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n025us\Documents\"/>
    </mc:Choice>
  </mc:AlternateContent>
  <bookViews>
    <workbookView xWindow="0" yWindow="0" windowWidth="14370" windowHeight="7530" tabRatio="915" activeTab="13"/>
  </bookViews>
  <sheets>
    <sheet name="Data Sheet" sheetId="1" r:id="rId1"/>
    <sheet name="README" sheetId="2" r:id="rId2"/>
    <sheet name="Comments" sheetId="4" state="hidden" r:id="rId3"/>
    <sheet name="Cover" sheetId="3"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200201" sheetId="18" r:id="rId18"/>
    <sheet name="202203" sheetId="19" r:id="rId19"/>
    <sheet name="204207" sheetId="20" r:id="rId20"/>
    <sheet name="213" sheetId="21" r:id="rId21"/>
    <sheet name="214" sheetId="22" r:id="rId22"/>
    <sheet name="216" sheetId="23" r:id="rId23"/>
    <sheet name="217" sheetId="24" r:id="rId24"/>
    <sheet name="218" sheetId="25" r:id="rId25"/>
    <sheet name="219" sheetId="26" r:id="rId26"/>
    <sheet name="221" sheetId="27" r:id="rId27"/>
    <sheet name="224225" sheetId="28" r:id="rId28"/>
    <sheet name="227" sheetId="29" r:id="rId29"/>
    <sheet name="228229" sheetId="30" r:id="rId30"/>
    <sheet name="230" sheetId="31" r:id="rId31"/>
    <sheet name="232" sheetId="77" r:id="rId32"/>
    <sheet name="233" sheetId="33" r:id="rId33"/>
    <sheet name="234" sheetId="34" r:id="rId34"/>
    <sheet name="250251" sheetId="35" r:id="rId35"/>
    <sheet name="252" sheetId="36" r:id="rId36"/>
    <sheet name="253" sheetId="37" r:id="rId37"/>
    <sheet name="254" sheetId="38" r:id="rId38"/>
    <sheet name="256257" sheetId="39" r:id="rId39"/>
    <sheet name="261" sheetId="76" r:id="rId40"/>
    <sheet name="262263" sheetId="80" r:id="rId41"/>
    <sheet name="266267" sheetId="42" r:id="rId42"/>
    <sheet name="269" sheetId="43" r:id="rId43"/>
    <sheet name="272273" sheetId="44" r:id="rId44"/>
    <sheet name="274275" sheetId="45" r:id="rId45"/>
    <sheet name="276277" sheetId="46" r:id="rId46"/>
    <sheet name="278" sheetId="47" r:id="rId47"/>
    <sheet name="300301" sheetId="48" r:id="rId48"/>
    <sheet name="304" sheetId="49" r:id="rId49"/>
    <sheet name="310311" sheetId="50" r:id="rId50"/>
    <sheet name="320323" sheetId="51" r:id="rId51"/>
    <sheet name="326327" sheetId="52" r:id="rId52"/>
    <sheet name="328330" sheetId="53" r:id="rId53"/>
    <sheet name="332" sheetId="54" r:id="rId54"/>
    <sheet name="335" sheetId="55" r:id="rId55"/>
    <sheet name="336" sheetId="56" r:id="rId56"/>
    <sheet name="337" sheetId="79" r:id="rId57"/>
    <sheet name="340" sheetId="58" r:id="rId58"/>
    <sheet name="350351" sheetId="59" r:id="rId59"/>
    <sheet name="352353" sheetId="60" r:id="rId60"/>
    <sheet name="354355" sheetId="61" r:id="rId61"/>
    <sheet name="356" sheetId="62" r:id="rId62"/>
    <sheet name="401" sheetId="63" r:id="rId63"/>
    <sheet name="402403" sheetId="64" r:id="rId64"/>
    <sheet name="406407" sheetId="65" r:id="rId65"/>
    <sheet name="408409" sheetId="66" r:id="rId66"/>
    <sheet name="410411" sheetId="67" r:id="rId67"/>
    <sheet name="422423" sheetId="68" r:id="rId68"/>
    <sheet name="424425" sheetId="69" r:id="rId69"/>
    <sheet name="426427" sheetId="70" r:id="rId70"/>
    <sheet name="429" sheetId="71" r:id="rId71"/>
    <sheet name="430" sheetId="72" r:id="rId72"/>
    <sheet name="431" sheetId="73" r:id="rId73"/>
    <sheet name="450" sheetId="74" r:id="rId74"/>
    <sheet name="BOOK" sheetId="75" r:id="rId75"/>
  </sheets>
  <externalReferences>
    <externalReference r:id="rId76"/>
    <externalReference r:id="rId77"/>
    <externalReference r:id="rId78"/>
    <externalReference r:id="rId79"/>
    <externalReference r:id="rId80"/>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'106107'!$B$117:$B$119</definedName>
    <definedName name="_108109">'108109'!$E$9</definedName>
    <definedName name="_108109PM">'108109'!$B$126:$B$134</definedName>
    <definedName name="_110113">'110113'!$A$1</definedName>
    <definedName name="_110113PM">'110113'!$B$254:$B$262</definedName>
    <definedName name="_114117">'114117'!$A$1</definedName>
    <definedName name="_114117PM">'114117'!$B$129:$B$143</definedName>
    <definedName name="_118119">'118119'!$A$1</definedName>
    <definedName name="_118119PM">'118119'!$B$133:$B$141</definedName>
    <definedName name="_120121">'120121'!$A$1</definedName>
    <definedName name="_120121PM">'120121'!$B$137:$B$145</definedName>
    <definedName name="_122123">'122123'!$A$1</definedName>
    <definedName name="_122123PM">'122123'!$B$139:$B$147</definedName>
    <definedName name="_200201">'200201'!$A$1</definedName>
    <definedName name="_200201PM">'200201'!$B$66:$B$74</definedName>
    <definedName name="_202203">'202203'!$A$1</definedName>
    <definedName name="_202203PM">'202203'!$B$65:$B$73</definedName>
    <definedName name="_204207">'204207'!$A$1</definedName>
    <definedName name="_204207PM">'204207'!$B$136:$B$150</definedName>
    <definedName name="_213">'213'!$A$1</definedName>
    <definedName name="_213PM">'213'!$B$69:$B$77</definedName>
    <definedName name="_214">'214'!$A$1</definedName>
    <definedName name="_214PM">'214'!$B$71:$B$79</definedName>
    <definedName name="_216">'216'!$A$1</definedName>
    <definedName name="_216PM" localSheetId="31">'[1]216'!#REF!</definedName>
    <definedName name="_216PM">'216'!#REF!</definedName>
    <definedName name="_217">'217'!$A$1</definedName>
    <definedName name="_217PM">'217'!$B$77:$B$85</definedName>
    <definedName name="_218">'218'!$A$1</definedName>
    <definedName name="_218PM" localSheetId="31">'[1]218'!#REF!</definedName>
    <definedName name="_218PM">'218'!#REF!</definedName>
    <definedName name="_219">'219'!$A$1</definedName>
    <definedName name="_219PM" localSheetId="31">'[1]219'!#REF!</definedName>
    <definedName name="_219PM">'219'!#REF!</definedName>
    <definedName name="_221">'221'!$A$1</definedName>
    <definedName name="_221PM">'221'!$A$66:$B$77</definedName>
    <definedName name="_224225">'224225'!$A$1</definedName>
    <definedName name="_224225PM" localSheetId="31">'[1]224225'!#REF!</definedName>
    <definedName name="_224225PM">'224225'!#REF!</definedName>
    <definedName name="_227">'227'!$A$1</definedName>
    <definedName name="_227PM">'227'!$B$71:$B$79</definedName>
    <definedName name="_228229">'228229'!$A$1</definedName>
    <definedName name="_228229PM">'228229'!$B$73:$B$83</definedName>
    <definedName name="_230">'230'!$A$1</definedName>
    <definedName name="_230PM">'230'!$B$74:$B$82</definedName>
    <definedName name="_232" localSheetId="31">'232'!$A$1</definedName>
    <definedName name="_232">#REF!</definedName>
    <definedName name="_232PM" localSheetId="31">'232'!#REF!</definedName>
    <definedName name="_232PM">#REF!</definedName>
    <definedName name="_233">'233'!$A$1</definedName>
    <definedName name="_233PM" localSheetId="31">'[1]233'!#REF!</definedName>
    <definedName name="_233PM">'233'!#REF!</definedName>
    <definedName name="_234">'234'!$A$1</definedName>
    <definedName name="_234PM" localSheetId="31">'[1]234'!#REF!</definedName>
    <definedName name="_234PM">'234'!#REF!</definedName>
    <definedName name="_250251">'250251'!$A$1</definedName>
    <definedName name="_250251PM" localSheetId="31">'[1]250251'!#REF!</definedName>
    <definedName name="_250251PM">'250251'!#REF!</definedName>
    <definedName name="_252">'252'!$A$1</definedName>
    <definedName name="_252PM" localSheetId="31">'[1]252'!#REF!</definedName>
    <definedName name="_252PM">'252'!#REF!</definedName>
    <definedName name="_253">'253'!$A$1</definedName>
    <definedName name="_253PM">'253'!#REF!</definedName>
    <definedName name="_254">'254'!$A$1</definedName>
    <definedName name="_254PM" localSheetId="31">'[1]254'!#REF!</definedName>
    <definedName name="_254PM">'254'!#REF!</definedName>
    <definedName name="_256257">'256257'!$A$1</definedName>
    <definedName name="_256257PM" localSheetId="31">'[1]256257'!#REF!</definedName>
    <definedName name="_256257PM">'256257'!#REF!</definedName>
    <definedName name="_261">'[2]261'!$A$1</definedName>
    <definedName name="_261PM" localSheetId="31">'[1]261'!#REF!</definedName>
    <definedName name="_261PM">'[2]261'!#REF!</definedName>
    <definedName name="_262263">#REF!</definedName>
    <definedName name="_262263PM">#REF!</definedName>
    <definedName name="_266267">#REF!</definedName>
    <definedName name="_266267PM" localSheetId="31">'[1]266267'!#REF!</definedName>
    <definedName name="_266267PM">'266267'!#REF!</definedName>
    <definedName name="_269">'269'!$A$1</definedName>
    <definedName name="_269PM" localSheetId="31">'[1]269'!#REF!</definedName>
    <definedName name="_269PM">'269'!#REF!</definedName>
    <definedName name="_272273">'272273'!$A$1</definedName>
    <definedName name="_272273PM" localSheetId="31">'[1]272273'!#REF!</definedName>
    <definedName name="_272273PM">'272273'!#REF!</definedName>
    <definedName name="_274275">'274275'!$A$1</definedName>
    <definedName name="_274275PM" localSheetId="31">'[1]274275'!#REF!</definedName>
    <definedName name="_274275PM">'274275'!#REF!</definedName>
    <definedName name="_276277">'276277'!$A$1</definedName>
    <definedName name="_276277PM" localSheetId="31">'[1]276277'!#REF!</definedName>
    <definedName name="_276277PM">'276277'!#REF!</definedName>
    <definedName name="_278">'278'!$A$1</definedName>
    <definedName name="_278PM" localSheetId="31">'[1]278'!#REF!</definedName>
    <definedName name="_278PM">'278'!#REF!</definedName>
    <definedName name="_300301">'300301'!$A$1</definedName>
    <definedName name="_300301PM">'300301'!$B$68:$B$78</definedName>
    <definedName name="_304">'304'!$A$1</definedName>
    <definedName name="_304PM">'304'!$B$72:$B$80</definedName>
    <definedName name="_310311">'310311'!$A$1</definedName>
    <definedName name="_310311PM">'310311'!$B$62:$B$72</definedName>
    <definedName name="_320323">'320323'!$A$1</definedName>
    <definedName name="_320323PM">'320323'!$C$69:$C$83</definedName>
    <definedName name="_326327">'326327'!$A$1</definedName>
    <definedName name="_326327PM">'326327'!$B$59:$B$69</definedName>
    <definedName name="_328330">'328330'!$A$1</definedName>
    <definedName name="_328330PM">'328330'!$B$61:$B$71</definedName>
    <definedName name="_332">'332'!$A$1</definedName>
    <definedName name="_332PM">'332'!$B$59:$B$69</definedName>
    <definedName name="_335">'335'!$A$1</definedName>
    <definedName name="_335PM">'335'!$C$70:$C$80</definedName>
    <definedName name="_336">'336'!$A$1</definedName>
    <definedName name="_336PM">'336'!$C$66:$C$74</definedName>
    <definedName name="_337">#REF!</definedName>
    <definedName name="_337PM">#REF!</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'354355'!$B$131:$B$139</definedName>
    <definedName name="_356">'356'!$A$1</definedName>
    <definedName name="_356PM">'356'!$B$69:$B$79</definedName>
    <definedName name="_401">'401'!$A$1</definedName>
    <definedName name="_401PM">'401'!$B$75:$B$83</definedName>
    <definedName name="_402403">'402403'!$A$1</definedName>
    <definedName name="_402403PM">'402403'!$B$77:$B$87</definedName>
    <definedName name="_406407">'406407'!$A$1</definedName>
    <definedName name="_406407PM">'406407'!$B$64:$B$74</definedName>
    <definedName name="_408409">'408409'!$B$2</definedName>
    <definedName name="_408409PM">'408409'!$B$67:$B$77</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'430'!$A$1</definedName>
    <definedName name="_430PM">'430'!$B$73:$B$81</definedName>
    <definedName name="_431">'431'!$A$1</definedName>
    <definedName name="_431PM">'431'!$B$68:$B$76</definedName>
    <definedName name="_450">'450'!$A$1</definedName>
    <definedName name="_450PM" localSheetId="31">'[1]450'!#REF!</definedName>
    <definedName name="_450PM">'450'!#REF!</definedName>
    <definedName name="_xlnm._FilterDatabase" localSheetId="31" hidden="1">'232'!$A$6:$F$68</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'102'!$A$1:$H$51</definedName>
    <definedName name="_xlnm.Print_Area" localSheetId="8">'103'!$A$1:$G$60</definedName>
    <definedName name="_xlnm.Print_Area" localSheetId="10">'106107'!$A$1:$F$116</definedName>
    <definedName name="_xlnm.Print_Area" localSheetId="11">'108109'!$A$1:$H$111</definedName>
    <definedName name="_xlnm.Print_Area" localSheetId="12">'110113'!$A$1:$H$246</definedName>
    <definedName name="_xlnm.Print_Area" localSheetId="15">'120121'!$A$1:$E$131</definedName>
    <definedName name="_xlnm.Print_Area" localSheetId="16">'122123'!$A$1:$H$126</definedName>
    <definedName name="_xlnm.Print_Area" localSheetId="18">'202203'!$A$1:$I$57</definedName>
    <definedName name="_xlnm.Print_Area" localSheetId="21">'214'!$A$1:$E$64</definedName>
    <definedName name="_xlnm.Print_Area" localSheetId="22">'216'!$A$1:$G$183</definedName>
    <definedName name="_xlnm.Print_Area" localSheetId="23">'217'!$A$1:$F$70</definedName>
    <definedName name="_xlnm.Print_Area" localSheetId="24">'218'!$A$1:$G$96</definedName>
    <definedName name="_xlnm.Print_Area" localSheetId="25">'219'!$A$1:$H$56</definedName>
    <definedName name="_xlnm.Print_Area" localSheetId="26">'221'!$A$1:$G$130</definedName>
    <definedName name="_xlnm.Print_Area" localSheetId="27">'224225'!$A$1:$M$64</definedName>
    <definedName name="_xlnm.Print_Area" localSheetId="28">'227'!$A$1:$F$62</definedName>
    <definedName name="_xlnm.Print_Area" localSheetId="29">'228229'!$A$1:$O$66</definedName>
    <definedName name="_xlnm.Print_Area" localSheetId="30">'230'!$A$1:$G$66</definedName>
    <definedName name="_xlnm.Print_Area" localSheetId="31">'232'!$A$1:$F$68</definedName>
    <definedName name="_xlnm.Print_Area" localSheetId="32">'233'!$A$1:$G$66</definedName>
    <definedName name="_xlnm.Print_Area" localSheetId="33">'234'!$A$1:$F$64</definedName>
    <definedName name="_xlnm.Print_Area" localSheetId="34">'250251'!$A$1:$M$65</definedName>
    <definedName name="_xlnm.Print_Area" localSheetId="36">'253'!$A$1:$F$130</definedName>
    <definedName name="_xlnm.Print_Area" localSheetId="37">'254'!$A$1:$E$66</definedName>
    <definedName name="_xlnm.Print_Area" localSheetId="38">'256257'!$A$1:$L$61</definedName>
    <definedName name="_xlnm.Print_Area" localSheetId="39">'261'!$A$1:$F$199</definedName>
    <definedName name="_xlnm.Print_Area" localSheetId="40">'262263'!$A$1:$N$124</definedName>
    <definedName name="_xlnm.Print_Area" localSheetId="41">'266267'!$A$1:$N$66</definedName>
    <definedName name="_xlnm.Print_Area" localSheetId="42">'269'!$A$1:$G$60</definedName>
    <definedName name="_xlnm.Print_Area" localSheetId="43">'272273'!$A$1:$M$56</definedName>
    <definedName name="_xlnm.Print_Area" localSheetId="44">'274275'!$A$1:$N$60</definedName>
    <definedName name="_xlnm.Print_Area" localSheetId="45">'276277'!$A$1:$N$62</definedName>
    <definedName name="_xlnm.Print_Area" localSheetId="46">'278'!$A$1:$F$124</definedName>
    <definedName name="_xlnm.Print_Area" localSheetId="48">'304'!$A$1:$G$66</definedName>
    <definedName name="_xlnm.Print_Area" localSheetId="49">'310311'!$A$1:$O$58</definedName>
    <definedName name="_xlnm.Print_Area" localSheetId="51">'326327'!$A$1:$P$249</definedName>
    <definedName name="_xlnm.Print_Area" localSheetId="52">'328330'!$A$1:$S$136</definedName>
    <definedName name="_xlnm.Print_Area" localSheetId="53">'332'!$A$1:$H$58</definedName>
    <definedName name="_xlnm.Print_Area" localSheetId="54">'335'!$A$1:$F$64</definedName>
    <definedName name="_xlnm.Print_Area" localSheetId="57">'340'!$A$1:$E$129</definedName>
    <definedName name="_xlnm.Print_Area" localSheetId="59">'352353'!$A$1:$L$67</definedName>
    <definedName name="_xlnm.Print_Area" localSheetId="61">'356'!$A$1:$H$129</definedName>
    <definedName name="_xlnm.Print_Area" localSheetId="63">'402403'!$A$1:$R$69</definedName>
    <definedName name="_xlnm.Print_Area" localSheetId="64">'406407'!$A$1:$N$56</definedName>
    <definedName name="_xlnm.Print_Area" localSheetId="66">'410411'!$A$1:$P$66</definedName>
    <definedName name="_xlnm.Print_Area" localSheetId="69">'426427'!$A$1:$R$1863</definedName>
    <definedName name="_xlnm.Print_Area" localSheetId="73">'450'!$A$1:$G$66</definedName>
    <definedName name="_xlnm.Print_Area" localSheetId="74">BOOK!$A$1:$C$620</definedName>
    <definedName name="_xlnm.Print_Area" localSheetId="0">'Data Sheet'!$A$1:$D$70</definedName>
    <definedName name="_xlnm.Print_Area" localSheetId="1">README!$A$1:$F$55</definedName>
    <definedName name="_xlnm.Print_Area" localSheetId="5">Table!$A$1:$E$177</definedName>
    <definedName name="PRINTALLPM">'Data Sheet'!$A$73:$A$145</definedName>
    <definedName name="README">README!$A$2</definedName>
    <definedName name="TABLE">Table!$A$1</definedName>
    <definedName name="TABLEPM">Table!$B$184:$B$192</definedName>
    <definedName name="Z_173B0ECC_90C6_433E_8E45_490EAD309E31_.wvu.FilterData" localSheetId="31" hidden="1">'232'!$A$6:$F$68</definedName>
    <definedName name="Z_27F4AB6D_6C7C_4132_8842_14A620832618_.wvu.FilterData" localSheetId="31" hidden="1">'232'!$A$6:$F$68</definedName>
    <definedName name="Z_32705F5C_433D_485A_9647_D2F29EB6B198_.wvu.PrintArea" localSheetId="31" hidden="1">'232'!$A$1:$F$68</definedName>
    <definedName name="Z_5EEA014C_DED6_4E30_B693_5097F3184AB4_.wvu.FilterData" localSheetId="31" hidden="1">'232'!$A$6:$F$68</definedName>
    <definedName name="Z_6CA6761D_2306_4DAE_95AE_C8E0A7060781_.wvu.PrintArea" localSheetId="31" hidden="1">'232'!$A$1:$F$68</definedName>
    <definedName name="Z_7691A9E4_8471_4393_BD56_C064E065C090_.wvu.FilterData" localSheetId="31" hidden="1">'232'!$A$6:$F$68</definedName>
    <definedName name="Z_7691A9E4_8471_4393_BD56_C064E065C090_.wvu.PrintArea" localSheetId="31" hidden="1">'232'!$A$1:$F$68</definedName>
    <definedName name="Z_9017B6C2_172E_473A_B7AA_A93C1469CEBF_.wvu.FilterData" localSheetId="31" hidden="1">'232'!$A$6:$F$68</definedName>
    <definedName name="Z_9142AD6F_8ED5_4315_BF5D_092A03BF91E2_.wvu.FilterData" localSheetId="31" hidden="1">'232'!$A$6:$F$68</definedName>
    <definedName name="Z_9142AD6F_8ED5_4315_BF5D_092A03BF91E2_.wvu.PrintArea" localSheetId="31" hidden="1">'232'!$A$1:$F$68</definedName>
    <definedName name="Z_99B5854A_9432_495E_BB82_A5CE3200DE1C_.wvu.FilterData" localSheetId="31" hidden="1">'232'!$A$6:$F$68</definedName>
    <definedName name="Z_AAC05A32_B19C_45F1_8CF9_969AA0D14610_.wvu.FilterData" localSheetId="31" hidden="1">'232'!$A$6:$F$68</definedName>
    <definedName name="Z_DFCDC1FB_4F8C_41CB_9935_5159D05170C9_.wvu.FilterData" localSheetId="31" hidden="1">'232'!$A$6:$F$68</definedName>
  </definedNames>
  <calcPr calcId="152511"/>
</workbook>
</file>

<file path=xl/calcChain.xml><?xml version="1.0" encoding="utf-8"?>
<calcChain xmlns="http://schemas.openxmlformats.org/spreadsheetml/2006/main">
  <c r="E48" i="80" l="1"/>
  <c r="G23" i="80"/>
  <c r="G35" i="80"/>
  <c r="H35" i="80" s="1"/>
  <c r="K48" i="80"/>
  <c r="K42" i="80"/>
  <c r="H23" i="80"/>
  <c r="J48" i="80"/>
  <c r="M42" i="80" l="1"/>
  <c r="K27" i="80"/>
  <c r="C107" i="17" l="1"/>
  <c r="D40" i="48" l="1"/>
  <c r="K46" i="51"/>
  <c r="I25" i="14"/>
  <c r="I23" i="14"/>
  <c r="F119" i="47" l="1"/>
  <c r="F56" i="47" s="1"/>
  <c r="J28" i="60" l="1"/>
  <c r="H28" i="60"/>
  <c r="G106" i="80"/>
  <c r="F106" i="80"/>
  <c r="E106" i="80"/>
  <c r="D106" i="80"/>
  <c r="C106" i="80"/>
  <c r="G97" i="80"/>
  <c r="F97" i="80"/>
  <c r="E97" i="80"/>
  <c r="D97" i="80"/>
  <c r="C97" i="80"/>
  <c r="G82" i="80"/>
  <c r="F82" i="80"/>
  <c r="F121" i="80" s="1"/>
  <c r="E82" i="80"/>
  <c r="D82" i="80"/>
  <c r="D121" i="80" s="1"/>
  <c r="C82" i="80"/>
  <c r="G49" i="80"/>
  <c r="F49" i="80"/>
  <c r="D49" i="80"/>
  <c r="E49" i="80"/>
  <c r="C48" i="80"/>
  <c r="C49" i="80" s="1"/>
  <c r="G40" i="80"/>
  <c r="F40" i="80"/>
  <c r="E40" i="80"/>
  <c r="D40" i="80"/>
  <c r="C40" i="80"/>
  <c r="D25" i="80"/>
  <c r="D64" i="80" s="1"/>
  <c r="C25" i="80"/>
  <c r="G22" i="80"/>
  <c r="G25" i="80" s="1"/>
  <c r="F22" i="80"/>
  <c r="F25" i="80" s="1"/>
  <c r="F64" i="80" s="1"/>
  <c r="E22" i="80"/>
  <c r="E25" i="80" s="1"/>
  <c r="K49" i="80"/>
  <c r="J49" i="80"/>
  <c r="I49" i="80"/>
  <c r="H49" i="80"/>
  <c r="M48" i="80"/>
  <c r="J40" i="80"/>
  <c r="I40" i="80"/>
  <c r="H40" i="80"/>
  <c r="K40" i="80"/>
  <c r="K25" i="80"/>
  <c r="J25" i="80"/>
  <c r="I25" i="80"/>
  <c r="H25" i="80"/>
  <c r="M43" i="80"/>
  <c r="M37" i="80"/>
  <c r="M28" i="80"/>
  <c r="M27" i="80"/>
  <c r="M21" i="80"/>
  <c r="E121" i="80" l="1"/>
  <c r="C121" i="80"/>
  <c r="G121" i="80"/>
  <c r="E64" i="80"/>
  <c r="K64" i="80"/>
  <c r="G64" i="80"/>
  <c r="J64" i="80"/>
  <c r="H64" i="80"/>
  <c r="C64" i="80"/>
  <c r="I64" i="80"/>
  <c r="M22" i="80"/>
  <c r="M25" i="80" s="1"/>
  <c r="M40" i="80"/>
  <c r="M49" i="80"/>
  <c r="M64" i="80" l="1"/>
  <c r="F34" i="55" l="1"/>
  <c r="F182" i="76" l="1"/>
  <c r="F127" i="76"/>
  <c r="F84" i="76"/>
  <c r="F82" i="76"/>
  <c r="G3" i="79" l="1"/>
  <c r="F3" i="79"/>
  <c r="A2" i="79"/>
  <c r="E52" i="26"/>
  <c r="E40" i="26"/>
  <c r="H9" i="13" l="1"/>
  <c r="F65" i="77" l="1"/>
  <c r="F178" i="77" l="1"/>
  <c r="E178" i="77"/>
  <c r="C178" i="77"/>
  <c r="F127" i="77"/>
  <c r="E127" i="77"/>
  <c r="A127" i="77"/>
  <c r="F123" i="77"/>
  <c r="E123" i="77"/>
  <c r="C123" i="77"/>
  <c r="F72" i="77"/>
  <c r="E72" i="77"/>
  <c r="A72" i="77"/>
  <c r="E65" i="77"/>
  <c r="C65" i="77"/>
  <c r="A2" i="77"/>
  <c r="D45" i="48"/>
  <c r="D46" i="48" s="1"/>
  <c r="D55" i="49" l="1"/>
  <c r="F147" i="76" l="1"/>
  <c r="F132" i="76"/>
  <c r="A132" i="76"/>
  <c r="F92" i="76"/>
  <c r="F72" i="76"/>
  <c r="A72" i="76"/>
  <c r="F47" i="76"/>
  <c r="F3" i="76"/>
  <c r="A2" i="76"/>
  <c r="F139" i="76" l="1"/>
  <c r="F184" i="76"/>
  <c r="F186" i="76" l="1"/>
  <c r="N20" i="10"/>
  <c r="W21" i="51" l="1"/>
  <c r="C35" i="17" l="1"/>
  <c r="G35" i="14"/>
  <c r="G39" i="14"/>
  <c r="G38" i="14"/>
  <c r="G37" i="14"/>
  <c r="G36" i="14"/>
  <c r="G34" i="14"/>
  <c r="G29" i="14"/>
  <c r="G27" i="14"/>
  <c r="G26" i="14"/>
  <c r="G25" i="14"/>
  <c r="G23" i="14"/>
  <c r="AC37" i="14"/>
  <c r="F57" i="24" l="1"/>
  <c r="F45" i="24"/>
  <c r="F67" i="24" s="1"/>
  <c r="F33" i="24"/>
  <c r="F21" i="18" l="1"/>
  <c r="F23" i="18" s="1"/>
  <c r="J21" i="18"/>
  <c r="J23" i="18" s="1"/>
  <c r="E21" i="18"/>
  <c r="E23" i="18"/>
  <c r="C293" i="75"/>
  <c r="C137" i="75"/>
  <c r="M259" i="68"/>
  <c r="N55" i="52" l="1"/>
  <c r="N120" i="52"/>
  <c r="L55" i="52"/>
  <c r="L120" i="52"/>
  <c r="M55" i="52"/>
  <c r="M120" i="52"/>
  <c r="M246" i="52"/>
  <c r="L246" i="52"/>
  <c r="I246" i="52"/>
  <c r="D29" i="45"/>
  <c r="F59" i="27" l="1"/>
  <c r="G59" i="27" s="1"/>
  <c r="G60" i="27"/>
  <c r="G168" i="23"/>
  <c r="D27" i="18"/>
  <c r="E119" i="47" l="1"/>
  <c r="E56" i="47" s="1"/>
  <c r="D119" i="47"/>
  <c r="D56" i="47" s="1"/>
  <c r="A63" i="47"/>
  <c r="A2" i="47"/>
  <c r="E57" i="47" l="1"/>
  <c r="F57" i="47"/>
  <c r="D57" i="47"/>
  <c r="C41" i="17"/>
  <c r="N21" i="10" l="1"/>
  <c r="N22" i="10"/>
  <c r="N23" i="10"/>
  <c r="N24" i="10"/>
  <c r="N31" i="10"/>
  <c r="N36" i="10"/>
  <c r="N38" i="10"/>
  <c r="C69" i="75" l="1"/>
  <c r="G9" i="13"/>
  <c r="G139" i="13"/>
  <c r="C48" i="17" l="1"/>
  <c r="F111" i="37" l="1"/>
  <c r="H139" i="13" l="1"/>
  <c r="C138" i="75" l="1"/>
  <c r="C139" i="75"/>
  <c r="C98" i="75"/>
  <c r="C60" i="75"/>
  <c r="E122" i="58"/>
  <c r="E117" i="58"/>
  <c r="E112" i="58"/>
  <c r="E104" i="58"/>
  <c r="G170" i="58"/>
  <c r="E95" i="58"/>
  <c r="E90" i="58"/>
  <c r="Q2011" i="70" l="1"/>
  <c r="P2011" i="70"/>
  <c r="J2011" i="70"/>
  <c r="G2011" i="70"/>
  <c r="F2011" i="70"/>
  <c r="A2011" i="70"/>
  <c r="Q1938" i="70"/>
  <c r="J1938" i="70"/>
  <c r="G1938" i="70"/>
  <c r="A1938" i="70"/>
  <c r="Q1865" i="70"/>
  <c r="J1865" i="70"/>
  <c r="G1865" i="70"/>
  <c r="A1865" i="70"/>
  <c r="L1802" i="70"/>
  <c r="K1802" i="70"/>
  <c r="H1802" i="70"/>
  <c r="G1802" i="70"/>
  <c r="F1802" i="70"/>
  <c r="J1793" i="70"/>
  <c r="A1793" i="70"/>
  <c r="J1721" i="70"/>
  <c r="A1721" i="70"/>
  <c r="J1648" i="70"/>
  <c r="A1648" i="70"/>
  <c r="J1576" i="70"/>
  <c r="A1576" i="70"/>
  <c r="J1504" i="70"/>
  <c r="A1504" i="70"/>
  <c r="J1432" i="70"/>
  <c r="A1432" i="70"/>
  <c r="J1360" i="70"/>
  <c r="A1360" i="70"/>
  <c r="J1289" i="70"/>
  <c r="A1289" i="70"/>
  <c r="J1217" i="70"/>
  <c r="A1217" i="70"/>
  <c r="J1145" i="70"/>
  <c r="A1145" i="70"/>
  <c r="J1073" i="70"/>
  <c r="A1073" i="70"/>
  <c r="J1000" i="70"/>
  <c r="A1000" i="70"/>
  <c r="J928" i="70"/>
  <c r="A928" i="70"/>
  <c r="J857" i="70"/>
  <c r="A857" i="70"/>
  <c r="J785" i="70"/>
  <c r="A785" i="70"/>
  <c r="J713" i="70"/>
  <c r="A713" i="70"/>
  <c r="J641" i="70"/>
  <c r="A641" i="70"/>
  <c r="J570" i="70"/>
  <c r="A570" i="70"/>
  <c r="J499" i="70"/>
  <c r="A499" i="70"/>
  <c r="J427" i="70"/>
  <c r="A427" i="70"/>
  <c r="J355" i="70"/>
  <c r="A355" i="70"/>
  <c r="J283" i="70"/>
  <c r="A283" i="70"/>
  <c r="J212" i="70"/>
  <c r="A212" i="70"/>
  <c r="J140" i="70"/>
  <c r="A140" i="70"/>
  <c r="J68" i="70"/>
  <c r="A68" i="70"/>
  <c r="J2" i="70"/>
  <c r="A2" i="70"/>
  <c r="G97" i="25" l="1"/>
  <c r="F97" i="25"/>
  <c r="A97" i="25"/>
  <c r="A2" i="25"/>
  <c r="E80" i="25" l="1"/>
  <c r="F77" i="25" s="1"/>
  <c r="F78" i="25" l="1"/>
  <c r="F79" i="25"/>
  <c r="R62" i="68" l="1"/>
  <c r="Q62" i="68"/>
  <c r="P62" i="68"/>
  <c r="O62" i="68"/>
  <c r="O259" i="68"/>
  <c r="P259" i="68"/>
  <c r="Q259" i="68"/>
  <c r="R259" i="68"/>
  <c r="L259" i="68"/>
  <c r="N167" i="68"/>
  <c r="N194" i="68" s="1"/>
  <c r="L129" i="68"/>
  <c r="H62" i="68"/>
  <c r="G62" i="68"/>
  <c r="G129" i="68"/>
  <c r="G259" i="68"/>
  <c r="G194" i="68"/>
  <c r="I194" i="68"/>
  <c r="I62" i="68"/>
  <c r="N62" i="68" l="1"/>
  <c r="N259" i="68"/>
  <c r="G62" i="49"/>
  <c r="F62" i="49"/>
  <c r="E47" i="49"/>
  <c r="E61" i="49" s="1"/>
  <c r="E63" i="49" s="1"/>
  <c r="D47" i="49"/>
  <c r="C47" i="49"/>
  <c r="C61" i="49" s="1"/>
  <c r="C63" i="49" s="1"/>
  <c r="F63" i="49" s="1"/>
  <c r="E41" i="49"/>
  <c r="D41" i="49"/>
  <c r="D61" i="49" s="1"/>
  <c r="C41" i="49"/>
  <c r="E27" i="49"/>
  <c r="D27" i="49"/>
  <c r="C27" i="49"/>
  <c r="G48" i="43"/>
  <c r="G46" i="43"/>
  <c r="G44" i="43"/>
  <c r="G42" i="43"/>
  <c r="G40" i="43"/>
  <c r="G38" i="43"/>
  <c r="G35" i="43"/>
  <c r="G33" i="43"/>
  <c r="G31" i="43"/>
  <c r="G28" i="43"/>
  <c r="G26" i="43"/>
  <c r="G23" i="43"/>
  <c r="G20" i="43"/>
  <c r="G18" i="43"/>
  <c r="G16" i="43"/>
  <c r="G13" i="43"/>
  <c r="G169" i="23"/>
  <c r="G163" i="23"/>
  <c r="G67" i="23"/>
  <c r="G87" i="23"/>
  <c r="G83" i="23"/>
  <c r="D63" i="49" l="1"/>
  <c r="G63" i="49" s="1"/>
  <c r="G61" i="49"/>
  <c r="G88" i="23"/>
  <c r="G170" i="23"/>
  <c r="E49" i="62"/>
  <c r="G40" i="62"/>
  <c r="H39" i="62"/>
  <c r="H30" i="62"/>
  <c r="H31" i="62"/>
  <c r="H40" i="62" s="1"/>
  <c r="H32" i="62"/>
  <c r="H33" i="62"/>
  <c r="H34" i="62"/>
  <c r="H35" i="62"/>
  <c r="H37" i="62"/>
  <c r="H38" i="62"/>
  <c r="H29" i="62"/>
  <c r="F103" i="61"/>
  <c r="E25" i="59"/>
  <c r="H40" i="56"/>
  <c r="H39" i="56"/>
  <c r="H38" i="56"/>
  <c r="H37" i="56"/>
  <c r="Q42" i="53"/>
  <c r="Q43" i="53" s="1"/>
  <c r="K42" i="53"/>
  <c r="V44" i="51"/>
  <c r="L70" i="53"/>
  <c r="L69" i="53"/>
  <c r="L36" i="53"/>
  <c r="L27" i="53"/>
  <c r="G172" i="23" l="1"/>
  <c r="O211" i="52"/>
  <c r="O213" i="52"/>
  <c r="O214" i="52"/>
  <c r="O216" i="52"/>
  <c r="O244" i="52"/>
  <c r="O243" i="52"/>
  <c r="O242" i="52"/>
  <c r="O241" i="52"/>
  <c r="O240" i="52"/>
  <c r="O239" i="52"/>
  <c r="O238" i="52"/>
  <c r="O237" i="52"/>
  <c r="O236" i="52"/>
  <c r="O235" i="52"/>
  <c r="O234" i="52"/>
  <c r="O233" i="52"/>
  <c r="O232" i="52"/>
  <c r="O231" i="52"/>
  <c r="O230" i="52"/>
  <c r="O229" i="52"/>
  <c r="O228" i="52"/>
  <c r="O227" i="52"/>
  <c r="O226" i="52"/>
  <c r="O225" i="52"/>
  <c r="O224" i="52"/>
  <c r="O223" i="52"/>
  <c r="O222" i="52"/>
  <c r="O221" i="52"/>
  <c r="O220" i="52"/>
  <c r="O219" i="52"/>
  <c r="O218" i="52"/>
  <c r="O217" i="52"/>
  <c r="O215" i="52"/>
  <c r="O212" i="52"/>
  <c r="O210" i="52"/>
  <c r="O209" i="52"/>
  <c r="O208" i="52"/>
  <c r="O207" i="52"/>
  <c r="O206" i="52"/>
  <c r="O205" i="52"/>
  <c r="O204" i="52"/>
  <c r="O203" i="52"/>
  <c r="O202" i="52"/>
  <c r="O201" i="52"/>
  <c r="O200" i="52"/>
  <c r="O199" i="52"/>
  <c r="O198" i="52"/>
  <c r="O197" i="52"/>
  <c r="I183" i="52"/>
  <c r="O182" i="52"/>
  <c r="O181" i="52"/>
  <c r="O180" i="52"/>
  <c r="O179" i="52"/>
  <c r="O178" i="52"/>
  <c r="O177" i="52"/>
  <c r="O176" i="52"/>
  <c r="O175" i="52"/>
  <c r="O174" i="52"/>
  <c r="O173" i="52"/>
  <c r="O172" i="52"/>
  <c r="O171" i="52"/>
  <c r="O170" i="52"/>
  <c r="O169" i="52"/>
  <c r="O168" i="52"/>
  <c r="O167" i="52"/>
  <c r="O166" i="52"/>
  <c r="O165" i="52"/>
  <c r="O164" i="52"/>
  <c r="O163" i="52"/>
  <c r="O162" i="52"/>
  <c r="O161" i="52"/>
  <c r="O160" i="52"/>
  <c r="O159" i="52"/>
  <c r="O158" i="52"/>
  <c r="O157" i="52"/>
  <c r="O156" i="52"/>
  <c r="O155" i="52"/>
  <c r="O154" i="52"/>
  <c r="O153" i="52"/>
  <c r="O152" i="52"/>
  <c r="O151" i="52"/>
  <c r="O150" i="52"/>
  <c r="O149" i="52"/>
  <c r="O148" i="52"/>
  <c r="O147" i="52"/>
  <c r="O146" i="52"/>
  <c r="O145" i="52"/>
  <c r="O144" i="52"/>
  <c r="O143" i="52"/>
  <c r="O142" i="52"/>
  <c r="O141" i="52"/>
  <c r="O140" i="52"/>
  <c r="O139" i="52"/>
  <c r="O138" i="52"/>
  <c r="O137" i="52"/>
  <c r="O136" i="52"/>
  <c r="O135" i="52"/>
  <c r="O134" i="52"/>
  <c r="I120" i="52"/>
  <c r="O119" i="52"/>
  <c r="O118" i="52"/>
  <c r="O117" i="52"/>
  <c r="O116" i="52"/>
  <c r="O115" i="52"/>
  <c r="O114" i="52"/>
  <c r="O113" i="52"/>
  <c r="O112" i="52"/>
  <c r="O111" i="52"/>
  <c r="O110" i="52"/>
  <c r="O109" i="52"/>
  <c r="O108" i="52"/>
  <c r="O107" i="52"/>
  <c r="O106" i="52"/>
  <c r="O105" i="52"/>
  <c r="O104" i="52"/>
  <c r="O103" i="52"/>
  <c r="O102" i="52"/>
  <c r="O101" i="52"/>
  <c r="O100" i="52"/>
  <c r="O99" i="52"/>
  <c r="O98" i="52"/>
  <c r="O97" i="52"/>
  <c r="O96" i="52"/>
  <c r="O95" i="52"/>
  <c r="O94" i="52"/>
  <c r="O93" i="52"/>
  <c r="O92" i="52"/>
  <c r="O91" i="52"/>
  <c r="O90" i="52"/>
  <c r="O89" i="52"/>
  <c r="O88" i="52"/>
  <c r="O87" i="52"/>
  <c r="O86" i="52"/>
  <c r="O85" i="52"/>
  <c r="O84" i="52"/>
  <c r="O83" i="52"/>
  <c r="O82" i="52"/>
  <c r="O81" i="52"/>
  <c r="O80" i="52"/>
  <c r="O79" i="52"/>
  <c r="O78" i="52"/>
  <c r="O77" i="52"/>
  <c r="O76" i="52"/>
  <c r="O75" i="52"/>
  <c r="O74" i="52"/>
  <c r="O73" i="52"/>
  <c r="O72" i="52"/>
  <c r="O71" i="52"/>
  <c r="I55" i="52"/>
  <c r="O54" i="52"/>
  <c r="O53" i="52"/>
  <c r="O52" i="52"/>
  <c r="O51" i="52"/>
  <c r="O50" i="52"/>
  <c r="O49" i="52"/>
  <c r="O48" i="52"/>
  <c r="O47" i="52"/>
  <c r="O46" i="52"/>
  <c r="O45" i="52"/>
  <c r="O44" i="52"/>
  <c r="O43" i="52"/>
  <c r="O42" i="52"/>
  <c r="W19" i="51" l="1"/>
  <c r="W22" i="51" s="1"/>
  <c r="Q52" i="51"/>
  <c r="Q45" i="51"/>
  <c r="Q38" i="51"/>
  <c r="Q29" i="51"/>
  <c r="Q18" i="51"/>
  <c r="K51" i="51"/>
  <c r="K41" i="51"/>
  <c r="K48" i="51"/>
  <c r="L56" i="51"/>
  <c r="L48" i="51"/>
  <c r="L57" i="51" s="1"/>
  <c r="L36" i="51"/>
  <c r="Q30" i="51" l="1"/>
  <c r="K39" i="39" l="1"/>
  <c r="J39" i="39"/>
  <c r="K47" i="39"/>
  <c r="J47" i="39"/>
  <c r="E47" i="39"/>
  <c r="D47" i="39"/>
  <c r="E39" i="39"/>
  <c r="D39" i="39"/>
  <c r="F126" i="37"/>
  <c r="F61" i="37" s="1"/>
  <c r="F52" i="37" l="1"/>
  <c r="G30" i="33"/>
  <c r="G28" i="33"/>
  <c r="G26" i="33"/>
  <c r="G24" i="33"/>
  <c r="G22" i="33"/>
  <c r="G20" i="33"/>
  <c r="G18" i="33"/>
  <c r="G16" i="33"/>
  <c r="G14" i="33"/>
  <c r="K28" i="28" l="1"/>
  <c r="F62" i="28"/>
  <c r="E51" i="26"/>
  <c r="E50" i="26"/>
  <c r="F38" i="26"/>
  <c r="E37" i="26"/>
  <c r="E36" i="26"/>
  <c r="E35" i="26"/>
  <c r="E38" i="26" s="1"/>
  <c r="E26" i="26"/>
  <c r="E25" i="26"/>
  <c r="E22" i="26"/>
  <c r="D121" i="20"/>
  <c r="I120" i="20"/>
  <c r="I119" i="20"/>
  <c r="I117" i="20"/>
  <c r="I116" i="20"/>
  <c r="I115" i="20"/>
  <c r="I114" i="20"/>
  <c r="I113" i="20"/>
  <c r="I112" i="20"/>
  <c r="I111" i="20"/>
  <c r="I110" i="20"/>
  <c r="I109" i="20"/>
  <c r="I104" i="20"/>
  <c r="I103" i="20"/>
  <c r="I102" i="20"/>
  <c r="I101" i="20"/>
  <c r="I100" i="20"/>
  <c r="I99" i="20"/>
  <c r="I98" i="20"/>
  <c r="I97" i="20"/>
  <c r="I96" i="20"/>
  <c r="I95" i="20"/>
  <c r="I94" i="20"/>
  <c r="I93" i="20"/>
  <c r="I92" i="20"/>
  <c r="I91" i="20"/>
  <c r="I88" i="20"/>
  <c r="I87" i="20"/>
  <c r="I86" i="20"/>
  <c r="I85" i="20"/>
  <c r="I84" i="20"/>
  <c r="I83" i="20"/>
  <c r="I82" i="20"/>
  <c r="I81" i="20"/>
  <c r="I80" i="20"/>
  <c r="H126" i="20"/>
  <c r="H121" i="20"/>
  <c r="G106" i="20"/>
  <c r="G121" i="20"/>
  <c r="F121" i="20"/>
  <c r="F118" i="20"/>
  <c r="E118" i="20"/>
  <c r="I118" i="20" s="1"/>
  <c r="I121" i="20" s="1"/>
  <c r="D11" i="18"/>
  <c r="D12" i="18"/>
  <c r="AD55" i="14"/>
  <c r="AD53" i="14"/>
  <c r="AD48" i="14"/>
  <c r="AD37" i="14"/>
  <c r="AD27" i="14"/>
  <c r="AD22" i="14"/>
  <c r="L47" i="14"/>
  <c r="K47" i="14"/>
  <c r="J47" i="14"/>
  <c r="I47" i="14"/>
  <c r="H47" i="14"/>
  <c r="G47" i="14"/>
  <c r="H147" i="13"/>
  <c r="G182" i="13"/>
  <c r="G165" i="13"/>
  <c r="G155" i="13"/>
  <c r="G147" i="13"/>
  <c r="G88" i="13"/>
  <c r="G61" i="13"/>
  <c r="G30" i="13"/>
  <c r="G11" i="13"/>
  <c r="G13" i="13" s="1"/>
  <c r="G17" i="13" s="1"/>
  <c r="G201" i="13"/>
  <c r="G202" i="13" s="1"/>
  <c r="H11" i="13"/>
  <c r="N1" i="10"/>
  <c r="AD38" i="14" l="1"/>
  <c r="Q47" i="14"/>
  <c r="Q49" i="14" s="1"/>
  <c r="R47" i="14"/>
  <c r="R49" i="14" s="1"/>
  <c r="A2" i="62" l="1"/>
  <c r="F3" i="62"/>
  <c r="G42" i="62"/>
  <c r="E70" i="58"/>
  <c r="E41" i="56"/>
  <c r="E3" i="48"/>
  <c r="A64" i="43"/>
  <c r="G64" i="43"/>
  <c r="F64" i="43"/>
  <c r="B188" i="13"/>
  <c r="H189" i="13"/>
  <c r="G189" i="13"/>
  <c r="B63" i="9"/>
  <c r="B122" i="6"/>
  <c r="E123" i="6"/>
  <c r="D123" i="6"/>
  <c r="E64" i="6"/>
  <c r="D64" i="6"/>
  <c r="B63" i="6"/>
  <c r="A7" i="75"/>
  <c r="A8" i="75"/>
  <c r="C16" i="75"/>
  <c r="C18" i="75"/>
  <c r="C22" i="75"/>
  <c r="C30" i="75"/>
  <c r="C34" i="75"/>
  <c r="C35" i="75"/>
  <c r="C36" i="75"/>
  <c r="C37" i="75"/>
  <c r="C38" i="75"/>
  <c r="C43" i="75"/>
  <c r="C44" i="75"/>
  <c r="C45" i="75"/>
  <c r="C46" i="75"/>
  <c r="C47" i="75"/>
  <c r="C48" i="75"/>
  <c r="C49" i="75"/>
  <c r="C50" i="75"/>
  <c r="C51" i="75"/>
  <c r="C52" i="75"/>
  <c r="C53" i="75"/>
  <c r="C54" i="75"/>
  <c r="C55" i="75"/>
  <c r="C56" i="75"/>
  <c r="C57" i="75"/>
  <c r="C58" i="75"/>
  <c r="C59" i="75"/>
  <c r="C65" i="75"/>
  <c r="C66" i="75"/>
  <c r="C67" i="75"/>
  <c r="C68" i="75"/>
  <c r="C70" i="75"/>
  <c r="C71" i="75"/>
  <c r="C72" i="75"/>
  <c r="C73" i="75"/>
  <c r="C87" i="75"/>
  <c r="C88" i="75"/>
  <c r="C589" i="75" s="1"/>
  <c r="C89" i="75"/>
  <c r="C90" i="75"/>
  <c r="C91" i="75"/>
  <c r="C92" i="75"/>
  <c r="C93" i="75"/>
  <c r="C94" i="75"/>
  <c r="C95" i="75"/>
  <c r="C96" i="75"/>
  <c r="C97" i="75"/>
  <c r="C102" i="75"/>
  <c r="C103" i="75"/>
  <c r="C104" i="75"/>
  <c r="C105" i="75"/>
  <c r="C106" i="75"/>
  <c r="C107" i="75"/>
  <c r="C111" i="75"/>
  <c r="C112" i="75"/>
  <c r="C113" i="75"/>
  <c r="C114" i="75"/>
  <c r="C115" i="75"/>
  <c r="C116" i="75"/>
  <c r="C117" i="75"/>
  <c r="C118" i="75"/>
  <c r="C119" i="75"/>
  <c r="C120" i="75"/>
  <c r="C121" i="75"/>
  <c r="C122" i="75"/>
  <c r="C126" i="75"/>
  <c r="C127" i="75"/>
  <c r="C128" i="75"/>
  <c r="C129" i="75"/>
  <c r="C134" i="75"/>
  <c r="C135" i="75"/>
  <c r="C136" i="75"/>
  <c r="C152" i="75"/>
  <c r="C154" i="75"/>
  <c r="C155" i="75"/>
  <c r="C156" i="75"/>
  <c r="C157" i="75"/>
  <c r="C158" i="75"/>
  <c r="C159" i="75"/>
  <c r="C160" i="75"/>
  <c r="C501" i="75" s="1"/>
  <c r="C161" i="75"/>
  <c r="C502" i="75" s="1"/>
  <c r="C162" i="75"/>
  <c r="C419" i="75" s="1"/>
  <c r="C163" i="75"/>
  <c r="C417" i="75" s="1"/>
  <c r="C164" i="75"/>
  <c r="C165" i="75"/>
  <c r="C166" i="75"/>
  <c r="C175" i="75"/>
  <c r="C177" i="75"/>
  <c r="C178" i="75"/>
  <c r="C179" i="75"/>
  <c r="C180" i="75"/>
  <c r="C181" i="75"/>
  <c r="C182" i="75"/>
  <c r="C183" i="75"/>
  <c r="C184" i="75"/>
  <c r="C185" i="75"/>
  <c r="C186" i="75"/>
  <c r="C616" i="75" s="1"/>
  <c r="C187" i="75"/>
  <c r="C188" i="75"/>
  <c r="C189" i="75"/>
  <c r="C210" i="75"/>
  <c r="C211" i="75"/>
  <c r="C212" i="75"/>
  <c r="C213" i="75"/>
  <c r="C214" i="75"/>
  <c r="C215" i="75"/>
  <c r="C216" i="75"/>
  <c r="C217" i="75"/>
  <c r="C221" i="75"/>
  <c r="C222" i="75"/>
  <c r="C223" i="75"/>
  <c r="C227" i="75"/>
  <c r="C619" i="75" s="1"/>
  <c r="C228" i="75"/>
  <c r="C229" i="75"/>
  <c r="C234" i="75"/>
  <c r="C235" i="75"/>
  <c r="C236" i="75"/>
  <c r="C237" i="75"/>
  <c r="C238" i="75"/>
  <c r="C239" i="75"/>
  <c r="C240" i="75"/>
  <c r="C241" i="75"/>
  <c r="C246" i="75"/>
  <c r="C247" i="75"/>
  <c r="C248" i="75"/>
  <c r="C258" i="75"/>
  <c r="C268" i="75"/>
  <c r="C284" i="75"/>
  <c r="C285" i="75"/>
  <c r="C286" i="75"/>
  <c r="C287" i="75"/>
  <c r="C288" i="75"/>
  <c r="C289" i="75"/>
  <c r="C290" i="75"/>
  <c r="C291" i="75"/>
  <c r="C292" i="75"/>
  <c r="C297" i="75"/>
  <c r="C605" i="75" s="1"/>
  <c r="C298" i="75"/>
  <c r="C299" i="75"/>
  <c r="C300" i="75"/>
  <c r="C303" i="75"/>
  <c r="C304" i="75"/>
  <c r="C305" i="75"/>
  <c r="C306" i="75"/>
  <c r="C307" i="75"/>
  <c r="C313" i="75"/>
  <c r="C314" i="75"/>
  <c r="C315" i="75"/>
  <c r="C316" i="75"/>
  <c r="C317" i="75"/>
  <c r="C318" i="75"/>
  <c r="C325" i="75"/>
  <c r="C337" i="75"/>
  <c r="C338" i="75"/>
  <c r="C339" i="75"/>
  <c r="C340" i="75"/>
  <c r="C342" i="75"/>
  <c r="C347" i="75"/>
  <c r="C368" i="75" s="1"/>
  <c r="C348" i="75"/>
  <c r="C349" i="75"/>
  <c r="C350" i="75"/>
  <c r="C352" i="75"/>
  <c r="C509" i="75" s="1"/>
  <c r="C356" i="75"/>
  <c r="C357" i="75"/>
  <c r="C358" i="75"/>
  <c r="C359" i="75"/>
  <c r="C361" i="75"/>
  <c r="C388" i="75"/>
  <c r="C401" i="75"/>
  <c r="C475" i="75"/>
  <c r="C476" i="75"/>
  <c r="C477" i="75"/>
  <c r="C478" i="75"/>
  <c r="C479" i="75"/>
  <c r="C486" i="75"/>
  <c r="C494" i="75"/>
  <c r="C499" i="75"/>
  <c r="C500" i="75"/>
  <c r="C531" i="75"/>
  <c r="C532" i="75"/>
  <c r="C533" i="75"/>
  <c r="C538" i="75"/>
  <c r="C539" i="75"/>
  <c r="C540" i="75"/>
  <c r="C541" i="75"/>
  <c r="C611" i="75"/>
  <c r="A2" i="74"/>
  <c r="F3" i="74"/>
  <c r="G3" i="74"/>
  <c r="A2" i="73"/>
  <c r="E3" i="73"/>
  <c r="F3" i="73"/>
  <c r="E37" i="73"/>
  <c r="F37" i="73"/>
  <c r="A2" i="72"/>
  <c r="F3" i="72"/>
  <c r="G3" i="72"/>
  <c r="C63" i="72"/>
  <c r="D63" i="72"/>
  <c r="E63" i="72"/>
  <c r="F63" i="72"/>
  <c r="G63" i="72"/>
  <c r="A2" i="71"/>
  <c r="E3" i="71"/>
  <c r="F3" i="71"/>
  <c r="A2" i="69"/>
  <c r="J2" i="69"/>
  <c r="G3" i="69"/>
  <c r="H3" i="69"/>
  <c r="P3" i="69"/>
  <c r="Q3" i="69"/>
  <c r="Q3" i="70" s="1"/>
  <c r="D61" i="69"/>
  <c r="F61" i="69"/>
  <c r="G61" i="69"/>
  <c r="H61" i="69"/>
  <c r="N61" i="69"/>
  <c r="O61" i="69"/>
  <c r="P61" i="69"/>
  <c r="A2" i="68"/>
  <c r="K2" i="68"/>
  <c r="H3" i="68"/>
  <c r="I3" i="68"/>
  <c r="Q3" i="68"/>
  <c r="R3" i="68"/>
  <c r="L62" i="68"/>
  <c r="M62" i="68"/>
  <c r="A69" i="68"/>
  <c r="G69" i="68"/>
  <c r="H69" i="68"/>
  <c r="K69" i="68"/>
  <c r="Q69" i="68"/>
  <c r="R69" i="68"/>
  <c r="H129" i="68"/>
  <c r="I129" i="68"/>
  <c r="M129" i="68"/>
  <c r="N129" i="68"/>
  <c r="O129" i="68"/>
  <c r="P129" i="68"/>
  <c r="Q129" i="68"/>
  <c r="R129" i="68"/>
  <c r="A134" i="68"/>
  <c r="G134" i="68"/>
  <c r="H134" i="68"/>
  <c r="K134" i="68"/>
  <c r="Q134" i="68"/>
  <c r="R134" i="68"/>
  <c r="H194" i="68"/>
  <c r="L194" i="68"/>
  <c r="M194" i="68"/>
  <c r="O194" i="68"/>
  <c r="P194" i="68"/>
  <c r="Q194" i="68"/>
  <c r="R194" i="68"/>
  <c r="A199" i="68"/>
  <c r="G199" i="68"/>
  <c r="H199" i="68"/>
  <c r="K199" i="68"/>
  <c r="Q199" i="68"/>
  <c r="R199" i="68"/>
  <c r="H259" i="68"/>
  <c r="I259" i="68"/>
  <c r="A2" i="67"/>
  <c r="J2" i="67"/>
  <c r="G3" i="67"/>
  <c r="H3" i="67"/>
  <c r="N3" i="67"/>
  <c r="O3" i="67"/>
  <c r="A70" i="67"/>
  <c r="G70" i="67"/>
  <c r="H70" i="67"/>
  <c r="J70" i="67"/>
  <c r="N70" i="67"/>
  <c r="O70" i="67"/>
  <c r="A2" i="66"/>
  <c r="H2" i="66"/>
  <c r="E3" i="66"/>
  <c r="F3" i="66"/>
  <c r="L3" i="66"/>
  <c r="M3" i="66"/>
  <c r="A2" i="65"/>
  <c r="H2" i="65"/>
  <c r="E3" i="65"/>
  <c r="F3" i="65"/>
  <c r="L3" i="65"/>
  <c r="M3" i="65"/>
  <c r="C37" i="65"/>
  <c r="E37" i="65"/>
  <c r="H37" i="65"/>
  <c r="J37" i="65"/>
  <c r="L37" i="65"/>
  <c r="C51" i="65"/>
  <c r="E51" i="65"/>
  <c r="H51" i="65"/>
  <c r="J51" i="65"/>
  <c r="L51" i="65"/>
  <c r="A61" i="65"/>
  <c r="E61" i="65"/>
  <c r="F61" i="65"/>
  <c r="H61" i="65"/>
  <c r="L61" i="65"/>
  <c r="M61" i="65"/>
  <c r="C96" i="65"/>
  <c r="E96" i="65"/>
  <c r="H96" i="65"/>
  <c r="J96" i="65"/>
  <c r="L96" i="65"/>
  <c r="C110" i="65"/>
  <c r="E110" i="65"/>
  <c r="H110" i="65"/>
  <c r="J110" i="65"/>
  <c r="L110" i="65"/>
  <c r="A2" i="64"/>
  <c r="I2" i="64"/>
  <c r="E3" i="64"/>
  <c r="G3" i="64"/>
  <c r="N3" i="64"/>
  <c r="P3" i="64"/>
  <c r="D37" i="64"/>
  <c r="G37" i="64"/>
  <c r="J37" i="64"/>
  <c r="M37" i="64"/>
  <c r="P37" i="64"/>
  <c r="D54" i="64"/>
  <c r="G54" i="64"/>
  <c r="J54" i="64"/>
  <c r="M54" i="64"/>
  <c r="P54" i="64"/>
  <c r="A74" i="64"/>
  <c r="E74" i="64"/>
  <c r="G74" i="64"/>
  <c r="I74" i="64"/>
  <c r="N74" i="64"/>
  <c r="P74" i="64"/>
  <c r="A2" i="63"/>
  <c r="G3" i="63"/>
  <c r="H3" i="63"/>
  <c r="D20" i="63"/>
  <c r="H23" i="63"/>
  <c r="D25" i="63"/>
  <c r="D30" i="63"/>
  <c r="C62" i="63"/>
  <c r="D62" i="63"/>
  <c r="G3" i="62"/>
  <c r="H24" i="62"/>
  <c r="C24" i="62"/>
  <c r="D24" i="62"/>
  <c r="D42" i="62" s="1"/>
  <c r="E24" i="62"/>
  <c r="F24" i="62"/>
  <c r="C40" i="62"/>
  <c r="C42" i="62" s="1"/>
  <c r="F40" i="62"/>
  <c r="A68" i="62"/>
  <c r="F69" i="62"/>
  <c r="G69" i="62"/>
  <c r="E82" i="62"/>
  <c r="E89" i="62"/>
  <c r="A2" i="61"/>
  <c r="E3" i="61"/>
  <c r="F3" i="61"/>
  <c r="D24" i="61"/>
  <c r="D30" i="61"/>
  <c r="D32" i="61"/>
  <c r="D33" i="61"/>
  <c r="D34" i="61"/>
  <c r="D35" i="61"/>
  <c r="D36" i="61"/>
  <c r="D37" i="61"/>
  <c r="D38" i="61"/>
  <c r="D52" i="61"/>
  <c r="D61" i="61"/>
  <c r="A65" i="61"/>
  <c r="E66" i="61"/>
  <c r="F66" i="61"/>
  <c r="D74" i="61"/>
  <c r="D76" i="61"/>
  <c r="D77" i="61"/>
  <c r="D79" i="61"/>
  <c r="D80" i="61"/>
  <c r="D81" i="61"/>
  <c r="D82" i="61"/>
  <c r="D83" i="61"/>
  <c r="D84" i="61"/>
  <c r="D86" i="61" s="1"/>
  <c r="F86" i="61" s="1"/>
  <c r="D85" i="61"/>
  <c r="F87" i="61"/>
  <c r="F88" i="61"/>
  <c r="E89" i="61"/>
  <c r="D95" i="61"/>
  <c r="E95" i="61"/>
  <c r="F95" i="61"/>
  <c r="F100" i="61"/>
  <c r="D100" i="61"/>
  <c r="E100" i="61"/>
  <c r="D122" i="61"/>
  <c r="E122" i="61"/>
  <c r="F122" i="61"/>
  <c r="A2" i="60"/>
  <c r="F2" i="60"/>
  <c r="D3" i="60"/>
  <c r="E3" i="60"/>
  <c r="J3" i="60"/>
  <c r="K3" i="60"/>
  <c r="G64" i="60"/>
  <c r="H64" i="60"/>
  <c r="J64" i="60"/>
  <c r="K64" i="60"/>
  <c r="A69" i="60"/>
  <c r="D69" i="60"/>
  <c r="E69" i="60"/>
  <c r="F69" i="60"/>
  <c r="J69" i="60"/>
  <c r="K69"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G129" i="60"/>
  <c r="H129" i="60"/>
  <c r="J129" i="60"/>
  <c r="K129" i="60"/>
  <c r="A132" i="60"/>
  <c r="D132" i="60"/>
  <c r="E132" i="60"/>
  <c r="F132" i="60"/>
  <c r="J132" i="60"/>
  <c r="K132"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G192" i="60"/>
  <c r="H192" i="60"/>
  <c r="J192" i="60"/>
  <c r="K192" i="60"/>
  <c r="A2" i="59"/>
  <c r="G2" i="59"/>
  <c r="E3" i="59"/>
  <c r="F3" i="59"/>
  <c r="L3" i="59"/>
  <c r="M3" i="59"/>
  <c r="C63" i="59"/>
  <c r="D63" i="59"/>
  <c r="E63" i="59"/>
  <c r="F63" i="59"/>
  <c r="I63" i="59"/>
  <c r="J63" i="59"/>
  <c r="L63" i="59"/>
  <c r="M63" i="59"/>
  <c r="G64" i="59"/>
  <c r="A2" i="58"/>
  <c r="D3" i="58"/>
  <c r="E3" i="58"/>
  <c r="E33" i="58"/>
  <c r="E64" i="58"/>
  <c r="A70" i="58"/>
  <c r="D70" i="58"/>
  <c r="E82" i="58"/>
  <c r="A128" i="58"/>
  <c r="A130" i="58"/>
  <c r="D130" i="58"/>
  <c r="E130" i="58"/>
  <c r="E161" i="58"/>
  <c r="A188" i="58"/>
  <c r="A2" i="56"/>
  <c r="G3" i="56"/>
  <c r="H3" i="56"/>
  <c r="D41" i="56"/>
  <c r="F41" i="56"/>
  <c r="G41" i="56"/>
  <c r="H41" i="56"/>
  <c r="A2" i="55"/>
  <c r="E3" i="55"/>
  <c r="F3" i="55"/>
  <c r="A17" i="55"/>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F51" i="55"/>
  <c r="F60" i="55"/>
  <c r="A69" i="55"/>
  <c r="E69" i="55"/>
  <c r="F69" i="55"/>
  <c r="A124" i="55"/>
  <c r="A2" i="54"/>
  <c r="F3" i="54"/>
  <c r="G3" i="54"/>
  <c r="C48" i="54"/>
  <c r="D48" i="54"/>
  <c r="E48" i="54"/>
  <c r="F48" i="54"/>
  <c r="G48" i="54"/>
  <c r="H48" i="54"/>
  <c r="A61" i="54"/>
  <c r="F61" i="54"/>
  <c r="G6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C120" i="54"/>
  <c r="D120" i="54"/>
  <c r="E120" i="54"/>
  <c r="F120" i="54"/>
  <c r="G120" i="54"/>
  <c r="A121" i="54"/>
  <c r="A2" i="53"/>
  <c r="F2" i="53"/>
  <c r="N2" i="53"/>
  <c r="D3" i="53"/>
  <c r="E3" i="53"/>
  <c r="J3" i="53"/>
  <c r="L3" i="53"/>
  <c r="Q3" i="53"/>
  <c r="R3" i="53"/>
  <c r="J42" i="53"/>
  <c r="J43" i="53" s="1"/>
  <c r="J133" i="53" s="1"/>
  <c r="L42" i="53"/>
  <c r="L43" i="53" s="1"/>
  <c r="O42" i="53"/>
  <c r="R42" i="53" s="1"/>
  <c r="P42" i="53"/>
  <c r="K43" i="53"/>
  <c r="F56" i="53"/>
  <c r="N56" i="53"/>
  <c r="A60" i="53"/>
  <c r="D60" i="53"/>
  <c r="E60" i="53"/>
  <c r="F60" i="53"/>
  <c r="J60" i="53"/>
  <c r="L60" i="53"/>
  <c r="N60" i="53"/>
  <c r="Q60" i="53"/>
  <c r="R60" i="53"/>
  <c r="K133" i="53"/>
  <c r="L133" i="53"/>
  <c r="O133" i="53"/>
  <c r="P133" i="53"/>
  <c r="Q133" i="53"/>
  <c r="R133" i="53"/>
  <c r="A137" i="53"/>
  <c r="D137" i="53"/>
  <c r="E137" i="53"/>
  <c r="F137" i="53"/>
  <c r="J137" i="53"/>
  <c r="L137" i="53"/>
  <c r="N137" i="53"/>
  <c r="Q137" i="53"/>
  <c r="R137"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R183" i="53"/>
  <c r="R184" i="53"/>
  <c r="R185" i="53"/>
  <c r="R186" i="53"/>
  <c r="R187" i="53"/>
  <c r="R188" i="53"/>
  <c r="R189" i="53"/>
  <c r="R190" i="53"/>
  <c r="R191" i="53"/>
  <c r="R192" i="53"/>
  <c r="R193" i="53"/>
  <c r="R194" i="53"/>
  <c r="R195" i="53"/>
  <c r="R196" i="53"/>
  <c r="R197" i="53"/>
  <c r="R198" i="53"/>
  <c r="R199" i="53"/>
  <c r="R200" i="53"/>
  <c r="R201" i="53"/>
  <c r="R202" i="53"/>
  <c r="R203" i="53"/>
  <c r="R204" i="53"/>
  <c r="R205" i="53"/>
  <c r="R206" i="53"/>
  <c r="R207" i="53"/>
  <c r="R208" i="53"/>
  <c r="R209" i="53"/>
  <c r="J210" i="53"/>
  <c r="K210" i="53"/>
  <c r="L210" i="53"/>
  <c r="O210" i="53"/>
  <c r="P210" i="53"/>
  <c r="Q210" i="53"/>
  <c r="A2" i="52"/>
  <c r="H2" i="52"/>
  <c r="E3" i="52"/>
  <c r="G3" i="52"/>
  <c r="N3" i="52"/>
  <c r="O3" i="52"/>
  <c r="H57" i="52"/>
  <c r="A61" i="52"/>
  <c r="E61" i="52"/>
  <c r="G61" i="52"/>
  <c r="H61" i="52"/>
  <c r="N61" i="52"/>
  <c r="O61" i="52"/>
  <c r="J120" i="52"/>
  <c r="K120" i="52"/>
  <c r="A124" i="52"/>
  <c r="E124" i="52"/>
  <c r="G124" i="52"/>
  <c r="H124" i="52"/>
  <c r="N124" i="52"/>
  <c r="O124" i="52"/>
  <c r="J183" i="52"/>
  <c r="K183" i="52"/>
  <c r="L183" i="52"/>
  <c r="M183" i="52"/>
  <c r="N183" i="52"/>
  <c r="A187" i="52"/>
  <c r="E187" i="52"/>
  <c r="G187" i="52"/>
  <c r="H187" i="52"/>
  <c r="N187" i="52"/>
  <c r="O187" i="52"/>
  <c r="O245" i="52"/>
  <c r="J246" i="52"/>
  <c r="K246" i="52"/>
  <c r="N246" i="52"/>
  <c r="A2" i="51"/>
  <c r="G2" i="51"/>
  <c r="M2" i="51"/>
  <c r="R2" i="51"/>
  <c r="E3" i="51"/>
  <c r="F3" i="51"/>
  <c r="K3" i="51"/>
  <c r="L3" i="51"/>
  <c r="P3" i="51"/>
  <c r="Q3" i="51"/>
  <c r="V3" i="51"/>
  <c r="W3" i="51"/>
  <c r="G9" i="51"/>
  <c r="G10" i="51"/>
  <c r="G11" i="51" s="1"/>
  <c r="G12" i="51" s="1"/>
  <c r="G13" i="51" s="1"/>
  <c r="G14" i="51" s="1"/>
  <c r="G15" i="51" s="1"/>
  <c r="G16" i="51" s="1"/>
  <c r="G17" i="51" s="1"/>
  <c r="G18" i="51" s="1"/>
  <c r="G19" i="51" s="1"/>
  <c r="G20" i="51" s="1"/>
  <c r="G21" i="51" s="1"/>
  <c r="G22" i="51" s="1"/>
  <c r="G23" i="51" s="1"/>
  <c r="G24" i="51" s="1"/>
  <c r="G25" i="51" s="1"/>
  <c r="G26" i="51" s="1"/>
  <c r="G27" i="51" s="1"/>
  <c r="G28" i="51" s="1"/>
  <c r="G29" i="51" s="1"/>
  <c r="G30" i="51" s="1"/>
  <c r="G31" i="51" s="1"/>
  <c r="G32" i="51" s="1"/>
  <c r="G33" i="51" s="1"/>
  <c r="G34" i="51" s="1"/>
  <c r="G35" i="51" s="1"/>
  <c r="G36" i="51" s="1"/>
  <c r="G37" i="51" s="1"/>
  <c r="G38" i="51" s="1"/>
  <c r="G39" i="51" s="1"/>
  <c r="G40" i="51" s="1"/>
  <c r="G41" i="51" s="1"/>
  <c r="G42" i="51" s="1"/>
  <c r="G43" i="51" s="1"/>
  <c r="G44" i="51" s="1"/>
  <c r="G45" i="51" s="1"/>
  <c r="G46" i="51" s="1"/>
  <c r="G47" i="51" s="1"/>
  <c r="G48" i="51" s="1"/>
  <c r="G49" i="51" s="1"/>
  <c r="G50" i="51" s="1"/>
  <c r="G51" i="51" s="1"/>
  <c r="G52" i="51" s="1"/>
  <c r="G53" i="51" s="1"/>
  <c r="G54" i="51" s="1"/>
  <c r="G55" i="51" s="1"/>
  <c r="G56" i="51" s="1"/>
  <c r="G57" i="51" s="1"/>
  <c r="K15" i="51"/>
  <c r="L15" i="51"/>
  <c r="P18" i="51"/>
  <c r="V19" i="51"/>
  <c r="V22" i="51" s="1"/>
  <c r="C392" i="75" s="1"/>
  <c r="E21" i="51"/>
  <c r="F21" i="51"/>
  <c r="K24" i="51"/>
  <c r="K31" i="51" s="1"/>
  <c r="C384" i="75" s="1"/>
  <c r="L24" i="51"/>
  <c r="E28" i="51"/>
  <c r="F28" i="51"/>
  <c r="P29" i="51"/>
  <c r="K30" i="51"/>
  <c r="L30" i="51"/>
  <c r="L31" i="51" s="1"/>
  <c r="K36" i="51"/>
  <c r="C385" i="75" s="1"/>
  <c r="P38" i="51"/>
  <c r="E41" i="51"/>
  <c r="E49" i="51" s="1"/>
  <c r="C382" i="75" s="1"/>
  <c r="F41" i="51"/>
  <c r="P45" i="51"/>
  <c r="E48" i="51"/>
  <c r="F48" i="51"/>
  <c r="F49" i="51" s="1"/>
  <c r="P52" i="51"/>
  <c r="C391" i="75" s="1"/>
  <c r="K56" i="51"/>
  <c r="K57" i="51" s="1"/>
  <c r="C387" i="75" s="1"/>
  <c r="E59" i="51"/>
  <c r="K16" i="51" s="1"/>
  <c r="C383" i="75" s="1"/>
  <c r="F59" i="51"/>
  <c r="G60" i="51"/>
  <c r="G61" i="51" s="1"/>
  <c r="A2" i="50"/>
  <c r="I2" i="50"/>
  <c r="F3" i="50"/>
  <c r="G3" i="50"/>
  <c r="L3" i="50"/>
  <c r="N3"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A2" i="49"/>
  <c r="F3" i="49"/>
  <c r="G3" i="49"/>
  <c r="A22" i="49"/>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F56" i="49"/>
  <c r="G56" i="49"/>
  <c r="F57" i="49"/>
  <c r="G57" i="49"/>
  <c r="F58" i="49"/>
  <c r="G58" i="49"/>
  <c r="F59" i="49"/>
  <c r="G59" i="49"/>
  <c r="F60" i="49"/>
  <c r="G60" i="49"/>
  <c r="A72" i="49"/>
  <c r="F72" i="49"/>
  <c r="G72" i="49"/>
  <c r="F79" i="49"/>
  <c r="G79" i="49"/>
  <c r="A80" i="49"/>
  <c r="A81" i="49" s="1"/>
  <c r="F80" i="49"/>
  <c r="G80" i="49"/>
  <c r="F81" i="49"/>
  <c r="G81" i="49"/>
  <c r="A82" i="49"/>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F82" i="49"/>
  <c r="G82" i="49"/>
  <c r="F83" i="49"/>
  <c r="G83" i="49"/>
  <c r="F84" i="49"/>
  <c r="G84" i="49"/>
  <c r="F85" i="49"/>
  <c r="G85" i="49"/>
  <c r="F86" i="49"/>
  <c r="G86" i="49"/>
  <c r="F87" i="49"/>
  <c r="G87" i="49"/>
  <c r="F88" i="49"/>
  <c r="G88" i="49"/>
  <c r="F89" i="49"/>
  <c r="G89" i="49"/>
  <c r="F90" i="49"/>
  <c r="G90" i="49"/>
  <c r="F91" i="49"/>
  <c r="G91" i="49"/>
  <c r="F92" i="49"/>
  <c r="G92" i="49"/>
  <c r="F93" i="49"/>
  <c r="G93" i="49"/>
  <c r="F94" i="49"/>
  <c r="G94" i="49"/>
  <c r="F95" i="49"/>
  <c r="G95" i="49"/>
  <c r="F96" i="49"/>
  <c r="G96" i="49"/>
  <c r="F97" i="49"/>
  <c r="G97" i="49"/>
  <c r="F98" i="49"/>
  <c r="G98" i="49"/>
  <c r="F99" i="49"/>
  <c r="G99" i="49"/>
  <c r="F100" i="49"/>
  <c r="G100" i="49"/>
  <c r="F101" i="49"/>
  <c r="G101" i="49"/>
  <c r="F102" i="49"/>
  <c r="G102" i="49"/>
  <c r="F103" i="49"/>
  <c r="G103" i="49"/>
  <c r="F104" i="49"/>
  <c r="G104" i="49"/>
  <c r="F105" i="49"/>
  <c r="G105" i="49"/>
  <c r="F106" i="49"/>
  <c r="G106" i="49"/>
  <c r="F107" i="49"/>
  <c r="G107" i="49"/>
  <c r="F108" i="49"/>
  <c r="G108" i="49"/>
  <c r="F109" i="49"/>
  <c r="G109" i="49"/>
  <c r="F110" i="49"/>
  <c r="G110" i="49"/>
  <c r="F111" i="49"/>
  <c r="G111" i="49"/>
  <c r="F112" i="49"/>
  <c r="G112" i="49"/>
  <c r="F113" i="49"/>
  <c r="G113" i="49"/>
  <c r="F114" i="49"/>
  <c r="G114" i="49"/>
  <c r="F115" i="49"/>
  <c r="G115" i="49"/>
  <c r="F116" i="49"/>
  <c r="G116" i="49"/>
  <c r="F117" i="49"/>
  <c r="G117" i="49"/>
  <c r="F118" i="49"/>
  <c r="G118" i="49"/>
  <c r="F119" i="49"/>
  <c r="G119" i="49"/>
  <c r="A120" i="49"/>
  <c r="F120" i="49"/>
  <c r="G120" i="49"/>
  <c r="A121" i="49"/>
  <c r="A122" i="49" s="1"/>
  <c r="A123" i="49" s="1"/>
  <c r="A124" i="49" s="1"/>
  <c r="A125" i="49" s="1"/>
  <c r="A126" i="49" s="1"/>
  <c r="A127" i="49" s="1"/>
  <c r="A128" i="49" s="1"/>
  <c r="A129" i="49" s="1"/>
  <c r="A130" i="49" s="1"/>
  <c r="A131" i="49" s="1"/>
  <c r="A132" i="49" s="1"/>
  <c r="A133" i="49" s="1"/>
  <c r="F121" i="49"/>
  <c r="G121" i="49"/>
  <c r="F122" i="49"/>
  <c r="G122" i="49"/>
  <c r="F123" i="49"/>
  <c r="G123" i="49"/>
  <c r="F124" i="49"/>
  <c r="G124" i="49"/>
  <c r="F125" i="49"/>
  <c r="G125" i="49"/>
  <c r="F126" i="49"/>
  <c r="G126" i="49"/>
  <c r="F127" i="49"/>
  <c r="G127" i="49"/>
  <c r="F128" i="49"/>
  <c r="G128" i="49"/>
  <c r="F129" i="49"/>
  <c r="G129" i="49"/>
  <c r="F130" i="49"/>
  <c r="G130" i="49"/>
  <c r="F131" i="49"/>
  <c r="G131" i="49"/>
  <c r="F132" i="49"/>
  <c r="G132" i="49"/>
  <c r="C133" i="49"/>
  <c r="F133" i="49" s="1"/>
  <c r="D133" i="49"/>
  <c r="E133" i="49"/>
  <c r="A2" i="48"/>
  <c r="F2" i="48"/>
  <c r="D3" i="48"/>
  <c r="H3" i="48"/>
  <c r="I3" i="48"/>
  <c r="C343" i="75"/>
  <c r="A2" i="46"/>
  <c r="G2" i="46"/>
  <c r="E3" i="46"/>
  <c r="E3" i="47" s="1"/>
  <c r="E63" i="47" s="1"/>
  <c r="F3" i="46"/>
  <c r="K3" i="46"/>
  <c r="M3" i="46"/>
  <c r="M18" i="46"/>
  <c r="M19" i="46"/>
  <c r="M22" i="46"/>
  <c r="D23" i="46"/>
  <c r="E23" i="46"/>
  <c r="F23" i="46"/>
  <c r="G23" i="46"/>
  <c r="H23" i="46"/>
  <c r="J23" i="46"/>
  <c r="L23" i="46"/>
  <c r="M25" i="46"/>
  <c r="M26" i="46"/>
  <c r="M27" i="46"/>
  <c r="D31" i="46"/>
  <c r="E31" i="46"/>
  <c r="F31" i="46"/>
  <c r="G31" i="46"/>
  <c r="H31" i="46"/>
  <c r="J31" i="46"/>
  <c r="L31" i="46"/>
  <c r="D33" i="46"/>
  <c r="H33" i="46"/>
  <c r="M36" i="46"/>
  <c r="M37"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45"/>
  <c r="G2" i="45"/>
  <c r="E3" i="45"/>
  <c r="F3" i="45"/>
  <c r="K3" i="45"/>
  <c r="M3" i="45"/>
  <c r="M19" i="45"/>
  <c r="M20" i="45"/>
  <c r="D22" i="45"/>
  <c r="E22" i="45"/>
  <c r="E26" i="45" s="1"/>
  <c r="F22" i="45"/>
  <c r="F26" i="45" s="1"/>
  <c r="G22" i="45"/>
  <c r="G26" i="45" s="1"/>
  <c r="H22" i="45"/>
  <c r="J22" i="45"/>
  <c r="J26" i="45" s="1"/>
  <c r="L22" i="45"/>
  <c r="L26" i="45" s="1"/>
  <c r="D26" i="45"/>
  <c r="H26" i="45"/>
  <c r="M29" i="45"/>
  <c r="M30" i="45"/>
  <c r="A64" i="45"/>
  <c r="F64" i="45"/>
  <c r="G64" i="45"/>
  <c r="M64" i="45"/>
  <c r="A2" i="44"/>
  <c r="F2" i="44"/>
  <c r="D3" i="44"/>
  <c r="E3" i="44"/>
  <c r="J3" i="44"/>
  <c r="L3" i="44"/>
  <c r="L15" i="44"/>
  <c r="L16" i="44"/>
  <c r="L17" i="44"/>
  <c r="L18" i="44"/>
  <c r="L19" i="44"/>
  <c r="C20" i="44"/>
  <c r="D20" i="44"/>
  <c r="E20" i="44"/>
  <c r="F20" i="44"/>
  <c r="G20" i="44"/>
  <c r="I20" i="44"/>
  <c r="K20" i="44"/>
  <c r="L22" i="44"/>
  <c r="L23" i="44"/>
  <c r="L24" i="44"/>
  <c r="L25" i="44"/>
  <c r="L26" i="44"/>
  <c r="C27" i="44"/>
  <c r="D27" i="44"/>
  <c r="E27" i="44"/>
  <c r="F27" i="44"/>
  <c r="G27" i="44"/>
  <c r="I27" i="44"/>
  <c r="K27" i="44"/>
  <c r="L28" i="44"/>
  <c r="E29" i="44"/>
  <c r="F29" i="44"/>
  <c r="K29" i="44"/>
  <c r="L32" i="44"/>
  <c r="L33" i="44"/>
  <c r="L34" i="44"/>
  <c r="A60" i="44"/>
  <c r="D60" i="44"/>
  <c r="E60" i="44"/>
  <c r="F60" i="44"/>
  <c r="J60" i="44"/>
  <c r="L60" i="44"/>
  <c r="A2" i="43"/>
  <c r="F3" i="43"/>
  <c r="G3" i="43"/>
  <c r="F3" i="47" s="1"/>
  <c r="C58" i="43"/>
  <c r="E58" i="43"/>
  <c r="F58" i="43"/>
  <c r="G58" i="43"/>
  <c r="C118" i="43"/>
  <c r="E118" i="43"/>
  <c r="F118" i="43"/>
  <c r="G118" i="43"/>
  <c r="A2" i="42"/>
  <c r="I2" i="42"/>
  <c r="F3" i="42"/>
  <c r="H3" i="42"/>
  <c r="L3" i="42"/>
  <c r="M3" i="42"/>
  <c r="I15" i="42"/>
  <c r="I16" i="42"/>
  <c r="I17" i="42"/>
  <c r="I18" i="42"/>
  <c r="I19" i="42"/>
  <c r="I20" i="42"/>
  <c r="I21" i="42"/>
  <c r="I22" i="42"/>
  <c r="I23" i="42"/>
  <c r="I24" i="42"/>
  <c r="C25" i="42"/>
  <c r="E25" i="42"/>
  <c r="G25" i="42"/>
  <c r="H25" i="42"/>
  <c r="I27" i="42"/>
  <c r="I28" i="42"/>
  <c r="I29" i="42"/>
  <c r="I30" i="42"/>
  <c r="I31" i="42"/>
  <c r="I32" i="42"/>
  <c r="I33" i="42"/>
  <c r="I34" i="42"/>
  <c r="I35" i="42"/>
  <c r="I36" i="42"/>
  <c r="C37" i="42"/>
  <c r="E37" i="42"/>
  <c r="G37" i="42"/>
  <c r="H37" i="42"/>
  <c r="I37" i="42"/>
  <c r="I39" i="42"/>
  <c r="I40" i="42"/>
  <c r="I41" i="42"/>
  <c r="I42" i="42"/>
  <c r="I43" i="42"/>
  <c r="I44" i="42"/>
  <c r="I45" i="42"/>
  <c r="I46" i="42"/>
  <c r="I47" i="42"/>
  <c r="I48" i="42"/>
  <c r="C49" i="42"/>
  <c r="E49" i="42"/>
  <c r="G49" i="42"/>
  <c r="H49" i="42"/>
  <c r="I51" i="42"/>
  <c r="I52" i="42"/>
  <c r="I53" i="42"/>
  <c r="I54" i="42"/>
  <c r="I55" i="42"/>
  <c r="I56" i="42"/>
  <c r="I57" i="42"/>
  <c r="I58" i="42"/>
  <c r="I59" i="42"/>
  <c r="C60" i="42"/>
  <c r="E60" i="42"/>
  <c r="G60" i="42"/>
  <c r="H60" i="42"/>
  <c r="G61" i="42"/>
  <c r="I63" i="42"/>
  <c r="A71" i="42"/>
  <c r="I71" i="42"/>
  <c r="F72" i="42"/>
  <c r="H72" i="42"/>
  <c r="L72" i="42"/>
  <c r="M72" i="42"/>
  <c r="I84" i="42"/>
  <c r="I85" i="42"/>
  <c r="I86" i="42"/>
  <c r="I87" i="42"/>
  <c r="I88" i="42"/>
  <c r="I89" i="42"/>
  <c r="I90" i="42"/>
  <c r="I91" i="42"/>
  <c r="I92" i="42"/>
  <c r="I93" i="42"/>
  <c r="C94" i="42"/>
  <c r="E94" i="42"/>
  <c r="G94" i="42"/>
  <c r="H94" i="42"/>
  <c r="I94" i="42"/>
  <c r="I96" i="42"/>
  <c r="I97" i="42"/>
  <c r="I98" i="42"/>
  <c r="I99" i="42"/>
  <c r="I100" i="42"/>
  <c r="I101" i="42"/>
  <c r="I102" i="42"/>
  <c r="I103" i="42"/>
  <c r="I104" i="42"/>
  <c r="I105" i="42"/>
  <c r="C106" i="42"/>
  <c r="E106" i="42"/>
  <c r="G106" i="42"/>
  <c r="H106" i="42"/>
  <c r="I108" i="42"/>
  <c r="I109" i="42"/>
  <c r="I110" i="42"/>
  <c r="I111" i="42"/>
  <c r="I112" i="42"/>
  <c r="I113" i="42"/>
  <c r="I114" i="42"/>
  <c r="I115" i="42"/>
  <c r="I116" i="42"/>
  <c r="I117" i="42"/>
  <c r="C118" i="42"/>
  <c r="E118" i="42"/>
  <c r="G118" i="42"/>
  <c r="H118" i="42"/>
  <c r="I120" i="42"/>
  <c r="I121" i="42"/>
  <c r="I122" i="42"/>
  <c r="I123" i="42"/>
  <c r="I124" i="42"/>
  <c r="I125" i="42"/>
  <c r="I126" i="42"/>
  <c r="I127" i="42"/>
  <c r="I128" i="42"/>
  <c r="C129" i="42"/>
  <c r="E129" i="42"/>
  <c r="G129" i="42"/>
  <c r="H129" i="42"/>
  <c r="I129" i="42"/>
  <c r="H130" i="42"/>
  <c r="I132" i="42"/>
  <c r="A2" i="39"/>
  <c r="F2" i="39"/>
  <c r="D3" i="39"/>
  <c r="E3" i="76" s="1"/>
  <c r="E72" i="76" s="1"/>
  <c r="E132" i="76" s="1"/>
  <c r="E3" i="39"/>
  <c r="I3" i="39"/>
  <c r="J3" i="39"/>
  <c r="D43" i="39"/>
  <c r="E43" i="39"/>
  <c r="J43" i="39"/>
  <c r="K43" i="39"/>
  <c r="D56" i="39"/>
  <c r="D58" i="39" s="1"/>
  <c r="E56" i="39"/>
  <c r="E58" i="39" s="1"/>
  <c r="J56" i="39"/>
  <c r="J58" i="39" s="1"/>
  <c r="K56" i="39"/>
  <c r="K58" i="39" s="1"/>
  <c r="F60" i="39"/>
  <c r="A68" i="39"/>
  <c r="D68" i="39"/>
  <c r="E68" i="39"/>
  <c r="F68" i="39"/>
  <c r="I68" i="39"/>
  <c r="J68" i="39"/>
  <c r="F70" i="39"/>
  <c r="D123" i="39"/>
  <c r="E123" i="39"/>
  <c r="J123" i="39"/>
  <c r="K123" i="39"/>
  <c r="A127" i="39"/>
  <c r="F127" i="39"/>
  <c r="A129" i="39"/>
  <c r="D129" i="39"/>
  <c r="E129" i="39"/>
  <c r="F129" i="39"/>
  <c r="I129" i="39"/>
  <c r="J129" i="39"/>
  <c r="F131" i="39"/>
  <c r="D147" i="39"/>
  <c r="E147" i="39"/>
  <c r="J147" i="39"/>
  <c r="K147" i="39"/>
  <c r="D184" i="39"/>
  <c r="E184" i="39"/>
  <c r="J184" i="39"/>
  <c r="K184" i="39"/>
  <c r="A188" i="39"/>
  <c r="F188" i="39"/>
  <c r="A2" i="38"/>
  <c r="D3" i="38"/>
  <c r="E3" i="38"/>
  <c r="E33" i="38"/>
  <c r="E63" i="38"/>
  <c r="A74" i="38"/>
  <c r="D74" i="38"/>
  <c r="E74" i="38"/>
  <c r="E101" i="38"/>
  <c r="E129" i="38"/>
  <c r="A136" i="38"/>
  <c r="A2" i="37"/>
  <c r="E3" i="37"/>
  <c r="F3" i="37"/>
  <c r="F31" i="37"/>
  <c r="F40" i="37"/>
  <c r="F49" i="37"/>
  <c r="F62" i="37" s="1"/>
  <c r="A68" i="37"/>
  <c r="E69" i="37"/>
  <c r="F69" i="37"/>
  <c r="A2" i="36"/>
  <c r="D3" i="36"/>
  <c r="E3" i="36"/>
  <c r="D21" i="36"/>
  <c r="E21" i="36"/>
  <c r="D28" i="36"/>
  <c r="E28" i="36"/>
  <c r="D35" i="36"/>
  <c r="E35" i="36"/>
  <c r="D42" i="36"/>
  <c r="E42" i="36"/>
  <c r="D51" i="36"/>
  <c r="E51" i="36"/>
  <c r="D60" i="36"/>
  <c r="E60" i="36"/>
  <c r="D61" i="36"/>
  <c r="A2" i="35"/>
  <c r="F2" i="35"/>
  <c r="D3" i="35"/>
  <c r="E3" i="35"/>
  <c r="J3" i="35"/>
  <c r="L3" i="35"/>
  <c r="C40" i="35"/>
  <c r="G40" i="35"/>
  <c r="C607" i="75" s="1"/>
  <c r="H40" i="35"/>
  <c r="I40" i="35"/>
  <c r="J40" i="35"/>
  <c r="K40" i="35"/>
  <c r="L40" i="35"/>
  <c r="C61" i="35"/>
  <c r="G61" i="35"/>
  <c r="H61" i="35"/>
  <c r="I61" i="35"/>
  <c r="J61" i="35"/>
  <c r="K61" i="35"/>
  <c r="L61" i="35"/>
  <c r="F64" i="35"/>
  <c r="A2" i="34"/>
  <c r="E3" i="34"/>
  <c r="F3" i="34"/>
  <c r="A13" i="34"/>
  <c r="A14" i="34" s="1"/>
  <c r="A15" i="34" s="1"/>
  <c r="A16" i="34" s="1"/>
  <c r="A17" i="34" s="1"/>
  <c r="A18" i="34" s="1"/>
  <c r="A19" i="34" s="1"/>
  <c r="A20" i="34" s="1"/>
  <c r="A21" i="34" s="1"/>
  <c r="A22" i="34" s="1"/>
  <c r="A23" i="34" s="1"/>
  <c r="A24" i="34" s="1"/>
  <c r="A25" i="34" s="1"/>
  <c r="A26" i="34" s="1"/>
  <c r="A27" i="34" s="1"/>
  <c r="A28" i="34" s="1"/>
  <c r="A29" i="34" s="1"/>
  <c r="E19" i="34"/>
  <c r="F19" i="34"/>
  <c r="E27" i="34"/>
  <c r="F27" i="34"/>
  <c r="A67" i="34"/>
  <c r="E67" i="34"/>
  <c r="F67" i="34"/>
  <c r="A2" i="33"/>
  <c r="F3" i="33"/>
  <c r="G3" i="33"/>
  <c r="C60" i="33"/>
  <c r="C63" i="33" s="1"/>
  <c r="G60" i="33"/>
  <c r="G61" i="33"/>
  <c r="D63" i="33"/>
  <c r="F63" i="33"/>
  <c r="A69" i="33"/>
  <c r="F69" i="33"/>
  <c r="G69"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C126" i="33"/>
  <c r="D126" i="33"/>
  <c r="F126" i="33"/>
  <c r="A2" i="31"/>
  <c r="E3" i="31"/>
  <c r="E3" i="77" s="1"/>
  <c r="G3" i="31"/>
  <c r="F3" i="77" s="1"/>
  <c r="C29" i="31"/>
  <c r="D29" i="31"/>
  <c r="F29" i="31"/>
  <c r="G29" i="31"/>
  <c r="C64" i="31"/>
  <c r="D64" i="31"/>
  <c r="F64" i="31"/>
  <c r="G64" i="31"/>
  <c r="A2" i="30"/>
  <c r="G2" i="30"/>
  <c r="E3" i="30"/>
  <c r="F3" i="30"/>
  <c r="L3" i="30"/>
  <c r="M3" i="30"/>
  <c r="A2" i="29"/>
  <c r="E3" i="29"/>
  <c r="F3" i="29"/>
  <c r="C27" i="29"/>
  <c r="C37" i="29" s="1"/>
  <c r="E27" i="29"/>
  <c r="E37" i="29" s="1"/>
  <c r="A2" i="28"/>
  <c r="G2" i="28"/>
  <c r="E3" i="28"/>
  <c r="F3" i="28"/>
  <c r="K3" i="28"/>
  <c r="L3" i="28"/>
  <c r="H62" i="28"/>
  <c r="J62" i="28"/>
  <c r="K62" i="28"/>
  <c r="L62" i="28"/>
  <c r="A66" i="28"/>
  <c r="F66" i="28"/>
  <c r="G66" i="28"/>
  <c r="L66" i="28"/>
  <c r="A2" i="27"/>
  <c r="E3" i="27"/>
  <c r="F3" i="27"/>
  <c r="E61" i="27"/>
  <c r="F61" i="27"/>
  <c r="G61" i="27"/>
  <c r="A66" i="27"/>
  <c r="F66" i="27"/>
  <c r="G66" i="27"/>
  <c r="B2" i="26"/>
  <c r="F3" i="26"/>
  <c r="G3" i="26"/>
  <c r="F32" i="26"/>
  <c r="G32" i="26"/>
  <c r="H32" i="26"/>
  <c r="G38" i="26"/>
  <c r="G42" i="26" s="1"/>
  <c r="H38" i="26"/>
  <c r="F53" i="26"/>
  <c r="G53" i="26"/>
  <c r="H53" i="26"/>
  <c r="A60" i="26"/>
  <c r="F60" i="26"/>
  <c r="G60" i="26"/>
  <c r="A2" i="24"/>
  <c r="E3" i="24"/>
  <c r="F3" i="25" s="1"/>
  <c r="F3" i="24"/>
  <c r="B2" i="23"/>
  <c r="F3" i="23"/>
  <c r="G3" i="23"/>
  <c r="B62" i="23"/>
  <c r="F62" i="23"/>
  <c r="G62" i="23"/>
  <c r="B123" i="23"/>
  <c r="F123" i="23"/>
  <c r="G123" i="23"/>
  <c r="B184" i="23"/>
  <c r="F184" i="23"/>
  <c r="G184" i="23"/>
  <c r="B245" i="23"/>
  <c r="F245" i="23"/>
  <c r="G245" i="23"/>
  <c r="A2" i="22"/>
  <c r="D3" i="22"/>
  <c r="E3" i="22"/>
  <c r="E61" i="22"/>
  <c r="A2" i="21"/>
  <c r="D3" i="21"/>
  <c r="F3" i="21"/>
  <c r="F59" i="21"/>
  <c r="A2" i="20"/>
  <c r="F2" i="20"/>
  <c r="D3" i="20"/>
  <c r="E3" i="20"/>
  <c r="H3" i="20"/>
  <c r="I3" i="20"/>
  <c r="I28" i="20"/>
  <c r="I30" i="20" s="1"/>
  <c r="C523" i="75" s="1"/>
  <c r="D30" i="20"/>
  <c r="E30" i="20"/>
  <c r="F30" i="20"/>
  <c r="G30" i="20"/>
  <c r="H30" i="20"/>
  <c r="I40" i="20"/>
  <c r="D40" i="20"/>
  <c r="E40" i="20"/>
  <c r="F40" i="20"/>
  <c r="F78" i="20" s="1"/>
  <c r="F122" i="20" s="1"/>
  <c r="F126" i="20" s="1"/>
  <c r="G40" i="20"/>
  <c r="H40" i="20"/>
  <c r="I48" i="20"/>
  <c r="C526" i="75" s="1"/>
  <c r="D48" i="20"/>
  <c r="E48" i="20"/>
  <c r="F48" i="20"/>
  <c r="G48" i="20"/>
  <c r="H48" i="20"/>
  <c r="I50" i="20"/>
  <c r="I57" i="20" s="1"/>
  <c r="C527" i="75" s="1"/>
  <c r="D57" i="20"/>
  <c r="E57" i="20"/>
  <c r="F57" i="20"/>
  <c r="G57" i="20"/>
  <c r="H57" i="20"/>
  <c r="A70" i="20"/>
  <c r="F70" i="20"/>
  <c r="D71" i="20"/>
  <c r="E71" i="20"/>
  <c r="H71" i="20"/>
  <c r="I71" i="20"/>
  <c r="I76" i="20"/>
  <c r="I77" i="20" s="1"/>
  <c r="C528" i="75" s="1"/>
  <c r="D77" i="20"/>
  <c r="E77" i="20"/>
  <c r="F77" i="20"/>
  <c r="G77" i="20"/>
  <c r="H77" i="20"/>
  <c r="D78" i="20"/>
  <c r="D89" i="20"/>
  <c r="E89" i="20"/>
  <c r="F89" i="20"/>
  <c r="G89" i="20"/>
  <c r="H89" i="20"/>
  <c r="I89" i="20"/>
  <c r="C529" i="75" s="1"/>
  <c r="D106" i="20"/>
  <c r="E106" i="20"/>
  <c r="F106" i="20"/>
  <c r="H106" i="20"/>
  <c r="I106" i="20"/>
  <c r="C530" i="75" s="1"/>
  <c r="E121" i="20"/>
  <c r="B2" i="19"/>
  <c r="F2" i="19"/>
  <c r="D3" i="19"/>
  <c r="E3" i="19"/>
  <c r="H3" i="19"/>
  <c r="I3" i="19"/>
  <c r="D21" i="19"/>
  <c r="H21" i="19"/>
  <c r="D25" i="19"/>
  <c r="H25" i="19"/>
  <c r="D38" i="19"/>
  <c r="H38" i="19"/>
  <c r="B2" i="18"/>
  <c r="F2" i="18"/>
  <c r="D3" i="18"/>
  <c r="E3" i="18"/>
  <c r="I3" i="18"/>
  <c r="J3" i="18"/>
  <c r="D13" i="18"/>
  <c r="D14" i="18"/>
  <c r="D15" i="18"/>
  <c r="D17" i="18"/>
  <c r="D18" i="18"/>
  <c r="D19" i="18"/>
  <c r="C17" i="75"/>
  <c r="C19" i="75" s="1"/>
  <c r="C21" i="75"/>
  <c r="C23" i="75" s="1"/>
  <c r="D28" i="18"/>
  <c r="D29" i="18"/>
  <c r="D30" i="18"/>
  <c r="E31" i="18"/>
  <c r="F31" i="18"/>
  <c r="G31" i="18"/>
  <c r="H31" i="18"/>
  <c r="I31" i="18"/>
  <c r="J31" i="18"/>
  <c r="D33" i="18"/>
  <c r="D34" i="18"/>
  <c r="D35" i="18"/>
  <c r="E35" i="18"/>
  <c r="F35" i="18"/>
  <c r="G35" i="18"/>
  <c r="H35" i="18"/>
  <c r="I35" i="18"/>
  <c r="J35" i="18"/>
  <c r="D37" i="18"/>
  <c r="D38" i="18"/>
  <c r="D39" i="18" s="1"/>
  <c r="E39" i="18"/>
  <c r="F39" i="18"/>
  <c r="G39" i="18"/>
  <c r="G42" i="18" s="1"/>
  <c r="H39" i="18"/>
  <c r="I39" i="18"/>
  <c r="J39" i="18"/>
  <c r="D40" i="18"/>
  <c r="D41" i="18"/>
  <c r="F42" i="18"/>
  <c r="B2" i="17"/>
  <c r="G3" i="17"/>
  <c r="H3" i="17"/>
  <c r="B63" i="17"/>
  <c r="G64" i="17"/>
  <c r="H64" i="17"/>
  <c r="B2" i="16"/>
  <c r="D3" i="16"/>
  <c r="E3" i="16"/>
  <c r="B68" i="16"/>
  <c r="D69" i="16"/>
  <c r="E69" i="16"/>
  <c r="E95" i="16"/>
  <c r="E108" i="16"/>
  <c r="E121" i="16" s="1"/>
  <c r="B2" i="15"/>
  <c r="F3" i="15"/>
  <c r="G3" i="15"/>
  <c r="G31" i="15"/>
  <c r="G37" i="15"/>
  <c r="G44" i="15"/>
  <c r="C260" i="75" s="1"/>
  <c r="G51" i="15"/>
  <c r="G58" i="15"/>
  <c r="C262" i="75" s="1"/>
  <c r="B66" i="15"/>
  <c r="F67" i="15"/>
  <c r="G67" i="15"/>
  <c r="G101" i="15"/>
  <c r="B2" i="14"/>
  <c r="I2" i="14"/>
  <c r="P2" i="14"/>
  <c r="X2" i="14"/>
  <c r="G3" i="14"/>
  <c r="H3" i="14"/>
  <c r="M3" i="14"/>
  <c r="N3" i="14"/>
  <c r="U3" i="14"/>
  <c r="V3" i="14"/>
  <c r="AC3" i="14"/>
  <c r="AD3" i="14"/>
  <c r="AC22" i="14"/>
  <c r="AC27" i="14"/>
  <c r="G49" i="14"/>
  <c r="AC8" i="14" s="1"/>
  <c r="H49" i="14"/>
  <c r="I49" i="14"/>
  <c r="J49" i="14"/>
  <c r="K49" i="14"/>
  <c r="S47" i="14"/>
  <c r="T47" i="14"/>
  <c r="U47" i="14"/>
  <c r="U49" i="14" s="1"/>
  <c r="V47" i="14"/>
  <c r="AC48" i="14"/>
  <c r="L49" i="14"/>
  <c r="S49" i="14"/>
  <c r="T49" i="14"/>
  <c r="V49" i="14"/>
  <c r="AC53" i="14"/>
  <c r="AC55" i="14" s="1"/>
  <c r="B2" i="13"/>
  <c r="G3" i="13"/>
  <c r="H3" i="13"/>
  <c r="C29" i="75"/>
  <c r="G90" i="13"/>
  <c r="C40" i="75"/>
  <c r="C39" i="75" s="1"/>
  <c r="H61" i="13"/>
  <c r="B67" i="13"/>
  <c r="G68" i="13"/>
  <c r="H68" i="13"/>
  <c r="H88" i="13"/>
  <c r="B127" i="13"/>
  <c r="G128" i="13"/>
  <c r="H128" i="13"/>
  <c r="H155" i="13"/>
  <c r="H165" i="13"/>
  <c r="H182" i="13"/>
  <c r="C130" i="75"/>
  <c r="H202" i="13"/>
  <c r="B2" i="12"/>
  <c r="G3" i="12"/>
  <c r="H3" i="12"/>
  <c r="B54" i="12"/>
  <c r="G55" i="12"/>
  <c r="H55" i="12"/>
  <c r="A110" i="12"/>
  <c r="B115" i="12"/>
  <c r="G116" i="12"/>
  <c r="H116" i="12"/>
  <c r="A163" i="12"/>
  <c r="B166" i="12"/>
  <c r="G167" i="12"/>
  <c r="H167" i="12"/>
  <c r="A215" i="12"/>
  <c r="B2" i="11"/>
  <c r="E3" i="11"/>
  <c r="F3" i="11"/>
  <c r="B61" i="11"/>
  <c r="E62" i="11"/>
  <c r="F62" i="11"/>
  <c r="B121" i="11"/>
  <c r="E121" i="11"/>
  <c r="F121" i="11"/>
  <c r="A1" i="10"/>
  <c r="G1" i="10"/>
  <c r="B2" i="9"/>
  <c r="E3" i="9"/>
  <c r="F3" i="9"/>
  <c r="E64" i="9"/>
  <c r="F64" i="9"/>
  <c r="B2" i="8"/>
  <c r="G3" i="8"/>
  <c r="H3" i="8"/>
  <c r="B2" i="7"/>
  <c r="G3" i="7"/>
  <c r="H3" i="7"/>
  <c r="B2" i="6"/>
  <c r="D3" i="6"/>
  <c r="E3" i="6"/>
  <c r="B13" i="3"/>
  <c r="B17" i="3"/>
  <c r="B19" i="3"/>
  <c r="A46" i="1"/>
  <c r="A6" i="1" s="1"/>
  <c r="A50" i="1"/>
  <c r="C525" i="75"/>
  <c r="AD8" i="14" l="1"/>
  <c r="AD49" i="14" s="1"/>
  <c r="AD56" i="14" s="1"/>
  <c r="C599" i="75"/>
  <c r="C574" i="75" s="1"/>
  <c r="C263" i="75"/>
  <c r="J42" i="18"/>
  <c r="D31" i="18"/>
  <c r="D42" i="18" s="1"/>
  <c r="D22" i="18" s="1"/>
  <c r="H42" i="26"/>
  <c r="F42" i="26"/>
  <c r="E32" i="26"/>
  <c r="E42" i="26" s="1"/>
  <c r="F70" i="80"/>
  <c r="F2" i="80"/>
  <c r="M2" i="80"/>
  <c r="C61" i="42"/>
  <c r="I29" i="44"/>
  <c r="D29" i="44"/>
  <c r="M187" i="46"/>
  <c r="J33" i="46"/>
  <c r="G33" i="46"/>
  <c r="E29" i="51"/>
  <c r="O43" i="53"/>
  <c r="H42" i="18"/>
  <c r="I42" i="18"/>
  <c r="D16" i="18"/>
  <c r="D21" i="18" s="1"/>
  <c r="D23" i="18" s="1"/>
  <c r="D122" i="20"/>
  <c r="E78" i="20"/>
  <c r="H78" i="20"/>
  <c r="E53" i="26"/>
  <c r="G63" i="33"/>
  <c r="A69" i="80"/>
  <c r="A2" i="80"/>
  <c r="H2" i="80"/>
  <c r="G130" i="42"/>
  <c r="I25" i="42"/>
  <c r="L27" i="44"/>
  <c r="L33" i="46"/>
  <c r="F33" i="46"/>
  <c r="G133" i="49"/>
  <c r="O55" i="52"/>
  <c r="O120" i="52"/>
  <c r="R210" i="53"/>
  <c r="D33" i="63"/>
  <c r="G1793" i="70"/>
  <c r="Q1721" i="70"/>
  <c r="G1648" i="70"/>
  <c r="Q1576" i="70"/>
  <c r="G1504" i="70"/>
  <c r="Q1432" i="70"/>
  <c r="G1360" i="70"/>
  <c r="Q1289" i="70"/>
  <c r="Q1217" i="70"/>
  <c r="G1145" i="70"/>
  <c r="Q1073" i="70"/>
  <c r="G1000" i="70"/>
  <c r="Q928" i="70"/>
  <c r="G857" i="70"/>
  <c r="Q785" i="70"/>
  <c r="G713" i="70"/>
  <c r="Q641" i="70"/>
  <c r="G570" i="70"/>
  <c r="Q499" i="70"/>
  <c r="G427" i="70"/>
  <c r="Q355" i="70"/>
  <c r="G283" i="70"/>
  <c r="Q212" i="70"/>
  <c r="G140" i="70"/>
  <c r="Q68" i="70"/>
  <c r="G3" i="70"/>
  <c r="Q1793" i="70"/>
  <c r="G1721" i="70"/>
  <c r="Q1648" i="70"/>
  <c r="G1576" i="70"/>
  <c r="Q1504" i="70"/>
  <c r="G1432" i="70"/>
  <c r="Q1360" i="70"/>
  <c r="G1289" i="70"/>
  <c r="G1217" i="70"/>
  <c r="Q1145" i="70"/>
  <c r="G1073" i="70"/>
  <c r="Q1000" i="70"/>
  <c r="G928" i="70"/>
  <c r="Q857" i="70"/>
  <c r="G785" i="70"/>
  <c r="Q713" i="70"/>
  <c r="G641" i="70"/>
  <c r="Q570" i="70"/>
  <c r="G499" i="70"/>
  <c r="Q427" i="70"/>
  <c r="G355" i="70"/>
  <c r="Q283" i="70"/>
  <c r="G212" i="70"/>
  <c r="Q140" i="70"/>
  <c r="G68" i="70"/>
  <c r="C378" i="75"/>
  <c r="C261" i="75"/>
  <c r="E70" i="80"/>
  <c r="L2" i="80"/>
  <c r="E2" i="80"/>
  <c r="P1865" i="70"/>
  <c r="P1721" i="70"/>
  <c r="F1576" i="70"/>
  <c r="F1432" i="70"/>
  <c r="F1289" i="70"/>
  <c r="F1145" i="70"/>
  <c r="F1000" i="70"/>
  <c r="F857" i="70"/>
  <c r="F713" i="70"/>
  <c r="F570" i="70"/>
  <c r="F427" i="70"/>
  <c r="F283" i="70"/>
  <c r="F140" i="70"/>
  <c r="F3" i="70"/>
  <c r="F1793" i="70"/>
  <c r="P1648" i="70"/>
  <c r="P1360" i="70"/>
  <c r="P1073" i="70"/>
  <c r="P785" i="70"/>
  <c r="P499" i="70"/>
  <c r="P355" i="70"/>
  <c r="P68" i="70"/>
  <c r="P1938" i="70"/>
  <c r="F1648" i="70"/>
  <c r="F1360" i="70"/>
  <c r="F1073" i="70"/>
  <c r="F785" i="70"/>
  <c r="F499" i="70"/>
  <c r="F212" i="70"/>
  <c r="F1865" i="70"/>
  <c r="F1721" i="70"/>
  <c r="P1576" i="70"/>
  <c r="P1432" i="70"/>
  <c r="P1289" i="70"/>
  <c r="P1145" i="70"/>
  <c r="P1000" i="70"/>
  <c r="P857" i="70"/>
  <c r="P713" i="70"/>
  <c r="P570" i="70"/>
  <c r="P427" i="70"/>
  <c r="P283" i="70"/>
  <c r="P140" i="70"/>
  <c r="F1938" i="70"/>
  <c r="P1504" i="70"/>
  <c r="P1217" i="70"/>
  <c r="P928" i="70"/>
  <c r="P641" i="70"/>
  <c r="P212" i="70"/>
  <c r="P1793" i="70"/>
  <c r="F1504" i="70"/>
  <c r="F1217" i="70"/>
  <c r="F928" i="70"/>
  <c r="F641" i="70"/>
  <c r="F355" i="70"/>
  <c r="F68" i="70"/>
  <c r="C593" i="75"/>
  <c r="C150" i="75"/>
  <c r="C367" i="75"/>
  <c r="C249" i="75"/>
  <c r="C242" i="75"/>
  <c r="C597" i="75" s="1"/>
  <c r="C230" i="75"/>
  <c r="C377" i="75"/>
  <c r="C140" i="75"/>
  <c r="P3" i="70"/>
  <c r="F42" i="62"/>
  <c r="E123" i="61"/>
  <c r="C390" i="75"/>
  <c r="P30" i="51"/>
  <c r="C389" i="75" s="1"/>
  <c r="N54" i="50"/>
  <c r="C371" i="75"/>
  <c r="C360" i="75"/>
  <c r="C362" i="75" s="1"/>
  <c r="C366" i="75"/>
  <c r="M31" i="46"/>
  <c r="E33" i="46"/>
  <c r="M23" i="46"/>
  <c r="M22" i="45"/>
  <c r="M26" i="45" s="1"/>
  <c r="F29" i="34"/>
  <c r="E29" i="34"/>
  <c r="E122" i="20"/>
  <c r="E126" i="20" s="1"/>
  <c r="D126" i="20"/>
  <c r="E42" i="18"/>
  <c r="C545" i="75" s="1"/>
  <c r="C26" i="75"/>
  <c r="C321" i="75"/>
  <c r="AC38" i="14"/>
  <c r="AC49" i="14" s="1"/>
  <c r="AC56" i="14" s="1"/>
  <c r="G38" i="15" s="1"/>
  <c r="C259" i="75" s="1"/>
  <c r="C264" i="75" s="1"/>
  <c r="C266" i="75" s="1"/>
  <c r="C270" i="75" s="1"/>
  <c r="C224" i="75"/>
  <c r="C618" i="75" s="1"/>
  <c r="C190" i="75"/>
  <c r="C191" i="75" s="1"/>
  <c r="C195" i="75" s="1"/>
  <c r="C615" i="75"/>
  <c r="C498" i="75"/>
  <c r="C503" i="75" s="1"/>
  <c r="C415" i="75" s="1"/>
  <c r="C609" i="75"/>
  <c r="G217" i="13"/>
  <c r="H217" i="13"/>
  <c r="H13" i="13"/>
  <c r="H17" i="13" s="1"/>
  <c r="H90" i="13" s="1"/>
  <c r="C580" i="75"/>
  <c r="C519" i="75"/>
  <c r="C473" i="75"/>
  <c r="C208" i="75"/>
  <c r="C85" i="75"/>
  <c r="C335" i="75"/>
  <c r="C279" i="75"/>
  <c r="A64" i="1"/>
  <c r="A56" i="1"/>
  <c r="A54" i="1"/>
  <c r="A58" i="1"/>
  <c r="A52" i="1"/>
  <c r="A62" i="1"/>
  <c r="A60" i="1"/>
  <c r="G126" i="33"/>
  <c r="I60" i="42"/>
  <c r="M125" i="46"/>
  <c r="C381" i="75"/>
  <c r="C386" i="75" s="1"/>
  <c r="K37" i="51"/>
  <c r="Q61" i="69"/>
  <c r="C25" i="75"/>
  <c r="C31" i="75"/>
  <c r="C197" i="75"/>
  <c r="D29" i="19"/>
  <c r="G78" i="20"/>
  <c r="G122" i="20" s="1"/>
  <c r="G126" i="20" s="1"/>
  <c r="E61" i="36"/>
  <c r="E130" i="42"/>
  <c r="I106" i="42"/>
  <c r="C130" i="42"/>
  <c r="G29" i="44"/>
  <c r="C29" i="44"/>
  <c r="L20" i="44"/>
  <c r="L29" i="44" s="1"/>
  <c r="R43" i="53"/>
  <c r="P43" i="53"/>
  <c r="C99" i="75"/>
  <c r="H61" i="42"/>
  <c r="I118" i="42"/>
  <c r="I49" i="42"/>
  <c r="E61" i="42"/>
  <c r="M116" i="46"/>
  <c r="M97" i="46"/>
  <c r="F29" i="51"/>
  <c r="F61" i="55"/>
  <c r="C372" i="75"/>
  <c r="C351" i="75"/>
  <c r="C353" i="75" s="1"/>
  <c r="C376" i="75"/>
  <c r="C309" i="75"/>
  <c r="C108" i="75"/>
  <c r="C587" i="75" s="1"/>
  <c r="C61" i="75"/>
  <c r="C373" i="75"/>
  <c r="C341" i="75"/>
  <c r="C344" i="75" s="1"/>
  <c r="C403" i="75" s="1"/>
  <c r="C437" i="75" s="1"/>
  <c r="C493" i="75"/>
  <c r="C167" i="75"/>
  <c r="C168" i="75" s="1"/>
  <c r="C172" i="75" s="1"/>
  <c r="C123" i="75"/>
  <c r="C583" i="75" s="1"/>
  <c r="C74" i="75"/>
  <c r="N121" i="50"/>
  <c r="L16" i="51"/>
  <c r="O183" i="52"/>
  <c r="H120" i="54"/>
  <c r="D39" i="61"/>
  <c r="C480" i="75"/>
  <c r="C218" i="75"/>
  <c r="C131" i="75"/>
  <c r="O246" i="52"/>
  <c r="E96" i="62"/>
  <c r="H29" i="19"/>
  <c r="C534" i="75"/>
  <c r="C536" i="75" s="1"/>
  <c r="C543" i="75" s="1"/>
  <c r="H42" i="62"/>
  <c r="I78" i="20"/>
  <c r="I122" i="20" s="1"/>
  <c r="I126" i="20" s="1"/>
  <c r="L37" i="51" l="1"/>
  <c r="W24" i="51" s="1"/>
  <c r="G60" i="15"/>
  <c r="G93" i="15" s="1"/>
  <c r="E19" i="16"/>
  <c r="C281" i="75" s="1"/>
  <c r="C294" i="75" s="1"/>
  <c r="C603" i="75" s="1"/>
  <c r="C568" i="75" s="1"/>
  <c r="C547" i="75"/>
  <c r="C142" i="75"/>
  <c r="C591" i="75"/>
  <c r="C585" i="75" s="1"/>
  <c r="C556" i="75" s="1"/>
  <c r="C581" i="75"/>
  <c r="C551" i="75" s="1"/>
  <c r="V24" i="51"/>
  <c r="C490" i="75" s="1"/>
  <c r="C393" i="75"/>
  <c r="M33" i="46"/>
  <c r="I61" i="42"/>
  <c r="C27" i="75"/>
  <c r="C199" i="75"/>
  <c r="C614" i="75" s="1"/>
  <c r="I130" i="42"/>
  <c r="F39" i="61"/>
  <c r="D89" i="61"/>
  <c r="D123" i="61" s="1"/>
  <c r="C405" i="75"/>
  <c r="C455" i="75" s="1"/>
  <c r="C507" i="75"/>
  <c r="C231" i="75"/>
  <c r="C617" i="75"/>
  <c r="C76" i="75"/>
  <c r="C435" i="75"/>
  <c r="C423" i="75"/>
  <c r="C439" i="75"/>
  <c r="C491" i="75"/>
  <c r="C482" i="75"/>
  <c r="C409" i="75" s="1"/>
  <c r="C506" i="75"/>
  <c r="C508" i="75" s="1"/>
  <c r="C510" i="75" s="1"/>
  <c r="E39" i="16" l="1"/>
  <c r="E124" i="16" s="1"/>
  <c r="E128" i="16" s="1"/>
  <c r="C572" i="75"/>
  <c r="C323" i="75"/>
  <c r="C327" i="75" s="1"/>
  <c r="C620" i="75"/>
  <c r="C595" i="75" s="1"/>
  <c r="C561" i="75" s="1"/>
  <c r="C243" i="75"/>
  <c r="C251" i="75" s="1"/>
  <c r="C558" i="75"/>
  <c r="C429" i="75"/>
  <c r="C449" i="75"/>
  <c r="C459" i="75"/>
  <c r="C457" i="75"/>
  <c r="C485" i="75"/>
  <c r="C487" i="75" s="1"/>
  <c r="F89" i="61"/>
  <c r="F123" i="61" s="1"/>
  <c r="C553" i="75"/>
  <c r="C557" i="75"/>
  <c r="C576" i="75"/>
  <c r="C559" i="75"/>
  <c r="C601" i="75" l="1"/>
  <c r="C565" i="75" s="1"/>
  <c r="C492" i="75"/>
  <c r="C495" i="75" s="1"/>
  <c r="C413" i="75" s="1"/>
  <c r="C411" i="75"/>
  <c r="C570" i="75" l="1"/>
  <c r="C563" i="75"/>
  <c r="C451" i="75"/>
  <c r="C431" i="75"/>
  <c r="C421" i="75"/>
  <c r="C433" i="75"/>
  <c r="C453" i="75"/>
  <c r="C461" i="75" l="1"/>
  <c r="C463" i="75" s="1"/>
  <c r="C441" i="75"/>
  <c r="C443" i="75" s="1"/>
</calcChain>
</file>

<file path=xl/sharedStrings.xml><?xml version="1.0" encoding="utf-8"?>
<sst xmlns="http://schemas.openxmlformats.org/spreadsheetml/2006/main" count="14476" uniqueCount="6293">
  <si>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</si>
  <si>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</si>
  <si>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</si>
  <si>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</si>
  <si>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</si>
  <si>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</si>
  <si>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</si>
  <si>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</si>
  <si>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</si>
  <si>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</si>
  <si>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</si>
  <si>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</si>
  <si>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</si>
  <si>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</si>
  <si>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</si>
  <si>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</si>
  <si>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</si>
  <si>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</si>
  <si>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</si>
  <si>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</si>
  <si>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</si>
  <si>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</si>
  <si>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</si>
  <si>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</si>
  <si>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</si>
  <si>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</si>
  <si>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</si>
  <si>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</si>
  <si>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</si>
  <si>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</si>
  <si>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</si>
  <si>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</si>
  <si>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</si>
  <si>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</si>
  <si>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</si>
  <si>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</si>
  <si>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</si>
  <si>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</si>
  <si>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</si>
  <si>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</si>
  <si>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</si>
  <si>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</si>
  <si>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</si>
  <si>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</si>
  <si>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</si>
  <si>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</si>
  <si>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</si>
  <si>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Pg 120, L 14. 15 (b)</t>
  </si>
  <si>
    <t>Capitalized AFDUC - Equity</t>
  </si>
  <si>
    <t>Pg 120, L 16 (b)  (-)</t>
  </si>
  <si>
    <t>Undistributed Earnings of Affiliates</t>
  </si>
  <si>
    <t>Pg 120, L 17 (b)  (-)</t>
  </si>
  <si>
    <t>Other Adjustments</t>
  </si>
  <si>
    <t>Pg 120, L 18 (b)</t>
  </si>
  <si>
    <t>Pg 120, L 19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</si>
  <si>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</si>
  <si>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</si>
  <si>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</si>
  <si>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</si>
  <si>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</si>
  <si>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</si>
  <si>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</si>
  <si>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</si>
  <si>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</si>
  <si>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</si>
  <si>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</si>
  <si>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</si>
  <si>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</si>
  <si>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</si>
  <si>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</si>
  <si>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</si>
  <si>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</si>
  <si>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</si>
  <si>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</si>
  <si>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</si>
  <si>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</si>
  <si>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</si>
  <si>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</si>
  <si>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</si>
  <si>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</si>
  <si>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</si>
  <si>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</si>
  <si>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</si>
  <si>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</si>
  <si>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</si>
  <si>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</si>
  <si>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</si>
  <si>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</si>
  <si>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</si>
  <si>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</si>
  <si>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</si>
  <si>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</si>
  <si>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FERC FORM NO. 1 (REV. 12-95)</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</si>
  <si>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</si>
  <si>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</si>
  <si>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</si>
  <si>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</si>
  <si>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</si>
  <si>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</si>
  <si>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</si>
  <si>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</si>
  <si>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</si>
  <si>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</si>
  <si>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</si>
  <si>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</si>
  <si>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</si>
  <si>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</si>
  <si>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</si>
  <si>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</si>
  <si>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</si>
  <si>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</si>
  <si>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</si>
  <si>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</si>
  <si>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</si>
  <si>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</si>
  <si>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 xml:space="preserve">  7.  Include on line 35 the cost of energy used in</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</si>
  <si>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</si>
  <si>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</si>
  <si>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</si>
  <si>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</si>
  <si>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</si>
  <si>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particulars (details) of the change.  State the reason for any charge-off during the year and specify the amount charged.</t>
  </si>
  <si>
    <t>2.  If any change occurred during the year in the balance with respect to any class or series of stock, attach a statement giving</t>
  </si>
  <si>
    <t>Page 255</t>
  </si>
  <si>
    <t>Next Page is 255</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</si>
  <si>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</si>
  <si>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</si>
  <si>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</si>
  <si>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</si>
  <si>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</si>
  <si>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</si>
  <si>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</si>
  <si>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</si>
  <si>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</si>
  <si>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</si>
  <si>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</si>
  <si>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</si>
  <si>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</si>
  <si>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</si>
  <si>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</si>
  <si>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</si>
  <si>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</si>
  <si>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</si>
  <si>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</si>
  <si>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</si>
  <si>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</si>
  <si>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FERC FORM NO. 1 (ED. 12-89)</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</si>
  <si>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</si>
  <si>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</si>
  <si>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</si>
  <si>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</si>
  <si>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</si>
  <si>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</si>
  <si>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</si>
  <si>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</si>
  <si>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</si>
  <si>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</si>
  <si>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</si>
  <si>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</si>
  <si>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</si>
  <si>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</si>
  <si>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(3)  Sanitary waste disposal equipment</t>
  </si>
  <si>
    <t xml:space="preserve">  2.  Report the differences in cost of facilities installed for</t>
  </si>
  <si>
    <t xml:space="preserve">          (4)  Oil interceptors</t>
  </si>
  <si>
    <t xml:space="preserve">  environmental considerations over the cost of alternative</t>
  </si>
  <si>
    <t xml:space="preserve">          (5)  Sediment control facilities</t>
  </si>
  <si>
    <t xml:space="preserve">  facilities which would otherwise be used without environmental</t>
  </si>
  <si>
    <t xml:space="preserve">          (6)  Monitoring equipment</t>
  </si>
  <si>
    <t xml:space="preserve">  considerations.  Use the best engineering design achievable</t>
  </si>
  <si>
    <t xml:space="preserve">          (7)  Other.</t>
  </si>
  <si>
    <t xml:space="preserve">  to provide power to operate associated environmental protection</t>
  </si>
  <si>
    <t xml:space="preserve">          (2)  Fish and wildlife plants included in</t>
  </si>
  <si>
    <t xml:space="preserve">  facilities.  These costs may be estimations on a percentage of</t>
  </si>
  <si>
    <t xml:space="preserve">                 Accounts 330, 331, 332, and 335.</t>
  </si>
  <si>
    <t xml:space="preserve">  plant basis.  Explain such estimations in a footnote.</t>
  </si>
  <si>
    <t xml:space="preserve">          (3)  Parks and related facilities</t>
  </si>
  <si>
    <t xml:space="preserve">  4.  Report all costs under the major classifications provided</t>
  </si>
  <si>
    <t xml:space="preserve">  below and include, as a minimum, the items listed hereunder:</t>
  </si>
  <si>
    <t>5.  In those instances when costs are composites of</t>
  </si>
  <si>
    <t xml:space="preserve">     A.  Air pollution control facilities:</t>
  </si>
  <si>
    <t>both actual supportable costs and estimates of costs,</t>
  </si>
  <si>
    <t xml:space="preserve">          (1)  Scrubbers, precipitators, tall smokestacks, etc.</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</si>
  <si>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</si>
  <si>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</si>
  <si>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</si>
  <si>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</si>
  <si>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</si>
  <si>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</si>
  <si>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</si>
  <si>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</si>
  <si>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          (4)  Monitoring equipment</t>
  </si>
  <si>
    <t xml:space="preserve">  January 1, 1969, so long as it is readily determinable that such</t>
  </si>
  <si>
    <t xml:space="preserve">          (5)  Other.</t>
  </si>
  <si>
    <t xml:space="preserve">  facilities were constructed or modified for environmental rather</t>
  </si>
  <si>
    <t xml:space="preserve">     E.  Esthetic costs:</t>
  </si>
  <si>
    <t xml:space="preserve">  than operational purposes.  Also report similar expenditures for</t>
  </si>
  <si>
    <t xml:space="preserve">          (1)  Architectural costs</t>
  </si>
  <si>
    <t xml:space="preserve">  environmental plant included in construction work in progress.</t>
  </si>
  <si>
    <t xml:space="preserve">          (2)  Towers</t>
  </si>
  <si>
    <t xml:space="preserve">Please use the appropriate accounts under the heading "Other Noncurrent Liabilities" for accounts that the PSC </t>
  </si>
  <si>
    <t>classifies as "Operating Reserves".</t>
  </si>
  <si>
    <t>Page 113</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</si>
  <si>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</si>
  <si>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</si>
  <si>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</si>
  <si>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</si>
  <si>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</si>
  <si>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</si>
  <si>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</si>
  <si>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</si>
  <si>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</si>
  <si>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</si>
  <si>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</si>
  <si>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</si>
  <si>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</si>
  <si>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</si>
  <si>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</si>
  <si>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</si>
  <si>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</si>
  <si>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</si>
  <si>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</si>
  <si>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</si>
  <si>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</si>
  <si>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</si>
  <si>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</si>
  <si>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</si>
  <si>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</si>
  <si>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</si>
  <si>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</si>
  <si>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</si>
  <si>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</si>
  <si>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</si>
  <si>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</si>
  <si>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</si>
  <si>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</si>
  <si>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</si>
  <si>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</si>
  <si>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Fuel Stock (151)</t>
  </si>
  <si>
    <t>Fuel Stock Expenses Undistributed (152)</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</si>
  <si>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</si>
  <si>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</si>
  <si>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</si>
  <si>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</si>
  <si>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</si>
  <si>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</si>
  <si>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</si>
  <si>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</si>
  <si>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</si>
  <si>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</si>
  <si>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</si>
  <si>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</si>
  <si>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</si>
  <si>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</si>
  <si>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</si>
  <si>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</si>
  <si>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</si>
  <si>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</si>
  <si>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</si>
  <si>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</si>
  <si>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</si>
  <si>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</si>
  <si>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</si>
  <si>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</si>
  <si>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</si>
  <si>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</si>
  <si>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</si>
  <si>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</si>
  <si>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</si>
  <si>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</si>
  <si>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6. SALES EXPENSES</t>
  </si>
  <si>
    <t>(532) Maintenance of Miscellaneous Nuclear Plant</t>
  </si>
  <si>
    <t>(567)</t>
  </si>
  <si>
    <t xml:space="preserve">  TOTAL Maintenance (Enter Total of lines 35 thru 39)</t>
  </si>
  <si>
    <t>TOTAL Operation (Enter total of lines 83 thru 90)</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</si>
  <si>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</si>
  <si>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</si>
  <si>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</si>
  <si>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</si>
  <si>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</si>
  <si>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</si>
  <si>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</si>
  <si>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</si>
  <si>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</si>
  <si>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</si>
  <si>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</si>
  <si>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 xml:space="preserve"> TOTAL Sales Expenses (Enter Total of lines 144 thru 147)</t>
  </si>
  <si>
    <t>(536) Water for Power</t>
  </si>
  <si>
    <t>(571)</t>
  </si>
  <si>
    <t>Maintenance of Overhead Lines</t>
  </si>
  <si>
    <t>7. ADMINISTRATIVE AND GENERAL EXPENSES</t>
  </si>
  <si>
    <t>In column (a) report each company or public authority that provided transmission service.  Provide the full name of the company; abbreviate</t>
  </si>
  <si>
    <t>regulations of governmental bodies.  Base the price of</t>
  </si>
  <si>
    <t xml:space="preserve">  that allocations and/or estimates of costs be made, state</t>
  </si>
  <si>
    <t>replacement power purchased on the average system</t>
  </si>
  <si>
    <t xml:space="preserve">  the basis or method used.</t>
  </si>
  <si>
    <t>specify in column (f) the actual costs that are included</t>
  </si>
  <si>
    <t xml:space="preserve">          (2)  Changes necessary to accommodate use of</t>
  </si>
  <si>
    <t>in column (e).</t>
  </si>
  <si>
    <t xml:space="preserve">                 environmentally clean fuels such as low ash</t>
  </si>
  <si>
    <t xml:space="preserve">  Estimate the cost of facilities when the original cost is not</t>
  </si>
  <si>
    <t xml:space="preserve">          (3)  Underground lines</t>
  </si>
  <si>
    <t xml:space="preserve">  available or facilities are jointly owned with another utility,</t>
  </si>
  <si>
    <t xml:space="preserve">          (4)  Landscaping</t>
  </si>
  <si>
    <t xml:space="preserve">  provided the respondent explains the basis of such estimations.</t>
  </si>
  <si>
    <t xml:space="preserve">     Examples of these costs would include a portion of the costs</t>
  </si>
  <si>
    <t xml:space="preserve">     F.  Additional plant capacity necessary due to</t>
  </si>
  <si>
    <t xml:space="preserve">  of tall smokestacks, underground lines, and landscaped</t>
  </si>
  <si>
    <t xml:space="preserve">          restricted output from existing facilities, or</t>
  </si>
  <si>
    <t xml:space="preserve">  substations.  Explain such costs in a footnote.</t>
  </si>
  <si>
    <t xml:space="preserve">          addition of pollution control facilities.</t>
  </si>
  <si>
    <t xml:space="preserve">  3.  In the cost of facilities reported on this page, include</t>
  </si>
  <si>
    <t xml:space="preserve">     G.  Miscellaneous:</t>
  </si>
  <si>
    <t xml:space="preserve">  an estimated portion of the cost of plant that is or will be used</t>
  </si>
  <si>
    <t xml:space="preserve">          (1)  Preparation of environmental reports</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</si>
  <si>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</si>
  <si>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</si>
  <si>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</si>
  <si>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</si>
  <si>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</si>
  <si>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</si>
  <si>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from settlement of any rate proceeding affecting revenues received or costs incurred for power or gas purrevenues received or costs incurred for power or gas purchases, and a summary of the adjustments made to balance sheet, income, and expense accounts.</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</si>
  <si>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</si>
  <si>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</si>
  <si>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</si>
  <si>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of meters, in addition to the number of flat rate accounts; except that</t>
  </si>
  <si>
    <t>derived from previously reported figures,</t>
  </si>
  <si>
    <t>used by the respondent if such basis of classification</t>
  </si>
  <si>
    <t>6.  For lines 2, 4, 5, and 6, see page 304 for amounts</t>
  </si>
  <si>
    <t>where separate meter readings are added for billing purposes, one</t>
  </si>
  <si>
    <t>explain any inconsistencies in a footnote.</t>
  </si>
  <si>
    <t>is not generally greater than 1000 Kw of demand.  (See</t>
  </si>
  <si>
    <t>relating to unbilled revenue by accounts.</t>
  </si>
  <si>
    <t xml:space="preserve">customer should be counted for each group of meters added.  The </t>
  </si>
  <si>
    <t>Account 442 of the Uniform System of Accounts.  Explain</t>
  </si>
  <si>
    <t>7.  Include unmetered sales.  Provide details of such sales</t>
  </si>
  <si>
    <t>average number of customers means the average</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</si>
  <si>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</si>
  <si>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</si>
  <si>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</si>
  <si>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</si>
  <si>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</si>
  <si>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</si>
  <si>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</si>
  <si>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</si>
  <si>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</si>
  <si>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</si>
  <si>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</si>
  <si>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</si>
  <si>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</si>
  <si>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</si>
  <si>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 xml:space="preserve">  Small (or Commercial) (See Instr. 4)</t>
  </si>
  <si>
    <t xml:space="preserve">  Large (or Industrial) (See Instr. 4)</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</si>
  <si>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</si>
  <si>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</si>
  <si>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</si>
  <si>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</si>
  <si>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</si>
  <si>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</si>
  <si>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</si>
  <si>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</si>
  <si>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</si>
  <si>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</si>
  <si>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</si>
  <si>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</si>
  <si>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</si>
  <si>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</si>
  <si>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</si>
  <si>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</si>
  <si>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</si>
  <si>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</si>
  <si>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</si>
  <si>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Net Income (Line 72(c)  on page 117)</t>
  </si>
  <si>
    <t>8.  For each amount comprising the reported balance and changes in Account 102, state the property purchased or sold, name of vendor</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</si>
  <si>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</si>
  <si>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</si>
  <si>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</si>
  <si>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</si>
  <si>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</si>
  <si>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</si>
  <si>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</si>
  <si>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</si>
  <si>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</si>
  <si>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</si>
  <si>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</si>
  <si>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(302)  Franchises and Consents</t>
  </si>
  <si>
    <t>(303)  Miscellaneous Intangible Plant</t>
  </si>
  <si>
    <t xml:space="preserve">  TOTAL Intangible Plant (Enter Total of lines 2, 3, and 4)</t>
  </si>
  <si>
    <t xml:space="preserve">          2. PRODUCTION PLANT</t>
  </si>
  <si>
    <t xml:space="preserve">     A. Steam Production Plant</t>
  </si>
  <si>
    <t>(310)  Land and Land Rights</t>
  </si>
  <si>
    <t>(311)  Structures and Improvements</t>
  </si>
  <si>
    <t>(312)  Boiler Plant Equipment</t>
  </si>
  <si>
    <t>(313)  Engines and Engine-Driven Generators</t>
  </si>
  <si>
    <t>(314)  Turbogenerator Units</t>
  </si>
  <si>
    <t>(315)  Accessory Electric Equipment</t>
  </si>
  <si>
    <t>(316)  Misc. Power Plant Equipment</t>
  </si>
  <si>
    <t xml:space="preserve">  TOTAL Steam Production Plant (Enter Total of lines 8 thru 14)</t>
  </si>
  <si>
    <t xml:space="preserve">     B. Nuclear Production Plant</t>
  </si>
  <si>
    <t>(320)  Land and Land Rights</t>
  </si>
  <si>
    <t>(321)  Structures and Improvements</t>
  </si>
  <si>
    <t>(322)  Reactor Plant Equipment</t>
  </si>
  <si>
    <t>(323)  Turbo  generator Units</t>
  </si>
  <si>
    <t>(324)  Accessory Electric Equipment</t>
  </si>
  <si>
    <t>(325)  Misc. Power Plant Equipment</t>
  </si>
  <si>
    <t xml:space="preserve">  TOTAL Nuclear Production Plant (Enter Total of lines 17 thru 22)</t>
  </si>
  <si>
    <t xml:space="preserve">     C. Hydraulic Production Plant</t>
  </si>
  <si>
    <t>(330)  Land and Land Rights</t>
  </si>
  <si>
    <t>(397) Communication Equipment</t>
  </si>
  <si>
    <t>(398) Miscellaneous Equipment</t>
  </si>
  <si>
    <t>(399) Other Tangible Property</t>
  </si>
  <si>
    <t xml:space="preserve">      TOTAL (Accounts 101 and 106) (lines 5,15,23,32,41,53,69,83)</t>
  </si>
  <si>
    <t>(102) Electric Plant Purchased (See Instr. 8)</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</si>
  <si>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</si>
  <si>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</si>
  <si>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</si>
  <si>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</si>
  <si>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</si>
  <si>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</si>
  <si>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</si>
  <si>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</si>
  <si>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</si>
  <si>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</si>
  <si>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</si>
  <si>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 xml:space="preserve">          (Total of lines 34 thru 55)</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</si>
  <si>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</si>
  <si>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</si>
  <si>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</si>
  <si>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</si>
  <si>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</si>
  <si>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</si>
  <si>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61 thru 69)</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</si>
  <si>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</si>
  <si>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</si>
  <si>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</si>
  <si>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</si>
  <si>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</si>
  <si>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</si>
  <si>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</si>
  <si>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</si>
  <si>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</si>
  <si>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</si>
  <si>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</si>
  <si>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</si>
  <si>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</si>
  <si>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</si>
  <si>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</si>
  <si>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</si>
  <si>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</si>
  <si>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</si>
  <si>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</si>
  <si>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</si>
  <si>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</si>
  <si>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</si>
  <si>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</si>
  <si>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</si>
  <si>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</si>
  <si>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</si>
  <si>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</si>
  <si>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</si>
  <si>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</si>
  <si>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</si>
  <si>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</si>
  <si>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</si>
  <si>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</si>
  <si>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Avg. Heat Cont. of Fuel Burned (Btu per lb. of coal per</t>
  </si>
  <si>
    <t xml:space="preserve">          gal. of oil, or per Mcf of gas)(Give unit if nuclear)</t>
  </si>
  <si>
    <t>If applicable, see insert pages below:</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</si>
  <si>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</si>
  <si>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</si>
  <si>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</si>
  <si>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</si>
  <si>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</si>
  <si>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</si>
  <si>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</si>
  <si>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</si>
  <si>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</si>
  <si>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</si>
  <si>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</si>
  <si>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</si>
  <si>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</si>
  <si>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</si>
  <si>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</si>
  <si>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</si>
  <si>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</si>
  <si>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</si>
  <si>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</si>
  <si>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</si>
  <si>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</si>
  <si>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</si>
  <si>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</si>
  <si>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</si>
  <si>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</si>
  <si>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</si>
  <si>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</si>
  <si>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</si>
  <si>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</si>
  <si>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</si>
  <si>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</si>
  <si>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</si>
  <si>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</si>
  <si>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</si>
  <si>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</si>
  <si>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</si>
  <si>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</si>
  <si>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</si>
  <si>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</si>
  <si>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</si>
  <si>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</si>
  <si>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</si>
  <si>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</si>
  <si>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</si>
  <si>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</si>
  <si>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</si>
  <si>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</si>
  <si>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</si>
  <si>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</si>
  <si>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</si>
  <si>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</si>
  <si>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</si>
  <si>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</si>
  <si>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</si>
  <si>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</si>
  <si>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</si>
  <si>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</si>
  <si>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</si>
  <si>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</si>
  <si>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</si>
  <si>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</si>
  <si>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</si>
  <si>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</si>
  <si>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</si>
  <si>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</si>
  <si>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</si>
  <si>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</si>
  <si>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</si>
  <si>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</si>
  <si>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</si>
  <si>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110-113</t>
  </si>
  <si>
    <t>12-94</t>
  </si>
  <si>
    <t>Statement of Income for the Year</t>
  </si>
  <si>
    <t>114-117</t>
  </si>
  <si>
    <t>Statement of Retained Earnings for the Year</t>
  </si>
  <si>
    <t>118-119</t>
  </si>
  <si>
    <t>Statement of Cash Flows</t>
  </si>
  <si>
    <t>120-121</t>
  </si>
  <si>
    <t>Notes to the Financial Statements</t>
  </si>
  <si>
    <t>122-123</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</si>
  <si>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</si>
  <si>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</si>
  <si>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</si>
  <si>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</si>
  <si>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</si>
  <si>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</si>
  <si>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</si>
  <si>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</si>
  <si>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</si>
  <si>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</si>
  <si>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</si>
  <si>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</si>
  <si>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</si>
  <si>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</si>
  <si>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</si>
  <si>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</si>
  <si>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</si>
  <si>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</si>
  <si>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</si>
  <si>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</si>
  <si>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</si>
  <si>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</si>
  <si>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</si>
  <si>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</si>
  <si>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</si>
  <si>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</si>
  <si>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</si>
  <si>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</si>
  <si>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</si>
  <si>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</si>
  <si>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</si>
  <si>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</si>
  <si>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</si>
  <si>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</si>
  <si>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</si>
  <si>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</si>
  <si>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</si>
  <si>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</si>
  <si>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</si>
  <si>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</si>
  <si>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$50,000, whichever is less)</t>
  </si>
  <si>
    <t xml:space="preserve">     may be grouped by classes.</t>
  </si>
  <si>
    <t>Credits</t>
  </si>
  <si>
    <t>Description and Purpose of Other</t>
  </si>
  <si>
    <t>Regulatory Assets</t>
  </si>
  <si>
    <t>Debits</t>
  </si>
  <si>
    <t xml:space="preserve">(d)  </t>
  </si>
  <si>
    <t xml:space="preserve">(e) </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</si>
  <si>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</si>
  <si>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</si>
  <si>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</si>
  <si>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</si>
  <si>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</si>
  <si>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</si>
  <si>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3.  Minor items ( 1% of the Balance at End of Year for Account 186 or amounts less than $50,000, whichever is less)</t>
  </si>
  <si>
    <t xml:space="preserve">      may be grouped by classes.</t>
  </si>
  <si>
    <t>CREDITS</t>
  </si>
  <si>
    <t>Bal. Beginning</t>
  </si>
  <si>
    <t>Description of Miscellaneous Deferred Debits</t>
  </si>
  <si>
    <t>of Year</t>
  </si>
  <si>
    <t xml:space="preserve">(b) </t>
  </si>
  <si>
    <t xml:space="preserve">(f) </t>
  </si>
  <si>
    <t>Misc.  Work in Progress</t>
  </si>
  <si>
    <t>DEFERRED REGULATORY COMM.</t>
  </si>
  <si>
    <t xml:space="preserve">    EXPENSES  (See pages  350-351)</t>
  </si>
  <si>
    <t>FERC FORM NO.1  (ED.  12-94 )</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</si>
  <si>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</si>
  <si>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</si>
  <si>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</si>
  <si>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</si>
  <si>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</si>
  <si>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</si>
  <si>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</si>
  <si>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</si>
  <si>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</si>
  <si>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</si>
  <si>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</si>
  <si>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</si>
  <si>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</si>
  <si>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</si>
  <si>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</si>
  <si>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</si>
  <si>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</si>
  <si>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</si>
  <si>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</si>
  <si>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</si>
  <si>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</si>
  <si>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</si>
  <si>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</si>
  <si>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</si>
  <si>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</si>
  <si>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</si>
  <si>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</si>
  <si>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</si>
  <si>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</si>
  <si>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</si>
  <si>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</si>
  <si>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</si>
  <si>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</si>
  <si>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</si>
  <si>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</si>
  <si>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</si>
  <si>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</si>
  <si>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</si>
  <si>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</si>
  <si>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</si>
  <si>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</si>
  <si>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</si>
  <si>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</si>
  <si>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</si>
  <si>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 xml:space="preserve"> (Enter total of  lines 165 and 167)</t>
  </si>
  <si>
    <t>(511) Maintenance of Structures</t>
  </si>
  <si>
    <t>TOTAL Operation (Enter total of lines 62 thru 66)</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</si>
  <si>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</si>
  <si>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</si>
  <si>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</si>
  <si>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</si>
  <si>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</si>
  <si>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</si>
  <si>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</si>
  <si>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</si>
  <si>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</si>
  <si>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</si>
  <si>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</si>
  <si>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</si>
  <si>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</si>
  <si>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</si>
  <si>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</si>
  <si>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</si>
  <si>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</si>
  <si>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5.  Classify Account 106 according to prescribed accounts, on an estimated basis if necessary, and include the entries in column (c).</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</si>
  <si>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</si>
  <si>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</si>
  <si>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</si>
  <si>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</si>
  <si>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</si>
  <si>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</si>
  <si>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</si>
  <si>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</si>
  <si>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</si>
  <si>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</si>
  <si>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</si>
  <si>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</si>
  <si>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</si>
  <si>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</si>
  <si>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</si>
  <si>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(356) Overhead Conductors and Devices</t>
  </si>
  <si>
    <t>(357) Underground Conduit</t>
  </si>
  <si>
    <t>(358) Underground Conductors and Devices</t>
  </si>
  <si>
    <t>(359) Roads and Trails</t>
  </si>
  <si>
    <t xml:space="preserve">  TOTAL Transmission Plant (Enter Total of lines 44 thru 52)</t>
  </si>
  <si>
    <t xml:space="preserve">          4. DISTRIBUTION PLANT</t>
  </si>
  <si>
    <t>(360) Land and Land Rights</t>
  </si>
  <si>
    <t>(361) Structures and Improvements</t>
  </si>
  <si>
    <t>(362) Station Equipment</t>
  </si>
  <si>
    <t>(363) Storage Battery Equipment</t>
  </si>
  <si>
    <t>(364) Poles, Towers, and Fixtures</t>
  </si>
  <si>
    <t>(365) Overhead Conductors and Devices</t>
  </si>
  <si>
    <t>(366) Underground Conduit</t>
  </si>
  <si>
    <t>(367) Underground Conductors and Devices</t>
  </si>
  <si>
    <t>(368) Line Transformers</t>
  </si>
  <si>
    <t>(369) Services</t>
  </si>
  <si>
    <t>(370) Meters</t>
  </si>
  <si>
    <t>(371) Installations on Customer Premises</t>
  </si>
  <si>
    <t>(372) Leased Property on Customer Premises</t>
  </si>
  <si>
    <t>(373) Street Lighting and Signal Systems</t>
  </si>
  <si>
    <t xml:space="preserve">          5. GENERAL PLANT</t>
  </si>
  <si>
    <t>(389) Land and Land Rights</t>
  </si>
  <si>
    <t>(390) Structures and Improvements</t>
  </si>
  <si>
    <t>(391) Office Furniture and Equipment</t>
  </si>
  <si>
    <t>(392) Transportation Equipment</t>
  </si>
  <si>
    <t>(393) Stores Equipment</t>
  </si>
  <si>
    <t>(394) Tools, Shop and Garage Equipment</t>
  </si>
  <si>
    <t>(395) Laboratory Equipment</t>
  </si>
  <si>
    <t>(396) Power Operated Equipment</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</si>
  <si>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</si>
  <si>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</si>
  <si>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</si>
  <si>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</si>
  <si>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</si>
  <si>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</si>
  <si>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</si>
  <si>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</si>
  <si>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</si>
  <si>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</si>
  <si>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</si>
  <si>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</si>
  <si>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</si>
  <si>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</si>
  <si>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</si>
  <si>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</si>
  <si>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</si>
  <si>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</si>
  <si>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</si>
  <si>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</si>
  <si>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</si>
  <si>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</si>
  <si>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</si>
  <si>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</si>
  <si>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</si>
  <si>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</si>
  <si>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</si>
  <si>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</si>
  <si>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</si>
  <si>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Pg 117, L 37 (c)</t>
  </si>
  <si>
    <t>Gain on Disposition of Property</t>
  </si>
  <si>
    <t>Pg 117, L 38 (c)</t>
  </si>
  <si>
    <t xml:space="preserve">          Total Other Income</t>
  </si>
  <si>
    <t>OTHER INCOME DEDUCTIONS</t>
  </si>
  <si>
    <t>Loss on Disposition of Property</t>
  </si>
  <si>
    <t>Miscellaneous Amortization</t>
  </si>
  <si>
    <t>Miscellaneous Income Deductions</t>
  </si>
  <si>
    <t>Pg 117, L 43 (c)</t>
  </si>
  <si>
    <t xml:space="preserve">          Total Other Income Deductions</t>
  </si>
  <si>
    <t>TAXES-OTHER INCOME AND DEDUCTIONS</t>
  </si>
  <si>
    <t>Taxes Other than Income Taxes</t>
  </si>
  <si>
    <t>Income Taxes</t>
  </si>
  <si>
    <t>Pg 117, L 47=&gt;49-50+51-52 (c)</t>
  </si>
  <si>
    <t xml:space="preserve">          Total Taxes-Other Income &amp; Deductions</t>
  </si>
  <si>
    <t xml:space="preserve">          Net Other Income and Deductions</t>
  </si>
  <si>
    <t>INTEREST CHARGES</t>
  </si>
  <si>
    <t>Interest on Long-term Debt</t>
  </si>
  <si>
    <t>Amortization of Debt Discount and Expense</t>
  </si>
  <si>
    <t>Interest on Debt to Associated Company</t>
  </si>
  <si>
    <t>Pg 117, L 61 (c)</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</si>
  <si>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</si>
  <si>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</si>
  <si>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</si>
  <si>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</si>
  <si>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</si>
  <si>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</si>
  <si>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</si>
  <si>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</si>
  <si>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</si>
  <si>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</si>
  <si>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</si>
  <si>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</si>
  <si>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</si>
  <si>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</si>
  <si>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</si>
  <si>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</si>
  <si>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</si>
  <si>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</si>
  <si>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</si>
  <si>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</si>
  <si>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</si>
  <si>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</si>
  <si>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</si>
  <si>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</si>
  <si>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</si>
  <si>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</si>
  <si>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</si>
  <si>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</si>
  <si>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</si>
  <si>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</si>
  <si>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Pg 321, L 79 (b)</t>
  </si>
  <si>
    <t xml:space="preserve">     Total Power Production Expense</t>
  </si>
  <si>
    <t>Transmission Expense</t>
  </si>
  <si>
    <t>Pg 321, L 100 (b)</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</si>
  <si>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</si>
  <si>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</si>
  <si>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</si>
  <si>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</si>
  <si>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</si>
  <si>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</si>
  <si>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</si>
  <si>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</si>
  <si>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</si>
  <si>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</si>
  <si>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</si>
  <si>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</si>
  <si>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</si>
  <si>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</si>
  <si>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4.  Enclose in parentheses credit adjustments of plant accounts to indicate the negative effect of such accounts.</t>
  </si>
  <si>
    <t>7.  For Account 399, state the nature and use of plant included in this account and if substantial in amount submit a supplementary</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</si>
  <si>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</si>
  <si>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</si>
  <si>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</si>
  <si>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</si>
  <si>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</si>
  <si>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</si>
  <si>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</si>
  <si>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</si>
  <si>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</si>
  <si>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</si>
  <si>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</si>
  <si>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</si>
  <si>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</si>
  <si>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</si>
  <si>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</si>
  <si>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</si>
  <si>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</si>
  <si>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Pg 300, L 2 (b)</t>
  </si>
  <si>
    <t>Commercial</t>
  </si>
  <si>
    <t>Pg 300, L 4 (b)</t>
  </si>
  <si>
    <t>Industrial</t>
  </si>
  <si>
    <t>Pg 300, L 5 (b)</t>
  </si>
  <si>
    <t>Other Ultimate Customers</t>
  </si>
  <si>
    <t>Pg 300, L 6=&gt;9 (b)</t>
  </si>
  <si>
    <t xml:space="preserve">          Total Revenues-Ultimate Customers</t>
  </si>
  <si>
    <t>Resales</t>
  </si>
  <si>
    <t>Pg 300, L 11 (b)</t>
  </si>
  <si>
    <t>Other  Operating Revenues</t>
  </si>
  <si>
    <t>Pg 300, L 26-13 (b)</t>
  </si>
  <si>
    <t xml:space="preserve">          Total Electric Operating Revenues</t>
  </si>
  <si>
    <t>Formula should = Pg 300, L 27 (b)</t>
  </si>
  <si>
    <t>KWH SALES (THOUSANDS)</t>
  </si>
  <si>
    <t>Pg 301, L 2 (d)</t>
  </si>
  <si>
    <t>Pg 301, L 4 (d)</t>
  </si>
  <si>
    <t>Pg 301, L 5 (d)</t>
  </si>
  <si>
    <t>Pg 301, L 6=&gt;9 (d)</t>
  </si>
  <si>
    <t xml:space="preserve">          Total Sales-Ultimate Customers</t>
  </si>
  <si>
    <t>Pg 301, L 11 (d)</t>
  </si>
  <si>
    <t xml:space="preserve">          Total Kilowatt-Hour Sales</t>
  </si>
  <si>
    <t>Formula should = Pg 301, L 14 (d)</t>
  </si>
  <si>
    <t>AVERAGE ELECTRIC CUSTOMERS PER MONTH</t>
  </si>
  <si>
    <t>Pg 301, L 2 (f)</t>
  </si>
  <si>
    <t>Pg 301, L 4 (f)</t>
  </si>
  <si>
    <t>Pg 301, L 5 (f)</t>
  </si>
  <si>
    <t>Pg 301, L 6=&gt;9 (f)</t>
  </si>
  <si>
    <t xml:space="preserve">          Total Ultimate Customers</t>
  </si>
  <si>
    <t>Pg 301, L 11 (f)</t>
  </si>
  <si>
    <t xml:space="preserve">          Total Customers</t>
  </si>
  <si>
    <t>Formula should = Pg 301, L 14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</si>
  <si>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</si>
  <si>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</si>
  <si>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</si>
  <si>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</si>
  <si>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</si>
  <si>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</si>
  <si>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</si>
  <si>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</si>
  <si>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</si>
  <si>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</si>
  <si>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</si>
  <si>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</si>
  <si>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</si>
  <si>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</si>
  <si>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74 (b)</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</si>
  <si>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</si>
  <si>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</si>
  <si>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</si>
  <si>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</si>
  <si>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</si>
  <si>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</si>
  <si>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</si>
  <si>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</si>
  <si>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</si>
  <si>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</si>
  <si>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</si>
  <si>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</si>
  <si>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</si>
  <si>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</si>
  <si>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</si>
  <si>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</si>
  <si>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</si>
  <si>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</si>
  <si>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</si>
  <si>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</si>
  <si>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</si>
  <si>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</si>
  <si>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</si>
  <si>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</si>
  <si>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</si>
  <si>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</si>
  <si>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</si>
  <si>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</si>
  <si>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</si>
  <si>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</si>
  <si>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</si>
  <si>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</si>
  <si>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</si>
  <si>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</si>
  <si>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</si>
  <si>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</si>
  <si>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</si>
  <si>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</si>
  <si>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</si>
  <si>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</si>
  <si>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</si>
  <si>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</si>
  <si>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 xml:space="preserve">  cannot be accurately computed, leave lines 35, 36</t>
  </si>
  <si>
    <t>sources which individually provide less than 10 percent of</t>
  </si>
  <si>
    <t xml:space="preserve">  3.  If net peak demand for 60 minutes is not available, give that</t>
  </si>
  <si>
    <t>of Accounts.  Production Expenses do not include Purchased</t>
  </si>
  <si>
    <t xml:space="preserve">  and 37 blank and describe at the bottom of the</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</si>
  <si>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</si>
  <si>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</si>
  <si>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</si>
  <si>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</si>
  <si>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</si>
  <si>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</si>
  <si>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</si>
  <si>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</si>
  <si>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</si>
  <si>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</si>
  <si>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</si>
  <si>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</si>
  <si>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</si>
  <si>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</si>
  <si>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</si>
  <si>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</si>
  <si>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</si>
  <si>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</si>
  <si>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</si>
  <si>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</si>
  <si>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</si>
  <si>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</si>
  <si>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</si>
  <si>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</si>
  <si>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</si>
  <si>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service provider.</t>
  </si>
  <si>
    <t xml:space="preserve">Provide in column (a) subheadings and classify transmission service purchased from other utilities as: "Delivered Power to Wheeler" or </t>
  </si>
  <si>
    <t>"Received Power from Wheeler."</t>
  </si>
  <si>
    <t>Report in columns (b) and (c) the total megawatthours received and delivered by the provider of the transmission service.</t>
  </si>
  <si>
    <t>In columns (d) through (g), report expenses as shown on bills or vouchers rendered to the respondent.  In column (d), provide demand</t>
  </si>
  <si>
    <t>charges.  In column (e), provide energy charges related to the amount of energy transferred.  In column (f), provide the total of all other</t>
  </si>
  <si>
    <t>charges on bills or vouchers rendered to the respondent, including any out of period adjustments.  Explain in a footnote all components</t>
  </si>
  <si>
    <t>of the amount shown in column (f).  Report in column (g) the total charge shown on bills rendered to the respondent.  If no monetary</t>
  </si>
  <si>
    <t>settlement was made, enter zero ("0") in column (g).  Provide a footnote explaining the nature of the nonmonetary settlement, including</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</si>
  <si>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</si>
  <si>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</si>
  <si>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</si>
  <si>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</si>
  <si>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</si>
  <si>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</si>
  <si>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</si>
  <si>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</si>
  <si>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</si>
  <si>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</si>
  <si>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</si>
  <si>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</si>
  <si>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</si>
  <si>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</si>
  <si>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</si>
  <si>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</si>
  <si>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</si>
  <si>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</si>
  <si>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</si>
  <si>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</si>
  <si>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</si>
  <si>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</si>
  <si>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</si>
  <si>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</si>
  <si>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</si>
  <si>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</si>
  <si>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</si>
  <si>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</si>
  <si>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</si>
  <si>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</si>
  <si>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</si>
  <si>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</si>
  <si>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</si>
  <si>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</si>
  <si>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</si>
  <si>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</si>
  <si>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</si>
  <si>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</si>
  <si>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</si>
  <si>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</si>
  <si>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</si>
  <si>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</si>
  <si>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</si>
  <si>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</si>
  <si>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</si>
  <si>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</si>
  <si>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</si>
  <si>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</si>
  <si>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</si>
  <si>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</si>
  <si>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</si>
  <si>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</si>
  <si>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</si>
  <si>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</si>
  <si>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</si>
  <si>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</si>
  <si>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</si>
  <si>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</si>
  <si>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</si>
  <si>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CAPITAL STOCK SUBSCRIBED, CAPITAL STOCK LIABILITY FOR CONVERSION,</t>
  </si>
  <si>
    <t>PREMIUM ON CAPITAL STOCK, AND INSTALLMENTS RECEIVED ON CAPITAL STOCK</t>
  </si>
  <si>
    <t>(Accounts 202 and 205, 203 and 206, 207, 212)</t>
  </si>
  <si>
    <t xml:space="preserve">applying to each class and series of capital stock.                     </t>
  </si>
  <si>
    <t xml:space="preserve">                      Name of Account and Description of Item</t>
  </si>
  <si>
    <t>Number of Shares</t>
  </si>
  <si>
    <t xml:space="preserve">                                                    (a)</t>
  </si>
  <si>
    <t>Common Stock Subscribed (Account 202)</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</si>
  <si>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</si>
  <si>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</si>
  <si>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</si>
  <si>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</si>
  <si>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</si>
  <si>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t>
  </si>
  <si>
    <t>FERC  FORM   NO. 1  (ED. 12-95) NYPSC Modified-96</t>
  </si>
  <si>
    <t>Page 252</t>
  </si>
  <si>
    <t>OTHER PAID-IN CAPITAL (Accounts 208-211, inc.)</t>
  </si>
  <si>
    <t>Plant Materials and Operating Supplies (154)</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</si>
  <si>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</si>
  <si>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</si>
  <si>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</si>
  <si>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</si>
  <si>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</si>
  <si>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</si>
  <si>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</si>
  <si>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</si>
  <si>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</si>
  <si>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</si>
  <si>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</si>
  <si>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</si>
  <si>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</si>
  <si>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</si>
  <si>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</si>
  <si>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</si>
  <si>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</si>
  <si>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</si>
  <si>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</si>
  <si>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</si>
  <si>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</si>
  <si>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</si>
  <si>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</si>
  <si>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</si>
  <si>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</si>
  <si>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</si>
  <si>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</si>
  <si>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</si>
  <si>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FERC FORM NO.1 (ED. 12-94)</t>
  </si>
  <si>
    <t>Page 110</t>
  </si>
  <si>
    <t>COMPARATIVE BALANCE SHEET (ASSETS AND OTHER DEBITS) (Continued)</t>
  </si>
  <si>
    <t xml:space="preserve">   53</t>
  </si>
  <si>
    <t>DEFERRED DEBITS</t>
  </si>
  <si>
    <t>Unamortized Debt Expense (181)</t>
  </si>
  <si>
    <t>-</t>
  </si>
  <si>
    <t>Extraordinary Property Losses (182.1)</t>
  </si>
  <si>
    <t>Unrecovered Plant and Regulatory Study Costs (182.2)</t>
  </si>
  <si>
    <t>Other Regulatory Assets (182.3)</t>
  </si>
  <si>
    <t>Prelim. Survey and Investigation Charges (Electric) (183)</t>
  </si>
  <si>
    <t>Prelim. Survey and Investigation Charges (Gas) (183.1, 183.2)</t>
  </si>
  <si>
    <t>Clearing Accounts (184)</t>
  </si>
  <si>
    <t>Temporary Facilities (185)</t>
  </si>
  <si>
    <t>Miscellaneous Deferred Debits (186)</t>
  </si>
  <si>
    <t>Def. Losses from Disposition of Utility Plt. (187)</t>
  </si>
  <si>
    <t>Research, Devel. and Demonstration Expend. (188)</t>
  </si>
  <si>
    <t>Unamortized Loss on Reacquired Debt (189)</t>
  </si>
  <si>
    <t>Accumulated Deferred Income Taxes (190)</t>
  </si>
  <si>
    <t>Unrecovered Purchased Gas Costs (191)</t>
  </si>
  <si>
    <t>FERC FORM NO.1 (REVISED 12-93)</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</si>
  <si>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</si>
  <si>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</si>
  <si>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</si>
  <si>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</si>
  <si>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</si>
  <si>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</si>
  <si>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</si>
  <si>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</si>
  <si>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</si>
  <si>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</si>
  <si>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</si>
  <si>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</si>
  <si>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categories, such as all nonfirm transmission service, regardless of the length of the contract.  Describe the nature of the service</t>
  </si>
  <si>
    <t>Pg 323, L 169 (b)</t>
  </si>
  <si>
    <t xml:space="preserve">          TOTAL Operation (Enter Total of lines 3 thru 9)</t>
  </si>
  <si>
    <t xml:space="preserve">          TOTAL Maint. (Total of lines 12 thru 15)</t>
  </si>
  <si>
    <t>Total Operation and Maintenance</t>
  </si>
  <si>
    <t xml:space="preserve">     Production (Enter Total of lines 3 and 12)</t>
  </si>
  <si>
    <t xml:space="preserve">     Transmission (Enter Total of lines 4 and 13)</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</si>
  <si>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</si>
  <si>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</si>
  <si>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</si>
  <si>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</si>
  <si>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</si>
  <si>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</si>
  <si>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</si>
  <si>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</si>
  <si>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</si>
  <si>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</si>
  <si>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</si>
  <si>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</si>
  <si>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</si>
  <si>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</si>
  <si>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</si>
  <si>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</si>
  <si>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</si>
  <si>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</si>
  <si>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</si>
  <si>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</si>
  <si>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</si>
  <si>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</si>
  <si>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</si>
  <si>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</si>
  <si>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</si>
  <si>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</si>
  <si>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</si>
  <si>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</si>
  <si>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</si>
  <si>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</si>
  <si>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</si>
  <si>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</si>
  <si>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</si>
  <si>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</si>
  <si>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</si>
  <si>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</si>
  <si>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</si>
  <si>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</si>
  <si>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</si>
  <si>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</si>
  <si>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</si>
  <si>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</si>
  <si>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</si>
  <si>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</si>
  <si>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</si>
  <si>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</si>
  <si>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</si>
  <si>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</si>
  <si>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</si>
  <si>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</si>
  <si>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</si>
  <si>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</si>
  <si>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</si>
  <si>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</si>
  <si>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</si>
  <si>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</si>
  <si>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</si>
  <si>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</si>
  <si>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</si>
  <si>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</si>
  <si>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</si>
  <si>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</si>
  <si>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</si>
  <si>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</si>
  <si>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</si>
  <si>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</si>
  <si>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</si>
  <si>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</si>
  <si>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</si>
  <si>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</si>
  <si>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</si>
  <si>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</si>
  <si>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</si>
  <si>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</si>
  <si>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</si>
  <si>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</si>
  <si>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</si>
  <si>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</si>
  <si>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</si>
  <si>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</si>
  <si>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</si>
  <si>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</si>
  <si>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</si>
  <si>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</si>
  <si>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</si>
  <si>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</si>
  <si>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</si>
  <si>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</si>
  <si>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 xml:space="preserve"> FERC FORM NO. 1 (REV. 12-94)                                                                            </t>
  </si>
  <si>
    <t xml:space="preserve">FERC FORM NO. 1 (REV. 12-88)                                                                            </t>
  </si>
  <si>
    <t>Next Page is 213</t>
  </si>
  <si>
    <t>Page 206</t>
  </si>
  <si>
    <t>Page 207</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</si>
  <si>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</si>
  <si>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</si>
  <si>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</si>
  <si>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</si>
  <si>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</si>
  <si>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</si>
  <si>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</si>
  <si>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</si>
  <si>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</si>
  <si>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</si>
  <si>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</si>
  <si>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</si>
  <si>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</si>
  <si>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</si>
  <si>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</si>
  <si>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</si>
  <si>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</si>
  <si>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</si>
  <si>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</si>
  <si>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</si>
  <si>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</si>
  <si>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</si>
  <si>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</si>
  <si>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</si>
  <si>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</si>
  <si>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</si>
  <si>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</si>
  <si>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</si>
  <si>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</si>
  <si>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</si>
  <si>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</si>
  <si>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</si>
  <si>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</si>
  <si>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</si>
  <si>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</si>
  <si>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</si>
  <si>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</si>
  <si>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</si>
  <si>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</si>
  <si>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</si>
  <si>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</si>
  <si>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</si>
  <si>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</si>
  <si>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</si>
  <si>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3. Minor projects (5% of the Balance End of the Year for Account 107 or $100,000,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</si>
  <si>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</si>
  <si>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</si>
  <si>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</si>
  <si>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</si>
  <si>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</si>
  <si>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</si>
  <si>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12- 87) NYPSC Modified-96</t>
  </si>
  <si>
    <t>Page 216</t>
  </si>
  <si>
    <t>If applicable, see insert page below</t>
  </si>
  <si>
    <t>Page 216-A</t>
  </si>
  <si>
    <t>Page 216-B</t>
  </si>
  <si>
    <t>Page 216-C</t>
  </si>
  <si>
    <t>Page 216-D</t>
  </si>
  <si>
    <t>September</t>
  </si>
  <si>
    <t>October</t>
  </si>
  <si>
    <t>November</t>
  </si>
  <si>
    <t>December</t>
  </si>
  <si>
    <t>FERC FORM NO. 1 (REVISED 12-90)</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</si>
  <si>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</si>
  <si>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</si>
  <si>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</si>
  <si>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</si>
  <si>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</si>
  <si>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</si>
  <si>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</si>
  <si>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</si>
  <si>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</si>
  <si>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</si>
  <si>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</si>
  <si>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</si>
  <si>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</si>
  <si>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</si>
  <si>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</si>
  <si>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</si>
  <si>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</si>
  <si>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</si>
  <si>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</si>
  <si>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</si>
  <si>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</si>
  <si>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</si>
  <si>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</si>
  <si>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</si>
  <si>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</si>
  <si>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</si>
  <si>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</si>
  <si>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</si>
  <si>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</si>
  <si>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</si>
  <si>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</si>
  <si>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</si>
  <si>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</si>
  <si>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</si>
  <si>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</si>
  <si>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</si>
  <si>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</si>
  <si>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</si>
  <si>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</si>
  <si>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</si>
  <si>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</si>
  <si>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</si>
  <si>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</si>
  <si>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</si>
  <si>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24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</si>
  <si>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</si>
  <si>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</si>
  <si>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</si>
  <si>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 xml:space="preserve">  31 "Maintenance of Electric Plant."  Indicate plants designed for peak load service.</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</si>
  <si>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</si>
  <si>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</si>
  <si>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</si>
  <si>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</si>
  <si>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</si>
  <si>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</si>
  <si>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</si>
  <si>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</si>
  <si>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</si>
  <si>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</si>
  <si>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</si>
  <si>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</si>
  <si>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</si>
  <si>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</si>
  <si>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</si>
  <si>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</si>
  <si>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</si>
  <si>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</si>
  <si>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</si>
  <si>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</si>
  <si>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</si>
  <si>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</si>
  <si>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</si>
  <si>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</si>
  <si>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</si>
  <si>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</si>
  <si>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</si>
  <si>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</si>
  <si>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</si>
  <si>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</si>
  <si>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</si>
  <si>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</si>
  <si>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</si>
  <si>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Cost per KW of Installed Capacity (Line 5)</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</si>
  <si>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</si>
  <si>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</si>
  <si>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</si>
  <si>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</si>
  <si>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</si>
  <si>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</si>
  <si>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</si>
  <si>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</si>
  <si>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</si>
  <si>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</si>
  <si>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</si>
  <si>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204-207</t>
  </si>
  <si>
    <t>12-95</t>
  </si>
  <si>
    <t>Electric Plant Leased to Others</t>
  </si>
  <si>
    <t>213</t>
  </si>
  <si>
    <t>Electric Plant Held for Future Use</t>
  </si>
  <si>
    <t>214</t>
  </si>
  <si>
    <t>Construction Work in Progress</t>
  </si>
  <si>
    <t>216</t>
  </si>
  <si>
    <t>Construction Overheads</t>
  </si>
  <si>
    <t>217</t>
  </si>
  <si>
    <t>General Description of Construction Overheads Procedures</t>
  </si>
  <si>
    <t>218</t>
  </si>
  <si>
    <t>12-88</t>
  </si>
  <si>
    <t>Accumulated Provision for Depreciation of Electric Plant</t>
  </si>
  <si>
    <t>219</t>
  </si>
  <si>
    <t>Non-Utility Property</t>
  </si>
  <si>
    <t>221</t>
  </si>
  <si>
    <t>Investment in Subsidiary Companies</t>
  </si>
  <si>
    <t>224-225</t>
  </si>
  <si>
    <t>Material &amp; Supplies</t>
  </si>
  <si>
    <t>227</t>
  </si>
  <si>
    <t>Allowances</t>
  </si>
  <si>
    <t>228-229</t>
  </si>
  <si>
    <t>Extraordinary Property Losses</t>
  </si>
  <si>
    <t>230</t>
  </si>
  <si>
    <t>12-93</t>
  </si>
  <si>
    <t>Unrecovered Plant and Regulatory Study Costs</t>
  </si>
  <si>
    <t>Other Regulatory Assets</t>
  </si>
  <si>
    <t>Miscellaneous Deferred Debits</t>
  </si>
  <si>
    <t>233</t>
  </si>
  <si>
    <t>Accumulated Deferred Income Taxes (Account 190)</t>
  </si>
  <si>
    <t>234</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</si>
  <si>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</si>
  <si>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</si>
  <si>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</si>
  <si>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</si>
  <si>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</si>
  <si>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</si>
  <si>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</si>
  <si>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</si>
  <si>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</si>
  <si>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</si>
  <si>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</si>
  <si>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</si>
  <si>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</si>
  <si>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</si>
  <si>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</si>
  <si>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</si>
  <si>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</si>
  <si>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</si>
  <si>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</si>
  <si>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</si>
  <si>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</si>
  <si>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</si>
  <si>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</si>
  <si>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</si>
  <si>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</si>
  <si>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</si>
  <si>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429</t>
  </si>
  <si>
    <t>Environmental Protection Facilities</t>
  </si>
  <si>
    <t>430</t>
  </si>
  <si>
    <t>Environmental Protection Expenses</t>
  </si>
  <si>
    <t>431</t>
  </si>
  <si>
    <t>Footnote Data</t>
  </si>
  <si>
    <t>450</t>
  </si>
  <si>
    <t>Stockholders' Reports          Check appropriate box:</t>
  </si>
  <si>
    <t>Two copies will be submitted</t>
  </si>
  <si>
    <t>No annual report to stockholders is submitted</t>
  </si>
  <si>
    <t>PSC Supplemental Filing</t>
  </si>
  <si>
    <t>1-94</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</si>
  <si>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</si>
  <si>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</si>
  <si>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</si>
  <si>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</si>
  <si>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</si>
  <si>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</si>
  <si>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</si>
  <si>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</si>
  <si>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</si>
  <si>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</si>
  <si>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</si>
  <si>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</si>
  <si>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</si>
  <si>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</si>
  <si>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</si>
  <si>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</si>
  <si>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</si>
  <si>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</si>
  <si>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</si>
  <si>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</si>
  <si>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</si>
  <si>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6.  Report construction work in progress relating to</t>
  </si>
  <si>
    <t>environmental facilities at line 9.</t>
  </si>
  <si>
    <t>Classification of Cost</t>
  </si>
  <si>
    <t>at End</t>
  </si>
  <si>
    <t>Actual</t>
  </si>
  <si>
    <t xml:space="preserve">  Air Pollution Control Facilities</t>
  </si>
  <si>
    <t xml:space="preserve">  Water Pollution Control Facilities</t>
  </si>
  <si>
    <t xml:space="preserve">  Solid Waste Disposal Costs</t>
  </si>
  <si>
    <t xml:space="preserve">  Noise Abatement Equipment</t>
  </si>
  <si>
    <t xml:space="preserve">  Esthetic Costs</t>
  </si>
  <si>
    <t xml:space="preserve">  Additional Plant Capacity</t>
  </si>
  <si>
    <t xml:space="preserve">   Balance End of Year (Enter Total of</t>
  </si>
  <si>
    <t xml:space="preserve">       lines 1, 9, 14, 15, and 16)</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</si>
  <si>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</si>
  <si>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</si>
  <si>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</si>
  <si>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</si>
  <si>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</si>
  <si>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</si>
  <si>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</si>
  <si>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</si>
  <si>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</si>
  <si>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FERC FORM NO.   (ED. 12-88)</t>
  </si>
  <si>
    <t>Next Page is 221</t>
  </si>
  <si>
    <t>Page 219</t>
  </si>
  <si>
    <t>FOOTNOTES</t>
  </si>
  <si>
    <t xml:space="preserve">  This Report Is:</t>
  </si>
  <si>
    <t xml:space="preserve">  Date of Report</t>
  </si>
  <si>
    <t>NONUTILITY PROPERTY (Account 121)</t>
  </si>
  <si>
    <t>commitment for service is less than one year.</t>
  </si>
  <si>
    <t>Demandreported in column (h) must be in megawatts.  Footnote any demand not stated on a megawatts basis and explain.</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</si>
  <si>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</si>
  <si>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</si>
  <si>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</si>
  <si>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</si>
  <si>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</si>
  <si>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</si>
  <si>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</si>
  <si>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</si>
  <si>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</si>
  <si>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</si>
  <si>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</si>
  <si>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</si>
  <si>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</si>
  <si>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</si>
  <si>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</si>
  <si>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</si>
  <si>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</si>
  <si>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</si>
  <si>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</si>
  <si>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</si>
  <si>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</si>
  <si>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</si>
  <si>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</si>
  <si>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</si>
  <si>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</si>
  <si>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</si>
  <si>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</si>
  <si>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</si>
  <si>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</si>
  <si>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</si>
  <si>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</si>
  <si>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</si>
  <si>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</si>
  <si>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</si>
  <si>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</si>
  <si>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</si>
  <si>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</si>
  <si>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</si>
  <si>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</si>
  <si>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</si>
  <si>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</si>
  <si>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</si>
  <si>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</si>
  <si>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</si>
  <si>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</si>
  <si>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</si>
  <si>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</si>
  <si>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</si>
  <si>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Net  Utility Operating Income (Enter Total of</t>
  </si>
  <si>
    <t>FERC FORM NO.1 (REV. 12-96)</t>
  </si>
  <si>
    <t>FERC FORM NO.1 (REVISED 12-96)</t>
  </si>
  <si>
    <t>FERC FORM NO. 1 (REVISED 12-96)</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</si>
  <si>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</si>
  <si>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</si>
  <si>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</si>
  <si>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</si>
  <si>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</si>
  <si>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</si>
  <si>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</si>
  <si>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</si>
  <si>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</si>
  <si>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</si>
  <si>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</si>
  <si>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</si>
  <si>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</si>
  <si>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</si>
  <si>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</si>
  <si>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</si>
  <si>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</si>
  <si>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</si>
  <si>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</si>
  <si>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</si>
  <si>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</si>
  <si>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</si>
  <si>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</si>
  <si>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</si>
  <si>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 xml:space="preserve">      $50,000, whichever is less) may be grouped by classes.</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</si>
  <si>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</si>
  <si>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</si>
  <si>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</si>
  <si>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</si>
  <si>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</si>
  <si>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</si>
  <si>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</si>
  <si>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</si>
  <si>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</si>
  <si>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1.  Report below operating revenues for each prescribed account,</t>
  </si>
  <si>
    <t>of twelve figures at the close of each month.</t>
  </si>
  <si>
    <t>4.  Commercial and Industrial Sales, Account 442, may</t>
  </si>
  <si>
    <t>5.  See pages 108-109, Important Changes During Year, for</t>
  </si>
  <si>
    <t>and manufactured gas revenues in total.</t>
  </si>
  <si>
    <t>3.  If increases or decreases from previous</t>
  </si>
  <si>
    <t>be classified according to the basis of classification</t>
  </si>
  <si>
    <t>important new territory added and important rate increases</t>
  </si>
  <si>
    <t>2. Report number of customers, columns (f) and (g), on the basis</t>
  </si>
  <si>
    <t xml:space="preserve"> year (columns (c), (e), and (g)), are not</t>
  </si>
  <si>
    <t>(Small or Commercial, and Large or Industrial) regularly</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</si>
  <si>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</si>
  <si>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</si>
  <si>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</si>
  <si>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</si>
  <si>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</si>
  <si>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t>
  </si>
  <si>
    <t>billed pursuant thereto.</t>
  </si>
  <si>
    <t xml:space="preserve">     3.    Where the same customers are served under more than</t>
  </si>
  <si>
    <t xml:space="preserve">       6.   Report amount of unbilled revenue as of end of year</t>
  </si>
  <si>
    <t>one rate schedule in the same revenue account classifica-</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</si>
  <si>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</si>
  <si>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</si>
  <si>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</si>
  <si>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</si>
  <si>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</si>
  <si>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</si>
  <si>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</si>
  <si>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</si>
  <si>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</si>
  <si>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</si>
  <si>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</si>
  <si>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</si>
  <si>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FERC FORM NO. 1 (ED. 12-95)</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</si>
  <si>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</si>
  <si>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</si>
  <si>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</si>
  <si>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</si>
  <si>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</si>
  <si>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</si>
  <si>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</si>
  <si>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</si>
  <si>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</si>
  <si>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</si>
  <si>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</si>
  <si>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</si>
  <si>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</si>
  <si>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</si>
  <si>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</si>
  <si>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</si>
  <si>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</si>
  <si>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</si>
  <si>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</si>
  <si>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</si>
  <si>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</si>
  <si>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</si>
  <si>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</si>
  <si>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</si>
  <si>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</si>
  <si>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</si>
  <si>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</si>
  <si>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</si>
  <si>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</si>
  <si>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</si>
  <si>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</si>
  <si>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</si>
  <si>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</si>
  <si>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</si>
  <si>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</si>
  <si>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</si>
  <si>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</si>
  <si>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</si>
  <si>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</si>
  <si>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</si>
  <si>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</si>
  <si>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</si>
  <si>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</si>
  <si>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</si>
  <si>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</si>
  <si>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</si>
  <si>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</si>
  <si>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</si>
  <si>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</si>
  <si>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</si>
  <si>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</si>
  <si>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</si>
  <si>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</si>
  <si>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</si>
  <si>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</si>
  <si>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</si>
  <si>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</si>
  <si>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</si>
  <si>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</si>
  <si>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</si>
  <si>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</si>
  <si>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</si>
  <si>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</si>
  <si>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</si>
  <si>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</si>
  <si>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</si>
  <si>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</si>
  <si>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</si>
  <si>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</si>
  <si>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</si>
  <si>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</si>
  <si>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</si>
  <si>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</si>
  <si>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</si>
  <si>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</si>
  <si>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</si>
  <si>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</si>
  <si>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</si>
  <si>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</si>
  <si>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</si>
  <si>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</si>
  <si>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</si>
  <si>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</si>
  <si>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</si>
  <si>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</si>
  <si>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</si>
  <si>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</si>
  <si>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</si>
  <si>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</si>
  <si>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</si>
  <si>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</si>
  <si>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</si>
  <si>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</si>
  <si>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</si>
  <si>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</si>
  <si>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</si>
  <si>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</si>
  <si>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</si>
  <si>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</si>
  <si>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</si>
  <si>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</si>
  <si>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</si>
  <si>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</si>
  <si>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</si>
  <si>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</si>
  <si>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</si>
  <si>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</si>
  <si>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</si>
  <si>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</si>
  <si>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</si>
  <si>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</si>
  <si>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</si>
  <si>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</si>
  <si>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</si>
  <si>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</si>
  <si>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</si>
  <si>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</si>
  <si>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</si>
  <si>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</si>
  <si>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</si>
  <si>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</si>
  <si>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</si>
  <si>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</si>
  <si>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</si>
  <si>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</si>
  <si>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</si>
  <si>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</si>
  <si>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</si>
  <si>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</si>
  <si>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</si>
  <si>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</si>
  <si>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</si>
  <si>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</si>
  <si>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</si>
  <si>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</si>
  <si>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</si>
  <si>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</si>
  <si>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</si>
  <si>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</si>
  <si>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</si>
  <si>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</si>
  <si>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</si>
  <si>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</si>
  <si>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</si>
  <si>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</si>
  <si>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</si>
  <si>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</si>
  <si>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</si>
  <si>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(332)  Reservoirs, Dams, and Waterways</t>
  </si>
  <si>
    <t>(333)  Water Wheels, Turbines, and Generators</t>
  </si>
  <si>
    <t>(334)  Accessory Electric Equipment</t>
  </si>
  <si>
    <t>(335)  Misc. Power Plant Equipment</t>
  </si>
  <si>
    <t>(336)  Roads, Railroads, and Bridges</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</si>
  <si>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</si>
  <si>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</si>
  <si>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</si>
  <si>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</si>
  <si>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</si>
  <si>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</si>
  <si>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</si>
  <si>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</si>
  <si>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</si>
  <si>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</si>
  <si>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</si>
  <si>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</si>
  <si>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Capital Stock Subscribed, Capital Stock Liability for</t>
  </si>
  <si>
    <t xml:space="preserve">  Conversion, Premium on Capital Stock, and Installments</t>
  </si>
  <si>
    <t xml:space="preserve">  Received on Capital Stock</t>
  </si>
  <si>
    <t>252</t>
  </si>
  <si>
    <t>Other Paid In Capital</t>
  </si>
  <si>
    <t>253</t>
  </si>
  <si>
    <t>Discount on Capital Stock</t>
  </si>
  <si>
    <t>254</t>
  </si>
  <si>
    <t>Capital Stock Expense</t>
  </si>
  <si>
    <t>12-86</t>
  </si>
  <si>
    <t>Long-Term Debt</t>
  </si>
  <si>
    <t>256-257</t>
  </si>
  <si>
    <t>FERC FORM NO. 1 (ED. 12-96)   NYPSC MODIFIED-97</t>
  </si>
  <si>
    <t>Page 2</t>
  </si>
  <si>
    <t>LIST OF SCHEDULES (Continued)</t>
  </si>
  <si>
    <t>and Other Credits) (Continued)</t>
  </si>
  <si>
    <t>Reconciliation of Reported Net Income with Taxable Income</t>
  </si>
  <si>
    <t xml:space="preserve">  for Federal Income Taxes</t>
  </si>
  <si>
    <t>261</t>
  </si>
  <si>
    <t>Taxes Accrued, Prepaid and Charged During the Year</t>
  </si>
  <si>
    <t>262-263</t>
  </si>
  <si>
    <t>Accumulated Deferred Investment Tax Credits</t>
  </si>
  <si>
    <t>266-267</t>
  </si>
  <si>
    <t>Other Deferred Credits</t>
  </si>
  <si>
    <t>269</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</si>
  <si>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</si>
  <si>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</si>
  <si>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</si>
  <si>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</si>
  <si>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</si>
  <si>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</si>
  <si>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</si>
  <si>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</si>
  <si>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278</t>
  </si>
  <si>
    <t>Allowances Inventory</t>
  </si>
  <si>
    <t>19__</t>
  </si>
  <si>
    <t>Future Years</t>
  </si>
  <si>
    <t>Totals</t>
  </si>
  <si>
    <t>(Account 158.1)</t>
  </si>
  <si>
    <t>Amt.</t>
  </si>
  <si>
    <t>Balance- Beginning of  Year</t>
  </si>
  <si>
    <t>Acquired During Year:</t>
  </si>
  <si>
    <t xml:space="preserve">   Issued (Less Withheld Allow.)</t>
  </si>
  <si>
    <t xml:space="preserve">   Returned by EPA</t>
  </si>
  <si>
    <t>Purchases/Transfers:</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</si>
  <si>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</si>
  <si>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</si>
  <si>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</si>
  <si>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</si>
  <si>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</si>
  <si>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</si>
  <si>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</si>
  <si>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</si>
  <si>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</si>
  <si>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</si>
  <si>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Balance-Beginning of Year</t>
  </si>
  <si>
    <t>Add:  Withheld by EPA</t>
  </si>
  <si>
    <t>Deduct:  Returned by EPA</t>
  </si>
  <si>
    <t>Cost of Sales</t>
  </si>
  <si>
    <t>FERC FORM NO.  (ED. 12- 95)</t>
  </si>
  <si>
    <t>Page  228</t>
  </si>
  <si>
    <t>Page 229</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</si>
  <si>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</si>
  <si>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</si>
  <si>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</si>
  <si>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</si>
  <si>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</si>
  <si>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</si>
  <si>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</si>
  <si>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</si>
  <si>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</si>
  <si>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</si>
  <si>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</si>
  <si>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</si>
  <si>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</si>
  <si>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</si>
  <si>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</si>
  <si>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</si>
  <si>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</si>
  <si>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</si>
  <si>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</si>
  <si>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</si>
  <si>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</si>
  <si>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</si>
  <si>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</si>
  <si>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</si>
  <si>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</si>
  <si>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</si>
  <si>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</si>
  <si>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</si>
  <si>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</si>
  <si>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</si>
  <si>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</si>
  <si>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</si>
  <si>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</si>
  <si>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</si>
  <si>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</si>
  <si>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</si>
  <si>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</si>
  <si>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</si>
  <si>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</si>
  <si>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</si>
  <si>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</si>
  <si>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 xml:space="preserve">1. Components of Formula (Derived from actual book balances and actual cost rates):                                                                                                                                   </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</si>
  <si>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</si>
  <si>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</si>
  <si>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</si>
  <si>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</si>
  <si>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</si>
  <si>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</si>
  <si>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</si>
  <si>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</si>
  <si>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</si>
  <si>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</si>
  <si>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</si>
  <si>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</si>
  <si>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</si>
  <si>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</si>
  <si>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</si>
  <si>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</si>
  <si>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</si>
  <si>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</si>
  <si>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</si>
  <si>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</si>
  <si>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</si>
  <si>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</si>
  <si>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</si>
  <si>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</si>
  <si>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</si>
  <si>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</si>
  <si>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</si>
  <si>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</si>
  <si>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</si>
  <si>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</si>
  <si>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</si>
  <si>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</si>
  <si>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</si>
  <si>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</si>
  <si>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</si>
  <si>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</si>
  <si>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</si>
  <si>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</si>
  <si>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</si>
  <si>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</si>
  <si>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</si>
  <si>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</si>
  <si>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</si>
  <si>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</si>
  <si>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</si>
  <si>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</si>
  <si>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</si>
  <si>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</si>
  <si>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</si>
  <si>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</si>
  <si>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</si>
  <si>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</si>
  <si>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</si>
  <si>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</si>
  <si>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</si>
  <si>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</si>
  <si>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FERC FORM N0.1 (ED. 12-96)</t>
  </si>
  <si>
    <t>Page 122</t>
  </si>
  <si>
    <t>NOTES TO FINANCIAL STATEMENTS (Continued)</t>
  </si>
  <si>
    <t>Next Page is 200</t>
  </si>
  <si>
    <t>Page 123</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</si>
  <si>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</si>
  <si>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</si>
  <si>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</si>
  <si>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</si>
  <si>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</si>
  <si>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</si>
  <si>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</si>
  <si>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</si>
  <si>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</si>
  <si>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</si>
  <si>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</si>
  <si>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</si>
  <si>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</si>
  <si>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</si>
  <si>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</si>
  <si>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</si>
  <si>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</si>
  <si>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</si>
  <si>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</si>
  <si>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</si>
  <si>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</si>
  <si>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</si>
  <si>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</si>
  <si>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</si>
  <si>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</si>
  <si>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</si>
  <si>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</si>
  <si>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</si>
  <si>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</si>
  <si>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</si>
  <si>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</si>
  <si>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</si>
  <si>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</si>
  <si>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</si>
  <si>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</si>
  <si>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</si>
  <si>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</si>
  <si>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</si>
  <si>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</si>
  <si>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</si>
  <si>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</si>
  <si>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</si>
  <si>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</si>
  <si>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</si>
  <si>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</si>
  <si>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</si>
  <si>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</si>
  <si>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</si>
  <si>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</si>
  <si>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</si>
  <si>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</si>
  <si>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</si>
  <si>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</si>
  <si>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</si>
  <si>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</si>
  <si>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</si>
  <si>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</si>
  <si>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</si>
  <si>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</si>
  <si>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</si>
  <si>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</si>
  <si>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</si>
  <si>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</si>
  <si>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</si>
  <si>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</si>
  <si>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</si>
  <si>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</si>
  <si>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</si>
  <si>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</si>
  <si>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</si>
  <si>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</si>
  <si>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</si>
  <si>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</si>
  <si>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</si>
  <si>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</si>
  <si>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</si>
  <si>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</si>
  <si>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</si>
  <si>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</si>
  <si>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</si>
  <si>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</si>
  <si>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</si>
  <si>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</si>
  <si>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</si>
  <si>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</si>
  <si>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</si>
  <si>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</si>
  <si>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</si>
  <si>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</si>
  <si>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</si>
  <si>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</si>
  <si>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(355) Poles and Fixtures</t>
  </si>
  <si>
    <t>Deferred Gains from Dispostion of Utility Plant</t>
  </si>
  <si>
    <t>Pg 113, L 53 (d)</t>
  </si>
  <si>
    <t xml:space="preserve">          Total Deferred Credits</t>
  </si>
  <si>
    <t>OPERATING RESERVES</t>
  </si>
  <si>
    <t>Property Insurance Reserve</t>
  </si>
  <si>
    <t>Injuries and Damage Reserve</t>
  </si>
  <si>
    <t>Pg 112, L 26 (d)</t>
  </si>
  <si>
    <t>Pension and Benefits Reserve</t>
  </si>
  <si>
    <t>Pg 112, L 27 (d)</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</si>
  <si>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</si>
  <si>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</si>
  <si>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</si>
  <si>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</si>
  <si>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</si>
  <si>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</si>
  <si>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</si>
  <si>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</si>
  <si>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</si>
  <si>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</si>
  <si>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</si>
  <si>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</si>
  <si>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</si>
  <si>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</si>
  <si>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</si>
  <si>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</si>
  <si>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</si>
  <si>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</si>
  <si>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</si>
  <si>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</si>
  <si>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</si>
  <si>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</si>
  <si>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</si>
  <si>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</si>
  <si>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</si>
  <si>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</si>
  <si>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</si>
  <si>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</si>
  <si>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</si>
  <si>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</si>
  <si>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</si>
  <si>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</si>
  <si>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</si>
  <si>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</si>
  <si>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</si>
  <si>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</si>
  <si>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</si>
  <si>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</si>
  <si>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</si>
  <si>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</si>
  <si>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</si>
  <si>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</si>
  <si>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</si>
  <si>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</si>
  <si>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</si>
  <si>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</si>
  <si>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</si>
  <si>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</si>
  <si>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</si>
  <si>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</si>
  <si>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Purchased</t>
  </si>
  <si>
    <t xml:space="preserve">    Received</t>
  </si>
  <si>
    <t>Delivered</t>
  </si>
  <si>
    <t xml:space="preserve"> or Settlement ($)</t>
  </si>
  <si>
    <t xml:space="preserve">           (g)</t>
  </si>
  <si>
    <t xml:space="preserve">          (h)</t>
  </si>
  <si>
    <t>FERC FORM NO.1 (REVISED 12-90) NYPSC Modified-96</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</si>
  <si>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</si>
  <si>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</si>
  <si>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</si>
  <si>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</si>
  <si>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</si>
  <si>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</si>
  <si>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</si>
  <si>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</si>
  <si>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</si>
  <si>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</si>
  <si>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</si>
  <si>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</si>
  <si>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</si>
  <si>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</si>
  <si>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</si>
  <si>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</si>
  <si>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</si>
  <si>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</si>
  <si>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Pg 115, L 9 (e)</t>
  </si>
  <si>
    <t xml:space="preserve">     Amort of Conversion/Regulatory Expenses</t>
  </si>
  <si>
    <t>Pg 115, L 8 (e)</t>
  </si>
  <si>
    <t xml:space="preserve">     Taxes Other than Income Taxes</t>
  </si>
  <si>
    <t xml:space="preserve">      Income Taxes</t>
  </si>
  <si>
    <t xml:space="preserve">      Gains from Disposition of Util. Plant</t>
  </si>
  <si>
    <t xml:space="preserve">      Losses from Disposition of Util. Plant</t>
  </si>
  <si>
    <t>Pg 115, L 20, 22 (e)</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</si>
  <si>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</si>
  <si>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</si>
  <si>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</si>
  <si>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</si>
  <si>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</si>
  <si>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</si>
  <si>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</si>
  <si>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</si>
  <si>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</si>
  <si>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</si>
  <si>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9 (g)</t>
  </si>
  <si>
    <t>Extraordinary Deductions</t>
  </si>
  <si>
    <t>Income Taxes, Extraordinary Items</t>
  </si>
  <si>
    <t>Pg 117, L 70 (c)</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</si>
  <si>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</si>
  <si>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</si>
  <si>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</si>
  <si>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</si>
  <si>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</si>
  <si>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</si>
  <si>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</si>
  <si>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</si>
  <si>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</si>
  <si>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</si>
  <si>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</si>
  <si>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</si>
  <si>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</si>
  <si>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</si>
  <si>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</si>
  <si>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</si>
  <si>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</si>
  <si>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</si>
  <si>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</si>
  <si>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</si>
  <si>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</si>
  <si>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</si>
  <si>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</si>
  <si>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</si>
  <si>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</si>
  <si>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</si>
  <si>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</si>
  <si>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</si>
  <si>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</si>
  <si>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</si>
  <si>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</si>
  <si>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Pg 322, L 148,  (b)</t>
  </si>
  <si>
    <t>Administrative and General</t>
  </si>
  <si>
    <t>Pg 323, L 168 (b)</t>
  </si>
  <si>
    <t xml:space="preserve">   Total Operation &amp; Maintenance Expense</t>
  </si>
  <si>
    <t>Formula should = Pg 323, L 169 (b)</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</si>
  <si>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</si>
  <si>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</si>
  <si>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</si>
  <si>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</si>
  <si>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</si>
  <si>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</si>
  <si>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</si>
  <si>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</si>
  <si>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</si>
  <si>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</si>
  <si>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</si>
  <si>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</si>
  <si>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</si>
  <si>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</si>
  <si>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</si>
  <si>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</si>
  <si>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</si>
  <si>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</si>
  <si>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</si>
  <si>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</si>
  <si>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</si>
  <si>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</si>
  <si>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</si>
  <si>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</si>
  <si>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</si>
  <si>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76 (b)</t>
  </si>
  <si>
    <t xml:space="preserve">     Total Fuel and Purchased Power</t>
  </si>
  <si>
    <t>-Fuel and PP related to Sales for Resale (Not Used)</t>
  </si>
  <si>
    <t xml:space="preserve">     Fuel and PP - Ultimate Customers</t>
  </si>
  <si>
    <t>Salaries</t>
  </si>
  <si>
    <t>Pg 354, L 25 (d)</t>
  </si>
  <si>
    <t>Pensions and Benefits</t>
  </si>
  <si>
    <t>Pg 323, L 158 (b)</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</si>
  <si>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</si>
  <si>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</si>
  <si>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</si>
  <si>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</si>
  <si>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</si>
  <si>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</si>
  <si>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</si>
  <si>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</si>
  <si>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</si>
  <si>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</si>
  <si>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</si>
  <si>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</si>
  <si>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</si>
  <si>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</si>
  <si>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</si>
  <si>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</si>
  <si>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</si>
  <si>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</si>
  <si>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</si>
  <si>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</si>
  <si>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</si>
  <si>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</si>
  <si>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</si>
  <si>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</si>
  <si>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</si>
  <si>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</si>
  <si>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</si>
  <si>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</si>
  <si>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</si>
  <si>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</si>
  <si>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</si>
  <si>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</si>
  <si>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</si>
  <si>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</si>
  <si>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</si>
  <si>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</si>
  <si>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</si>
  <si>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</si>
  <si>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</si>
  <si>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</si>
  <si>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</si>
  <si>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</si>
  <si>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</si>
  <si>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</si>
  <si>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</si>
  <si>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</si>
  <si>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</si>
  <si>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328-330</t>
  </si>
  <si>
    <t>12-90</t>
  </si>
  <si>
    <t>Transmission of Electricity by Others</t>
  </si>
  <si>
    <t>332</t>
  </si>
  <si>
    <t>Miscellaneous General Expenses</t>
  </si>
  <si>
    <t>335</t>
  </si>
  <si>
    <t>Depreciation and Amortization of Electric Plant</t>
  </si>
  <si>
    <t>336-337</t>
  </si>
  <si>
    <t>Particulars Concerning Certain Income Deduction and</t>
  </si>
  <si>
    <t xml:space="preserve">  Interest Charges Accounts</t>
  </si>
  <si>
    <t>340</t>
  </si>
  <si>
    <t>Common Section</t>
  </si>
  <si>
    <t>Regulatory Commission Expenses</t>
  </si>
  <si>
    <t>350-351</t>
  </si>
  <si>
    <t>Research, Development, and Demonstration Activities</t>
  </si>
  <si>
    <t>352-353</t>
  </si>
  <si>
    <t>Distribution of Salaries and Wages</t>
  </si>
  <si>
    <t>354-355</t>
  </si>
  <si>
    <t>Common Utility Plant and Expenses</t>
  </si>
  <si>
    <t>356</t>
  </si>
  <si>
    <t>Electric Plant Statistical Data</t>
  </si>
  <si>
    <t>Electric Energy Account</t>
  </si>
  <si>
    <t>401</t>
  </si>
  <si>
    <t>Monthly Peaks and Output</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</si>
  <si>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</si>
  <si>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</si>
  <si>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</si>
  <si>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</si>
  <si>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</si>
  <si>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</si>
  <si>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</si>
  <si>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</si>
  <si>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Page 3</t>
  </si>
  <si>
    <t>Electric Plant Statistical Data (Continued)</t>
  </si>
  <si>
    <t>Transmission Line Statistics</t>
  </si>
  <si>
    <t>422-423</t>
  </si>
  <si>
    <t>Transmission Lines Added During Year</t>
  </si>
  <si>
    <t>424-425</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</si>
  <si>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</si>
  <si>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</si>
  <si>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</si>
  <si>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</si>
  <si>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</si>
  <si>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</si>
  <si>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</si>
  <si>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</si>
  <si>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</si>
  <si>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</si>
  <si>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</si>
  <si>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</si>
  <si>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</si>
  <si>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</si>
  <si>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</si>
  <si>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</si>
  <si>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</si>
  <si>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</si>
  <si>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</si>
  <si>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</si>
  <si>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</si>
  <si>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</si>
  <si>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</si>
  <si>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</si>
  <si>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</si>
  <si>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</si>
  <si>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</si>
  <si>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</si>
  <si>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</si>
  <si>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</si>
  <si>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</si>
  <si>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</si>
  <si>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</si>
  <si>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</si>
  <si>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</si>
  <si>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</si>
  <si>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</si>
  <si>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Distribution (Enter Total of lines 5 and 14)</t>
  </si>
  <si>
    <t xml:space="preserve">     Customer Accounts (Transcribe from line 6)</t>
  </si>
  <si>
    <t xml:space="preserve">     Customer Service and Informational (Transcribe from line 7)</t>
  </si>
  <si>
    <t xml:space="preserve">     Sales (Transcribe from line 8)</t>
  </si>
  <si>
    <t xml:space="preserve">     Administrative and General (Enter Total of lines 9 and 15)</t>
  </si>
  <si>
    <t xml:space="preserve">          TOTAL Oper. and Maint.  (Total of lines 18 thru 24)</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</si>
  <si>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</si>
  <si>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</si>
  <si>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</si>
  <si>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</si>
  <si>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</si>
  <si>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</si>
  <si>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</si>
  <si>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</si>
  <si>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</si>
  <si>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</si>
  <si>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</si>
  <si>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</si>
  <si>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</si>
  <si>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</si>
  <si>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</si>
  <si>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</si>
  <si>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</si>
  <si>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</si>
  <si>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</si>
  <si>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</si>
  <si>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</si>
  <si>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</si>
  <si>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</si>
  <si>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</si>
  <si>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</si>
  <si>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</si>
  <si>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</si>
  <si>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</si>
  <si>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 xml:space="preserve">  FERC FORM NO. 1 (ED.  12-88)</t>
  </si>
  <si>
    <t>Next Page is  272</t>
  </si>
  <si>
    <t>Page 269</t>
  </si>
  <si>
    <t>Page 269-A</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</si>
  <si>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</si>
  <si>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</si>
  <si>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</si>
  <si>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</si>
  <si>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</si>
  <si>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</si>
  <si>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</si>
  <si>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</si>
  <si>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</si>
  <si>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</si>
  <si>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</si>
  <si>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</si>
  <si>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</si>
  <si>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</si>
  <si>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</si>
  <si>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</si>
  <si>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</si>
  <si>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</si>
  <si>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</si>
  <si>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</si>
  <si>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</si>
  <si>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</si>
  <si>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</si>
  <si>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</si>
  <si>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</si>
  <si>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</si>
  <si>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</si>
  <si>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Pg 205, L 15 (g)</t>
  </si>
  <si>
    <t>Pg 205, L 23 (g)</t>
  </si>
  <si>
    <t xml:space="preserve">    Hydraulic</t>
  </si>
  <si>
    <t>Pg 205, L 32 (g)</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</si>
  <si>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</si>
  <si>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</si>
  <si>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</si>
  <si>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</si>
  <si>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</si>
  <si>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</si>
  <si>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</si>
  <si>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</si>
  <si>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</si>
  <si>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</si>
  <si>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</si>
  <si>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</si>
  <si>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</si>
  <si>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</si>
  <si>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</si>
  <si>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</si>
  <si>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</si>
  <si>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</si>
  <si>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</si>
  <si>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</si>
  <si>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</si>
  <si>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</si>
  <si>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Income Taxes -- Federal and Other (409.3)</t>
  </si>
  <si>
    <t>Page 117</t>
  </si>
  <si>
    <t>STATEMENT OF RETAINED EARNINGS FOR THE YEAR</t>
  </si>
  <si>
    <t>For Other (Specify), include deferrals relating to other income and deductions.</t>
  </si>
  <si>
    <t>Account  410.1</t>
  </si>
  <si>
    <t>Account  411.1</t>
  </si>
  <si>
    <t>Account  410.2</t>
  </si>
  <si>
    <t>Account  411.2</t>
  </si>
  <si>
    <t>Account 282</t>
  </si>
  <si>
    <t>both actual supportable data and estimates of costs,</t>
  </si>
  <si>
    <t xml:space="preserve">  power, purchased or generated, to compensate for the</t>
  </si>
  <si>
    <t>specify in column (c) the actual expenses that are</t>
  </si>
  <si>
    <t xml:space="preserve">  deficiency in output from existing plants due to the</t>
  </si>
  <si>
    <t>included in column (b).</t>
  </si>
  <si>
    <t>Classification of Expenses</t>
  </si>
  <si>
    <t>Actual Expenses</t>
  </si>
  <si>
    <t xml:space="preserve">  Depreciation</t>
  </si>
  <si>
    <t xml:space="preserve">  Labor, Maintenance, Materials, and Supplies Cost Related to Env.</t>
  </si>
  <si>
    <t xml:space="preserve">     Facilities and Programs</t>
  </si>
  <si>
    <t xml:space="preserve">  Fuel Related Costs</t>
  </si>
  <si>
    <t xml:space="preserve">     Operation of Facilities</t>
  </si>
  <si>
    <t xml:space="preserve">     Fly Ash and Sulfur Sludge Removal</t>
  </si>
  <si>
    <t xml:space="preserve">     Difference in Cost of Environmentally Clean Fuels</t>
  </si>
  <si>
    <t xml:space="preserve">  Replacement Power Costs</t>
  </si>
  <si>
    <t xml:space="preserve">  Taxes and Fees</t>
  </si>
  <si>
    <t xml:space="preserve">  Administrative and General</t>
  </si>
  <si>
    <t xml:space="preserve">  Other (Identify significant)</t>
  </si>
  <si>
    <t>Next Page is 450</t>
  </si>
  <si>
    <t>Page 431</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</si>
  <si>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</si>
  <si>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</si>
  <si>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</si>
  <si>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</si>
  <si>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</si>
  <si>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</si>
  <si>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</si>
  <si>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</si>
  <si>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</si>
  <si>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</si>
  <si>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</si>
  <si>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</si>
  <si>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</si>
  <si>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</si>
  <si>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</si>
  <si>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</si>
  <si>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</si>
  <si>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</si>
  <si>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</si>
  <si>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</si>
  <si>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</si>
  <si>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</si>
  <si>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</si>
  <si>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</si>
  <si>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</si>
  <si>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</si>
  <si>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</si>
  <si>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</si>
  <si>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</si>
  <si>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</si>
  <si>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</si>
  <si>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</si>
  <si>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</si>
  <si>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</si>
  <si>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</si>
  <si>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</si>
  <si>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</si>
  <si>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</si>
  <si>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</si>
  <si>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</si>
  <si>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</si>
  <si>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</si>
  <si>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</si>
  <si>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</si>
  <si>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</si>
  <si>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</si>
  <si>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</si>
  <si>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</si>
  <si>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</si>
  <si>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</si>
  <si>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</si>
  <si>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</si>
  <si>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</si>
  <si>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</si>
  <si>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</si>
  <si>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</si>
  <si>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</si>
  <si>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</si>
  <si>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</si>
  <si>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</si>
  <si>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</si>
  <si>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</si>
  <si>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</si>
  <si>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</si>
  <si>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</si>
  <si>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</si>
  <si>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</si>
  <si>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</si>
  <si>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</si>
  <si>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</si>
  <si>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</si>
  <si>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</si>
  <si>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</si>
  <si>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</si>
  <si>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</si>
  <si>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</si>
  <si>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</si>
  <si>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</si>
  <si>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</si>
  <si>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</si>
  <si>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</si>
  <si>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</si>
  <si>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</si>
  <si>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</si>
  <si>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</si>
  <si>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</si>
  <si>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</si>
  <si>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</si>
  <si>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</si>
  <si>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</si>
  <si>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</si>
  <si>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</si>
  <si>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</si>
  <si>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</si>
  <si>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</si>
  <si>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</si>
  <si>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</si>
  <si>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</si>
  <si>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</si>
  <si>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</si>
  <si>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</si>
  <si>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</si>
  <si>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</si>
  <si>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</si>
  <si>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</si>
  <si>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</si>
  <si>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</si>
  <si>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</si>
  <si>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</si>
  <si>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</si>
  <si>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</si>
  <si>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</si>
  <si>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</si>
  <si>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</si>
  <si>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</si>
  <si>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</si>
  <si>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</si>
  <si>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</si>
  <si>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</si>
  <si>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</si>
  <si>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</si>
  <si>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</si>
  <si>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</si>
  <si>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</si>
  <si>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</si>
  <si>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</si>
  <si>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</si>
  <si>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</si>
  <si>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</si>
  <si>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</si>
  <si>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</si>
  <si>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</si>
  <si>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</si>
  <si>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</si>
  <si>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</si>
  <si>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</si>
  <si>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</si>
  <si>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</si>
  <si>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</si>
  <si>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</si>
  <si>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</si>
  <si>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</si>
  <si>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</si>
  <si>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</si>
  <si>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</si>
  <si>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</si>
  <si>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</si>
  <si>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</si>
  <si>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</si>
  <si>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</si>
  <si>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</si>
  <si>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</si>
  <si>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</si>
  <si>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</si>
  <si>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</si>
  <si>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</si>
  <si>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</si>
  <si>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</si>
  <si>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</si>
  <si>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</si>
  <si>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</si>
  <si>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</si>
  <si>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</si>
  <si>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</si>
  <si>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</si>
  <si>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</si>
  <si>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</si>
  <si>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</si>
  <si>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</si>
  <si>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</si>
  <si>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</si>
  <si>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</si>
  <si>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</si>
  <si>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</si>
  <si>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</si>
  <si>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</si>
  <si>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</si>
  <si>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</si>
  <si>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</si>
  <si>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</si>
  <si>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</si>
  <si>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</si>
  <si>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</si>
  <si>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</si>
  <si>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</si>
  <si>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</si>
  <si>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</si>
  <si>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</si>
  <si>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</si>
  <si>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</si>
  <si>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</si>
  <si>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</si>
  <si>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</si>
  <si>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</si>
  <si>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</si>
  <si>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</si>
  <si>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</si>
  <si>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</si>
  <si>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</si>
  <si>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</si>
  <si>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</si>
  <si>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</si>
  <si>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</si>
  <si>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</si>
  <si>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</si>
  <si>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</si>
  <si>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</si>
  <si>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</si>
  <si>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</si>
  <si>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</si>
  <si>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</si>
  <si>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</si>
  <si>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</si>
  <si>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</si>
  <si>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</si>
  <si>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</si>
  <si>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</si>
  <si>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</si>
  <si>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</si>
  <si>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</si>
  <si>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</si>
  <si>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</si>
  <si>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</si>
  <si>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</si>
  <si>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</si>
  <si>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</si>
  <si>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</si>
  <si>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</si>
  <si>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</si>
  <si>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</si>
  <si>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</si>
  <si>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</si>
  <si>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</si>
  <si>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 xml:space="preserve"> TOTAL Operation (Enter Total of lines 151 thru 164)</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</si>
  <si>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</si>
  <si>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</si>
  <si>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</si>
  <si>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</si>
  <si>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</si>
  <si>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</si>
  <si>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</si>
  <si>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</si>
  <si>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</si>
  <si>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</si>
  <si>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</si>
  <si>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</si>
  <si>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</si>
  <si>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</si>
  <si>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</si>
  <si>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</si>
  <si>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</si>
  <si>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</si>
  <si>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</si>
  <si>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</si>
  <si>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</si>
  <si>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</si>
  <si>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</si>
  <si>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</si>
  <si>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</si>
  <si>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</si>
  <si>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</si>
  <si>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</si>
  <si>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</si>
  <si>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</si>
  <si>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</si>
  <si>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</si>
  <si>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</si>
  <si>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</si>
  <si>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</si>
  <si>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</si>
  <si>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</si>
  <si>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</si>
  <si>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</si>
  <si>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</si>
  <si>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</si>
  <si>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</si>
  <si>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</si>
  <si>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</si>
  <si>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</si>
  <si>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</si>
  <si>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ENVIRONMENTAL PROTECTION FACILITIES</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</si>
  <si>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</si>
  <si>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</si>
  <si>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</si>
  <si>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</si>
  <si>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</si>
  <si>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</si>
  <si>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</si>
  <si>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 xml:space="preserve">  1.  For purposes of this response, environmental protection</t>
  </si>
  <si>
    <t xml:space="preserve">                 or low sulfur fuels including storage and</t>
  </si>
  <si>
    <t xml:space="preserve">  facilities shall be defined as any building, structure, equipment,</t>
  </si>
  <si>
    <t xml:space="preserve">                 handling equipment</t>
  </si>
  <si>
    <t xml:space="preserve">  facility, or improvement designed and constructed solely for</t>
  </si>
  <si>
    <t xml:space="preserve">          (3)  Monitoring equipment</t>
  </si>
  <si>
    <t xml:space="preserve">  control, reduction, prevention or abatement of discharges or</t>
  </si>
  <si>
    <t xml:space="preserve">          (4)  Other.</t>
  </si>
  <si>
    <t xml:space="preserve">  releases into the environment of gaseous, liquid or solid</t>
  </si>
  <si>
    <t xml:space="preserve">     B.  Water pollution control facilities:</t>
  </si>
  <si>
    <t xml:space="preserve">  substances, heat, noise or for the control, reduction,</t>
  </si>
  <si>
    <t xml:space="preserve">          (1)  Cooling towers, ponds, piping, pumps, etc.</t>
  </si>
  <si>
    <t xml:space="preserve">  prevention, or abatement of any other adverse impact of an</t>
  </si>
  <si>
    <t xml:space="preserve">          (2)  Waste water treatment equipment</t>
  </si>
  <si>
    <t xml:space="preserve">  activity on the environment.</t>
  </si>
  <si>
    <t>(591) Maintenance of Structures</t>
  </si>
  <si>
    <t>(935) Maintenance of General Plant</t>
  </si>
  <si>
    <t>(549)</t>
  </si>
  <si>
    <t>Miscellaneous Other Power Generation Expenses</t>
  </si>
  <si>
    <t>(592) Maintenance of Station Equipment</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</si>
  <si>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</si>
  <si>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</si>
  <si>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</si>
  <si>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</si>
  <si>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</si>
  <si>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</si>
  <si>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</si>
  <si>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</si>
  <si>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</si>
  <si>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</si>
  <si>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</si>
  <si>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</si>
  <si>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</si>
  <si>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</si>
  <si>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</si>
  <si>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</si>
  <si>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</si>
  <si>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</si>
  <si>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</si>
  <si>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</si>
  <si>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</si>
  <si>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</si>
  <si>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</si>
  <si>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</si>
  <si>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</si>
  <si>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</si>
  <si>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</si>
  <si>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</si>
  <si>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</si>
  <si>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</si>
  <si>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</si>
  <si>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</si>
  <si>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</si>
  <si>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</si>
  <si>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</si>
  <si>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</si>
  <si>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</si>
  <si>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</si>
  <si>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</si>
  <si>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</si>
  <si>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</si>
  <si>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</si>
  <si>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</si>
  <si>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</si>
  <si>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</si>
  <si>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</si>
  <si>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</si>
  <si>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</si>
  <si>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</si>
  <si>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</si>
  <si>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</si>
  <si>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</si>
  <si>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</si>
  <si>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</si>
  <si>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</si>
  <si>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</si>
  <si>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</si>
  <si>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</si>
  <si>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</si>
  <si>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</si>
  <si>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</si>
  <si>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</si>
  <si>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</si>
  <si>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</si>
  <si>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</si>
  <si>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</si>
  <si>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</si>
  <si>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</si>
  <si>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</si>
  <si>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</si>
  <si>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</si>
  <si>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</si>
  <si>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</si>
  <si>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</si>
  <si>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</si>
  <si>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</si>
  <si>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</si>
  <si>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</si>
  <si>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</si>
  <si>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</si>
  <si>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</si>
  <si>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</si>
  <si>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</si>
  <si>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</si>
  <si>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</si>
  <si>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</si>
  <si>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</si>
  <si>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</si>
  <si>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</si>
  <si>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</si>
  <si>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</si>
  <si>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</si>
  <si>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</si>
  <si>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</si>
  <si>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</si>
  <si>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</si>
  <si>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</si>
  <si>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</si>
  <si>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</si>
  <si>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</si>
  <si>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</si>
  <si>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</si>
  <si>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</si>
  <si>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</si>
  <si>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</si>
  <si>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</si>
  <si>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</si>
  <si>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</si>
  <si>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</si>
  <si>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</si>
  <si>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</si>
  <si>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</si>
  <si>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</si>
  <si>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</si>
  <si>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</si>
  <si>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</si>
  <si>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</si>
  <si>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</si>
  <si>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</si>
  <si>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</si>
  <si>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</si>
  <si>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</si>
  <si>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</si>
  <si>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</si>
  <si>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</si>
  <si>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</si>
  <si>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</si>
  <si>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without environmental restrictions as the basis for determining</t>
  </si>
  <si>
    <t xml:space="preserve">     C.  Solid waste disposal costs:</t>
  </si>
  <si>
    <t xml:space="preserve">  costs without environmental considerations.  It is not intended</t>
  </si>
  <si>
    <t xml:space="preserve">          (1)  Ash handling and disposal equipment</t>
  </si>
  <si>
    <t xml:space="preserve">  that special design studies be made for purposes of this</t>
  </si>
  <si>
    <t xml:space="preserve">          (2)  Land</t>
  </si>
  <si>
    <t xml:space="preserve">  response.  Base the response on the best engineering</t>
  </si>
  <si>
    <t xml:space="preserve">          (3)  Settling ponds</t>
  </si>
  <si>
    <t xml:space="preserve">  judgment where direct comparisons are not available.</t>
  </si>
  <si>
    <t xml:space="preserve">    Include in these differences in costs the costs or estimated</t>
  </si>
  <si>
    <t xml:space="preserve">     D.  Noise abatement equipment:</t>
  </si>
  <si>
    <t xml:space="preserve">  costs of environmental protection facilities in service, constructed</t>
  </si>
  <si>
    <t xml:space="preserve">          (1)  Structures</t>
  </si>
  <si>
    <t xml:space="preserve">  or modified in connection with the production, transmission, and</t>
  </si>
  <si>
    <t xml:space="preserve">          (2)  Mufflers</t>
  </si>
  <si>
    <t xml:space="preserve">  distribution of electrical energy and shall be reported herein for</t>
  </si>
  <si>
    <t xml:space="preserve">          (3)  Sound proofing equipment</t>
  </si>
  <si>
    <t xml:space="preserve">  all such environmental facilities placed in service on or after</t>
  </si>
  <si>
    <t xml:space="preserve">                                               B. Nuclear Power Generation</t>
  </si>
  <si>
    <t>TOTAL Maintenance (Enter Total of Lines 69 thru 72)</t>
  </si>
  <si>
    <t>TOTAL Power Production Expenses--Other Power  (Enter Total of Lines 67 and 73)</t>
  </si>
  <si>
    <t xml:space="preserve">  Miscellaneous (Identify significant)</t>
  </si>
  <si>
    <t xml:space="preserve">  TOTAL (Total of lines 1 thru 7)</t>
  </si>
  <si>
    <t xml:space="preserve">  Construction Work in Progress</t>
  </si>
  <si>
    <t>Page 430</t>
  </si>
  <si>
    <t>ENVIRONMENTAL PROTECTION EXPENSES</t>
  </si>
  <si>
    <t xml:space="preserve">  1.  Show below expenses incurred in connection with</t>
  </si>
  <si>
    <t>addition of pollution control equipment, use of alternate</t>
  </si>
  <si>
    <t xml:space="preserve">  the use of environmental protection facilities, the cost of</t>
  </si>
  <si>
    <t>environmentally preferable fuels or environmental</t>
  </si>
  <si>
    <t xml:space="preserve">  which are reported on page 430.  Where it is necessary</t>
  </si>
  <si>
    <t xml:space="preserve"> TOTAL Cust. Service and Informational Expenses (Enter Total of Lines 137 thru 140)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</si>
  <si>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</si>
  <si>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</si>
  <si>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</si>
  <si>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</si>
  <si>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</si>
  <si>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</si>
  <si>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</si>
  <si>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</si>
  <si>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</si>
  <si>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</si>
  <si>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</si>
  <si>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</si>
  <si>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</si>
  <si>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</si>
  <si>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</si>
  <si>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</si>
  <si>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 xml:space="preserve">    TOTAL Account 154 (Total of lines 5 thru 10)</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</si>
  <si>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</si>
  <si>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</si>
  <si>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</si>
  <si>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</si>
  <si>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</si>
  <si>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</si>
  <si>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</si>
  <si>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</si>
  <si>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</si>
  <si>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</si>
  <si>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</si>
  <si>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</si>
  <si>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</si>
  <si>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</si>
  <si>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1/1/1998</t>
  </si>
  <si>
    <t>12/31/1998</t>
  </si>
  <si>
    <t>3/15/1999</t>
  </si>
  <si>
    <t xml:space="preserve">     TOTAL Sales to Ultimate Consumers</t>
  </si>
  <si>
    <t>(447) Sales for Resale</t>
  </si>
  <si>
    <t xml:space="preserve">     TOTAL Sales of Electricity</t>
  </si>
  <si>
    <t>(Less) (449.1) Provision for Rate Refunds</t>
  </si>
  <si>
    <t xml:space="preserve">     TOTAL Revenues Net of Provision for Refunds</t>
  </si>
  <si>
    <t xml:space="preserve">     Other Operating Revenues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</si>
  <si>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</si>
  <si>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</si>
  <si>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</si>
  <si>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</si>
  <si>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</si>
  <si>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</si>
  <si>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</si>
  <si>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</si>
  <si>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</si>
  <si>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</si>
  <si>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</si>
  <si>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SALES OF ELECTRICITY BY RATE SCHEDULES</t>
  </si>
  <si>
    <t xml:space="preserve">     1.    Report below for each rate schedule in effect during</t>
  </si>
  <si>
    <t>tion (such as a general residential schedule and an off</t>
  </si>
  <si>
    <t>the year the MWh of electricity sold, revenue, average</t>
  </si>
  <si>
    <t>peak  water heating schedule),  the entries in column (d) for</t>
  </si>
  <si>
    <t>number of customers, average KWh per customer, and average</t>
  </si>
  <si>
    <t>the special schedule should denote the duplication in</t>
  </si>
  <si>
    <t>revenue per KWh, excluding data for Sales for Resale which</t>
  </si>
  <si>
    <t>number of reported customers.</t>
  </si>
  <si>
    <t>is reported on pages 310-311.</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</si>
  <si>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</si>
  <si>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</si>
  <si>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</si>
  <si>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</si>
  <si>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</si>
  <si>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</si>
  <si>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</si>
  <si>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</si>
  <si>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</si>
  <si>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</si>
  <si>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</si>
  <si>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</si>
  <si>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</si>
  <si>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</si>
  <si>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</si>
  <si>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</si>
  <si>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</si>
  <si>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</si>
  <si>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</si>
  <si>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</si>
  <si>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</si>
  <si>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</si>
  <si>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</si>
  <si>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</si>
  <si>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</si>
  <si>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</si>
  <si>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</si>
  <si>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</si>
  <si>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</si>
  <si>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</si>
  <si>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</si>
  <si>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</si>
  <si>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</si>
  <si>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</si>
  <si>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</si>
  <si>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</si>
  <si>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</si>
  <si>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</si>
  <si>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</si>
  <si>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</si>
  <si>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</si>
  <si>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</si>
  <si>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</si>
  <si>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</si>
  <si>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Pg 207, L 53 (g)</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</si>
  <si>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</si>
  <si>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</si>
  <si>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</si>
  <si>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</si>
  <si>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</si>
  <si>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</si>
  <si>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</si>
  <si>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</si>
  <si>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</si>
  <si>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</si>
  <si>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</si>
  <si>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</si>
  <si>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</si>
  <si>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</si>
  <si>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</si>
  <si>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Page 222</t>
  </si>
  <si>
    <t>4. CUSTOMER ACCOUNTS EXPENSES</t>
  </si>
  <si>
    <t>NUMBER OF ELECTRIC DEPARTMENT EMPLOYEES</t>
  </si>
  <si>
    <t>(517) Operation Supervision and Engineering</t>
  </si>
  <si>
    <t>E. Other Power Supply Expenses</t>
  </si>
  <si>
    <t>(518) Fuel</t>
  </si>
  <si>
    <t>(555)</t>
  </si>
  <si>
    <t>(519) Coolants and Water</t>
  </si>
  <si>
    <t>(556)</t>
  </si>
  <si>
    <t>System Control and Load Dispatching</t>
  </si>
  <si>
    <t>(902) Meter Reading Expenses</t>
  </si>
  <si>
    <t>(520) Steam Expenses</t>
  </si>
  <si>
    <t>(557)</t>
  </si>
  <si>
    <t>Other Expenses</t>
  </si>
  <si>
    <t>(903) Customer Records and Collection Expenses</t>
  </si>
  <si>
    <t>(521) Steam from Other Sources</t>
  </si>
  <si>
    <t>TOTAL Other Power Supply Expenses  (Enter Total of Lines 76 thru 78)</t>
  </si>
  <si>
    <t>(904) Uncollectible Accounts</t>
  </si>
  <si>
    <t>(Less) (522) Steam Transferred-Cr.</t>
  </si>
  <si>
    <t>TOTAL Power Production Expenses (Enter total of lines 21, 41, 59, 74, and 79)</t>
  </si>
  <si>
    <t>(905) Miscellaneous Customer Accounts Expenses</t>
  </si>
  <si>
    <t>(523) Electric Expenses</t>
  </si>
  <si>
    <t>2. TRANSMISSION EXPENSES</t>
  </si>
  <si>
    <t>(524) Miscellaneous Nuclear Power Expenses</t>
  </si>
  <si>
    <t>5. CUSTOMER SERVICE AND INFORMATIONAL EXPENSES</t>
  </si>
  <si>
    <t>(525) Rents</t>
  </si>
  <si>
    <t>(560)</t>
  </si>
  <si>
    <t xml:space="preserve">  TOTAL Operation (Enter Total of lines 24 thru 32)</t>
  </si>
  <si>
    <t>(561)</t>
  </si>
  <si>
    <t>Load Dispatching</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</si>
  <si>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</si>
  <si>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</si>
  <si>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</si>
  <si>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</si>
  <si>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</si>
  <si>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</si>
  <si>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</si>
  <si>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</si>
  <si>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</si>
  <si>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</si>
  <si>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</si>
  <si>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</si>
  <si>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 xml:space="preserve">TOTAL Maintenance (Enter total of lines 93 thru 98) </t>
  </si>
  <si>
    <t>(921) Office Supplies and Expenses</t>
  </si>
  <si>
    <t>(540) Rents</t>
  </si>
  <si>
    <t>TOTAL Transmission Expenses (Enter total of lines 91 and 99)</t>
  </si>
  <si>
    <t xml:space="preserve">                                                                                                 Page 422a</t>
  </si>
  <si>
    <t xml:space="preserve">                                                                                                 Page 423a</t>
  </si>
  <si>
    <t xml:space="preserve">     Cost per KW of Installed Capacity (line 20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</si>
  <si>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</si>
  <si>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</si>
  <si>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</si>
  <si>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</si>
  <si>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</si>
  <si>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</si>
  <si>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</si>
  <si>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</si>
  <si>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</si>
  <si>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</si>
  <si>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</si>
  <si>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</si>
  <si>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</si>
  <si>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</si>
  <si>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</si>
  <si>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</si>
  <si>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</si>
  <si>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</si>
  <si>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</si>
  <si>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</si>
  <si>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</si>
  <si>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</si>
  <si>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</si>
  <si>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</si>
  <si>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</si>
  <si>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</si>
  <si>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</si>
  <si>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</si>
  <si>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</si>
  <si>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</si>
  <si>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</si>
  <si>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</si>
  <si>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</si>
  <si>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</si>
  <si>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</si>
  <si>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</si>
  <si>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</si>
  <si>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</si>
  <si>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</si>
  <si>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</si>
  <si>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</si>
  <si>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</si>
  <si>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</si>
  <si>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</si>
  <si>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</si>
  <si>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</si>
  <si>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</si>
  <si>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</si>
  <si>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</si>
  <si>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</si>
  <si>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</si>
  <si>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</si>
  <si>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</si>
  <si>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</si>
  <si>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</si>
  <si>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</si>
  <si>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</si>
  <si>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</si>
  <si>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</si>
  <si>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</si>
  <si>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</si>
  <si>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</si>
  <si>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</si>
  <si>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</si>
  <si>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</si>
  <si>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</si>
  <si>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</si>
  <si>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</si>
  <si>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</si>
  <si>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</si>
  <si>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</si>
  <si>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</si>
  <si>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</si>
  <si>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</si>
  <si>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</si>
  <si>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</si>
  <si>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</si>
  <si>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</si>
  <si>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</si>
  <si>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</si>
  <si>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</si>
  <si>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</si>
  <si>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</si>
  <si>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</si>
  <si>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</si>
  <si>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</si>
  <si>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</si>
  <si>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</si>
  <si>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</si>
  <si>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</si>
  <si>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</si>
  <si>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</si>
  <si>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</si>
  <si>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Per MW</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</si>
  <si>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</si>
  <si>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</si>
  <si>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</si>
  <si>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</si>
  <si>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</si>
  <si>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</si>
  <si>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</si>
  <si>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</si>
  <si>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</si>
  <si>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</si>
  <si>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</si>
  <si>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</si>
  <si>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</si>
  <si>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</si>
  <si>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</si>
  <si>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</si>
  <si>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</si>
  <si>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</si>
  <si>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</si>
  <si>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</si>
  <si>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</si>
  <si>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</si>
  <si>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</si>
  <si>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</si>
  <si>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</si>
  <si>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</si>
  <si>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</si>
  <si>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</si>
  <si>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</si>
  <si>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</si>
  <si>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</si>
  <si>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</si>
  <si>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</si>
  <si>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</si>
  <si>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</si>
  <si>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</si>
  <si>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</si>
  <si>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</si>
  <si>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</si>
  <si>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</si>
  <si>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</si>
  <si>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</si>
  <si>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</si>
  <si>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</si>
  <si>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</si>
  <si>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</si>
  <si>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</si>
  <si>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</si>
  <si>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</si>
  <si>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</si>
  <si>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</si>
  <si>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</si>
  <si>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</si>
  <si>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</si>
  <si>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</si>
  <si>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</si>
  <si>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</si>
  <si>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</si>
  <si>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</si>
  <si>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</si>
  <si>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</si>
  <si>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</si>
  <si>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101</t>
  </si>
  <si>
    <t>12-87</t>
  </si>
  <si>
    <t>Control over Respondent</t>
  </si>
  <si>
    <t>102</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</si>
  <si>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</si>
  <si>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</si>
  <si>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</si>
  <si>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</si>
  <si>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</si>
  <si>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</si>
  <si>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</si>
  <si>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</si>
  <si>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</si>
  <si>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</si>
  <si>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</si>
  <si>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</si>
  <si>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</si>
  <si>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</si>
  <si>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</si>
  <si>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</si>
  <si>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</si>
  <si>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</si>
  <si>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</si>
  <si>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</si>
  <si>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</si>
  <si>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</si>
  <si>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</si>
  <si>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</si>
  <si>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</si>
  <si>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</si>
  <si>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</si>
  <si>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</si>
  <si>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</si>
  <si>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103</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</si>
  <si>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</si>
  <si>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</si>
  <si>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</si>
  <si>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</si>
  <si>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</si>
  <si>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</si>
  <si>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</si>
  <si>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</si>
  <si>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</si>
  <si>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</si>
  <si>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</si>
  <si>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</si>
  <si>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</si>
  <si>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</si>
  <si>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</si>
  <si>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</si>
  <si>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</si>
  <si>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</si>
  <si>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</si>
  <si>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</si>
  <si>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</si>
  <si>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</si>
  <si>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</si>
  <si>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</si>
  <si>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</si>
  <si>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</si>
  <si>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</si>
  <si>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</si>
  <si>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</si>
  <si>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</si>
  <si>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</si>
  <si>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</si>
  <si>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</si>
  <si>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</si>
  <si>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</si>
  <si>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</si>
  <si>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</si>
  <si>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</si>
  <si>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</si>
  <si>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(344)  Generators</t>
  </si>
  <si>
    <t>(345)  Accessory Electric Equipment</t>
  </si>
  <si>
    <t xml:space="preserve"> FERC FORM NO. 1 (REV. 12-95)</t>
  </si>
  <si>
    <t xml:space="preserve"> FERC FORM NO. 1 (REV. 12-88)</t>
  </si>
  <si>
    <t>Page 204</t>
  </si>
  <si>
    <t>Page 205</t>
  </si>
  <si>
    <t xml:space="preserve">                                 ELECTRIC PLANT IN SERVICE (Accounts 101, 102, 103, and 106) (Continued)</t>
  </si>
  <si>
    <t xml:space="preserve">                                               ELECTRIC PLANT IN SERVICE (Accounts 101, 102, 103, and 106) (Continued)</t>
  </si>
  <si>
    <t>(346) Misc. Power Plant Equipment</t>
  </si>
  <si>
    <t xml:space="preserve">  TOTAL Other Production Plant (Enter Total of lines 34 thru 40)</t>
  </si>
  <si>
    <t xml:space="preserve">  TOTAL Production Plant (Enter Total of lines 15, 23, 32, and 41)</t>
  </si>
  <si>
    <t xml:space="preserve">          3. TRANSMISSION PLANT</t>
  </si>
  <si>
    <t>(350) Land and Land Rights</t>
  </si>
  <si>
    <t>(352) Structures and Improvements</t>
  </si>
  <si>
    <t>(353) Station Equipment</t>
  </si>
  <si>
    <t xml:space="preserve">     D. Other Production Plant</t>
  </si>
  <si>
    <t>(340)  Land and Land Rights</t>
  </si>
  <si>
    <t>(341)  Structures and Improvements</t>
  </si>
  <si>
    <t>(342)  Fuel Holders, Products, and Accessories</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</si>
  <si>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</si>
  <si>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</si>
  <si>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</si>
  <si>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</si>
  <si>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</si>
  <si>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</si>
  <si>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</si>
  <si>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</si>
  <si>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</si>
  <si>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</si>
  <si>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Reaquired Bonds</t>
  </si>
  <si>
    <t>Advances from Associated Companies</t>
  </si>
  <si>
    <t>Other Long-Term Debt</t>
  </si>
  <si>
    <t>Pg 112, L 19 (d)</t>
  </si>
  <si>
    <t>Unamortized Premium on Long-Term Debt</t>
  </si>
  <si>
    <t>Pg 112, L 20 (d)</t>
  </si>
  <si>
    <t>Unamortized Discount on Long-Term Debt-Debit</t>
  </si>
  <si>
    <t xml:space="preserve">          Total Long-Term Debt</t>
  </si>
  <si>
    <t>Notes Payable</t>
  </si>
  <si>
    <t>Pg 112, L 32 (d)</t>
  </si>
  <si>
    <t>Accounts Payable</t>
  </si>
  <si>
    <t>Notes Payable to Associated Companies</t>
  </si>
  <si>
    <t>Accounts Payable to Associated Companies</t>
  </si>
  <si>
    <t>Pg 112, L 35 (d)</t>
  </si>
  <si>
    <t>Customer Deposits</t>
  </si>
  <si>
    <t>Pg 112, L 36 (d)</t>
  </si>
  <si>
    <t>Pg 112, L 37 (d)</t>
  </si>
  <si>
    <t>Interest Accrued</t>
  </si>
  <si>
    <t>Pg 112, L 38 (d)</t>
  </si>
  <si>
    <t>Dividends Declared</t>
  </si>
  <si>
    <t>Pg 112, L 39 (d)</t>
  </si>
  <si>
    <t>Matured Long-Term Debt</t>
  </si>
  <si>
    <t>Pg 112, L 40 (d)</t>
  </si>
  <si>
    <t>Matured Interest</t>
  </si>
  <si>
    <t>Pg 112, L 41 (d)</t>
  </si>
  <si>
    <t>Tax Collections Payable</t>
  </si>
  <si>
    <t>Pg 112, L 42 (d)</t>
  </si>
  <si>
    <t>Misc. Current and Accrued Liabilities</t>
  </si>
  <si>
    <t>Total Current and Accrued Liabilities</t>
  </si>
  <si>
    <t>Customer Advances for Construction</t>
  </si>
  <si>
    <t>Report in Section A for the year the amounts for: (a) Depreciation Expense (Account 403); (b) Amortization of Limited-Term Electric</t>
  </si>
  <si>
    <t>Plant (Account 404); and (c) Amortization of Other Electric Plant (Account 405).</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</si>
  <si>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</si>
  <si>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</si>
  <si>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</si>
  <si>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</si>
  <si>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</si>
  <si>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</si>
  <si>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</si>
  <si>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</si>
  <si>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</si>
  <si>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</si>
  <si>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</si>
  <si>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</si>
  <si>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</si>
  <si>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</si>
  <si>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</si>
  <si>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</si>
  <si>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</si>
  <si>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</si>
  <si>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</si>
  <si>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</si>
  <si>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</si>
  <si>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</si>
  <si>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</si>
  <si>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</si>
  <si>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</si>
  <si>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</si>
  <si>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</si>
  <si>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</si>
  <si>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</si>
  <si>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</si>
  <si>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</si>
  <si>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</si>
  <si>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</si>
  <si>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</si>
  <si>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</si>
  <si>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</si>
  <si>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</si>
  <si>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</si>
  <si>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</si>
  <si>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</si>
  <si>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</si>
  <si>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</si>
  <si>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</si>
  <si>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</si>
  <si>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</si>
  <si>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</si>
  <si>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</si>
  <si>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</si>
  <si>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</si>
  <si>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</si>
  <si>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</si>
  <si>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</si>
  <si>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</si>
  <si>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</si>
  <si>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</si>
  <si>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</si>
  <si>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</si>
  <si>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</si>
  <si>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</si>
  <si>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</si>
  <si>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</si>
  <si>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</si>
  <si>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</si>
  <si>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</si>
  <si>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</si>
  <si>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</si>
  <si>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</si>
  <si>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</si>
  <si>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</si>
  <si>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</si>
  <si>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</si>
  <si>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</si>
  <si>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</si>
  <si>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</si>
  <si>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</si>
  <si>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Pg 115, L 8 (g)</t>
  </si>
  <si>
    <t>Pg 115, L 20, 22 (g)</t>
  </si>
  <si>
    <t>Other Gas Utility Operating Income</t>
  </si>
  <si>
    <t xml:space="preserve">   Total Gas Utility Operating Income</t>
  </si>
  <si>
    <t>Other Utility Operating Income</t>
  </si>
  <si>
    <t xml:space="preserve">     Total Utility Operating Income</t>
  </si>
  <si>
    <t>OTHER INCOME AND EXPENSES; INTEREST EXPENSE</t>
  </si>
  <si>
    <t>OTHER INCOME</t>
  </si>
  <si>
    <t>Income - Merch., Jobbing &amp; Contract Work</t>
  </si>
  <si>
    <t>Income from Nonutility Operations</t>
  </si>
  <si>
    <t>Pg 117, L 31-32 (c)</t>
  </si>
  <si>
    <t>Nonoperating Rental Income</t>
  </si>
  <si>
    <t>Equity in Earnings of Subsidiary Companies</t>
  </si>
  <si>
    <t>Interest and Dividend Income</t>
  </si>
  <si>
    <t>Pg 117, L 35 (c)</t>
  </si>
  <si>
    <t>Allowance for Funds Used During Construction</t>
  </si>
  <si>
    <t>Pg 117, L 36 (c)</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</si>
  <si>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</si>
  <si>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</si>
  <si>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</si>
  <si>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</si>
  <si>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</si>
  <si>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</si>
  <si>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</si>
  <si>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</si>
  <si>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</si>
  <si>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</si>
  <si>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</si>
  <si>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</si>
  <si>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</si>
  <si>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</si>
  <si>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</si>
  <si>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</si>
  <si>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</si>
  <si>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</si>
  <si>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</si>
  <si>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</si>
  <si>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</si>
  <si>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</si>
  <si>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</si>
  <si>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</si>
  <si>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</si>
  <si>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</si>
  <si>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</si>
  <si>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</si>
  <si>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</si>
  <si>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</si>
  <si>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</si>
  <si>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</si>
  <si>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</si>
  <si>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</si>
  <si>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</si>
  <si>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</si>
  <si>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</si>
  <si>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</si>
  <si>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</si>
  <si>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</si>
  <si>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</si>
  <si>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FERC FORM NO. 1  (ED. 12-88)</t>
  </si>
  <si>
    <t>Page 336</t>
  </si>
  <si>
    <t>DEPRECIATION AND AMORTIZATION OF ELECTRIC PLANT (Continued)</t>
  </si>
  <si>
    <t>C. Factors Used in Estimating Depreciation Charges</t>
  </si>
  <si>
    <t>Depreciable</t>
  </si>
  <si>
    <t>Estimated</t>
  </si>
  <si>
    <t>Applied</t>
  </si>
  <si>
    <t>Plant Base</t>
  </si>
  <si>
    <t>Avg. Service</t>
  </si>
  <si>
    <t>This Report Is:</t>
  </si>
  <si>
    <t xml:space="preserve">                                                                       </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</si>
  <si>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</si>
  <si>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</si>
  <si>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</si>
  <si>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</si>
  <si>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</si>
  <si>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 xml:space="preserve">                                             Class and Series of Stock</t>
  </si>
  <si>
    <t xml:space="preserve">                                                                 (a)</t>
  </si>
  <si>
    <t>FERC FORM NO. 1  (ED. 12-87 )</t>
  </si>
  <si>
    <t>Next Page is 256</t>
  </si>
  <si>
    <t>Page 254</t>
  </si>
  <si>
    <t>DISCOUNT ON CAPITAL STOCK (Account 213) (Continued)</t>
  </si>
  <si>
    <t>CAPITAL STOCK EXPENSE (Account 214) (Continued)</t>
  </si>
  <si>
    <t>Page 254-A</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</si>
  <si>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</si>
  <si>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</si>
  <si>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</si>
  <si>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</si>
  <si>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</si>
  <si>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</si>
  <si>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</si>
  <si>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</si>
  <si>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</si>
  <si>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</si>
  <si>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</si>
  <si>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</si>
  <si>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</si>
  <si>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</si>
  <si>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</si>
  <si>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</si>
  <si>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</si>
  <si>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</si>
  <si>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</si>
  <si>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</si>
  <si>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</si>
  <si>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</si>
  <si>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</si>
  <si>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</si>
  <si>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</si>
  <si>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</si>
  <si>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</si>
  <si>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304</t>
  </si>
  <si>
    <t>Sales for Resale</t>
  </si>
  <si>
    <t>310-311</t>
  </si>
  <si>
    <t>Electric Operation and Maintenance Expenses</t>
  </si>
  <si>
    <t>320-323</t>
  </si>
  <si>
    <t>Number of Electric Department Employees</t>
  </si>
  <si>
    <t>323</t>
  </si>
  <si>
    <t>Purchased Power</t>
  </si>
  <si>
    <t>326-327</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</si>
  <si>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</si>
  <si>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</si>
  <si>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</si>
  <si>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</si>
  <si>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</si>
  <si>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</si>
  <si>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</si>
  <si>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</si>
  <si>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</si>
  <si>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</si>
  <si>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 xml:space="preserve">     Expenses per Net KWh (Enter result of line 36 divided by line 9)</t>
  </si>
  <si>
    <t>FERC FORM NO. 1(ED. 12-88)</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</si>
  <si>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</si>
  <si>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</si>
  <si>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</si>
  <si>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</si>
  <si>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</si>
  <si>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</si>
  <si>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</si>
  <si>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</si>
  <si>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</si>
  <si>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</si>
  <si>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</si>
  <si>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</si>
  <si>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</si>
  <si>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</si>
  <si>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</si>
  <si>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</si>
  <si>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</si>
  <si>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</si>
  <si>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</si>
  <si>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</si>
  <si>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</si>
  <si>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</si>
  <si>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</si>
  <si>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</si>
  <si>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</si>
  <si>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</si>
  <si>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</si>
  <si>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</si>
  <si>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</si>
  <si>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</si>
  <si>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</si>
  <si>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</si>
  <si>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</si>
  <si>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</si>
  <si>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</si>
  <si>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</si>
  <si>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</si>
  <si>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</si>
  <si>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</si>
  <si>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</si>
  <si>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</si>
  <si>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</si>
  <si>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</si>
  <si>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</si>
  <si>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</si>
  <si>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</si>
  <si>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</si>
  <si>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</si>
  <si>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</si>
  <si>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</si>
  <si>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</si>
  <si>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</si>
  <si>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</si>
  <si>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</si>
  <si>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</si>
  <si>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</si>
  <si>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</si>
  <si>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</si>
  <si>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</si>
  <si>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</si>
  <si>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</si>
  <si>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</si>
  <si>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</si>
  <si>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</si>
  <si>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</si>
  <si>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FERC FORM NO. 1 (ED. 12-86)</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</si>
  <si>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</si>
  <si>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</si>
  <si>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</si>
  <si>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</si>
  <si>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</si>
  <si>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</si>
  <si>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</si>
  <si>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</si>
  <si>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</si>
  <si>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</si>
  <si>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</si>
  <si>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</si>
  <si>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</si>
  <si>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</si>
  <si>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</si>
  <si>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</si>
  <si>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</si>
  <si>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</si>
  <si>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</si>
  <si>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</si>
  <si>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</si>
  <si>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</si>
  <si>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</si>
  <si>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</si>
  <si>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</si>
  <si>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</si>
  <si>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</si>
  <si>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</si>
  <si>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</si>
  <si>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</si>
  <si>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</si>
  <si>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</si>
  <si>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</si>
  <si>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</si>
  <si>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</si>
  <si>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</si>
  <si>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</si>
  <si>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</si>
  <si>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</si>
  <si>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</si>
  <si>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</si>
  <si>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</si>
  <si>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and plan of disposition contemplated, giving reference to Commission orders or other authorizations respecting classification of amounts as plant adjustments and requirements as to disposition thereof.</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</si>
  <si>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</si>
  <si>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</si>
  <si>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</si>
  <si>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</si>
  <si>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</si>
  <si>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</si>
  <si>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</si>
  <si>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</si>
  <si>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</si>
  <si>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</si>
  <si>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</si>
  <si>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</si>
  <si>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</si>
  <si>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</si>
  <si>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</si>
  <si>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</si>
  <si>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</si>
  <si>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</si>
  <si>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</si>
  <si>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</si>
  <si>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</si>
  <si>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</si>
  <si>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</si>
  <si>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</si>
  <si>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</si>
  <si>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</si>
  <si>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</si>
  <si>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</si>
  <si>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</si>
  <si>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</si>
  <si>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</si>
  <si>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</si>
  <si>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</si>
  <si>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</si>
  <si>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</si>
  <si>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</si>
  <si>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</si>
  <si>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</si>
  <si>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</si>
  <si>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</si>
  <si>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</si>
  <si>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</si>
  <si>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</si>
  <si>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</si>
  <si>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</si>
  <si>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</si>
  <si>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</si>
  <si>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</si>
  <si>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Cash</t>
  </si>
  <si>
    <t>Special Deposits</t>
  </si>
  <si>
    <t>Pg 110, L 25 (d)</t>
  </si>
  <si>
    <t>Working Funds</t>
  </si>
  <si>
    <t>Pg 110, L 26 (d)</t>
  </si>
  <si>
    <t>Temporary Cash Investments</t>
  </si>
  <si>
    <t>Pg 110, L 27 (d)</t>
  </si>
  <si>
    <t>Notes Receivable</t>
  </si>
  <si>
    <t>Pg 110, L 28 (d)</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</si>
  <si>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</si>
  <si>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</si>
  <si>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</si>
  <si>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</si>
  <si>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</si>
  <si>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</si>
  <si>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</si>
  <si>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</si>
  <si>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</si>
  <si>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</si>
  <si>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</si>
  <si>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</si>
  <si>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</si>
  <si>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</si>
  <si>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</si>
  <si>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</si>
  <si>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</si>
  <si>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</si>
  <si>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</si>
  <si>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</si>
  <si>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</si>
  <si>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</si>
  <si>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</si>
  <si>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3.  For Account 116, Utility Plant Adjustments, explain the origin of such amount, debits and credits during the year, </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</si>
  <si>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</si>
  <si>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</si>
  <si>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</si>
  <si>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</si>
  <si>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</si>
  <si>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</si>
  <si>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</si>
  <si>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</si>
  <si>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</si>
  <si>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</si>
  <si>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Minor items (5% of the Balance of End of Year for Account 253 or amounts less than $10,000, whichever is greater) may be grouped by classes.</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</si>
  <si>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</si>
  <si>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</si>
  <si>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</si>
  <si>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</si>
  <si>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</si>
  <si>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</si>
  <si>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</si>
  <si>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</si>
  <si>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</si>
  <si>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</si>
  <si>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</si>
  <si>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</si>
  <si>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</si>
  <si>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</si>
  <si>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</si>
  <si>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</si>
  <si>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</si>
  <si>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</si>
  <si>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</si>
  <si>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</si>
  <si>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</si>
  <si>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</si>
  <si>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</si>
  <si>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</si>
  <si>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</si>
  <si>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</si>
  <si>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</si>
  <si>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</si>
  <si>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</si>
  <si>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</si>
  <si>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</si>
  <si>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</si>
  <si>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</si>
  <si>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</si>
  <si>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</si>
  <si>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</si>
  <si>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</si>
  <si>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</si>
  <si>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</si>
  <si>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</si>
  <si>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</si>
  <si>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</si>
  <si>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</si>
  <si>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</si>
  <si>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</si>
  <si>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</si>
  <si>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</si>
  <si>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</si>
  <si>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</si>
  <si>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</si>
  <si>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</si>
  <si>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</si>
  <si>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</si>
  <si>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</si>
  <si>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</si>
  <si>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</si>
  <si>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</si>
  <si>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</si>
  <si>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</si>
  <si>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</si>
  <si>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</si>
  <si>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</si>
  <si>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</si>
  <si>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</si>
  <si>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</si>
  <si>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</si>
  <si>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</si>
  <si>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</si>
  <si>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</si>
  <si>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</si>
  <si>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</si>
  <si>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</si>
  <si>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</si>
  <si>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</si>
  <si>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</si>
  <si>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</si>
  <si>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</si>
  <si>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3. DISTRIBUTION EXPENSES (Continued)</t>
  </si>
  <si>
    <t xml:space="preserve">   7. ADMINISTRATIVE AND GENERAL EXPENSES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</si>
  <si>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</si>
  <si>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</si>
  <si>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</si>
  <si>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</si>
  <si>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</si>
  <si>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</si>
  <si>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</si>
  <si>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</si>
  <si>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</si>
  <si>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</si>
  <si>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</si>
  <si>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</si>
  <si>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</si>
  <si>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</si>
  <si>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DISCOUNT ON CAPITAL STOCK (Account 213)</t>
  </si>
  <si>
    <t>1.  Report the balance at end of the year of discount on capital stock for each class and series of capital stock.</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</si>
  <si>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</si>
  <si>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</si>
  <si>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</si>
  <si>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</si>
  <si>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</si>
  <si>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</si>
  <si>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</si>
  <si>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</si>
  <si>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</si>
  <si>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</si>
  <si>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</si>
  <si>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</si>
  <si>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</si>
  <si>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</si>
  <si>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</si>
  <si>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</si>
  <si>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</si>
  <si>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</si>
  <si>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</si>
  <si>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</si>
  <si>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</si>
  <si>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</si>
  <si>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</si>
  <si>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</si>
  <si>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</si>
  <si>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</si>
  <si>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</si>
  <si>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</si>
  <si>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</si>
  <si>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</si>
  <si>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</si>
  <si>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</si>
  <si>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</si>
  <si>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</si>
  <si>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</si>
  <si>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Through 27)(MUST EQUAL LINE 20)</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</si>
  <si>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</si>
  <si>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</si>
  <si>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</si>
  <si>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</si>
  <si>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</si>
  <si>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</si>
  <si>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</si>
  <si>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</si>
  <si>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</si>
  <si>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</si>
  <si>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</si>
  <si>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</si>
  <si>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</si>
  <si>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</si>
  <si>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</si>
  <si>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</si>
  <si>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</si>
  <si>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</si>
  <si>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</si>
  <si>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</si>
  <si>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</si>
  <si>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3. DISTRIBUTION EXPENSES</t>
  </si>
  <si>
    <t>FERC FORM NO.1 (REVISED. 12-93)</t>
  </si>
  <si>
    <t>Next Page is 326</t>
  </si>
  <si>
    <t>(580)</t>
  </si>
  <si>
    <t>Page 320</t>
  </si>
  <si>
    <t>FERC FORM NO. 1 (REVISED 12-93)</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</si>
  <si>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</si>
  <si>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</si>
  <si>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</si>
  <si>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</si>
  <si>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</si>
  <si>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</si>
  <si>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</si>
  <si>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</si>
  <si>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</si>
  <si>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</si>
  <si>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</si>
  <si>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</si>
  <si>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</si>
  <si>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</si>
  <si>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(c), identify the FERC Rate Schedule Number or Tariff, or, for nonFERC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</si>
  <si>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</si>
  <si>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</si>
  <si>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</si>
  <si>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</si>
  <si>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</si>
  <si>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</si>
  <si>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</si>
  <si>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</si>
  <si>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</si>
  <si>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</si>
  <si>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</si>
  <si>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</si>
  <si>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</si>
  <si>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</si>
  <si>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</si>
  <si>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</si>
  <si>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</si>
  <si>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</si>
  <si>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</si>
  <si>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</si>
  <si>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</si>
  <si>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</si>
  <si>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</si>
  <si>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</si>
  <si>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</si>
  <si>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</si>
  <si>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</si>
  <si>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</si>
  <si>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</si>
  <si>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</si>
  <si>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</si>
  <si>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</si>
  <si>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</si>
  <si>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</si>
  <si>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</si>
  <si>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</si>
  <si>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</si>
  <si>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</si>
  <si>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</si>
  <si>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</si>
  <si>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</si>
  <si>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</si>
  <si>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</si>
  <si>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</si>
  <si>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Pg 110, L 33 (d)</t>
  </si>
  <si>
    <t>Materials and Supplies</t>
  </si>
  <si>
    <t>Gas Stored Underground - Current</t>
  </si>
  <si>
    <t>Liquefied Natural Gas in Storage</t>
  </si>
  <si>
    <t>Pg 110, L 45 (d)</t>
  </si>
  <si>
    <t>Prepayments</t>
  </si>
  <si>
    <t>Interest and Dividends Receivable</t>
  </si>
  <si>
    <t>Rents Receivable</t>
  </si>
  <si>
    <t>Pg 110, L 49 (d)</t>
  </si>
  <si>
    <t>Accrued Utility Revenue</t>
  </si>
  <si>
    <t>Pg 110, L 50 (d)</t>
  </si>
  <si>
    <t>Misc. Current and Accrued Assets</t>
  </si>
  <si>
    <t>Pg 110, L 51 (d)</t>
  </si>
  <si>
    <t xml:space="preserve">   Total Current and Accrued Assets</t>
  </si>
  <si>
    <t>Unamort. Debt Expense</t>
  </si>
  <si>
    <t>Prelim. Survey and Investigation Charges</t>
  </si>
  <si>
    <t>Temporary Facilities</t>
  </si>
  <si>
    <t>Deferred Losses from Disp. of  Utility Plant</t>
  </si>
  <si>
    <t>Pg 111, L 63 (d)</t>
  </si>
  <si>
    <t>Research and Development</t>
  </si>
  <si>
    <t>Accumulated Deferred Income Taxes</t>
  </si>
  <si>
    <t>Pg 111, L 66 (d)</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</si>
  <si>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</si>
  <si>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</si>
  <si>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</si>
  <si>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</si>
  <si>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</si>
  <si>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</si>
  <si>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</si>
  <si>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</si>
  <si>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</si>
  <si>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</si>
  <si>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</si>
  <si>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</si>
  <si>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</si>
  <si>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</si>
  <si>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</si>
  <si>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</si>
  <si>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</si>
  <si>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price of purchased power if the actual cost of such</t>
  </si>
  <si>
    <t xml:space="preserve">  2.  Include below the costs incurred due to the operation</t>
  </si>
  <si>
    <t>replacement power is not known.  Price internally</t>
  </si>
  <si>
    <t xml:space="preserve">  of environmental protection equipment, facilities, and</t>
  </si>
  <si>
    <t>generated replacement power at the system average</t>
  </si>
  <si>
    <t xml:space="preserve">  programs.</t>
  </si>
  <si>
    <t>cost of power generated if the actual cost of specific</t>
  </si>
  <si>
    <t xml:space="preserve">  3.  Report expenses under the subheadings listed</t>
  </si>
  <si>
    <t>replacement generation is not known.</t>
  </si>
  <si>
    <t xml:space="preserve">  below.</t>
  </si>
  <si>
    <t>6.  Under item 8 include ad valorem and other taxes</t>
  </si>
  <si>
    <t xml:space="preserve">  4.  Under item 6 report the difference in cost between</t>
  </si>
  <si>
    <t>assessed directly on or directly relatable to environmental</t>
  </si>
  <si>
    <t xml:space="preserve">  environmentally clean fuels and the alternative fuels</t>
  </si>
  <si>
    <t>facilities.  Also include under item 8 licensing and similar</t>
  </si>
  <si>
    <t xml:space="preserve">  that would otherwise be used and are available for</t>
  </si>
  <si>
    <t>fees on such facilities.</t>
  </si>
  <si>
    <t xml:space="preserve">  use.</t>
  </si>
  <si>
    <t>7.  In those instances where expenses are composed of</t>
  </si>
  <si>
    <t xml:space="preserve">  5.  Under item 7 include the cost of replacement</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</si>
  <si>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</si>
  <si>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</si>
  <si>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</si>
  <si>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</si>
  <si>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</si>
  <si>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</si>
  <si>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</si>
  <si>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</si>
  <si>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</si>
  <si>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</si>
  <si>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</si>
  <si>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</si>
  <si>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(5) Environment (other than equipment)</t>
  </si>
  <si>
    <t xml:space="preserve">  corrosion control, pollution, automation, measurement,</t>
  </si>
  <si>
    <t>or projects, submit estimates for columns (c), (d), and (f) with</t>
  </si>
  <si>
    <t xml:space="preserve">  below.  Classifications:</t>
  </si>
  <si>
    <t xml:space="preserve">               (6) Other (Classify and include items in excess of</t>
  </si>
  <si>
    <t xml:space="preserve">  insulation, type of appliance, etc.).  Group items under</t>
  </si>
  <si>
    <t>such amounts identified by "Est."</t>
  </si>
  <si>
    <t xml:space="preserve">          A.  Electric and Gas R, D &amp; D Performed Internally</t>
  </si>
  <si>
    <t xml:space="preserve">                    $5,000.)</t>
  </si>
  <si>
    <t xml:space="preserve">  $5,000 by classifications and indicate the number of</t>
  </si>
  <si>
    <t>7.  Report separately research and related testing</t>
  </si>
  <si>
    <t xml:space="preserve">                (1)  Generation</t>
  </si>
  <si>
    <t xml:space="preserve">               (7) Total Cost Incurred</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</si>
  <si>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</si>
  <si>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</si>
  <si>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</si>
  <si>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</si>
  <si>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</si>
  <si>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</si>
  <si>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</si>
  <si>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</si>
  <si>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</si>
  <si>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</si>
  <si>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</si>
  <si>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</si>
  <si>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</si>
  <si>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</si>
  <si>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</si>
  <si>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</si>
  <si>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</si>
  <si>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</si>
  <si>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(528) Maintenance Supervision and Engineering</t>
  </si>
  <si>
    <t>(563)</t>
  </si>
  <si>
    <t>Overhead Lines Expenses</t>
  </si>
  <si>
    <t>(529) Maintenance of Structures</t>
  </si>
  <si>
    <t>(564)</t>
  </si>
  <si>
    <t>Underground Lines Expenses</t>
  </si>
  <si>
    <t>(530) Maintenance of Reactor Plant Equipment</t>
  </si>
  <si>
    <t>(565)</t>
  </si>
  <si>
    <t xml:space="preserve">  TOTAL Hydraulic Production Plant (Enter Total of lines 25 thru 31)</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</si>
  <si>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</si>
  <si>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</si>
  <si>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</si>
  <si>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</si>
  <si>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</si>
  <si>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</si>
  <si>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</si>
  <si>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</si>
  <si>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</si>
  <si>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</si>
  <si>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</si>
  <si>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</si>
  <si>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</si>
  <si>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</si>
  <si>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</si>
  <si>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</si>
  <si>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</si>
  <si>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outside the company costing $5,000 or more, briefly</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</si>
  <si>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</si>
  <si>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</si>
  <si>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</si>
  <si>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</si>
  <si>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</si>
  <si>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</si>
  <si>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</si>
  <si>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 xml:space="preserve">2.   For Account 202, Common Stock Subscribed, and     </t>
  </si>
  <si>
    <t xml:space="preserve">1.   Show for each of the above accounts the amounts </t>
  </si>
  <si>
    <t xml:space="preserve">4.   For Premium on Account 207, Capital Stock, </t>
  </si>
  <si>
    <t xml:space="preserve">Common Stock Liability for Conversion, or </t>
  </si>
  <si>
    <t>Account 206, Preferred Stock Liability for Conversion,</t>
  </si>
  <si>
    <t>at the end of the year.</t>
  </si>
  <si>
    <t xml:space="preserve">designate with a double asterisk any amounts </t>
  </si>
  <si>
    <t xml:space="preserve">representing the excess of consideration received </t>
  </si>
  <si>
    <t xml:space="preserve">over stated values of stocks without par value. </t>
  </si>
  <si>
    <t>Account 205, Preferred Stock Subscribed, show the subscription</t>
  </si>
  <si>
    <t xml:space="preserve">price and the balance due on each class at the end of year.              </t>
  </si>
  <si>
    <t xml:space="preserve">3.   Describe in a footnote the agreement and transactions          </t>
  </si>
  <si>
    <t>RESEARCH, DEVELOPMENT, AND DEMONSTRATION ACTIVITIES</t>
  </si>
  <si>
    <t>Page 352-A</t>
  </si>
  <si>
    <t>Page 353-A</t>
  </si>
  <si>
    <t>Page 352-B</t>
  </si>
  <si>
    <t>Page 353-B</t>
  </si>
  <si>
    <t>DISTRIBUTION OF SALARIES AND WAGES</t>
  </si>
  <si>
    <t xml:space="preserve">  Report below the distribution of total salaries and wages</t>
  </si>
  <si>
    <t>Syracuse, NY 13202</t>
  </si>
  <si>
    <t xml:space="preserve"> Niagara Mohawk Power Corporation </t>
  </si>
  <si>
    <t xml:space="preserve"> 300 Eric Boulevard West </t>
  </si>
  <si>
    <t xml:space="preserve"> Syracuse, NY 13202</t>
  </si>
  <si>
    <t xml:space="preserve">One Metrotech Center </t>
  </si>
  <si>
    <t>Brooklyn, NY 11201</t>
  </si>
  <si>
    <t xml:space="preserve">The Official books of record are kept at: Niagara Mohawk- A National Grid Company </t>
  </si>
  <si>
    <t xml:space="preserve">300 Erie Boulevard West </t>
  </si>
  <si>
    <t xml:space="preserve">Not applicable </t>
  </si>
  <si>
    <t>Purchase, transmission, distribution and sale of electricity and purchase, transmission, distribution and sale of natural gas in the State of New York.</t>
  </si>
  <si>
    <t>NM Properties, Inc.</t>
  </si>
  <si>
    <t>1) A real estate subsidiary operating</t>
  </si>
  <si>
    <t>exclusively in the State of New York that owns</t>
  </si>
  <si>
    <t>100% of Land Management and Development, Inc.;</t>
  </si>
  <si>
    <t>Landwest, Inc.; Upper Hudson</t>
  </si>
  <si>
    <t>Development, Inc.; and 65 Willis Lane, Inc.</t>
  </si>
  <si>
    <t>Land Management and Development, Inc. owns</t>
  </si>
  <si>
    <t>controlling interest in Port of the Islands</t>
  </si>
  <si>
    <t>North LLC.</t>
  </si>
  <si>
    <t>President</t>
  </si>
  <si>
    <t>Daly, Kenneth D.</t>
  </si>
  <si>
    <t>Senior Vice President</t>
  </si>
  <si>
    <t>Madej, James</t>
  </si>
  <si>
    <t>Chief Financial Officer</t>
  </si>
  <si>
    <t>Doxsee, David</t>
  </si>
  <si>
    <t>Appointments</t>
  </si>
  <si>
    <t xml:space="preserve">          Amortization of Regulatory Debit </t>
  </si>
  <si>
    <t xml:space="preserve">          Amortization of Debt Discount and Expense</t>
  </si>
  <si>
    <t>Amortization of Losses on Reaquired Debt</t>
  </si>
  <si>
    <t>Long Term Portion of Derivative Assets(175)</t>
  </si>
  <si>
    <t xml:space="preserve">Derivative Instrument Assets- Hedges(176) </t>
  </si>
  <si>
    <t>Accumulated Other Comprehensive Income (219)</t>
  </si>
  <si>
    <t>122(a)(b)</t>
  </si>
  <si>
    <t>Derivative Instrument Liabilities (244)</t>
  </si>
  <si>
    <t>Derivative Instrument Liabilities - Hedges (245)</t>
  </si>
  <si>
    <t>Long-Term Portion of Derivative Instrument Liabilities</t>
  </si>
  <si>
    <t>Asset Retirement Obligations (230)</t>
  </si>
  <si>
    <t xml:space="preserve">       Depreciation Expense for Asset Retirement Costs (403.1)</t>
  </si>
  <si>
    <t xml:space="preserve">       Accretion Expense (411.10)</t>
  </si>
  <si>
    <t xml:space="preserve">         Net Increase in Deferred Credits </t>
  </si>
  <si>
    <t xml:space="preserve">         Net Decrease(Increase) in Prepaid and Other Current Assets </t>
  </si>
  <si>
    <t xml:space="preserve">         Other </t>
  </si>
  <si>
    <t>Other: Parent loss tax allocation</t>
  </si>
  <si>
    <t>(374) Asset Retirement Costs for Distribution Plant</t>
  </si>
  <si>
    <t>(399.1) Asset Retirement Costs for General Plant</t>
  </si>
  <si>
    <t>Mill Street Hydro</t>
  </si>
  <si>
    <t>Land and Water Rights</t>
  </si>
  <si>
    <t>Watertown NY</t>
  </si>
  <si>
    <t>Authorized by NYS PSC</t>
  </si>
  <si>
    <t>Case 10150</t>
  </si>
  <si>
    <t>Hydro Development Group, Inc</t>
  </si>
  <si>
    <t>Hydroelectric Plant and Land</t>
  </si>
  <si>
    <t>Theresa NY</t>
  </si>
  <si>
    <t>Case 28689</t>
  </si>
  <si>
    <t>Rights, Watertown, NY</t>
  </si>
  <si>
    <t>Union Falls Hydropower</t>
  </si>
  <si>
    <t>Limited Partnership</t>
  </si>
  <si>
    <t>Rights, Town of Black Brook, NY</t>
  </si>
  <si>
    <t>Middle Falls Limited Partnership</t>
  </si>
  <si>
    <t>Rights, Town of Easton and</t>
  </si>
  <si>
    <t>Greenwich</t>
  </si>
  <si>
    <t>Case 88-E-087</t>
  </si>
  <si>
    <t>South Glens Falls Limited</t>
  </si>
  <si>
    <t>Water and Land Rights</t>
  </si>
  <si>
    <t>Village of South Glens Falls</t>
  </si>
  <si>
    <t>Case 91-E-1119</t>
  </si>
  <si>
    <t>Northern Electric Power</t>
  </si>
  <si>
    <t>Land and Water Rights, Former</t>
  </si>
  <si>
    <t>Company L.P.</t>
  </si>
  <si>
    <t>Hudson Falls Hydro Station</t>
  </si>
  <si>
    <t>Northern Electric Power Company</t>
  </si>
  <si>
    <t>L.P.</t>
  </si>
  <si>
    <t>Moreau Hydro Station</t>
  </si>
  <si>
    <t>Town of Moreau</t>
  </si>
  <si>
    <t>DISTRIBUTION</t>
  </si>
  <si>
    <t>Minor Projects</t>
  </si>
  <si>
    <t>(403.1) Depreciation Expense for Asset</t>
  </si>
  <si>
    <t>NM Uranium, Inc.</t>
  </si>
  <si>
    <t>Common Stock, 2000 shares, $10 par value</t>
  </si>
  <si>
    <t>Advances- Open Account</t>
  </si>
  <si>
    <t>Reserve for Environmental Restoration</t>
  </si>
  <si>
    <t>Common Stock,  3075 shares, $1 par value</t>
  </si>
  <si>
    <t>Paid-in-Capital</t>
  </si>
  <si>
    <t>Unappropriated Undistributed Subsidary</t>
  </si>
  <si>
    <t>Earnings since Acquisition</t>
  </si>
  <si>
    <t>UMICO Holdings, Inc.</t>
  </si>
  <si>
    <t>1993-1997</t>
  </si>
  <si>
    <t>Electric/Gas</t>
  </si>
  <si>
    <t>Hydro One Network</t>
  </si>
  <si>
    <t>Regulatory Tax Asset</t>
  </si>
  <si>
    <t>Deferred Environmental Restoration Costs</t>
  </si>
  <si>
    <t>Storm Restoration Costs Deferred</t>
  </si>
  <si>
    <t>Transmission Revenue Adjustment Clause</t>
  </si>
  <si>
    <t>Asset Retirement Obligation Regulatory Asset</t>
  </si>
  <si>
    <t>NYPA Residential Hydropower Benefit Reconciliation</t>
  </si>
  <si>
    <t>Gas Futures - Gas Supply</t>
  </si>
  <si>
    <t>Electric Swaps - Electric Supply</t>
  </si>
  <si>
    <t>Postretirement benefits other than pension</t>
  </si>
  <si>
    <t>Debt True Up - Electric</t>
  </si>
  <si>
    <t>Deferral Summary Case 10-E-0050</t>
  </si>
  <si>
    <t>Merchant Function Charge - Electric</t>
  </si>
  <si>
    <t>Fuel Cost Deferred</t>
  </si>
  <si>
    <t>Gas Adjustment Clause</t>
  </si>
  <si>
    <t>Excess AFUDC - Electric Plant in Service</t>
  </si>
  <si>
    <t>System Benefit Charge Program Cost Deferred</t>
  </si>
  <si>
    <t>Net Revenue Sharing</t>
  </si>
  <si>
    <t>Electric Plant in Service Excess AFUDC</t>
  </si>
  <si>
    <t>Generation Stranded Costs Adjustments</t>
  </si>
  <si>
    <t>Incentive Return on Retirement Funding</t>
  </si>
  <si>
    <t>State Regulatory Tax Asset</t>
  </si>
  <si>
    <t>Legacy Transition Charge</t>
  </si>
  <si>
    <t>Electric Supply Reconciliation Mechanism</t>
  </si>
  <si>
    <t>Dunkirk Settlement Deferral</t>
  </si>
  <si>
    <t>System Benefit Charge Legacy Gas</t>
  </si>
  <si>
    <t>NYPA Discount Rec Deferral</t>
  </si>
  <si>
    <t>Sub-Transmission Footer Inspection</t>
  </si>
  <si>
    <t>571/593</t>
  </si>
  <si>
    <t>245/253</t>
  </si>
  <si>
    <t>244/245</t>
  </si>
  <si>
    <t>253/926</t>
  </si>
  <si>
    <t>142/804</t>
  </si>
  <si>
    <t>419/495</t>
  </si>
  <si>
    <t>182/283</t>
  </si>
  <si>
    <t>419/456</t>
  </si>
  <si>
    <t>431/495</t>
  </si>
  <si>
    <t>232, 232-A</t>
  </si>
  <si>
    <t>Cash Over and Short</t>
  </si>
  <si>
    <t>NYPA Breakers Agreement</t>
  </si>
  <si>
    <t>KeySpan-Derivative Gas Control</t>
  </si>
  <si>
    <t>Hydro One Networks</t>
  </si>
  <si>
    <t>Miscellaneous</t>
  </si>
  <si>
    <t>Suspense Consolidations</t>
  </si>
  <si>
    <t>Pension Costs</t>
  </si>
  <si>
    <t>Regulatory Libilities-Other</t>
  </si>
  <si>
    <t>Pension, OPEB and other employee benefits</t>
  </si>
  <si>
    <t>Reserve- Environmental</t>
  </si>
  <si>
    <t>Allowance for uncollectible accounts</t>
  </si>
  <si>
    <t>Future Federal Benefit on State Taxes</t>
  </si>
  <si>
    <t>Other Deferred Tax Assets</t>
  </si>
  <si>
    <t>Pensions, OPEB and other employee benefits</t>
  </si>
  <si>
    <t>Regulatory Libilities - Other</t>
  </si>
  <si>
    <t>Cumulative Preferred</t>
  </si>
  <si>
    <t>3.40% Series</t>
  </si>
  <si>
    <t>3.60% Series</t>
  </si>
  <si>
    <t>3.90% Series</t>
  </si>
  <si>
    <t>Preferred Stock - Golden Share</t>
  </si>
  <si>
    <t>Balance @ 12/31/2007</t>
  </si>
  <si>
    <t>Net Loss on reacquisition of preferred stock</t>
  </si>
  <si>
    <t>Amount set up on 1/5/50, as adjusted 12/58, regarding certain investments contributed by Niagara Hudson Power Corporation, former parent holding company in accordance with its "Dissolution Plan" which was approved by the Securities and Exchange Commission under date of 8/25/49 and by the District Court of the United States for the Northern District of New York State under date of 11/4/49.</t>
  </si>
  <si>
    <t>Amount of cash received upon liquidation of Niagara Hudson Power Corporation in excess of estimated liabilities.</t>
  </si>
  <si>
    <t>Contributions in aid of construction transferred from Account 217, per order of the Public Service Commission of the State of New York, dated 3/8/52 in case 13343.</t>
  </si>
  <si>
    <t>Capital surplus of the Oswego Canal Company, merged as of 3/31/52, $276,296 less write down of electric plant of $67,212.</t>
  </si>
  <si>
    <t>Excess of book value over the purchase price of the capital stock of the Woodville Electric Light and Power Company, Inc.</t>
  </si>
  <si>
    <t>Refund of deposits for script certificates of Niagara Hudson Power Corporation which expired on 1/5/58.</t>
  </si>
  <si>
    <t>3.553% Series</t>
  </si>
  <si>
    <t>4.881% Series</t>
  </si>
  <si>
    <t>5.15% Series</t>
  </si>
  <si>
    <t>Floating Series A</t>
  </si>
  <si>
    <t>4.119% Series</t>
  </si>
  <si>
    <t>2.721% Series</t>
  </si>
  <si>
    <t>NYSERDA Adjustable Rate Notes:</t>
  </si>
  <si>
    <t>Due 07/01/15</t>
  </si>
  <si>
    <t>Due 12/01/23</t>
  </si>
  <si>
    <t>Due 12/01/25</t>
  </si>
  <si>
    <t>Due 12/01/26</t>
  </si>
  <si>
    <t>Due 03/01/27</t>
  </si>
  <si>
    <t>Due 07/01/27</t>
  </si>
  <si>
    <t xml:space="preserve">Various </t>
  </si>
  <si>
    <t>N/A</t>
  </si>
  <si>
    <t>35 years</t>
  </si>
  <si>
    <t xml:space="preserve">44 years </t>
  </si>
  <si>
    <t>Energy Service Company Deposits</t>
  </si>
  <si>
    <t>Unregulated Generator Capital</t>
  </si>
  <si>
    <t>Capital Work Reimb. - Oneida</t>
  </si>
  <si>
    <t>Capital Work Reimb. - Salamanca</t>
  </si>
  <si>
    <t>Demutualization - UMICO Holdings</t>
  </si>
  <si>
    <t>Liability for Environmental</t>
  </si>
  <si>
    <t>Restoration Costs</t>
  </si>
  <si>
    <t>Supplemental Executive</t>
  </si>
  <si>
    <t>Retirement Plan Liability</t>
  </si>
  <si>
    <t>FAS 106</t>
  </si>
  <si>
    <t>Liability for Nuclear Fuel</t>
  </si>
  <si>
    <t>Disposal Costs</t>
  </si>
  <si>
    <t>KS- Deriv MTM Regulated- LT</t>
  </si>
  <si>
    <t>Pension Cost</t>
  </si>
  <si>
    <t>Other Post Employment Benefit</t>
  </si>
  <si>
    <t>Liability</t>
  </si>
  <si>
    <t>Long Term Interest Payable</t>
  </si>
  <si>
    <t>Large Project Salvage</t>
  </si>
  <si>
    <t>Def Cr - Sales Tax Acc</t>
  </si>
  <si>
    <t>Fin 48 Deferred Taxes</t>
  </si>
  <si>
    <t>All Other</t>
  </si>
  <si>
    <t>Various</t>
  </si>
  <si>
    <t>Regulatory Assets  - Meger rat</t>
  </si>
  <si>
    <t>Regulatory Assets - Environmen</t>
  </si>
  <si>
    <t>Regulatory Assets - Environment</t>
  </si>
  <si>
    <t>Regulatory Assets - Other</t>
  </si>
  <si>
    <t>Other items</t>
  </si>
  <si>
    <t>Federal Tax Regulatory Liability</t>
  </si>
  <si>
    <t>Gas Refund</t>
  </si>
  <si>
    <t>Excess Storm Reserve</t>
  </si>
  <si>
    <t>Consumer Service Advocate</t>
  </si>
  <si>
    <t>Revenue Decoupling Mechanism - Electric</t>
  </si>
  <si>
    <t>Clean Air Act - Roseton</t>
  </si>
  <si>
    <t>Gain on Redemption of 8.35 Series Bond</t>
  </si>
  <si>
    <t>Customer Service System Conversion Savings Gas</t>
  </si>
  <si>
    <t>Unbilled Gas Revenue</t>
  </si>
  <si>
    <t>Gas Non-core Revenue Sharing</t>
  </si>
  <si>
    <t>Electric Customer Service Penalty</t>
  </si>
  <si>
    <t>Gas Contingency Reserve</t>
  </si>
  <si>
    <t>Gas Customer Service Penalty</t>
  </si>
  <si>
    <t>Loss on Sale of Building</t>
  </si>
  <si>
    <t>System Benefit Charge Program Deferred</t>
  </si>
  <si>
    <t>System Benefit Charge Program Cost - Electric</t>
  </si>
  <si>
    <t>System Benefit Charge Program Cost - Gas</t>
  </si>
  <si>
    <t>State Tax Regulatory Liability</t>
  </si>
  <si>
    <t>Gas Millenium Fund Deferral</t>
  </si>
  <si>
    <t>Bonus Depreciation Adjustment</t>
  </si>
  <si>
    <t>419/431/928</t>
  </si>
  <si>
    <t>431/456</t>
  </si>
  <si>
    <t>182/456</t>
  </si>
  <si>
    <t>182/495</t>
  </si>
  <si>
    <t>175/182</t>
  </si>
  <si>
    <t>KeySpan Merger Savings - Gas</t>
  </si>
  <si>
    <t>Voltage Migration Fee Deferral</t>
  </si>
  <si>
    <t>Federal Tax Refund 1991-1995</t>
  </si>
  <si>
    <t>Curtailment</t>
  </si>
  <si>
    <t>NYPA Replacement Power &amp; Expansion Power</t>
  </si>
  <si>
    <t>Miscellaneous Penalties</t>
  </si>
  <si>
    <t>Case 08-G-0609 Joint Proposal Amortization</t>
  </si>
  <si>
    <t>Sub-Transmission Tower Painting</t>
  </si>
  <si>
    <t>FIT Repair Costs</t>
  </si>
  <si>
    <t>NMPC Gas Community Carrying Charge Deferral</t>
  </si>
  <si>
    <t>(456.1) Revenues from Transmission of Electricity of Others</t>
  </si>
  <si>
    <t>Sch. 214-S.C.1</t>
  </si>
  <si>
    <t>Subtotal (Account C440)</t>
  </si>
  <si>
    <t>COMMERCIAL AND INDUSTRIAL</t>
  </si>
  <si>
    <t>PASNY Contracts-NS-1</t>
  </si>
  <si>
    <t>Special Contracts</t>
  </si>
  <si>
    <t>Subtotal (Account C442)</t>
  </si>
  <si>
    <t>PUBLIC STREET &amp; HIGHWAY:</t>
  </si>
  <si>
    <t>Subtotal (Account C444)</t>
  </si>
  <si>
    <t>Other Revenues</t>
  </si>
  <si>
    <t>Forfeited discounts - Electric (A</t>
  </si>
  <si>
    <t>Miscellaneous Service Revenue</t>
  </si>
  <si>
    <t>Rent from Electric Properties</t>
  </si>
  <si>
    <t>Other Electric Revenues (AC 456)</t>
  </si>
  <si>
    <t>Revenues from Trans of Electric</t>
  </si>
  <si>
    <t>Subtotal - Other Revenues</t>
  </si>
  <si>
    <t>borderline sales:</t>
  </si>
  <si>
    <t>Central Hudson Gas &amp; Electric</t>
  </si>
  <si>
    <t>Central Vermont Public</t>
  </si>
  <si>
    <t>Delaware County Electric</t>
  </si>
  <si>
    <t>Pensylvania Electric (GPU)</t>
  </si>
  <si>
    <t>New York State Electric &amp; Gas</t>
  </si>
  <si>
    <t>Rochester Gas &amp; Electric</t>
  </si>
  <si>
    <t>New York Independent System Operator</t>
  </si>
  <si>
    <t>Subtotal RQ</t>
  </si>
  <si>
    <t>Subtotal non-RQ</t>
  </si>
  <si>
    <t>RQ</t>
  </si>
  <si>
    <t>OS</t>
  </si>
  <si>
    <t>NM-41</t>
  </si>
  <si>
    <t>NM-254</t>
  </si>
  <si>
    <t>NM-256</t>
  </si>
  <si>
    <t>NM-185</t>
  </si>
  <si>
    <t>NM-34</t>
  </si>
  <si>
    <t>NM-44</t>
  </si>
  <si>
    <t>ISO-MKT_SVC</t>
  </si>
  <si>
    <t>(575.7)</t>
  </si>
  <si>
    <t>Market Facilitation, Monitoring, and Compliance Services</t>
  </si>
  <si>
    <t xml:space="preserve">(901) Supervision </t>
  </si>
  <si>
    <t>(909) Informational and Instructional Expenses</t>
  </si>
  <si>
    <t>(910) Miscellaneous Customer Service and Informational Expenses</t>
  </si>
  <si>
    <t>Edison Hydroelectric</t>
  </si>
  <si>
    <t>LU</t>
  </si>
  <si>
    <t>NM-361</t>
  </si>
  <si>
    <t>NM-297</t>
  </si>
  <si>
    <t>NM-672</t>
  </si>
  <si>
    <t>NM-223</t>
  </si>
  <si>
    <t>NM-1671</t>
  </si>
  <si>
    <t>NM-315</t>
  </si>
  <si>
    <t>Non-Associated Utilities</t>
  </si>
  <si>
    <t>Rochester Gas &amp; Elec Corp (Borderline)</t>
  </si>
  <si>
    <t>Other Non-Utilities</t>
  </si>
  <si>
    <t>AHDC Hudson Falls</t>
  </si>
  <si>
    <t>AHDC South Glens Falls</t>
  </si>
  <si>
    <t>NM-410</t>
  </si>
  <si>
    <t>NM-37</t>
  </si>
  <si>
    <t>NM-863</t>
  </si>
  <si>
    <t>NM-862</t>
  </si>
  <si>
    <t>NM-717</t>
  </si>
  <si>
    <t>NM-360</t>
  </si>
  <si>
    <t>FINCH PAPER LLC</t>
  </si>
  <si>
    <t>Forestport Hydro</t>
  </si>
  <si>
    <t>Green Island Power Authority</t>
  </si>
  <si>
    <t>NM-367</t>
  </si>
  <si>
    <t>NM-1317</t>
  </si>
  <si>
    <t>NM-1316</t>
  </si>
  <si>
    <t>NM-1210</t>
  </si>
  <si>
    <t>NM-1209</t>
  </si>
  <si>
    <t>NM-196</t>
  </si>
  <si>
    <t>NM-236</t>
  </si>
  <si>
    <t>Kinetic Energy LLC</t>
  </si>
  <si>
    <t>Middle Falls</t>
  </si>
  <si>
    <t>MT IDA Associates</t>
  </si>
  <si>
    <t>North Country Community College, Inc.</t>
  </si>
  <si>
    <t>OAKVALE CONSTRUCTION LTD.</t>
  </si>
  <si>
    <t>NM-805</t>
  </si>
  <si>
    <t>NM-858</t>
  </si>
  <si>
    <t>NM-399</t>
  </si>
  <si>
    <t>NM-420</t>
  </si>
  <si>
    <t>NM-458</t>
  </si>
  <si>
    <t>NM-307</t>
  </si>
  <si>
    <t>NM-299</t>
  </si>
  <si>
    <t>NM-484</t>
  </si>
  <si>
    <t>NM-1692</t>
  </si>
  <si>
    <t>NM-506</t>
  </si>
  <si>
    <t>Riverrat Glass &amp; Electric</t>
  </si>
  <si>
    <t>NM-338</t>
  </si>
  <si>
    <t>NM-618</t>
  </si>
  <si>
    <t>NM-343</t>
  </si>
  <si>
    <t>NM-395</t>
  </si>
  <si>
    <t>NM-362</t>
  </si>
  <si>
    <t>NM-425</t>
  </si>
  <si>
    <t>NM-477</t>
  </si>
  <si>
    <t>Stillwater Hydro</t>
  </si>
  <si>
    <t>Tug Hill Energy, Inc. ( Otter Creek)</t>
  </si>
  <si>
    <t>NM-383</t>
  </si>
  <si>
    <t>NM-483</t>
  </si>
  <si>
    <t>NM-369</t>
  </si>
  <si>
    <t>NM-617</t>
  </si>
  <si>
    <t>NM-380</t>
  </si>
  <si>
    <t>Union Falls Hydropower LTD Partnership</t>
  </si>
  <si>
    <t>Albany Engineering Inc</t>
  </si>
  <si>
    <t>Onondaga Co Resource Recovery</t>
  </si>
  <si>
    <t>NM-429</t>
  </si>
  <si>
    <t>NM-669</t>
  </si>
  <si>
    <t>NM-670</t>
  </si>
  <si>
    <t>NM-679</t>
  </si>
  <si>
    <t>NM-368</t>
  </si>
  <si>
    <t>NM-453</t>
  </si>
  <si>
    <t>NM-913</t>
  </si>
  <si>
    <t>NM-662</t>
  </si>
  <si>
    <t>NM-393</t>
  </si>
  <si>
    <t>NM-377</t>
  </si>
  <si>
    <t>NM-1368</t>
  </si>
  <si>
    <t>NM-575</t>
  </si>
  <si>
    <t>NM-487</t>
  </si>
  <si>
    <t>NM-320</t>
  </si>
  <si>
    <t>US Gypsum Company</t>
  </si>
  <si>
    <t>Allied Frozen Storage</t>
  </si>
  <si>
    <t>Burrstone Energy Center (Luke)</t>
  </si>
  <si>
    <t>Burrstone Energy Center (Utica)</t>
  </si>
  <si>
    <t>Stuyvesant Falls Hydro</t>
  </si>
  <si>
    <t>Municipalities</t>
  </si>
  <si>
    <t>NM-358</t>
  </si>
  <si>
    <t>NM-498</t>
  </si>
  <si>
    <t>NM-1691</t>
  </si>
  <si>
    <t>NM-1607</t>
  </si>
  <si>
    <t>NM-1673</t>
  </si>
  <si>
    <t>NM-1672</t>
  </si>
  <si>
    <t>NM-1756</t>
  </si>
  <si>
    <t>Zuber Farms</t>
  </si>
  <si>
    <t>LF</t>
  </si>
  <si>
    <t>Walker Farms</t>
  </si>
  <si>
    <t>Constellation Zone F Swap</t>
  </si>
  <si>
    <t>Constellation Nuclear LLC-1</t>
  </si>
  <si>
    <t>SF</t>
  </si>
  <si>
    <t>ISO-MKT-SVC</t>
  </si>
  <si>
    <t>New York Power Authority (TSC)</t>
  </si>
  <si>
    <t>New York Power Authority</t>
  </si>
  <si>
    <t>New York State Gas &amp; Electric</t>
  </si>
  <si>
    <t>City - Watertown</t>
  </si>
  <si>
    <t>Sithe Independence, LP</t>
  </si>
  <si>
    <t>Indeck</t>
  </si>
  <si>
    <t>Long Island Power Authority</t>
  </si>
  <si>
    <t>City of Watertown</t>
  </si>
  <si>
    <t>Selkirk Co-Generation</t>
  </si>
  <si>
    <t>Municipal Wheels/Open Access Transm</t>
  </si>
  <si>
    <t>NYPA NYS Municipal Customers</t>
  </si>
  <si>
    <t>Niagara Frontier Transit Authorit</t>
  </si>
  <si>
    <t>Consolidated Edison</t>
  </si>
  <si>
    <t>various</t>
  </si>
  <si>
    <t>OLF</t>
  </si>
  <si>
    <t>Rochester Gas &amp; Elect Trans.Capacity Chg</t>
  </si>
  <si>
    <t>Indep Serv Operator External Transaction</t>
  </si>
  <si>
    <t>NY Municpal Power Auth, Villages &amp;</t>
  </si>
  <si>
    <t>NYISO OATT</t>
  </si>
  <si>
    <t>Nine Mile 2 Station</t>
  </si>
  <si>
    <t>North Catskill</t>
  </si>
  <si>
    <t>Fitzpatrick</t>
  </si>
  <si>
    <t>Watertown Hydro</t>
  </si>
  <si>
    <t>Selkirk Station</t>
  </si>
  <si>
    <t>Sithe Station</t>
  </si>
  <si>
    <t>Indeck Station</t>
  </si>
  <si>
    <t>NYPA NYS Municipal</t>
  </si>
  <si>
    <t>NIagara Frontier TA</t>
  </si>
  <si>
    <t>Crescent Visher Jar</t>
  </si>
  <si>
    <t>Central Hudson Gas</t>
  </si>
  <si>
    <t>Watertown Municipal</t>
  </si>
  <si>
    <t>Edic Substation</t>
  </si>
  <si>
    <t>Environmental Activities Expense</t>
  </si>
  <si>
    <t>Economic Development Activities</t>
  </si>
  <si>
    <t>Research &amp; Development Activities</t>
  </si>
  <si>
    <t>Corporate Matters</t>
  </si>
  <si>
    <t>404 Depreciation Rate</t>
  </si>
  <si>
    <t xml:space="preserve">Description      </t>
  </si>
  <si>
    <t>Depreciation Base(000's)</t>
  </si>
  <si>
    <t>Depreciation Rate</t>
  </si>
  <si>
    <t>405 Depreciation Rate</t>
  </si>
  <si>
    <t>H5</t>
  </si>
  <si>
    <t>H3</t>
  </si>
  <si>
    <t>S3</t>
  </si>
  <si>
    <t>H4</t>
  </si>
  <si>
    <t>H2</t>
  </si>
  <si>
    <t>R3</t>
  </si>
  <si>
    <t>R1.5</t>
  </si>
  <si>
    <t>R4</t>
  </si>
  <si>
    <t>General:</t>
  </si>
  <si>
    <t>H2.5</t>
  </si>
  <si>
    <t>H0.5</t>
  </si>
  <si>
    <t>H1.5</t>
  </si>
  <si>
    <t>SQ</t>
  </si>
  <si>
    <t>expense of the new york public service</t>
  </si>
  <si>
    <t>commission in accordance with 18-a of the</t>
  </si>
  <si>
    <t>public service law</t>
  </si>
  <si>
    <t>miscellaneous ferc and psc expenses relating</t>
  </si>
  <si>
    <t>to permit fees, regulatory requirments, legal</t>
  </si>
  <si>
    <t>fees, environmental activities, and other</t>
  </si>
  <si>
    <t>various matters.</t>
  </si>
  <si>
    <t>electric</t>
  </si>
  <si>
    <t xml:space="preserve">gas </t>
  </si>
  <si>
    <t>(6) Other</t>
  </si>
  <si>
    <t>R&amp;D Related Activities</t>
  </si>
  <si>
    <t>R&amp;D Operations</t>
  </si>
  <si>
    <t>Other work in progress</t>
  </si>
  <si>
    <t>Misclleaneous Income  Deductions</t>
  </si>
  <si>
    <t xml:space="preserve">Adjusts </t>
  </si>
  <si>
    <t xml:space="preserve">Added a column for Adjusts and fixed error in summation formula </t>
  </si>
  <si>
    <t xml:space="preserve">Allocation Factors to Common Plant Assets </t>
  </si>
  <si>
    <t>Gas Segment</t>
  </si>
  <si>
    <t>Electric Segment</t>
  </si>
  <si>
    <t>Homer City</t>
  </si>
  <si>
    <t>Marcy</t>
  </si>
  <si>
    <t>Edic</t>
  </si>
  <si>
    <t>Nine Mile Point</t>
  </si>
  <si>
    <t>Clay</t>
  </si>
  <si>
    <t>Athens</t>
  </si>
  <si>
    <t>Leeds</t>
  </si>
  <si>
    <t>Oswego</t>
  </si>
  <si>
    <t>Oswego     T2470</t>
  </si>
  <si>
    <t>Oswego    T2480</t>
  </si>
  <si>
    <t>Independence</t>
  </si>
  <si>
    <t>Volney     T2720</t>
  </si>
  <si>
    <t>Dewitt     T2150</t>
  </si>
  <si>
    <t>Stolle 37</t>
  </si>
  <si>
    <t>New Scotland 18   T390</t>
  </si>
  <si>
    <t>New Scotland 14</t>
  </si>
  <si>
    <t>Clay 8 &amp; 9  T373-374</t>
  </si>
  <si>
    <t>Dewitt 13</t>
  </si>
  <si>
    <t>Pleasant Valley #91</t>
  </si>
  <si>
    <t>Pleasant Valley #92</t>
  </si>
  <si>
    <t>Lafayette 17   T391</t>
  </si>
  <si>
    <t>Volney 11   T392</t>
  </si>
  <si>
    <t>Volney 12   T393</t>
  </si>
  <si>
    <t>Scriba 25 Clay 26</t>
  </si>
  <si>
    <t>Clay 6   T-402</t>
  </si>
  <si>
    <t>Oakdale 4</t>
  </si>
  <si>
    <t>Wood H</t>
  </si>
  <si>
    <t>Steel Towers</t>
  </si>
  <si>
    <t>Towers</t>
  </si>
  <si>
    <t>Volney</t>
  </si>
  <si>
    <t>Scriba</t>
  </si>
  <si>
    <t>New Scotland</t>
  </si>
  <si>
    <t>Reynolds Road  T5560</t>
  </si>
  <si>
    <t>Reynolds T6420 T5480,</t>
  </si>
  <si>
    <t>Alps</t>
  </si>
  <si>
    <t>Dunkirk -</t>
  </si>
  <si>
    <t>South Ripley</t>
  </si>
  <si>
    <t>Beck- Packard #76</t>
  </si>
  <si>
    <t>Marcy 19</t>
  </si>
  <si>
    <t>Volney #21</t>
  </si>
  <si>
    <t>Volney 20</t>
  </si>
  <si>
    <t>Scriba 9</t>
  </si>
  <si>
    <t>Alps 2</t>
  </si>
  <si>
    <t>Alps 1</t>
  </si>
  <si>
    <t>Hurley Ave  301 Roseton</t>
  </si>
  <si>
    <t>Leeds 93-94</t>
  </si>
  <si>
    <t>Empire #5</t>
  </si>
  <si>
    <t>Berkshire #393</t>
  </si>
  <si>
    <t>Scriba #25</t>
  </si>
  <si>
    <t>Athens #95</t>
  </si>
  <si>
    <t>South Ripley 68</t>
  </si>
  <si>
    <t>Erie 69</t>
  </si>
  <si>
    <t>T107 Erie</t>
  </si>
  <si>
    <t>WoodPoles</t>
  </si>
  <si>
    <t>Wood Poles</t>
  </si>
  <si>
    <t>Steel H Frame</t>
  </si>
  <si>
    <t xml:space="preserve">                                                                                                 Page 422b</t>
  </si>
  <si>
    <t xml:space="preserve">                                                                                                 Page 423b</t>
  </si>
  <si>
    <t>Gardenville</t>
  </si>
  <si>
    <t>Niagara</t>
  </si>
  <si>
    <t>Packard</t>
  </si>
  <si>
    <t>Adirondack</t>
  </si>
  <si>
    <t>Chases Lake</t>
  </si>
  <si>
    <t>Porter</t>
  </si>
  <si>
    <t>Rotterdam</t>
  </si>
  <si>
    <t>Dunkirk 73</t>
  </si>
  <si>
    <t>Dunkirk 74</t>
  </si>
  <si>
    <t>Packard 61</t>
  </si>
  <si>
    <t>Packard 62</t>
  </si>
  <si>
    <t>Huntley 77</t>
  </si>
  <si>
    <t>Huntley 78</t>
  </si>
  <si>
    <t>Porter 17   T304</t>
  </si>
  <si>
    <t>Chases Lake 13      T328</t>
  </si>
  <si>
    <t>Porter 11</t>
  </si>
  <si>
    <t>Porter 12    T329</t>
  </si>
  <si>
    <t>Rotterdam 30    T 333</t>
  </si>
  <si>
    <t>Rotterdam 31   T366</t>
  </si>
  <si>
    <t>Bear Swamp E205</t>
  </si>
  <si>
    <t xml:space="preserve">                                                                                                 Page 422c</t>
  </si>
  <si>
    <t xml:space="preserve">                                                                                                 Page 423c</t>
  </si>
  <si>
    <t>Beck</t>
  </si>
  <si>
    <t>Huntley</t>
  </si>
  <si>
    <t>Lines Operated at 115kV</t>
  </si>
  <si>
    <t>Lines Operated at 69kV</t>
  </si>
  <si>
    <t>Lines Operated at 46kV</t>
  </si>
  <si>
    <t>Lines Operated at 34.5kV</t>
  </si>
  <si>
    <t>Lines Operated at 23kV</t>
  </si>
  <si>
    <t>Lines Operated at &lt;23kV</t>
  </si>
  <si>
    <t>Packard 76</t>
  </si>
  <si>
    <t>Gardenville 79</t>
  </si>
  <si>
    <t>Gardenville 80</t>
  </si>
  <si>
    <t>Elm Street #70</t>
  </si>
  <si>
    <t>Underground</t>
  </si>
  <si>
    <t>Steel Poles</t>
  </si>
  <si>
    <t>2-1192.5 ACSR</t>
  </si>
  <si>
    <t>2-795 ACSR</t>
  </si>
  <si>
    <t>2167 ACSR</t>
  </si>
  <si>
    <t>2-1351.5 ACSR</t>
  </si>
  <si>
    <t>2-2500 CU</t>
  </si>
  <si>
    <t>4-1351.5 ACSR</t>
  </si>
  <si>
    <t>3-1590 ACSR</t>
  </si>
  <si>
    <t>2-1033.5 ACSR</t>
  </si>
  <si>
    <t>1192.5 ACSR</t>
  </si>
  <si>
    <t>1431 ACSR</t>
  </si>
  <si>
    <t>1158.4 ACSR</t>
  </si>
  <si>
    <t>795 ACSR</t>
  </si>
  <si>
    <t>1033.5 ACSR</t>
  </si>
  <si>
    <t>Akwesasne Station 825</t>
  </si>
  <si>
    <t>Albany High School Station 403</t>
  </si>
  <si>
    <t>Albion Station 80</t>
  </si>
  <si>
    <t>Alder Creek Station 701</t>
  </si>
  <si>
    <t>Altamont Station 283</t>
  </si>
  <si>
    <t>Andover Station 09</t>
  </si>
  <si>
    <t>Antwerp Station 801</t>
  </si>
  <si>
    <t>Arnold Pit 4746</t>
  </si>
  <si>
    <t>Arnold Station 656</t>
  </si>
  <si>
    <t>Ash Street Station 223</t>
  </si>
  <si>
    <t>Ashley Station 331 (Port PDS 7 East)</t>
  </si>
  <si>
    <t>Attica Station 12</t>
  </si>
  <si>
    <t>Ausable Forks Station 846</t>
  </si>
  <si>
    <t>Avenue A Station 291</t>
  </si>
  <si>
    <t>Avon Station 43</t>
  </si>
  <si>
    <t>Baker Street Station 150</t>
  </si>
  <si>
    <t>Ballina Station 221</t>
  </si>
  <si>
    <t>Ballston Station 12</t>
  </si>
  <si>
    <t>Balmat Station 904</t>
  </si>
  <si>
    <t>Barker Station 78</t>
  </si>
  <si>
    <t>Bartell Road Station 325</t>
  </si>
  <si>
    <t>Basom Station 15</t>
  </si>
  <si>
    <t>Batavia Station 01</t>
  </si>
  <si>
    <t>Trans-Unattended</t>
  </si>
  <si>
    <t>Dist-Unattended</t>
  </si>
  <si>
    <t>Battenkill Station 342</t>
  </si>
  <si>
    <t>Battle Hill Station 949</t>
  </si>
  <si>
    <t>Belmont Station 260</t>
  </si>
  <si>
    <t>Bemus Point Station 159</t>
  </si>
  <si>
    <t>Bennett Road Station 99</t>
  </si>
  <si>
    <t>Berry Road Station 153</t>
  </si>
  <si>
    <t>Bethlehem Station 21</t>
  </si>
  <si>
    <t>Birch Avenue Station 322</t>
  </si>
  <si>
    <t>Black River Station 70</t>
  </si>
  <si>
    <t>Bloomingdale Station 841</t>
  </si>
  <si>
    <t>Blue Stores Station 303</t>
  </si>
  <si>
    <t>Bolton Station 284</t>
  </si>
  <si>
    <t>Bombay Station 897</t>
  </si>
  <si>
    <t>Boonville Station 707</t>
  </si>
  <si>
    <t>Boyntonville Station 333</t>
  </si>
  <si>
    <t>Brady Station 957</t>
  </si>
  <si>
    <t>Brasher Station 851</t>
  </si>
  <si>
    <t>Bremen Station 815</t>
  </si>
  <si>
    <t>Brewerton Station 7</t>
  </si>
  <si>
    <t>Bridge Street Station 295</t>
  </si>
  <si>
    <t>Bridgeport Station 168</t>
  </si>
  <si>
    <t>Brier Hill Station 953</t>
  </si>
  <si>
    <t>Brigham Road Station 64</t>
  </si>
  <si>
    <t>Brighton Avenue Station 8</t>
  </si>
  <si>
    <t>Bristol Hill Station 109</t>
  </si>
  <si>
    <t>Brockport Station 74</t>
  </si>
  <si>
    <t>Brook Road Station 369</t>
  </si>
  <si>
    <t>Browns Falls Station 711</t>
  </si>
  <si>
    <t>Brunswick Station 264</t>
  </si>
  <si>
    <t>Buckley Corners Station 454</t>
  </si>
  <si>
    <t>Buckley Road Station 140</t>
  </si>
  <si>
    <t>Burdeck Street Station 265</t>
  </si>
  <si>
    <t>Burgoyne Avenue Station 337</t>
  </si>
  <si>
    <t>Busti Station 68</t>
  </si>
  <si>
    <t>Butler Station 362</t>
  </si>
  <si>
    <t>Butternut Station 255</t>
  </si>
  <si>
    <t>Butts Road Station 72</t>
  </si>
  <si>
    <t>Byron Station 18</t>
  </si>
  <si>
    <t>Camillus Station 10</t>
  </si>
  <si>
    <t>Canawagus Station</t>
  </si>
  <si>
    <t>Cardiff Station 13</t>
  </si>
  <si>
    <t>Caroga Lake Station 219</t>
  </si>
  <si>
    <t>Carthage Station 717</t>
  </si>
  <si>
    <t>Cascade Tissue Station</t>
  </si>
  <si>
    <t>Cassadaga Station 61</t>
  </si>
  <si>
    <t>Castleton Station 36</t>
  </si>
  <si>
    <t>Cattaraugus Station 15</t>
  </si>
  <si>
    <t>Cavanaugh Road Station 616</t>
  </si>
  <si>
    <t>Cazenovia Station 220</t>
  </si>
  <si>
    <t>Page 426-B</t>
  </si>
  <si>
    <t>Page 427-B</t>
  </si>
  <si>
    <t>Cedar Station 453</t>
  </si>
  <si>
    <t>Center Street Station 379</t>
  </si>
  <si>
    <t>Central Square Station 15</t>
  </si>
  <si>
    <t>Chadwicks Station 668</t>
  </si>
  <si>
    <t>Charley Lake Station 254</t>
  </si>
  <si>
    <t>Chasm Falls Station 852</t>
  </si>
  <si>
    <t>Chautauqua Station 57</t>
  </si>
  <si>
    <t>Chestertown Station 42</t>
  </si>
  <si>
    <t>Chittenango Station 16</t>
  </si>
  <si>
    <t>Chrisler Avenue Station 257</t>
  </si>
  <si>
    <t>Church Street Station 43</t>
  </si>
  <si>
    <t>Clay Station 229</t>
  </si>
  <si>
    <t>Cleveland Station 11</t>
  </si>
  <si>
    <t>Clinton Road Station 366</t>
  </si>
  <si>
    <t>Cloverbank Station 91</t>
  </si>
  <si>
    <t>Clymer Station 55</t>
  </si>
  <si>
    <t>Cobleskill Station 214</t>
  </si>
  <si>
    <t>Coffeen Street Station 760</t>
  </si>
  <si>
    <t>Collins Station 83</t>
  </si>
  <si>
    <t>Collinsville Station 716</t>
  </si>
  <si>
    <t>Colorforms Station</t>
  </si>
  <si>
    <t>Colosse Station 321</t>
  </si>
  <si>
    <t>Colvin Avenue Station 313</t>
  </si>
  <si>
    <t>Commerce Avenue Station 235</t>
  </si>
  <si>
    <t>Comstock Station 48</t>
  </si>
  <si>
    <t>Conesus Lake Station 52</t>
  </si>
  <si>
    <t>Conkling Station 652</t>
  </si>
  <si>
    <t>Constantia Station 19</t>
  </si>
  <si>
    <t>Page 426-C</t>
  </si>
  <si>
    <t>Page 427-C</t>
  </si>
  <si>
    <t>Coolidge Ventures Station 268</t>
  </si>
  <si>
    <t>Corfu Station 22</t>
  </si>
  <si>
    <t>Corinth Station 285</t>
  </si>
  <si>
    <t>Corliss Park Station 338</t>
  </si>
  <si>
    <t>Corning Station 970</t>
  </si>
  <si>
    <t>Cortland Line Station 277</t>
  </si>
  <si>
    <t>Cortland Station 502</t>
  </si>
  <si>
    <t>Cross Street Pump</t>
  </si>
  <si>
    <t>Crouse Hinds Station 239</t>
  </si>
  <si>
    <t>Crown Point Station 249</t>
  </si>
  <si>
    <t>Cuba Lake Station 37</t>
  </si>
  <si>
    <t>Cuba Station 05</t>
  </si>
  <si>
    <t>Curry Road Station 365</t>
  </si>
  <si>
    <t>Curtis Street Station 224</t>
  </si>
  <si>
    <t>Cuyler Station 24</t>
  </si>
  <si>
    <t>Darien Station 16</t>
  </si>
  <si>
    <t>David Station 979</t>
  </si>
  <si>
    <t>Debalso Station 684</t>
  </si>
  <si>
    <t>Deerfield Station 606</t>
  </si>
  <si>
    <t>Dekalb Station 984</t>
  </si>
  <si>
    <t>Delameter Station 93</t>
  </si>
  <si>
    <t>Delanson Station 269</t>
  </si>
  <si>
    <t>Delaware Avenue Station 330</t>
  </si>
  <si>
    <t>Delevan Station 11</t>
  </si>
  <si>
    <t>Delmar Station 279</t>
  </si>
  <si>
    <t>Page 426-D</t>
  </si>
  <si>
    <t>Page 427-D</t>
  </si>
  <si>
    <t>Page 426-E</t>
  </si>
  <si>
    <t>Page 427-E</t>
  </si>
  <si>
    <t>Delphi Station 262</t>
  </si>
  <si>
    <t>Depot Road Station 425</t>
  </si>
  <si>
    <t>Dewitt Station 241</t>
  </si>
  <si>
    <t>Dexter Station 726</t>
  </si>
  <si>
    <t>Dorwin Station 26</t>
  </si>
  <si>
    <t>Dugan Road Station 22</t>
  </si>
  <si>
    <t>Duguid Station 265</t>
  </si>
  <si>
    <t>Dunkirk Station</t>
  </si>
  <si>
    <t>E. J.  West Station 38</t>
  </si>
  <si>
    <t>Eagle Bay Station 382</t>
  </si>
  <si>
    <t>Eagle Harbor Station 92</t>
  </si>
  <si>
    <t>East Batavia Station 28</t>
  </si>
  <si>
    <t>East Dunkirk Station 63</t>
  </si>
  <si>
    <t>East Fulton Station 100</t>
  </si>
  <si>
    <t>East Golah Station 51</t>
  </si>
  <si>
    <t>East Molloy Road Station 151</t>
  </si>
  <si>
    <t>East Norfolk Station 913</t>
  </si>
  <si>
    <t>East Oswegatchie Station 982</t>
  </si>
  <si>
    <t>East Otto Station 28</t>
  </si>
  <si>
    <t>East Pulaski Station 324</t>
  </si>
  <si>
    <t>East Schodack Station 501</t>
  </si>
  <si>
    <t>East Springfield Station 477</t>
  </si>
  <si>
    <t>East Syracuse Station 27</t>
  </si>
  <si>
    <t>East Watertown Station 817</t>
  </si>
  <si>
    <t>East Worcester Station 430</t>
  </si>
  <si>
    <t>Eden Center Station 88</t>
  </si>
  <si>
    <t>Edic Station 662</t>
  </si>
  <si>
    <t>Page 426-F</t>
  </si>
  <si>
    <t>Page 427-F</t>
  </si>
  <si>
    <t>Edwards Station 916</t>
  </si>
  <si>
    <t>Elba Station 20</t>
  </si>
  <si>
    <t>Elbridge Station 312</t>
  </si>
  <si>
    <t>Ellicott Station 65</t>
  </si>
  <si>
    <t>Elm Street Station</t>
  </si>
  <si>
    <t>Elm Street Station 898</t>
  </si>
  <si>
    <t>Elnora Station 344</t>
  </si>
  <si>
    <t>Elsmere Station 407</t>
  </si>
  <si>
    <t>Emerald Equipment Systems Station 234</t>
  </si>
  <si>
    <t>Emmet Street Station 256</t>
  </si>
  <si>
    <t>Ephratah Station 18</t>
  </si>
  <si>
    <t>Euclid Station 267</t>
  </si>
  <si>
    <t>Everett Road Station 420</t>
  </si>
  <si>
    <t>Fabius Station 55</t>
  </si>
  <si>
    <t>Fairdale Station 135</t>
  </si>
  <si>
    <t>Farmersville Station 27</t>
  </si>
  <si>
    <t>Farnan Road Station 476</t>
  </si>
  <si>
    <t>Fayette Street Station 28</t>
  </si>
  <si>
    <t>Fine Station 978</t>
  </si>
  <si>
    <t>Finley Lake Station 71</t>
  </si>
  <si>
    <t>Firehouse Road Station 449</t>
  </si>
  <si>
    <t>Fisher Avenue Station 270</t>
  </si>
  <si>
    <t>Florida Station 134</t>
  </si>
  <si>
    <t>Fly Road Station 261</t>
  </si>
  <si>
    <t>Fort Covington Station 896</t>
  </si>
  <si>
    <t>Page 426-G</t>
  </si>
  <si>
    <t>Page 427-G</t>
  </si>
  <si>
    <t>Fort Gage Station 319</t>
  </si>
  <si>
    <t>Forts Ferry Station 459</t>
  </si>
  <si>
    <t>Frankfort Station 677</t>
  </si>
  <si>
    <t>Franklin Falls Station 843</t>
  </si>
  <si>
    <t>Franklinville Station 24</t>
  </si>
  <si>
    <t>French Creek Station 56</t>
  </si>
  <si>
    <t>French Mountain Station 1054</t>
  </si>
  <si>
    <t>Frewsburg Station 69</t>
  </si>
  <si>
    <t>Friedrich Corporation</t>
  </si>
  <si>
    <t>Front Street Station 360</t>
  </si>
  <si>
    <t>Fuller Realty Station</t>
  </si>
  <si>
    <t>Gabriels Station 835</t>
  </si>
  <si>
    <t>Galeville Station 213</t>
  </si>
  <si>
    <t>Gardenville 230 Station</t>
  </si>
  <si>
    <t>Gasport Station 90</t>
  </si>
  <si>
    <t>Genesee Street Station 260</t>
  </si>
  <si>
    <t>Geneseo Station 55</t>
  </si>
  <si>
    <t>Page 426-H</t>
  </si>
  <si>
    <t>Page 427-H</t>
  </si>
  <si>
    <t>Gibson Station 106</t>
  </si>
  <si>
    <t>Gilbert Mills Station 247</t>
  </si>
  <si>
    <t>Gilford Mills</t>
  </si>
  <si>
    <t>Gilmantown Road Station 154</t>
  </si>
  <si>
    <t>Gilpin Bay Station 956</t>
  </si>
  <si>
    <t>Glens Falls Hospital Station 414</t>
  </si>
  <si>
    <t>Glens Falls Station 75</t>
  </si>
  <si>
    <t>Glenwood Station 227</t>
  </si>
  <si>
    <t>Gloversville Station 72</t>
  </si>
  <si>
    <t>Golah Station</t>
  </si>
  <si>
    <t>Granby Center Station 293</t>
  </si>
  <si>
    <t>Grand Street Station 433</t>
  </si>
  <si>
    <t>Greenbush Station 78</t>
  </si>
  <si>
    <t>Greenhurst Station 60</t>
  </si>
  <si>
    <t>Grooms Road Station 345</t>
  </si>
  <si>
    <t>Groveland Station 41</t>
  </si>
  <si>
    <t>Hague Road Station 418</t>
  </si>
  <si>
    <t>Hammond Station 370</t>
  </si>
  <si>
    <t>Hancock Station 137</t>
  </si>
  <si>
    <t>Hanson 1 - General Crush - TS 4504</t>
  </si>
  <si>
    <t>Hanson Aggregate - Boonville</t>
  </si>
  <si>
    <t>Hanson Aggregate - Middleville</t>
  </si>
  <si>
    <t>Hanson Station 738</t>
  </si>
  <si>
    <t>Page 426-I</t>
  </si>
  <si>
    <t>Page 427-I</t>
  </si>
  <si>
    <t>Harper Station</t>
  </si>
  <si>
    <t>Harris Road Station 235</t>
  </si>
  <si>
    <t>Hartfield Station 79</t>
  </si>
  <si>
    <t>Headson Station 146</t>
  </si>
  <si>
    <t>Hedley Park Place Station</t>
  </si>
  <si>
    <t>Hemlock Station 38</t>
  </si>
  <si>
    <t>Hemstreet Station 328</t>
  </si>
  <si>
    <t>Henry Street Station 316</t>
  </si>
  <si>
    <t>Heuvelton Station 923</t>
  </si>
  <si>
    <t>Higley Station 473</t>
  </si>
  <si>
    <t>Hill Street Station 311</t>
  </si>
  <si>
    <t>Hinsdale Station 218</t>
  </si>
  <si>
    <t>Hoag Station 221</t>
  </si>
  <si>
    <t>Homer Station 129</t>
  </si>
  <si>
    <t>Hoosick Station 314</t>
  </si>
  <si>
    <t>Page 426-J</t>
  </si>
  <si>
    <t>Page 427-J</t>
  </si>
  <si>
    <t>Hopkins Road Station 253</t>
  </si>
  <si>
    <t>Hudson Falls Station 88</t>
  </si>
  <si>
    <t>Hudson Station 87</t>
  </si>
  <si>
    <t>Huntley Station</t>
  </si>
  <si>
    <t>Indian Lake Station 310</t>
  </si>
  <si>
    <t>Indian River Station 323</t>
  </si>
  <si>
    <t>Industry Station 47</t>
  </si>
  <si>
    <t>Inghams Station 20</t>
  </si>
  <si>
    <t>Inman Road Station 370</t>
  </si>
  <si>
    <t>Iroquois Rock Station</t>
  </si>
  <si>
    <t>Jewett Road Station 291</t>
  </si>
  <si>
    <t>Johnson Road Station 352</t>
  </si>
  <si>
    <t>Johnstown Station 61</t>
  </si>
  <si>
    <t>Juniper Station 500</t>
  </si>
  <si>
    <t>Karner Station 317</t>
  </si>
  <si>
    <t>Kenmore Terminal Station 158</t>
  </si>
  <si>
    <t>Kensington Terminal Station</t>
  </si>
  <si>
    <t>Kilian Manufacturing Corporation - TS 2296</t>
  </si>
  <si>
    <t>Page 426-K</t>
  </si>
  <si>
    <t>Page 427-K</t>
  </si>
  <si>
    <t>Knapp Road Station 226</t>
  </si>
  <si>
    <t>Knights Creek Station 06</t>
  </si>
  <si>
    <t>Labrador Station 230</t>
  </si>
  <si>
    <t>Lake Colby Station 927</t>
  </si>
  <si>
    <t>Lake Road No. 2 Station 299</t>
  </si>
  <si>
    <t>Lakeview Station 182</t>
  </si>
  <si>
    <t>Lakeville Station 40</t>
  </si>
  <si>
    <t>Langford Station 180</t>
  </si>
  <si>
    <t>Lansingburgh  Station 93</t>
  </si>
  <si>
    <t>Lapp Station 26</t>
  </si>
  <si>
    <t>Latham Station 282</t>
  </si>
  <si>
    <t>Lawrence Avenue Station 976</t>
  </si>
  <si>
    <t>Leeds Station 377</t>
  </si>
  <si>
    <t>Lehigh Station 669</t>
  </si>
  <si>
    <t>Lenox Station 513</t>
  </si>
  <si>
    <t>Leray Station 813</t>
  </si>
  <si>
    <t>Levant Station 98</t>
  </si>
  <si>
    <t>Levitt Station 665</t>
  </si>
  <si>
    <t>Liberty Street Station 94</t>
  </si>
  <si>
    <t>Lighthouse Hill Station 61</t>
  </si>
  <si>
    <t>Lima Station 36</t>
  </si>
  <si>
    <t>Linden Station 21</t>
  </si>
  <si>
    <t>Lisbon Station 963</t>
  </si>
  <si>
    <t>Little River Station 955</t>
  </si>
  <si>
    <t>Page 426-L</t>
  </si>
  <si>
    <t>Page 427-L</t>
  </si>
  <si>
    <t>Livingston Correctional Station 130</t>
  </si>
  <si>
    <t>Livonia Station 37</t>
  </si>
  <si>
    <t>Lockport Station</t>
  </si>
  <si>
    <t>Loon Lake Station 837</t>
  </si>
  <si>
    <t>Lords Hill Station 150</t>
  </si>
  <si>
    <t>Lorings Station 276</t>
  </si>
  <si>
    <t>Lowville Station 773</t>
  </si>
  <si>
    <t>Lyme Station 733</t>
  </si>
  <si>
    <t>Lyndonville Station 95</t>
  </si>
  <si>
    <t>Lynn Street Station 320</t>
  </si>
  <si>
    <t>Lysander Station 297</t>
  </si>
  <si>
    <t>Machias Station 13</t>
  </si>
  <si>
    <t>Madison Station 654</t>
  </si>
  <si>
    <t>Mallory Road Station 40</t>
  </si>
  <si>
    <t>Malone Station 895</t>
  </si>
  <si>
    <t>Malta Station 443</t>
  </si>
  <si>
    <t>Maplehurst Station 04</t>
  </si>
  <si>
    <t>Maplewood Station 307</t>
  </si>
  <si>
    <t>Market Hill Station 324</t>
  </si>
  <si>
    <t>Marshville Station 299</t>
  </si>
  <si>
    <t>Mayfield Station 356</t>
  </si>
  <si>
    <t>McAdoo Station 914</t>
  </si>
  <si>
    <t>McBride Street Station 123</t>
  </si>
  <si>
    <t>McClellan Street Station 304</t>
  </si>
  <si>
    <t>McCrea Street Station 272</t>
  </si>
  <si>
    <t>McGraw Station 228</t>
  </si>
  <si>
    <t>Mcintosh Box &amp; Pallet Corporation - TS 2766</t>
  </si>
  <si>
    <t>McIntyre Station 969</t>
  </si>
  <si>
    <t>McKownville Station 327</t>
  </si>
  <si>
    <t>Meco Station 318</t>
  </si>
  <si>
    <t>Menands Station 101</t>
  </si>
  <si>
    <t>Merrillsville Station 838</t>
  </si>
  <si>
    <t>Mexico Station 43</t>
  </si>
  <si>
    <t>Middleburg Station 390</t>
  </si>
  <si>
    <t>Middleport Station 77</t>
  </si>
  <si>
    <t>Middleville Station 666</t>
  </si>
  <si>
    <t>Midler Station 145</t>
  </si>
  <si>
    <t>Midstate Construction Company Station 148</t>
  </si>
  <si>
    <t>Midstate Correctional Facility</t>
  </si>
  <si>
    <t>Mill Street Station 748</t>
  </si>
  <si>
    <t>Miller Street Station 117</t>
  </si>
  <si>
    <t>Page 426-M</t>
  </si>
  <si>
    <t>Page 427-M</t>
  </si>
  <si>
    <t>Page 426-N</t>
  </si>
  <si>
    <t>Page 427-N</t>
  </si>
  <si>
    <t>Milton Avenue Station 266</t>
  </si>
  <si>
    <t>Mine Road Station 777</t>
  </si>
  <si>
    <t>Minoa Station 44</t>
  </si>
  <si>
    <t>Mohican Station 247</t>
  </si>
  <si>
    <t>Moira Station 859</t>
  </si>
  <si>
    <t>Monarch Machine Tool Station 264</t>
  </si>
  <si>
    <t>Morristown Station 933</t>
  </si>
  <si>
    <t>Mortimer Station</t>
  </si>
  <si>
    <t>Mountain Station</t>
  </si>
  <si>
    <t>Mumford Station 50</t>
  </si>
  <si>
    <t>Nassau Station 113</t>
  </si>
  <si>
    <t>Nestle Company Station 245</t>
  </si>
  <si>
    <t>New Haven Station 256</t>
  </si>
  <si>
    <t>New Krumkill Station 421</t>
  </si>
  <si>
    <t>New Scotland Station 325</t>
  </si>
  <si>
    <t>New Walden Station</t>
  </si>
  <si>
    <t>Newark Station 300</t>
  </si>
  <si>
    <t>Newton Falls Station 774</t>
  </si>
  <si>
    <t>Newtonville Station 305</t>
  </si>
  <si>
    <t>Nicholville Station 860</t>
  </si>
  <si>
    <t>Nile Station</t>
  </si>
  <si>
    <t>Niles Station 294</t>
  </si>
  <si>
    <t>Norfolk Station 934</t>
  </si>
  <si>
    <t>North Akron Station</t>
  </si>
  <si>
    <t>Page 426-O</t>
  </si>
  <si>
    <t>Page 427-O</t>
  </si>
  <si>
    <t>Page 426-P</t>
  </si>
  <si>
    <t>Page 427-P</t>
  </si>
  <si>
    <t>Page 426-Q</t>
  </si>
  <si>
    <t>Page 427-Q</t>
  </si>
  <si>
    <t>Page 426-R</t>
  </si>
  <si>
    <t>Page 427-R</t>
  </si>
  <si>
    <t>North Angola Station</t>
  </si>
  <si>
    <t>North Ashford Station 36</t>
  </si>
  <si>
    <t>North Bangor Station 864</t>
  </si>
  <si>
    <t>North Bombay Station 866</t>
  </si>
  <si>
    <t>North Carthage Station 816</t>
  </si>
  <si>
    <t>North Chautauqua Station</t>
  </si>
  <si>
    <t>North Collins Station 92</t>
  </si>
  <si>
    <t>North Creek Station 122</t>
  </si>
  <si>
    <t>North Eden Station 82</t>
  </si>
  <si>
    <t>North Gouverneur Station 983</t>
  </si>
  <si>
    <t>North Lakeville Station</t>
  </si>
  <si>
    <t>North Lawrence Station 861</t>
  </si>
  <si>
    <t>North LeRoy Station</t>
  </si>
  <si>
    <t>North LeRoy Station 04</t>
  </si>
  <si>
    <t>North Olean Station 30</t>
  </si>
  <si>
    <t>North Troy Station 123</t>
  </si>
  <si>
    <t>Northville Station 332</t>
  </si>
  <si>
    <t>Norwood Station 928</t>
  </si>
  <si>
    <t>Oak Hill Station 62</t>
  </si>
  <si>
    <t>Oakfield Station 03</t>
  </si>
  <si>
    <t>Oakwood Ave Station 232</t>
  </si>
  <si>
    <t>Oathout Station 402</t>
  </si>
  <si>
    <t>Ogdenbrook Station 423</t>
  </si>
  <si>
    <t>Ogdensburg Station 938</t>
  </si>
  <si>
    <t>Ogdensburg Stone Station 932</t>
  </si>
  <si>
    <t>Old Forge Station 383</t>
  </si>
  <si>
    <t>Oneida Station 501</t>
  </si>
  <si>
    <t>Orangeville Station 19</t>
  </si>
  <si>
    <t>Oswego Switch Yard</t>
  </si>
  <si>
    <t>Otten Station 412</t>
  </si>
  <si>
    <t>Packard Station</t>
  </si>
  <si>
    <t>Packard  Station</t>
  </si>
  <si>
    <t>Paloma Station 254</t>
  </si>
  <si>
    <t>Panama Station 70</t>
  </si>
  <si>
    <t>Parish Station 49</t>
  </si>
  <si>
    <t>Parishville Station 939</t>
  </si>
  <si>
    <t>Park Street Station 144</t>
  </si>
  <si>
    <t>Partridge Street Station 128</t>
  </si>
  <si>
    <t>Patroon Station 323</t>
  </si>
  <si>
    <t>Paul Smiths Station 384</t>
  </si>
  <si>
    <t>Peat Street Station 250</t>
  </si>
  <si>
    <t>Pebble Hill Station 290</t>
  </si>
  <si>
    <t>Perryville Station 50</t>
  </si>
  <si>
    <t>Peterboro Station 514</t>
  </si>
  <si>
    <t>Petrolia Station 19</t>
  </si>
  <si>
    <t>Phoenix Station 51</t>
  </si>
  <si>
    <t>Piercefield Station 502</t>
  </si>
  <si>
    <t>Pine Grove Station 59</t>
  </si>
  <si>
    <t>Pinebush Station 371</t>
  </si>
  <si>
    <t>Pleasant Station 664</t>
  </si>
  <si>
    <t>Poland Station 621</t>
  </si>
  <si>
    <t>Poland Station 66</t>
  </si>
  <si>
    <t>Pompey Station 120</t>
  </si>
  <si>
    <t>Port Henry Station 385</t>
  </si>
  <si>
    <t>Port Leyden Station 755</t>
  </si>
  <si>
    <t>Port Sub 1-James St</t>
  </si>
  <si>
    <t>Portage Street Station 754</t>
  </si>
  <si>
    <t>Porter Station 657</t>
  </si>
  <si>
    <t>Pottersville Station 424</t>
  </si>
  <si>
    <t>Price Corners Station 14</t>
  </si>
  <si>
    <t>Prospect Hill Station 413</t>
  </si>
  <si>
    <t>Queensbury Station 295</t>
  </si>
  <si>
    <t>Raquette Lake Station 398</t>
  </si>
  <si>
    <t>Raybrook Station 839</t>
  </si>
  <si>
    <t>RAYMOUR &amp; FLANIGAN</t>
  </si>
  <si>
    <t>Renaissance Drive Station 229</t>
  </si>
  <si>
    <t>Rensselaer Station 132</t>
  </si>
  <si>
    <t>Reservoir Station 102</t>
  </si>
  <si>
    <t>Reynolds Road Station 334</t>
  </si>
  <si>
    <t>Richmond Station 32</t>
  </si>
  <si>
    <t>Ridge Road Station 219</t>
  </si>
  <si>
    <t>Ridge Station 142</t>
  </si>
  <si>
    <t>Riparius Station 293</t>
  </si>
  <si>
    <t>Ripley Station 53</t>
  </si>
  <si>
    <t>Riverside Station 288</t>
  </si>
  <si>
    <t>Riverview Station 847</t>
  </si>
  <si>
    <t>Roberts Road Station 154</t>
  </si>
  <si>
    <t>Rock City Falls Station 404</t>
  </si>
  <si>
    <t>Rock City Station 623</t>
  </si>
  <si>
    <t>Rock Cut Station 286</t>
  </si>
  <si>
    <t>Rome Station 762</t>
  </si>
  <si>
    <t>Rosa Road Station 137</t>
  </si>
  <si>
    <t>Rotterdam Station 138</t>
  </si>
  <si>
    <t>Royalton Station 98</t>
  </si>
  <si>
    <t>Ruth Road Station 381</t>
  </si>
  <si>
    <t>Saint Johnsville Station 335</t>
  </si>
  <si>
    <t>Saint Regis Station 977</t>
  </si>
  <si>
    <t>Salisbury Station 678</t>
  </si>
  <si>
    <t>Sanborn Station</t>
  </si>
  <si>
    <t>Sand Creek Station 452</t>
  </si>
  <si>
    <t>Sand Road Station 131</t>
  </si>
  <si>
    <t>Sandy Creek Station 66</t>
  </si>
  <si>
    <t>Saratoga Station 142</t>
  </si>
  <si>
    <t>Sawyer Avenue Station</t>
  </si>
  <si>
    <t>Schenevus Station 261</t>
  </si>
  <si>
    <t>Schodack Station 451</t>
  </si>
  <si>
    <t>Schoharie Station 234</t>
  </si>
  <si>
    <t>Schroon Lake station 429</t>
  </si>
  <si>
    <t>Schuyler Station 663</t>
  </si>
  <si>
    <t>Schuylerville Station 39</t>
  </si>
  <si>
    <t>Scofield Road Station 450</t>
  </si>
  <si>
    <t>Scotia Station 255</t>
  </si>
  <si>
    <t>Sealright Station 273</t>
  </si>
  <si>
    <t>Selkirk Station 149</t>
  </si>
  <si>
    <t>Seminole Station 339</t>
  </si>
  <si>
    <t>Page 426-S</t>
  </si>
  <si>
    <t>Seneca Terminal Station</t>
  </si>
  <si>
    <t>Sentinel Heights Station 128</t>
  </si>
  <si>
    <t>Seventh Avenue Station 244</t>
  </si>
  <si>
    <t>Seventh North Street Station 231</t>
  </si>
  <si>
    <t>Shaleton Station 81</t>
  </si>
  <si>
    <t>Sharon Station 363</t>
  </si>
  <si>
    <t>Shelby Station 76</t>
  </si>
  <si>
    <t>Sheppard Road Station 29</t>
  </si>
  <si>
    <t>Sherman Station 54</t>
  </si>
  <si>
    <t>Shore Road Station 281</t>
  </si>
  <si>
    <t>Silver Lake Station 845</t>
  </si>
  <si>
    <t>Sinclairville Station 72</t>
  </si>
  <si>
    <t>Smith Bridge Station 464</t>
  </si>
  <si>
    <t>Solvay Station 57</t>
  </si>
  <si>
    <t>Sorrell Hill Station 269</t>
  </si>
  <si>
    <t>South Dow Station</t>
  </si>
  <si>
    <t>South Philadelphia Station 764</t>
  </si>
  <si>
    <t>South Randolph Station 32</t>
  </si>
  <si>
    <t>South Street Station 297</t>
  </si>
  <si>
    <t>South Washington Street Station 614</t>
  </si>
  <si>
    <t>South Wellsville Station 23</t>
  </si>
  <si>
    <t>Southland Station 84</t>
  </si>
  <si>
    <t>Southwood Station 244</t>
  </si>
  <si>
    <t>Page 426-T</t>
  </si>
  <si>
    <t>Page 427-T</t>
  </si>
  <si>
    <t>Spencer Haley</t>
  </si>
  <si>
    <t>Spier Falls Station 34</t>
  </si>
  <si>
    <t>Springfield Station 167</t>
  </si>
  <si>
    <t>Star Lake Station 727</t>
  </si>
  <si>
    <t>Starr Road Station 334</t>
  </si>
  <si>
    <t>State Street Station 954</t>
  </si>
  <si>
    <t>Station 023</t>
  </si>
  <si>
    <t>Station 024</t>
  </si>
  <si>
    <t>Station 025</t>
  </si>
  <si>
    <t>Station 027</t>
  </si>
  <si>
    <t>Station 029</t>
  </si>
  <si>
    <t>Station 030</t>
  </si>
  <si>
    <t>Station 031</t>
  </si>
  <si>
    <t>Station 032</t>
  </si>
  <si>
    <t>Station 034</t>
  </si>
  <si>
    <t>Page 426-U</t>
  </si>
  <si>
    <t>Page 427-V</t>
  </si>
  <si>
    <t>Station 035</t>
  </si>
  <si>
    <t>Station 037</t>
  </si>
  <si>
    <t>Station 038</t>
  </si>
  <si>
    <t>Station 041</t>
  </si>
  <si>
    <t>Station 042</t>
  </si>
  <si>
    <t>Station 043</t>
  </si>
  <si>
    <t>Station 045</t>
  </si>
  <si>
    <t>Station 047</t>
  </si>
  <si>
    <t>Station 050</t>
  </si>
  <si>
    <t>Station 051</t>
  </si>
  <si>
    <t>Station 052</t>
  </si>
  <si>
    <t>Station 053</t>
  </si>
  <si>
    <t>Station 054</t>
  </si>
  <si>
    <t>Station 055</t>
  </si>
  <si>
    <t>Station 058</t>
  </si>
  <si>
    <t>Page 426-V</t>
  </si>
  <si>
    <t>Station 059</t>
  </si>
  <si>
    <t>Station 060</t>
  </si>
  <si>
    <t>Station 061</t>
  </si>
  <si>
    <t>Station 064</t>
  </si>
  <si>
    <t>Station 066</t>
  </si>
  <si>
    <t>Station 067</t>
  </si>
  <si>
    <t>Station 071 - South Newfane</t>
  </si>
  <si>
    <t>Station 074</t>
  </si>
  <si>
    <t>Station 076 - Shawnee Road</t>
  </si>
  <si>
    <t>Station 078</t>
  </si>
  <si>
    <t>Station 079</t>
  </si>
  <si>
    <t>Station 080 - Eighth Street</t>
  </si>
  <si>
    <t>Station 081 - Beech Avenue</t>
  </si>
  <si>
    <t>Station 082 - Eleventh Street</t>
  </si>
  <si>
    <t>Station 083 - Welch Avenue</t>
  </si>
  <si>
    <t>Station 085 - Stephenson Avenue</t>
  </si>
  <si>
    <t>Page 426-W</t>
  </si>
  <si>
    <t>Page 427-W</t>
  </si>
  <si>
    <t>Station 086 - Lewiston Heights</t>
  </si>
  <si>
    <t>Station 087 - Lewiston</t>
  </si>
  <si>
    <t>Station 088 - Youngstown</t>
  </si>
  <si>
    <t>Station 089 - Ransomville</t>
  </si>
  <si>
    <t>Station 093 - Wilson</t>
  </si>
  <si>
    <t>Station 097 - Summit Park</t>
  </si>
  <si>
    <t>Station 105 - Swann Road</t>
  </si>
  <si>
    <t>Station 121 - Clinton</t>
  </si>
  <si>
    <t>Station 122 - Tonawanda News</t>
  </si>
  <si>
    <t>Station 124 - Almeda Ave</t>
  </si>
  <si>
    <t>Station 129 - Brompton Rd</t>
  </si>
  <si>
    <t>Station 130</t>
  </si>
  <si>
    <t>Station 132</t>
  </si>
  <si>
    <t>Station 133 - Dupont</t>
  </si>
  <si>
    <t>Station 139 - Martin Rd</t>
  </si>
  <si>
    <t>Station 140</t>
  </si>
  <si>
    <t>Station 142</t>
  </si>
  <si>
    <t>Station 146 (Walden Ave)</t>
  </si>
  <si>
    <t>Station 149 - Snyder Tank</t>
  </si>
  <si>
    <t>Station 154</t>
  </si>
  <si>
    <t>Station 155 - Worthington</t>
  </si>
  <si>
    <t>Station 157</t>
  </si>
  <si>
    <t>Station 162</t>
  </si>
  <si>
    <t>Page 426-X</t>
  </si>
  <si>
    <t>Page 427-X</t>
  </si>
  <si>
    <t>Station 170 - Newfane</t>
  </si>
  <si>
    <t>Station 171 - Burt</t>
  </si>
  <si>
    <t>Station 201</t>
  </si>
  <si>
    <t>Station 202</t>
  </si>
  <si>
    <t>Station 203</t>
  </si>
  <si>
    <t>Station 205</t>
  </si>
  <si>
    <t>Station 206 - Tonawanda Creek</t>
  </si>
  <si>
    <t>Station 207 - Slade Road</t>
  </si>
  <si>
    <t>Station 209 - Long Rd</t>
  </si>
  <si>
    <t>Station 210 - Military Road</t>
  </si>
  <si>
    <t>Station 211 - Ayer Rd</t>
  </si>
  <si>
    <t>Station 212</t>
  </si>
  <si>
    <t>Station 213</t>
  </si>
  <si>
    <t>Station 214 - Youngs St</t>
  </si>
  <si>
    <t>Station 215 - Buffalo Avenue</t>
  </si>
  <si>
    <t>Station 216 - Lockport Road</t>
  </si>
  <si>
    <t>Station 217 - Walmore Rd</t>
  </si>
  <si>
    <t>Station 219 - Park Club Ln</t>
  </si>
  <si>
    <t>Station 224 - Sweethome Rd</t>
  </si>
  <si>
    <t>Steamburg Station 17</t>
  </si>
  <si>
    <t>Stiles Station 58</t>
  </si>
  <si>
    <t>Stittville Station 670</t>
  </si>
  <si>
    <t>Stoner Station 358</t>
  </si>
  <si>
    <t>Stow Station 52</t>
  </si>
  <si>
    <t>Stuyvesant Station 977</t>
  </si>
  <si>
    <t>Summit Station 347</t>
  </si>
  <si>
    <t>Sunday Creek Station 876</t>
  </si>
  <si>
    <t>Swaggertown Station 364</t>
  </si>
  <si>
    <t>Sweden Station</t>
  </si>
  <si>
    <t>Page 426-Y</t>
  </si>
  <si>
    <t>Page 427-Y</t>
  </si>
  <si>
    <t>Sycaway Station 372</t>
  </si>
  <si>
    <t>Taylorville Station 770</t>
  </si>
  <si>
    <t>Teall Avenue Station 72</t>
  </si>
  <si>
    <t>Telegraph Road Station</t>
  </si>
  <si>
    <t>Temple Station 243</t>
  </si>
  <si>
    <t>Terminal Station 651</t>
  </si>
  <si>
    <t>Third Street Station 216</t>
  </si>
  <si>
    <t>Thousand Islands Station 814</t>
  </si>
  <si>
    <t>Tibbits Avenue Station 292</t>
  </si>
  <si>
    <t>Tilden Station 73</t>
  </si>
  <si>
    <t>Townline Station</t>
  </si>
  <si>
    <t>Trinity Station 164</t>
  </si>
  <si>
    <t>Truxton Station 74</t>
  </si>
  <si>
    <t>Tuller Hill Station 246</t>
  </si>
  <si>
    <t>Tully Center Station 278</t>
  </si>
  <si>
    <t>Tupper Lake Station 830</t>
  </si>
  <si>
    <t>Turin Station 653</t>
  </si>
  <si>
    <t>Union Falls Station 844</t>
  </si>
  <si>
    <t>Union Street Station 376</t>
  </si>
  <si>
    <t>Unionville Station 276</t>
  </si>
  <si>
    <t>University Station 81</t>
  </si>
  <si>
    <t>Vail Mills Station 392</t>
  </si>
  <si>
    <t>Page 426-Z</t>
  </si>
  <si>
    <t>Page 427-Z</t>
  </si>
  <si>
    <t>Page 426-AA</t>
  </si>
  <si>
    <t>Page 427-AA</t>
  </si>
  <si>
    <t>Page 426-AB</t>
  </si>
  <si>
    <t>Page 427-AB</t>
  </si>
  <si>
    <t>Valkin Station 427</t>
  </si>
  <si>
    <t>Valley Station  44</t>
  </si>
  <si>
    <t>Valley Station 594</t>
  </si>
  <si>
    <t>Vandalia Station 104</t>
  </si>
  <si>
    <t>Veterans Hospital</t>
  </si>
  <si>
    <t>Voorhees Station 83</t>
  </si>
  <si>
    <t>Voorheesville Station 178</t>
  </si>
  <si>
    <t>Walesville Station 331</t>
  </si>
  <si>
    <t>Warrensburg Station 321</t>
  </si>
  <si>
    <t>Waterfront Health Care Station</t>
  </si>
  <si>
    <t>Waterfront School Station 204</t>
  </si>
  <si>
    <t>Waterport Station 73</t>
  </si>
  <si>
    <t>Watt Street Station 380</t>
  </si>
  <si>
    <t>Weaver Street Station</t>
  </si>
  <si>
    <t>Weibel Avenue Station 415</t>
  </si>
  <si>
    <t>Wells Station 208</t>
  </si>
  <si>
    <t>West Adams Station 875</t>
  </si>
  <si>
    <t>West Albion Station 79</t>
  </si>
  <si>
    <t>West Cleveland Station 326</t>
  </si>
  <si>
    <t>West Hamlin Station 82</t>
  </si>
  <si>
    <t>West Monroe Station 274</t>
  </si>
  <si>
    <t>West Olean Station 33</t>
  </si>
  <si>
    <t>West Perrysburg Station 181</t>
  </si>
  <si>
    <t>West Salamanca Station 16</t>
  </si>
  <si>
    <t>West Valley Station 25</t>
  </si>
  <si>
    <t>Westvale Station 133</t>
  </si>
  <si>
    <t>Westville Station 885</t>
  </si>
  <si>
    <t>Wethersfield Station 23</t>
  </si>
  <si>
    <t>Whitaker Station 296</t>
  </si>
  <si>
    <t>White Lake Station 399</t>
  </si>
  <si>
    <t>Whitehall Station 187</t>
  </si>
  <si>
    <t>Whitesboro Station 632</t>
  </si>
  <si>
    <t>Whitesville Station 101</t>
  </si>
  <si>
    <t>Whitman Station 671</t>
  </si>
  <si>
    <t>Willow Specialties Station 24</t>
  </si>
  <si>
    <t>Wilton Station 329</t>
  </si>
  <si>
    <t>Wine Creek Station 283</t>
  </si>
  <si>
    <t>Wolf Road Station 344</t>
  </si>
  <si>
    <t>Woodard Station 233</t>
  </si>
  <si>
    <t>Woodlawn Station 188</t>
  </si>
  <si>
    <t>Worcester Station 189</t>
  </si>
  <si>
    <t>Yahnundasis Station 646</t>
  </si>
  <si>
    <t>York Center Station 53</t>
  </si>
  <si>
    <t>Youngmann Terminal Station</t>
  </si>
  <si>
    <t xml:space="preserve">3  </t>
  </si>
  <si>
    <t xml:space="preserve">(2) __X__  No. </t>
  </si>
  <si>
    <t>Accumulated Other Comprehensive Income</t>
  </si>
  <si>
    <t>Derivative Instrument Assets-Hedges</t>
  </si>
  <si>
    <t xml:space="preserve">Asset Retirement Obligations </t>
  </si>
  <si>
    <t xml:space="preserve">     Depreciation Expense for Asset Retirement Costs</t>
  </si>
  <si>
    <t xml:space="preserve">      Accretion Expense </t>
  </si>
  <si>
    <t>Investment Tax Credits</t>
  </si>
  <si>
    <t xml:space="preserve">Amortization of Loss on Reacquired Debt </t>
  </si>
  <si>
    <t xml:space="preserve">(Less)Amortization of Gain on Reacquired Debt-Credit </t>
  </si>
  <si>
    <t>(Less) Amortization of Premium on Debt-Credit</t>
  </si>
  <si>
    <t>(Less)Allowance for Borrowed Funds Used During Construction-Cr.</t>
  </si>
  <si>
    <t xml:space="preserve">Book </t>
  </si>
  <si>
    <t>BOOK</t>
  </si>
  <si>
    <t xml:space="preserve">Had to change links on Book tab in various locations. For example, all of Other Income and Deductions was not linked correctly. </t>
  </si>
  <si>
    <t>Regional Transmission and Market Op Expns</t>
  </si>
  <si>
    <t>Error in Total Billed formula(Row 61)</t>
  </si>
  <si>
    <t>Changed the summation formula(Cell F34)</t>
  </si>
  <si>
    <t>Error in Formula for Ending Balance(Cell E96)</t>
  </si>
  <si>
    <t>Fixed formula so numbers add correctly in Cell F47</t>
  </si>
  <si>
    <t xml:space="preserve">Various small formatting changes to accommodate necessary data </t>
  </si>
  <si>
    <t xml:space="preserve">Added Line Derivative Instrument Assets- Hedges(176) </t>
  </si>
  <si>
    <t>Added Line Accumulated Other Comprehensive Income (219)</t>
  </si>
  <si>
    <t>Added Line Long-Term Portion of Derivative Instrument Liabilities</t>
  </si>
  <si>
    <t>Added Line Asset Retirement Obligations (230)</t>
  </si>
  <si>
    <t>Added Line Depreciation Expense for Asset Retirement Costs (403.1)</t>
  </si>
  <si>
    <t>Added Accretion Expense (411.10)</t>
  </si>
  <si>
    <t>Added Line (374) Asset Retirement Costs for Distribution Plant</t>
  </si>
  <si>
    <t>Added Line (399.1) Asset Retirement Costs for General Plant</t>
  </si>
  <si>
    <t>Added Line (403.1) Depreciation Expense for Asset</t>
  </si>
  <si>
    <t>Added Line Market Facilitation, Monitoring, and Compliance Services</t>
  </si>
  <si>
    <t>Pg 110, L 52 (d)</t>
  </si>
  <si>
    <t>Pg 111, L 62 (d)</t>
  </si>
  <si>
    <t>Pg 111, L 65 (d)</t>
  </si>
  <si>
    <t>Pg 112, L 14 (d)</t>
  </si>
  <si>
    <t>Pg 112, L 17 (d)</t>
  </si>
  <si>
    <t>Pg 112, L 18 (d)  (-)</t>
  </si>
  <si>
    <t>Pg 112, L 21 (d)</t>
  </si>
  <si>
    <t>Pg 112, L 22 (d)  (-)</t>
  </si>
  <si>
    <t>Pg 112, L 43 (d)</t>
  </si>
  <si>
    <t>Pg 112, L 44 (d)</t>
  </si>
  <si>
    <t>Pg 112, L 45 (d)</t>
  </si>
  <si>
    <t>Pg 112, L 46, 47,48,49 (d)</t>
  </si>
  <si>
    <t>Pg 113, L 52 (d)</t>
  </si>
  <si>
    <t>Pg 113, L 55=&gt;57 (d)</t>
  </si>
  <si>
    <t>Pg 113, L 54 (d)</t>
  </si>
  <si>
    <t>Pg 113, L 58 (d)</t>
  </si>
  <si>
    <t>Pg 112, L 25, 29, 30 (d)</t>
  </si>
  <si>
    <t>Formula should = Pg 113, L 73 (d)</t>
  </si>
  <si>
    <t>Pg 115, L 10 (e)</t>
  </si>
  <si>
    <t>Pg 115, L 14 (e)</t>
  </si>
  <si>
    <t>Pg 115, L 21, 23 (e)</t>
  </si>
  <si>
    <t>Pg 115, L 10 (g)</t>
  </si>
  <si>
    <t>Pg 115, L 14 (g)</t>
  </si>
  <si>
    <t>Pg 115, L 21, 23 (g)</t>
  </si>
  <si>
    <t>Pg 115, L 26 (i); Pg 116, L 26 (k), (m), (o)</t>
  </si>
  <si>
    <t>Formula should = Pg 114, L 26 (c)</t>
  </si>
  <si>
    <t>Pg 117, L 33-34 (c)</t>
  </si>
  <si>
    <t>Pg 117, L 39 (c)</t>
  </si>
  <si>
    <t>Pg 117, L 40 (c)</t>
  </si>
  <si>
    <t>Pg 117, L 44 (c)</t>
  </si>
  <si>
    <t>Pg 117, L 45 (c)</t>
  </si>
  <si>
    <t>Pg 117, L 48 (c)</t>
  </si>
  <si>
    <t>Pg 117, L 58 (c)</t>
  </si>
  <si>
    <t>Pg 117, L 63 (c)</t>
  </si>
  <si>
    <t>Pg 117, L 69 (c)</t>
  </si>
  <si>
    <t>Pg 321, L 101 (b)</t>
  </si>
  <si>
    <t>Pg 322, L 127 (b)</t>
  </si>
  <si>
    <t>Pg 322, L 135, 141 (b)</t>
  </si>
  <si>
    <t>Formula Should = Pg 115, L 26 (e)</t>
  </si>
  <si>
    <t>Pg 207, L 41 (g)</t>
  </si>
  <si>
    <t>Pg 207, L 70 (g)</t>
  </si>
  <si>
    <t>Pg 207, L 85 (g)</t>
  </si>
  <si>
    <t>Added Line Derivative Instrument Liabilities - Hedges (245)</t>
  </si>
  <si>
    <t>Put in summation formula where it was missing(Column M)</t>
  </si>
  <si>
    <t>TOTAL Proprietary Capital (Enter Total of lines 2 thru 14)</t>
  </si>
  <si>
    <t>TOTAL Long-Term Debt (Enter Total of Lines 17 thru 22)</t>
  </si>
  <si>
    <t>Added Line Long Term Portion of Derivative Assets(175)</t>
  </si>
  <si>
    <t>Pg 110, L 23 (d)</t>
  </si>
  <si>
    <t>Pg 110, L 29 (d)</t>
  </si>
  <si>
    <t>Pg 110, L 30, 31 (d)</t>
  </si>
  <si>
    <t>Pg 110, L 32 (d)  (-)</t>
  </si>
  <si>
    <t>Pg 110, L 34 (d)</t>
  </si>
  <si>
    <t>Pg 110, L 35=&gt;44 (d)</t>
  </si>
  <si>
    <t>Pg 110, L 46 (d)</t>
  </si>
  <si>
    <t>Pg 110, L 47, 48 (d)</t>
  </si>
  <si>
    <t>Pg 110, L 53 (d)</t>
  </si>
  <si>
    <t>Pg 111, L 56 (d)</t>
  </si>
  <si>
    <t>Pg 111, L 57=&gt;58 (d)</t>
  </si>
  <si>
    <t>Pg 111, L 60, 61 (d)</t>
  </si>
  <si>
    <t>Pg 111, L 59, 64, 67, 69 (d)</t>
  </si>
  <si>
    <t>Pg 111, L 68 (d)</t>
  </si>
  <si>
    <t>Formula should = Pg 111, L 71 (d)</t>
  </si>
  <si>
    <t>TOTAL Other Property and Investments (Total of lines 14-17, 19-22)</t>
  </si>
  <si>
    <t>TOTAL Current and Accrued Assets (Enter Total of lines 25 thru 53)</t>
  </si>
  <si>
    <t>TOTAL Deferred Debits (Enter Total of lines 55 thru 69)</t>
  </si>
  <si>
    <t>54, and 70)</t>
  </si>
  <si>
    <t xml:space="preserve">     TOTAL Assets and Other Debits (Enter Total of lines 10, 11, 12, 23,</t>
  </si>
  <si>
    <t>TOTAL Other Noncurrent Liabilities (Enter Total of lines 24 thru 32)</t>
  </si>
  <si>
    <t>TOTAL Current and Accrued Liabilities (Enter Total of lines 34 - 49)</t>
  </si>
  <si>
    <t>TOTAL Deferred Credits (Enter Total of lines 51 thru 58)</t>
  </si>
  <si>
    <t xml:space="preserve">           TOTAL Utility Operating Expenses (Enter Total of lines 4 thru 24)</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</si>
  <si>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</si>
  <si>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</si>
  <si>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</si>
  <si>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</si>
  <si>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</si>
  <si>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</si>
  <si>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</si>
  <si>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</si>
  <si>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</si>
  <si>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</si>
  <si>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TOTAL Distribution Plant (Enter Total of lines 55 thru 69)</t>
  </si>
  <si>
    <t xml:space="preserve">  SUBTOTAL (Enter Total of lines 72 thru 81)</t>
  </si>
  <si>
    <t xml:space="preserve">   TOTAL General Plant (Enter Total of lines 82 and 84)</t>
  </si>
  <si>
    <t xml:space="preserve">   TOTAL Electric Plant in Service (Enter Total of lines 86 thru 89)</t>
  </si>
  <si>
    <t xml:space="preserve">       (Total of lines 3 thru 9)</t>
  </si>
  <si>
    <t xml:space="preserve">       (Enter Total of lines 13 thru 15)</t>
  </si>
  <si>
    <t xml:space="preserve">   TOTAL (Enter Total of lines 23 thru 30)</t>
  </si>
  <si>
    <t xml:space="preserve"> TOTAL Operation (Enter Total of lines 104 thru 114)</t>
  </si>
  <si>
    <t xml:space="preserve"> TOTAL Maintenance (Enter Total of lines 117 thru 125)</t>
  </si>
  <si>
    <t xml:space="preserve"> TOTAL Distribution Expenses (Enter Total of lines 115 and 126)</t>
  </si>
  <si>
    <t xml:space="preserve"> TOTAL Customer Accounts Expenses (Enter Total of lines 130 thru 134)</t>
  </si>
  <si>
    <t xml:space="preserve"> (Enter total of lines 80, 100, 101, 127, 135, 141, 148 and 168)</t>
  </si>
  <si>
    <t>The year and give the accounting entries effecting such change.</t>
  </si>
  <si>
    <t>None</t>
  </si>
  <si>
    <r>
      <t xml:space="preserve">1.        </t>
    </r>
    <r>
      <rPr>
        <u/>
        <sz val="12"/>
        <rFont val="Arial"/>
        <family val="2"/>
      </rPr>
      <t>Changes in Franchise Rights:</t>
    </r>
  </si>
  <si>
    <r>
      <t xml:space="preserve">2.           </t>
    </r>
    <r>
      <rPr>
        <u/>
        <sz val="12"/>
        <rFont val="Arial"/>
        <family val="2"/>
      </rPr>
      <t>Information on consolidations, mergers, and reorganizations:</t>
    </r>
  </si>
  <si>
    <r>
      <t xml:space="preserve">3.           </t>
    </r>
    <r>
      <rPr>
        <u/>
        <sz val="12"/>
        <rFont val="Arial"/>
        <family val="2"/>
      </rPr>
      <t>Purchase or sale of an operating unit or system:</t>
    </r>
  </si>
  <si>
    <r>
      <t xml:space="preserve">4.           </t>
    </r>
    <r>
      <rPr>
        <u/>
        <sz val="12"/>
        <rFont val="Arial"/>
        <family val="2"/>
      </rPr>
      <t>Important Leaseholds:</t>
    </r>
  </si>
  <si>
    <r>
      <t xml:space="preserve">5.           </t>
    </r>
    <r>
      <rPr>
        <u/>
        <sz val="12"/>
        <rFont val="Arial"/>
        <family val="2"/>
      </rPr>
      <t>Important extension or reduction of transmission or distribution system:</t>
    </r>
  </si>
  <si>
    <r>
      <t xml:space="preserve">6.           </t>
    </r>
    <r>
      <rPr>
        <u/>
        <sz val="12"/>
        <rFont val="Arial"/>
        <family val="2"/>
      </rPr>
      <t>Issuance of securities or assumption of liabilities or guarantees:</t>
    </r>
  </si>
  <si>
    <r>
      <t xml:space="preserve">7.           </t>
    </r>
    <r>
      <rPr>
        <u/>
        <sz val="12"/>
        <rFont val="Arial"/>
        <family val="2"/>
      </rPr>
      <t>Changes in Articles of Incorporation:</t>
    </r>
  </si>
  <si>
    <r>
      <t xml:space="preserve">8.           </t>
    </r>
    <r>
      <rPr>
        <u/>
        <sz val="12"/>
        <rFont val="Arial"/>
        <family val="2"/>
      </rPr>
      <t>Wage Scale Increase:</t>
    </r>
  </si>
  <si>
    <r>
      <t xml:space="preserve">9.           </t>
    </r>
    <r>
      <rPr>
        <u/>
        <sz val="12"/>
        <rFont val="Arial"/>
        <family val="2"/>
      </rPr>
      <t>Status of Legal Proceedings:</t>
    </r>
  </si>
  <si>
    <r>
      <t xml:space="preserve">10.         </t>
    </r>
    <r>
      <rPr>
        <u/>
        <sz val="12"/>
        <rFont val="Arial"/>
        <family val="2"/>
      </rPr>
      <t>Additional Material Transactions Not Reported Elsewhere in this Report:</t>
    </r>
  </si>
  <si>
    <r>
      <t xml:space="preserve">11.         </t>
    </r>
    <r>
      <rPr>
        <u/>
        <sz val="12"/>
        <rFont val="Arial"/>
        <family val="2"/>
      </rPr>
      <t>Reserved:</t>
    </r>
  </si>
  <si>
    <r>
      <t xml:space="preserve">12.         </t>
    </r>
    <r>
      <rPr>
        <u/>
        <sz val="12"/>
        <rFont val="Arial"/>
        <family val="2"/>
      </rPr>
      <t>N/A</t>
    </r>
  </si>
  <si>
    <r>
      <t xml:space="preserve">13.         </t>
    </r>
    <r>
      <rPr>
        <u/>
        <sz val="12"/>
        <rFont val="Arial"/>
        <family val="2"/>
      </rPr>
      <t>Changes in General Officers:</t>
    </r>
  </si>
  <si>
    <r>
      <t xml:space="preserve">14.         </t>
    </r>
    <r>
      <rPr>
        <u/>
        <sz val="12"/>
        <rFont val="Arial"/>
        <family val="2"/>
      </rPr>
      <t>N/A</t>
    </r>
  </si>
  <si>
    <t xml:space="preserve">Electric/Gas </t>
  </si>
  <si>
    <t xml:space="preserve">Depreciation </t>
  </si>
  <si>
    <t xml:space="preserve">Expense for Asset </t>
  </si>
  <si>
    <t>(Account 403.1)</t>
  </si>
  <si>
    <t xml:space="preserve">Retirement Costs </t>
  </si>
  <si>
    <t>Niagara Mohawk has 187,364,863 shares outstanding, which are all held by Holdings and are not traded.</t>
  </si>
  <si>
    <t>Niagara Mohawk Holdings, Inc.</t>
  </si>
  <si>
    <t>300 Erie Boulevard West</t>
  </si>
  <si>
    <t>Syracuse, NY  13202</t>
  </si>
  <si>
    <t>2. Total Regular Full-Time Employees</t>
  </si>
  <si>
    <t>3. Total Part-Time and Temporary Employees</t>
  </si>
  <si>
    <t>4. Total Employees</t>
  </si>
  <si>
    <t xml:space="preserve">Scandaga Reservoir Assessments - Hadley and Stillwater </t>
  </si>
  <si>
    <t>Development, E-145 (Town of Hadley)</t>
  </si>
  <si>
    <t xml:space="preserve">Former Fort Edward Hydro Plant, E-309 (Village of Fort Edward) </t>
  </si>
  <si>
    <t>Transferred to A/C 121 in January, 1979</t>
  </si>
  <si>
    <t>Land Future Tonawanda Steam Station Transmission Line</t>
  </si>
  <si>
    <t>Right of Way, 1-114 (City of North Tonawanda)</t>
  </si>
  <si>
    <t>Rome Sentinel Purchase .54 Acres of Land (City of Rome)</t>
  </si>
  <si>
    <t>Town of Bellmont</t>
  </si>
  <si>
    <t>City of Saratoga Springs</t>
  </si>
  <si>
    <t>Town of Hadley</t>
  </si>
  <si>
    <t>Town of Amherst</t>
  </si>
  <si>
    <t>City of Fulton</t>
  </si>
  <si>
    <t>Pension/401K Match Burden Thrift</t>
  </si>
  <si>
    <t>Group Insurance, Healthcare, Workers Comp Burden</t>
  </si>
  <si>
    <t>Payroll Taxes Burden</t>
  </si>
  <si>
    <t>Supervision &amp; Admin</t>
  </si>
  <si>
    <t>direct labor charged thereto.</t>
  </si>
  <si>
    <t>labor charged thereto.</t>
  </si>
  <si>
    <t>Costs consisting of Group Life,Workers Compensation Insurance and Hospitalization,Surgical</t>
  </si>
  <si>
    <t>and Medical Insurance are charged to construction on the basis of direct labor charged thereto.</t>
  </si>
  <si>
    <t>Payroll Taxes Burden:</t>
  </si>
  <si>
    <t>Costs for Payroll Taxes are allocated to construction on the basis of direct labor charged thereto.</t>
  </si>
  <si>
    <t>Costs for Incentive Compensation are allocated to construction on the basis of direct labor charged</t>
  </si>
  <si>
    <t>thereto.</t>
  </si>
  <si>
    <t>Costs for paid absence time such as holidays,company sickness time,etc.,are allocated to</t>
  </si>
  <si>
    <t xml:space="preserve">  Additions During Year-adjustment to opening balance</t>
  </si>
  <si>
    <t>Page 253-A</t>
  </si>
  <si>
    <t>See pages 253-A</t>
  </si>
  <si>
    <t>Proceeds from the sale of 5,173 shares of common stock held for distribution to holders of unexchanged certificates of Niagara Hudson Power Corporation common stock.  Sold pursuant to order of the United States District Court for the Northern District of New York, dated 1/23/61.</t>
  </si>
  <si>
    <t>To record subsidiaries on the "Equity" basis: Excess book value over the cost of investments at the date of acquisition of Canadian Niagara Power Co., Ltd. ($3,457,284) and St. Lawrence Power Co. ($903,145) as previously recorded on the Company's books.  Ownership of these companies was transferred to Opinac Energy Corporation (formerly Opinac Investments Limited) during 1982.</t>
  </si>
  <si>
    <t>Excess of the cost of investment carried on the Company's books over the book value at date of acquisition of Beebee Island Corporation</t>
  </si>
  <si>
    <t>Excess of the book value at the date of acquisition over the cost of Investments carried on the Company's books of Moreau Manufacturing Corp.</t>
  </si>
  <si>
    <t>Merger Purchase Accounting Adjustments</t>
  </si>
  <si>
    <t>Return of Capital Dividend on common stock (7/02)</t>
  </si>
  <si>
    <t>Equity Contribution made by parent company (NM Holdings, 09/03)</t>
  </si>
  <si>
    <t>Share Award / Compensation</t>
  </si>
  <si>
    <t>American Red Cross</t>
  </si>
  <si>
    <t>Interest on Debt - Moneypool</t>
  </si>
  <si>
    <t xml:space="preserve">Interest on Debt to Associated Co  </t>
  </si>
  <si>
    <t>Charles V. DeRosa, Vice President, U.S. Controller and Tax</t>
  </si>
  <si>
    <t>Annual Report of  Niagara Mohawk Power Corporation                                                                                                            Year ended December 31, 2013</t>
  </si>
  <si>
    <t>(2) [X] A Resubmission</t>
  </si>
  <si>
    <t>[X]</t>
  </si>
  <si>
    <t>---------------------------------------</t>
  </si>
  <si>
    <t xml:space="preserve">     TOTAL Liabilities and Other Credits (Enter Total of lines 15, 23, 33, </t>
  </si>
  <si>
    <t>50 and 59)</t>
  </si>
  <si>
    <t>TOTAL Cost of Account 123.1:</t>
  </si>
  <si>
    <t>One MetroTech Center, Brooklyn New York 11201-3850  [929] 324 - 4270</t>
  </si>
  <si>
    <t>On March 18, 1999, Niagara Mohawk Power Corporation ("Niagara Mohawk") was reorganized into a holding company structure in accordance with an Agreement and Plan of Exchange between Niagara Mohawk and Niagara Mohawk Holdings, Inc. ("Holdings"). Niagara Mohawk's outstanding common stock was exchanged on a share-for-share basis for Holdings' common stock making Niagara Mohawk a wholly owned subsidiary of Holdings. Niagara Mohawk's preferred stock and debt were not exchanged as part of the share exchange and continue as obligations of Niagara Mohawk.                                                                                                                                                                                                                                                On January 30, 2002, Holdings was acquired by National Grid USA for approximately $3 billion in cash and American Depository shares in exchange for all of Holdings common outstanding shares. National Grid USA is a wholly-owned subsidiary of National Grid plc.</t>
  </si>
  <si>
    <t>Page 321</t>
  </si>
  <si>
    <t>Page 322</t>
  </si>
  <si>
    <t>Page 323</t>
  </si>
  <si>
    <t>UNAPPROPRIATED UNDISTRIBUTED SUBSIDIARY EARNINGS (ACCOUNT 216.1)</t>
  </si>
  <si>
    <t xml:space="preserve"> Name of Respondent</t>
  </si>
  <si>
    <t xml:space="preserve"> Name of Respondent                                   </t>
  </si>
  <si>
    <t xml:space="preserve"> Name of  Respondent                                                      </t>
  </si>
  <si>
    <t xml:space="preserve"> Name of Respondent                                                                 </t>
  </si>
  <si>
    <t>Allowances Withheld (Account 158.2)</t>
  </si>
  <si>
    <t xml:space="preserve"> Name of Respondent                                                            </t>
  </si>
  <si>
    <t xml:space="preserve"> Name of Respondent </t>
  </si>
  <si>
    <t>Attributed to the electric department from joint functions.</t>
  </si>
  <si>
    <t>1/1/2014</t>
  </si>
  <si>
    <t>December 31, 2014</t>
  </si>
  <si>
    <t>[ X ]</t>
  </si>
  <si>
    <t>(2) [  ] A Resubmission</t>
  </si>
  <si>
    <t>(1) [X ] An Original</t>
  </si>
  <si>
    <t>[   ]  A Resubmission</t>
  </si>
  <si>
    <t>[  X ]  An Original</t>
  </si>
  <si>
    <t>[  ]  A Resubmission</t>
  </si>
  <si>
    <t>[ X ]  An Original</t>
  </si>
  <si>
    <t>(2)  [  ]  A Resubmission</t>
  </si>
  <si>
    <t>(1)  [ X ]  An Original</t>
  </si>
  <si>
    <t>(2)  [   ]   A Resubmission</t>
  </si>
  <si>
    <t>(1)  [X]   An Original</t>
  </si>
  <si>
    <t>[    ]</t>
  </si>
  <si>
    <t>(1)  [ X ] An Original</t>
  </si>
  <si>
    <t>[   ]</t>
  </si>
  <si>
    <t>(2)  [    ]  A Resubmission</t>
  </si>
  <si>
    <t>(1) [ X ]  An Original</t>
  </si>
  <si>
    <t>(2) [    ]  A Resubmission</t>
  </si>
  <si>
    <t>(1)  [X ]  An Original</t>
  </si>
  <si>
    <t>(2)  [  ]  A  Resubmission</t>
  </si>
  <si>
    <t>(2)  [   ]  A  Resubmission</t>
  </si>
  <si>
    <t xml:space="preserve">  (1)  [ X ] An Original</t>
  </si>
  <si>
    <t xml:space="preserve">  (2)  [   ] A Resubmission</t>
  </si>
  <si>
    <t>(1)  [X ] An Original</t>
  </si>
  <si>
    <t>(2)  [  ] A Resubmission</t>
  </si>
  <si>
    <t>(2)  [    ] A Resubmission</t>
  </si>
  <si>
    <t>Charles DeRosa- VP, US Controller &amp; Tax</t>
  </si>
  <si>
    <t>Senior VP &amp; Chief Procurement officer</t>
  </si>
  <si>
    <t>Owyang, Colin- 7/01/2014</t>
  </si>
  <si>
    <t>Local 97 received 2.5% increase, local 97C received 2.0%, and management received 2.5%.</t>
  </si>
  <si>
    <t>Raymond Schlaff resigned as Senior Vice President and Chief Procurement Officer effective April 8, 2014.</t>
  </si>
  <si>
    <t>John Flynn appointed as Senior Vice President effective July 23, 2014.</t>
  </si>
  <si>
    <t>Cheryl Warren appointed as Senior Vice President effective July 7, 2014.</t>
  </si>
  <si>
    <t xml:space="preserve">         Cost of Removal</t>
  </si>
  <si>
    <t xml:space="preserve">   Net Increase (Decrease) in Special Deposits</t>
  </si>
  <si>
    <t xml:space="preserve">   Affiliate Moneypool Lending and Receivables/Payables, Net</t>
  </si>
  <si>
    <t xml:space="preserve">   Other:</t>
  </si>
  <si>
    <t xml:space="preserve">         Other:Debt Issuance Cost</t>
  </si>
  <si>
    <t>Other Post Employment Benefits Opebs Burden</t>
  </si>
  <si>
    <t>Variable Pay Management Incentive Compensation Burden</t>
  </si>
  <si>
    <t>Paid Time not Worked</t>
  </si>
  <si>
    <t>Capital Overhead Clearing*</t>
  </si>
  <si>
    <t>Stores Exp Burden</t>
  </si>
  <si>
    <t>Variable Pay Non Management Gainsharing</t>
  </si>
  <si>
    <t>Represents Charges</t>
  </si>
  <si>
    <t>Amounts Cleared</t>
  </si>
  <si>
    <t xml:space="preserve">                            -  </t>
  </si>
  <si>
    <t>Revenue Decoupling - Electric</t>
  </si>
  <si>
    <t>Transportation Adjustment Clause Imbalance Surch.</t>
  </si>
  <si>
    <t>Medicare Act Tax Benefit Deferral</t>
  </si>
  <si>
    <t>Pension Benefits</t>
  </si>
  <si>
    <t>Revenue Decoupling - Gas</t>
  </si>
  <si>
    <t>Renewable Portfolio Standard Program Cost Deferred</t>
  </si>
  <si>
    <t>Merchant Function Charge - Gas</t>
  </si>
  <si>
    <t>Pension Expense Deferred</t>
  </si>
  <si>
    <t>OPEB Expense Deferred</t>
  </si>
  <si>
    <t>Deferral Recoveries</t>
  </si>
  <si>
    <t>NIMO-Low Income Program - Gas</t>
  </si>
  <si>
    <t>Rate Case Expense 12-E-0201- Electric</t>
  </si>
  <si>
    <t>Rate Case Expense 12-G-0202- Gas</t>
  </si>
  <si>
    <t>Merchant Function Charge - Imbalance - Gas</t>
  </si>
  <si>
    <t>System Performance Adjustment</t>
  </si>
  <si>
    <t>254/456</t>
  </si>
  <si>
    <t>407</t>
  </si>
  <si>
    <t>283</t>
  </si>
  <si>
    <t>456</t>
  </si>
  <si>
    <t>431/804</t>
  </si>
  <si>
    <t>926</t>
  </si>
  <si>
    <t>930</t>
  </si>
  <si>
    <t>254/495</t>
  </si>
  <si>
    <t>925</t>
  </si>
  <si>
    <t>495</t>
  </si>
  <si>
    <t>928</t>
  </si>
  <si>
    <t>Def Incentive Comp- Pensions</t>
  </si>
  <si>
    <t>555</t>
  </si>
  <si>
    <t>(1) [ X ] An Original</t>
  </si>
  <si>
    <t>(2) [   ] A Resubmission</t>
  </si>
  <si>
    <t>(1)  [X  ]  An Original</t>
  </si>
  <si>
    <t>Senior Notes @ 3.508%</t>
  </si>
  <si>
    <t>Senior Notes @ 4.278%</t>
  </si>
  <si>
    <t>182/254</t>
  </si>
  <si>
    <t>Central HudsonGas &amp; Elec Corp (Borderline)</t>
  </si>
  <si>
    <t>New York State Elec &amp; Gas Corp. (Borderline)</t>
  </si>
  <si>
    <t>Denley-Old Generation</t>
  </si>
  <si>
    <t>NM-342</t>
  </si>
  <si>
    <t>Azure Mountain</t>
  </si>
  <si>
    <t>Battenkill Hydro Inc (upper)</t>
  </si>
  <si>
    <t>Lower Beaver Falls</t>
  </si>
  <si>
    <t>Upper Beaver Falls</t>
  </si>
  <si>
    <t>Burrows Hydro</t>
  </si>
  <si>
    <t>Burt Dan Power Company</t>
  </si>
  <si>
    <t>NM-1379</t>
  </si>
  <si>
    <t>Cellu-Tissue Corp - Natural Dan</t>
  </si>
  <si>
    <t>NM-294</t>
  </si>
  <si>
    <t>Chanplain Spinners - Power Co</t>
  </si>
  <si>
    <t>Chittenden Falls</t>
  </si>
  <si>
    <t>Christine Falls</t>
  </si>
  <si>
    <t>NM-374</t>
  </si>
  <si>
    <t>Copenhagen Hydro - High Falls - -  845"A"</t>
  </si>
  <si>
    <t>NM-845</t>
  </si>
  <si>
    <t>Denley - New Generation</t>
  </si>
  <si>
    <t>NM-341</t>
  </si>
  <si>
    <t>Dexter Hydro - HDG - - 845"C"</t>
  </si>
  <si>
    <t>Dianond Island Hydro - - 845"F"</t>
  </si>
  <si>
    <t>Empire Hydro</t>
  </si>
  <si>
    <t>Erie Blvd Hydropower L.P. (Hewittville)</t>
  </si>
  <si>
    <t>NM-277H</t>
  </si>
  <si>
    <t>Erie Blvd Hydropower L.P. (Unionville)</t>
  </si>
  <si>
    <t>NM-277U</t>
  </si>
  <si>
    <t>NM-1670</t>
  </si>
  <si>
    <t>NM-496</t>
  </si>
  <si>
    <t>Fort Miller Hydro</t>
  </si>
  <si>
    <t>Fortis USEnergy (Diana)</t>
  </si>
  <si>
    <t>FortisUS Energy Corporation (Dolgeville)</t>
  </si>
  <si>
    <t>FortisUS Energy Corporation(Moose River)</t>
  </si>
  <si>
    <t>FortisUS Energy Corporation (Phil.Hydro)</t>
  </si>
  <si>
    <t>Fowler Hydro</t>
  </si>
  <si>
    <t>Governeur, Village of</t>
  </si>
  <si>
    <t>NM-1305</t>
  </si>
  <si>
    <t>Hailesboro Hydro #3 - - 845"B"</t>
  </si>
  <si>
    <t>Hailesboro Hydro #4 - - 845 "G"</t>
  </si>
  <si>
    <t>Haliesboro Hydro #6 - - 845 "D"</t>
  </si>
  <si>
    <t>High Dam</t>
  </si>
  <si>
    <t>Hollingsworth &amp; Vose-Upper</t>
  </si>
  <si>
    <t>NM-797</t>
  </si>
  <si>
    <t>Hollingsworth &amp; Vose-Lower</t>
  </si>
  <si>
    <t>Hollow Dan Hydro</t>
  </si>
  <si>
    <t>NM-1378</t>
  </si>
  <si>
    <t>Lachute Hydro - - 420 &amp; 421</t>
  </si>
  <si>
    <t>Lake Algonquin Hydro</t>
  </si>
  <si>
    <t>Little Falls Hydro</t>
  </si>
  <si>
    <t>NM-548</t>
  </si>
  <si>
    <t>Newport Hydro</t>
  </si>
  <si>
    <t>NM-396</t>
  </si>
  <si>
    <t>Ogdensburg Hydro</t>
  </si>
  <si>
    <t>Palmer Falls</t>
  </si>
  <si>
    <t>Phoenix Hydro</t>
  </si>
  <si>
    <t>Port Leyden-Kelpttown Rd</t>
  </si>
  <si>
    <t>Potsdan Water Filtration</t>
  </si>
  <si>
    <t>Pyrites - New Hydro</t>
  </si>
  <si>
    <t>Rock City Falls - Cotterell Paper</t>
  </si>
  <si>
    <t>Sandy Hollow Hydro</t>
  </si>
  <si>
    <t>Stevens and Thompson (Dahowa)</t>
  </si>
  <si>
    <t>Tannery Island Power Company</t>
  </si>
  <si>
    <t xml:space="preserve">Theresa Hydro - - 845 "E" </t>
  </si>
  <si>
    <t>NM-1376</t>
  </si>
  <si>
    <t>Utica Water Board - Sand Road</t>
  </si>
  <si>
    <t>Utica Water Board - Trenton Falls</t>
  </si>
  <si>
    <t>Valatie Falls Hydro</t>
  </si>
  <si>
    <t>Valley Falls Hydro</t>
  </si>
  <si>
    <t>Victory Mills Hydro</t>
  </si>
  <si>
    <t xml:space="preserve">Village of Saranac Lake, Inc. </t>
  </si>
  <si>
    <t xml:space="preserve">Watertown, City of (Contract Plant) </t>
  </si>
  <si>
    <t>Watervliet Hydro</t>
  </si>
  <si>
    <t xml:space="preserve">West End Dan </t>
  </si>
  <si>
    <t>WanCO 31 Ltd., A Texas Ltd. Partnership</t>
  </si>
  <si>
    <t>Cal Ban Power Corp</t>
  </si>
  <si>
    <t>NM-1374</t>
  </si>
  <si>
    <t>General Mills</t>
  </si>
  <si>
    <t>Oswego Cty Energy Recovery</t>
  </si>
  <si>
    <t>Fortistar North Tonowanda, Inc. (oxbow)</t>
  </si>
  <si>
    <t>St Elizaneth Medical Center</t>
  </si>
  <si>
    <t>NM-1764</t>
  </si>
  <si>
    <t>Sustainable Bioelectric LLC</t>
  </si>
  <si>
    <t>NM-1796</t>
  </si>
  <si>
    <t>Village of Potsdam</t>
  </si>
  <si>
    <t>NM-785</t>
  </si>
  <si>
    <t>Brockton, Village of</t>
  </si>
  <si>
    <t>Frankfort Power &amp; Light</t>
  </si>
  <si>
    <t>Richmondville Power &amp; Light</t>
  </si>
  <si>
    <t>Wellsville, City of</t>
  </si>
  <si>
    <t xml:space="preserve">NYPA - Niagara </t>
  </si>
  <si>
    <t>Photovoltaic Generation</t>
  </si>
  <si>
    <t>Resident Net Meter Annual True-up (386)</t>
  </si>
  <si>
    <t>WINDMILL GENERATION</t>
  </si>
  <si>
    <t>Steven Rigoni</t>
  </si>
  <si>
    <t>FARM WASTE</t>
  </si>
  <si>
    <t>Ridgeline Farms LLC (eff 9/1/05)</t>
  </si>
  <si>
    <t>Hans Boxler</t>
  </si>
  <si>
    <t>TOU Farm Waste</t>
  </si>
  <si>
    <t>NEW YORK STATE ISO</t>
  </si>
  <si>
    <t>Energy Marketers</t>
  </si>
  <si>
    <t>Covanta Niagara LP</t>
  </si>
  <si>
    <t>Nextera Marketing</t>
  </si>
  <si>
    <t>Exelon Energy</t>
  </si>
  <si>
    <t>BP Energy</t>
  </si>
  <si>
    <t>TFS Energy Futures</t>
  </si>
  <si>
    <t>City Of Jamestown</t>
  </si>
  <si>
    <t>(1) [ X] An Original</t>
  </si>
  <si>
    <t>Public service commission of the state of NY</t>
  </si>
  <si>
    <t>$38,599 in Transmission - Internal</t>
  </si>
  <si>
    <t>$219,897 in Transmission - External</t>
  </si>
  <si>
    <t xml:space="preserve">Reserve for Depreciation of common utility plant </t>
  </si>
  <si>
    <t>Balance January 1, 2014</t>
  </si>
  <si>
    <t>FERC14 PG201 ln 14 col h</t>
  </si>
  <si>
    <t>FERC14 PG200 ln 42 col h</t>
  </si>
  <si>
    <t>Lafayette 3</t>
  </si>
  <si>
    <t>Lafayette T 6470</t>
  </si>
  <si>
    <t>Elm St. Buffalo , NY T1140</t>
  </si>
  <si>
    <t>Elm St. Buffalo, NY T1150</t>
  </si>
  <si>
    <t>#71</t>
  </si>
  <si>
    <t>#72</t>
  </si>
  <si>
    <t>Gardenville NY</t>
  </si>
  <si>
    <t>Frankhauser-115-13.2KV- Bus &amp; Bkrs</t>
  </si>
  <si>
    <t>Buffalo Station 27 Rebuild - Sta</t>
  </si>
  <si>
    <t>DOT PIN 3754.56 Connective Corridor</t>
  </si>
  <si>
    <t>Ohio Street - North</t>
  </si>
  <si>
    <t>New Florida Substation</t>
  </si>
  <si>
    <t>Rock Cut  #286 2nd Tranf and Metalc</t>
  </si>
  <si>
    <t>I&amp;M - NE D-Line OH Work From Insp</t>
  </si>
  <si>
    <t>I&amp;M - NW D-Line OH Work From Insp</t>
  </si>
  <si>
    <t>I&amp;M - NC D-Line OH Work From Insp</t>
  </si>
  <si>
    <t>NiMo Meter Purchases</t>
  </si>
  <si>
    <t>East NY-Genl Equip Budgetary Reserv</t>
  </si>
  <si>
    <t>Cent NY-Dist-Meter Blanket</t>
  </si>
  <si>
    <t>Cent NY-Dist-New Bus-Resid Blanket</t>
  </si>
  <si>
    <t>Ohio Street Conduit Bank - South</t>
  </si>
  <si>
    <t>UNY New 115 kV 40 MVA Mobile</t>
  </si>
  <si>
    <t>Price Corners Rebuild - Upgrade tra</t>
  </si>
  <si>
    <t>Van Dyke Station - New 115/13.2kV s</t>
  </si>
  <si>
    <t>`N Syracuse Sub Getaways</t>
  </si>
  <si>
    <t>West NY-Dist-Meter Blanket</t>
  </si>
  <si>
    <t>East NY-Dist-Meter Blanket</t>
  </si>
  <si>
    <t>Paloma new switchgear</t>
  </si>
  <si>
    <t>West NY-Dist-New Bus-Resid Blanket</t>
  </si>
  <si>
    <t>Florida Substation Distribution Fee</t>
  </si>
  <si>
    <t>East NY-Dist-New Bus-Resid Blanket</t>
  </si>
  <si>
    <t>Cent NY-Dist-Subs Blanket</t>
  </si>
  <si>
    <t>DLine -To expand Rock Cut Sub Retir</t>
  </si>
  <si>
    <t>Starr Rd Second Xfrm-13kv Bus Exten</t>
  </si>
  <si>
    <t>Helicopter Purchase - Niagara Mohaw</t>
  </si>
  <si>
    <t>PS&amp;I Activity - New York</t>
  </si>
  <si>
    <t>REP - Dist Subs Without RTUs</t>
  </si>
  <si>
    <t>Starr Rd. Second Xfrm</t>
  </si>
  <si>
    <t>Shawnee Road 76</t>
  </si>
  <si>
    <t>East NY-Dist-Subs Blanket</t>
  </si>
  <si>
    <t>Military Road 210 - Install TB#2</t>
  </si>
  <si>
    <t>Wilson 93 Load Relief - Replace TB1</t>
  </si>
  <si>
    <t>NC ARP Breakers &amp; Reclosers</t>
  </si>
  <si>
    <t>Buffalo Station 64 - New F6453</t>
  </si>
  <si>
    <t>West NY-Dist-New Bus-Comm Blanket</t>
  </si>
  <si>
    <t>INVP 1041 - NY EMS Replacement</t>
  </si>
  <si>
    <t>Telecom and Radio Equipment</t>
  </si>
  <si>
    <t>NiMo Transformer Purchases</t>
  </si>
  <si>
    <t>INSTALL 6500' OF 16" SB(WR)-MP 124#</t>
  </si>
  <si>
    <t>Gas - New Lg Mtrs NM - NYE</t>
  </si>
  <si>
    <t>Gas Main Repl-Condition/Reliability</t>
  </si>
  <si>
    <t>Gas - Repl Sm Mtr NM - NYC</t>
  </si>
  <si>
    <t>PRE-PR-GRS-824-636 Utica</t>
  </si>
  <si>
    <t>Gas Ranger Units</t>
  </si>
  <si>
    <t>Gas Meter Purchase Blkt- NM</t>
  </si>
  <si>
    <t>Gas - New Sm Mtrs NM - NYE</t>
  </si>
  <si>
    <t>Gas-Corrosion Work Orders - PSC Man</t>
  </si>
  <si>
    <t>Gas - Repl Sm Mtrs NM - NYE</t>
  </si>
  <si>
    <t>Gas-New Main Work (NY)</t>
  </si>
  <si>
    <t>Gas-Emergency Leaks/Investigation R</t>
  </si>
  <si>
    <t>COMMON</t>
  </si>
  <si>
    <t>TRANSMISSION</t>
  </si>
  <si>
    <t>Eastover Rd - New 230-115kV Station</t>
  </si>
  <si>
    <t>Construct Five Mile Station</t>
  </si>
  <si>
    <t>Porter 115 kV Rebuild</t>
  </si>
  <si>
    <t>Eastover Rd-New Line Taps</t>
  </si>
  <si>
    <t>Ash Street-Replace Metal Clad Sub</t>
  </si>
  <si>
    <t>New Leeds-PV 345 kV Line- Line Work</t>
  </si>
  <si>
    <t>Upgrade Niagara - Packard #195</t>
  </si>
  <si>
    <t>Replace/Relocate 13.8kV SG @Oneida</t>
  </si>
  <si>
    <t>Mohican Battenkill#15 Rebuild Recon</t>
  </si>
  <si>
    <t>Gardenville Rebuild</t>
  </si>
  <si>
    <t>Clay - GE 14 Reconductoring</t>
  </si>
  <si>
    <t>Conductor Clearance - NY Program</t>
  </si>
  <si>
    <t>Harris Road Substation Expansion</t>
  </si>
  <si>
    <t>Queensbury TB3 &amp; TB4 upgrades (sub)</t>
  </si>
  <si>
    <t>NY Inspection Repairs - Capital</t>
  </si>
  <si>
    <t>Browns Falls - OCB replacements</t>
  </si>
  <si>
    <t>Browns Falls-Taylorville 3 T3080CCR</t>
  </si>
  <si>
    <t>I&amp;M - NW Sub-T Line Work From Insp</t>
  </si>
  <si>
    <t>I&amp;M - NE Sub-T Line Work From Insp</t>
  </si>
  <si>
    <t>Buffalo 23kV Rec.-Sen. 1,2,3,19,31S</t>
  </si>
  <si>
    <t>Clay Substation Reconfiguration</t>
  </si>
  <si>
    <t>Elm St. Station #4 TRF D/F</t>
  </si>
  <si>
    <t>Program-Remote Terminal Unit (RTU)</t>
  </si>
  <si>
    <t>LN17 - Replace U Series Relays</t>
  </si>
  <si>
    <t>Gard-Dun 141-142 T1260-T1270 ACR</t>
  </si>
  <si>
    <t>Homer Hill Switch Relay Replacement</t>
  </si>
  <si>
    <t>Trans Station Failure Budget Reserv</t>
  </si>
  <si>
    <t>Five Mile to Homer Hill reconduct</t>
  </si>
  <si>
    <t>Taylorville-B 5-6 T3320-T3330 ACR</t>
  </si>
  <si>
    <t>NERC CIP - NMPC</t>
  </si>
  <si>
    <t>Colton-Replace CBs and Disconnects</t>
  </si>
  <si>
    <t>Spier Rotterdam NEW Line</t>
  </si>
  <si>
    <t>Hartfield-S. Dow 859 Refurbish</t>
  </si>
  <si>
    <t>GRS #165 Davis Rd</t>
  </si>
  <si>
    <t>PL-16 Scribners Cnr ILI (Yr 2of 3)</t>
  </si>
  <si>
    <t>431/237</t>
  </si>
  <si>
    <t>Int Pipeline Refund</t>
  </si>
  <si>
    <t>Revenue Decoupling Mechanism - Gas</t>
  </si>
  <si>
    <t>254/419/495</t>
  </si>
  <si>
    <t>Temporary State Assessment 18A</t>
  </si>
  <si>
    <t>Transportation Adjustment Clause Imbalance Refund</t>
  </si>
  <si>
    <t>On-Bill Repayment EE Fund Oblig</t>
  </si>
  <si>
    <t>Capital Tracker</t>
  </si>
  <si>
    <t>Affordability Program - Electric</t>
  </si>
  <si>
    <t>Deferral Carry Chrg 10-E-0050</t>
  </si>
  <si>
    <t>Environment Insurance Recoveries - Gas</t>
  </si>
  <si>
    <t>NYS Sales Tax Refund</t>
  </si>
  <si>
    <t>Economic Development Fund - Electric</t>
  </si>
  <si>
    <t>456/930</t>
  </si>
  <si>
    <t>923/930</t>
  </si>
  <si>
    <t>Internal Reserve Carry Charge</t>
  </si>
  <si>
    <t>Long Term Debt True-Up - Gas</t>
  </si>
  <si>
    <t>Low Income Allowance Discount Program - Electric</t>
  </si>
  <si>
    <t>NMPC - 18 A Assessment Gas</t>
  </si>
  <si>
    <t>419/928</t>
  </si>
  <si>
    <t>Economic Development Fund - Gas</t>
  </si>
  <si>
    <t>Economic Develop Grant Program - Gas</t>
  </si>
  <si>
    <t>Economic Develop Grant Program - Electric</t>
  </si>
  <si>
    <t>Property Tax Exp Def - Electric</t>
  </si>
  <si>
    <t>Property Tax Exp Def - Gas</t>
  </si>
  <si>
    <t>Transmission Footer Inspection Expense</t>
  </si>
  <si>
    <t>254/431/495</t>
  </si>
  <si>
    <t>Excess Voltage Test</t>
  </si>
  <si>
    <t>Sch. 220-S.C.1</t>
  </si>
  <si>
    <t>Sch. 220-S.C.1C</t>
  </si>
  <si>
    <t>Sch. 220-S.C.2 Demand</t>
  </si>
  <si>
    <t>Sch. 220-S.C.2 Non-Demand</t>
  </si>
  <si>
    <t>Sch. 220-S.C.3</t>
  </si>
  <si>
    <t>Sch. 220-S.C.3a</t>
  </si>
  <si>
    <t>Sch. 220-S.C.4</t>
  </si>
  <si>
    <t>Sch. 220-S.C.7</t>
  </si>
  <si>
    <t>Sch. 220-S.C.11</t>
  </si>
  <si>
    <t>Sch. 220-S.C.12</t>
  </si>
  <si>
    <t>Sch. 214-S.C.2 Demand</t>
  </si>
  <si>
    <t>Sch. 214-S.C.3 Non-Demand</t>
  </si>
  <si>
    <t>Year ended December 31, 2014</t>
  </si>
  <si>
    <t>Annual Report of  Niagara Mohawk Power Corporation                                                        Year ended December 31, 2014</t>
  </si>
  <si>
    <t>INTANGIBLE PLANT</t>
  </si>
  <si>
    <t>Hydraulic Production Plant</t>
  </si>
  <si>
    <t xml:space="preserve">Next Page is 340 </t>
  </si>
  <si>
    <t>Page 337</t>
  </si>
  <si>
    <t>Construction Overheads consist of Burdens and Capital Overhead charges that get allocated</t>
  </si>
  <si>
    <t>to projects monthly.  See below for a discussion of Burdens and Construction Overheads.</t>
  </si>
  <si>
    <t>Burdens</t>
  </si>
  <si>
    <t>The development of the burden rate is conducted using historical data from the SAP GL.  The</t>
  </si>
  <si>
    <t>cost elements comprise the cost base for the allocation formula.  Once established, the burden</t>
  </si>
  <si>
    <t>rate gets loaded into SAP for monthly allocation.</t>
  </si>
  <si>
    <t>401K Match Burden Thrift</t>
  </si>
  <si>
    <t xml:space="preserve">Costs for Company 401K match are allocated to construction on the basis of </t>
  </si>
  <si>
    <t>Other Post Retirement FAS 106 OPEBS and Pension Burden:</t>
  </si>
  <si>
    <t>Costs for Other Post Retirement benefits and Pension Costs are allocated to construction on the basis of direct</t>
  </si>
  <si>
    <t>Group Insurance, Healthcare, Workers' Compensation Burden</t>
  </si>
  <si>
    <t>Variable Pay Management Incentive Compensation Burden:</t>
  </si>
  <si>
    <t>Paid Time Not Worked:</t>
  </si>
  <si>
    <t>costruction on the basis of direct labor charged thereto.</t>
  </si>
  <si>
    <t>Variable Pay Non Management Gainsharing Burden:</t>
  </si>
  <si>
    <t>Costs for Variable Pay Non-Mgmt Gainsharing are allocated to construction on the basis of direct</t>
  </si>
  <si>
    <t xml:space="preserve">Stores Handling:  </t>
  </si>
  <si>
    <t>This burden represents a percentage applied to each Materials and Supplies issue</t>
  </si>
  <si>
    <t>withdrawn from stock and represent the costs incurred in operating various storerooms.</t>
  </si>
  <si>
    <t>These handling charges include purchase,storage,handling,and distribution of materials</t>
  </si>
  <si>
    <t>and supplies.</t>
  </si>
  <si>
    <t>Supervision and Administrative Burden (S&amp;A):  </t>
  </si>
  <si>
    <t xml:space="preserve">Supervision and Administrative Burden (S&amp;A):  A monthly accrual for operating company back office charges supporting employees </t>
  </si>
  <si>
    <t>such as Accounting, Finance, Human Resources, Information Technology,  Facilities, Legal, etc. to fully load intercompany or</t>
  </si>
  <si>
    <t>billable charges to 3rd party orders.  S&amp;A is a labor based burden with the offset charged to revenue.</t>
  </si>
  <si>
    <t xml:space="preserve">Capital Overhead Clearing: </t>
  </si>
  <si>
    <t xml:space="preserve"> Is a pool of costs representing  functions that provide direct support of the construction program, such as Construction Supervision, </t>
  </si>
  <si>
    <t xml:space="preserve"> Engineering and Plant Accounting. Direct charging labor and related support expenditures  to each individual work order is not always practical or</t>
  </si>
  <si>
    <t xml:space="preserve"> cost effective to do so. This is because of the tremendous volume of work orders that are supported by these functions every month. </t>
  </si>
  <si>
    <t xml:space="preserve"> In those instances, where approval has been obtained by the Plant Accounting department, the use of the Capital Overhead Clearing account is an </t>
  </si>
  <si>
    <t>approved means by our Regulators of capitalizing direct support costs.</t>
  </si>
  <si>
    <t>s(S/W)+d(D/D+P+C)(1-S/W)= 1.68%</t>
  </si>
  <si>
    <t>(1-SW)[p(P/D+P+C)+c(C/D+P+C)] = 4.81%</t>
  </si>
  <si>
    <t>Research and Development Activities</t>
  </si>
  <si>
    <t>Environmental Activities Expenses</t>
  </si>
  <si>
    <t>Clinton Station 604</t>
  </si>
  <si>
    <t>Florida Station 501</t>
  </si>
  <si>
    <t>Homer Hill Switch Structure</t>
  </si>
  <si>
    <t>Pachham Matls</t>
  </si>
  <si>
    <t>Sharmen Station 333</t>
  </si>
  <si>
    <t>Station 021</t>
  </si>
  <si>
    <t>Station 022</t>
  </si>
  <si>
    <t>Station 026</t>
  </si>
  <si>
    <t>Station 028</t>
  </si>
  <si>
    <t>Station 033</t>
  </si>
  <si>
    <t>Station 036</t>
  </si>
  <si>
    <t>Station 039</t>
  </si>
  <si>
    <t>Station 040</t>
  </si>
  <si>
    <t>Station 044</t>
  </si>
  <si>
    <t>Station 046</t>
  </si>
  <si>
    <t>Station 048</t>
  </si>
  <si>
    <t>Station 049</t>
  </si>
  <si>
    <t>Page 427-S</t>
  </si>
  <si>
    <t>Station 056</t>
  </si>
  <si>
    <t>Station 057</t>
  </si>
  <si>
    <t>Station 063</t>
  </si>
  <si>
    <t>Station 068</t>
  </si>
  <si>
    <t>Station 077</t>
  </si>
  <si>
    <t>Station 126 - Gibson St.</t>
  </si>
  <si>
    <t>Station 127 - Delaware Rd</t>
  </si>
  <si>
    <t>Station 160 - Summer St.</t>
  </si>
  <si>
    <t>Station 161 - Short St.</t>
  </si>
  <si>
    <t>Page 427-U</t>
  </si>
  <si>
    <t>West Herkimer 676</t>
  </si>
  <si>
    <t>Wetzel Road Station</t>
  </si>
  <si>
    <t>United Way  of Central New York</t>
  </si>
  <si>
    <t>Heartshare Human Services of New York</t>
  </si>
  <si>
    <t>Donations(Less than 5%)</t>
  </si>
  <si>
    <t>NPCC Penalty Payment</t>
  </si>
  <si>
    <t>Penalties (Less than 5%)</t>
  </si>
  <si>
    <t>Compliance Penalty</t>
  </si>
  <si>
    <t>Lobbying</t>
  </si>
  <si>
    <t>Miscellaneous (Allocation - Corporate Services &amp; account reconciliation write-off’s)</t>
  </si>
  <si>
    <t>Interest charges FIN 48</t>
  </si>
  <si>
    <t>Interest charge NMPC Gas Community Carrying</t>
  </si>
  <si>
    <t>Deferral Carrying charges 10-E-0050</t>
  </si>
  <si>
    <t>Pg 112, L 31 (d)</t>
  </si>
  <si>
    <t>Resignations</t>
  </si>
  <si>
    <t>The Company is subject to various legal proceedings arising out of the ordinary course of its business. The Company does</t>
  </si>
  <si>
    <t>not consider any of such proceedings to be material, individually or in the aggregate, to its business or likely to result in a</t>
  </si>
  <si>
    <t>material adverse effect on its results of operations, financial position, or cash flows.</t>
  </si>
  <si>
    <t>Change in Unamortized Debt Expense</t>
  </si>
  <si>
    <t>Change in Preliminary Survey and Investigation Charges</t>
  </si>
  <si>
    <t>Change in Clearing Accounts</t>
  </si>
  <si>
    <t xml:space="preserve">Change in Temporary Facilities </t>
  </si>
  <si>
    <t>Change in Miscellaneous Deferred Debits</t>
  </si>
  <si>
    <t>Change in (Less) Unamortized Discount on Long-Term Debt</t>
  </si>
  <si>
    <t>Change in Accumulated Provision for Injuries and Damages</t>
  </si>
  <si>
    <t>Change in Asset Retirement Obligations</t>
  </si>
  <si>
    <t>Change in Pension Expense</t>
  </si>
  <si>
    <t>Changes in Deferred Income Taxes</t>
  </si>
  <si>
    <t>Note 1 - Notes to Financial Statements for the Statement of Cash Flows Schedule of Noncash and Other Charges (Credits) to Income:</t>
  </si>
  <si>
    <t>Total Other Page 120 Line 18</t>
  </si>
  <si>
    <t>Change in Notes Receivable</t>
  </si>
  <si>
    <t>Change in Investment in Subsidiary company</t>
  </si>
  <si>
    <t>Change in Special Funds</t>
  </si>
  <si>
    <t>Total Other Page 121 Line 53</t>
  </si>
  <si>
    <t>Change in Obligations Under Capital Leases - Current</t>
  </si>
  <si>
    <t>Change in Customer Advances for Construction</t>
  </si>
  <si>
    <t>Correction related to advance from affiliate</t>
  </si>
  <si>
    <t>Parent Tax loss Allocation</t>
  </si>
  <si>
    <t>Total Other Page 121 Line 76</t>
  </si>
  <si>
    <t>Note 3 - FINANCIAL STATEMENT RESTATEMENT</t>
  </si>
  <si>
    <t>As Previously Reported</t>
  </si>
  <si>
    <t>As Revised</t>
  </si>
  <si>
    <t>December 2013</t>
  </si>
  <si>
    <t>(in thousands of dollars)</t>
  </si>
  <si>
    <t>Statement of Income</t>
  </si>
  <si>
    <t>Operation expenses</t>
  </si>
  <si>
    <t>Maintenance expenses</t>
  </si>
  <si>
    <t>Provision for deferred income taxes</t>
  </si>
  <si>
    <t>Total utility operating expenses</t>
  </si>
  <si>
    <t>Net utility operating income</t>
  </si>
  <si>
    <t>Net income</t>
  </si>
  <si>
    <t>Balance Sheet</t>
  </si>
  <si>
    <t>Total Assets</t>
  </si>
  <si>
    <t>Total Liabilities and Stockholder Equity</t>
  </si>
  <si>
    <t>The settlement of the Company’s various transactions with NGUSA and certain affiliates generally occurs via</t>
  </si>
  <si>
    <t>the intercompany money pool. The Company is a participant in the Regulated Money Pool and can both borrow</t>
  </si>
  <si>
    <t>and lend funds. Borrowings from the Regulated Money Pool bear interest in accordance with the terms of the</t>
  </si>
  <si>
    <t>intercompany money pool agreement. As the Company fully participates in the Regulated Money Pool rather</t>
  </si>
  <si>
    <t>than settling intercompany charges with cash, all changes in the intercompany money pool balance and</t>
  </si>
  <si>
    <t>accounts receivable and payable from affiliate balances, are reflected as investing or financing activities in the</t>
  </si>
  <si>
    <t>accompanying statements of cash flows. In addition, for the purpose of presentation in the statement of cash</t>
  </si>
  <si>
    <t>flows, it is assumed all amounts settled through intercompany money pool are constructive cash receipts and</t>
  </si>
  <si>
    <t>payments, and therefore are presented as such.</t>
  </si>
  <si>
    <t>In its September 12, 2007, "Order Authorizing Acquisition subject to Conditions and Making Some Revenue</t>
  </si>
  <si>
    <t>Requirement Determinations for KeySpan Energy Delivery New York and KeySpan Energy Delivery Long Island",</t>
  </si>
  <si>
    <t>issued in Case 06-M-0878, the NYPSC authorized the merger of KeySpan Corporation and National Grid subject to the</t>
  </si>
  <si>
    <t>adoption of various financial and other conditions. One of the conditions was the requirement that the Company issue a</t>
  </si>
  <si>
    <t>class of preferred stock having one share (the “Golden Share”), subordinate to any existing preferred stock, the holder</t>
  </si>
  <si>
    <t>of which would have voting rights that limit the Company’s right to commence any voluntary bankruptcy, liquidation,</t>
  </si>
  <si>
    <t>receivership or similar proceeding without the consent of the holder of such share of stock. The NYPSC subsequently</t>
  </si>
  <si>
    <t>authorized the issuance of the Golden Share to a trustee, GSS Holdings, Inc. ("GSS"), who will hold the Golden Share</t>
  </si>
  <si>
    <t>subject to a Services and Indemnity Agreement requiring GSS to vote the Golden Share in the best interests of New</t>
  </si>
  <si>
    <t>York State. The Golden Share was issued by the Company on July 8, 2011.</t>
  </si>
  <si>
    <t>190</t>
  </si>
  <si>
    <t>Pipeline Refunds</t>
  </si>
  <si>
    <t>908</t>
  </si>
  <si>
    <t>Proceeds from Sale of Emissions Allowance -Albany</t>
  </si>
  <si>
    <t>429.1</t>
  </si>
  <si>
    <t>173</t>
  </si>
  <si>
    <t>182</t>
  </si>
  <si>
    <t>Diana Dolgeville - IPP Settlement</t>
  </si>
  <si>
    <t>Site Investigation &amp; Remediation Expend Def  Gas</t>
  </si>
  <si>
    <t>930.2</t>
  </si>
  <si>
    <t>OPEB Exp Deferred-Gas</t>
  </si>
  <si>
    <t>Gross Receipts Tax Customer Refund -2000-Gas</t>
  </si>
  <si>
    <t>From Insert Page A</t>
  </si>
  <si>
    <t>Oswego Puchase Power Agreement</t>
  </si>
  <si>
    <t>Pension Expense deferred-Electric</t>
  </si>
  <si>
    <t>OPEB Expense deferred-Electric</t>
  </si>
  <si>
    <t>Site Investigation and Remediation Exp. Def  Elec</t>
  </si>
  <si>
    <t>426</t>
  </si>
  <si>
    <t>AffordAbility Program - Gas</t>
  </si>
  <si>
    <t>408</t>
  </si>
  <si>
    <t>Transmission Tower Painting</t>
  </si>
  <si>
    <t>12E0201 Deferral Credit  Amortization - Electric</t>
  </si>
  <si>
    <t>12G0202 Deferral Credit  Amortization - Gas</t>
  </si>
  <si>
    <t>Merchant Function Charge - Imbalance</t>
  </si>
  <si>
    <t>(1) [ X  ] An Original</t>
  </si>
  <si>
    <t>New York - Certificate of Consolidation filed January 5, 1950, pursuant to sections 26-a and 86 of the Stock Corporation Law and to Subdivision 4 of Section II of the Transportation Corporation Law of the State of New York.</t>
  </si>
  <si>
    <t>Jordan, Marie</t>
  </si>
  <si>
    <t>Bruckner, John</t>
  </si>
  <si>
    <t>Schlaff, Raymond  - 04/08/2014</t>
  </si>
  <si>
    <t>Warren, Cheryl - 7/07/2014</t>
  </si>
  <si>
    <t>Colin Owyang appointed as Senior Vice President effective July 1, 2014</t>
  </si>
  <si>
    <t>Change in Accumulated Other Comprehensive Income</t>
  </si>
  <si>
    <t>Capital Contributions</t>
  </si>
  <si>
    <t>Balance December 31, 2014</t>
  </si>
  <si>
    <t>Includes remuneration items such as imputed value of automobiles, financial planning, annual physical, health club, performance bonuses, and other miscellaneous payments</t>
  </si>
  <si>
    <t>Other:</t>
  </si>
  <si>
    <t>(2) [ ] A Resubmission</t>
  </si>
  <si>
    <t xml:space="preserve">  (2)  [  ]  A Resubmission</t>
  </si>
  <si>
    <t xml:space="preserve">  (1)  [  X ]  An Original</t>
  </si>
  <si>
    <t>NM-42</t>
  </si>
  <si>
    <t>Pg 112, L 28 (d)</t>
  </si>
  <si>
    <t>Pg 115, L 11+12-13 (e)</t>
  </si>
  <si>
    <t>Pg 115, L 15=&gt;17-18+19 (e)</t>
  </si>
  <si>
    <t>Pg 115, L 24 (e)</t>
  </si>
  <si>
    <t>Pg 115, L 24 (g)</t>
  </si>
  <si>
    <t>Pg 115, L 15=&gt;17-18+19 (g)</t>
  </si>
  <si>
    <t>Pg 115, L 11+12-13 (g)</t>
  </si>
  <si>
    <t>Pg 117, L 59 (c)</t>
  </si>
  <si>
    <t>Pg 117, L 60 (c)</t>
  </si>
  <si>
    <t>Pg 117, L 62 (c)</t>
  </si>
  <si>
    <t>Pg 117, L 64 (c)</t>
  </si>
  <si>
    <t>Pg 117, L 65 (c)</t>
  </si>
  <si>
    <t xml:space="preserve">Net Increase in Deferred Credits </t>
  </si>
  <si>
    <t xml:space="preserve">Net Decrease(Increase) in Prepaid and Other Current Assets </t>
  </si>
  <si>
    <t>Pg 120, L 20 (b)</t>
  </si>
  <si>
    <t>Flynn, John - 7/23/2014</t>
  </si>
  <si>
    <t>Pg 117, L 54 (c)</t>
  </si>
  <si>
    <t>FERC  FORM NO. 1  (ED. 12-95)</t>
  </si>
  <si>
    <t xml:space="preserve">H1 </t>
  </si>
  <si>
    <t>ARO</t>
  </si>
  <si>
    <t>Ln 2</t>
  </si>
  <si>
    <t>Salary disclosure includes amounts that have been allocated to Niagara Mohawk Power Corporation (reporting entity). The salary amount allocated to other companies was $154,982. These salary amounts exclude incentive compensation payments and reflect base salary paid by the company from 1-1-2014 through 12-31-2014.</t>
  </si>
  <si>
    <t>Ln 3</t>
  </si>
  <si>
    <t>Ln 4</t>
  </si>
  <si>
    <t>Ln 5</t>
  </si>
  <si>
    <t>Ln 6</t>
  </si>
  <si>
    <t>Salary disclosure includes amounts that have been allocated to Niagara Mohawk Power Corporation (reporting entity). The salary amount allocated to other companies was $81,479. These salary amounts exclude incentive compensation payments and reflect base salary paid by the company from 1-1-2014 through 12-31-2014.</t>
  </si>
  <si>
    <t>Salary disclosure includes amounts that have been allocated to Niagara Mohawk Power Corporation (reporting entity). The salary amount allocated to other companies was $201,047. These salary amounts exclude incentive compensation payments and reflect base salary paid by the company from 1-1-2014 through 12-31-2014.</t>
  </si>
  <si>
    <t>Salary disclosure includes amounts that have been allocated to Niagara Mohawk Power Corporation (reporting entity). The salary amount allocated to other companies was $206,044. These salary amounts exclude incentive compensation payments and reflect base salary paid by the company from 1-1-2014 through 12-31-2014.</t>
  </si>
  <si>
    <t>Salary disclosure includes amounts that have been allocated to Niagara Mohawk Power Corporation (reporting entity). The salary amount allocated to other companies was $183,504. These salary amounts exclude incentive compensation payments and reflect base salary paid by the company from 1-1-2014 through 12-31-2014.</t>
  </si>
  <si>
    <t>Salary disclosure includes amounts that have been allocated to Niagara Mohawk Power Corporation (reporting entity). The salary amount allocated to other companies was $221,255. These salary amounts exclude incentive compensation payments and reflect base salary paid by the company from 1-1-2014 through 12-31-2014.</t>
  </si>
  <si>
    <t>Ln 13</t>
  </si>
  <si>
    <t>Ln 18</t>
  </si>
  <si>
    <t>Ln19</t>
  </si>
  <si>
    <t>Ln20</t>
  </si>
  <si>
    <t>Salary disclosure includes amounts that have been allocated to Niagara Mohawk Power Corporation (reporting entity). The salary amount allocated to other companies was $233,301. These salary amounts exclude incentive compensation payments and reflect base salary paid by the company from 1-1-2014 through 12-31-2014.</t>
  </si>
  <si>
    <t>Salary disclosure includes amounts that have been allocated to Niagara Mohawk Power Corporation (reporting entity). The salary amount allocated to other companies was $47,852. These salary amounts exclude incentive compensation payments and reflect base salary paid by the company from 1-1-2014 through 12-31-2014.</t>
  </si>
  <si>
    <t>Salary disclosure includes amounts that have been allocated to Niagara Mohawk Power Corporation (reporting entity). The salary amount allocated to other companies was $158,531. These salary amounts exclude incentive compensation payments and reflect base salary paid by the company from 1-1-2014 through 12-31-2014.</t>
  </si>
  <si>
    <t>RECONCILIATION OF REPORTED NET INCOME WITH TAXABLE INCOME FOR FEDERAL INCOME TAXES</t>
  </si>
  <si>
    <t xml:space="preserve">1. </t>
  </si>
  <si>
    <t xml:space="preserve">Report the reconciliation of reported net income for the year with taxable income used in computing Federal income </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</si>
  <si>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</si>
  <si>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</si>
  <si>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</si>
  <si>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</si>
  <si>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</si>
  <si>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</si>
  <si>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</si>
  <si>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</si>
  <si>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</si>
  <si>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</si>
  <si>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</si>
  <si>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</si>
  <si>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</si>
  <si>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Reconciling Items for the Year</t>
  </si>
  <si>
    <t>Taxable Income Not Reported on Books</t>
  </si>
  <si>
    <t>Federal Income Taxes</t>
  </si>
  <si>
    <t>See Details in Footnote</t>
  </si>
  <si>
    <t>Deductions Recorded on Books Not Deducted for Return</t>
  </si>
  <si>
    <t>Income Recorded on Books Not Included in Return</t>
  </si>
  <si>
    <t>Deductions on Return Not Charged Against Book Income</t>
  </si>
  <si>
    <t>Federal Tax Net Income</t>
  </si>
  <si>
    <t>Show Computation of Tax:</t>
  </si>
  <si>
    <t>Federal Taxable Income, Page 261</t>
  </si>
  <si>
    <t>Total Tax at 35% Before Credits</t>
  </si>
  <si>
    <t>Credits:</t>
  </si>
  <si>
    <t>Prior Year Adjustment</t>
  </si>
  <si>
    <t>Net Allocated Tax</t>
  </si>
  <si>
    <t xml:space="preserve">  FERC FORM NO.1  (ED.  12-96)</t>
  </si>
  <si>
    <t>Page 261</t>
  </si>
  <si>
    <t>RECONCILIATION OF REPORTED NET INCOME</t>
  </si>
  <si>
    <t>WITH FEDERAL TAXABLE INCOME</t>
  </si>
  <si>
    <t>Net Income per Statement of Income (Page 117)</t>
  </si>
  <si>
    <t>Excess Capital Loss over Capital Gain</t>
  </si>
  <si>
    <t>Taxable Income not Recorded on Books:</t>
  </si>
  <si>
    <t>Employee Stock Purchase Plan Discount</t>
  </si>
  <si>
    <t>Change in Cash Surrender Value</t>
  </si>
  <si>
    <t>CONTRIB - AID OF CONSTRUCTION</t>
  </si>
  <si>
    <t xml:space="preserve">      Total Line 4</t>
  </si>
  <si>
    <t>Expenses Recorded on Books not Included on Return:</t>
  </si>
  <si>
    <t>ACCRUED OTHER - TCC AUCTION REVENUE</t>
  </si>
  <si>
    <t>ADIT - STATE</t>
  </si>
  <si>
    <t>AFUDC DEBT</t>
  </si>
  <si>
    <t>AMORTIZATION EXPENSE</t>
  </si>
  <si>
    <t>BAD DEBTS</t>
  </si>
  <si>
    <t>COST OF REMOVAL</t>
  </si>
  <si>
    <t>DEFERRED GAS COST</t>
  </si>
  <si>
    <t>DEPRECIATION EXPENSE - BOOK</t>
  </si>
  <si>
    <t>Flow-through Depreciation</t>
  </si>
  <si>
    <t>GAIN (LOSS) ON SALE OF ASSETS</t>
  </si>
  <si>
    <t>HEDGING</t>
  </si>
  <si>
    <t>INJURIES AND DAMAGES</t>
  </si>
  <si>
    <t>INSURANCE PROVISION</t>
  </si>
  <si>
    <t>INVESTMENTS -  PARTNERSHIPS</t>
  </si>
  <si>
    <t>Lobbying Expenses &amp; Political Contributions</t>
  </si>
  <si>
    <t>Meals and Entertainment</t>
  </si>
  <si>
    <t>Penalties &amp; Fines</t>
  </si>
  <si>
    <t>POLE ATTACHMENT RENTALS</t>
  </si>
  <si>
    <t>REG ASSET - CARRYING CHARGES</t>
  </si>
  <si>
    <t>REG ASSET - DECOMMISSIONING</t>
  </si>
  <si>
    <t>REG ASSET - ENVIRONMENTAL</t>
  </si>
  <si>
    <t>REG ASSET - PENSION</t>
  </si>
  <si>
    <t>REG ASSET - PROPERTY TAXES</t>
  </si>
  <si>
    <t>REG ASSET - X Rate Base</t>
  </si>
  <si>
    <t>REG ASSET - OTHER</t>
  </si>
  <si>
    <t>REG LIABILITY - OTHER</t>
  </si>
  <si>
    <t>RESERVE - SALES TAX</t>
  </si>
  <si>
    <t>VACATION ACCRUAL</t>
  </si>
  <si>
    <t>WORKERS' COMPENSATION</t>
  </si>
  <si>
    <t>CHARITABLE CONTRIB LIMITATION</t>
  </si>
  <si>
    <t xml:space="preserve">     Total Line 5</t>
  </si>
  <si>
    <t xml:space="preserve">  FERC FORM NO.1  (ED.  12-88)</t>
  </si>
  <si>
    <t>Page 261-A</t>
  </si>
  <si>
    <t>Total of Items 1-5</t>
  </si>
  <si>
    <t>Income Recorded on Books not included on Return:</t>
  </si>
  <si>
    <t>UNBILLED REVENUE</t>
  </si>
  <si>
    <t>Tax Exempt Interest Income</t>
  </si>
  <si>
    <t>Preferred Dividend Paid Deduction</t>
  </si>
  <si>
    <t>Flow-through AFUDC Equity</t>
  </si>
  <si>
    <t>Dividend Received Deduction</t>
  </si>
  <si>
    <t xml:space="preserve">     Total Line 7</t>
  </si>
  <si>
    <t>Deductions on Return not Charged Against Book Income:</t>
  </si>
  <si>
    <t>ACCRUED INTEREST</t>
  </si>
  <si>
    <t>ACCRUED INTEREST - TAX RESERVE</t>
  </si>
  <si>
    <t>ACCRUED OTHER</t>
  </si>
  <si>
    <t>ASSET RETIREMENT OBLIGATION</t>
  </si>
  <si>
    <t>DEFERRED COMPENSATION</t>
  </si>
  <si>
    <t>DEPRECIATION EXPENSE - TAX</t>
  </si>
  <si>
    <t>DEPRECIATION EXPENSE - TAX BONUS</t>
  </si>
  <si>
    <t>Equity-based Compensation and Dividends</t>
  </si>
  <si>
    <t>FASB 112</t>
  </si>
  <si>
    <t>Flow-through Cost of Removal</t>
  </si>
  <si>
    <t xml:space="preserve">Flow-through Book Gain Amortization - Volney Marcey </t>
  </si>
  <si>
    <t>Flow-through Unamortized Debt</t>
  </si>
  <si>
    <t>Flow-through Bond Redemption</t>
  </si>
  <si>
    <t>INCENTIVE PLAN</t>
  </si>
  <si>
    <t>OPEB / FASB 106</t>
  </si>
  <si>
    <t>PENSION COST</t>
  </si>
  <si>
    <t>REG ASSET - HEDGING</t>
  </si>
  <si>
    <t>REG ASSET - OPEB</t>
  </si>
  <si>
    <t>REG ASSET - PENSION/OBEP - X Rate Base</t>
  </si>
  <si>
    <t>REG ASSET - STORM COST</t>
  </si>
  <si>
    <t>REG LIABILITY - OTHER reserved for future use -1</t>
  </si>
  <si>
    <t>RELOCATION OF MAINS</t>
  </si>
  <si>
    <t>REPAIRS DEDUCTION</t>
  </si>
  <si>
    <t>RESERVE - ENVIRONMENTAL</t>
  </si>
  <si>
    <t>RESERVE - FIN 48 STATE</t>
  </si>
  <si>
    <t>RESERVE - GENERAL</t>
  </si>
  <si>
    <t>RESERVE - HEALTHCARE COSTS</t>
  </si>
  <si>
    <t>RESERVE - OBSOLETE INVENTORY</t>
  </si>
  <si>
    <t>UNAMORTIZED DEBT DISCOUNT OR PREMIUM</t>
  </si>
  <si>
    <t>SHARE BASED COMP</t>
  </si>
  <si>
    <t>Other Temporary Differences -2</t>
  </si>
  <si>
    <t xml:space="preserve">      Total Line 8</t>
  </si>
  <si>
    <t>Total of Items 7 &amp; 8</t>
  </si>
  <si>
    <t>Federal Taxable Income (Item 6 plus Item 9)</t>
  </si>
  <si>
    <t>Page 261-B</t>
  </si>
  <si>
    <t>Dunkirk Settlement Deferral-Excess</t>
  </si>
  <si>
    <t>ACCRUED OTHER - reserved for future use -3</t>
  </si>
  <si>
    <t>LIEN DATE PROPERTY TAXES</t>
  </si>
  <si>
    <t>REG ASSET - OTHER reserved for future use -2</t>
  </si>
  <si>
    <t>Dues &amp; Subscriptions</t>
  </si>
  <si>
    <t>June 1, 2015</t>
  </si>
  <si>
    <t xml:space="preserve">  Other Dr. or Cr. Items (Common Depr):</t>
  </si>
  <si>
    <t xml:space="preserve">Operating revenues </t>
  </si>
  <si>
    <t>Regulatory debits</t>
  </si>
  <si>
    <t>Taxes other than income taxes</t>
  </si>
  <si>
    <t>Income taxes - federal and other</t>
  </si>
  <si>
    <t>Total other income and deductions</t>
  </si>
  <si>
    <t>Total taxes on other income and deductions</t>
  </si>
  <si>
    <t>Total current and accrued assets</t>
  </si>
  <si>
    <t>Total deferred debits</t>
  </si>
  <si>
    <t>Total long-term debt</t>
  </si>
  <si>
    <t>Total proprietary capital</t>
  </si>
  <si>
    <t>Total current and accrued liabilities</t>
  </si>
  <si>
    <t>Total deferred credits</t>
  </si>
  <si>
    <t xml:space="preserve">During the preparation of the December 2014 financial statements, management determined that certain accounting transactions were not properly reported in the Company’s previously issued financial statements.  The Company corrected the accounting by revising the prior year financial statements, the impacts of which are described below.  </t>
  </si>
  <si>
    <t xml:space="preserve">In addition, the Company determined that it had incorrectly classified an advance from affiliate as long-term debt. This correction resulted in an increase in short-term advances from affiliates of $200 million and a corresponding decrease in long-term debt.  </t>
  </si>
  <si>
    <t xml:space="preserve">The following table presents the amounts previously reported as revised:
</t>
  </si>
  <si>
    <t xml:space="preserve">During 2013, the Company incorrectly accounted for its capital tracker, resulting in an understatement of regulatory liabilities of $11.5 million.  In addition, the Company over-accrued certain operation and maintenance expenses, including an over-allocation of insurance premiums from associated companies for a total of $9.4 million. The correction of these and other minor items resulted in a decrease in net utility operating income of $1.3 million and a decrease in net ncome of $1.0 million.  In addition, a correction was made to increase common depreciation expense allocated to the Company’s gas utility operations in the amount of $3.7 million and to decrease depreciation expense allocated to the Company’s electric utility operations in the same amount.   </t>
  </si>
  <si>
    <t xml:space="preserve">The Company’s balance sheets as of December 31, 2014 and 2013 included in this annual report reflect the removal of $1.3 billion of goodwill along with an offsetting reduction to Other Paid-In Capital.  This is different from the treatment of goodwill for FERC reporting under which goodwill is included in Utility Plant and is different from the treatment of goodwill for U.S. GAAP reporting under which goodwill is reported as a separate long term asset.  </t>
  </si>
  <si>
    <t>Note 2 -Goodwill</t>
  </si>
</sst>
</file>

<file path=xl/styles.xml><?xml version="1.0" encoding="utf-8"?>
<styleSheet xmlns="http://schemas.openxmlformats.org/spreadsheetml/2006/main" xmlns:mc="http://schemas.openxmlformats.org/markup-compatibility/2006" xmlns:x14ac="http://schemas.microsoft.com/office/spreadsheetml/2009/9/ac" mc:Ignorable="x14ac">
  <numFmts count="1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_(* #,##0_);_(* \(#,##0\);_(* &quot;-&quot;??_);_(@_)"/>
    <numFmt numFmtId="177" formatCode="dd\.mm\.yyyy;@"/>
    <numFmt numFmtId="178" formatCode="0_);\(0\)"/>
    <numFmt numFmtId="179" formatCode="_([$€-2]* #,##0.00_);_([$€-2]* \(#,##0.00\);_([$€-2]* &quot;-&quot;??_)"/>
    <numFmt numFmtId="180" formatCode="_(&quot;$&quot;* #,##0_);_(&quot;$&quot;* \(#,##0\);_(&quot;$&quot;* &quot;-&quot;??_);_(@_)"/>
    <numFmt numFmtId="181" formatCode="#,##0.0\ ;\(#,##0.0\)"/>
    <numFmt numFmtId="182" formatCode="_(&quot;$&quot;* #,##0_);_(&quot;$&quot;* \(#,##0\);_(&quot;$&quot;* &quot;0&quot;_);_(@_)"/>
    <numFmt numFmtId="183" formatCode="#,##0_);[Red]\(#,##0\);&quot;-&quot;"/>
    <numFmt numFmtId="184" formatCode="_-* #,##0_-;\-* #,##0_-;_-* &quot;-&quot;_-;_-@_-"/>
    <numFmt numFmtId="185" formatCode="_(* #,##0_);_(* \(#,##0\);_(* &quot;0&quot;_);_(@_)"/>
    <numFmt numFmtId="186" formatCode="&quot;$&quot;_(#,##0.00_);&quot;$&quot;\(#,##0.00\)"/>
    <numFmt numFmtId="187" formatCode="_-&quot;$&quot;* #,##0.0_-;\-&quot;$&quot;* #,##0.0_-;_-&quot;$&quot;* &quot;-&quot;??_-;_-@_-"/>
    <numFmt numFmtId="188" formatCode="#,##0.0_)\x;\(#,##0.0\)\x"/>
    <numFmt numFmtId="189" formatCode="&quot;$&quot;#,##0"/>
    <numFmt numFmtId="190" formatCode="#,##0.0_)_x;\(#,##0.0\)_x"/>
    <numFmt numFmtId="191" formatCode="0.0_)\%;\(0.0\)\%"/>
    <numFmt numFmtId="192" formatCode="_-* #,##0.000_-;\-* #,##0.000_-;_-* &quot;-&quot;??_-;_-@_-"/>
    <numFmt numFmtId="193" formatCode="#,##0.0_)_%;\(#,##0.0\)_%"/>
    <numFmt numFmtId="194" formatCode="_(&quot;$&quot;* #,##0.0_);_(&quot;$&quot;* \(#,##0.0\);_(&quot;$&quot;* &quot;-&quot;?_);_(@_)"/>
    <numFmt numFmtId="195" formatCode="\£\ #,##0_);[Red]\(\£\ #,##0\)"/>
    <numFmt numFmtId="196" formatCode="#,##0.00;[Red]\(#,##0.00\);\-"/>
    <numFmt numFmtId="197" formatCode="\¥\ #,##0_);[Red]\(\¥\ #,##0\)"/>
    <numFmt numFmtId="198" formatCode="#,##0;\(#,##0\)"/>
    <numFmt numFmtId="199" formatCode="0;[Red]\(0\);\-"/>
    <numFmt numFmtId="200" formatCode="#,##0;[Red]\(#,##0\);\-"/>
    <numFmt numFmtId="201" formatCode="0.0;\(0.0\);\-"/>
    <numFmt numFmtId="202" formatCode="0.00;\(0.00\);\-"/>
    <numFmt numFmtId="203" formatCode="0.00;[Red]\(0.00\);\-"/>
    <numFmt numFmtId="204" formatCode="0.000;\(0.000\);\-"/>
    <numFmt numFmtId="205" formatCode="#,##0.000"/>
    <numFmt numFmtId="206" formatCode="m\-d\-yy"/>
    <numFmt numFmtId="207" formatCode="_ &quot;R&quot;\ * #,##0_ ;_ &quot;R&quot;\ * \-#,##0_ ;_ &quot;R&quot;\ * &quot;-&quot;_ ;_ @_ "/>
    <numFmt numFmtId="208" formatCode="0.0%;\(0.0\)%"/>
    <numFmt numFmtId="209" formatCode="\•\ \ @"/>
    <numFmt numFmtId="210" formatCode="_ &quot;R&quot;\ * #,##0.00_ ;_ &quot;R&quot;\ * \-#,##0.00_ ;_ &quot;R&quot;\ * &quot;-&quot;??_ ;_ @_ "/>
    <numFmt numFmtId="211" formatCode="_(* #,##0.0000_);_(* \(#,##0.0000\);_(* &quot;-&quot;??_);_(@_)"/>
    <numFmt numFmtId="212" formatCode="0.0000&quot;  &quot;"/>
    <numFmt numFmtId="213" formatCode="0.00000&quot;  &quot;"/>
    <numFmt numFmtId="214" formatCode="&quot;R&quot;\ #,##0;&quot;R&quot;\ \-#,##0"/>
    <numFmt numFmtId="215" formatCode="_-* #,##0_-;* \(#,##0\)_-;_-@_-"/>
    <numFmt numFmtId="216" formatCode="_(* #,##0_);_(* \(#,##0\);_(* 0_);_(@_)"/>
    <numFmt numFmtId="217" formatCode="0.000_)"/>
    <numFmt numFmtId="218" formatCode="#,##0.0;[Red]\(#,##0.0\);\-"/>
    <numFmt numFmtId="219" formatCode="#,##0.000;[Red]\(#,##0.000\);\-"/>
    <numFmt numFmtId="220" formatCode="#,##0_%_);\(#,##0\)_%;**;@_%_)"/>
    <numFmt numFmtId="221" formatCode="0.0_x_)_);&quot;NM&quot;_x_)_);0.0_x_)_);@_%_)"/>
    <numFmt numFmtId="222" formatCode="0.0\ \x;\(0.0\ \x\)"/>
    <numFmt numFmtId="223" formatCode="0.0_ ;\(0.0\)_ \ "/>
    <numFmt numFmtId="224" formatCode="General_)"/>
    <numFmt numFmtId="225" formatCode="m/d"/>
    <numFmt numFmtId="226" formatCode="0.0\ \ \x\ ;\(0.0\)\ \ \x\ "/>
    <numFmt numFmtId="227" formatCode="\ \ _•\–\ \ \ \ @"/>
    <numFmt numFmtId="228" formatCode="mmmm\ d\,\ yyyy"/>
    <numFmt numFmtId="229" formatCode="mm/dd/yy"/>
    <numFmt numFmtId="230" formatCode="m/dd/yy\ "/>
    <numFmt numFmtId="231" formatCode="&quot;$&quot;#,##0.0;[Red]&quot;$&quot;#,##0.0"/>
    <numFmt numFmtId="232" formatCode="0.00,,;[Red]\(0.00,,\);\-"/>
    <numFmt numFmtId="233" formatCode="_-* #,##0.00_-;\-* #,##0.00_-;_-* &quot;-&quot;??_-;_-@_-"/>
    <numFmt numFmtId="234" formatCode="#,##0.00&quot; $&quot;;\-#,##0.00&quot; $&quot;"/>
    <numFmt numFmtId="235" formatCode=";;;"/>
    <numFmt numFmtId="236" formatCode="_-* #,##0_-;\-* #,##0_-;_-* &quot;-&quot;??_-;_-@_-"/>
    <numFmt numFmtId="237" formatCode="0.0\x"/>
    <numFmt numFmtId="238" formatCode="0.0\ \x"/>
    <numFmt numFmtId="239" formatCode="0%_);\(0%\);0%_);@_%_)"/>
    <numFmt numFmtId="240" formatCode="0.0000000000"/>
    <numFmt numFmtId="241" formatCode="[Blue]#,##0;[Red]\(#,##0\);\-"/>
    <numFmt numFmtId="242" formatCode="[Blue]#,##0.0;[Red]\(#,##0.0\);\-"/>
    <numFmt numFmtId="243" formatCode="[Blue]#,##0.00;[Red]\(#,##0.00\);\-"/>
    <numFmt numFmtId="244" formatCode="[Blue]#,##0.000;[Red]\(#,##0.000\);\-"/>
    <numFmt numFmtId="245" formatCode="#,##0.00;\-#,##0.00"/>
    <numFmt numFmtId="246" formatCode="&quot;L&quot;#,##0.00_);\(&quot;L&quot;#,##0.00\)"/>
    <numFmt numFmtId="247" formatCode="0.00%;[Red]\(0.00%\);\-"/>
    <numFmt numFmtId="248" formatCode="_-* #,##0.00%_-;* \(#,##0.00\)%_-;_-@_-"/>
    <numFmt numFmtId="249" formatCode="0.0\ \x\ ;\(0.0\)\ \x\ "/>
    <numFmt numFmtId="250" formatCode="0.0%;\(0.0%\);\-"/>
    <numFmt numFmtId="251" formatCode="0.00%;\(0.00%\);\-"/>
    <numFmt numFmtId="252" formatCode="000\-00\-0000\ "/>
    <numFmt numFmtId="253" formatCode="#,##0.0_);[Red]\(#,##0.0\)"/>
    <numFmt numFmtId="254" formatCode="#,##0.000_);[Red]\(#,##0.000\)"/>
    <numFmt numFmtId="255" formatCode="0____"/>
    <numFmt numFmtId="256" formatCode="&quot;$&quot;\ #,##0_);[Red]\(&quot;$&quot;\ #,##0\)"/>
    <numFmt numFmtId="257" formatCode="_-&quot;£&quot;* #,##0_-;\-&quot;£&quot;* #,##0_-;_-&quot;£&quot;* &quot;-&quot;_-;_-@_-"/>
    <numFmt numFmtId="258" formatCode="_-&quot;£&quot;* #,##0.00_-;\-&quot;£&quot;* #,##0.00_-;_-&quot;£&quot;* &quot;-&quot;??_-;_-@_-"/>
    <numFmt numFmtId="259" formatCode="0000"/>
    <numFmt numFmtId="260" formatCode="#,##0.00_)&quot;/dth&quot;;\(#,##0.00\)&quot;/dth&quot;"/>
    <numFmt numFmtId="261" formatCode="_(* #,##0.0_);_(* \(#,##0.0\);_(* &quot;-&quot;?_);@_)"/>
    <numFmt numFmtId="262" formatCode="&quot;$&quot;#,##0.0_);[Red]\(&quot;$&quot;#,##0.0\)"/>
    <numFmt numFmtId="263" formatCode="&quot;$&quot;\ #,##0.000_);[Red]\(&quot;$&quot;\ #,##0.000\)"/>
    <numFmt numFmtId="264" formatCode="_(&quot;$&quot;* #,##0.000_);_(&quot;$&quot;* \(#,##0.000\);_(&quot;$&quot;* &quot;-&quot;???_);_(@_)"/>
    <numFmt numFmtId="265" formatCode="&quot;$&quot;#,##0.0000"/>
    <numFmt numFmtId="266" formatCode="0.0000"/>
    <numFmt numFmtId="267" formatCode="#,##0&quot; dth/day&quot;"/>
    <numFmt numFmtId="268" formatCode="&quot;M2 (&quot;0.00%&quot;)&quot;"/>
    <numFmt numFmtId="269" formatCode="&quot;M3 (&quot;0.00%&quot;)&quot;"/>
    <numFmt numFmtId="270" formatCode="[$$-409]#,##0.00"/>
    <numFmt numFmtId="271" formatCode="[$-409]mmmm\ d\,\ yyyy;@"/>
    <numFmt numFmtId="272" formatCode="mmm\-yyyy"/>
    <numFmt numFmtId="273" formatCode="#,##0,_);[Red]\(#,##0,\)"/>
    <numFmt numFmtId="274" formatCode="[$$-409]#,##0.00_);\([$$-409]#,##0.00\)"/>
    <numFmt numFmtId="275" formatCode="#,##0.0,,,&quot;bn&quot;"/>
    <numFmt numFmtId="276" formatCode="\€#,##0.0,,,&quot;bn&quot;"/>
    <numFmt numFmtId="277" formatCode="\€#,##0.0,,&quot;m&quot;"/>
    <numFmt numFmtId="278" formatCode="\€#,##0.0,&quot;k&quot;"/>
    <numFmt numFmtId="279" formatCode="\€#,##0.00"/>
    <numFmt numFmtId="280" formatCode="\£#,##0.00"/>
    <numFmt numFmtId="281" formatCode="\£#,##0.0,,,&quot;bn&quot;"/>
    <numFmt numFmtId="282" formatCode="\£#,##0.0,,&quot;m&quot;"/>
    <numFmt numFmtId="283" formatCode="\£#,##0.0,&quot;k&quot;"/>
    <numFmt numFmtId="284" formatCode="0.00%;\(0.00%\)"/>
    <numFmt numFmtId="285" formatCode="_(&quot;$&quot;* #,##0.0_);_(&quot;$&quot;* \(#,##0.0\);_(&quot;$&quot;* &quot;-&quot;??_);_(@_)"/>
    <numFmt numFmtId="286" formatCode="#,##0.0,,&quot;m&quot;"/>
    <numFmt numFmtId="287" formatCode="&quot;$&quot;#,##0.0"/>
  </numFmts>
  <fonts count="23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b/>
      <i/>
      <sz val="14"/>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i/>
      <u/>
      <sz val="12"/>
      <name val="Arial"/>
      <family val="2"/>
    </font>
    <font>
      <b/>
      <i/>
      <sz val="12"/>
      <name val="Arial"/>
      <family val="2"/>
    </font>
    <font>
      <b/>
      <sz val="12"/>
      <color rgb="FF000000"/>
      <name val="Arial"/>
      <family val="2"/>
    </font>
    <font>
      <sz val="12"/>
      <color theme="1"/>
      <name val="Arial"/>
      <family val="2"/>
    </font>
    <font>
      <sz val="12"/>
      <color theme="1"/>
      <name val="Times New Roman"/>
      <family val="1"/>
    </font>
    <font>
      <sz val="10"/>
      <name val="Times New Roman"/>
      <family val="1"/>
    </font>
    <font>
      <b/>
      <sz val="10"/>
      <name val="Times New Roman"/>
      <family val="1"/>
    </font>
    <font>
      <b/>
      <sz val="12"/>
      <name val="Times New Roman"/>
      <family val="1"/>
    </font>
    <font>
      <sz val="11"/>
      <color indexed="8"/>
      <name val="Times New Roman"/>
      <family val="1"/>
    </font>
    <font>
      <sz val="11"/>
      <name val="Times New Roman"/>
      <family val="1"/>
    </font>
    <font>
      <sz val="9"/>
      <name val="Arial"/>
      <family val="2"/>
    </font>
    <font>
      <sz val="9"/>
      <name val="Times"/>
      <family val="1"/>
    </font>
    <font>
      <sz val="10"/>
      <color indexed="8"/>
      <name val="MS Sans Serif"/>
      <family val="2"/>
    </font>
    <font>
      <sz val="10"/>
      <color indexed="12"/>
      <name val="Tms Rmn"/>
    </font>
    <font>
      <b/>
      <sz val="10"/>
      <color indexed="12"/>
      <name val="Tms Rmn"/>
    </font>
    <font>
      <sz val="10"/>
      <name val="Tms Rmn"/>
    </font>
    <font>
      <sz val="11"/>
      <color indexed="8"/>
      <name val="Calibri"/>
      <family val="2"/>
    </font>
    <font>
      <sz val="11"/>
      <color indexed="9"/>
      <name val="Calibri"/>
      <family val="2"/>
    </font>
    <font>
      <sz val="11"/>
      <color indexed="39"/>
      <name val="Calibri"/>
      <family val="2"/>
    </font>
    <font>
      <sz val="11"/>
      <color indexed="20"/>
      <name val="Calibri"/>
      <family val="2"/>
    </font>
    <font>
      <sz val="11"/>
      <color indexed="29"/>
      <name val="Calibri"/>
      <family val="2"/>
    </font>
    <font>
      <sz val="12"/>
      <name val="Tms Rmn"/>
    </font>
    <font>
      <b/>
      <sz val="10"/>
      <color indexed="8"/>
      <name val="Times New Roman"/>
      <family val="1"/>
    </font>
    <font>
      <sz val="12"/>
      <name val="±¼¸²Ã¼"/>
      <charset val="129"/>
    </font>
    <font>
      <sz val="10"/>
      <name val="Helv"/>
    </font>
    <font>
      <b/>
      <sz val="11"/>
      <color indexed="52"/>
      <name val="Calibri"/>
      <family val="2"/>
    </font>
    <font>
      <b/>
      <sz val="11"/>
      <color indexed="12"/>
      <name val="Calibri"/>
      <family val="2"/>
    </font>
    <font>
      <b/>
      <sz val="11"/>
      <color indexed="9"/>
      <name val="Calibri"/>
      <family val="2"/>
    </font>
    <font>
      <b/>
      <sz val="11"/>
      <color indexed="39"/>
      <name val="Calibri"/>
      <family val="2"/>
    </font>
    <font>
      <sz val="8"/>
      <name val="Helv"/>
    </font>
    <font>
      <b/>
      <sz val="10"/>
      <name val="Times"/>
      <family val="1"/>
    </font>
    <font>
      <b/>
      <i/>
      <sz val="10"/>
      <name val="Arial"/>
      <family val="2"/>
    </font>
    <font>
      <sz val="9"/>
      <name val="Tms Rmn"/>
    </font>
    <font>
      <sz val="8"/>
      <name val="Palatino"/>
      <family val="1"/>
    </font>
    <font>
      <sz val="10"/>
      <name val="MS Sans Serif"/>
      <family val="2"/>
    </font>
    <font>
      <sz val="10"/>
      <name val="Times"/>
    </font>
    <font>
      <sz val="8"/>
      <name val="Tms Rmn"/>
    </font>
    <font>
      <sz val="7"/>
      <name val="Small Fonts"/>
      <family val="2"/>
    </font>
    <font>
      <sz val="10"/>
      <name val="MS Serif"/>
      <family val="1"/>
    </font>
    <font>
      <sz val="12"/>
      <name val="CG Times (WN)"/>
    </font>
    <font>
      <sz val="10"/>
      <name val="Times"/>
      <family val="1"/>
    </font>
    <font>
      <sz val="10"/>
      <color indexed="16"/>
      <name val="MS Serif"/>
      <family val="1"/>
    </font>
    <font>
      <sz val="10"/>
      <color indexed="10"/>
      <name val="CG Times (WN)"/>
    </font>
    <font>
      <i/>
      <sz val="11"/>
      <color indexed="23"/>
      <name val="Calibri"/>
      <family val="2"/>
    </font>
    <font>
      <i/>
      <sz val="11"/>
      <color indexed="34"/>
      <name val="Calibri"/>
      <family val="2"/>
    </font>
    <font>
      <sz val="1"/>
      <color indexed="16"/>
      <name val="Courier"/>
      <family val="3"/>
    </font>
    <font>
      <b/>
      <sz val="1"/>
      <color indexed="16"/>
      <name val="Courier"/>
      <family val="3"/>
    </font>
    <font>
      <i/>
      <sz val="1"/>
      <color indexed="16"/>
      <name val="Courier"/>
      <family val="3"/>
    </font>
    <font>
      <b/>
      <i/>
      <sz val="14"/>
      <name val="Tms Rmn"/>
    </font>
    <font>
      <sz val="7"/>
      <name val="Palatino"/>
      <family val="1"/>
    </font>
    <font>
      <b/>
      <i/>
      <sz val="10"/>
      <color indexed="16"/>
      <name val="Arial"/>
      <family val="2"/>
    </font>
    <font>
      <sz val="11"/>
      <color indexed="17"/>
      <name val="Calibri"/>
      <family val="2"/>
    </font>
    <font>
      <sz val="11"/>
      <color indexed="25"/>
      <name val="Calibri"/>
      <family val="2"/>
    </font>
    <font>
      <b/>
      <u/>
      <sz val="11"/>
      <color indexed="37"/>
      <name val="Arial"/>
      <family val="2"/>
    </font>
    <font>
      <sz val="6"/>
      <color indexed="16"/>
      <name val="Palatino"/>
      <family val="1"/>
    </font>
    <font>
      <b/>
      <sz val="15"/>
      <color indexed="56"/>
      <name val="Calibri"/>
      <family val="2"/>
    </font>
    <font>
      <b/>
      <sz val="15"/>
      <color indexed="62"/>
      <name val="Calibri"/>
      <family val="2"/>
    </font>
    <font>
      <b/>
      <sz val="15"/>
      <color indexed="18"/>
      <name val="Calibri"/>
      <family val="2"/>
    </font>
    <font>
      <b/>
      <sz val="13"/>
      <color indexed="56"/>
      <name val="Calibri"/>
      <family val="2"/>
    </font>
    <font>
      <b/>
      <sz val="13"/>
      <color indexed="62"/>
      <name val="Calibri"/>
      <family val="2"/>
    </font>
    <font>
      <b/>
      <sz val="13"/>
      <color indexed="18"/>
      <name val="Calibri"/>
      <family val="2"/>
    </font>
    <font>
      <b/>
      <sz val="11"/>
      <color indexed="56"/>
      <name val="Calibri"/>
      <family val="2"/>
    </font>
    <font>
      <b/>
      <sz val="11"/>
      <color indexed="62"/>
      <name val="Calibri"/>
      <family val="2"/>
    </font>
    <font>
      <b/>
      <sz val="11"/>
      <color indexed="18"/>
      <name val="Calibri"/>
      <family val="2"/>
    </font>
    <font>
      <b/>
      <sz val="10"/>
      <color indexed="16"/>
      <name val="Arial"/>
      <family val="2"/>
    </font>
    <font>
      <u/>
      <sz val="10"/>
      <color indexed="12"/>
      <name val="Arial"/>
      <family val="2"/>
    </font>
    <font>
      <u/>
      <sz val="9"/>
      <color indexed="12"/>
      <name val="Arial"/>
      <family val="2"/>
    </font>
    <font>
      <u/>
      <sz val="11"/>
      <color indexed="12"/>
      <name val="Calibri"/>
      <family val="2"/>
    </font>
    <font>
      <u/>
      <sz val="11"/>
      <color theme="10"/>
      <name val="Calibri"/>
      <family val="2"/>
    </font>
    <font>
      <u/>
      <sz val="8.8000000000000007"/>
      <color theme="10"/>
      <name val="Calibri"/>
      <family val="2"/>
    </font>
    <font>
      <b/>
      <sz val="10"/>
      <color indexed="10"/>
      <name val="Arial"/>
      <family val="2"/>
    </font>
    <font>
      <sz val="11"/>
      <color indexed="62"/>
      <name val="Calibri"/>
      <family val="2"/>
    </font>
    <font>
      <sz val="11"/>
      <color indexed="33"/>
      <name val="Calibri"/>
      <family val="2"/>
    </font>
    <font>
      <sz val="11"/>
      <color indexed="52"/>
      <name val="Calibri"/>
      <family val="2"/>
    </font>
    <font>
      <sz val="11"/>
      <color indexed="12"/>
      <name val="Calibri"/>
      <family val="2"/>
    </font>
    <font>
      <sz val="10"/>
      <color indexed="20"/>
      <name val="Arial"/>
      <family val="2"/>
    </font>
    <font>
      <b/>
      <sz val="14"/>
      <name val="Helv"/>
    </font>
    <font>
      <b/>
      <sz val="15"/>
      <name val="Times"/>
      <family val="1"/>
    </font>
    <font>
      <sz val="10"/>
      <color indexed="10"/>
      <name val="Times New Roman"/>
      <family val="1"/>
    </font>
    <font>
      <b/>
      <sz val="11"/>
      <name val="Helv"/>
    </font>
    <font>
      <sz val="11"/>
      <color indexed="60"/>
      <name val="Calibri"/>
      <family val="2"/>
    </font>
    <font>
      <sz val="11"/>
      <color indexed="21"/>
      <name val="Calibri"/>
      <family val="2"/>
    </font>
    <font>
      <b/>
      <i/>
      <sz val="16"/>
      <name val="Helv"/>
    </font>
    <font>
      <sz val="9"/>
      <name val="Times New Roman"/>
      <family val="1"/>
    </font>
    <font>
      <sz val="10"/>
      <name val="Palatino"/>
      <family val="1"/>
    </font>
    <font>
      <b/>
      <sz val="11"/>
      <color indexed="63"/>
      <name val="Calibri"/>
      <family val="2"/>
    </font>
    <font>
      <b/>
      <sz val="11"/>
      <color indexed="33"/>
      <name val="Calibri"/>
      <family val="2"/>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Arial MT"/>
    </font>
    <font>
      <b/>
      <sz val="10"/>
      <name val="MS Sans Serif"/>
      <family val="2"/>
    </font>
    <font>
      <sz val="10"/>
      <color indexed="12"/>
      <name val="MS Sans Serif"/>
      <family val="2"/>
    </font>
    <font>
      <sz val="8"/>
      <color indexed="10"/>
      <name val="Arial"/>
      <family val="2"/>
    </font>
    <font>
      <b/>
      <sz val="10"/>
      <color indexed="60"/>
      <name val="Arial"/>
      <family val="2"/>
    </font>
    <font>
      <sz val="10"/>
      <color indexed="8"/>
      <name val="Times New Roman"/>
      <family val="1"/>
    </font>
    <font>
      <sz val="9.5"/>
      <color indexed="23"/>
      <name val="Helvetica-Black"/>
    </font>
    <font>
      <b/>
      <sz val="20"/>
      <name val="Times New Roman"/>
      <family val="1"/>
    </font>
    <font>
      <sz val="10"/>
      <name val="Geneva"/>
    </font>
    <font>
      <b/>
      <sz val="12"/>
      <color indexed="8"/>
      <name val="Times New Roman"/>
      <family val="1"/>
    </font>
    <font>
      <b/>
      <sz val="14"/>
      <color indexed="13"/>
      <name val="Helv"/>
    </font>
    <font>
      <b/>
      <sz val="10"/>
      <color indexed="12"/>
      <name val="MS Sans Serif"/>
      <family val="2"/>
    </font>
    <font>
      <b/>
      <sz val="8"/>
      <color indexed="8"/>
      <name val="Helv"/>
    </font>
    <font>
      <sz val="9"/>
      <name val="NewsGoth Lt BT"/>
      <family val="2"/>
    </font>
    <font>
      <b/>
      <sz val="9"/>
      <name val="Palatino"/>
      <family val="1"/>
    </font>
    <font>
      <sz val="9"/>
      <color indexed="21"/>
      <name val="Helvetica-Black"/>
    </font>
    <font>
      <b/>
      <sz val="10"/>
      <name val="Palatino"/>
      <family val="1"/>
    </font>
    <font>
      <b/>
      <sz val="12"/>
      <name val="Times"/>
      <family val="1"/>
    </font>
    <font>
      <sz val="12"/>
      <color indexed="8"/>
      <name val="Palatino"/>
      <family val="1"/>
    </font>
    <font>
      <sz val="11"/>
      <color indexed="8"/>
      <name val="Helvetica-Black"/>
    </font>
    <font>
      <b/>
      <sz val="18"/>
      <color indexed="56"/>
      <name val="Cambria"/>
      <family val="2"/>
    </font>
    <font>
      <b/>
      <sz val="18"/>
      <color indexed="62"/>
      <name val="Cambria"/>
      <family val="2"/>
    </font>
    <font>
      <b/>
      <sz val="18"/>
      <color indexed="18"/>
      <name val="Cambria"/>
      <family val="2"/>
    </font>
    <font>
      <sz val="16"/>
      <name val="Arial"/>
      <family val="2"/>
    </font>
    <font>
      <b/>
      <sz val="11"/>
      <color indexed="8"/>
      <name val="Calibri"/>
      <family val="2"/>
    </font>
    <font>
      <u/>
      <sz val="8"/>
      <color indexed="8"/>
      <name val="Arial"/>
      <family val="2"/>
    </font>
    <font>
      <sz val="8"/>
      <color indexed="12"/>
      <name val="Arial"/>
      <family val="2"/>
    </font>
    <font>
      <b/>
      <sz val="10"/>
      <color indexed="18"/>
      <name val="Arial"/>
      <family val="2"/>
    </font>
    <font>
      <sz val="11"/>
      <color indexed="10"/>
      <name val="Calibri"/>
      <family val="2"/>
    </font>
    <font>
      <sz val="11"/>
      <color indexed="24"/>
      <name val="Calibri"/>
      <family val="2"/>
    </font>
    <font>
      <b/>
      <sz val="14"/>
      <color indexed="53"/>
      <name val="Arial"/>
      <family val="2"/>
    </font>
    <font>
      <b/>
      <sz val="11"/>
      <name val="Arial"/>
      <family val="2"/>
    </font>
    <font>
      <b/>
      <sz val="8"/>
      <color indexed="24"/>
      <name val="Arial"/>
      <family val="2"/>
    </font>
    <font>
      <b/>
      <sz val="9"/>
      <color indexed="24"/>
      <name val="Arial"/>
      <family val="2"/>
    </font>
    <font>
      <b/>
      <sz val="11"/>
      <color indexed="24"/>
      <name val="Arial"/>
      <family val="2"/>
    </font>
    <font>
      <sz val="10"/>
      <name val="Arial Black"/>
      <family val="2"/>
    </font>
    <font>
      <b/>
      <sz val="10"/>
      <color indexed="12"/>
      <name val="Arial"/>
      <family val="2"/>
    </font>
    <font>
      <sz val="13"/>
      <name val="GillSans"/>
      <family val="2"/>
    </font>
    <font>
      <b/>
      <sz val="11"/>
      <name val="Times New Roman"/>
      <family val="1"/>
    </font>
    <font>
      <b/>
      <u/>
      <sz val="12"/>
      <name val="Times New Roman"/>
      <family val="1"/>
    </font>
    <font>
      <b/>
      <i/>
      <sz val="11"/>
      <name val="Arial"/>
      <family val="2"/>
    </font>
    <font>
      <sz val="10"/>
      <color indexed="8"/>
      <name val="Calibri"/>
      <family val="2"/>
      <scheme val="minor"/>
    </font>
    <font>
      <sz val="12"/>
      <color indexed="8"/>
      <name val="Calibri"/>
      <family val="2"/>
      <scheme val="minor"/>
    </font>
    <font>
      <sz val="12"/>
      <name val="Arial"/>
      <family val="2"/>
    </font>
    <font>
      <b/>
      <sz val="12"/>
      <color theme="1"/>
      <name val="Arial"/>
      <family val="2"/>
    </font>
    <font>
      <i/>
      <sz val="12"/>
      <color theme="1"/>
      <name val="Arial"/>
      <family val="2"/>
    </font>
    <font>
      <b/>
      <u/>
      <sz val="12"/>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Helv"/>
      <charset val="204"/>
    </font>
    <font>
      <b/>
      <sz val="10"/>
      <name val="Garamond"/>
      <family val="1"/>
    </font>
    <font>
      <sz val="11"/>
      <color theme="1"/>
      <name val="Calibri"/>
      <family val="2"/>
    </font>
    <font>
      <sz val="11"/>
      <color theme="0"/>
      <name val="Calibri"/>
      <family val="2"/>
    </font>
    <font>
      <sz val="10"/>
      <name val="Courier"/>
      <family val="3"/>
    </font>
    <font>
      <sz val="11"/>
      <color rgb="FF9C0006"/>
      <name val="Calibri"/>
      <family val="2"/>
    </font>
    <font>
      <b/>
      <sz val="11"/>
      <color rgb="FFFA7D00"/>
      <name val="Calibri"/>
      <family val="2"/>
    </font>
    <font>
      <b/>
      <sz val="11"/>
      <color theme="0"/>
      <name val="Calibri"/>
      <family val="2"/>
    </font>
    <font>
      <sz val="8"/>
      <color indexed="8"/>
      <name val="Arial"/>
      <family val="2"/>
    </font>
    <font>
      <sz val="10"/>
      <color theme="1"/>
      <name val="Arial"/>
      <family val="2"/>
    </font>
    <font>
      <sz val="10"/>
      <name val="Tahoma"/>
      <family val="2"/>
    </font>
    <font>
      <sz val="10"/>
      <color rgb="FF000000"/>
      <name val="Arial"/>
      <family val="2"/>
    </font>
    <font>
      <b/>
      <sz val="10"/>
      <color indexed="64"/>
      <name val="Arial"/>
      <family val="2"/>
    </font>
    <font>
      <sz val="10"/>
      <color theme="1"/>
      <name val="Calibri"/>
      <family val="2"/>
    </font>
    <font>
      <sz val="12"/>
      <name val="Times"/>
      <family val="1"/>
    </font>
    <font>
      <i/>
      <sz val="11"/>
      <color rgb="FF7F7F7F"/>
      <name val="Calibri"/>
      <family val="2"/>
    </font>
    <font>
      <sz val="11"/>
      <color rgb="FF006100"/>
      <name val="Calibri"/>
      <family val="2"/>
    </font>
    <font>
      <b/>
      <sz val="8"/>
      <name val="Arial"/>
      <family val="2"/>
    </font>
    <font>
      <b/>
      <sz val="15"/>
      <color theme="3"/>
      <name val="Calibri"/>
      <family val="2"/>
    </font>
    <font>
      <b/>
      <sz val="13"/>
      <color theme="3"/>
      <name val="Calibri"/>
      <family val="2"/>
    </font>
    <font>
      <b/>
      <sz val="11"/>
      <color theme="3"/>
      <name val="Calibri"/>
      <family val="2"/>
    </font>
    <font>
      <u/>
      <sz val="10"/>
      <color theme="10"/>
      <name val="Arial"/>
      <family val="2"/>
    </font>
    <font>
      <u/>
      <sz val="11"/>
      <color theme="10"/>
      <name val="Calibri"/>
      <family val="2"/>
      <scheme val="minor"/>
    </font>
    <font>
      <sz val="11"/>
      <color rgb="FF3F3F76"/>
      <name val="Calibri"/>
      <family val="2"/>
    </font>
    <font>
      <sz val="10"/>
      <color indexed="60"/>
      <name val="Arial"/>
      <family val="2"/>
    </font>
    <font>
      <b/>
      <sz val="12"/>
      <color indexed="20"/>
      <name val="Arial"/>
      <family val="2"/>
    </font>
    <font>
      <sz val="11"/>
      <color rgb="FFFA7D00"/>
      <name val="Calibri"/>
      <family val="2"/>
    </font>
    <font>
      <sz val="11"/>
      <color rgb="FF9C6500"/>
      <name val="Calibri"/>
      <family val="2"/>
    </font>
    <font>
      <sz val="12"/>
      <color theme="1"/>
      <name val="Calibri"/>
      <family val="2"/>
      <scheme val="minor"/>
    </font>
    <font>
      <b/>
      <sz val="10"/>
      <color indexed="0"/>
      <name val="Arial"/>
      <family val="2"/>
    </font>
    <font>
      <sz val="10"/>
      <color indexed="64"/>
      <name val="Arial"/>
      <family val="2"/>
    </font>
    <font>
      <b/>
      <sz val="10"/>
      <color theme="1"/>
      <name val="Calibri"/>
      <family val="2"/>
      <scheme val="minor"/>
    </font>
    <font>
      <sz val="10"/>
      <color theme="1"/>
      <name val="Calibri"/>
      <family val="2"/>
      <scheme val="minor"/>
    </font>
    <font>
      <b/>
      <sz val="12"/>
      <color theme="1"/>
      <name val="Calibri"/>
      <family val="2"/>
      <scheme val="minor"/>
    </font>
    <font>
      <sz val="11"/>
      <name val="Calibri"/>
      <family val="2"/>
    </font>
  </fonts>
  <fills count="119">
    <fill>
      <patternFill patternType="none"/>
    </fill>
    <fill>
      <patternFill patternType="gray125"/>
    </fill>
    <fill>
      <patternFill patternType="solid">
        <fgColor indexed="9"/>
      </patternFill>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darkHorizontal">
        <fgColor indexed="8"/>
        <bgColor indexed="26"/>
      </patternFill>
    </fill>
    <fill>
      <patternFill patternType="solid">
        <fgColor rgb="FFCCFFCC"/>
        <bgColor indexed="42"/>
      </patternFill>
    </fill>
    <fill>
      <patternFill patternType="solid">
        <fgColor rgb="FFCCFFCC"/>
        <bgColor indexed="64"/>
      </patternFill>
    </fill>
    <fill>
      <patternFill patternType="solid">
        <fgColor indexed="9"/>
        <bgColor theme="0"/>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5"/>
        <bgColor indexed="64"/>
      </patternFill>
    </fill>
    <fill>
      <patternFill patternType="solid">
        <fgColor indexed="8"/>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1"/>
      </patternFill>
    </fill>
    <fill>
      <patternFill patternType="solid">
        <fgColor indexed="42"/>
      </patternFill>
    </fill>
    <fill>
      <patternFill patternType="solid">
        <fgColor indexed="26"/>
      </patternFill>
    </fill>
    <fill>
      <patternFill patternType="solid">
        <fgColor indexed="61"/>
      </patternFill>
    </fill>
    <fill>
      <patternFill patternType="solid">
        <fgColor indexed="46"/>
      </patternFill>
    </fill>
    <fill>
      <patternFill patternType="solid">
        <fgColor indexed="38"/>
      </patternFill>
    </fill>
    <fill>
      <patternFill patternType="solid">
        <fgColor indexed="27"/>
      </patternFill>
    </fill>
    <fill>
      <patternFill patternType="solid">
        <fgColor indexed="44"/>
      </patternFill>
    </fill>
    <fill>
      <patternFill patternType="solid">
        <fgColor indexed="14"/>
      </patternFill>
    </fill>
    <fill>
      <patternFill patternType="solid">
        <fgColor indexed="15"/>
      </patternFill>
    </fill>
    <fill>
      <patternFill patternType="solid">
        <fgColor indexed="11"/>
      </patternFill>
    </fill>
    <fill>
      <patternFill patternType="solid">
        <fgColor indexed="43"/>
      </patternFill>
    </fill>
    <fill>
      <patternFill patternType="solid">
        <fgColor indexed="20"/>
      </patternFill>
    </fill>
    <fill>
      <patternFill patternType="solid">
        <fgColor indexed="37"/>
      </patternFill>
    </fill>
    <fill>
      <patternFill patternType="solid">
        <fgColor indexed="51"/>
      </patternFill>
    </fill>
    <fill>
      <patternFill patternType="solid">
        <fgColor indexed="40"/>
      </patternFill>
    </fill>
    <fill>
      <patternFill patternType="solid">
        <fgColor indexed="30"/>
      </patternFill>
    </fill>
    <fill>
      <patternFill patternType="solid">
        <fgColor indexed="49"/>
      </patternFill>
    </fill>
    <fill>
      <patternFill patternType="solid">
        <fgColor indexed="19"/>
      </patternFill>
    </fill>
    <fill>
      <patternFill patternType="solid">
        <fgColor indexed="36"/>
      </patternFill>
    </fill>
    <fill>
      <patternFill patternType="solid">
        <fgColor indexed="52"/>
      </patternFill>
    </fill>
    <fill>
      <patternFill patternType="solid">
        <fgColor indexed="4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34"/>
      </patternFill>
    </fill>
    <fill>
      <patternFill patternType="solid">
        <fgColor indexed="53"/>
      </patternFill>
    </fill>
    <fill>
      <patternFill patternType="solid">
        <fgColor indexed="44"/>
        <bgColor indexed="64"/>
      </patternFill>
    </fill>
    <fill>
      <patternFill patternType="solid">
        <fgColor indexed="55"/>
      </patternFill>
    </fill>
    <fill>
      <patternFill patternType="solid">
        <fgColor indexed="35"/>
      </patternFill>
    </fill>
    <fill>
      <patternFill patternType="solid">
        <fgColor indexed="16"/>
      </patternFill>
    </fill>
    <fill>
      <patternFill patternType="solid">
        <fgColor indexed="26"/>
        <bgColor indexed="64"/>
      </patternFill>
    </fill>
    <fill>
      <patternFill patternType="solid">
        <fgColor indexed="29"/>
        <bgColor indexed="64"/>
      </patternFill>
    </fill>
    <fill>
      <patternFill patternType="lightGray">
        <fgColor indexed="38"/>
        <bgColor indexed="23"/>
      </patternFill>
    </fill>
    <fill>
      <patternFill patternType="mediumGray">
        <fgColor indexed="22"/>
      </patternFill>
    </fill>
    <fill>
      <patternFill patternType="solid">
        <fgColor indexed="56"/>
      </patternFill>
    </fill>
    <fill>
      <patternFill patternType="solid">
        <fgColor indexed="21"/>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1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1"/>
        <bgColor indexed="41"/>
      </patternFill>
    </fill>
    <fill>
      <patternFill patternType="solid">
        <fgColor indexed="40"/>
        <bgColor indexed="40"/>
      </patternFill>
    </fill>
    <fill>
      <patternFill patternType="solid">
        <fgColor indexed="26"/>
        <bgColor indexed="26"/>
      </patternFill>
    </fill>
    <fill>
      <patternFill patternType="solid">
        <fgColor indexed="47"/>
        <bgColor indexed="47"/>
      </patternFill>
    </fill>
    <fill>
      <patternFill patternType="solid">
        <fgColor indexed="51"/>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s>
  <borders count="193">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style="thin">
        <color indexed="23"/>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right/>
      <top/>
      <bottom style="hair">
        <color indexed="8"/>
      </bottom>
      <diagonal/>
    </border>
    <border>
      <left/>
      <right/>
      <top/>
      <bottom style="double">
        <color indexed="8"/>
      </bottom>
      <diagonal/>
    </border>
    <border>
      <left/>
      <right/>
      <top/>
      <bottom style="medium">
        <color theme="1"/>
      </bottom>
      <diagonal/>
    </border>
    <border>
      <left style="medium">
        <color indexed="8"/>
      </left>
      <right/>
      <top style="thin">
        <color indexed="8"/>
      </top>
      <bottom style="thin">
        <color theme="1"/>
      </bottom>
      <diagonal/>
    </border>
    <border>
      <left style="thin">
        <color theme="1"/>
      </left>
      <right/>
      <top style="thin">
        <color theme="1"/>
      </top>
      <bottom style="thin">
        <color theme="1"/>
      </bottom>
      <diagonal/>
    </border>
    <border>
      <left style="medium">
        <color indexed="8"/>
      </left>
      <right style="medium">
        <color indexed="8"/>
      </right>
      <top style="thin">
        <color theme="1"/>
      </top>
      <bottom style="thin">
        <color theme="1"/>
      </bottom>
      <diagonal/>
    </border>
    <border>
      <left/>
      <right style="medium">
        <color indexed="8"/>
      </right>
      <top style="thin">
        <color indexed="8"/>
      </top>
      <bottom style="thin">
        <color theme="1"/>
      </bottom>
      <diagonal/>
    </border>
    <border>
      <left/>
      <right/>
      <top style="thin">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thin">
        <color indexed="8"/>
      </bottom>
      <diagonal/>
    </border>
    <border>
      <left style="thin">
        <color indexed="8"/>
      </left>
      <right style="medium">
        <color theme="1"/>
      </right>
      <top/>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top style="medium">
        <color theme="1"/>
      </top>
      <bottom/>
      <diagonal/>
    </border>
    <border>
      <left/>
      <right style="medium">
        <color theme="1"/>
      </right>
      <top style="thin">
        <color indexed="8"/>
      </top>
      <bottom style="thin">
        <color indexed="8"/>
      </bottom>
      <diagonal/>
    </border>
    <border>
      <left style="thin">
        <color indexed="8"/>
      </left>
      <right style="thin">
        <color indexed="8"/>
      </right>
      <top style="medium">
        <color theme="1"/>
      </top>
      <bottom/>
      <diagonal/>
    </border>
    <border>
      <left/>
      <right style="medium">
        <color theme="1"/>
      </right>
      <top/>
      <bottom style="thin">
        <color indexed="8"/>
      </bottom>
      <diagonal/>
    </border>
    <border>
      <left style="medium">
        <color theme="1"/>
      </left>
      <right style="thin">
        <color indexed="8"/>
      </right>
      <top/>
      <bottom style="thin">
        <color indexed="8"/>
      </bottom>
      <diagonal/>
    </border>
    <border>
      <left/>
      <right style="medium">
        <color theme="1"/>
      </right>
      <top style="thin">
        <color indexed="8"/>
      </top>
      <bottom/>
      <diagonal/>
    </border>
    <border>
      <left style="medium">
        <color theme="1"/>
      </left>
      <right style="thin">
        <color indexed="8"/>
      </right>
      <top/>
      <bottom style="medium">
        <color theme="1"/>
      </bottom>
      <diagonal/>
    </border>
    <border>
      <left style="thin">
        <color indexed="8"/>
      </left>
      <right/>
      <top/>
      <bottom style="medium">
        <color theme="1"/>
      </bottom>
      <diagonal/>
    </border>
    <border>
      <left style="thin">
        <color indexed="8"/>
      </left>
      <right style="medium">
        <color theme="1"/>
      </right>
      <top style="medium">
        <color theme="1"/>
      </top>
      <bottom/>
      <diagonal/>
    </border>
    <border>
      <left style="thin">
        <color indexed="8"/>
      </left>
      <right style="thin">
        <color indexed="8"/>
      </right>
      <top/>
      <bottom style="medium">
        <color theme="1"/>
      </bottom>
      <diagonal/>
    </border>
    <border>
      <left/>
      <right style="medium">
        <color theme="1"/>
      </right>
      <top/>
      <bottom style="medium">
        <color theme="1"/>
      </bottom>
      <diagonal/>
    </border>
    <border>
      <left/>
      <right style="thin">
        <color indexed="8"/>
      </right>
      <top style="medium">
        <color theme="1"/>
      </top>
      <bottom/>
      <diagonal/>
    </border>
    <border>
      <left/>
      <right style="thin">
        <color indexed="8"/>
      </right>
      <top/>
      <bottom style="medium">
        <color theme="1"/>
      </bottom>
      <diagonal/>
    </border>
    <border>
      <left style="medium">
        <color theme="1"/>
      </left>
      <right/>
      <top style="thin">
        <color indexed="8"/>
      </top>
      <bottom style="thin">
        <color indexed="8"/>
      </bottom>
      <diagonal/>
    </border>
    <border>
      <left style="medium">
        <color theme="1"/>
      </left>
      <right/>
      <top/>
      <bottom style="medium">
        <color theme="1"/>
      </bottom>
      <diagonal/>
    </border>
    <border>
      <left style="medium">
        <color indexed="8"/>
      </left>
      <right/>
      <top style="medium">
        <color theme="1"/>
      </top>
      <bottom/>
      <diagonal/>
    </border>
    <border>
      <left/>
      <right style="medium">
        <color indexed="8"/>
      </right>
      <top style="medium">
        <color theme="1"/>
      </top>
      <bottom/>
      <diagonal/>
    </border>
    <border>
      <left/>
      <right style="medium">
        <color theme="1"/>
      </right>
      <top/>
      <bottom style="medium">
        <color indexed="8"/>
      </bottom>
      <diagonal/>
    </border>
    <border>
      <left style="medium">
        <color theme="1"/>
      </left>
      <right/>
      <top style="medium">
        <color indexed="8"/>
      </top>
      <bottom style="medium">
        <color indexed="8"/>
      </bottom>
      <diagonal/>
    </border>
    <border>
      <left/>
      <right style="medium">
        <color theme="1"/>
      </right>
      <top style="medium">
        <color indexed="8"/>
      </top>
      <bottom style="medium">
        <color indexed="8"/>
      </bottom>
      <diagonal/>
    </border>
    <border>
      <left/>
      <right style="medium">
        <color theme="1"/>
      </right>
      <top/>
      <bottom style="double">
        <color indexed="8"/>
      </bottom>
      <diagonal/>
    </border>
    <border>
      <left style="thin">
        <color indexed="8"/>
      </left>
      <right style="medium">
        <color theme="1"/>
      </right>
      <top/>
      <bottom style="medium">
        <color theme="1"/>
      </bottom>
      <diagonal/>
    </border>
    <border>
      <left style="medium">
        <color indexed="8"/>
      </left>
      <right style="thin">
        <color indexed="8"/>
      </right>
      <top/>
      <bottom style="medium">
        <color theme="1"/>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hair">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34"/>
      </left>
      <right style="thin">
        <color indexed="34"/>
      </right>
      <top style="thin">
        <color indexed="34"/>
      </top>
      <bottom style="thin">
        <color indexed="34"/>
      </bottom>
      <diagonal/>
    </border>
    <border>
      <left style="double">
        <color indexed="63"/>
      </left>
      <right style="double">
        <color indexed="63"/>
      </right>
      <top style="double">
        <color indexed="63"/>
      </top>
      <bottom style="double">
        <color indexed="63"/>
      </bottom>
      <diagonal/>
    </border>
    <border>
      <left style="double">
        <color indexed="33"/>
      </left>
      <right style="double">
        <color indexed="33"/>
      </right>
      <top style="double">
        <color indexed="33"/>
      </top>
      <bottom style="double">
        <color indexed="33"/>
      </bottom>
      <diagonal/>
    </border>
    <border>
      <left style="hair">
        <color auto="1"/>
      </left>
      <right style="hair">
        <color auto="1"/>
      </right>
      <top style="hair">
        <color auto="1"/>
      </top>
      <bottom style="hair">
        <color auto="1"/>
      </bottom>
      <diagonal/>
    </border>
    <border>
      <left/>
      <right/>
      <top/>
      <bottom style="dotted">
        <color indexed="64"/>
      </bottom>
      <diagonal/>
    </border>
    <border>
      <left style="thin">
        <color indexed="9"/>
      </left>
      <right style="thin">
        <color indexed="9"/>
      </right>
      <top style="thin">
        <color indexed="9"/>
      </top>
      <bottom style="thin">
        <color indexed="9"/>
      </bottom>
      <diagonal/>
    </border>
    <border>
      <left/>
      <right/>
      <top/>
      <bottom style="thick">
        <color indexed="62"/>
      </bottom>
      <diagonal/>
    </border>
    <border>
      <left/>
      <right/>
      <top/>
      <bottom style="thick">
        <color indexed="49"/>
      </bottom>
      <diagonal/>
    </border>
    <border>
      <left/>
      <right/>
      <top/>
      <bottom style="thick">
        <color indexed="10"/>
      </bottom>
      <diagonal/>
    </border>
    <border>
      <left/>
      <right/>
      <top/>
      <bottom style="thick">
        <color indexed="22"/>
      </bottom>
      <diagonal/>
    </border>
    <border>
      <left/>
      <right/>
      <top/>
      <bottom style="thick">
        <color indexed="14"/>
      </bottom>
      <diagonal/>
    </border>
    <border>
      <left/>
      <right/>
      <top/>
      <bottom style="medium">
        <color indexed="30"/>
      </bottom>
      <diagonal/>
    </border>
    <border>
      <left/>
      <right/>
      <top/>
      <bottom style="medium">
        <color indexed="49"/>
      </bottom>
      <diagonal/>
    </border>
    <border>
      <left/>
      <right/>
      <top/>
      <bottom style="medium">
        <color indexed="1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2"/>
      </bottom>
      <diagonal/>
    </border>
    <border>
      <left style="thin">
        <color indexed="22"/>
      </left>
      <right style="thin">
        <color indexed="22"/>
      </right>
      <top style="thin">
        <color indexed="22"/>
      </top>
      <bottom style="thin">
        <color indexed="22"/>
      </bottom>
      <diagonal/>
    </border>
    <border>
      <left style="thin">
        <color indexed="36"/>
      </left>
      <right style="thin">
        <color indexed="36"/>
      </right>
      <top style="thin">
        <color indexed="36"/>
      </top>
      <bottom style="thin">
        <color indexed="36"/>
      </bottom>
      <diagonal/>
    </border>
    <border>
      <left style="thin">
        <color indexed="63"/>
      </left>
      <right style="thin">
        <color indexed="63"/>
      </right>
      <top style="thin">
        <color indexed="63"/>
      </top>
      <bottom style="thin">
        <color indexed="63"/>
      </bottom>
      <diagonal/>
    </border>
    <border>
      <left style="thin">
        <color indexed="33"/>
      </left>
      <right style="thin">
        <color indexed="33"/>
      </right>
      <top style="thin">
        <color indexed="33"/>
      </top>
      <bottom style="thin">
        <color indexed="33"/>
      </bottom>
      <diagonal/>
    </border>
    <border>
      <left style="double">
        <color indexed="12"/>
      </left>
      <right style="double">
        <color indexed="12"/>
      </right>
      <top style="double">
        <color indexed="12"/>
      </top>
      <bottom style="dotted">
        <color indexed="12"/>
      </bottom>
      <diagonal/>
    </border>
    <border>
      <left/>
      <right/>
      <top style="medium">
        <color indexed="23"/>
      </top>
      <bottom style="medium">
        <color indexed="23"/>
      </bottom>
      <diagonal/>
    </border>
    <border>
      <left style="thick">
        <color indexed="12"/>
      </left>
      <right style="thick">
        <color indexed="12"/>
      </right>
      <top style="thick">
        <color indexed="12"/>
      </top>
      <bottom/>
      <diagonal/>
    </border>
    <border>
      <left/>
      <right/>
      <top style="hair">
        <color indexed="22"/>
      </top>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10"/>
      </top>
      <bottom style="double">
        <color indexed="10"/>
      </bottom>
      <diagonal/>
    </border>
    <border>
      <left style="thin">
        <color indexed="64"/>
      </left>
      <right style="thin">
        <color indexed="64"/>
      </right>
      <top style="thin">
        <color indexed="64"/>
      </top>
      <bottom style="hair">
        <color indexed="62"/>
      </bottom>
      <diagonal/>
    </border>
    <border>
      <left style="thin">
        <color indexed="8"/>
      </left>
      <right style="thin">
        <color indexed="8"/>
      </right>
      <top/>
      <bottom style="thin">
        <color rgb="FF000000"/>
      </bottom>
      <diagonal/>
    </border>
    <border>
      <left/>
      <right/>
      <top/>
      <bottom style="medium">
        <color indexed="24"/>
      </bottom>
      <diagonal/>
    </border>
    <border>
      <left/>
      <right/>
      <top style="thin">
        <color indexed="64"/>
      </top>
      <bottom/>
      <diagonal/>
    </border>
    <border>
      <left/>
      <right style="thin">
        <color rgb="FF000000"/>
      </right>
      <top/>
      <bottom style="medium">
        <color indexed="8"/>
      </bottom>
      <diagonal/>
    </border>
    <border>
      <left/>
      <right style="thin">
        <color rgb="FF000000"/>
      </right>
      <top/>
      <bottom/>
      <diagonal/>
    </border>
    <border>
      <left/>
      <right style="thin">
        <color rgb="FF000000"/>
      </right>
      <top style="medium">
        <color theme="1"/>
      </top>
      <bottom/>
      <diagonal/>
    </border>
    <border>
      <left/>
      <right style="medium">
        <color indexed="8"/>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right style="medium">
        <color rgb="FF080808"/>
      </right>
      <top style="thin">
        <color indexed="8"/>
      </top>
      <bottom style="thin">
        <color indexed="8"/>
      </bottom>
      <diagonal/>
    </border>
    <border>
      <left style="thin">
        <color indexed="8"/>
      </left>
      <right style="medium">
        <color rgb="FF080808"/>
      </right>
      <top/>
      <bottom/>
      <diagonal/>
    </border>
    <border>
      <left style="thin">
        <color indexed="8"/>
      </left>
      <right style="medium">
        <color rgb="FF080808"/>
      </right>
      <top/>
      <bottom style="thin">
        <color indexed="8"/>
      </bottom>
      <diagonal/>
    </border>
    <border>
      <left/>
      <right style="medium">
        <color rgb="FF080808"/>
      </right>
      <top/>
      <bottom/>
      <diagonal/>
    </border>
    <border>
      <left style="medium">
        <color indexed="8"/>
      </left>
      <right style="medium">
        <color indexed="8"/>
      </right>
      <top style="thin">
        <color indexed="8"/>
      </top>
      <bottom style="thin">
        <color indexed="8"/>
      </bottom>
      <diagonal/>
    </border>
    <border>
      <left style="thin">
        <color theme="1"/>
      </left>
      <right style="medium">
        <color theme="1"/>
      </right>
      <top style="thin">
        <color theme="1"/>
      </top>
      <bottom style="thin">
        <color theme="1"/>
      </bottom>
      <diagonal/>
    </border>
    <border>
      <left style="thin">
        <color theme="1"/>
      </left>
      <right/>
      <top/>
      <bottom/>
      <diagonal/>
    </border>
    <border>
      <left style="thin">
        <color theme="1"/>
      </left>
      <right style="thin">
        <color theme="1"/>
      </right>
      <top/>
      <bottom/>
      <diagonal/>
    </border>
    <border>
      <left style="thin">
        <color indexed="8"/>
      </left>
      <right style="medium">
        <color indexed="8"/>
      </right>
      <top/>
      <bottom style="medium">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style="thin">
        <color indexed="8"/>
      </top>
      <bottom/>
      <diagonal/>
    </border>
    <border>
      <left style="thin">
        <color theme="1"/>
      </left>
      <right style="thin">
        <color indexed="8"/>
      </right>
      <top style="medium">
        <color theme="1"/>
      </top>
      <bottom/>
      <diagonal/>
    </border>
    <border>
      <left style="thin">
        <color theme="1"/>
      </left>
      <right style="thin">
        <color indexed="8"/>
      </right>
      <top/>
      <bottom/>
      <diagonal/>
    </border>
    <border>
      <left style="thin">
        <color theme="1"/>
      </left>
      <right style="thin">
        <color indexed="8"/>
      </right>
      <top/>
      <bottom style="thin">
        <color indexed="8"/>
      </bottom>
      <diagonal/>
    </border>
    <border>
      <left/>
      <right/>
      <top/>
      <bottom style="thin">
        <color rgb="FF080808"/>
      </bottom>
      <diagonal/>
    </border>
    <border>
      <left style="thin">
        <color rgb="FF080808"/>
      </left>
      <right style="thin">
        <color rgb="FF080808"/>
      </right>
      <top style="thin">
        <color rgb="FF080808"/>
      </top>
      <bottom/>
      <diagonal/>
    </border>
    <border>
      <left style="thin">
        <color rgb="FF080808"/>
      </left>
      <right style="thin">
        <color rgb="FF080808"/>
      </right>
      <top/>
      <bottom/>
      <diagonal/>
    </border>
    <border>
      <left style="thin">
        <color rgb="FF080808"/>
      </left>
      <right style="thin">
        <color rgb="FF080808"/>
      </right>
      <top/>
      <bottom style="thin">
        <color rgb="FF080808"/>
      </bottom>
      <diagonal/>
    </border>
    <border>
      <left style="thin">
        <color indexed="8"/>
      </left>
      <right/>
      <top/>
      <bottom style="thin">
        <color rgb="FF08080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hair">
        <color indexed="64"/>
      </left>
      <right style="hair">
        <color indexed="64"/>
      </right>
      <top style="hair">
        <color indexed="64"/>
      </top>
      <bottom style="hair">
        <color indexed="64"/>
      </bottom>
      <diagonal/>
    </border>
    <border>
      <left style="thin">
        <color indexed="8"/>
      </left>
      <right style="medium">
        <color indexed="8"/>
      </right>
      <top/>
      <bottom style="thin">
        <color rgb="FF000000"/>
      </bottom>
      <diagonal/>
    </border>
    <border>
      <left style="thin">
        <color indexed="8"/>
      </left>
      <right style="medium">
        <color indexed="8"/>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s>
  <cellStyleXfs count="62404">
    <xf numFmtId="0" fontId="0" fillId="0" borderId="0"/>
    <xf numFmtId="43" fontId="6" fillId="0" borderId="0" applyFont="0" applyFill="0" applyBorder="0" applyAlignment="0" applyProtection="0"/>
    <xf numFmtId="0" fontId="6" fillId="0" borderId="0"/>
    <xf numFmtId="0" fontId="6" fillId="0" borderId="0"/>
    <xf numFmtId="0" fontId="6" fillId="0" borderId="0"/>
    <xf numFmtId="0" fontId="14" fillId="0" borderId="0"/>
    <xf numFmtId="9" fontId="6"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 fillId="0" borderId="0" applyFont="0" applyFill="0" applyBorder="0" applyAlignment="0" applyProtection="0"/>
    <xf numFmtId="0" fontId="5" fillId="0" borderId="0"/>
    <xf numFmtId="181" fontId="64" fillId="0" borderId="0"/>
    <xf numFmtId="182" fontId="65" fillId="0" borderId="0" applyAlignment="0">
      <alignment horizontal="left" vertical="center"/>
    </xf>
    <xf numFmtId="183" fontId="6" fillId="0" borderId="0"/>
    <xf numFmtId="181" fontId="64" fillId="0" borderId="0"/>
    <xf numFmtId="183" fontId="6" fillId="0" borderId="0"/>
    <xf numFmtId="184" fontId="6" fillId="0" borderId="0" applyFont="0" applyFill="0" applyBorder="0" applyAlignment="0" applyProtection="0"/>
    <xf numFmtId="0" fontId="50" fillId="0" borderId="0" applyNumberFormat="0" applyFill="0" applyBorder="0" applyAlignment="0" applyProtection="0">
      <alignment vertical="top"/>
      <protection locked="0"/>
    </xf>
    <xf numFmtId="0" fontId="66" fillId="0" borderId="0"/>
    <xf numFmtId="185" fontId="65" fillId="0" borderId="0">
      <alignment horizontal="right" vertical="center"/>
    </xf>
    <xf numFmtId="166" fontId="6" fillId="0" borderId="0" applyFont="0" applyFill="0" applyBorder="0" applyAlignment="0" applyProtection="0"/>
    <xf numFmtId="0" fontId="64" fillId="0" borderId="0" applyFont="0" applyFill="0" applyBorder="0" applyAlignment="0" applyProtection="0"/>
    <xf numFmtId="166" fontId="6" fillId="0" borderId="0" applyFont="0" applyFill="0" applyBorder="0" applyAlignment="0" applyProtection="0"/>
    <xf numFmtId="186" fontId="6" fillId="0" borderId="0" applyFont="0" applyFill="0" applyBorder="0" applyAlignment="0" applyProtection="0"/>
    <xf numFmtId="0" fontId="64" fillId="0" borderId="0" applyFont="0" applyFill="0" applyBorder="0" applyAlignment="0" applyProtection="0"/>
    <xf numFmtId="187" fontId="6" fillId="0" borderId="0" applyFont="0" applyFill="0" applyBorder="0" applyAlignment="0" applyProtection="0"/>
    <xf numFmtId="186" fontId="6" fillId="0" borderId="0" applyFont="0" applyFill="0" applyBorder="0" applyAlignment="0" applyProtection="0"/>
    <xf numFmtId="187" fontId="6" fillId="0" borderId="0" applyFont="0" applyFill="0" applyBorder="0" applyAlignment="0" applyProtection="0"/>
    <xf numFmtId="39" fontId="6" fillId="0" borderId="0" applyFont="0" applyFill="0" applyBorder="0" applyAlignment="0" applyProtection="0"/>
    <xf numFmtId="0" fontId="64" fillId="0" borderId="0" applyFont="0" applyFill="0" applyBorder="0" applyAlignment="0" applyProtection="0"/>
    <xf numFmtId="39" fontId="6" fillId="0" borderId="0" applyFont="0" applyFill="0" applyBorder="0" applyAlignment="0" applyProtection="0"/>
    <xf numFmtId="188" fontId="6" fillId="0" borderId="0" applyFont="0" applyFill="0" applyBorder="0" applyAlignment="0" applyProtection="0"/>
    <xf numFmtId="0" fontId="64" fillId="0" borderId="0" applyFont="0" applyFill="0" applyBorder="0" applyAlignment="0" applyProtection="0"/>
    <xf numFmtId="189"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64" fillId="0" borderId="0" applyFont="0" applyFill="0" applyBorder="0" applyAlignment="0" applyProtection="0"/>
    <xf numFmtId="180" fontId="6" fillId="0" borderId="0" applyFont="0" applyFill="0" applyBorder="0" applyAlignment="0" applyProtection="0"/>
    <xf numFmtId="190" fontId="6" fillId="0" borderId="0" applyFont="0" applyFill="0" applyBorder="0" applyAlignment="0" applyProtection="0"/>
    <xf numFmtId="180" fontId="6" fillId="0" borderId="0" applyFont="0" applyFill="0" applyBorder="0" applyAlignment="0" applyProtection="0"/>
    <xf numFmtId="191" fontId="6" fillId="0" borderId="0" applyFont="0" applyFill="0" applyBorder="0" applyAlignment="0" applyProtection="0"/>
    <xf numFmtId="0" fontId="64"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3" fontId="6" fillId="0" borderId="0" applyFont="0" applyFill="0" applyBorder="0" applyAlignment="0" applyProtection="0"/>
    <xf numFmtId="0" fontId="64" fillId="0" borderId="0" applyFont="0" applyFill="0" applyBorder="0" applyAlignment="0" applyProtection="0"/>
    <xf numFmtId="194" fontId="6" fillId="0" borderId="0" applyFont="0" applyFill="0" applyBorder="0" applyAlignment="0" applyProtection="0"/>
    <xf numFmtId="193" fontId="6" fillId="0" borderId="0" applyFont="0" applyFill="0" applyBorder="0" applyAlignment="0" applyProtection="0"/>
    <xf numFmtId="194" fontId="6" fillId="0" borderId="0" applyFont="0" applyFill="0" applyBorder="0" applyAlignment="0" applyProtection="0"/>
    <xf numFmtId="195" fontId="50" fillId="0" borderId="0" applyFont="0" applyFill="0" applyBorder="0" applyAlignment="0" applyProtection="0"/>
    <xf numFmtId="196" fontId="67" fillId="0" borderId="0"/>
    <xf numFmtId="197" fontId="50" fillId="0" borderId="0" applyFont="0" applyFill="0" applyBorder="0" applyAlignment="0" applyProtection="0"/>
    <xf numFmtId="0" fontId="6" fillId="0" borderId="0"/>
    <xf numFmtId="198" fontId="6" fillId="0" borderId="0" applyBorder="0"/>
    <xf numFmtId="199" fontId="67" fillId="0" borderId="0"/>
    <xf numFmtId="199" fontId="68" fillId="0" borderId="0"/>
    <xf numFmtId="200" fontId="67" fillId="0" borderId="0"/>
    <xf numFmtId="201" fontId="69" fillId="0" borderId="0"/>
    <xf numFmtId="0" fontId="68" fillId="0" borderId="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2" borderId="0" applyNumberFormat="0" applyBorder="0" applyAlignment="0" applyProtection="0"/>
    <xf numFmtId="179" fontId="70" fillId="33" borderId="0" applyNumberFormat="0" applyBorder="0" applyAlignment="0" applyProtection="0"/>
    <xf numFmtId="179" fontId="70" fillId="32" borderId="0" applyNumberFormat="0" applyBorder="0" applyAlignment="0" applyProtection="0"/>
    <xf numFmtId="179" fontId="70" fillId="33"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179" fontId="70" fillId="33" borderId="0" applyNumberFormat="0" applyBorder="0" applyAlignment="0" applyProtection="0"/>
    <xf numFmtId="0" fontId="70" fillId="34"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3" borderId="0" applyNumberFormat="0" applyBorder="0" applyAlignment="0" applyProtection="0"/>
    <xf numFmtId="179" fontId="70" fillId="33" borderId="0" applyNumberFormat="0" applyBorder="0" applyAlignment="0" applyProtection="0"/>
    <xf numFmtId="179" fontId="70" fillId="32"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179" fontId="70" fillId="32" borderId="0" applyNumberFormat="0" applyBorder="0" applyAlignment="0" applyProtection="0"/>
    <xf numFmtId="0" fontId="70" fillId="32"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4" borderId="0" applyNumberFormat="0" applyBorder="0" applyAlignment="0" applyProtection="0"/>
    <xf numFmtId="179" fontId="70" fillId="35" borderId="0" applyNumberFormat="0" applyBorder="0" applyAlignment="0" applyProtection="0"/>
    <xf numFmtId="179" fontId="70" fillId="34" borderId="0" applyNumberFormat="0" applyBorder="0" applyAlignment="0" applyProtection="0"/>
    <xf numFmtId="179" fontId="70" fillId="35"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179"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5" borderId="0" applyNumberFormat="0" applyBorder="0" applyAlignment="0" applyProtection="0"/>
    <xf numFmtId="179" fontId="70" fillId="35" borderId="0" applyNumberFormat="0" applyBorder="0" applyAlignment="0" applyProtection="0"/>
    <xf numFmtId="179" fontId="70" fillId="34"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179" fontId="70" fillId="34"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8" borderId="0" applyNumberFormat="0" applyBorder="0" applyAlignment="0" applyProtection="0"/>
    <xf numFmtId="179" fontId="70" fillId="38" borderId="0" applyNumberFormat="0" applyBorder="0" applyAlignment="0" applyProtection="0"/>
    <xf numFmtId="0" fontId="70" fillId="38" borderId="0" applyNumberFormat="0" applyBorder="0" applyAlignment="0" applyProtection="0"/>
    <xf numFmtId="0" fontId="70" fillId="37" borderId="0" applyNumberFormat="0" applyBorder="0" applyAlignment="0" applyProtection="0"/>
    <xf numFmtId="179" fontId="70" fillId="38" borderId="0" applyNumberFormat="0" applyBorder="0" applyAlignment="0" applyProtection="0"/>
    <xf numFmtId="179" fontId="70" fillId="37" borderId="0" applyNumberFormat="0" applyBorder="0" applyAlignment="0" applyProtection="0"/>
    <xf numFmtId="179" fontId="70" fillId="38"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179" fontId="70" fillId="38" borderId="0" applyNumberFormat="0" applyBorder="0" applyAlignment="0" applyProtection="0"/>
    <xf numFmtId="0" fontId="70" fillId="39"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8" borderId="0" applyNumberFormat="0" applyBorder="0" applyAlignment="0" applyProtection="0"/>
    <xf numFmtId="179" fontId="70" fillId="38" borderId="0" applyNumberFormat="0" applyBorder="0" applyAlignment="0" applyProtection="0"/>
    <xf numFmtId="179" fontId="70" fillId="37" borderId="0" applyNumberFormat="0" applyBorder="0" applyAlignment="0" applyProtection="0"/>
    <xf numFmtId="0" fontId="70" fillId="38" borderId="0" applyNumberFormat="0" applyBorder="0" applyAlignment="0" applyProtection="0"/>
    <xf numFmtId="179" fontId="70" fillId="38" borderId="0" applyNumberFormat="0" applyBorder="0" applyAlignment="0" applyProtection="0"/>
    <xf numFmtId="0" fontId="70" fillId="38"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179" fontId="70" fillId="37" borderId="0" applyNumberFormat="0" applyBorder="0" applyAlignment="0" applyProtection="0"/>
    <xf numFmtId="0" fontId="70" fillId="37"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33"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40" borderId="0" applyNumberFormat="0" applyBorder="0" applyAlignment="0" applyProtection="0"/>
    <xf numFmtId="179" fontId="70" fillId="33" borderId="0" applyNumberFormat="0" applyBorder="0" applyAlignment="0" applyProtection="0"/>
    <xf numFmtId="179" fontId="70" fillId="40" borderId="0" applyNumberFormat="0" applyBorder="0" applyAlignment="0" applyProtection="0"/>
    <xf numFmtId="179" fontId="70" fillId="33"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179" fontId="70" fillId="33" borderId="0" applyNumberFormat="0" applyBorder="0" applyAlignment="0" applyProtection="0"/>
    <xf numFmtId="0" fontId="70" fillId="41" borderId="0" applyNumberFormat="0" applyBorder="0" applyAlignment="0" applyProtection="0"/>
    <xf numFmtId="0" fontId="70" fillId="40" borderId="0" applyNumberFormat="0" applyBorder="0" applyAlignment="0" applyProtection="0"/>
    <xf numFmtId="0" fontId="70" fillId="33"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33" borderId="0" applyNumberFormat="0" applyBorder="0" applyAlignment="0" applyProtection="0"/>
    <xf numFmtId="179" fontId="70" fillId="33" borderId="0" applyNumberFormat="0" applyBorder="0" applyAlignment="0" applyProtection="0"/>
    <xf numFmtId="179" fontId="70" fillId="40"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40" borderId="0" applyNumberFormat="0" applyBorder="0" applyAlignment="0" applyProtection="0"/>
    <xf numFmtId="0" fontId="70" fillId="33"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179"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34"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179" fontId="70" fillId="42" borderId="0" applyNumberFormat="0" applyBorder="0" applyAlignment="0" applyProtection="0"/>
    <xf numFmtId="0" fontId="70" fillId="42"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8"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8" borderId="0" applyNumberFormat="0" applyBorder="0" applyAlignment="0" applyProtection="0"/>
    <xf numFmtId="179" fontId="70" fillId="38" borderId="0" applyNumberFormat="0" applyBorder="0" applyAlignment="0" applyProtection="0"/>
    <xf numFmtId="0" fontId="70" fillId="38" borderId="0" applyNumberFormat="0" applyBorder="0" applyAlignment="0" applyProtection="0"/>
    <xf numFmtId="0" fontId="70" fillId="33" borderId="0" applyNumberFormat="0" applyBorder="0" applyAlignment="0" applyProtection="0"/>
    <xf numFmtId="179" fontId="70" fillId="38" borderId="0" applyNumberFormat="0" applyBorder="0" applyAlignment="0" applyProtection="0"/>
    <xf numFmtId="179" fontId="70" fillId="33" borderId="0" applyNumberFormat="0" applyBorder="0" applyAlignment="0" applyProtection="0"/>
    <xf numFmtId="179" fontId="70" fillId="38"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179" fontId="70" fillId="38" borderId="0" applyNumberFormat="0" applyBorder="0" applyAlignment="0" applyProtection="0"/>
    <xf numFmtId="0" fontId="70" fillId="43" borderId="0" applyNumberFormat="0" applyBorder="0" applyAlignment="0" applyProtection="0"/>
    <xf numFmtId="0" fontId="70" fillId="33" borderId="0" applyNumberFormat="0" applyBorder="0" applyAlignment="0" applyProtection="0"/>
    <xf numFmtId="0" fontId="70" fillId="38"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8" borderId="0" applyNumberFormat="0" applyBorder="0" applyAlignment="0" applyProtection="0"/>
    <xf numFmtId="179" fontId="70" fillId="38" borderId="0" applyNumberFormat="0" applyBorder="0" applyAlignment="0" applyProtection="0"/>
    <xf numFmtId="179" fontId="70" fillId="33" borderId="0" applyNumberFormat="0" applyBorder="0" applyAlignment="0" applyProtection="0"/>
    <xf numFmtId="0" fontId="70" fillId="38" borderId="0" applyNumberFormat="0" applyBorder="0" applyAlignment="0" applyProtection="0"/>
    <xf numFmtId="179" fontId="70" fillId="38" borderId="0" applyNumberFormat="0" applyBorder="0" applyAlignment="0" applyProtection="0"/>
    <xf numFmtId="0" fontId="70" fillId="38" borderId="0" applyNumberFormat="0" applyBorder="0" applyAlignment="0" applyProtection="0"/>
    <xf numFmtId="0" fontId="70" fillId="33" borderId="0" applyNumberFormat="0" applyBorder="0" applyAlignment="0" applyProtection="0"/>
    <xf numFmtId="0" fontId="70" fillId="38"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179" fontId="70" fillId="33" borderId="0" applyNumberFormat="0" applyBorder="0" applyAlignment="0" applyProtection="0"/>
    <xf numFmtId="0" fontId="70" fillId="33" borderId="0" applyNumberFormat="0" applyBorder="0" applyAlignment="0" applyProtection="0"/>
    <xf numFmtId="202" fontId="67" fillId="0" borderId="0"/>
    <xf numFmtId="203" fontId="68" fillId="0" borderId="0"/>
    <xf numFmtId="204" fontId="67" fillId="0" borderId="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3" borderId="0" applyNumberFormat="0" applyBorder="0" applyAlignment="0" applyProtection="0"/>
    <xf numFmtId="179" fontId="70" fillId="3" borderId="0" applyNumberFormat="0" applyBorder="0" applyAlignment="0" applyProtection="0"/>
    <xf numFmtId="0" fontId="70" fillId="3" borderId="0" applyNumberFormat="0" applyBorder="0" applyAlignment="0" applyProtection="0"/>
    <xf numFmtId="0" fontId="70" fillId="43" borderId="0" applyNumberFormat="0" applyBorder="0" applyAlignment="0" applyProtection="0"/>
    <xf numFmtId="179" fontId="70" fillId="3" borderId="0" applyNumberFormat="0" applyBorder="0" applyAlignment="0" applyProtection="0"/>
    <xf numFmtId="179" fontId="70" fillId="43" borderId="0" applyNumberFormat="0" applyBorder="0" applyAlignment="0" applyProtection="0"/>
    <xf numFmtId="179" fontId="70" fillId="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179" fontId="70" fillId="3" borderId="0" applyNumberFormat="0" applyBorder="0" applyAlignment="0" applyProtection="0"/>
    <xf numFmtId="0" fontId="70" fillId="44" borderId="0" applyNumberFormat="0" applyBorder="0" applyAlignment="0" applyProtection="0"/>
    <xf numFmtId="0" fontId="70" fillId="43" borderId="0" applyNumberFormat="0" applyBorder="0" applyAlignment="0" applyProtection="0"/>
    <xf numFmtId="0" fontId="70" fillId="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3" borderId="0" applyNumberFormat="0" applyBorder="0" applyAlignment="0" applyProtection="0"/>
    <xf numFmtId="179" fontId="70" fillId="3" borderId="0" applyNumberFormat="0" applyBorder="0" applyAlignment="0" applyProtection="0"/>
    <xf numFmtId="179" fontId="70" fillId="43" borderId="0" applyNumberFormat="0" applyBorder="0" applyAlignment="0" applyProtection="0"/>
    <xf numFmtId="0" fontId="70" fillId="3" borderId="0" applyNumberFormat="0" applyBorder="0" applyAlignment="0" applyProtection="0"/>
    <xf numFmtId="179" fontId="70" fillId="3" borderId="0" applyNumberFormat="0" applyBorder="0" applyAlignment="0" applyProtection="0"/>
    <xf numFmtId="0" fontId="70" fillId="3" borderId="0" applyNumberFormat="0" applyBorder="0" applyAlignment="0" applyProtection="0"/>
    <xf numFmtId="0" fontId="70" fillId="43" borderId="0" applyNumberFormat="0" applyBorder="0" applyAlignment="0" applyProtection="0"/>
    <xf numFmtId="0" fontId="70" fillId="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179"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4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179" fontId="70" fillId="35" borderId="0" applyNumberFormat="0" applyBorder="0" applyAlignment="0" applyProtection="0"/>
    <xf numFmtId="0" fontId="70" fillId="35"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7" borderId="0" applyNumberFormat="0" applyBorder="0" applyAlignment="0" applyProtection="0"/>
    <xf numFmtId="179" fontId="70" fillId="47"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179" fontId="70" fillId="47" borderId="0" applyNumberFormat="0" applyBorder="0" applyAlignment="0" applyProtection="0"/>
    <xf numFmtId="179" fontId="70" fillId="46" borderId="0" applyNumberFormat="0" applyBorder="0" applyAlignment="0" applyProtection="0"/>
    <xf numFmtId="179" fontId="70" fillId="47"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179" fontId="70" fillId="47" borderId="0" applyNumberFormat="0" applyBorder="0" applyAlignment="0" applyProtection="0"/>
    <xf numFmtId="0" fontId="70" fillId="48"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7" borderId="0" applyNumberFormat="0" applyBorder="0" applyAlignment="0" applyProtection="0"/>
    <xf numFmtId="179" fontId="70" fillId="47" borderId="0" applyNumberFormat="0" applyBorder="0" applyAlignment="0" applyProtection="0"/>
    <xf numFmtId="179" fontId="70" fillId="46" borderId="0" applyNumberFormat="0" applyBorder="0" applyAlignment="0" applyProtection="0"/>
    <xf numFmtId="0" fontId="70" fillId="47" borderId="0" applyNumberFormat="0" applyBorder="0" applyAlignment="0" applyProtection="0"/>
    <xf numFmtId="179" fontId="70" fillId="47"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179" fontId="70" fillId="46" borderId="0" applyNumberFormat="0" applyBorder="0" applyAlignment="0" applyProtection="0"/>
    <xf numFmtId="0" fontId="70" fillId="46"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3"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3" borderId="0" applyNumberFormat="0" applyBorder="0" applyAlignment="0" applyProtection="0"/>
    <xf numFmtId="179" fontId="70" fillId="3" borderId="0" applyNumberFormat="0" applyBorder="0" applyAlignment="0" applyProtection="0"/>
    <xf numFmtId="0" fontId="70" fillId="3" borderId="0" applyNumberFormat="0" applyBorder="0" applyAlignment="0" applyProtection="0"/>
    <xf numFmtId="0" fontId="70" fillId="40" borderId="0" applyNumberFormat="0" applyBorder="0" applyAlignment="0" applyProtection="0"/>
    <xf numFmtId="179" fontId="70" fillId="3" borderId="0" applyNumberFormat="0" applyBorder="0" applyAlignment="0" applyProtection="0"/>
    <xf numFmtId="179" fontId="70" fillId="40" borderId="0" applyNumberFormat="0" applyBorder="0" applyAlignment="0" applyProtection="0"/>
    <xf numFmtId="179" fontId="70" fillId="3"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179" fontId="70" fillId="3" borderId="0" applyNumberFormat="0" applyBorder="0" applyAlignment="0" applyProtection="0"/>
    <xf numFmtId="0" fontId="70" fillId="49" borderId="0" applyNumberFormat="0" applyBorder="0" applyAlignment="0" applyProtection="0"/>
    <xf numFmtId="0" fontId="70" fillId="40" borderId="0" applyNumberFormat="0" applyBorder="0" applyAlignment="0" applyProtection="0"/>
    <xf numFmtId="0" fontId="70" fillId="3"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3" borderId="0" applyNumberFormat="0" applyBorder="0" applyAlignment="0" applyProtection="0"/>
    <xf numFmtId="179" fontId="70" fillId="3" borderId="0" applyNumberFormat="0" applyBorder="0" applyAlignment="0" applyProtection="0"/>
    <xf numFmtId="179" fontId="70" fillId="40" borderId="0" applyNumberFormat="0" applyBorder="0" applyAlignment="0" applyProtection="0"/>
    <xf numFmtId="0" fontId="70" fillId="3" borderId="0" applyNumberFormat="0" applyBorder="0" applyAlignment="0" applyProtection="0"/>
    <xf numFmtId="179" fontId="70" fillId="3" borderId="0" applyNumberFormat="0" applyBorder="0" applyAlignment="0" applyProtection="0"/>
    <xf numFmtId="0" fontId="70" fillId="3" borderId="0" applyNumberFormat="0" applyBorder="0" applyAlignment="0" applyProtection="0"/>
    <xf numFmtId="0" fontId="70" fillId="40" borderId="0" applyNumberFormat="0" applyBorder="0" applyAlignment="0" applyProtection="0"/>
    <xf numFmtId="0" fontId="70" fillId="3"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179" fontId="70" fillId="40" borderId="0" applyNumberFormat="0" applyBorder="0" applyAlignment="0" applyProtection="0"/>
    <xf numFmtId="0" fontId="70" fillId="40"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179"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179" fontId="70" fillId="43" borderId="0" applyNumberFormat="0" applyBorder="0" applyAlignment="0" applyProtection="0"/>
    <xf numFmtId="0" fontId="70" fillId="43"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0" fontId="70" fillId="47"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47" borderId="0" applyNumberFormat="0" applyBorder="0" applyAlignment="0" applyProtection="0"/>
    <xf numFmtId="179" fontId="70" fillId="47" borderId="0" applyNumberFormat="0" applyBorder="0" applyAlignment="0" applyProtection="0"/>
    <xf numFmtId="0" fontId="70" fillId="47" borderId="0" applyNumberFormat="0" applyBorder="0" applyAlignment="0" applyProtection="0"/>
    <xf numFmtId="0" fontId="70" fillId="50" borderId="0" applyNumberFormat="0" applyBorder="0" applyAlignment="0" applyProtection="0"/>
    <xf numFmtId="179" fontId="70" fillId="47" borderId="0" applyNumberFormat="0" applyBorder="0" applyAlignment="0" applyProtection="0"/>
    <xf numFmtId="179" fontId="70" fillId="50" borderId="0" applyNumberFormat="0" applyBorder="0" applyAlignment="0" applyProtection="0"/>
    <xf numFmtId="179" fontId="70" fillId="47"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179" fontId="70" fillId="47" borderId="0" applyNumberFormat="0" applyBorder="0" applyAlignment="0" applyProtection="0"/>
    <xf numFmtId="0" fontId="70" fillId="51" borderId="0" applyNumberFormat="0" applyBorder="0" applyAlignment="0" applyProtection="0"/>
    <xf numFmtId="0" fontId="70" fillId="50" borderId="0" applyNumberFormat="0" applyBorder="0" applyAlignment="0" applyProtection="0"/>
    <xf numFmtId="0" fontId="70" fillId="47"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47" borderId="0" applyNumberFormat="0" applyBorder="0" applyAlignment="0" applyProtection="0"/>
    <xf numFmtId="179" fontId="70" fillId="47" borderId="0" applyNumberFormat="0" applyBorder="0" applyAlignment="0" applyProtection="0"/>
    <xf numFmtId="179" fontId="70" fillId="50" borderId="0" applyNumberFormat="0" applyBorder="0" applyAlignment="0" applyProtection="0"/>
    <xf numFmtId="0" fontId="70" fillId="47" borderId="0" applyNumberFormat="0" applyBorder="0" applyAlignment="0" applyProtection="0"/>
    <xf numFmtId="179" fontId="70" fillId="47" borderId="0" applyNumberFormat="0" applyBorder="0" applyAlignment="0" applyProtection="0"/>
    <xf numFmtId="0" fontId="70" fillId="47" borderId="0" applyNumberFormat="0" applyBorder="0" applyAlignment="0" applyProtection="0"/>
    <xf numFmtId="0" fontId="70" fillId="50" borderId="0" applyNumberFormat="0" applyBorder="0" applyAlignment="0" applyProtection="0"/>
    <xf numFmtId="0" fontId="70" fillId="47"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179" fontId="70" fillId="50" borderId="0" applyNumberFormat="0" applyBorder="0" applyAlignment="0" applyProtection="0"/>
    <xf numFmtId="0" fontId="70" fillId="50"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2" borderId="0" applyNumberFormat="0" applyBorder="0" applyAlignment="0" applyProtection="0"/>
    <xf numFmtId="179" fontId="71" fillId="53" borderId="0" applyNumberFormat="0" applyBorder="0" applyAlignment="0" applyProtection="0"/>
    <xf numFmtId="179" fontId="71" fillId="52" borderId="0" applyNumberFormat="0" applyBorder="0" applyAlignment="0" applyProtection="0"/>
    <xf numFmtId="179" fontId="71" fillId="53"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179" fontId="71" fillId="53" borderId="0" applyNumberFormat="0" applyBorder="0" applyAlignment="0" applyProtection="0"/>
    <xf numFmtId="0" fontId="72" fillId="44"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3" borderId="0" applyNumberFormat="0" applyBorder="0" applyAlignment="0" applyProtection="0"/>
    <xf numFmtId="179" fontId="71" fillId="53" borderId="0" applyNumberFormat="0" applyBorder="0" applyAlignment="0" applyProtection="0"/>
    <xf numFmtId="179" fontId="71" fillId="52"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179" fontId="71" fillId="52" borderId="0" applyNumberFormat="0" applyBorder="0" applyAlignment="0" applyProtection="0"/>
    <xf numFmtId="0" fontId="71" fillId="52"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179"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2" fillId="54"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7" borderId="0" applyNumberFormat="0" applyBorder="0" applyAlignment="0" applyProtection="0"/>
    <xf numFmtId="179" fontId="71" fillId="47" borderId="0" applyNumberFormat="0" applyBorder="0" applyAlignment="0" applyProtection="0"/>
    <xf numFmtId="0" fontId="71" fillId="47" borderId="0" applyNumberFormat="0" applyBorder="0" applyAlignment="0" applyProtection="0"/>
    <xf numFmtId="0" fontId="71" fillId="46" borderId="0" applyNumberFormat="0" applyBorder="0" applyAlignment="0" applyProtection="0"/>
    <xf numFmtId="179" fontId="71" fillId="47" borderId="0" applyNumberFormat="0" applyBorder="0" applyAlignment="0" applyProtection="0"/>
    <xf numFmtId="179" fontId="71" fillId="46" borderId="0" applyNumberFormat="0" applyBorder="0" applyAlignment="0" applyProtection="0"/>
    <xf numFmtId="179" fontId="71" fillId="47"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179" fontId="71" fillId="47" borderId="0" applyNumberFormat="0" applyBorder="0" applyAlignment="0" applyProtection="0"/>
    <xf numFmtId="0" fontId="72" fillId="48"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7" borderId="0" applyNumberFormat="0" applyBorder="0" applyAlignment="0" applyProtection="0"/>
    <xf numFmtId="179" fontId="71" fillId="47" borderId="0" applyNumberFormat="0" applyBorder="0" applyAlignment="0" applyProtection="0"/>
    <xf numFmtId="179" fontId="71" fillId="46" borderId="0" applyNumberFormat="0" applyBorder="0" applyAlignment="0" applyProtection="0"/>
    <xf numFmtId="0" fontId="71" fillId="47" borderId="0" applyNumberFormat="0" applyBorder="0" applyAlignment="0" applyProtection="0"/>
    <xf numFmtId="179" fontId="71" fillId="47" borderId="0" applyNumberFormat="0" applyBorder="0" applyAlignment="0" applyProtection="0"/>
    <xf numFmtId="0" fontId="71" fillId="47"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179" fontId="71" fillId="46" borderId="0" applyNumberFormat="0" applyBorder="0" applyAlignment="0" applyProtection="0"/>
    <xf numFmtId="0" fontId="71" fillId="46"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3"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3" borderId="0" applyNumberFormat="0" applyBorder="0" applyAlignment="0" applyProtection="0"/>
    <xf numFmtId="179" fontId="71" fillId="3" borderId="0" applyNumberFormat="0" applyBorder="0" applyAlignment="0" applyProtection="0"/>
    <xf numFmtId="0" fontId="71" fillId="3" borderId="0" applyNumberFormat="0" applyBorder="0" applyAlignment="0" applyProtection="0"/>
    <xf numFmtId="0" fontId="71" fillId="55" borderId="0" applyNumberFormat="0" applyBorder="0" applyAlignment="0" applyProtection="0"/>
    <xf numFmtId="179" fontId="71" fillId="3" borderId="0" applyNumberFormat="0" applyBorder="0" applyAlignment="0" applyProtection="0"/>
    <xf numFmtId="179" fontId="71" fillId="55" borderId="0" applyNumberFormat="0" applyBorder="0" applyAlignment="0" applyProtection="0"/>
    <xf numFmtId="179" fontId="71" fillId="3"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179" fontId="71" fillId="3" borderId="0" applyNumberFormat="0" applyBorder="0" applyAlignment="0" applyProtection="0"/>
    <xf numFmtId="0" fontId="72" fillId="55" borderId="0" applyNumberFormat="0" applyBorder="0" applyAlignment="0" applyProtection="0"/>
    <xf numFmtId="0" fontId="71" fillId="55" borderId="0" applyNumberFormat="0" applyBorder="0" applyAlignment="0" applyProtection="0"/>
    <xf numFmtId="0" fontId="71" fillId="3"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3" borderId="0" applyNumberFormat="0" applyBorder="0" applyAlignment="0" applyProtection="0"/>
    <xf numFmtId="179" fontId="71" fillId="3" borderId="0" applyNumberFormat="0" applyBorder="0" applyAlignment="0" applyProtection="0"/>
    <xf numFmtId="179" fontId="71" fillId="55" borderId="0" applyNumberFormat="0" applyBorder="0" applyAlignment="0" applyProtection="0"/>
    <xf numFmtId="0" fontId="71" fillId="3" borderId="0" applyNumberFormat="0" applyBorder="0" applyAlignment="0" applyProtection="0"/>
    <xf numFmtId="179" fontId="71" fillId="3" borderId="0" applyNumberFormat="0" applyBorder="0" applyAlignment="0" applyProtection="0"/>
    <xf numFmtId="0" fontId="71" fillId="3" borderId="0" applyNumberFormat="0" applyBorder="0" applyAlignment="0" applyProtection="0"/>
    <xf numFmtId="0" fontId="71" fillId="55" borderId="0" applyNumberFormat="0" applyBorder="0" applyAlignment="0" applyProtection="0"/>
    <xf numFmtId="0" fontId="71" fillId="3"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179"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2" fillId="44"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35"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56" borderId="0" applyNumberFormat="0" applyBorder="0" applyAlignment="0" applyProtection="0"/>
    <xf numFmtId="179" fontId="71" fillId="35" borderId="0" applyNumberFormat="0" applyBorder="0" applyAlignment="0" applyProtection="0"/>
    <xf numFmtId="179" fontId="71" fillId="56" borderId="0" applyNumberFormat="0" applyBorder="0" applyAlignment="0" applyProtection="0"/>
    <xf numFmtId="179" fontId="71" fillId="35"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179" fontId="71" fillId="35" borderId="0" applyNumberFormat="0" applyBorder="0" applyAlignment="0" applyProtection="0"/>
    <xf numFmtId="0" fontId="72" fillId="57" borderId="0" applyNumberFormat="0" applyBorder="0" applyAlignment="0" applyProtection="0"/>
    <xf numFmtId="0" fontId="71" fillId="56" borderId="0" applyNumberFormat="0" applyBorder="0" applyAlignment="0" applyProtection="0"/>
    <xf numFmtId="0" fontId="71" fillId="35"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35" borderId="0" applyNumberFormat="0" applyBorder="0" applyAlignment="0" applyProtection="0"/>
    <xf numFmtId="179" fontId="71" fillId="35" borderId="0" applyNumberFormat="0" applyBorder="0" applyAlignment="0" applyProtection="0"/>
    <xf numFmtId="179" fontId="71" fillId="56" borderId="0" applyNumberFormat="0" applyBorder="0" applyAlignment="0" applyProtection="0"/>
    <xf numFmtId="0" fontId="71" fillId="35" borderId="0" applyNumberFormat="0" applyBorder="0" applyAlignment="0" applyProtection="0"/>
    <xf numFmtId="179" fontId="71" fillId="35" borderId="0" applyNumberFormat="0" applyBorder="0" applyAlignment="0" applyProtection="0"/>
    <xf numFmtId="0" fontId="71" fillId="35" borderId="0" applyNumberFormat="0" applyBorder="0" applyAlignment="0" applyProtection="0"/>
    <xf numFmtId="0" fontId="71" fillId="56" borderId="0" applyNumberFormat="0" applyBorder="0" applyAlignment="0" applyProtection="0"/>
    <xf numFmtId="0" fontId="71" fillId="35"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179" fontId="71" fillId="53" borderId="0" applyNumberFormat="0" applyBorder="0" applyAlignment="0" applyProtection="0"/>
    <xf numFmtId="179" fontId="71" fillId="58" borderId="0" applyNumberFormat="0" applyBorder="0" applyAlignment="0" applyProtection="0"/>
    <xf numFmtId="179" fontId="71" fillId="53"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179" fontId="71" fillId="53" borderId="0" applyNumberFormat="0" applyBorder="0" applyAlignment="0" applyProtection="0"/>
    <xf numFmtId="0" fontId="72" fillId="59" borderId="0" applyNumberFormat="0" applyBorder="0" applyAlignment="0" applyProtection="0"/>
    <xf numFmtId="0" fontId="71" fillId="58"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3" borderId="0" applyNumberFormat="0" applyBorder="0" applyAlignment="0" applyProtection="0"/>
    <xf numFmtId="179" fontId="71" fillId="53" borderId="0" applyNumberFormat="0" applyBorder="0" applyAlignment="0" applyProtection="0"/>
    <xf numFmtId="179" fontId="71" fillId="58"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0" fontId="71" fillId="53"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179" fontId="71" fillId="58"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179"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2" fillId="53"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179" fontId="71" fillId="59"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179"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2" fillId="56"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179" fontId="71" fillId="60"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61"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61" borderId="0" applyNumberFormat="0" applyBorder="0" applyAlignment="0" applyProtection="0"/>
    <xf numFmtId="179" fontId="71" fillId="61" borderId="0" applyNumberFormat="0" applyBorder="0" applyAlignment="0" applyProtection="0"/>
    <xf numFmtId="0" fontId="71" fillId="61" borderId="0" applyNumberFormat="0" applyBorder="0" applyAlignment="0" applyProtection="0"/>
    <xf numFmtId="0" fontId="71" fillId="55" borderId="0" applyNumberFormat="0" applyBorder="0" applyAlignment="0" applyProtection="0"/>
    <xf numFmtId="179" fontId="71" fillId="61" borderId="0" applyNumberFormat="0" applyBorder="0" applyAlignment="0" applyProtection="0"/>
    <xf numFmtId="179" fontId="71" fillId="55" borderId="0" applyNumberFormat="0" applyBorder="0" applyAlignment="0" applyProtection="0"/>
    <xf numFmtId="179" fontId="71" fillId="61"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179" fontId="71" fillId="61" borderId="0" applyNumberFormat="0" applyBorder="0" applyAlignment="0" applyProtection="0"/>
    <xf numFmtId="0" fontId="72" fillId="62" borderId="0" applyNumberFormat="0" applyBorder="0" applyAlignment="0" applyProtection="0"/>
    <xf numFmtId="0" fontId="71" fillId="55" borderId="0" applyNumberFormat="0" applyBorder="0" applyAlignment="0" applyProtection="0"/>
    <xf numFmtId="0" fontId="71" fillId="61"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61" borderId="0" applyNumberFormat="0" applyBorder="0" applyAlignment="0" applyProtection="0"/>
    <xf numFmtId="179" fontId="71" fillId="61" borderId="0" applyNumberFormat="0" applyBorder="0" applyAlignment="0" applyProtection="0"/>
    <xf numFmtId="179" fontId="71" fillId="55" borderId="0" applyNumberFormat="0" applyBorder="0" applyAlignment="0" applyProtection="0"/>
    <xf numFmtId="0" fontId="71" fillId="61" borderId="0" applyNumberFormat="0" applyBorder="0" applyAlignment="0" applyProtection="0"/>
    <xf numFmtId="179" fontId="71" fillId="61" borderId="0" applyNumberFormat="0" applyBorder="0" applyAlignment="0" applyProtection="0"/>
    <xf numFmtId="0" fontId="71" fillId="61" borderId="0" applyNumberFormat="0" applyBorder="0" applyAlignment="0" applyProtection="0"/>
    <xf numFmtId="0" fontId="71" fillId="55" borderId="0" applyNumberFormat="0" applyBorder="0" applyAlignment="0" applyProtection="0"/>
    <xf numFmtId="0" fontId="71" fillId="61"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179" fontId="71" fillId="55" borderId="0" applyNumberFormat="0" applyBorder="0" applyAlignment="0" applyProtection="0"/>
    <xf numFmtId="0" fontId="71" fillId="55"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179"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2" fillId="59"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179" fontId="71" fillId="53" borderId="0" applyNumberFormat="0" applyBorder="0" applyAlignment="0" applyProtection="0"/>
    <xf numFmtId="0" fontId="71" fillId="5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0" fontId="71" fillId="56"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63" borderId="0" applyNumberFormat="0" applyBorder="0" applyAlignment="0" applyProtection="0"/>
    <xf numFmtId="179" fontId="71" fillId="56" borderId="0" applyNumberFormat="0" applyBorder="0" applyAlignment="0" applyProtection="0"/>
    <xf numFmtId="179" fontId="71" fillId="63" borderId="0" applyNumberFormat="0" applyBorder="0" applyAlignment="0" applyProtection="0"/>
    <xf numFmtId="179" fontId="71" fillId="56"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179" fontId="71" fillId="56" borderId="0" applyNumberFormat="0" applyBorder="0" applyAlignment="0" applyProtection="0"/>
    <xf numFmtId="0" fontId="72" fillId="57" borderId="0" applyNumberFormat="0" applyBorder="0" applyAlignment="0" applyProtection="0"/>
    <xf numFmtId="0" fontId="71" fillId="63" borderId="0" applyNumberFormat="0" applyBorder="0" applyAlignment="0" applyProtection="0"/>
    <xf numFmtId="0" fontId="71" fillId="56"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56" borderId="0" applyNumberFormat="0" applyBorder="0" applyAlignment="0" applyProtection="0"/>
    <xf numFmtId="179" fontId="71" fillId="56" borderId="0" applyNumberFormat="0" applyBorder="0" applyAlignment="0" applyProtection="0"/>
    <xf numFmtId="179" fontId="71" fillId="63" borderId="0" applyNumberFormat="0" applyBorder="0" applyAlignment="0" applyProtection="0"/>
    <xf numFmtId="0" fontId="71" fillId="56" borderId="0" applyNumberFormat="0" applyBorder="0" applyAlignment="0" applyProtection="0"/>
    <xf numFmtId="179" fontId="71" fillId="56" borderId="0" applyNumberFormat="0" applyBorder="0" applyAlignment="0" applyProtection="0"/>
    <xf numFmtId="0" fontId="71" fillId="56"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179" fontId="71" fillId="63" borderId="0" applyNumberFormat="0" applyBorder="0" applyAlignment="0" applyProtection="0"/>
    <xf numFmtId="0" fontId="71" fillId="63" borderId="0" applyNumberFormat="0" applyBorder="0" applyAlignment="0" applyProtection="0"/>
    <xf numFmtId="0" fontId="43" fillId="0" borderId="0" applyNumberFormat="0" applyAlignment="0"/>
    <xf numFmtId="179" fontId="43" fillId="0" borderId="0" applyNumberFormat="0" applyAlignment="0"/>
    <xf numFmtId="0" fontId="43" fillId="0" borderId="0" applyNumberFormat="0" applyAlignment="0"/>
    <xf numFmtId="179" fontId="43" fillId="0" borderId="0" applyNumberFormat="0" applyAlignment="0"/>
    <xf numFmtId="0" fontId="43" fillId="0" borderId="0" applyNumberFormat="0" applyAlignment="0"/>
    <xf numFmtId="179" fontId="43" fillId="0" borderId="0" applyNumberFormat="0" applyAlignment="0"/>
    <xf numFmtId="0" fontId="43" fillId="0" borderId="0" applyNumberFormat="0" applyAlignment="0"/>
    <xf numFmtId="179" fontId="43" fillId="0" borderId="0" applyNumberFormat="0" applyAlignment="0"/>
    <xf numFmtId="0" fontId="43" fillId="0" borderId="0" applyNumberFormat="0" applyAlignment="0"/>
    <xf numFmtId="179" fontId="43" fillId="0" borderId="0" applyNumberFormat="0" applyAlignment="0"/>
    <xf numFmtId="0" fontId="43" fillId="0" borderId="0" applyNumberFormat="0" applyAlignment="0"/>
    <xf numFmtId="179" fontId="43" fillId="0" borderId="0" applyNumberFormat="0" applyAlignment="0"/>
    <xf numFmtId="0" fontId="43" fillId="0" borderId="0" applyNumberFormat="0" applyAlignment="0"/>
    <xf numFmtId="205" fontId="6" fillId="64" borderId="122">
      <alignment horizontal="center" vertical="center"/>
    </xf>
    <xf numFmtId="205" fontId="6" fillId="64" borderId="122">
      <alignment horizontal="center" vertical="center"/>
    </xf>
    <xf numFmtId="206" fontId="32" fillId="64" borderId="122">
      <alignment horizontal="center" vertical="center"/>
    </xf>
    <xf numFmtId="198" fontId="59" fillId="0" borderId="0" applyFont="0" applyFill="0" applyBorder="0" applyAlignment="0" applyProtection="0"/>
    <xf numFmtId="0" fontId="59" fillId="0" borderId="0" applyFont="0" applyFill="0" applyBorder="0" applyAlignment="0" applyProtection="0"/>
    <xf numFmtId="207" fontId="63" fillId="0" borderId="0" applyFont="0" applyFill="0" applyBorder="0" applyAlignment="0" applyProtection="0"/>
    <xf numFmtId="0" fontId="59" fillId="0" borderId="0" applyFont="0" applyFill="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179"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179" fontId="73" fillId="34" borderId="0" applyNumberFormat="0" applyBorder="0" applyAlignment="0" applyProtection="0"/>
    <xf numFmtId="0" fontId="73"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9" fontId="6" fillId="0" borderId="0" applyNumberFormat="0" applyFont="0" applyFill="0" applyBorder="0" applyAlignment="0" applyProtection="0"/>
    <xf numFmtId="208" fontId="15" fillId="64" borderId="0" applyFont="0" applyFill="0" applyBorder="0" applyAlignment="0" applyProtection="0"/>
    <xf numFmtId="0" fontId="75" fillId="0" borderId="0" applyNumberFormat="0" applyFill="0" applyBorder="0" applyAlignment="0" applyProtection="0"/>
    <xf numFmtId="0" fontId="61" fillId="0" borderId="117" applyNumberFormat="0" applyFill="0" applyAlignment="0" applyProtection="0"/>
    <xf numFmtId="0" fontId="67" fillId="0" borderId="0"/>
    <xf numFmtId="209" fontId="50"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210" fontId="6" fillId="0" borderId="0" applyFill="0" applyBorder="0" applyAlignment="0"/>
    <xf numFmtId="166" fontId="78" fillId="0" borderId="0" applyFill="0" applyBorder="0" applyAlignment="0"/>
    <xf numFmtId="211" fontId="78" fillId="0" borderId="0" applyFill="0" applyBorder="0" applyAlignment="0"/>
    <xf numFmtId="212" fontId="6" fillId="0" borderId="0" applyFill="0" applyBorder="0" applyAlignment="0"/>
    <xf numFmtId="213" fontId="6" fillId="0" borderId="0" applyFill="0" applyBorder="0" applyAlignment="0"/>
    <xf numFmtId="44" fontId="78" fillId="0" borderId="0" applyFill="0" applyBorder="0" applyAlignment="0"/>
    <xf numFmtId="214" fontId="6" fillId="0" borderId="0" applyFill="0" applyBorder="0" applyAlignment="0"/>
    <xf numFmtId="166" fontId="78" fillId="0" borderId="0" applyFill="0" applyBorder="0" applyAlignment="0"/>
    <xf numFmtId="215" fontId="6" fillId="26" borderId="0"/>
    <xf numFmtId="0" fontId="6" fillId="0" borderId="0">
      <alignment vertical="center"/>
    </xf>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0" fontId="80" fillId="37" borderId="124" applyNumberFormat="0" applyAlignment="0" applyProtection="0"/>
    <xf numFmtId="0" fontId="80" fillId="37" borderId="124" applyNumberFormat="0" applyAlignment="0" applyProtection="0"/>
    <xf numFmtId="0" fontId="80" fillId="37" borderId="124" applyNumberFormat="0" applyAlignment="0" applyProtection="0"/>
    <xf numFmtId="0" fontId="80" fillId="37" borderId="124" applyNumberFormat="0" applyAlignment="0" applyProtection="0"/>
    <xf numFmtId="0" fontId="80" fillId="37" borderId="124" applyNumberFormat="0" applyAlignment="0" applyProtection="0"/>
    <xf numFmtId="0" fontId="80" fillId="37" borderId="124" applyNumberFormat="0" applyAlignment="0" applyProtection="0"/>
    <xf numFmtId="0" fontId="79" fillId="3" borderId="123" applyNumberFormat="0" applyAlignment="0" applyProtection="0"/>
    <xf numFmtId="0" fontId="79" fillId="2"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2"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0"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0"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2" borderId="123" applyNumberFormat="0" applyAlignment="0" applyProtection="0"/>
    <xf numFmtId="179" fontId="79" fillId="3" borderId="123" applyNumberFormat="0" applyAlignment="0" applyProtection="0"/>
    <xf numFmtId="0" fontId="79" fillId="2" borderId="123" applyNumberFormat="0" applyAlignment="0" applyProtection="0"/>
    <xf numFmtId="0" fontId="79" fillId="2"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2"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2"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179"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2" fillId="66" borderId="126" applyNumberFormat="0" applyAlignment="0" applyProtection="0"/>
    <xf numFmtId="0"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179" fontId="81" fillId="65" borderId="125" applyNumberFormat="0" applyAlignment="0" applyProtection="0"/>
    <xf numFmtId="0" fontId="81" fillId="65" borderId="125" applyNumberFormat="0" applyAlignment="0" applyProtection="0"/>
    <xf numFmtId="0" fontId="83" fillId="45" borderId="0"/>
    <xf numFmtId="179" fontId="83" fillId="45" borderId="0"/>
    <xf numFmtId="0" fontId="83" fillId="45" borderId="0"/>
    <xf numFmtId="179" fontId="83" fillId="45" borderId="0"/>
    <xf numFmtId="0" fontId="83" fillId="45" borderId="0"/>
    <xf numFmtId="216" fontId="84" fillId="0" borderId="0">
      <alignment horizontal="right" vertical="center"/>
    </xf>
    <xf numFmtId="37" fontId="32" fillId="0" borderId="127">
      <alignment horizontal="center" wrapText="1"/>
    </xf>
    <xf numFmtId="37" fontId="32" fillId="0" borderId="127">
      <alignment horizontal="center" wrapText="1"/>
    </xf>
    <xf numFmtId="37" fontId="32" fillId="0" borderId="127">
      <alignment horizontal="center" wrapText="1"/>
    </xf>
    <xf numFmtId="37" fontId="32" fillId="0" borderId="127">
      <alignment horizontal="center" wrapText="1"/>
    </xf>
    <xf numFmtId="37" fontId="32" fillId="0" borderId="127">
      <alignment horizontal="center" wrapText="1"/>
    </xf>
    <xf numFmtId="37" fontId="32" fillId="0" borderId="127">
      <alignment horizontal="center" wrapText="1"/>
    </xf>
    <xf numFmtId="37" fontId="32" fillId="0" borderId="127">
      <alignment horizontal="center" wrapText="1"/>
    </xf>
    <xf numFmtId="37" fontId="32" fillId="0" borderId="127">
      <alignment horizontal="center" wrapText="1"/>
    </xf>
    <xf numFmtId="37" fontId="32" fillId="0" borderId="127">
      <alignment horizontal="center" wrapText="1"/>
    </xf>
    <xf numFmtId="217" fontId="50" fillId="0" borderId="0"/>
    <xf numFmtId="217" fontId="50" fillId="0" borderId="0"/>
    <xf numFmtId="217" fontId="50" fillId="0" borderId="0"/>
    <xf numFmtId="217" fontId="50" fillId="0" borderId="0"/>
    <xf numFmtId="217" fontId="50" fillId="0" borderId="0"/>
    <xf numFmtId="217" fontId="50" fillId="0" borderId="0"/>
    <xf numFmtId="217" fontId="50" fillId="0" borderId="0"/>
    <xf numFmtId="217" fontId="50" fillId="0" borderId="0"/>
    <xf numFmtId="38" fontId="6" fillId="0" borderId="0" applyFont="0" applyFill="0" applyBorder="0" applyAlignment="0" applyProtection="0"/>
    <xf numFmtId="41" fontId="6" fillId="0" borderId="0" applyFont="0" applyFill="0" applyBorder="0" applyAlignment="0" applyProtection="0"/>
    <xf numFmtId="41" fontId="85" fillId="0" borderId="0" applyFont="0" applyFill="0" applyBorder="0" applyAlignment="0" applyProtection="0"/>
    <xf numFmtId="44" fontId="78" fillId="0" borderId="0" applyFont="0" applyFill="0" applyBorder="0" applyAlignment="0" applyProtection="0"/>
    <xf numFmtId="218" fontId="69" fillId="0" borderId="0"/>
    <xf numFmtId="196" fontId="67" fillId="0" borderId="0"/>
    <xf numFmtId="219" fontId="69" fillId="0" borderId="0"/>
    <xf numFmtId="38" fontId="86" fillId="0" borderId="0"/>
    <xf numFmtId="0" fontId="87" fillId="0" borderId="0" applyFont="0" applyFill="0" applyBorder="0" applyAlignment="0" applyProtection="0">
      <alignment horizontal="right"/>
    </xf>
    <xf numFmtId="220" fontId="87" fillId="0" borderId="0" applyFont="0" applyFill="0" applyBorder="0" applyAlignment="0" applyProtection="0"/>
    <xf numFmtId="0" fontId="87" fillId="0" borderId="0" applyFont="0" applyFill="0" applyBorder="0" applyAlignment="0" applyProtection="0">
      <alignment horizontal="right"/>
    </xf>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22" fillId="0" borderId="0"/>
    <xf numFmtId="42" fontId="22" fillId="0" borderId="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21"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85"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22" fontId="6"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0"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9"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223" fontId="6" fillId="0" borderId="0" applyFont="0" applyFill="0" applyBorder="0" applyAlignment="0" applyProtection="0"/>
    <xf numFmtId="38" fontId="50" fillId="0" borderId="0" applyFill="0" applyBorder="0" applyProtection="0">
      <alignment horizontal="center"/>
    </xf>
    <xf numFmtId="37" fontId="6" fillId="0" borderId="0" applyFill="0" applyBorder="0" applyAlignment="0" applyProtection="0"/>
    <xf numFmtId="0" fontId="78" fillId="0" borderId="0"/>
    <xf numFmtId="0" fontId="78" fillId="0" borderId="0"/>
    <xf numFmtId="179" fontId="78" fillId="0" borderId="0"/>
    <xf numFmtId="0" fontId="78" fillId="0" borderId="0"/>
    <xf numFmtId="179" fontId="78" fillId="0" borderId="0"/>
    <xf numFmtId="0" fontId="78" fillId="0" borderId="0"/>
    <xf numFmtId="179" fontId="78" fillId="0" borderId="0"/>
    <xf numFmtId="0" fontId="78" fillId="0" borderId="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37" fontId="6" fillId="0" borderId="0" applyFill="0" applyBorder="0" applyAlignment="0" applyProtection="0"/>
    <xf numFmtId="0" fontId="90" fillId="0" borderId="0"/>
    <xf numFmtId="179" fontId="90" fillId="0" borderId="0"/>
    <xf numFmtId="0" fontId="90" fillId="0" borderId="0"/>
    <xf numFmtId="179" fontId="90" fillId="0" borderId="0"/>
    <xf numFmtId="0" fontId="90" fillId="0" borderId="0"/>
    <xf numFmtId="224" fontId="6" fillId="0" borderId="0" applyFill="0" applyBorder="0">
      <alignment horizontal="left"/>
    </xf>
    <xf numFmtId="174" fontId="91" fillId="0" borderId="0" applyNumberFormat="0" applyFill="0" applyAlignment="0" applyProtection="0"/>
    <xf numFmtId="0" fontId="92" fillId="0" borderId="0" applyNumberFormat="0" applyAlignment="0">
      <alignment horizontal="left"/>
    </xf>
    <xf numFmtId="37" fontId="6" fillId="30" borderId="0" applyFont="0" applyBorder="0" applyAlignment="0" applyProtection="0"/>
    <xf numFmtId="166" fontId="78" fillId="30" borderId="0" applyFont="0" applyBorder="0" applyAlignment="0" applyProtection="0"/>
    <xf numFmtId="39" fontId="78" fillId="30" borderId="0" applyFont="0" applyBorder="0" applyAlignment="0" applyProtection="0"/>
    <xf numFmtId="0" fontId="78" fillId="0" borderId="0"/>
    <xf numFmtId="0" fontId="78" fillId="0" borderId="0"/>
    <xf numFmtId="179" fontId="78" fillId="0" borderId="0"/>
    <xf numFmtId="42" fontId="6" fillId="0" borderId="0">
      <alignment horizontal="right"/>
    </xf>
    <xf numFmtId="166" fontId="78" fillId="0" borderId="0" applyFont="0" applyFill="0" applyBorder="0" applyAlignment="0" applyProtection="0"/>
    <xf numFmtId="0" fontId="87"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59"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225" fontId="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89"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224" fontId="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226" fontId="6"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227" fontId="50" fillId="0" borderId="0" applyFont="0" applyFill="0" applyBorder="0" applyAlignment="0" applyProtection="0"/>
    <xf numFmtId="3" fontId="93" fillId="0" borderId="0"/>
    <xf numFmtId="228" fontId="6"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9" fontId="6" fillId="0" borderId="0" applyFill="0" applyBorder="0" applyProtection="0"/>
    <xf numFmtId="228" fontId="6" fillId="0" borderId="0" applyFill="0" applyBorder="0" applyAlignment="0" applyProtection="0"/>
    <xf numFmtId="229" fontId="6" fillId="0" borderId="0" applyFill="0" applyBorder="0" applyProtection="0"/>
    <xf numFmtId="14" fontId="6" fillId="0" borderId="0" applyFont="0" applyAlignment="0"/>
    <xf numFmtId="229" fontId="6" fillId="0" borderId="0" applyFill="0" applyBorder="0" applyProtection="0"/>
    <xf numFmtId="228" fontId="6" fillId="0" borderId="0" applyFill="0" applyBorder="0" applyAlignment="0" applyProtection="0"/>
    <xf numFmtId="229" fontId="6" fillId="0" borderId="0" applyFill="0" applyBorder="0" applyProtection="0"/>
    <xf numFmtId="228" fontId="6" fillId="0" borderId="0" applyFill="0" applyBorder="0" applyAlignment="0" applyProtection="0"/>
    <xf numFmtId="229" fontId="6" fillId="0" borderId="0" applyFill="0" applyBorder="0" applyProtection="0"/>
    <xf numFmtId="14" fontId="6" fillId="0" borderId="0" applyFont="0" applyAlignment="0"/>
    <xf numFmtId="230" fontId="94" fillId="0" borderId="0" applyFont="0">
      <alignment horizontal="right" vertical="center"/>
    </xf>
    <xf numFmtId="228" fontId="6" fillId="0" borderId="0" applyFill="0" applyBorder="0" applyAlignment="0" applyProtection="0"/>
    <xf numFmtId="228" fontId="6" fillId="0" borderId="0" applyFill="0" applyBorder="0" applyAlignment="0" applyProtection="0"/>
    <xf numFmtId="228" fontId="6" fillId="0" borderId="0" applyFill="0" applyBorder="0" applyAlignment="0" applyProtection="0"/>
    <xf numFmtId="228" fontId="6" fillId="0" borderId="0" applyFill="0" applyBorder="0" applyAlignment="0" applyProtection="0"/>
    <xf numFmtId="228" fontId="6" fillId="0" borderId="0" applyFill="0" applyBorder="0" applyAlignment="0" applyProtection="0"/>
    <xf numFmtId="228" fontId="6" fillId="0" borderId="0" applyFill="0" applyBorder="0" applyAlignment="0" applyProtection="0"/>
    <xf numFmtId="228" fontId="6" fillId="0" borderId="0" applyFill="0" applyBorder="0" applyAlignment="0" applyProtection="0"/>
    <xf numFmtId="229" fontId="6" fillId="0" borderId="0" applyFill="0" applyBorder="0" applyProtection="0"/>
    <xf numFmtId="229" fontId="6" fillId="0" borderId="0" applyFill="0" applyBorder="0" applyProtection="0"/>
    <xf numFmtId="228" fontId="70"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70"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228" fontId="5" fillId="0" borderId="0" applyFill="0" applyBorder="0" applyAlignment="0" applyProtection="0"/>
    <xf numFmtId="0" fontId="87" fillId="0" borderId="0" applyFont="0" applyFill="0" applyBorder="0" applyAlignment="0" applyProtection="0"/>
    <xf numFmtId="231" fontId="6" fillId="0" borderId="0" applyFont="0" applyFill="0" applyBorder="0" applyAlignment="0" applyProtection="0"/>
    <xf numFmtId="0" fontId="87" fillId="0" borderId="0" applyFont="0" applyFill="0" applyBorder="0" applyAlignment="0" applyProtection="0"/>
    <xf numFmtId="14" fontId="22" fillId="0" borderId="0" applyFill="0" applyBorder="0" applyAlignment="0"/>
    <xf numFmtId="229" fontId="6" fillId="0" borderId="0" applyFill="0" applyBorder="0" applyProtection="0"/>
    <xf numFmtId="200" fontId="69" fillId="0" borderId="0">
      <alignment horizontal="right"/>
    </xf>
    <xf numFmtId="196" fontId="69" fillId="0" borderId="0">
      <alignment horizontal="right"/>
      <protection locked="0"/>
    </xf>
    <xf numFmtId="196" fontId="69" fillId="0" borderId="0"/>
    <xf numFmtId="232" fontId="69" fillId="0" borderId="0">
      <alignment horizontal="right"/>
      <protection locked="0"/>
    </xf>
    <xf numFmtId="184" fontId="6" fillId="0" borderId="0" applyFont="0" applyFill="0" applyBorder="0" applyAlignment="0" applyProtection="0"/>
    <xf numFmtId="233" fontId="6" fillId="0" borderId="0" applyFont="0" applyFill="0" applyBorder="0" applyAlignment="0" applyProtection="0"/>
    <xf numFmtId="8" fontId="50" fillId="0" borderId="0" applyFill="0" applyBorder="0" applyProtection="0">
      <alignment horizontal="center"/>
    </xf>
    <xf numFmtId="6" fontId="50" fillId="0" borderId="0">
      <alignment horizontal="center"/>
    </xf>
    <xf numFmtId="8" fontId="50" fillId="0" borderId="0" applyFill="0" applyBorder="0" applyProtection="0">
      <alignment horizontal="center"/>
    </xf>
    <xf numFmtId="0" fontId="87" fillId="0" borderId="128" applyNumberFormat="0" applyFont="0" applyFill="0" applyAlignment="0" applyProtection="0"/>
    <xf numFmtId="199" fontId="69" fillId="0" borderId="0"/>
    <xf numFmtId="44" fontId="78" fillId="0" borderId="0" applyFill="0" applyBorder="0" applyAlignment="0"/>
    <xf numFmtId="166" fontId="78" fillId="0" borderId="0" applyFill="0" applyBorder="0" applyAlignment="0"/>
    <xf numFmtId="44" fontId="78" fillId="0" borderId="0" applyFill="0" applyBorder="0" applyAlignment="0"/>
    <xf numFmtId="214" fontId="6" fillId="0" borderId="0" applyFill="0" applyBorder="0" applyAlignment="0"/>
    <xf numFmtId="166" fontId="78" fillId="0" borderId="0" applyFill="0" applyBorder="0" applyAlignment="0"/>
    <xf numFmtId="0" fontId="95" fillId="0" borderId="0" applyNumberFormat="0" applyAlignment="0">
      <alignment horizontal="left"/>
    </xf>
    <xf numFmtId="0" fontId="96" fillId="0" borderId="0"/>
    <xf numFmtId="179" fontId="96" fillId="0" borderId="0"/>
    <xf numFmtId="0" fontId="96" fillId="0" borderId="0"/>
    <xf numFmtId="179" fontId="96" fillId="0" borderId="0"/>
    <xf numFmtId="0" fontId="96" fillId="0" borderId="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6"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179"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79" fontId="97" fillId="0" borderId="0" applyNumberFormat="0" applyFill="0" applyBorder="0" applyAlignment="0" applyProtection="0"/>
    <xf numFmtId="0" fontId="97" fillId="0" borderId="0" applyNumberFormat="0" applyFill="0" applyBorder="0" applyAlignment="0" applyProtection="0"/>
    <xf numFmtId="14" fontId="6" fillId="67" borderId="129" applyFont="0" applyAlignment="0"/>
    <xf numFmtId="0" fontId="99" fillId="0" borderId="0">
      <protection locked="0"/>
    </xf>
    <xf numFmtId="0" fontId="100" fillId="0" borderId="0">
      <protection locked="0"/>
    </xf>
    <xf numFmtId="0" fontId="100" fillId="0" borderId="0">
      <protection locked="0"/>
    </xf>
    <xf numFmtId="0" fontId="100" fillId="0" borderId="0">
      <protection locked="0"/>
    </xf>
    <xf numFmtId="0" fontId="99" fillId="0" borderId="0">
      <protection locked="0"/>
    </xf>
    <xf numFmtId="0" fontId="99" fillId="0" borderId="0">
      <protection locked="0"/>
    </xf>
    <xf numFmtId="0" fontId="101" fillId="0" borderId="0">
      <protection locked="0"/>
    </xf>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102" fillId="0" borderId="0"/>
    <xf numFmtId="0" fontId="103" fillId="0" borderId="0" applyFill="0" applyBorder="0" applyProtection="0">
      <alignment horizontal="left"/>
    </xf>
    <xf numFmtId="4" fontId="104" fillId="0" borderId="0">
      <protection locked="0"/>
    </xf>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179"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6" fillId="44"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179" fontId="105" fillId="37" borderId="0" applyNumberFormat="0" applyBorder="0" applyAlignment="0" applyProtection="0"/>
    <xf numFmtId="0" fontId="105" fillId="37" borderId="0" applyNumberFormat="0" applyBorder="0" applyAlignment="0" applyProtection="0"/>
    <xf numFmtId="38" fontId="43" fillId="26" borderId="0" applyNumberFormat="0" applyBorder="0" applyAlignment="0" applyProtection="0"/>
    <xf numFmtId="38" fontId="43" fillId="26" borderId="0" applyNumberFormat="0" applyBorder="0" applyAlignment="0" applyProtection="0"/>
    <xf numFmtId="38" fontId="43" fillId="26" borderId="0" applyNumberFormat="0" applyBorder="0" applyAlignment="0" applyProtection="0"/>
    <xf numFmtId="38" fontId="43" fillId="26" borderId="0" applyNumberFormat="0" applyBorder="0" applyAlignment="0" applyProtection="0"/>
    <xf numFmtId="38" fontId="43" fillId="26" borderId="0" applyNumberFormat="0" applyBorder="0" applyAlignment="0" applyProtection="0"/>
    <xf numFmtId="0" fontId="87" fillId="0" borderId="0" applyFont="0" applyFill="0" applyBorder="0" applyAlignment="0" applyProtection="0">
      <alignment horizontal="right"/>
    </xf>
    <xf numFmtId="0" fontId="107" fillId="0" borderId="0" applyNumberFormat="0" applyFill="0" applyBorder="0" applyAlignment="0" applyProtection="0"/>
    <xf numFmtId="0" fontId="107" fillId="0" borderId="0" applyNumberFormat="0" applyFill="0" applyBorder="0" applyAlignment="0" applyProtection="0"/>
    <xf numFmtId="179" fontId="107" fillId="0" borderId="0" applyNumberFormat="0" applyFill="0" applyBorder="0" applyAlignment="0" applyProtection="0"/>
    <xf numFmtId="0" fontId="108" fillId="0" borderId="0" applyProtection="0">
      <alignment horizontal="right"/>
    </xf>
    <xf numFmtId="0" fontId="15" fillId="0" borderId="112" applyNumberFormat="0" applyAlignment="0" applyProtection="0">
      <alignment horizontal="left" vertical="center"/>
    </xf>
    <xf numFmtId="179" fontId="15" fillId="0" borderId="112" applyNumberFormat="0" applyAlignment="0" applyProtection="0">
      <alignment horizontal="left" vertical="center"/>
    </xf>
    <xf numFmtId="0" fontId="15" fillId="0" borderId="112" applyNumberFormat="0" applyAlignment="0" applyProtection="0">
      <alignment horizontal="left" vertical="center"/>
    </xf>
    <xf numFmtId="179" fontId="15" fillId="0" borderId="112" applyNumberFormat="0" applyAlignment="0" applyProtection="0">
      <alignment horizontal="left" vertical="center"/>
    </xf>
    <xf numFmtId="0" fontId="15" fillId="0" borderId="112" applyNumberFormat="0" applyAlignment="0" applyProtection="0">
      <alignment horizontal="left" vertical="center"/>
    </xf>
    <xf numFmtId="0"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0"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0" fontId="15" fillId="0" borderId="113">
      <alignment horizontal="left" vertical="center"/>
    </xf>
    <xf numFmtId="0"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0" fontId="15" fillId="0" borderId="113">
      <alignment horizontal="left" vertical="center"/>
    </xf>
    <xf numFmtId="179" fontId="15" fillId="0" borderId="113">
      <alignment horizontal="left" vertical="center"/>
    </xf>
    <xf numFmtId="0"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179" fontId="15" fillId="0" borderId="113">
      <alignment horizontal="left" vertical="center"/>
    </xf>
    <xf numFmtId="179" fontId="15" fillId="0" borderId="113">
      <alignment horizontal="left" vertical="center"/>
    </xf>
    <xf numFmtId="179" fontId="15" fillId="0" borderId="113">
      <alignment horizontal="left" vertical="center"/>
    </xf>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0" fontId="110" fillId="0" borderId="131"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10" fillId="0" borderId="131" applyNumberFormat="0" applyFill="0" applyAlignment="0" applyProtection="0"/>
    <xf numFmtId="179" fontId="110" fillId="0" borderId="131" applyNumberFormat="0" applyFill="0" applyAlignment="0" applyProtection="0"/>
    <xf numFmtId="0" fontId="110" fillId="0" borderId="131" applyNumberFormat="0" applyFill="0" applyAlignment="0" applyProtection="0"/>
    <xf numFmtId="0" fontId="109" fillId="0" borderId="130" applyNumberFormat="0" applyFill="0" applyAlignment="0" applyProtection="0"/>
    <xf numFmtId="179" fontId="110" fillId="0" borderId="131" applyNumberFormat="0" applyFill="0" applyAlignment="0" applyProtection="0"/>
    <xf numFmtId="179" fontId="109" fillId="0" borderId="130" applyNumberFormat="0" applyFill="0" applyAlignment="0" applyProtection="0"/>
    <xf numFmtId="179" fontId="110" fillId="0" borderId="131"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179" fontId="110" fillId="0" borderId="131" applyNumberFormat="0" applyFill="0" applyAlignment="0" applyProtection="0"/>
    <xf numFmtId="0" fontId="111" fillId="0" borderId="132" applyNumberFormat="0" applyFill="0" applyAlignment="0" applyProtection="0"/>
    <xf numFmtId="0" fontId="109" fillId="0" borderId="130" applyNumberFormat="0" applyFill="0" applyAlignment="0" applyProtection="0"/>
    <xf numFmtId="0" fontId="110" fillId="0" borderId="131"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10" fillId="0" borderId="131" applyNumberFormat="0" applyFill="0" applyAlignment="0" applyProtection="0"/>
    <xf numFmtId="179" fontId="110" fillId="0" borderId="131" applyNumberFormat="0" applyFill="0" applyAlignment="0" applyProtection="0"/>
    <xf numFmtId="179" fontId="109" fillId="0" borderId="130" applyNumberFormat="0" applyFill="0" applyAlignment="0" applyProtection="0"/>
    <xf numFmtId="0" fontId="110" fillId="0" borderId="131" applyNumberFormat="0" applyFill="0" applyAlignment="0" applyProtection="0"/>
    <xf numFmtId="179" fontId="110" fillId="0" borderId="131" applyNumberFormat="0" applyFill="0" applyAlignment="0" applyProtection="0"/>
    <xf numFmtId="0" fontId="110" fillId="0" borderId="131" applyNumberFormat="0" applyFill="0" applyAlignment="0" applyProtection="0"/>
    <xf numFmtId="0" fontId="109" fillId="0" borderId="130" applyNumberFormat="0" applyFill="0" applyAlignment="0" applyProtection="0"/>
    <xf numFmtId="0" fontId="110" fillId="0" borderId="131"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0"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179" fontId="109" fillId="0" borderId="130" applyNumberFormat="0" applyFill="0" applyAlignment="0" applyProtection="0"/>
    <xf numFmtId="0" fontId="109" fillId="0" borderId="130"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0" fontId="113"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3" fillId="0" borderId="133" applyNumberFormat="0" applyFill="0" applyAlignment="0" applyProtection="0"/>
    <xf numFmtId="179" fontId="113" fillId="0" borderId="133" applyNumberFormat="0" applyFill="0" applyAlignment="0" applyProtection="0"/>
    <xf numFmtId="0" fontId="113" fillId="0" borderId="133" applyNumberFormat="0" applyFill="0" applyAlignment="0" applyProtection="0"/>
    <xf numFmtId="0" fontId="112" fillId="0" borderId="133" applyNumberFormat="0" applyFill="0" applyAlignment="0" applyProtection="0"/>
    <xf numFmtId="179" fontId="113" fillId="0" borderId="133" applyNumberFormat="0" applyFill="0" applyAlignment="0" applyProtection="0"/>
    <xf numFmtId="179" fontId="112" fillId="0" borderId="133" applyNumberFormat="0" applyFill="0" applyAlignment="0" applyProtection="0"/>
    <xf numFmtId="179" fontId="113"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179" fontId="113" fillId="0" borderId="133" applyNumberFormat="0" applyFill="0" applyAlignment="0" applyProtection="0"/>
    <xf numFmtId="0" fontId="114" fillId="0" borderId="134" applyNumberFormat="0" applyFill="0" applyAlignment="0" applyProtection="0"/>
    <xf numFmtId="0" fontId="112" fillId="0" borderId="133" applyNumberFormat="0" applyFill="0" applyAlignment="0" applyProtection="0"/>
    <xf numFmtId="0" fontId="113"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3" fillId="0" borderId="133" applyNumberFormat="0" applyFill="0" applyAlignment="0" applyProtection="0"/>
    <xf numFmtId="179" fontId="113" fillId="0" borderId="133" applyNumberFormat="0" applyFill="0" applyAlignment="0" applyProtection="0"/>
    <xf numFmtId="179" fontId="112" fillId="0" borderId="133" applyNumberFormat="0" applyFill="0" applyAlignment="0" applyProtection="0"/>
    <xf numFmtId="0" fontId="113" fillId="0" borderId="133" applyNumberFormat="0" applyFill="0" applyAlignment="0" applyProtection="0"/>
    <xf numFmtId="179" fontId="113" fillId="0" borderId="133" applyNumberFormat="0" applyFill="0" applyAlignment="0" applyProtection="0"/>
    <xf numFmtId="0" fontId="113" fillId="0" borderId="133" applyNumberFormat="0" applyFill="0" applyAlignment="0" applyProtection="0"/>
    <xf numFmtId="0" fontId="112" fillId="0" borderId="133" applyNumberFormat="0" applyFill="0" applyAlignment="0" applyProtection="0"/>
    <xf numFmtId="0" fontId="113"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0"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179" fontId="112" fillId="0" borderId="133" applyNumberFormat="0" applyFill="0" applyAlignment="0" applyProtection="0"/>
    <xf numFmtId="0" fontId="112" fillId="0" borderId="133"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0" fontId="116" fillId="0" borderId="136"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6" fillId="0" borderId="136" applyNumberFormat="0" applyFill="0" applyAlignment="0" applyProtection="0"/>
    <xf numFmtId="179" fontId="116" fillId="0" borderId="136" applyNumberFormat="0" applyFill="0" applyAlignment="0" applyProtection="0"/>
    <xf numFmtId="0" fontId="116" fillId="0" borderId="136" applyNumberFormat="0" applyFill="0" applyAlignment="0" applyProtection="0"/>
    <xf numFmtId="0" fontId="115" fillId="0" borderId="135" applyNumberFormat="0" applyFill="0" applyAlignment="0" applyProtection="0"/>
    <xf numFmtId="179" fontId="116" fillId="0" borderId="136" applyNumberFormat="0" applyFill="0" applyAlignment="0" applyProtection="0"/>
    <xf numFmtId="179" fontId="115" fillId="0" borderId="135" applyNumberFormat="0" applyFill="0" applyAlignment="0" applyProtection="0"/>
    <xf numFmtId="179" fontId="116" fillId="0" borderId="136"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179" fontId="116" fillId="0" borderId="136" applyNumberFormat="0" applyFill="0" applyAlignment="0" applyProtection="0"/>
    <xf numFmtId="0" fontId="117" fillId="0" borderId="137" applyNumberFormat="0" applyFill="0" applyAlignment="0" applyProtection="0"/>
    <xf numFmtId="0" fontId="115" fillId="0" borderId="135" applyNumberFormat="0" applyFill="0" applyAlignment="0" applyProtection="0"/>
    <xf numFmtId="0" fontId="116" fillId="0" borderId="136"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6" fillId="0" borderId="136" applyNumberFormat="0" applyFill="0" applyAlignment="0" applyProtection="0"/>
    <xf numFmtId="179" fontId="116" fillId="0" borderId="136" applyNumberFormat="0" applyFill="0" applyAlignment="0" applyProtection="0"/>
    <xf numFmtId="179" fontId="115" fillId="0" borderId="135" applyNumberFormat="0" applyFill="0" applyAlignment="0" applyProtection="0"/>
    <xf numFmtId="0" fontId="116" fillId="0" borderId="136" applyNumberFormat="0" applyFill="0" applyAlignment="0" applyProtection="0"/>
    <xf numFmtId="179" fontId="116" fillId="0" borderId="136" applyNumberFormat="0" applyFill="0" applyAlignment="0" applyProtection="0"/>
    <xf numFmtId="0" fontId="116" fillId="0" borderId="136" applyNumberFormat="0" applyFill="0" applyAlignment="0" applyProtection="0"/>
    <xf numFmtId="0" fontId="115" fillId="0" borderId="135" applyNumberFormat="0" applyFill="0" applyAlignment="0" applyProtection="0"/>
    <xf numFmtId="0" fontId="116" fillId="0" borderId="136"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179" fontId="115" fillId="0" borderId="135" applyNumberFormat="0" applyFill="0" applyAlignment="0" applyProtection="0"/>
    <xf numFmtId="0" fontId="115" fillId="0" borderId="135" applyNumberFormat="0" applyFill="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6" fillId="0" borderId="0" applyNumberFormat="0" applyFill="0" applyBorder="0" applyAlignment="0" applyProtection="0"/>
    <xf numFmtId="179"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179" fontId="116" fillId="0" borderId="0" applyNumberFormat="0" applyFill="0" applyBorder="0" applyAlignment="0" applyProtection="0"/>
    <xf numFmtId="179" fontId="115" fillId="0" borderId="0" applyNumberFormat="0" applyFill="0" applyBorder="0" applyAlignment="0" applyProtection="0"/>
    <xf numFmtId="179" fontId="116"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179" fontId="116" fillId="0" borderId="0" applyNumberFormat="0" applyFill="0" applyBorder="0" applyAlignment="0" applyProtection="0"/>
    <xf numFmtId="0" fontId="117"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6" fillId="0" borderId="0" applyNumberFormat="0" applyFill="0" applyBorder="0" applyAlignment="0" applyProtection="0"/>
    <xf numFmtId="179" fontId="116" fillId="0" borderId="0" applyNumberFormat="0" applyFill="0" applyBorder="0" applyAlignment="0" applyProtection="0"/>
    <xf numFmtId="179" fontId="115" fillId="0" borderId="0" applyNumberFormat="0" applyFill="0" applyBorder="0" applyAlignment="0" applyProtection="0"/>
    <xf numFmtId="0" fontId="116" fillId="0" borderId="0" applyNumberFormat="0" applyFill="0" applyBorder="0" applyAlignment="0" applyProtection="0"/>
    <xf numFmtId="179"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179" fontId="115" fillId="0" borderId="0" applyNumberFormat="0" applyFill="0" applyBorder="0" applyAlignment="0" applyProtection="0"/>
    <xf numFmtId="0" fontId="115" fillId="0" borderId="0" applyNumberFormat="0" applyFill="0" applyBorder="0" applyAlignment="0" applyProtection="0"/>
    <xf numFmtId="234" fontId="6" fillId="0" borderId="0">
      <protection locked="0"/>
    </xf>
    <xf numFmtId="234" fontId="6" fillId="0" borderId="0">
      <protection locked="0"/>
    </xf>
    <xf numFmtId="0" fontId="50" fillId="0" borderId="0">
      <protection locked="0"/>
    </xf>
    <xf numFmtId="234" fontId="6" fillId="0" borderId="0">
      <protection locked="0"/>
    </xf>
    <xf numFmtId="234" fontId="6" fillId="0" borderId="0">
      <protection locked="0"/>
    </xf>
    <xf numFmtId="0" fontId="50" fillId="0" borderId="0">
      <protection locked="0"/>
    </xf>
    <xf numFmtId="173" fontId="118" fillId="0" borderId="0">
      <alignment horizontal="right"/>
    </xf>
    <xf numFmtId="235" fontId="6" fillId="0" borderId="0"/>
    <xf numFmtId="235" fontId="6" fillId="0" borderId="0"/>
    <xf numFmtId="235" fontId="6" fillId="0" borderId="0"/>
    <xf numFmtId="235" fontId="6" fillId="0" borderId="0"/>
    <xf numFmtId="235" fontId="6" fillId="0" borderId="0"/>
    <xf numFmtId="235" fontId="6" fillId="0" borderId="0"/>
    <xf numFmtId="235" fontId="6" fillId="0" borderId="0"/>
    <xf numFmtId="0" fontId="12" fillId="0" borderId="138" applyNumberFormat="0" applyFill="0" applyAlignment="0" applyProtection="0"/>
    <xf numFmtId="0" fontId="12" fillId="0" borderId="138" applyNumberFormat="0" applyFill="0" applyAlignment="0" applyProtection="0"/>
    <xf numFmtId="179" fontId="12" fillId="0" borderId="138" applyNumberFormat="0" applyFill="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79"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179" fontId="120"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179" fontId="123" fillId="0" borderId="0" applyNumberFormat="0" applyFill="0" applyBorder="0" applyAlignment="0" applyProtection="0">
      <alignment vertical="top"/>
      <protection locked="0"/>
    </xf>
    <xf numFmtId="0" fontId="124" fillId="0" borderId="0">
      <alignment wrapText="1"/>
    </xf>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10" fontId="43" fillId="68" borderId="111" applyNumberFormat="0" applyBorder="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0" fontId="125" fillId="33"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6" fillId="67" borderId="124" applyNumberFormat="0" applyAlignment="0" applyProtection="0"/>
    <xf numFmtId="0" fontId="126" fillId="67" borderId="124" applyNumberFormat="0" applyAlignment="0" applyProtection="0"/>
    <xf numFmtId="0" fontId="126" fillId="67" borderId="124" applyNumberFormat="0" applyAlignment="0" applyProtection="0"/>
    <xf numFmtId="0" fontId="126" fillId="67" borderId="124" applyNumberFormat="0" applyAlignment="0" applyProtection="0"/>
    <xf numFmtId="0" fontId="126" fillId="67" borderId="124" applyNumberFormat="0" applyAlignment="0" applyProtection="0"/>
    <xf numFmtId="0" fontId="126" fillId="67" borderId="124"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0"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47" borderId="123" applyNumberFormat="0" applyAlignment="0" applyProtection="0"/>
    <xf numFmtId="179" fontId="125" fillId="47"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47"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 fillId="0" borderId="0" applyNumberFormat="0" applyFill="0" applyBorder="0" applyAlignment="0">
      <protection locked="0"/>
    </xf>
    <xf numFmtId="215" fontId="32" fillId="69" borderId="0">
      <protection locked="0"/>
    </xf>
    <xf numFmtId="236" fontId="50" fillId="0" borderId="0"/>
    <xf numFmtId="0" fontId="43" fillId="26" borderId="0"/>
    <xf numFmtId="0" fontId="43" fillId="26" borderId="0"/>
    <xf numFmtId="0" fontId="43" fillId="26" borderId="0"/>
    <xf numFmtId="179" fontId="43" fillId="26" borderId="0"/>
    <xf numFmtId="179" fontId="43" fillId="26" borderId="0"/>
    <xf numFmtId="179" fontId="43" fillId="26" borderId="0"/>
    <xf numFmtId="0" fontId="43" fillId="26" borderId="0"/>
    <xf numFmtId="0" fontId="43" fillId="26" borderId="0"/>
    <xf numFmtId="179" fontId="43" fillId="26" borderId="0"/>
    <xf numFmtId="0" fontId="43" fillId="26" borderId="0"/>
    <xf numFmtId="0" fontId="43" fillId="26" borderId="0"/>
    <xf numFmtId="179" fontId="43" fillId="26" borderId="0"/>
    <xf numFmtId="0" fontId="43" fillId="26" borderId="0"/>
    <xf numFmtId="179" fontId="43" fillId="26" borderId="0"/>
    <xf numFmtId="0" fontId="43" fillId="26" borderId="0"/>
    <xf numFmtId="179" fontId="43" fillId="26" borderId="0"/>
    <xf numFmtId="0" fontId="43" fillId="26" borderId="0"/>
    <xf numFmtId="44" fontId="78" fillId="0" borderId="0" applyFill="0" applyBorder="0" applyAlignment="0"/>
    <xf numFmtId="166" fontId="78" fillId="0" borderId="0" applyFill="0" applyBorder="0" applyAlignment="0"/>
    <xf numFmtId="44" fontId="78" fillId="0" borderId="0" applyFill="0" applyBorder="0" applyAlignment="0"/>
    <xf numFmtId="214" fontId="6" fillId="0" borderId="0" applyFill="0" applyBorder="0" applyAlignment="0"/>
    <xf numFmtId="166" fontId="78" fillId="0" borderId="0" applyFill="0" applyBorder="0" applyAlignment="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179"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8" fillId="0" borderId="140"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179" fontId="127" fillId="0" borderId="139" applyNumberFormat="0" applyFill="0" applyAlignment="0" applyProtection="0"/>
    <xf numFmtId="0" fontId="127" fillId="0" borderId="139" applyNumberFormat="0" applyFill="0" applyAlignment="0" applyProtection="0"/>
    <xf numFmtId="40" fontId="129" fillId="0" borderId="0">
      <alignment horizontal="right"/>
    </xf>
    <xf numFmtId="0" fontId="130" fillId="17" borderId="0" applyBorder="0"/>
    <xf numFmtId="179" fontId="130" fillId="17" borderId="0" applyBorder="0"/>
    <xf numFmtId="0" fontId="130" fillId="17" borderId="0" applyBorder="0"/>
    <xf numFmtId="179" fontId="130" fillId="17" borderId="0" applyBorder="0"/>
    <xf numFmtId="0" fontId="130" fillId="17" borderId="0" applyBorder="0"/>
    <xf numFmtId="0" fontId="131" fillId="0" borderId="0">
      <alignment vertical="center"/>
    </xf>
    <xf numFmtId="179" fontId="131" fillId="0" borderId="0">
      <alignment vertical="center"/>
    </xf>
    <xf numFmtId="0" fontId="131" fillId="0" borderId="0">
      <alignment vertical="center"/>
    </xf>
    <xf numFmtId="179" fontId="131" fillId="0" borderId="0">
      <alignment vertical="center"/>
    </xf>
    <xf numFmtId="0" fontId="131" fillId="0" borderId="0">
      <alignment vertical="center"/>
    </xf>
    <xf numFmtId="2" fontId="132" fillId="0" borderId="120">
      <alignment horizontal="center"/>
    </xf>
    <xf numFmtId="0" fontId="133" fillId="0" borderId="114"/>
    <xf numFmtId="237" fontId="50" fillId="0" borderId="0" applyFill="0" applyBorder="0" applyProtection="0">
      <alignment horizontal="center"/>
    </xf>
    <xf numFmtId="238" fontId="50" fillId="0" borderId="0" applyFont="0" applyFill="0" applyBorder="0" applyAlignment="0" applyProtection="0">
      <alignment horizontal="centerContinuous"/>
      <protection locked="0"/>
    </xf>
    <xf numFmtId="239" fontId="43" fillId="0" borderId="0" applyFont="0" applyFill="0" applyBorder="0" applyAlignment="0" applyProtection="0">
      <alignment horizontal="right"/>
    </xf>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179"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5" fillId="6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179" fontId="134" fillId="47" borderId="0" applyNumberFormat="0" applyBorder="0" applyAlignment="0" applyProtection="0"/>
    <xf numFmtId="0" fontId="134" fillId="47" borderId="0" applyNumberFormat="0" applyBorder="0" applyAlignment="0" applyProtection="0"/>
    <xf numFmtId="37" fontId="91" fillId="0" borderId="0"/>
    <xf numFmtId="173" fontId="13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173" fontId="136" fillId="0" borderId="0"/>
    <xf numFmtId="173" fontId="136" fillId="0" borderId="0"/>
    <xf numFmtId="173" fontId="136" fillId="0" borderId="0"/>
    <xf numFmtId="240" fontId="6" fillId="0" borderId="0"/>
    <xf numFmtId="240" fontId="6" fillId="0" borderId="0"/>
    <xf numFmtId="173" fontId="136" fillId="0" borderId="0"/>
    <xf numFmtId="240" fontId="6" fillId="0" borderId="0"/>
    <xf numFmtId="0" fontId="13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0" fontId="6" fillId="0" borderId="0"/>
    <xf numFmtId="241" fontId="59" fillId="0" borderId="0"/>
    <xf numFmtId="241" fontId="59" fillId="0" borderId="117"/>
    <xf numFmtId="241" fontId="59" fillId="0" borderId="116"/>
    <xf numFmtId="242" fontId="69" fillId="0" borderId="0"/>
    <xf numFmtId="243" fontId="69" fillId="0" borderId="0"/>
    <xf numFmtId="244" fontId="69" fillId="0" borderId="0"/>
    <xf numFmtId="0" fontId="6"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59" fillId="0" borderId="0"/>
    <xf numFmtId="0" fontId="70" fillId="0" borderId="0"/>
    <xf numFmtId="179" fontId="70" fillId="0" borderId="0"/>
    <xf numFmtId="0" fontId="5"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50" fillId="0" borderId="0"/>
    <xf numFmtId="37" fontId="14" fillId="0" borderId="0"/>
    <xf numFmtId="0" fontId="6"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 fillId="0" borderId="0"/>
    <xf numFmtId="0" fontId="5" fillId="0" borderId="0"/>
    <xf numFmtId="179" fontId="5" fillId="0" borderId="0"/>
    <xf numFmtId="179" fontId="5" fillId="0" borderId="0"/>
    <xf numFmtId="0" fontId="5" fillId="0" borderId="0"/>
    <xf numFmtId="179" fontId="5" fillId="0" borderId="0"/>
    <xf numFmtId="0" fontId="5" fillId="0" borderId="0"/>
    <xf numFmtId="179" fontId="5"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179" fontId="59" fillId="0" borderId="0"/>
    <xf numFmtId="179"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6" fillId="0" borderId="0"/>
    <xf numFmtId="179" fontId="6" fillId="0" borderId="0"/>
    <xf numFmtId="0" fontId="6" fillId="0" borderId="0"/>
    <xf numFmtId="179" fontId="6" fillId="0" borderId="0"/>
    <xf numFmtId="0" fontId="59" fillId="0" borderId="0"/>
    <xf numFmtId="0" fontId="6" fillId="0" borderId="0"/>
    <xf numFmtId="0" fontId="59" fillId="0" borderId="0"/>
    <xf numFmtId="179" fontId="59" fillId="0" borderId="0"/>
    <xf numFmtId="0" fontId="59" fillId="0" borderId="0"/>
    <xf numFmtId="0" fontId="59" fillId="0" borderId="0"/>
    <xf numFmtId="0" fontId="59" fillId="0" borderId="0"/>
    <xf numFmtId="0" fontId="59" fillId="0" borderId="0"/>
    <xf numFmtId="179" fontId="59" fillId="0" borderId="0"/>
    <xf numFmtId="0" fontId="6" fillId="0" borderId="0"/>
    <xf numFmtId="179" fontId="6"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179"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6" fillId="0" borderId="0"/>
    <xf numFmtId="0" fontId="50" fillId="0" borderId="0"/>
    <xf numFmtId="37" fontId="14" fillId="0" borderId="0"/>
    <xf numFmtId="0" fontId="50" fillId="0" borderId="0"/>
    <xf numFmtId="37" fontId="14" fillId="0" borderId="0"/>
    <xf numFmtId="0" fontId="50" fillId="0" borderId="0"/>
    <xf numFmtId="37" fontId="14" fillId="0" borderId="0"/>
    <xf numFmtId="0" fontId="50" fillId="0" borderId="0"/>
    <xf numFmtId="37" fontId="14" fillId="0" borderId="0"/>
    <xf numFmtId="0" fontId="50" fillId="0" borderId="0"/>
    <xf numFmtId="37" fontId="14" fillId="0" borderId="0"/>
    <xf numFmtId="0" fontId="50" fillId="0" borderId="0"/>
    <xf numFmtId="37" fontId="14" fillId="0" borderId="0"/>
    <xf numFmtId="0" fontId="50" fillId="0" borderId="0"/>
    <xf numFmtId="37" fontId="14" fillId="0" borderId="0"/>
    <xf numFmtId="0" fontId="50"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0" fontId="50" fillId="0" borderId="0"/>
    <xf numFmtId="0" fontId="6" fillId="0" borderId="0"/>
    <xf numFmtId="179" fontId="6" fillId="0" borderId="0"/>
    <xf numFmtId="0" fontId="50" fillId="0" borderId="0"/>
    <xf numFmtId="0" fontId="6" fillId="0" borderId="0"/>
    <xf numFmtId="179" fontId="6" fillId="0" borderId="0"/>
    <xf numFmtId="0" fontId="6" fillId="0" borderId="0"/>
    <xf numFmtId="0" fontId="22" fillId="0" borderId="0"/>
    <xf numFmtId="179" fontId="22" fillId="0" borderId="0"/>
    <xf numFmtId="0" fontId="22" fillId="0" borderId="0"/>
    <xf numFmtId="0" fontId="6" fillId="0" borderId="0"/>
    <xf numFmtId="0" fontId="6"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0" fontId="6" fillId="0" borderId="0"/>
    <xf numFmtId="179" fontId="59" fillId="0" borderId="0"/>
    <xf numFmtId="179" fontId="6" fillId="0" borderId="0"/>
    <xf numFmtId="179" fontId="59" fillId="0" borderId="0"/>
    <xf numFmtId="0" fontId="59" fillId="0" borderId="0"/>
    <xf numFmtId="179" fontId="59" fillId="0" borderId="0"/>
    <xf numFmtId="0" fontId="6" fillId="0" borderId="0"/>
    <xf numFmtId="0" fontId="6" fillId="0" borderId="0"/>
    <xf numFmtId="0" fontId="59" fillId="0" borderId="0"/>
    <xf numFmtId="179" fontId="6"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6" fillId="0" borderId="0"/>
    <xf numFmtId="0" fontId="6" fillId="0" borderId="0"/>
    <xf numFmtId="179" fontId="6" fillId="0" borderId="0"/>
    <xf numFmtId="0" fontId="5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179" fontId="6"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59" fillId="0" borderId="0"/>
    <xf numFmtId="179" fontId="59" fillId="0" borderId="0"/>
    <xf numFmtId="0" fontId="59" fillId="0" borderId="0"/>
    <xf numFmtId="179" fontId="6" fillId="0" borderId="0"/>
    <xf numFmtId="179" fontId="6" fillId="0" borderId="0"/>
    <xf numFmtId="0" fontId="59" fillId="0" borderId="0"/>
    <xf numFmtId="0" fontId="59" fillId="0" borderId="0"/>
    <xf numFmtId="179" fontId="59" fillId="0" borderId="0"/>
    <xf numFmtId="0" fontId="6" fillId="0" borderId="0"/>
    <xf numFmtId="0" fontId="59" fillId="0" borderId="0"/>
    <xf numFmtId="179" fontId="59" fillId="0" borderId="0"/>
    <xf numFmtId="179" fontId="6" fillId="0" borderId="0"/>
    <xf numFmtId="179" fontId="6" fillId="0" borderId="0"/>
    <xf numFmtId="179" fontId="6"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6" fillId="0" borderId="0"/>
    <xf numFmtId="0" fontId="6" fillId="0" borderId="0"/>
    <xf numFmtId="179" fontId="6" fillId="0" borderId="0"/>
    <xf numFmtId="0" fontId="59" fillId="0" borderId="0"/>
    <xf numFmtId="179" fontId="59"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22" fillId="0" borderId="0"/>
    <xf numFmtId="179" fontId="22" fillId="0" borderId="0"/>
    <xf numFmtId="0" fontId="59" fillId="0" borderId="0"/>
    <xf numFmtId="0" fontId="50" fillId="0" borderId="0"/>
    <xf numFmtId="0" fontId="6" fillId="0" borderId="0"/>
    <xf numFmtId="179" fontId="6" fillId="0" borderId="0"/>
    <xf numFmtId="0" fontId="59" fillId="0" borderId="0"/>
    <xf numFmtId="37" fontId="14" fillId="0" borderId="0"/>
    <xf numFmtId="0" fontId="6" fillId="0" borderId="0"/>
    <xf numFmtId="0" fontId="6" fillId="0" borderId="0"/>
    <xf numFmtId="0" fontId="5" fillId="0" borderId="0"/>
    <xf numFmtId="37" fontId="14" fillId="0" borderId="0"/>
    <xf numFmtId="37" fontId="14"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7" fontId="14" fillId="0" borderId="0"/>
    <xf numFmtId="7" fontId="14" fillId="0" borderId="0"/>
    <xf numFmtId="179" fontId="6" fillId="0" borderId="0"/>
    <xf numFmtId="179" fontId="6" fillId="0" borderId="0"/>
    <xf numFmtId="0" fontId="6"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88" fillId="0" borderId="0"/>
    <xf numFmtId="179" fontId="88" fillId="0" borderId="0"/>
    <xf numFmtId="0" fontId="88" fillId="0" borderId="0"/>
    <xf numFmtId="179" fontId="6" fillId="0" borderId="0"/>
    <xf numFmtId="179" fontId="6" fillId="0" borderId="0"/>
    <xf numFmtId="0" fontId="6"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179" fontId="5" fillId="0" borderId="0"/>
    <xf numFmtId="179" fontId="59" fillId="0" borderId="0"/>
    <xf numFmtId="0" fontId="59" fillId="0" borderId="0"/>
    <xf numFmtId="0" fontId="70" fillId="0" borderId="0"/>
    <xf numFmtId="179" fontId="70"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9" fillId="0" borderId="0"/>
    <xf numFmtId="179" fontId="5" fillId="0" borderId="0"/>
    <xf numFmtId="179" fontId="5" fillId="0" borderId="0"/>
    <xf numFmtId="0" fontId="5" fillId="0" borderId="0"/>
    <xf numFmtId="0" fontId="5" fillId="0" borderId="0"/>
    <xf numFmtId="179" fontId="5"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0" fontId="59" fillId="0" borderId="0"/>
    <xf numFmtId="0" fontId="70"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6" fillId="0" borderId="0"/>
    <xf numFmtId="179" fontId="6"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179" fontId="59" fillId="0" borderId="0"/>
    <xf numFmtId="179"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37" fontId="14" fillId="0" borderId="0"/>
    <xf numFmtId="37" fontId="14" fillId="0" borderId="0"/>
    <xf numFmtId="37" fontId="14" fillId="0" borderId="0"/>
    <xf numFmtId="179" fontId="5" fillId="0" borderId="0"/>
    <xf numFmtId="179" fontId="5" fillId="0" borderId="0"/>
    <xf numFmtId="37" fontId="14" fillId="0" borderId="0"/>
    <xf numFmtId="0" fontId="6" fillId="0" borderId="0"/>
    <xf numFmtId="0" fontId="6"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37" fontId="14" fillId="0" borderId="0"/>
    <xf numFmtId="37" fontId="14" fillId="0" borderId="0"/>
    <xf numFmtId="37" fontId="14"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0" fontId="59" fillId="0" borderId="0"/>
    <xf numFmtId="0" fontId="70" fillId="0" borderId="0"/>
    <xf numFmtId="0" fontId="59" fillId="0" borderId="0"/>
    <xf numFmtId="0" fontId="59" fillId="0" borderId="0"/>
    <xf numFmtId="0" fontId="59" fillId="0" borderId="0"/>
    <xf numFmtId="0" fontId="59" fillId="0" borderId="0"/>
    <xf numFmtId="179" fontId="59" fillId="0" borderId="0"/>
    <xf numFmtId="0" fontId="70" fillId="0" borderId="0"/>
    <xf numFmtId="179" fontId="70"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6" fillId="0" borderId="0"/>
    <xf numFmtId="179" fontId="6"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179"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179" fontId="59" fillId="0" borderId="0"/>
    <xf numFmtId="0" fontId="5" fillId="0" borderId="0"/>
    <xf numFmtId="0" fontId="5" fillId="0" borderId="0"/>
    <xf numFmtId="0" fontId="5" fillId="0" borderId="0"/>
    <xf numFmtId="37" fontId="14" fillId="0" borderId="0"/>
    <xf numFmtId="37" fontId="14" fillId="0" borderId="0"/>
    <xf numFmtId="37" fontId="14" fillId="0" borderId="0"/>
    <xf numFmtId="37" fontId="14" fillId="0" borderId="0"/>
    <xf numFmtId="37" fontId="14" fillId="0" borderId="0"/>
    <xf numFmtId="0" fontId="6" fillId="0" borderId="0"/>
    <xf numFmtId="0" fontId="6"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179" fontId="70"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0" fontId="59" fillId="0" borderId="0"/>
    <xf numFmtId="0" fontId="70"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6" fillId="0" borderId="0"/>
    <xf numFmtId="179" fontId="6"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179" fontId="59" fillId="0" borderId="0"/>
    <xf numFmtId="179"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6"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5" fillId="0" borderId="0"/>
    <xf numFmtId="179" fontId="5" fillId="0" borderId="0"/>
    <xf numFmtId="179" fontId="5" fillId="0" borderId="0"/>
    <xf numFmtId="0" fontId="6" fillId="0" borderId="0"/>
    <xf numFmtId="179" fontId="6" fillId="0" borderId="0"/>
    <xf numFmtId="179" fontId="5" fillId="0" borderId="0"/>
    <xf numFmtId="0" fontId="70" fillId="0" borderId="0"/>
    <xf numFmtId="0" fontId="6"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0" fontId="70" fillId="0" borderId="0"/>
    <xf numFmtId="179" fontId="70" fillId="0" borderId="0"/>
    <xf numFmtId="37" fontId="14" fillId="0" borderId="0"/>
    <xf numFmtId="37" fontId="14" fillId="0" borderId="0"/>
    <xf numFmtId="37" fontId="14" fillId="0" borderId="0"/>
    <xf numFmtId="37" fontId="14" fillId="0" borderId="0"/>
    <xf numFmtId="0" fontId="70" fillId="0" borderId="0"/>
    <xf numFmtId="0" fontId="70" fillId="0" borderId="0"/>
    <xf numFmtId="179" fontId="70" fillId="0" borderId="0"/>
    <xf numFmtId="0" fontId="6" fillId="0" borderId="0"/>
    <xf numFmtId="179" fontId="6" fillId="0" borderId="0"/>
    <xf numFmtId="0" fontId="5" fillId="0" borderId="0"/>
    <xf numFmtId="0" fontId="70" fillId="0" borderId="0"/>
    <xf numFmtId="37" fontId="14" fillId="0" borderId="0"/>
    <xf numFmtId="37" fontId="14" fillId="0" borderId="0"/>
    <xf numFmtId="37" fontId="14" fillId="0" borderId="0"/>
    <xf numFmtId="37" fontId="14" fillId="0" borderId="0"/>
    <xf numFmtId="37" fontId="14" fillId="0" borderId="0"/>
    <xf numFmtId="0" fontId="6" fillId="0" borderId="0"/>
    <xf numFmtId="179" fontId="6"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0" fontId="6"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5" fillId="0" borderId="0"/>
    <xf numFmtId="179" fontId="5" fillId="0" borderId="0"/>
    <xf numFmtId="179" fontId="5" fillId="0" borderId="0"/>
    <xf numFmtId="179" fontId="5" fillId="0" borderId="0"/>
    <xf numFmtId="179" fontId="5" fillId="0" borderId="0"/>
    <xf numFmtId="0" fontId="5" fillId="0" borderId="0"/>
    <xf numFmtId="179" fontId="6" fillId="0" borderId="0"/>
    <xf numFmtId="0" fontId="5" fillId="0" borderId="0"/>
    <xf numFmtId="0" fontId="5" fillId="0" borderId="0"/>
    <xf numFmtId="179" fontId="5" fillId="0" borderId="0"/>
    <xf numFmtId="179" fontId="5" fillId="0" borderId="0"/>
    <xf numFmtId="179" fontId="5" fillId="0" borderId="0"/>
    <xf numFmtId="179" fontId="5" fillId="0" borderId="0"/>
    <xf numFmtId="0" fontId="5" fillId="0" borderId="0"/>
    <xf numFmtId="179" fontId="5" fillId="0" borderId="0"/>
    <xf numFmtId="179" fontId="5" fillId="0" borderId="0"/>
    <xf numFmtId="179" fontId="5" fillId="0" borderId="0"/>
    <xf numFmtId="179" fontId="5" fillId="0" borderId="0"/>
    <xf numFmtId="179" fontId="6" fillId="0" borderId="0"/>
    <xf numFmtId="179" fontId="6" fillId="0" borderId="0"/>
    <xf numFmtId="0" fontId="6" fillId="0" borderId="0"/>
    <xf numFmtId="0" fontId="70" fillId="0" borderId="0"/>
    <xf numFmtId="179" fontId="70" fillId="0" borderId="0"/>
    <xf numFmtId="0" fontId="5" fillId="0" borderId="0"/>
    <xf numFmtId="0" fontId="5" fillId="0" borderId="0"/>
    <xf numFmtId="179" fontId="5" fillId="0" borderId="0"/>
    <xf numFmtId="179" fontId="5" fillId="0" borderId="0"/>
    <xf numFmtId="0" fontId="6" fillId="0" borderId="0"/>
    <xf numFmtId="179" fontId="6"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37" fontId="14" fillId="0" borderId="0"/>
    <xf numFmtId="0" fontId="6" fillId="0" borderId="0"/>
    <xf numFmtId="37" fontId="14" fillId="0" borderId="0"/>
    <xf numFmtId="37" fontId="14" fillId="0" borderId="0"/>
    <xf numFmtId="0" fontId="6" fillId="0" borderId="0"/>
    <xf numFmtId="0" fontId="6" fillId="0" borderId="0"/>
    <xf numFmtId="37" fontId="14" fillId="0" borderId="0"/>
    <xf numFmtId="179" fontId="6" fillId="0" borderId="0"/>
    <xf numFmtId="179" fontId="6" fillId="0" borderId="0"/>
    <xf numFmtId="37" fontId="14" fillId="0" borderId="0"/>
    <xf numFmtId="37" fontId="14" fillId="0" borderId="0"/>
    <xf numFmtId="0" fontId="6" fillId="0" borderId="0"/>
    <xf numFmtId="37" fontId="14" fillId="0" borderId="0"/>
    <xf numFmtId="179" fontId="6" fillId="0" borderId="0"/>
    <xf numFmtId="179" fontId="6" fillId="0" borderId="0"/>
    <xf numFmtId="37" fontId="14" fillId="0" borderId="0"/>
    <xf numFmtId="37" fontId="14" fillId="0" borderId="0"/>
    <xf numFmtId="0" fontId="6" fillId="0" borderId="0"/>
    <xf numFmtId="37" fontId="14" fillId="0" borderId="0"/>
    <xf numFmtId="179" fontId="6" fillId="0" borderId="0"/>
    <xf numFmtId="179" fontId="6"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37" fontId="14" fillId="0" borderId="0"/>
    <xf numFmtId="0" fontId="70" fillId="0" borderId="0"/>
    <xf numFmtId="179" fontId="7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6" fillId="0" borderId="0"/>
    <xf numFmtId="37" fontId="14"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37" fontId="14" fillId="0" borderId="0"/>
    <xf numFmtId="0" fontId="6"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6" fillId="0" borderId="0"/>
    <xf numFmtId="0" fontId="6" fillId="0" borderId="0"/>
    <xf numFmtId="179" fontId="6" fillId="0" borderId="0"/>
    <xf numFmtId="179" fontId="6" fillId="0" borderId="0"/>
    <xf numFmtId="0" fontId="6" fillId="0" borderId="0"/>
    <xf numFmtId="179" fontId="6" fillId="0" borderId="0"/>
    <xf numFmtId="179"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179" fontId="6" fillId="0" borderId="0"/>
    <xf numFmtId="0" fontId="22" fillId="0" borderId="0"/>
    <xf numFmtId="0" fontId="22" fillId="0" borderId="0"/>
    <xf numFmtId="179" fontId="5"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70" fillId="0" borderId="0"/>
    <xf numFmtId="179" fontId="70" fillId="0" borderId="0"/>
    <xf numFmtId="0"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179" fontId="6" fillId="0" borderId="0"/>
    <xf numFmtId="179" fontId="6" fillId="0" borderId="0"/>
    <xf numFmtId="0" fontId="70" fillId="0" borderId="0"/>
    <xf numFmtId="0" fontId="6" fillId="0" borderId="0"/>
    <xf numFmtId="179" fontId="6"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179" fontId="70" fillId="0" borderId="0"/>
    <xf numFmtId="0" fontId="5" fillId="0" borderId="0"/>
    <xf numFmtId="0" fontId="5" fillId="0" borderId="0"/>
    <xf numFmtId="179" fontId="5" fillId="0" borderId="0"/>
    <xf numFmtId="179" fontId="5" fillId="0" borderId="0"/>
    <xf numFmtId="179" fontId="5" fillId="0" borderId="0"/>
    <xf numFmtId="179" fontId="5"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6" fillId="0" borderId="0"/>
    <xf numFmtId="179" fontId="6" fillId="0" borderId="0"/>
    <xf numFmtId="0" fontId="6" fillId="0" borderId="0"/>
    <xf numFmtId="179" fontId="6"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6" fillId="0" borderId="0"/>
    <xf numFmtId="37" fontId="14" fillId="0" borderId="0"/>
    <xf numFmtId="37" fontId="14" fillId="0" borderId="0"/>
    <xf numFmtId="37" fontId="14" fillId="0" borderId="0"/>
    <xf numFmtId="0" fontId="6" fillId="0" borderId="0"/>
    <xf numFmtId="179" fontId="6" fillId="0" borderId="0"/>
    <xf numFmtId="37" fontId="14" fillId="0" borderId="0"/>
    <xf numFmtId="37" fontId="14" fillId="0" borderId="0"/>
    <xf numFmtId="0" fontId="6" fillId="0" borderId="0"/>
    <xf numFmtId="0" fontId="6" fillId="0" borderId="0"/>
    <xf numFmtId="37" fontId="14" fillId="0" borderId="0"/>
    <xf numFmtId="0" fontId="6" fillId="0" borderId="0"/>
    <xf numFmtId="0" fontId="6" fillId="0" borderId="0"/>
    <xf numFmtId="179" fontId="6" fillId="0" borderId="0"/>
    <xf numFmtId="37" fontId="14" fillId="0" borderId="0"/>
    <xf numFmtId="179" fontId="6" fillId="0" borderId="0"/>
    <xf numFmtId="0" fontId="6" fillId="0" borderId="0"/>
    <xf numFmtId="0" fontId="6" fillId="0" borderId="0"/>
    <xf numFmtId="179" fontId="6" fillId="0" borderId="0"/>
    <xf numFmtId="37" fontId="14" fillId="0" borderId="0"/>
    <xf numFmtId="179" fontId="6" fillId="0" borderId="0"/>
    <xf numFmtId="37" fontId="14" fillId="0" borderId="0"/>
    <xf numFmtId="0" fontId="6" fillId="0" borderId="0"/>
    <xf numFmtId="179" fontId="6" fillId="0" borderId="0"/>
    <xf numFmtId="179" fontId="6" fillId="0" borderId="0"/>
    <xf numFmtId="37" fontId="14" fillId="0" borderId="0"/>
    <xf numFmtId="37" fontId="14" fillId="0" borderId="0"/>
    <xf numFmtId="179" fontId="6" fillId="0" borderId="0"/>
    <xf numFmtId="37" fontId="14" fillId="0" borderId="0"/>
    <xf numFmtId="0" fontId="6" fillId="0" borderId="0"/>
    <xf numFmtId="179" fontId="6" fillId="0" borderId="0"/>
    <xf numFmtId="37" fontId="14" fillId="0" borderId="0"/>
    <xf numFmtId="37" fontId="14" fillId="0" borderId="0"/>
    <xf numFmtId="0" fontId="6" fillId="0" borderId="0"/>
    <xf numFmtId="37" fontId="14" fillId="0" borderId="0"/>
    <xf numFmtId="179" fontId="6" fillId="0" borderId="0"/>
    <xf numFmtId="179" fontId="6" fillId="0" borderId="0"/>
    <xf numFmtId="179" fontId="6" fillId="0" borderId="0"/>
    <xf numFmtId="37" fontId="14" fillId="0" borderId="0"/>
    <xf numFmtId="0" fontId="6" fillId="0" borderId="0"/>
    <xf numFmtId="179" fontId="6" fillId="0" borderId="0"/>
    <xf numFmtId="0" fontId="5" fillId="0" borderId="0"/>
    <xf numFmtId="179" fontId="5" fillId="0" borderId="0"/>
    <xf numFmtId="179" fontId="5" fillId="0" borderId="0"/>
    <xf numFmtId="179" fontId="5" fillId="0" borderId="0"/>
    <xf numFmtId="179" fontId="5" fillId="0" borderId="0"/>
    <xf numFmtId="0" fontId="59" fillId="0" borderId="0"/>
    <xf numFmtId="179" fontId="6" fillId="0" borderId="0"/>
    <xf numFmtId="0" fontId="70" fillId="0" borderId="0"/>
    <xf numFmtId="179" fontId="70" fillId="0" borderId="0"/>
    <xf numFmtId="0" fontId="6" fillId="0" borderId="0"/>
    <xf numFmtId="0" fontId="70" fillId="0" borderId="0"/>
    <xf numFmtId="179" fontId="70" fillId="0" borderId="0"/>
    <xf numFmtId="0" fontId="70" fillId="0" borderId="0"/>
    <xf numFmtId="0" fontId="6" fillId="0" borderId="0"/>
    <xf numFmtId="179" fontId="6" fillId="0" borderId="0"/>
    <xf numFmtId="0" fontId="6" fillId="0" borderId="0"/>
    <xf numFmtId="179" fontId="6" fillId="0" borderId="0"/>
    <xf numFmtId="0" fontId="59" fillId="0" borderId="0"/>
    <xf numFmtId="179" fontId="59" fillId="0" borderId="0"/>
    <xf numFmtId="0" fontId="70" fillId="0" borderId="0"/>
    <xf numFmtId="0" fontId="6" fillId="0" borderId="0"/>
    <xf numFmtId="0" fontId="6" fillId="0" borderId="0"/>
    <xf numFmtId="0" fontId="70" fillId="0" borderId="0"/>
    <xf numFmtId="179" fontId="70" fillId="0" borderId="0"/>
    <xf numFmtId="0" fontId="6" fillId="0" borderId="0"/>
    <xf numFmtId="179" fontId="6" fillId="0" borderId="0"/>
    <xf numFmtId="0" fontId="70" fillId="0" borderId="0"/>
    <xf numFmtId="179" fontId="6" fillId="0" borderId="0"/>
    <xf numFmtId="0" fontId="59" fillId="0" borderId="0"/>
    <xf numFmtId="0" fontId="6" fillId="0" borderId="0"/>
    <xf numFmtId="179" fontId="6" fillId="0" borderId="0"/>
    <xf numFmtId="0" fontId="6" fillId="0" borderId="0"/>
    <xf numFmtId="0" fontId="70" fillId="0" borderId="0"/>
    <xf numFmtId="179" fontId="6" fillId="0" borderId="0"/>
    <xf numFmtId="0" fontId="70" fillId="0" borderId="0"/>
    <xf numFmtId="0" fontId="70" fillId="0" borderId="0"/>
    <xf numFmtId="0" fontId="70" fillId="0" borderId="0"/>
    <xf numFmtId="179" fontId="70" fillId="0" borderId="0"/>
    <xf numFmtId="0" fontId="59" fillId="0" borderId="0"/>
    <xf numFmtId="179" fontId="59" fillId="0" borderId="0"/>
    <xf numFmtId="0" fontId="6" fillId="0" borderId="0"/>
    <xf numFmtId="179" fontId="6" fillId="0" borderId="0"/>
    <xf numFmtId="0" fontId="70" fillId="0" borderId="0"/>
    <xf numFmtId="179" fontId="6" fillId="0" borderId="0"/>
    <xf numFmtId="0" fontId="6" fillId="0" borderId="0"/>
    <xf numFmtId="0" fontId="6" fillId="0" borderId="0"/>
    <xf numFmtId="0" fontId="59" fillId="0" borderId="0"/>
    <xf numFmtId="179" fontId="59" fillId="0" borderId="0"/>
    <xf numFmtId="0" fontId="70" fillId="0" borderId="0"/>
    <xf numFmtId="179" fontId="70" fillId="0" borderId="0"/>
    <xf numFmtId="179" fontId="59" fillId="0" borderId="0"/>
    <xf numFmtId="0" fontId="70" fillId="0" borderId="0"/>
    <xf numFmtId="0" fontId="70" fillId="0" borderId="0"/>
    <xf numFmtId="179" fontId="70" fillId="0" borderId="0"/>
    <xf numFmtId="0" fontId="6" fillId="0" borderId="0"/>
    <xf numFmtId="179" fontId="6" fillId="0" borderId="0"/>
    <xf numFmtId="179" fontId="70" fillId="0" borderId="0"/>
    <xf numFmtId="0" fontId="59" fillId="0" borderId="0"/>
    <xf numFmtId="179" fontId="59" fillId="0" borderId="0"/>
    <xf numFmtId="0" fontId="6" fillId="0" borderId="0"/>
    <xf numFmtId="0" fontId="70" fillId="0" borderId="0"/>
    <xf numFmtId="179" fontId="6"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70" fillId="0" borderId="0"/>
    <xf numFmtId="0" fontId="5" fillId="0" borderId="0"/>
    <xf numFmtId="0" fontId="5" fillId="0" borderId="0"/>
    <xf numFmtId="0"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0" fontId="5" fillId="0" borderId="0"/>
    <xf numFmtId="0" fontId="5" fillId="0" borderId="0"/>
    <xf numFmtId="179" fontId="70"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xf numFmtId="179" fontId="5" fillId="0" borderId="0"/>
    <xf numFmtId="0" fontId="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9" fillId="0" borderId="0"/>
    <xf numFmtId="0" fontId="70" fillId="0" borderId="0"/>
    <xf numFmtId="0" fontId="70"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0" fontId="70" fillId="0" borderId="0"/>
    <xf numFmtId="0" fontId="59" fillId="0" borderId="0"/>
    <xf numFmtId="179" fontId="70" fillId="0" borderId="0"/>
    <xf numFmtId="0" fontId="59" fillId="0" borderId="0"/>
    <xf numFmtId="0" fontId="59" fillId="0" borderId="0"/>
    <xf numFmtId="0" fontId="7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70" fillId="0" borderId="0"/>
    <xf numFmtId="0" fontId="6" fillId="0" borderId="0"/>
    <xf numFmtId="0" fontId="6" fillId="0" borderId="0"/>
    <xf numFmtId="179" fontId="6" fillId="0" borderId="0"/>
    <xf numFmtId="0" fontId="70" fillId="0" borderId="0"/>
    <xf numFmtId="0" fontId="70" fillId="0" borderId="0"/>
    <xf numFmtId="179" fontId="70" fillId="0" borderId="0"/>
    <xf numFmtId="0" fontId="59" fillId="0" borderId="0"/>
    <xf numFmtId="179" fontId="59" fillId="0" borderId="0"/>
    <xf numFmtId="0" fontId="6" fillId="0" borderId="0"/>
    <xf numFmtId="0" fontId="6" fillId="0" borderId="0"/>
    <xf numFmtId="0" fontId="70" fillId="0" borderId="0"/>
    <xf numFmtId="179" fontId="59" fillId="0" borderId="0"/>
    <xf numFmtId="0" fontId="70" fillId="0" borderId="0"/>
    <xf numFmtId="0" fontId="6" fillId="0" borderId="0"/>
    <xf numFmtId="0" fontId="6" fillId="0" borderId="0"/>
    <xf numFmtId="179" fontId="6" fillId="0" borderId="0"/>
    <xf numFmtId="0" fontId="70" fillId="0" borderId="0"/>
    <xf numFmtId="0" fontId="70" fillId="0" borderId="0"/>
    <xf numFmtId="179" fontId="70" fillId="0" borderId="0"/>
    <xf numFmtId="0" fontId="59" fillId="0" borderId="0"/>
    <xf numFmtId="179" fontId="59" fillId="0" borderId="0"/>
    <xf numFmtId="0" fontId="6" fillId="0" borderId="0"/>
    <xf numFmtId="0" fontId="6" fillId="0" borderId="0"/>
    <xf numFmtId="0" fontId="70" fillId="0" borderId="0"/>
    <xf numFmtId="179" fontId="59" fillId="0" borderId="0"/>
    <xf numFmtId="0" fontId="70" fillId="0" borderId="0"/>
    <xf numFmtId="0" fontId="6" fillId="0" borderId="0"/>
    <xf numFmtId="0" fontId="70" fillId="0" borderId="0"/>
    <xf numFmtId="179" fontId="70" fillId="0" borderId="0"/>
    <xf numFmtId="0" fontId="6" fillId="0" borderId="0"/>
    <xf numFmtId="179" fontId="6" fillId="0" borderId="0"/>
    <xf numFmtId="179" fontId="70" fillId="0" borderId="0"/>
    <xf numFmtId="0" fontId="6" fillId="0" borderId="0"/>
    <xf numFmtId="179" fontId="6" fillId="0" borderId="0"/>
    <xf numFmtId="0" fontId="59" fillId="0" borderId="0"/>
    <xf numFmtId="179" fontId="59" fillId="0" borderId="0"/>
    <xf numFmtId="0" fontId="70" fillId="0" borderId="0"/>
    <xf numFmtId="0" fontId="6" fillId="0" borderId="0"/>
    <xf numFmtId="0" fontId="70" fillId="0" borderId="0"/>
    <xf numFmtId="179" fontId="59" fillId="0" borderId="0"/>
    <xf numFmtId="0" fontId="70" fillId="0" borderId="0"/>
    <xf numFmtId="0" fontId="70" fillId="0" borderId="0"/>
    <xf numFmtId="0" fontId="70" fillId="0" borderId="0"/>
    <xf numFmtId="0" fontId="6" fillId="0" borderId="0"/>
    <xf numFmtId="0" fontId="6" fillId="0" borderId="0"/>
    <xf numFmtId="0" fontId="70" fillId="0" borderId="0"/>
    <xf numFmtId="179" fontId="70" fillId="0" borderId="0"/>
    <xf numFmtId="0" fontId="59" fillId="0" borderId="0"/>
    <xf numFmtId="0" fontId="5" fillId="0" borderId="0"/>
    <xf numFmtId="179" fontId="59" fillId="0" borderId="0"/>
    <xf numFmtId="0" fontId="6" fillId="0" borderId="0"/>
    <xf numFmtId="0" fontId="70" fillId="0" borderId="0"/>
    <xf numFmtId="0" fontId="5" fillId="0" borderId="0"/>
    <xf numFmtId="179" fontId="59" fillId="0" borderId="0"/>
    <xf numFmtId="0" fontId="70" fillId="0" borderId="0"/>
    <xf numFmtId="179" fontId="70" fillId="0" borderId="0"/>
    <xf numFmtId="37" fontId="14" fillId="0" borderId="0"/>
    <xf numFmtId="0" fontId="70" fillId="0" borderId="0"/>
    <xf numFmtId="179" fontId="70" fillId="0" borderId="0"/>
    <xf numFmtId="0" fontId="6" fillId="0" borderId="0"/>
    <xf numFmtId="179" fontId="6" fillId="0" borderId="0"/>
    <xf numFmtId="0" fontId="70" fillId="0" borderId="0"/>
    <xf numFmtId="0" fontId="70" fillId="0" borderId="0"/>
    <xf numFmtId="179" fontId="70" fillId="0" borderId="0"/>
    <xf numFmtId="0" fontId="5"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137" fillId="0" borderId="0"/>
    <xf numFmtId="179" fontId="5" fillId="0" borderId="0"/>
    <xf numFmtId="179" fontId="6" fillId="0" borderId="0"/>
    <xf numFmtId="0" fontId="6"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6" fillId="0" borderId="0"/>
    <xf numFmtId="179" fontId="5" fillId="0" borderId="0"/>
    <xf numFmtId="179" fontId="5" fillId="0" borderId="0"/>
    <xf numFmtId="0" fontId="5" fillId="0" borderId="0"/>
    <xf numFmtId="0" fontId="5" fillId="0" borderId="0"/>
    <xf numFmtId="179" fontId="5" fillId="0" borderId="0"/>
    <xf numFmtId="179" fontId="6" fillId="0" borderId="0"/>
    <xf numFmtId="0" fontId="6"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6" fillId="0" borderId="0"/>
    <xf numFmtId="179" fontId="5" fillId="0" borderId="0"/>
    <xf numFmtId="179" fontId="5" fillId="0" borderId="0"/>
    <xf numFmtId="0" fontId="5" fillId="0" borderId="0"/>
    <xf numFmtId="0" fontId="5" fillId="0" borderId="0"/>
    <xf numFmtId="179" fontId="5" fillId="0" borderId="0"/>
    <xf numFmtId="179" fontId="5" fillId="0" borderId="0"/>
    <xf numFmtId="0" fontId="6" fillId="0" borderId="0"/>
    <xf numFmtId="179" fontId="6" fillId="0" borderId="0"/>
    <xf numFmtId="179" fontId="6"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6" fillId="0" borderId="0"/>
    <xf numFmtId="179" fontId="5" fillId="0" borderId="0"/>
    <xf numFmtId="179" fontId="5" fillId="0" borderId="0"/>
    <xf numFmtId="0" fontId="5" fillId="0" borderId="0"/>
    <xf numFmtId="0" fontId="5" fillId="0" borderId="0"/>
    <xf numFmtId="179" fontId="5" fillId="0" borderId="0"/>
    <xf numFmtId="179" fontId="5" fillId="0" borderId="0"/>
    <xf numFmtId="0" fontId="6" fillId="0" borderId="0"/>
    <xf numFmtId="179" fontId="6" fillId="0" borderId="0"/>
    <xf numFmtId="0" fontId="6" fillId="0" borderId="0"/>
    <xf numFmtId="179" fontId="6" fillId="0" borderId="0"/>
    <xf numFmtId="0" fontId="6" fillId="0" borderId="0"/>
    <xf numFmtId="179" fontId="6" fillId="0" borderId="0"/>
    <xf numFmtId="0" fontId="5" fillId="0" borderId="0"/>
    <xf numFmtId="0" fontId="6" fillId="0" borderId="0"/>
    <xf numFmtId="0" fontId="6" fillId="0" borderId="0"/>
    <xf numFmtId="0" fontId="70" fillId="0" borderId="0"/>
    <xf numFmtId="179" fontId="70" fillId="0" borderId="0"/>
    <xf numFmtId="37" fontId="14" fillId="0" borderId="0"/>
    <xf numFmtId="0" fontId="70" fillId="0" borderId="0"/>
    <xf numFmtId="179" fontId="70" fillId="0" borderId="0"/>
    <xf numFmtId="0" fontId="6" fillId="0" borderId="0"/>
    <xf numFmtId="179" fontId="6" fillId="0" borderId="0"/>
    <xf numFmtId="0" fontId="70" fillId="0" borderId="0"/>
    <xf numFmtId="0" fontId="70" fillId="0" borderId="0"/>
    <xf numFmtId="179" fontId="70" fillId="0" borderId="0"/>
    <xf numFmtId="37" fontId="14" fillId="0" borderId="0"/>
    <xf numFmtId="0" fontId="70" fillId="0" borderId="0"/>
    <xf numFmtId="179" fontId="70" fillId="0" borderId="0"/>
    <xf numFmtId="0" fontId="6" fillId="0" borderId="0"/>
    <xf numFmtId="179" fontId="6" fillId="0" borderId="0"/>
    <xf numFmtId="0" fontId="70" fillId="0" borderId="0"/>
    <xf numFmtId="0" fontId="70" fillId="0" borderId="0"/>
    <xf numFmtId="179" fontId="70" fillId="0" borderId="0"/>
    <xf numFmtId="37" fontId="14" fillId="0" borderId="0"/>
    <xf numFmtId="0" fontId="70" fillId="0" borderId="0"/>
    <xf numFmtId="179" fontId="70" fillId="0" borderId="0"/>
    <xf numFmtId="0" fontId="6" fillId="0" borderId="0"/>
    <xf numFmtId="179" fontId="6"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0" fontId="6" fillId="0" borderId="0"/>
    <xf numFmtId="179" fontId="6" fillId="0" borderId="0"/>
    <xf numFmtId="0" fontId="6" fillId="0" borderId="0"/>
    <xf numFmtId="179" fontId="6" fillId="0" borderId="0"/>
    <xf numFmtId="0" fontId="6" fillId="0" borderId="0"/>
    <xf numFmtId="37" fontId="14" fillId="0" borderId="0"/>
    <xf numFmtId="0" fontId="6" fillId="0" borderId="0"/>
    <xf numFmtId="37" fontId="14" fillId="0" borderId="0"/>
    <xf numFmtId="37" fontId="14" fillId="0" borderId="0"/>
    <xf numFmtId="37" fontId="14" fillId="0" borderId="0"/>
    <xf numFmtId="0" fontId="6"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6" fillId="0" borderId="0"/>
    <xf numFmtId="0" fontId="6" fillId="0" borderId="0"/>
    <xf numFmtId="179" fontId="6" fillId="0" borderId="0"/>
    <xf numFmtId="37" fontId="14"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37" fontId="14" fillId="0" borderId="0"/>
    <xf numFmtId="37" fontId="14" fillId="0" borderId="0"/>
    <xf numFmtId="0" fontId="6" fillId="0" borderId="0"/>
    <xf numFmtId="0" fontId="6" fillId="0" borderId="0"/>
    <xf numFmtId="179" fontId="6" fillId="0" borderId="0"/>
    <xf numFmtId="37" fontId="14" fillId="0" borderId="0"/>
    <xf numFmtId="179" fontId="6" fillId="0" borderId="0"/>
    <xf numFmtId="0" fontId="6" fillId="0" borderId="0"/>
    <xf numFmtId="0" fontId="6" fillId="0" borderId="0"/>
    <xf numFmtId="179" fontId="6" fillId="0" borderId="0"/>
    <xf numFmtId="37" fontId="14" fillId="0" borderId="0"/>
    <xf numFmtId="0" fontId="6" fillId="0" borderId="0"/>
    <xf numFmtId="179" fontId="6" fillId="0" borderId="0"/>
    <xf numFmtId="0" fontId="6" fillId="0" borderId="0"/>
    <xf numFmtId="37" fontId="14" fillId="0" borderId="0"/>
    <xf numFmtId="37" fontId="14" fillId="0" borderId="0"/>
    <xf numFmtId="0" fontId="6" fillId="0" borderId="0"/>
    <xf numFmtId="179" fontId="6" fillId="0" borderId="0"/>
    <xf numFmtId="0" fontId="6" fillId="0" borderId="0"/>
    <xf numFmtId="37" fontId="14" fillId="0" borderId="0"/>
    <xf numFmtId="0" fontId="6" fillId="0" borderId="0"/>
    <xf numFmtId="37" fontId="14" fillId="0" borderId="0"/>
    <xf numFmtId="0" fontId="6" fillId="0" borderId="0"/>
    <xf numFmtId="179" fontId="6" fillId="0" borderId="0"/>
    <xf numFmtId="0" fontId="6" fillId="0" borderId="0"/>
    <xf numFmtId="37" fontId="14"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37" fontId="14"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37" fontId="14" fillId="0" borderId="0"/>
    <xf numFmtId="37" fontId="14" fillId="0" borderId="0"/>
    <xf numFmtId="37" fontId="14" fillId="0" borderId="0"/>
    <xf numFmtId="37" fontId="14" fillId="0" borderId="0"/>
    <xf numFmtId="179" fontId="6" fillId="0" borderId="0"/>
    <xf numFmtId="0" fontId="6" fillId="0" borderId="0"/>
    <xf numFmtId="37" fontId="14" fillId="0" borderId="0"/>
    <xf numFmtId="37" fontId="14" fillId="0" borderId="0"/>
    <xf numFmtId="37" fontId="14" fillId="0" borderId="0"/>
    <xf numFmtId="37" fontId="14" fillId="0" borderId="0"/>
    <xf numFmtId="37" fontId="14" fillId="0" borderId="0"/>
    <xf numFmtId="37" fontId="14" fillId="0" borderId="0"/>
    <xf numFmtId="0" fontId="6" fillId="0" borderId="0"/>
    <xf numFmtId="179" fontId="6" fillId="0" borderId="0"/>
    <xf numFmtId="37" fontId="14" fillId="0" borderId="0"/>
    <xf numFmtId="179" fontId="6" fillId="0" borderId="0"/>
    <xf numFmtId="0" fontId="6" fillId="0" borderId="0"/>
    <xf numFmtId="37" fontId="14" fillId="0" borderId="0"/>
    <xf numFmtId="37" fontId="14" fillId="0" borderId="0"/>
    <xf numFmtId="37" fontId="14"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37" fontId="14" fillId="0" borderId="0"/>
    <xf numFmtId="0" fontId="6" fillId="0" borderId="0"/>
    <xf numFmtId="179" fontId="6" fillId="0" borderId="0"/>
    <xf numFmtId="37" fontId="14" fillId="0" borderId="0"/>
    <xf numFmtId="0" fontId="6" fillId="0" borderId="0"/>
    <xf numFmtId="179" fontId="6" fillId="0" borderId="0"/>
    <xf numFmtId="0" fontId="6" fillId="0" borderId="0"/>
    <xf numFmtId="37" fontId="14" fillId="0" borderId="0"/>
    <xf numFmtId="37" fontId="14" fillId="0" borderId="0"/>
    <xf numFmtId="37" fontId="14"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6"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6"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6"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37" fontId="14" fillId="0" borderId="0"/>
    <xf numFmtId="0" fontId="70" fillId="0" borderId="0"/>
    <xf numFmtId="179" fontId="70" fillId="0" borderId="0"/>
    <xf numFmtId="0" fontId="6" fillId="0" borderId="0"/>
    <xf numFmtId="179" fontId="6"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0" fontId="70" fillId="0" borderId="0"/>
    <xf numFmtId="0" fontId="59" fillId="0" borderId="0"/>
    <xf numFmtId="179" fontId="70" fillId="0" borderId="0"/>
    <xf numFmtId="179" fontId="59" fillId="0" borderId="0"/>
    <xf numFmtId="179" fontId="70" fillId="0" borderId="0"/>
    <xf numFmtId="0" fontId="59" fillId="0" borderId="0"/>
    <xf numFmtId="0" fontId="70" fillId="0" borderId="0"/>
    <xf numFmtId="0" fontId="6" fillId="0" borderId="0"/>
    <xf numFmtId="0" fontId="6" fillId="0" borderId="0"/>
    <xf numFmtId="0" fontId="59" fillId="0" borderId="0"/>
    <xf numFmtId="179" fontId="59" fillId="0" borderId="0"/>
    <xf numFmtId="0" fontId="70" fillId="0" borderId="0"/>
    <xf numFmtId="0" fontId="70" fillId="0" borderId="0"/>
    <xf numFmtId="0" fontId="70" fillId="0" borderId="0"/>
    <xf numFmtId="179" fontId="70" fillId="0" borderId="0"/>
    <xf numFmtId="0" fontId="6" fillId="0" borderId="0"/>
    <xf numFmtId="0" fontId="59" fillId="0" borderId="0"/>
    <xf numFmtId="179" fontId="6" fillId="0" borderId="0"/>
    <xf numFmtId="0" fontId="59" fillId="0" borderId="0"/>
    <xf numFmtId="179" fontId="59" fillId="0" borderId="0"/>
    <xf numFmtId="0" fontId="6" fillId="0" borderId="0"/>
    <xf numFmtId="0" fontId="70" fillId="0" borderId="0"/>
    <xf numFmtId="179" fontId="59" fillId="0" borderId="0"/>
    <xf numFmtId="0" fontId="70" fillId="0" borderId="0"/>
    <xf numFmtId="0" fontId="70" fillId="0" borderId="0"/>
    <xf numFmtId="0" fontId="70" fillId="0" borderId="0"/>
    <xf numFmtId="179" fontId="70" fillId="0" borderId="0"/>
    <xf numFmtId="0" fontId="6" fillId="0" borderId="0"/>
    <xf numFmtId="179" fontId="6" fillId="0" borderId="0"/>
    <xf numFmtId="0" fontId="59" fillId="0" borderId="0"/>
    <xf numFmtId="0" fontId="59" fillId="0" borderId="0"/>
    <xf numFmtId="0" fontId="70" fillId="0" borderId="0"/>
    <xf numFmtId="0" fontId="6" fillId="0" borderId="0"/>
    <xf numFmtId="179" fontId="6" fillId="0" borderId="0"/>
    <xf numFmtId="0" fontId="70" fillId="0" borderId="0"/>
    <xf numFmtId="0" fontId="70" fillId="0" borderId="0"/>
    <xf numFmtId="0" fontId="70" fillId="0" borderId="0"/>
    <xf numFmtId="179" fontId="70" fillId="0" borderId="0"/>
    <xf numFmtId="0" fontId="6" fillId="0" borderId="0"/>
    <xf numFmtId="0" fontId="59" fillId="0" borderId="0"/>
    <xf numFmtId="179" fontId="6" fillId="0" borderId="0"/>
    <xf numFmtId="0" fontId="59" fillId="0" borderId="0"/>
    <xf numFmtId="179" fontId="59" fillId="0" borderId="0"/>
    <xf numFmtId="0" fontId="6" fillId="0" borderId="0"/>
    <xf numFmtId="0" fontId="70" fillId="0" borderId="0"/>
    <xf numFmtId="179" fontId="59" fillId="0" borderId="0"/>
    <xf numFmtId="0" fontId="88" fillId="0" borderId="0"/>
    <xf numFmtId="0" fontId="88" fillId="0" borderId="0"/>
    <xf numFmtId="0" fontId="6" fillId="0" borderId="0"/>
    <xf numFmtId="0" fontId="6" fillId="0" borderId="0"/>
    <xf numFmtId="0" fontId="88" fillId="0" borderId="0"/>
    <xf numFmtId="0" fontId="59" fillId="0" borderId="0"/>
    <xf numFmtId="179" fontId="88" fillId="0" borderId="0"/>
    <xf numFmtId="0" fontId="6" fillId="0" borderId="0"/>
    <xf numFmtId="179" fontId="6" fillId="0" borderId="0"/>
    <xf numFmtId="0" fontId="59" fillId="0" borderId="0"/>
    <xf numFmtId="179" fontId="59" fillId="0" borderId="0"/>
    <xf numFmtId="0" fontId="88" fillId="0" borderId="0"/>
    <xf numFmtId="179" fontId="5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0" borderId="0"/>
    <xf numFmtId="0" fontId="59" fillId="0" borderId="0"/>
    <xf numFmtId="0" fontId="5" fillId="0" borderId="0"/>
    <xf numFmtId="0" fontId="5" fillId="0" borderId="0"/>
    <xf numFmtId="0" fontId="6" fillId="0" borderId="0"/>
    <xf numFmtId="0" fontId="6" fillId="0" borderId="0"/>
    <xf numFmtId="0" fontId="6" fillId="0" borderId="0"/>
    <xf numFmtId="0" fontId="59" fillId="0" borderId="0"/>
    <xf numFmtId="0" fontId="59" fillId="0" borderId="0"/>
    <xf numFmtId="0" fontId="5" fillId="0" borderId="0"/>
    <xf numFmtId="179" fontId="6" fillId="0" borderId="0"/>
    <xf numFmtId="0" fontId="6" fillId="0" borderId="0"/>
    <xf numFmtId="0" fontId="6" fillId="0" borderId="0"/>
    <xf numFmtId="0" fontId="59" fillId="0" borderId="0"/>
    <xf numFmtId="0" fontId="6" fillId="0" borderId="0"/>
    <xf numFmtId="0" fontId="59" fillId="0" borderId="0"/>
    <xf numFmtId="0" fontId="5" fillId="0" borderId="0"/>
    <xf numFmtId="179" fontId="6" fillId="0" borderId="0"/>
    <xf numFmtId="0" fontId="6" fillId="0" borderId="0"/>
    <xf numFmtId="0" fontId="6" fillId="0" borderId="0"/>
    <xf numFmtId="0" fontId="59" fillId="0" borderId="0"/>
    <xf numFmtId="0" fontId="59" fillId="0" borderId="0"/>
    <xf numFmtId="0" fontId="6" fillId="0" borderId="0"/>
    <xf numFmtId="179" fontId="6" fillId="0" borderId="0"/>
    <xf numFmtId="0" fontId="59" fillId="0" borderId="0"/>
    <xf numFmtId="179" fontId="59" fillId="0" borderId="0"/>
    <xf numFmtId="0" fontId="6" fillId="0" borderId="0"/>
    <xf numFmtId="179" fontId="59" fillId="0" borderId="0"/>
    <xf numFmtId="0" fontId="70" fillId="0" borderId="0"/>
    <xf numFmtId="0" fontId="70" fillId="0" borderId="0"/>
    <xf numFmtId="0" fontId="59" fillId="0" borderId="0"/>
    <xf numFmtId="0" fontId="70" fillId="0" borderId="0"/>
    <xf numFmtId="0" fontId="59" fillId="0" borderId="0"/>
    <xf numFmtId="0" fontId="5" fillId="0" borderId="0"/>
    <xf numFmtId="179" fontId="70" fillId="0" borderId="0"/>
    <xf numFmtId="0"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59" fillId="0" borderId="0"/>
    <xf numFmtId="0" fontId="59" fillId="0" borderId="0"/>
    <xf numFmtId="0" fontId="70" fillId="0" borderId="0"/>
    <xf numFmtId="0" fontId="6" fillId="0" borderId="0"/>
    <xf numFmtId="179" fontId="70" fillId="0" borderId="0"/>
    <xf numFmtId="0" fontId="70" fillId="0" borderId="0"/>
    <xf numFmtId="0" fontId="59"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179" fontId="70" fillId="0" borderId="0"/>
    <xf numFmtId="0" fontId="6" fillId="0" borderId="0"/>
    <xf numFmtId="0" fontId="6" fillId="0" borderId="0"/>
    <xf numFmtId="0" fontId="6"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70" fillId="0" borderId="0"/>
    <xf numFmtId="179" fontId="70" fillId="0" borderId="0"/>
    <xf numFmtId="0" fontId="6" fillId="0" borderId="0"/>
    <xf numFmtId="179" fontId="6" fillId="0" borderId="0"/>
    <xf numFmtId="179" fontId="70" fillId="0" borderId="0"/>
    <xf numFmtId="0" fontId="70" fillId="0" borderId="0"/>
    <xf numFmtId="179" fontId="70" fillId="0" borderId="0"/>
    <xf numFmtId="0" fontId="6" fillId="0" borderId="0"/>
    <xf numFmtId="0" fontId="6"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37" fontId="14" fillId="0" borderId="0"/>
    <xf numFmtId="0" fontId="6" fillId="0" borderId="0"/>
    <xf numFmtId="179" fontId="6" fillId="0" borderId="0"/>
    <xf numFmtId="37" fontId="14" fillId="0" borderId="0"/>
    <xf numFmtId="179" fontId="6" fillId="0" borderId="0"/>
    <xf numFmtId="0" fontId="6" fillId="0" borderId="0"/>
    <xf numFmtId="179" fontId="6" fillId="0" borderId="0"/>
    <xf numFmtId="37" fontId="14" fillId="0" borderId="0"/>
    <xf numFmtId="37" fontId="14" fillId="0" borderId="0"/>
    <xf numFmtId="0" fontId="6" fillId="0" borderId="0"/>
    <xf numFmtId="37" fontId="14" fillId="0" borderId="0"/>
    <xf numFmtId="0" fontId="6" fillId="0" borderId="0"/>
    <xf numFmtId="0" fontId="6" fillId="0" borderId="0"/>
    <xf numFmtId="0" fontId="6" fillId="0" borderId="0"/>
    <xf numFmtId="179" fontId="6" fillId="0" borderId="0"/>
    <xf numFmtId="179" fontId="6" fillId="0" borderId="0"/>
    <xf numFmtId="0" fontId="6" fillId="0" borderId="0"/>
    <xf numFmtId="179" fontId="6" fillId="0" borderId="0"/>
    <xf numFmtId="179" fontId="6" fillId="0" borderId="0"/>
    <xf numFmtId="0" fontId="6" fillId="0" borderId="0"/>
    <xf numFmtId="0"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37" fontId="14" fillId="0" borderId="0"/>
    <xf numFmtId="0" fontId="6" fillId="0" borderId="0"/>
    <xf numFmtId="0" fontId="6" fillId="0" borderId="0"/>
    <xf numFmtId="179" fontId="6" fillId="0" borderId="0"/>
    <xf numFmtId="37" fontId="14" fillId="0" borderId="0"/>
    <xf numFmtId="179" fontId="6" fillId="0" borderId="0"/>
    <xf numFmtId="37" fontId="14" fillId="0" borderId="0"/>
    <xf numFmtId="0" fontId="6" fillId="0" borderId="0"/>
    <xf numFmtId="179" fontId="6" fillId="0" borderId="0"/>
    <xf numFmtId="0" fontId="6" fillId="0" borderId="0"/>
    <xf numFmtId="37" fontId="14" fillId="0" borderId="0"/>
    <xf numFmtId="37" fontId="14" fillId="0" borderId="0"/>
    <xf numFmtId="37" fontId="14" fillId="0" borderId="0"/>
    <xf numFmtId="0" fontId="6" fillId="0" borderId="0"/>
    <xf numFmtId="179" fontId="6" fillId="0" borderId="0"/>
    <xf numFmtId="37" fontId="14" fillId="0" borderId="0"/>
    <xf numFmtId="179" fontId="6" fillId="0" borderId="0"/>
    <xf numFmtId="0" fontId="6" fillId="0" borderId="0"/>
    <xf numFmtId="179" fontId="6" fillId="0" borderId="0"/>
    <xf numFmtId="37" fontId="14"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37" fontId="14" fillId="0" borderId="0"/>
    <xf numFmtId="0" fontId="6" fillId="0" borderId="0"/>
    <xf numFmtId="179" fontId="6" fillId="0" borderId="0"/>
    <xf numFmtId="37" fontId="14" fillId="0" borderId="0"/>
    <xf numFmtId="0" fontId="6" fillId="0" borderId="0"/>
    <xf numFmtId="179" fontId="6" fillId="0" borderId="0"/>
    <xf numFmtId="0" fontId="6" fillId="0" borderId="0"/>
    <xf numFmtId="37" fontId="14" fillId="0" borderId="0"/>
    <xf numFmtId="37" fontId="14" fillId="0" borderId="0"/>
    <xf numFmtId="0" fontId="6" fillId="0" borderId="0"/>
    <xf numFmtId="179" fontId="6" fillId="0" borderId="0"/>
    <xf numFmtId="37" fontId="14" fillId="0" borderId="0"/>
    <xf numFmtId="37" fontId="14" fillId="0" borderId="0"/>
    <xf numFmtId="0" fontId="6" fillId="0" borderId="0"/>
    <xf numFmtId="37" fontId="14" fillId="0" borderId="0"/>
    <xf numFmtId="179" fontId="6" fillId="0" borderId="0"/>
    <xf numFmtId="0" fontId="6" fillId="0" borderId="0"/>
    <xf numFmtId="37" fontId="14"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6"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0" fontId="70" fillId="0" borderId="0"/>
    <xf numFmtId="179" fontId="70"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0" fontId="5" fillId="0" borderId="0"/>
    <xf numFmtId="179" fontId="5" fillId="0" borderId="0"/>
    <xf numFmtId="179" fontId="5" fillId="0" borderId="0"/>
    <xf numFmtId="179" fontId="5" fillId="0" borderId="0"/>
    <xf numFmtId="179" fontId="5"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37" fontId="14" fillId="0" borderId="0"/>
    <xf numFmtId="37" fontId="14" fillId="0" borderId="0"/>
    <xf numFmtId="37" fontId="14" fillId="0" borderId="0"/>
    <xf numFmtId="0" fontId="59" fillId="0" borderId="0"/>
    <xf numFmtId="37" fontId="14" fillId="0" borderId="0"/>
    <xf numFmtId="0" fontId="59" fillId="0" borderId="0"/>
    <xf numFmtId="37" fontId="14" fillId="0" borderId="0"/>
    <xf numFmtId="0" fontId="6" fillId="0" borderId="0"/>
    <xf numFmtId="0" fontId="6" fillId="0" borderId="0"/>
    <xf numFmtId="37" fontId="14" fillId="0" borderId="0"/>
    <xf numFmtId="0" fontId="59" fillId="0" borderId="0"/>
    <xf numFmtId="37" fontId="14" fillId="0" borderId="0"/>
    <xf numFmtId="37" fontId="14" fillId="0" borderId="0"/>
    <xf numFmtId="37" fontId="14" fillId="0" borderId="0"/>
    <xf numFmtId="0" fontId="59" fillId="0" borderId="0"/>
    <xf numFmtId="0" fontId="5" fillId="0" borderId="0"/>
    <xf numFmtId="37" fontId="14" fillId="0" borderId="0"/>
    <xf numFmtId="0" fontId="70" fillId="0" borderId="0"/>
    <xf numFmtId="0" fontId="5" fillId="0" borderId="0"/>
    <xf numFmtId="37" fontId="14" fillId="0" borderId="0"/>
    <xf numFmtId="37" fontId="14" fillId="0" borderId="0"/>
    <xf numFmtId="0" fontId="59" fillId="0" borderId="0"/>
    <xf numFmtId="0" fontId="5" fillId="0" borderId="0"/>
    <xf numFmtId="37" fontId="14" fillId="0" borderId="0"/>
    <xf numFmtId="0" fontId="70" fillId="0" borderId="0"/>
    <xf numFmtId="0" fontId="5" fillId="0" borderId="0"/>
    <xf numFmtId="37" fontId="14" fillId="0" borderId="0"/>
    <xf numFmtId="37" fontId="14" fillId="0" borderId="0"/>
    <xf numFmtId="0" fontId="59" fillId="0" borderId="0"/>
    <xf numFmtId="0" fontId="5" fillId="0" borderId="0"/>
    <xf numFmtId="37" fontId="14" fillId="0" borderId="0"/>
    <xf numFmtId="0" fontId="70" fillId="0" borderId="0"/>
    <xf numFmtId="0" fontId="5" fillId="0" borderId="0"/>
    <xf numFmtId="37" fontId="14" fillId="0" borderId="0"/>
    <xf numFmtId="0" fontId="59" fillId="0" borderId="0"/>
    <xf numFmtId="37" fontId="14" fillId="0" borderId="0"/>
    <xf numFmtId="0" fontId="59" fillId="0" borderId="0"/>
    <xf numFmtId="0" fontId="5" fillId="0" borderId="0"/>
    <xf numFmtId="37" fontId="14" fillId="0" borderId="0"/>
    <xf numFmtId="0" fontId="70" fillId="0" borderId="0"/>
    <xf numFmtId="0" fontId="5" fillId="0" borderId="0"/>
    <xf numFmtId="37" fontId="14" fillId="0" borderId="0"/>
    <xf numFmtId="37" fontId="14" fillId="0" borderId="0"/>
    <xf numFmtId="37" fontId="14" fillId="0" borderId="0"/>
    <xf numFmtId="0" fontId="6" fillId="0" borderId="0"/>
    <xf numFmtId="0" fontId="6" fillId="0" borderId="0"/>
    <xf numFmtId="37" fontId="14" fillId="0" borderId="0"/>
    <xf numFmtId="179" fontId="6" fillId="0" borderId="0"/>
    <xf numFmtId="179" fontId="6" fillId="0" borderId="0"/>
    <xf numFmtId="37" fontId="14" fillId="0" borderId="0"/>
    <xf numFmtId="0" fontId="6" fillId="0" borderId="0"/>
    <xf numFmtId="0" fontId="5" fillId="0" borderId="0"/>
    <xf numFmtId="37" fontId="14" fillId="0" borderId="0"/>
    <xf numFmtId="0" fontId="70" fillId="0" borderId="0"/>
    <xf numFmtId="0" fontId="5" fillId="0" borderId="0"/>
    <xf numFmtId="37" fontId="14" fillId="0" borderId="0"/>
    <xf numFmtId="0" fontId="6" fillId="0" borderId="0"/>
    <xf numFmtId="37" fontId="14" fillId="0" borderId="0"/>
    <xf numFmtId="0" fontId="6" fillId="0" borderId="0"/>
    <xf numFmtId="37" fontId="14" fillId="0" borderId="0"/>
    <xf numFmtId="37" fontId="14" fillId="0" borderId="0"/>
    <xf numFmtId="37" fontId="14" fillId="0" borderId="0"/>
    <xf numFmtId="0" fontId="70" fillId="0" borderId="0"/>
    <xf numFmtId="0" fontId="5" fillId="0" borderId="0"/>
    <xf numFmtId="37" fontId="14" fillId="0" borderId="0"/>
    <xf numFmtId="0" fontId="5" fillId="0" borderId="0"/>
    <xf numFmtId="37" fontId="14" fillId="0" borderId="0"/>
    <xf numFmtId="0" fontId="70"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6" fillId="0" borderId="0"/>
    <xf numFmtId="0" fontId="6" fillId="0" borderId="0"/>
    <xf numFmtId="179" fontId="6" fillId="0" borderId="0"/>
    <xf numFmtId="0" fontId="70" fillId="0" borderId="0"/>
    <xf numFmtId="179" fontId="70" fillId="0" borderId="0"/>
    <xf numFmtId="0" fontId="6"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70" fillId="0" borderId="0"/>
    <xf numFmtId="0" fontId="70" fillId="0" borderId="0"/>
    <xf numFmtId="179" fontId="70"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179"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6" fillId="0" borderId="0"/>
    <xf numFmtId="179" fontId="6"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6" fillId="0" borderId="0"/>
    <xf numFmtId="179" fontId="6"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179" fontId="59" fillId="0" borderId="0"/>
    <xf numFmtId="179"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6" fillId="0" borderId="0"/>
    <xf numFmtId="179" fontId="70" fillId="0" borderId="0"/>
    <xf numFmtId="0" fontId="70" fillId="0" borderId="0"/>
    <xf numFmtId="179" fontId="70" fillId="0" borderId="0"/>
    <xf numFmtId="0" fontId="70" fillId="0" borderId="0"/>
    <xf numFmtId="179" fontId="70" fillId="0" borderId="0"/>
    <xf numFmtId="0" fontId="6" fillId="0" borderId="0"/>
    <xf numFmtId="179" fontId="6" fillId="0" borderId="0"/>
    <xf numFmtId="0" fontId="6" fillId="0" borderId="0"/>
    <xf numFmtId="179" fontId="6"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59" fillId="0" borderId="0"/>
    <xf numFmtId="0" fontId="59" fillId="0" borderId="0"/>
    <xf numFmtId="179" fontId="59" fillId="0" borderId="0"/>
    <xf numFmtId="0" fontId="59" fillId="0" borderId="0"/>
    <xf numFmtId="179" fontId="59" fillId="0" borderId="0"/>
    <xf numFmtId="0" fontId="70" fillId="0" borderId="0"/>
    <xf numFmtId="179" fontId="70" fillId="0" borderId="0"/>
    <xf numFmtId="0" fontId="59" fillId="0" borderId="0"/>
    <xf numFmtId="179" fontId="70" fillId="0" borderId="0"/>
    <xf numFmtId="0" fontId="59" fillId="0" borderId="0"/>
    <xf numFmtId="0" fontId="59" fillId="0" borderId="0"/>
    <xf numFmtId="179" fontId="59" fillId="0" borderId="0"/>
    <xf numFmtId="0" fontId="6"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6" fillId="0" borderId="0"/>
    <xf numFmtId="179" fontId="6" fillId="0" borderId="0"/>
    <xf numFmtId="0" fontId="70" fillId="0" borderId="0"/>
    <xf numFmtId="0" fontId="59" fillId="0" borderId="0"/>
    <xf numFmtId="0" fontId="59" fillId="0" borderId="0"/>
    <xf numFmtId="179" fontId="59" fillId="0" borderId="0"/>
    <xf numFmtId="0" fontId="70" fillId="0" borderId="0"/>
    <xf numFmtId="0" fontId="59" fillId="0" borderId="0"/>
    <xf numFmtId="179" fontId="59" fillId="0" borderId="0"/>
    <xf numFmtId="0" fontId="59" fillId="0" borderId="0"/>
    <xf numFmtId="179" fontId="70" fillId="0" borderId="0"/>
    <xf numFmtId="179" fontId="70" fillId="0" borderId="0"/>
    <xf numFmtId="0" fontId="70" fillId="0" borderId="0"/>
    <xf numFmtId="0" fontId="59" fillId="0" borderId="0"/>
    <xf numFmtId="179" fontId="59" fillId="0" borderId="0"/>
    <xf numFmtId="0" fontId="59" fillId="0" borderId="0"/>
    <xf numFmtId="179" fontId="70" fillId="0" borderId="0"/>
    <xf numFmtId="179" fontId="70"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37" fontId="14" fillId="0" borderId="0"/>
    <xf numFmtId="0" fontId="59" fillId="0" borderId="0"/>
    <xf numFmtId="179" fontId="59" fillId="0" borderId="0"/>
    <xf numFmtId="0" fontId="59" fillId="0" borderId="0"/>
    <xf numFmtId="0" fontId="7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70" fillId="0" borderId="0"/>
    <xf numFmtId="37" fontId="14" fillId="0" borderId="0"/>
    <xf numFmtId="0" fontId="70" fillId="0" borderId="0"/>
    <xf numFmtId="0" fontId="5" fillId="0" borderId="0"/>
    <xf numFmtId="37" fontId="14" fillId="0" borderId="0"/>
    <xf numFmtId="0" fontId="5" fillId="0" borderId="0"/>
    <xf numFmtId="37" fontId="14" fillId="0" borderId="0"/>
    <xf numFmtId="0" fontId="70" fillId="0" borderId="0"/>
    <xf numFmtId="179" fontId="59" fillId="0" borderId="0"/>
    <xf numFmtId="0" fontId="70" fillId="0" borderId="0"/>
    <xf numFmtId="179" fontId="70" fillId="0" borderId="0"/>
    <xf numFmtId="0" fontId="6" fillId="0" borderId="0"/>
    <xf numFmtId="179" fontId="59" fillId="0" borderId="0"/>
    <xf numFmtId="0" fontId="6" fillId="0" borderId="0"/>
    <xf numFmtId="179" fontId="6" fillId="0" borderId="0"/>
    <xf numFmtId="179" fontId="6" fillId="0" borderId="0"/>
    <xf numFmtId="0" fontId="6" fillId="0" borderId="0"/>
    <xf numFmtId="0" fontId="6" fillId="0" borderId="0"/>
    <xf numFmtId="179" fontId="6" fillId="0" borderId="0"/>
    <xf numFmtId="0" fontId="6" fillId="0" borderId="0"/>
    <xf numFmtId="0" fontId="59" fillId="0" borderId="0"/>
    <xf numFmtId="0" fontId="6" fillId="0" borderId="0"/>
    <xf numFmtId="179" fontId="6" fillId="0" borderId="0"/>
    <xf numFmtId="179" fontId="6" fillId="0" borderId="0"/>
    <xf numFmtId="0" fontId="6" fillId="0" borderId="0"/>
    <xf numFmtId="0" fontId="6" fillId="0" borderId="0"/>
    <xf numFmtId="179" fontId="6" fillId="0" borderId="0"/>
    <xf numFmtId="0" fontId="6" fillId="0" borderId="0"/>
    <xf numFmtId="0" fontId="59" fillId="0" borderId="0"/>
    <xf numFmtId="0" fontId="6" fillId="0" borderId="0"/>
    <xf numFmtId="179" fontId="6" fillId="0" borderId="0"/>
    <xf numFmtId="179" fontId="6" fillId="0" borderId="0"/>
    <xf numFmtId="0" fontId="6" fillId="0" borderId="0"/>
    <xf numFmtId="0" fontId="6" fillId="0" borderId="0"/>
    <xf numFmtId="179" fontId="6" fillId="0" borderId="0"/>
    <xf numFmtId="0" fontId="6" fillId="0" borderId="0"/>
    <xf numFmtId="0" fontId="59" fillId="0" borderId="0"/>
    <xf numFmtId="0" fontId="6" fillId="0" borderId="0"/>
    <xf numFmtId="179" fontId="6" fillId="0" borderId="0"/>
    <xf numFmtId="179" fontId="6" fillId="0" borderId="0"/>
    <xf numFmtId="0" fontId="6" fillId="0" borderId="0"/>
    <xf numFmtId="0" fontId="6" fillId="0" borderId="0"/>
    <xf numFmtId="179" fontId="6" fillId="0" borderId="0"/>
    <xf numFmtId="0" fontId="6" fillId="0" borderId="0"/>
    <xf numFmtId="179" fontId="59" fillId="0" borderId="0"/>
    <xf numFmtId="0" fontId="6" fillId="0" borderId="0"/>
    <xf numFmtId="179"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0" fontId="6" fillId="0" borderId="0"/>
    <xf numFmtId="0" fontId="5" fillId="0" borderId="0"/>
    <xf numFmtId="179" fontId="5" fillId="0" borderId="0"/>
    <xf numFmtId="179" fontId="5" fillId="0" borderId="0"/>
    <xf numFmtId="0" fontId="6" fillId="0" borderId="0"/>
    <xf numFmtId="179" fontId="6" fillId="0" borderId="0"/>
    <xf numFmtId="0" fontId="70" fillId="0" borderId="0"/>
    <xf numFmtId="0" fontId="6" fillId="0" borderId="0"/>
    <xf numFmtId="0" fontId="70" fillId="0" borderId="0"/>
    <xf numFmtId="179" fontId="70"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37" fontId="14" fillId="0" borderId="0"/>
    <xf numFmtId="0" fontId="6" fillId="0" borderId="0"/>
    <xf numFmtId="179" fontId="6" fillId="0" borderId="0"/>
    <xf numFmtId="37"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37" fontId="70"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37" fontId="70" fillId="0" borderId="0"/>
    <xf numFmtId="37" fontId="5" fillId="0" borderId="0"/>
    <xf numFmtId="37" fontId="5" fillId="0" borderId="0"/>
    <xf numFmtId="37" fontId="5" fillId="0" borderId="0"/>
    <xf numFmtId="37" fontId="5"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0" fontId="6" fillId="0" borderId="0"/>
    <xf numFmtId="37" fontId="14" fillId="0" borderId="0"/>
    <xf numFmtId="0" fontId="6" fillId="0" borderId="0"/>
    <xf numFmtId="179" fontId="6" fillId="0" borderId="0"/>
    <xf numFmtId="179"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179" fontId="6" fillId="0" borderId="0"/>
    <xf numFmtId="179" fontId="6" fillId="0" borderId="0"/>
    <xf numFmtId="179" fontId="6" fillId="0" borderId="0"/>
    <xf numFmtId="0" fontId="6" fillId="0" borderId="0"/>
    <xf numFmtId="179" fontId="6" fillId="0" borderId="0"/>
    <xf numFmtId="179" fontId="6" fillId="0" borderId="0"/>
    <xf numFmtId="0" fontId="6" fillId="0" borderId="0"/>
    <xf numFmtId="0" fontId="6" fillId="0" borderId="0"/>
    <xf numFmtId="179" fontId="6" fillId="0" borderId="0"/>
    <xf numFmtId="0" fontId="6" fillId="0" borderId="0"/>
    <xf numFmtId="179" fontId="6"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0" fontId="6" fillId="0" borderId="0"/>
    <xf numFmtId="179" fontId="6" fillId="0" borderId="0"/>
    <xf numFmtId="179" fontId="6" fillId="0" borderId="0"/>
    <xf numFmtId="0" fontId="6" fillId="0" borderId="0"/>
    <xf numFmtId="179" fontId="6" fillId="0" borderId="0"/>
    <xf numFmtId="0"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179" fontId="6" fillId="0" borderId="0"/>
    <xf numFmtId="179" fontId="6"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179" fontId="6" fillId="0" borderId="0"/>
    <xf numFmtId="0" fontId="70" fillId="0" borderId="0"/>
    <xf numFmtId="179" fontId="70" fillId="0" borderId="0"/>
    <xf numFmtId="37" fontId="14"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6" fillId="0" borderId="0"/>
    <xf numFmtId="0" fontId="5" fillId="0" borderId="0"/>
    <xf numFmtId="0" fontId="6" fillId="0" borderId="0"/>
    <xf numFmtId="0" fontId="6" fillId="0" borderId="0"/>
    <xf numFmtId="179" fontId="6" fillId="0" borderId="0"/>
    <xf numFmtId="0" fontId="6" fillId="0" borderId="0"/>
    <xf numFmtId="179" fontId="6" fillId="0" borderId="0"/>
    <xf numFmtId="0" fontId="5" fillId="0" borderId="0"/>
    <xf numFmtId="0" fontId="6" fillId="0" borderId="0"/>
    <xf numFmtId="179" fontId="6" fillId="0" borderId="0"/>
    <xf numFmtId="37" fontId="14" fillId="0" borderId="0"/>
    <xf numFmtId="179" fontId="6" fillId="0" borderId="0"/>
    <xf numFmtId="0" fontId="6" fillId="0" borderId="0"/>
    <xf numFmtId="0" fontId="6" fillId="0" borderId="0"/>
    <xf numFmtId="179" fontId="6" fillId="0" borderId="0"/>
    <xf numFmtId="37" fontId="14" fillId="0" borderId="0"/>
    <xf numFmtId="179" fontId="6" fillId="0" borderId="0"/>
    <xf numFmtId="0" fontId="6" fillId="0" borderId="0"/>
    <xf numFmtId="0" fontId="6" fillId="0" borderId="0"/>
    <xf numFmtId="179" fontId="6" fillId="0" borderId="0"/>
    <xf numFmtId="37" fontId="14" fillId="0" borderId="0"/>
    <xf numFmtId="179" fontId="6" fillId="0" borderId="0"/>
    <xf numFmtId="0" fontId="14" fillId="0" borderId="0"/>
    <xf numFmtId="0" fontId="6" fillId="0" borderId="0"/>
    <xf numFmtId="179" fontId="6" fillId="0" borderId="0"/>
    <xf numFmtId="37" fontId="14" fillId="0" borderId="0"/>
    <xf numFmtId="179" fontId="6" fillId="0" borderId="0"/>
    <xf numFmtId="0" fontId="5" fillId="0" borderId="0"/>
    <xf numFmtId="0" fontId="6" fillId="0" borderId="0"/>
    <xf numFmtId="179" fontId="6" fillId="0" borderId="0"/>
    <xf numFmtId="37" fontId="14" fillId="0" borderId="0"/>
    <xf numFmtId="179" fontId="6" fillId="0" borderId="0"/>
    <xf numFmtId="0" fontId="6" fillId="0" borderId="0"/>
    <xf numFmtId="0" fontId="5" fillId="0" borderId="0"/>
    <xf numFmtId="179" fontId="5" fillId="0" borderId="0"/>
    <xf numFmtId="179" fontId="5" fillId="0" borderId="0"/>
    <xf numFmtId="37" fontId="14" fillId="0" borderId="0"/>
    <xf numFmtId="179" fontId="5" fillId="0" borderId="0"/>
    <xf numFmtId="0" fontId="14" fillId="0" borderId="0"/>
    <xf numFmtId="0" fontId="5" fillId="0" borderId="0"/>
    <xf numFmtId="179" fontId="5" fillId="0" borderId="0"/>
    <xf numFmtId="179" fontId="5" fillId="0" borderId="0"/>
    <xf numFmtId="37" fontId="14" fillId="0" borderId="0"/>
    <xf numFmtId="179" fontId="5" fillId="0" borderId="0"/>
    <xf numFmtId="0" fontId="14" fillId="0" borderId="0"/>
    <xf numFmtId="0" fontId="6" fillId="0" borderId="0"/>
    <xf numFmtId="179" fontId="6" fillId="0" borderId="0"/>
    <xf numFmtId="37" fontId="14" fillId="0" borderId="0"/>
    <xf numFmtId="179" fontId="6" fillId="0" borderId="0"/>
    <xf numFmtId="0" fontId="14" fillId="0" borderId="0"/>
    <xf numFmtId="0" fontId="6" fillId="0" borderId="0"/>
    <xf numFmtId="179" fontId="6" fillId="0" borderId="0"/>
    <xf numFmtId="37" fontId="14" fillId="0" borderId="0"/>
    <xf numFmtId="179" fontId="6" fillId="0" borderId="0"/>
    <xf numFmtId="0" fontId="6"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6" fillId="0" borderId="0"/>
    <xf numFmtId="0" fontId="59" fillId="0" borderId="0"/>
    <xf numFmtId="179" fontId="59" fillId="0" borderId="0"/>
    <xf numFmtId="0" fontId="59" fillId="0" borderId="0"/>
    <xf numFmtId="179" fontId="59" fillId="0" borderId="0"/>
    <xf numFmtId="0" fontId="6" fillId="0" borderId="0"/>
    <xf numFmtId="179" fontId="6" fillId="0" borderId="0"/>
    <xf numFmtId="0" fontId="70" fillId="0" borderId="0"/>
    <xf numFmtId="0" fontId="70" fillId="0" borderId="0"/>
    <xf numFmtId="0" fontId="59" fillId="0" borderId="0"/>
    <xf numFmtId="179" fontId="70"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0" fontId="70" fillId="0" borderId="0"/>
    <xf numFmtId="179" fontId="70" fillId="0" borderId="0"/>
    <xf numFmtId="37" fontId="14" fillId="0" borderId="0"/>
    <xf numFmtId="0" fontId="6" fillId="0" borderId="0"/>
    <xf numFmtId="179" fontId="6" fillId="0" borderId="0"/>
    <xf numFmtId="0" fontId="59" fillId="0" borderId="0"/>
    <xf numFmtId="0" fontId="6"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0" fillId="0" borderId="0"/>
    <xf numFmtId="0" fontId="59" fillId="0" borderId="0"/>
    <xf numFmtId="179" fontId="59" fillId="0" borderId="0"/>
    <xf numFmtId="0" fontId="59" fillId="0" borderId="0"/>
    <xf numFmtId="179" fontId="70" fillId="0" borderId="0"/>
    <xf numFmtId="179" fontId="70" fillId="0" borderId="0"/>
    <xf numFmtId="0" fontId="59" fillId="0" borderId="0"/>
    <xf numFmtId="0" fontId="59" fillId="0" borderId="0"/>
    <xf numFmtId="179" fontId="59" fillId="0" borderId="0"/>
    <xf numFmtId="0" fontId="70" fillId="0" borderId="0"/>
    <xf numFmtId="0" fontId="59" fillId="0" borderId="0"/>
    <xf numFmtId="179" fontId="59" fillId="0" borderId="0"/>
    <xf numFmtId="0" fontId="59" fillId="0" borderId="0"/>
    <xf numFmtId="179" fontId="70" fillId="0" borderId="0"/>
    <xf numFmtId="179" fontId="70"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14" fillId="0" borderId="0"/>
    <xf numFmtId="0" fontId="6" fillId="0" borderId="0"/>
    <xf numFmtId="37" fontId="14" fillId="0" borderId="0"/>
    <xf numFmtId="0" fontId="14" fillId="0" borderId="0"/>
    <xf numFmtId="0" fontId="6" fillId="0" borderId="0"/>
    <xf numFmtId="179" fontId="59" fillId="0" borderId="0"/>
    <xf numFmtId="0" fontId="6" fillId="0" borderId="0"/>
    <xf numFmtId="37" fontId="14" fillId="0" borderId="0"/>
    <xf numFmtId="0" fontId="14" fillId="0" borderId="0"/>
    <xf numFmtId="0" fontId="6" fillId="0" borderId="0"/>
    <xf numFmtId="179" fontId="59" fillId="0" borderId="0"/>
    <xf numFmtId="0" fontId="6" fillId="0" borderId="0"/>
    <xf numFmtId="37" fontId="14" fillId="0" borderId="0"/>
    <xf numFmtId="0" fontId="14" fillId="0" borderId="0"/>
    <xf numFmtId="0" fontId="6" fillId="0" borderId="0"/>
    <xf numFmtId="179" fontId="59" fillId="0" borderId="0"/>
    <xf numFmtId="0" fontId="6" fillId="0" borderId="0"/>
    <xf numFmtId="37" fontId="14" fillId="0" borderId="0"/>
    <xf numFmtId="0" fontId="14" fillId="0" borderId="0"/>
    <xf numFmtId="0" fontId="59" fillId="0" borderId="0"/>
    <xf numFmtId="37" fontId="14" fillId="0" borderId="0"/>
    <xf numFmtId="0" fontId="14" fillId="0" borderId="0"/>
    <xf numFmtId="0" fontId="59" fillId="0" borderId="0"/>
    <xf numFmtId="0" fontId="59" fillId="0" borderId="0"/>
    <xf numFmtId="0" fontId="14" fillId="0" borderId="0"/>
    <xf numFmtId="37" fontId="14" fillId="0" borderId="0"/>
    <xf numFmtId="0" fontId="14" fillId="0" borderId="0"/>
    <xf numFmtId="0" fontId="59" fillId="0" borderId="0"/>
    <xf numFmtId="0" fontId="59" fillId="0" borderId="0"/>
    <xf numFmtId="179" fontId="5" fillId="0" borderId="0"/>
    <xf numFmtId="37" fontId="14" fillId="0" borderId="0"/>
    <xf numFmtId="0" fontId="14" fillId="0" borderId="0"/>
    <xf numFmtId="0" fontId="6" fillId="0" borderId="0"/>
    <xf numFmtId="0" fontId="6" fillId="0" borderId="0"/>
    <xf numFmtId="37" fontId="14" fillId="0" borderId="0"/>
    <xf numFmtId="0" fontId="6" fillId="0" borderId="0"/>
    <xf numFmtId="0" fontId="6" fillId="0" borderId="0"/>
    <xf numFmtId="37" fontId="14" fillId="0" borderId="0"/>
    <xf numFmtId="179" fontId="59" fillId="0" borderId="0"/>
    <xf numFmtId="39" fontId="14"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5" fillId="0" borderId="0"/>
    <xf numFmtId="0" fontId="5" fillId="0" borderId="0"/>
    <xf numFmtId="179" fontId="5" fillId="0" borderId="0"/>
    <xf numFmtId="179" fontId="5"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59" fillId="0" borderId="0"/>
    <xf numFmtId="0" fontId="59" fillId="0" borderId="0"/>
    <xf numFmtId="0" fontId="6" fillId="0" borderId="0"/>
    <xf numFmtId="179" fontId="59" fillId="0" borderId="0"/>
    <xf numFmtId="179" fontId="6" fillId="0" borderId="0"/>
    <xf numFmtId="179" fontId="59" fillId="0" borderId="0"/>
    <xf numFmtId="0" fontId="59" fillId="0" borderId="0"/>
    <xf numFmtId="179" fontId="59" fillId="0" borderId="0"/>
    <xf numFmtId="0" fontId="6" fillId="0" borderId="0"/>
    <xf numFmtId="0" fontId="6" fillId="0" borderId="0"/>
    <xf numFmtId="0" fontId="59" fillId="0" borderId="0"/>
    <xf numFmtId="179" fontId="6" fillId="0" borderId="0"/>
    <xf numFmtId="0" fontId="59" fillId="0" borderId="0"/>
    <xf numFmtId="0" fontId="6" fillId="0" borderId="0"/>
    <xf numFmtId="179" fontId="6" fillId="0" borderId="0"/>
    <xf numFmtId="0" fontId="59" fillId="0" borderId="0"/>
    <xf numFmtId="179" fontId="59" fillId="0" borderId="0"/>
    <xf numFmtId="0" fontId="59" fillId="0" borderId="0"/>
    <xf numFmtId="0" fontId="59" fillId="0" borderId="0"/>
    <xf numFmtId="179" fontId="59" fillId="0" borderId="0"/>
    <xf numFmtId="0" fontId="6" fillId="0" borderId="0"/>
    <xf numFmtId="0" fontId="59" fillId="0" borderId="0"/>
    <xf numFmtId="179" fontId="59" fillId="0" borderId="0"/>
    <xf numFmtId="0" fontId="59" fillId="0" borderId="0"/>
    <xf numFmtId="179" fontId="6" fillId="0" borderId="0"/>
    <xf numFmtId="179" fontId="6" fillId="0" borderId="0"/>
    <xf numFmtId="0" fontId="6" fillId="0" borderId="0"/>
    <xf numFmtId="0" fontId="59" fillId="0" borderId="0"/>
    <xf numFmtId="179" fontId="59" fillId="0" borderId="0"/>
    <xf numFmtId="179" fontId="6" fillId="0" borderId="0"/>
    <xf numFmtId="179" fontId="6" fillId="0" borderId="0"/>
    <xf numFmtId="179" fontId="6" fillId="0" borderId="0"/>
    <xf numFmtId="0" fontId="59" fillId="0" borderId="0"/>
    <xf numFmtId="179"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 fillId="0" borderId="0"/>
    <xf numFmtId="0" fontId="5" fillId="0" borderId="0"/>
    <xf numFmtId="179" fontId="5" fillId="0" borderId="0"/>
    <xf numFmtId="179" fontId="5" fillId="0" borderId="0"/>
    <xf numFmtId="179" fontId="5" fillId="0" borderId="0"/>
    <xf numFmtId="179" fontId="5"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0" fontId="59" fillId="0" borderId="0"/>
    <xf numFmtId="179" fontId="59" fillId="0" borderId="0"/>
    <xf numFmtId="179"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9" fillId="0" borderId="0"/>
    <xf numFmtId="0" fontId="59" fillId="0" borderId="0"/>
    <xf numFmtId="179" fontId="59" fillId="0" borderId="0"/>
    <xf numFmtId="0" fontId="5" fillId="0" borderId="0"/>
    <xf numFmtId="0" fontId="5" fillId="0" borderId="0"/>
    <xf numFmtId="179" fontId="5" fillId="0" borderId="0"/>
    <xf numFmtId="179" fontId="5" fillId="0" borderId="0"/>
    <xf numFmtId="179" fontId="5" fillId="0" borderId="0"/>
    <xf numFmtId="179" fontId="5" fillId="0" borderId="0"/>
    <xf numFmtId="0" fontId="6" fillId="0" borderId="0"/>
    <xf numFmtId="0" fontId="6" fillId="0" borderId="0"/>
    <xf numFmtId="179" fontId="6" fillId="0" borderId="0"/>
    <xf numFmtId="0" fontId="6" fillId="0" borderId="0"/>
    <xf numFmtId="0" fontId="6" fillId="0" borderId="0"/>
    <xf numFmtId="179" fontId="6"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0" fontId="59" fillId="0" borderId="0"/>
    <xf numFmtId="179" fontId="5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0" fontId="59" fillId="0" borderId="0"/>
    <xf numFmtId="0" fontId="59" fillId="0" borderId="0"/>
    <xf numFmtId="0" fontId="59" fillId="0" borderId="0"/>
    <xf numFmtId="0" fontId="59" fillId="0" borderId="0"/>
    <xf numFmtId="179" fontId="6" fillId="0" borderId="0"/>
    <xf numFmtId="0" fontId="70" fillId="0" borderId="0"/>
    <xf numFmtId="179" fontId="70" fillId="0" borderId="0"/>
    <xf numFmtId="0" fontId="6" fillId="0" borderId="0"/>
    <xf numFmtId="179" fontId="6"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6" fillId="0" borderId="0"/>
    <xf numFmtId="179" fontId="59" fillId="0" borderId="0"/>
    <xf numFmtId="37" fontId="14" fillId="0" borderId="0"/>
    <xf numFmtId="0" fontId="50" fillId="0" borderId="0"/>
    <xf numFmtId="0" fontId="8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4" fillId="0" borderId="0"/>
    <xf numFmtId="0" fontId="50" fillId="0" borderId="0"/>
    <xf numFmtId="37"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37" fontId="14" fillId="0" borderId="0"/>
    <xf numFmtId="0" fontId="50" fillId="0" borderId="0"/>
    <xf numFmtId="37" fontId="14" fillId="0" borderId="0"/>
    <xf numFmtId="0" fontId="50" fillId="0" borderId="0"/>
    <xf numFmtId="37" fontId="14" fillId="0" borderId="0"/>
    <xf numFmtId="0" fontId="50" fillId="0" borderId="0"/>
    <xf numFmtId="37" fontId="14" fillId="0" borderId="0"/>
    <xf numFmtId="0" fontId="50" fillId="0" borderId="0"/>
    <xf numFmtId="37" fontId="14"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6" fillId="0" borderId="0"/>
    <xf numFmtId="0" fontId="6" fillId="0" borderId="0"/>
    <xf numFmtId="0" fontId="6" fillId="0" borderId="0"/>
    <xf numFmtId="179" fontId="6" fillId="0" borderId="0"/>
    <xf numFmtId="179" fontId="6" fillId="0" borderId="0"/>
    <xf numFmtId="0" fontId="6" fillId="0" borderId="0"/>
    <xf numFmtId="0" fontId="6" fillId="0" borderId="0"/>
    <xf numFmtId="179" fontId="6" fillId="0" borderId="0"/>
    <xf numFmtId="179" fontId="6" fillId="0" borderId="0"/>
    <xf numFmtId="0" fontId="6" fillId="0" borderId="0"/>
    <xf numFmtId="179" fontId="6" fillId="0" borderId="0"/>
    <xf numFmtId="0" fontId="6" fillId="0" borderId="0"/>
    <xf numFmtId="179" fontId="6" fillId="0" borderId="0"/>
    <xf numFmtId="0" fontId="6" fillId="0" borderId="0"/>
    <xf numFmtId="179" fontId="6" fillId="0" borderId="0"/>
    <xf numFmtId="0" fontId="6" fillId="0" borderId="0"/>
    <xf numFmtId="0" fontId="6" fillId="0" borderId="0"/>
    <xf numFmtId="179" fontId="70" fillId="0" borderId="0"/>
    <xf numFmtId="0" fontId="70" fillId="0" borderId="0"/>
    <xf numFmtId="179" fontId="70" fillId="0" borderId="0"/>
    <xf numFmtId="0" fontId="70" fillId="0" borderId="0"/>
    <xf numFmtId="179" fontId="70" fillId="0" borderId="0"/>
    <xf numFmtId="0" fontId="70" fillId="0" borderId="0"/>
    <xf numFmtId="0" fontId="5" fillId="0" borderId="0"/>
    <xf numFmtId="179" fontId="5" fillId="0" borderId="0"/>
    <xf numFmtId="179" fontId="5" fillId="0" borderId="0"/>
    <xf numFmtId="0" fontId="6" fillId="0" borderId="0"/>
    <xf numFmtId="179" fontId="6" fillId="0" borderId="0"/>
    <xf numFmtId="179" fontId="5"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6"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0" fontId="70" fillId="0" borderId="0"/>
    <xf numFmtId="179" fontId="70" fillId="0" borderId="0"/>
    <xf numFmtId="0" fontId="5" fillId="0" borderId="0"/>
    <xf numFmtId="179" fontId="5" fillId="0" borderId="0"/>
    <xf numFmtId="179" fontId="5" fillId="0" borderId="0"/>
    <xf numFmtId="179" fontId="5" fillId="0" borderId="0"/>
    <xf numFmtId="179" fontId="5" fillId="0" borderId="0"/>
    <xf numFmtId="0" fontId="70" fillId="0" borderId="0"/>
    <xf numFmtId="179" fontId="70" fillId="0" borderId="0"/>
    <xf numFmtId="0" fontId="70" fillId="0" borderId="0"/>
    <xf numFmtId="0" fontId="70" fillId="0" borderId="0"/>
    <xf numFmtId="218" fontId="67" fillId="0" borderId="116"/>
    <xf numFmtId="0" fontId="12" fillId="0" borderId="0" applyFill="0" applyBorder="0">
      <protection locked="0"/>
    </xf>
    <xf numFmtId="0" fontId="138" fillId="0" borderId="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0" fontId="6"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0"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59"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0" fontId="6"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0" fontId="70" fillId="38" borderId="141" applyNumberFormat="0" applyFont="0" applyAlignment="0" applyProtection="0"/>
    <xf numFmtId="0" fontId="59"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59" fillId="38" borderId="141" applyNumberFormat="0" applyFont="0" applyAlignment="0" applyProtection="0"/>
    <xf numFmtId="0" fontId="59"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179" fontId="59"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0"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14"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67" borderId="142" applyNumberFormat="0" applyFont="0" applyAlignment="0" applyProtection="0"/>
    <xf numFmtId="0" fontId="6" fillId="67" borderId="142" applyNumberFormat="0" applyFont="0" applyAlignment="0" applyProtection="0"/>
    <xf numFmtId="0" fontId="6" fillId="67" borderId="142"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70"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14"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179"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0"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70"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179" fontId="6" fillId="38" borderId="141" applyNumberFormat="0" applyFont="0" applyAlignment="0" applyProtection="0"/>
    <xf numFmtId="0" fontId="6" fillId="0" borderId="0"/>
    <xf numFmtId="245" fontId="6" fillId="0" borderId="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3" borderId="143" applyNumberFormat="0" applyAlignment="0" applyProtection="0"/>
    <xf numFmtId="179"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3"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2"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0" fontId="140" fillId="37" borderId="144" applyNumberFormat="0" applyAlignment="0" applyProtection="0"/>
    <xf numFmtId="0" fontId="140" fillId="37" borderId="144" applyNumberFormat="0" applyAlignment="0" applyProtection="0"/>
    <xf numFmtId="0" fontId="140" fillId="37" borderId="144" applyNumberFormat="0" applyAlignment="0" applyProtection="0"/>
    <xf numFmtId="0" fontId="140" fillId="37" borderId="144" applyNumberFormat="0" applyAlignment="0" applyProtection="0"/>
    <xf numFmtId="0" fontId="140" fillId="37" borderId="144" applyNumberFormat="0" applyAlignment="0" applyProtection="0"/>
    <xf numFmtId="0" fontId="140" fillId="37" borderId="144" applyNumberFormat="0" applyAlignment="0" applyProtection="0"/>
    <xf numFmtId="0" fontId="139" fillId="3" borderId="143" applyNumberFormat="0" applyAlignment="0" applyProtection="0"/>
    <xf numFmtId="0" fontId="139" fillId="2"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2" borderId="143" applyNumberFormat="0" applyAlignment="0" applyProtection="0"/>
    <xf numFmtId="0" fontId="139" fillId="2" borderId="143" applyNumberFormat="0" applyAlignment="0" applyProtection="0"/>
    <xf numFmtId="0" fontId="139" fillId="3"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2"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2" borderId="143" applyNumberFormat="0" applyAlignment="0" applyProtection="0"/>
    <xf numFmtId="179" fontId="139" fillId="3" borderId="143" applyNumberFormat="0" applyAlignment="0" applyProtection="0"/>
    <xf numFmtId="0" fontId="139" fillId="2"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2" borderId="143" applyNumberFormat="0" applyAlignment="0" applyProtection="0"/>
    <xf numFmtId="0" fontId="139" fillId="2"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2"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0"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179" fontId="139" fillId="3" borderId="143" applyNumberFormat="0" applyAlignment="0" applyProtection="0"/>
    <xf numFmtId="40" fontId="62" fillId="27" borderId="0">
      <alignment horizontal="right"/>
    </xf>
    <xf numFmtId="0" fontId="141" fillId="27" borderId="0">
      <alignment horizontal="right"/>
    </xf>
    <xf numFmtId="179" fontId="141" fillId="27" borderId="0">
      <alignment horizontal="right"/>
    </xf>
    <xf numFmtId="0" fontId="141" fillId="27" borderId="0">
      <alignment horizontal="right"/>
    </xf>
    <xf numFmtId="179" fontId="141" fillId="27" borderId="0">
      <alignment horizontal="right"/>
    </xf>
    <xf numFmtId="0" fontId="141" fillId="27" borderId="0">
      <alignment horizontal="right"/>
    </xf>
    <xf numFmtId="179" fontId="141" fillId="27" borderId="0">
      <alignment horizontal="right"/>
    </xf>
    <xf numFmtId="0" fontId="142" fillId="27" borderId="118"/>
    <xf numFmtId="179" fontId="142" fillId="27" borderId="118"/>
    <xf numFmtId="0" fontId="142" fillId="27" borderId="118"/>
    <xf numFmtId="179" fontId="142" fillId="27" borderId="118"/>
    <xf numFmtId="0" fontId="142" fillId="27" borderId="118"/>
    <xf numFmtId="179" fontId="142" fillId="27" borderId="118"/>
    <xf numFmtId="0" fontId="142" fillId="0" borderId="0" applyBorder="0">
      <alignment horizontal="centerContinuous"/>
    </xf>
    <xf numFmtId="179" fontId="142" fillId="0" borderId="0" applyBorder="0">
      <alignment horizontal="centerContinuous"/>
    </xf>
    <xf numFmtId="0" fontId="142" fillId="0" borderId="0" applyBorder="0">
      <alignment horizontal="centerContinuous"/>
    </xf>
    <xf numFmtId="179" fontId="142" fillId="0" borderId="0" applyBorder="0">
      <alignment horizontal="centerContinuous"/>
    </xf>
    <xf numFmtId="0" fontId="142" fillId="0" borderId="0" applyBorder="0">
      <alignment horizontal="centerContinuous"/>
    </xf>
    <xf numFmtId="179" fontId="142" fillId="0" borderId="0" applyBorder="0">
      <alignment horizontal="centerContinuous"/>
    </xf>
    <xf numFmtId="0" fontId="143" fillId="0" borderId="0" applyBorder="0">
      <alignment horizontal="centerContinuous"/>
    </xf>
    <xf numFmtId="179" fontId="143" fillId="0" borderId="0" applyBorder="0">
      <alignment horizontal="centerContinuous"/>
    </xf>
    <xf numFmtId="0" fontId="143" fillId="0" borderId="0" applyBorder="0">
      <alignment horizontal="centerContinuous"/>
    </xf>
    <xf numFmtId="179" fontId="143" fillId="0" borderId="0" applyBorder="0">
      <alignment horizontal="centerContinuous"/>
    </xf>
    <xf numFmtId="0" fontId="143" fillId="0" borderId="0" applyBorder="0">
      <alignment horizontal="centerContinuous"/>
    </xf>
    <xf numFmtId="179" fontId="143" fillId="0" borderId="0" applyBorder="0">
      <alignment horizontal="centerContinuous"/>
    </xf>
    <xf numFmtId="0" fontId="50" fillId="70" borderId="0" applyNumberFormat="0" applyFont="0" applyBorder="0" applyAlignment="0"/>
    <xf numFmtId="37" fontId="124" fillId="0" borderId="0" applyNumberFormat="0" applyFill="0" applyBorder="0" applyAlignment="0" applyProtection="0"/>
    <xf numFmtId="1" fontId="144" fillId="0" borderId="0" applyProtection="0">
      <alignment horizontal="right" vertical="center"/>
    </xf>
    <xf numFmtId="166" fontId="145" fillId="0" borderId="0">
      <alignment horizontal="left"/>
    </xf>
    <xf numFmtId="0" fontId="78" fillId="0" borderId="0"/>
    <xf numFmtId="0" fontId="78" fillId="0" borderId="0"/>
    <xf numFmtId="179" fontId="78" fillId="0" borderId="0"/>
    <xf numFmtId="213" fontId="6" fillId="0" borderId="0" applyFont="0" applyFill="0" applyBorder="0" applyAlignment="0" applyProtection="0"/>
    <xf numFmtId="246"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7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47" fontId="69" fillId="0" borderId="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85"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8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85" fillId="0" borderId="0" applyFont="0" applyFill="0" applyBorder="0" applyAlignment="0" applyProtection="0"/>
    <xf numFmtId="9" fontId="6" fillId="0" borderId="0" applyFont="0" applyFill="0" applyBorder="0" applyAlignment="0" applyProtection="0"/>
    <xf numFmtId="9" fontId="85" fillId="0" borderId="0" applyFont="0" applyFill="0" applyBorder="0" applyAlignment="0" applyProtection="0"/>
    <xf numFmtId="9" fontId="6" fillId="0" borderId="0" applyFont="0" applyFill="0" applyBorder="0" applyAlignment="0" applyProtection="0"/>
    <xf numFmtId="9" fontId="85" fillId="0" borderId="0" applyFont="0" applyFill="0" applyBorder="0" applyAlignment="0" applyProtection="0"/>
    <xf numFmtId="9" fontId="6" fillId="0" borderId="0" applyFont="0" applyFill="0" applyBorder="0" applyAlignment="0" applyProtection="0"/>
    <xf numFmtId="9" fontId="85"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89" fillId="0" borderId="0" applyFont="0" applyFill="0" applyBorder="0" applyAlignment="0" applyProtection="0"/>
    <xf numFmtId="9" fontId="5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248" fontId="32" fillId="30" borderId="0" applyBorder="0" applyAlignment="0">
      <protection locked="0"/>
    </xf>
    <xf numFmtId="9" fontId="69" fillId="0" borderId="0"/>
    <xf numFmtId="174" fontId="69" fillId="0" borderId="0"/>
    <xf numFmtId="10" fontId="69" fillId="0" borderId="0"/>
    <xf numFmtId="249" fontId="6" fillId="0" borderId="0" applyFont="0" applyFill="0" applyBorder="0" applyAlignment="0" applyProtection="0"/>
    <xf numFmtId="250" fontId="67" fillId="0" borderId="0"/>
    <xf numFmtId="251" fontId="67" fillId="0" borderId="0"/>
    <xf numFmtId="251" fontId="69" fillId="0" borderId="0"/>
    <xf numFmtId="44" fontId="78" fillId="0" borderId="0" applyFill="0" applyBorder="0" applyAlignment="0"/>
    <xf numFmtId="166" fontId="78" fillId="0" borderId="0" applyFill="0" applyBorder="0" applyAlignment="0"/>
    <xf numFmtId="44" fontId="78" fillId="0" borderId="0" applyFill="0" applyBorder="0" applyAlignment="0"/>
    <xf numFmtId="214" fontId="6" fillId="0" borderId="0" applyFill="0" applyBorder="0" applyAlignment="0"/>
    <xf numFmtId="166" fontId="78" fillId="0" borderId="0" applyFill="0" applyBorder="0" applyAlignment="0"/>
    <xf numFmtId="40" fontId="6" fillId="0" borderId="0"/>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179" fontId="5"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79" fontId="88" fillId="0" borderId="0" applyNumberFormat="0" applyFont="0" applyFill="0" applyBorder="0" applyAlignment="0" applyProtection="0">
      <alignment horizontal="left"/>
    </xf>
    <xf numFmtId="0" fontId="88" fillId="0" borderId="0" applyNumberFormat="0" applyFont="0" applyFill="0" applyBorder="0" applyAlignment="0" applyProtection="0">
      <alignment horizontal="left"/>
    </xf>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15"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4" fontId="88" fillId="0" borderId="0" applyFont="0" applyFill="0" applyBorder="0" applyAlignment="0" applyProtection="0"/>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179"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179" fontId="146" fillId="0" borderId="114">
      <alignment horizontal="center"/>
    </xf>
    <xf numFmtId="179"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179"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0" fontId="146" fillId="0" borderId="114">
      <alignment horizontal="center"/>
    </xf>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3" fontId="88" fillId="0" borderId="0" applyFont="0" applyFill="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179"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88" fillId="71" borderId="0" applyNumberFormat="0" applyFont="0" applyBorder="0" applyAlignment="0" applyProtection="0"/>
    <xf numFmtId="0" fontId="147" fillId="0" borderId="145"/>
    <xf numFmtId="179" fontId="147" fillId="0" borderId="145"/>
    <xf numFmtId="0" fontId="147" fillId="0" borderId="145"/>
    <xf numFmtId="179" fontId="147" fillId="0" borderId="145"/>
    <xf numFmtId="0" fontId="147" fillId="0" borderId="145"/>
    <xf numFmtId="179" fontId="147" fillId="0" borderId="145"/>
    <xf numFmtId="37" fontId="148" fillId="0" borderId="0">
      <alignment horizontal="left"/>
    </xf>
    <xf numFmtId="14" fontId="6" fillId="72" borderId="129" applyFont="0" applyAlignment="0">
      <protection locked="0"/>
    </xf>
    <xf numFmtId="37" fontId="149" fillId="0" borderId="0" applyNumberFormat="0" applyFill="0" applyBorder="0" applyAlignment="0" applyProtection="0"/>
    <xf numFmtId="14" fontId="83" fillId="0" borderId="0" applyNumberFormat="0" applyFill="0" applyBorder="0" applyAlignment="0" applyProtection="0">
      <alignment horizontal="lef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14" fontId="6" fillId="73" borderId="129" applyFont="0" applyAlignment="0"/>
    <xf numFmtId="166" fontId="150" fillId="0" borderId="0"/>
    <xf numFmtId="0" fontId="150" fillId="0" borderId="10">
      <alignment horizontal="centerContinuous"/>
    </xf>
    <xf numFmtId="0" fontId="150" fillId="0" borderId="10">
      <protection locked="0"/>
    </xf>
    <xf numFmtId="0" fontId="150" fillId="0" borderId="10">
      <alignment horizontal="centerContinuous"/>
    </xf>
    <xf numFmtId="166" fontId="150" fillId="0" borderId="0"/>
    <xf numFmtId="0" fontId="150" fillId="0" borderId="10">
      <protection locked="0"/>
    </xf>
    <xf numFmtId="166" fontId="150" fillId="0" borderId="0"/>
    <xf numFmtId="0" fontId="150" fillId="0" borderId="10">
      <alignment horizontal="centerContinuous"/>
    </xf>
    <xf numFmtId="0" fontId="150" fillId="0" borderId="10">
      <alignment horizontal="centerContinuous"/>
    </xf>
    <xf numFmtId="166" fontId="150" fillId="0" borderId="0"/>
    <xf numFmtId="0" fontId="150" fillId="0" borderId="10">
      <protection locked="0"/>
    </xf>
    <xf numFmtId="166" fontId="150" fillId="0" borderId="0"/>
    <xf numFmtId="0" fontId="150" fillId="0" borderId="10">
      <protection locked="0"/>
    </xf>
    <xf numFmtId="0" fontId="150" fillId="0" borderId="10">
      <alignment horizontal="centerContinuous"/>
    </xf>
    <xf numFmtId="166" fontId="150" fillId="0" borderId="0"/>
    <xf numFmtId="0" fontId="150" fillId="0" borderId="10">
      <protection locked="0"/>
    </xf>
    <xf numFmtId="0" fontId="150" fillId="0" borderId="10">
      <alignment horizontal="centerContinuous"/>
    </xf>
    <xf numFmtId="0" fontId="150" fillId="0" borderId="10">
      <alignment horizontal="centerContinuous"/>
    </xf>
    <xf numFmtId="166" fontId="150" fillId="0" borderId="0"/>
    <xf numFmtId="0" fontId="150" fillId="0" borderId="10">
      <alignment horizontal="centerContinuous"/>
    </xf>
    <xf numFmtId="0" fontId="150" fillId="0" borderId="10">
      <protection locked="0"/>
    </xf>
    <xf numFmtId="166" fontId="150" fillId="0" borderId="0"/>
    <xf numFmtId="0" fontId="150" fillId="0" borderId="0"/>
    <xf numFmtId="166" fontId="150" fillId="0" borderId="0"/>
    <xf numFmtId="0" fontId="150" fillId="0" borderId="10">
      <alignment horizontal="centerContinuous"/>
    </xf>
    <xf numFmtId="0" fontId="150" fillId="0" borderId="10">
      <protection locked="0"/>
    </xf>
    <xf numFmtId="166" fontId="150" fillId="0" borderId="0"/>
    <xf numFmtId="0" fontId="150" fillId="0" borderId="10">
      <alignment horizontal="centerContinuous"/>
    </xf>
    <xf numFmtId="0" fontId="150" fillId="0" borderId="10">
      <protection locked="0"/>
    </xf>
    <xf numFmtId="0" fontId="150" fillId="0" borderId="10">
      <alignment horizontal="centerContinuous"/>
    </xf>
    <xf numFmtId="0" fontId="150" fillId="0" borderId="10">
      <protection locked="0"/>
    </xf>
    <xf numFmtId="0" fontId="150" fillId="0" borderId="10">
      <protection locked="0"/>
    </xf>
    <xf numFmtId="166" fontId="150" fillId="0" borderId="0"/>
    <xf numFmtId="0" fontId="150" fillId="0" borderId="10">
      <protection locked="0"/>
    </xf>
    <xf numFmtId="0" fontId="150" fillId="0" borderId="10">
      <alignment horizontal="centerContinuous"/>
    </xf>
    <xf numFmtId="0" fontId="150" fillId="0" borderId="10">
      <alignment horizontal="centerContinuous"/>
    </xf>
    <xf numFmtId="0" fontId="150" fillId="0" borderId="10">
      <protection locked="0"/>
    </xf>
    <xf numFmtId="166" fontId="150" fillId="0" borderId="0"/>
    <xf numFmtId="0" fontId="150" fillId="0" borderId="10">
      <alignment horizontal="centerContinuous"/>
    </xf>
    <xf numFmtId="0" fontId="150" fillId="0" borderId="10">
      <alignment horizontal="centerContinuous"/>
    </xf>
    <xf numFmtId="166" fontId="150" fillId="0" borderId="0"/>
    <xf numFmtId="0" fontId="150" fillId="0" borderId="10">
      <alignment horizontal="centerContinuous"/>
    </xf>
    <xf numFmtId="166" fontId="150" fillId="0" borderId="0"/>
    <xf numFmtId="0" fontId="150" fillId="0" borderId="10">
      <alignment horizontal="centerContinuous"/>
    </xf>
    <xf numFmtId="166" fontId="150" fillId="0" borderId="0"/>
    <xf numFmtId="0" fontId="150" fillId="0" borderId="10">
      <protection locked="0"/>
    </xf>
    <xf numFmtId="0" fontId="150" fillId="0" borderId="10">
      <alignment horizontal="centerContinuous"/>
    </xf>
    <xf numFmtId="166" fontId="150" fillId="0" borderId="0"/>
    <xf numFmtId="0" fontId="151" fillId="0" borderId="146">
      <alignment vertical="center"/>
    </xf>
    <xf numFmtId="0" fontId="152" fillId="74" borderId="0"/>
    <xf numFmtId="0" fontId="15" fillId="0" borderId="0"/>
    <xf numFmtId="40" fontId="153" fillId="0" borderId="0" applyFont="0" applyFill="0" applyBorder="0" applyAlignment="0" applyProtection="0"/>
    <xf numFmtId="218" fontId="67" fillId="75" borderId="0" applyFont="0"/>
    <xf numFmtId="0" fontId="46" fillId="0" borderId="0"/>
    <xf numFmtId="1" fontId="6" fillId="0" borderId="0"/>
    <xf numFmtId="0" fontId="88" fillId="0" borderId="0">
      <alignment textRotation="90"/>
    </xf>
    <xf numFmtId="4" fontId="43" fillId="0" borderId="0"/>
    <xf numFmtId="4" fontId="43" fillId="0" borderId="0"/>
    <xf numFmtId="4" fontId="43" fillId="0" borderId="0"/>
    <xf numFmtId="4" fontId="43" fillId="0" borderId="0"/>
    <xf numFmtId="4" fontId="43" fillId="0" borderId="0"/>
    <xf numFmtId="252" fontId="94" fillId="0" borderId="0">
      <alignment vertical="center"/>
    </xf>
    <xf numFmtId="0" fontId="6" fillId="76" borderId="0"/>
    <xf numFmtId="0" fontId="66" fillId="0" borderId="0" applyNumberFormat="0" applyFill="0" applyBorder="0" applyAlignment="0" applyProtection="0"/>
    <xf numFmtId="0" fontId="66" fillId="0" borderId="0" applyNumberFormat="0" applyFill="0" applyBorder="0" applyAlignment="0" applyProtection="0"/>
    <xf numFmtId="179" fontId="66" fillId="0" borderId="0" applyNumberFormat="0" applyFill="0" applyBorder="0" applyAlignment="0" applyProtection="0"/>
    <xf numFmtId="0" fontId="6" fillId="0" borderId="0" applyFont="0" applyFill="0" applyBorder="0" applyAlignment="0" applyProtection="0"/>
    <xf numFmtId="0" fontId="6" fillId="0" borderId="0">
      <alignment vertical="top"/>
    </xf>
    <xf numFmtId="0" fontId="6" fillId="0" borderId="0">
      <alignment vertical="top"/>
    </xf>
    <xf numFmtId="0" fontId="22" fillId="0" borderId="0" applyNumberFormat="0" applyBorder="0" applyAlignment="0"/>
    <xf numFmtId="0" fontId="22" fillId="0" borderId="0" applyNumberFormat="0" applyBorder="0" applyAlignment="0"/>
    <xf numFmtId="179" fontId="22" fillId="0" borderId="0" applyNumberFormat="0" applyBorder="0" applyAlignment="0"/>
    <xf numFmtId="0" fontId="154" fillId="0" borderId="0" applyNumberFormat="0" applyBorder="0" applyAlignment="0"/>
    <xf numFmtId="0" fontId="154" fillId="0" borderId="0" applyNumberFormat="0" applyBorder="0" applyAlignment="0"/>
    <xf numFmtId="179" fontId="154" fillId="0" borderId="0" applyNumberFormat="0" applyBorder="0" applyAlignment="0"/>
    <xf numFmtId="0" fontId="78" fillId="0" borderId="0" applyNumberFormat="0" applyBorder="0" applyAlignment="0"/>
    <xf numFmtId="179" fontId="78" fillId="0" borderId="0" applyNumberFormat="0" applyBorder="0" applyAlignment="0"/>
    <xf numFmtId="0" fontId="150" fillId="0" borderId="0" applyNumberFormat="0" applyBorder="0" applyAlignment="0"/>
    <xf numFmtId="179" fontId="150" fillId="0" borderId="0" applyNumberFormat="0" applyBorder="0" applyAlignment="0"/>
    <xf numFmtId="0" fontId="78" fillId="0" borderId="0" applyNumberFormat="0" applyBorder="0" applyAlignment="0"/>
    <xf numFmtId="179" fontId="78" fillId="0" borderId="0" applyNumberFormat="0" applyBorder="0" applyAlignment="0"/>
    <xf numFmtId="0" fontId="78" fillId="0" borderId="0" applyNumberFormat="0" applyBorder="0" applyAlignment="0"/>
    <xf numFmtId="0" fontId="154" fillId="3" borderId="0" applyNumberFormat="0" applyBorder="0" applyAlignment="0"/>
    <xf numFmtId="0" fontId="154" fillId="3" borderId="0" applyNumberFormat="0" applyBorder="0" applyAlignment="0"/>
    <xf numFmtId="179" fontId="154" fillId="3" borderId="0" applyNumberFormat="0" applyBorder="0" applyAlignment="0"/>
    <xf numFmtId="0" fontId="155" fillId="64" borderId="0"/>
    <xf numFmtId="0" fontId="84" fillId="0" borderId="0">
      <alignment horizontal="left" vertical="center"/>
    </xf>
    <xf numFmtId="0" fontId="84" fillId="0" borderId="0">
      <alignment horizontal="left" vertical="center"/>
    </xf>
    <xf numFmtId="179" fontId="84" fillId="0" borderId="0">
      <alignment horizontal="left" vertical="center"/>
    </xf>
    <xf numFmtId="0" fontId="156" fillId="0" borderId="147"/>
    <xf numFmtId="179" fontId="156" fillId="0" borderId="147"/>
    <xf numFmtId="0" fontId="156" fillId="0" borderId="147"/>
    <xf numFmtId="179" fontId="156" fillId="0" borderId="147"/>
    <xf numFmtId="0" fontId="156" fillId="0" borderId="147"/>
    <xf numFmtId="179" fontId="156" fillId="0" borderId="147"/>
    <xf numFmtId="40" fontId="157" fillId="0" borderId="0" applyBorder="0">
      <alignment horizontal="right"/>
    </xf>
    <xf numFmtId="0" fontId="158" fillId="0" borderId="148" applyNumberFormat="0" applyAlignment="0" applyProtection="0"/>
    <xf numFmtId="0" fontId="159" fillId="0" borderId="0" applyBorder="0" applyProtection="0">
      <alignment vertical="center"/>
    </xf>
    <xf numFmtId="0" fontId="159" fillId="0" borderId="117" applyBorder="0" applyProtection="0">
      <alignment horizontal="right" vertical="center"/>
    </xf>
    <xf numFmtId="0" fontId="160" fillId="77" borderId="0" applyBorder="0" applyProtection="0">
      <alignment horizontal="centerContinuous" vertical="center"/>
    </xf>
    <xf numFmtId="0" fontId="160" fillId="31" borderId="117" applyBorder="0" applyProtection="0">
      <alignment horizontal="centerContinuous" vertical="center"/>
    </xf>
    <xf numFmtId="0" fontId="161" fillId="0" borderId="0"/>
    <xf numFmtId="0" fontId="138" fillId="0" borderId="0"/>
    <xf numFmtId="0" fontId="162" fillId="0" borderId="0">
      <alignment vertical="center"/>
    </xf>
    <xf numFmtId="179" fontId="162" fillId="0" borderId="0">
      <alignment vertical="center"/>
    </xf>
    <xf numFmtId="0" fontId="162" fillId="0" borderId="0">
      <alignment vertical="center"/>
    </xf>
    <xf numFmtId="179" fontId="162" fillId="0" borderId="0">
      <alignment vertical="center"/>
    </xf>
    <xf numFmtId="0" fontId="162" fillId="0" borderId="0">
      <alignment vertical="center"/>
    </xf>
    <xf numFmtId="179" fontId="162" fillId="0" borderId="0">
      <alignment vertical="center"/>
    </xf>
    <xf numFmtId="0" fontId="103" fillId="0" borderId="119" applyFill="0" applyBorder="0" applyProtection="0">
      <alignment horizontal="left" vertical="top"/>
    </xf>
    <xf numFmtId="0" fontId="60" fillId="0" borderId="0">
      <alignment horizontal="centerContinuous"/>
    </xf>
    <xf numFmtId="49" fontId="6" fillId="0" borderId="0" applyFont="0" applyAlignment="0"/>
    <xf numFmtId="0" fontId="163" fillId="0" borderId="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0" fontId="164" fillId="0" borderId="0"/>
    <xf numFmtId="49" fontId="22" fillId="0" borderId="0" applyFill="0" applyBorder="0" applyAlignment="0"/>
    <xf numFmtId="253" fontId="6" fillId="0" borderId="0" applyFill="0" applyBorder="0" applyAlignment="0"/>
    <xf numFmtId="254" fontId="6" fillId="0" borderId="0" applyFill="0" applyBorder="0" applyAlignment="0"/>
    <xf numFmtId="49" fontId="6" fillId="0" borderId="0"/>
    <xf numFmtId="49" fontId="6" fillId="0" borderId="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6" fillId="0" borderId="0" applyNumberFormat="0" applyFill="0" applyBorder="0" applyAlignment="0" applyProtection="0"/>
    <xf numFmtId="179" fontId="166"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179" fontId="166" fillId="0" borderId="0" applyNumberFormat="0" applyFill="0" applyBorder="0" applyAlignment="0" applyProtection="0"/>
    <xf numFmtId="179" fontId="165" fillId="0" borderId="0" applyNumberFormat="0" applyFill="0" applyBorder="0" applyAlignment="0" applyProtection="0"/>
    <xf numFmtId="179" fontId="166"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179" fontId="166" fillId="0" borderId="0" applyNumberFormat="0" applyFill="0" applyBorder="0" applyAlignment="0" applyProtection="0"/>
    <xf numFmtId="0" fontId="167"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6" fillId="0" borderId="0" applyNumberFormat="0" applyFill="0" applyBorder="0" applyAlignment="0" applyProtection="0"/>
    <xf numFmtId="179" fontId="166" fillId="0" borderId="0" applyNumberFormat="0" applyFill="0" applyBorder="0" applyAlignment="0" applyProtection="0"/>
    <xf numFmtId="179" fontId="165" fillId="0" borderId="0" applyNumberFormat="0" applyFill="0" applyBorder="0" applyAlignment="0" applyProtection="0"/>
    <xf numFmtId="0" fontId="166" fillId="0" borderId="0" applyNumberFormat="0" applyFill="0" applyBorder="0" applyAlignment="0" applyProtection="0"/>
    <xf numFmtId="179" fontId="166"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16" fillId="68" borderId="0">
      <alignment horizontal="right"/>
    </xf>
    <xf numFmtId="255" fontId="168" fillId="0" borderId="0"/>
    <xf numFmtId="198" fontId="32" fillId="0" borderId="113" applyFill="0"/>
    <xf numFmtId="198" fontId="32" fillId="0" borderId="113" applyFill="0"/>
    <xf numFmtId="198" fontId="32" fillId="0" borderId="113" applyFill="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49" applyNumberFormat="0" applyFill="0" applyAlignment="0" applyProtection="0"/>
    <xf numFmtId="0"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0" fontId="169" fillId="0" borderId="150" applyNumberFormat="0" applyFill="0" applyAlignment="0" applyProtection="0"/>
    <xf numFmtId="179" fontId="169" fillId="0" borderId="150" applyNumberFormat="0" applyFill="0" applyAlignment="0" applyProtection="0"/>
    <xf numFmtId="0"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49" applyNumberFormat="0" applyFill="0" applyAlignment="0" applyProtection="0"/>
    <xf numFmtId="0" fontId="169" fillId="0" borderId="150"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0" fontId="169" fillId="0" borderId="150"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50" applyNumberFormat="0" applyFill="0" applyAlignment="0" applyProtection="0"/>
    <xf numFmtId="179"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50" applyNumberFormat="0" applyFill="0" applyAlignment="0" applyProtection="0"/>
    <xf numFmtId="179" fontId="169" fillId="0" borderId="149" applyNumberFormat="0" applyFill="0" applyAlignment="0" applyProtection="0"/>
    <xf numFmtId="0" fontId="169" fillId="0" borderId="150"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50" applyNumberFormat="0" applyFill="0" applyAlignment="0" applyProtection="0"/>
    <xf numFmtId="0" fontId="169" fillId="0" borderId="150"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50"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0"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179" fontId="169" fillId="0" borderId="149" applyNumberFormat="0"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256" fontId="60" fillId="0" borderId="115" applyFill="0" applyAlignment="0" applyProtection="0"/>
    <xf numFmtId="0" fontId="170" fillId="0" borderId="0">
      <alignment horizontal="fill"/>
    </xf>
    <xf numFmtId="37" fontId="43" fillId="29" borderId="0" applyNumberFormat="0" applyBorder="0" applyAlignment="0" applyProtection="0"/>
    <xf numFmtId="37" fontId="43" fillId="0" borderId="0"/>
    <xf numFmtId="37" fontId="43" fillId="26" borderId="0" applyNumberFormat="0" applyBorder="0" applyAlignment="0" applyProtection="0"/>
    <xf numFmtId="3" fontId="171" fillId="0" borderId="138" applyProtection="0"/>
    <xf numFmtId="4" fontId="172" fillId="0" borderId="0">
      <protection locked="0"/>
    </xf>
    <xf numFmtId="0" fontId="26" fillId="31" borderId="152"/>
    <xf numFmtId="179" fontId="26" fillId="31" borderId="152"/>
    <xf numFmtId="0" fontId="26" fillId="31" borderId="152"/>
    <xf numFmtId="179" fontId="26" fillId="31" borderId="152"/>
    <xf numFmtId="0" fontId="26" fillId="31" borderId="152"/>
    <xf numFmtId="0" fontId="26" fillId="31" borderId="152"/>
    <xf numFmtId="257" fontId="6" fillId="0" borderId="0" applyFont="0" applyFill="0" applyBorder="0" applyAlignment="0" applyProtection="0"/>
    <xf numFmtId="258" fontId="6" fillId="0" borderId="0" applyFont="0" applyFill="0" applyBorder="0" applyAlignment="0" applyProtection="0"/>
    <xf numFmtId="0" fontId="6" fillId="0" borderId="0" applyFont="0" applyFill="0" applyBorder="0">
      <alignment horizontal="right" vertical="center" wrapText="1"/>
    </xf>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179"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179" fontId="173" fillId="0" borderId="0" applyNumberFormat="0" applyFill="0" applyBorder="0" applyAlignment="0" applyProtection="0"/>
    <xf numFmtId="0" fontId="173" fillId="0" borderId="0" applyNumberFormat="0" applyFill="0" applyBorder="0" applyAlignment="0" applyProtection="0"/>
    <xf numFmtId="49" fontId="175" fillId="0" borderId="0" applyFill="0" applyBorder="0" applyAlignment="0" applyProtection="0"/>
    <xf numFmtId="37" fontId="176" fillId="28" borderId="121">
      <alignment horizontal="centerContinuous"/>
    </xf>
    <xf numFmtId="173" fontId="64" fillId="0" borderId="0"/>
    <xf numFmtId="259" fontId="131" fillId="0" borderId="0" applyFont="0" applyFill="0" applyBorder="0" applyProtection="0">
      <alignment vertical="center"/>
    </xf>
    <xf numFmtId="1" fontId="37" fillId="0" borderId="0">
      <alignment horizontal="centerContinuous"/>
    </xf>
    <xf numFmtId="0" fontId="66" fillId="0" borderId="0"/>
    <xf numFmtId="260" fontId="32" fillId="0" borderId="0" applyFont="0" applyFill="0" applyBorder="0" applyAlignment="0" applyProtection="0"/>
    <xf numFmtId="0" fontId="70" fillId="32"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40" borderId="0" applyNumberFormat="0" applyBorder="0" applyAlignment="0" applyProtection="0"/>
    <xf numFmtId="0" fontId="70" fillId="42" borderId="0" applyNumberFormat="0" applyBorder="0" applyAlignment="0" applyProtection="0"/>
    <xf numFmtId="0" fontId="70" fillId="33" borderId="0" applyNumberFormat="0" applyBorder="0" applyAlignment="0" applyProtection="0"/>
    <xf numFmtId="0" fontId="70" fillId="43" borderId="0" applyNumberFormat="0" applyBorder="0" applyAlignment="0" applyProtection="0"/>
    <xf numFmtId="0" fontId="70" fillId="35" borderId="0" applyNumberFormat="0" applyBorder="0" applyAlignment="0" applyProtection="0"/>
    <xf numFmtId="0" fontId="70" fillId="46" borderId="0" applyNumberFormat="0" applyBorder="0" applyAlignment="0" applyProtection="0"/>
    <xf numFmtId="0" fontId="70" fillId="40" borderId="0" applyNumberFormat="0" applyBorder="0" applyAlignment="0" applyProtection="0"/>
    <xf numFmtId="0" fontId="70" fillId="43" borderId="0" applyNumberFormat="0" applyBorder="0" applyAlignment="0" applyProtection="0"/>
    <xf numFmtId="0" fontId="70" fillId="50" borderId="0" applyNumberFormat="0" applyBorder="0" applyAlignment="0" applyProtection="0"/>
    <xf numFmtId="0" fontId="12" fillId="0" borderId="0" applyNumberFormat="0" applyFill="0" applyBorder="0" applyAlignment="0">
      <protection locked="0"/>
    </xf>
    <xf numFmtId="49" fontId="177" fillId="0" borderId="0" applyFont="0" applyFill="0" applyBorder="0" applyAlignment="0" applyProtection="0">
      <alignment horizontal="left"/>
    </xf>
    <xf numFmtId="261" fontId="64" fillId="0" borderId="0" applyAlignment="0" applyProtection="0"/>
    <xf numFmtId="174" fontId="43" fillId="0" borderId="0" applyFill="0" applyBorder="0" applyAlignment="0" applyProtection="0"/>
    <xf numFmtId="49" fontId="43" fillId="0" borderId="0" applyNumberFormat="0" applyAlignment="0" applyProtection="0">
      <alignment horizontal="left"/>
    </xf>
    <xf numFmtId="49" fontId="178" fillId="0" borderId="154" applyNumberFormat="0" applyAlignment="0" applyProtection="0">
      <alignment horizontal="left" wrapText="1"/>
    </xf>
    <xf numFmtId="49" fontId="178" fillId="0" borderId="0" applyNumberFormat="0" applyAlignment="0" applyProtection="0">
      <alignment horizontal="left" wrapText="1"/>
    </xf>
    <xf numFmtId="49" fontId="179" fillId="0" borderId="0" applyAlignment="0" applyProtection="0">
      <alignment horizontal="left"/>
    </xf>
    <xf numFmtId="262" fontId="88" fillId="0" borderId="0"/>
    <xf numFmtId="8" fontId="88" fillId="0" borderId="0"/>
    <xf numFmtId="263" fontId="12" fillId="0" borderId="0" applyFont="0" applyFill="0" applyBorder="0" applyAlignment="0" applyProtection="0">
      <alignment horizontal="left"/>
    </xf>
    <xf numFmtId="264" fontId="6" fillId="0" borderId="0" applyFont="0" applyFill="0" applyBorder="0" applyAlignment="0" applyProtection="0"/>
    <xf numFmtId="264" fontId="6" fillId="0" borderId="0"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6" fontId="78" fillId="0" borderId="0"/>
    <xf numFmtId="198" fontId="181" fillId="0" borderId="155"/>
    <xf numFmtId="267" fontId="6" fillId="0" borderId="0" applyFont="0" applyFill="0" applyBorder="0" applyAlignment="0" applyProtection="0"/>
    <xf numFmtId="26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70" fontId="4" fillId="0" borderId="0"/>
    <xf numFmtId="38" fontId="182" fillId="0" borderId="0"/>
    <xf numFmtId="174" fontId="88" fillId="0" borderId="0"/>
    <xf numFmtId="169" fontId="6" fillId="0" borderId="0" applyFont="0" applyFill="0" applyBorder="0" applyAlignment="0" applyProtection="0"/>
    <xf numFmtId="169" fontId="6" fillId="0" borderId="0" applyFont="0" applyFill="0" applyBorder="0" applyAlignment="0" applyProtection="0"/>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0" fontId="32" fillId="0" borderId="0" applyNumberFormat="0" applyFill="0" applyBorder="0" applyProtection="0">
      <alignment horizontal="right"/>
    </xf>
    <xf numFmtId="0" fontId="32" fillId="0" borderId="0" applyNumberFormat="0" applyFill="0" applyBorder="0" applyProtection="0">
      <alignment horizontal="right"/>
    </xf>
    <xf numFmtId="0" fontId="32" fillId="0" borderId="0" applyNumberFormat="0" applyFill="0" applyBorder="0" applyProtection="0">
      <alignment horizontal="right"/>
    </xf>
    <xf numFmtId="0" fontId="32" fillId="0" borderId="0" applyNumberFormat="0" applyFill="0" applyBorder="0" applyProtection="0">
      <alignment horizontal="right"/>
    </xf>
    <xf numFmtId="0" fontId="32" fillId="0" borderId="0" applyNumberFormat="0" applyFill="0" applyBorder="0" applyProtection="0">
      <alignment horizontal="right"/>
    </xf>
    <xf numFmtId="0" fontId="32" fillId="0" borderId="0" applyNumberFormat="0" applyFill="0" applyBorder="0" applyProtection="0">
      <alignment horizontal="right"/>
    </xf>
    <xf numFmtId="40" fontId="183" fillId="0" borderId="0"/>
    <xf numFmtId="0" fontId="14"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44" fontId="188" fillId="0" borderId="0" applyFont="0" applyFill="0" applyBorder="0" applyAlignment="0" applyProtection="0"/>
    <xf numFmtId="9" fontId="6" fillId="0" borderId="0" applyFont="0" applyFill="0" applyBorder="0" applyAlignment="0" applyProtection="0"/>
    <xf numFmtId="0" fontId="14" fillId="0" borderId="0"/>
    <xf numFmtId="0" fontId="6" fillId="0" borderId="0"/>
    <xf numFmtId="0" fontId="2" fillId="0" borderId="0"/>
    <xf numFmtId="43" fontId="2" fillId="0" borderId="0" applyFont="0" applyFill="0" applyBorder="0" applyAlignment="0" applyProtection="0"/>
    <xf numFmtId="0" fontId="6" fillId="0" borderId="0"/>
    <xf numFmtId="228" fontId="59" fillId="0" borderId="0" applyFon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4"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204" fillId="0" borderId="0"/>
    <xf numFmtId="0" fontId="204" fillId="0" borderId="0"/>
    <xf numFmtId="0" fontId="6" fillId="0" borderId="0" applyFont="0" applyFill="0" applyBorder="0" applyAlignment="0" applyProtection="0"/>
    <xf numFmtId="0" fontId="204" fillId="0" borderId="0"/>
    <xf numFmtId="0" fontId="6" fillId="0" borderId="0" applyFont="0" applyFill="0" applyBorder="0" applyAlignment="0" applyProtection="0"/>
    <xf numFmtId="0" fontId="204" fillId="0" borderId="0"/>
    <xf numFmtId="0" fontId="6" fillId="0" borderId="0"/>
    <xf numFmtId="0" fontId="6" fillId="0" borderId="0"/>
    <xf numFmtId="0" fontId="6" fillId="0" borderId="0"/>
    <xf numFmtId="0" fontId="6" fillId="0" borderId="0"/>
    <xf numFmtId="0" fontId="6" fillId="0" borderId="0"/>
    <xf numFmtId="0" fontId="6" fillId="0" borderId="0"/>
    <xf numFmtId="0" fontId="205" fillId="0" borderId="0" applyNumberFormat="0" applyFill="0" applyBorder="0" applyAlignment="0" applyProtection="0"/>
    <xf numFmtId="0" fontId="204" fillId="0" borderId="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5"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205" fillId="0" borderId="0" applyNumberFormat="0" applyFill="0" applyBorder="0" applyAlignment="0" applyProtection="0"/>
    <xf numFmtId="0" fontId="205" fillId="0" borderId="0" applyNumberFormat="0" applyFill="0" applyBorder="0" applyAlignment="0" applyProtection="0"/>
    <xf numFmtId="0" fontId="6" fillId="0" borderId="0"/>
    <xf numFmtId="0" fontId="6" fillId="0" borderId="0"/>
    <xf numFmtId="0" fontId="6" fillId="0" borderId="0" applyFont="0" applyFill="0" applyBorder="0" applyAlignment="0" applyProtection="0"/>
    <xf numFmtId="0" fontId="205"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5"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273" fontId="59" fillId="0" borderId="0" applyFont="0" applyFill="0" applyBorder="0" applyAlignment="0" applyProtection="0">
      <protection locked="0"/>
    </xf>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70" fillId="33" borderId="0" applyNumberFormat="0" applyBorder="0" applyAlignment="0" applyProtection="0"/>
    <xf numFmtId="179"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2"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2" fillId="85" borderId="0" applyNumberFormat="0" applyBorder="0" applyAlignment="0" applyProtection="0"/>
    <xf numFmtId="0" fontId="70" fillId="32"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2" fillId="85" borderId="0" applyNumberFormat="0" applyBorder="0" applyAlignment="0" applyProtection="0"/>
    <xf numFmtId="0" fontId="70" fillId="32"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0" fontId="206" fillId="85"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2" borderId="0" applyNumberFormat="0" applyBorder="0" applyAlignment="0" applyProtection="0"/>
    <xf numFmtId="274" fontId="70" fillId="32" borderId="0" applyNumberFormat="0" applyBorder="0" applyAlignment="0" applyProtection="0"/>
    <xf numFmtId="0" fontId="70" fillId="32"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70" fillId="35" borderId="0" applyNumberFormat="0" applyBorder="0" applyAlignment="0" applyProtection="0"/>
    <xf numFmtId="179"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2"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2" fillId="89" borderId="0" applyNumberFormat="0" applyBorder="0" applyAlignment="0" applyProtection="0"/>
    <xf numFmtId="0" fontId="70" fillId="34"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2" fillId="89" borderId="0" applyNumberFormat="0" applyBorder="0" applyAlignment="0" applyProtection="0"/>
    <xf numFmtId="0" fontId="70" fillId="34"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0" fontId="206" fillId="89"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4" borderId="0" applyNumberFormat="0" applyBorder="0" applyAlignment="0" applyProtection="0"/>
    <xf numFmtId="274" fontId="70" fillId="34" borderId="0" applyNumberFormat="0" applyBorder="0" applyAlignment="0" applyProtection="0"/>
    <xf numFmtId="0" fontId="70" fillId="34"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70" fillId="38" borderId="0" applyNumberFormat="0" applyBorder="0" applyAlignment="0" applyProtection="0"/>
    <xf numFmtId="179"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2"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2" fillId="93" borderId="0" applyNumberFormat="0" applyBorder="0" applyAlignment="0" applyProtection="0"/>
    <xf numFmtId="0" fontId="70" fillId="37"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2" fillId="93" borderId="0" applyNumberFormat="0" applyBorder="0" applyAlignment="0" applyProtection="0"/>
    <xf numFmtId="0" fontId="70" fillId="37" borderId="0" applyNumberFormat="0" applyBorder="0" applyAlignment="0" applyProtection="0"/>
    <xf numFmtId="0" fontId="206" fillId="93" borderId="0" applyNumberFormat="0" applyBorder="0" applyAlignment="0" applyProtection="0"/>
    <xf numFmtId="0" fontId="206" fillId="93"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0" fontId="206" fillId="93"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37" borderId="0" applyNumberFormat="0" applyBorder="0" applyAlignment="0" applyProtection="0"/>
    <xf numFmtId="274" fontId="70" fillId="37" borderId="0" applyNumberFormat="0" applyBorder="0" applyAlignment="0" applyProtection="0"/>
    <xf numFmtId="0" fontId="70" fillId="37"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70" fillId="33" borderId="0" applyNumberFormat="0" applyBorder="0" applyAlignment="0" applyProtection="0"/>
    <xf numFmtId="179"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2"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2" fillId="97" borderId="0" applyNumberFormat="0" applyBorder="0" applyAlignment="0" applyProtection="0"/>
    <xf numFmtId="0" fontId="70" fillId="40"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2" fillId="97" borderId="0" applyNumberFormat="0" applyBorder="0" applyAlignment="0" applyProtection="0"/>
    <xf numFmtId="0" fontId="70" fillId="40" borderId="0" applyNumberFormat="0" applyBorder="0" applyAlignment="0" applyProtection="0"/>
    <xf numFmtId="0" fontId="206" fillId="97" borderId="0" applyNumberFormat="0" applyBorder="0" applyAlignment="0" applyProtection="0"/>
    <xf numFmtId="0" fontId="206" fillId="97"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0" fontId="206" fillId="97"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 fillId="101"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179"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2"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2" fillId="101" borderId="0" applyNumberFormat="0" applyBorder="0" applyAlignment="0" applyProtection="0"/>
    <xf numFmtId="0" fontId="70" fillId="42"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2" fillId="101" borderId="0" applyNumberFormat="0" applyBorder="0" applyAlignment="0" applyProtection="0"/>
    <xf numFmtId="0" fontId="70" fillId="42" borderId="0" applyNumberFormat="0" applyBorder="0" applyAlignment="0" applyProtection="0"/>
    <xf numFmtId="0" fontId="206" fillId="101" borderId="0" applyNumberFormat="0" applyBorder="0" applyAlignment="0" applyProtection="0"/>
    <xf numFmtId="0" fontId="206" fillId="101"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0" fontId="206" fillId="101"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42" borderId="0" applyNumberFormat="0" applyBorder="0" applyAlignment="0" applyProtection="0"/>
    <xf numFmtId="274" fontId="70" fillId="42" borderId="0" applyNumberFormat="0" applyBorder="0" applyAlignment="0" applyProtection="0"/>
    <xf numFmtId="0" fontId="70" fillId="42"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70" fillId="38" borderId="0" applyNumberFormat="0" applyBorder="0" applyAlignment="0" applyProtection="0"/>
    <xf numFmtId="179"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2"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2" fillId="105" borderId="0" applyNumberFormat="0" applyBorder="0" applyAlignment="0" applyProtection="0"/>
    <xf numFmtId="0" fontId="70" fillId="33"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2" fillId="105" borderId="0" applyNumberFormat="0" applyBorder="0" applyAlignment="0" applyProtection="0"/>
    <xf numFmtId="0" fontId="70" fillId="33" borderId="0" applyNumberFormat="0" applyBorder="0" applyAlignment="0" applyProtection="0"/>
    <xf numFmtId="0" fontId="206" fillId="105" borderId="0" applyNumberFormat="0" applyBorder="0" applyAlignment="0" applyProtection="0"/>
    <xf numFmtId="0" fontId="206" fillId="105"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0" fontId="206" fillId="105"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33" borderId="0" applyNumberFormat="0" applyBorder="0" applyAlignment="0" applyProtection="0"/>
    <xf numFmtId="274" fontId="70" fillId="33" borderId="0" applyNumberFormat="0" applyBorder="0" applyAlignment="0" applyProtection="0"/>
    <xf numFmtId="0" fontId="70" fillId="3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70" fillId="3" borderId="0" applyNumberFormat="0" applyBorder="0" applyAlignment="0" applyProtection="0"/>
    <xf numFmtId="179"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2"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2" fillId="86" borderId="0" applyNumberFormat="0" applyBorder="0" applyAlignment="0" applyProtection="0"/>
    <xf numFmtId="0" fontId="70" fillId="43"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2" fillId="86" borderId="0" applyNumberFormat="0" applyBorder="0" applyAlignment="0" applyProtection="0"/>
    <xf numFmtId="0" fontId="70" fillId="43" borderId="0" applyNumberFormat="0" applyBorder="0" applyAlignment="0" applyProtection="0"/>
    <xf numFmtId="0" fontId="206" fillId="86" borderId="0" applyNumberFormat="0" applyBorder="0" applyAlignment="0" applyProtection="0"/>
    <xf numFmtId="0" fontId="206" fillId="86"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0" fontId="206" fillId="86"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 fillId="90"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179"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2"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2" fillId="90" borderId="0" applyNumberFormat="0" applyBorder="0" applyAlignment="0" applyProtection="0"/>
    <xf numFmtId="0" fontId="70" fillId="35"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2" fillId="90" borderId="0" applyNumberFormat="0" applyBorder="0" applyAlignment="0" applyProtection="0"/>
    <xf numFmtId="0" fontId="70" fillId="35" borderId="0" applyNumberFormat="0" applyBorder="0" applyAlignment="0" applyProtection="0"/>
    <xf numFmtId="0" fontId="206" fillId="90" borderId="0" applyNumberFormat="0" applyBorder="0" applyAlignment="0" applyProtection="0"/>
    <xf numFmtId="0" fontId="206" fillId="90"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0" fontId="206" fillId="90"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35" borderId="0" applyNumberFormat="0" applyBorder="0" applyAlignment="0" applyProtection="0"/>
    <xf numFmtId="274" fontId="70" fillId="35" borderId="0" applyNumberFormat="0" applyBorder="0" applyAlignment="0" applyProtection="0"/>
    <xf numFmtId="0" fontId="70" fillId="35"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70" fillId="47" borderId="0" applyNumberFormat="0" applyBorder="0" applyAlignment="0" applyProtection="0"/>
    <xf numFmtId="179"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2"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2" fillId="94" borderId="0" applyNumberFormat="0" applyBorder="0" applyAlignment="0" applyProtection="0"/>
    <xf numFmtId="0" fontId="70" fillId="46"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2" fillId="94" borderId="0" applyNumberFormat="0" applyBorder="0" applyAlignment="0" applyProtection="0"/>
    <xf numFmtId="0" fontId="70" fillId="46" borderId="0" applyNumberFormat="0" applyBorder="0" applyAlignment="0" applyProtection="0"/>
    <xf numFmtId="0" fontId="206" fillId="94" borderId="0" applyNumberFormat="0" applyBorder="0" applyAlignment="0" applyProtection="0"/>
    <xf numFmtId="0" fontId="206" fillId="94"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0" fontId="206" fillId="94"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6" borderId="0" applyNumberFormat="0" applyBorder="0" applyAlignment="0" applyProtection="0"/>
    <xf numFmtId="274" fontId="70" fillId="46" borderId="0" applyNumberFormat="0" applyBorder="0" applyAlignment="0" applyProtection="0"/>
    <xf numFmtId="0" fontId="70" fillId="46"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70" fillId="3" borderId="0" applyNumberFormat="0" applyBorder="0" applyAlignment="0" applyProtection="0"/>
    <xf numFmtId="179"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2"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2" fillId="98" borderId="0" applyNumberFormat="0" applyBorder="0" applyAlignment="0" applyProtection="0"/>
    <xf numFmtId="0" fontId="70" fillId="40"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2" fillId="98" borderId="0" applyNumberFormat="0" applyBorder="0" applyAlignment="0" applyProtection="0"/>
    <xf numFmtId="0" fontId="70" fillId="40" borderId="0" applyNumberFormat="0" applyBorder="0" applyAlignment="0" applyProtection="0"/>
    <xf numFmtId="0" fontId="206" fillId="98" borderId="0" applyNumberFormat="0" applyBorder="0" applyAlignment="0" applyProtection="0"/>
    <xf numFmtId="0" fontId="206" fillId="98"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0" fontId="206" fillId="98"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0" borderId="0" applyNumberFormat="0" applyBorder="0" applyAlignment="0" applyProtection="0"/>
    <xf numFmtId="274" fontId="70" fillId="40" borderId="0" applyNumberFormat="0" applyBorder="0" applyAlignment="0" applyProtection="0"/>
    <xf numFmtId="0" fontId="70" fillId="40"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 fillId="102"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179"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2"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2" fillId="102" borderId="0" applyNumberFormat="0" applyBorder="0" applyAlignment="0" applyProtection="0"/>
    <xf numFmtId="0" fontId="70" fillId="43"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2" fillId="102" borderId="0" applyNumberFormat="0" applyBorder="0" applyAlignment="0" applyProtection="0"/>
    <xf numFmtId="0" fontId="70" fillId="43" borderId="0" applyNumberFormat="0" applyBorder="0" applyAlignment="0" applyProtection="0"/>
    <xf numFmtId="0" fontId="206" fillId="102" borderId="0" applyNumberFormat="0" applyBorder="0" applyAlignment="0" applyProtection="0"/>
    <xf numFmtId="0" fontId="206" fillId="102"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0" fontId="206" fillId="102"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43" borderId="0" applyNumberFormat="0" applyBorder="0" applyAlignment="0" applyProtection="0"/>
    <xf numFmtId="274" fontId="70" fillId="43" borderId="0" applyNumberFormat="0" applyBorder="0" applyAlignment="0" applyProtection="0"/>
    <xf numFmtId="0" fontId="70" fillId="43"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70" fillId="47" borderId="0" applyNumberFormat="0" applyBorder="0" applyAlignment="0" applyProtection="0"/>
    <xf numFmtId="179"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2"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2" fillId="106" borderId="0" applyNumberFormat="0" applyBorder="0" applyAlignment="0" applyProtection="0"/>
    <xf numFmtId="0" fontId="70" fillId="50"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2" fillId="106" borderId="0" applyNumberFormat="0" applyBorder="0" applyAlignment="0" applyProtection="0"/>
    <xf numFmtId="0" fontId="70" fillId="50" borderId="0" applyNumberFormat="0" applyBorder="0" applyAlignment="0" applyProtection="0"/>
    <xf numFmtId="0" fontId="206" fillId="106" borderId="0" applyNumberFormat="0" applyBorder="0" applyAlignment="0" applyProtection="0"/>
    <xf numFmtId="0" fontId="206" fillId="106"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0" fontId="206" fillId="106"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0" fillId="50" borderId="0" applyNumberFormat="0" applyBorder="0" applyAlignment="0" applyProtection="0"/>
    <xf numFmtId="274" fontId="70" fillId="50" borderId="0" applyNumberFormat="0" applyBorder="0" applyAlignment="0" applyProtection="0"/>
    <xf numFmtId="0" fontId="70" fillId="50"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179" fontId="71" fillId="52" borderId="0" applyNumberFormat="0" applyBorder="0" applyAlignment="0" applyProtection="0"/>
    <xf numFmtId="274" fontId="71" fillId="52" borderId="0" applyNumberFormat="0" applyBorder="0" applyAlignment="0" applyProtection="0"/>
    <xf numFmtId="0"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0" fontId="203" fillId="87" borderId="0" applyNumberFormat="0" applyBorder="0" applyAlignment="0" applyProtection="0"/>
    <xf numFmtId="0"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0"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0" fontId="71" fillId="52" borderId="0" applyNumberFormat="0" applyBorder="0" applyAlignment="0" applyProtection="0"/>
    <xf numFmtId="0" fontId="207" fillId="87"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52"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0" fontId="207" fillId="91" borderId="0" applyNumberFormat="0" applyBorder="0" applyAlignment="0" applyProtection="0"/>
    <xf numFmtId="0" fontId="71" fillId="35" borderId="0" applyNumberFormat="0" applyBorder="0" applyAlignment="0" applyProtection="0"/>
    <xf numFmtId="274" fontId="71" fillId="35" borderId="0" applyNumberFormat="0" applyBorder="0" applyAlignment="0" applyProtection="0"/>
    <xf numFmtId="179" fontId="71" fillId="35" borderId="0" applyNumberFormat="0" applyBorder="0" applyAlignment="0" applyProtection="0"/>
    <xf numFmtId="274" fontId="71" fillId="35" borderId="0" applyNumberFormat="0" applyBorder="0" applyAlignment="0" applyProtection="0"/>
    <xf numFmtId="0"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0" fontId="203" fillId="91" borderId="0" applyNumberFormat="0" applyBorder="0" applyAlignment="0" applyProtection="0"/>
    <xf numFmtId="0"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0"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0" fontId="71" fillId="35" borderId="0" applyNumberFormat="0" applyBorder="0" applyAlignment="0" applyProtection="0"/>
    <xf numFmtId="0" fontId="207" fillId="91"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35"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179" fontId="71" fillId="46" borderId="0" applyNumberFormat="0" applyBorder="0" applyAlignment="0" applyProtection="0"/>
    <xf numFmtId="274" fontId="71" fillId="46" borderId="0" applyNumberFormat="0" applyBorder="0" applyAlignment="0" applyProtection="0"/>
    <xf numFmtId="0"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0" fontId="203" fillId="95" borderId="0" applyNumberFormat="0" applyBorder="0" applyAlignment="0" applyProtection="0"/>
    <xf numFmtId="0"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0"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0" fontId="71" fillId="46" borderId="0" applyNumberFormat="0" applyBorder="0" applyAlignment="0" applyProtection="0"/>
    <xf numFmtId="0" fontId="207" fillId="95"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46"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179" fontId="71" fillId="55" borderId="0" applyNumberFormat="0" applyBorder="0" applyAlignment="0" applyProtection="0"/>
    <xf numFmtId="274" fontId="71" fillId="55" borderId="0" applyNumberFormat="0" applyBorder="0" applyAlignment="0" applyProtection="0"/>
    <xf numFmtId="0"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0" fontId="203" fillId="99" borderId="0" applyNumberFormat="0" applyBorder="0" applyAlignment="0" applyProtection="0"/>
    <xf numFmtId="0"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0"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0" fontId="71" fillId="55" borderId="0" applyNumberFormat="0" applyBorder="0" applyAlignment="0" applyProtection="0"/>
    <xf numFmtId="0" fontId="207" fillId="99"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207" fillId="103" borderId="0" applyNumberFormat="0" applyBorder="0" applyAlignment="0" applyProtection="0"/>
    <xf numFmtId="0" fontId="71" fillId="53" borderId="0" applyNumberFormat="0" applyBorder="0" applyAlignment="0" applyProtection="0"/>
    <xf numFmtId="274" fontId="71" fillId="53" borderId="0" applyNumberFormat="0" applyBorder="0" applyAlignment="0" applyProtection="0"/>
    <xf numFmtId="179" fontId="71" fillId="53" borderId="0" applyNumberFormat="0" applyBorder="0" applyAlignment="0" applyProtection="0"/>
    <xf numFmtId="274" fontId="71" fillId="53" borderId="0" applyNumberFormat="0" applyBorder="0" applyAlignment="0" applyProtection="0"/>
    <xf numFmtId="0"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203" fillId="103" borderId="0" applyNumberFormat="0" applyBorder="0" applyAlignment="0" applyProtection="0"/>
    <xf numFmtId="0"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71" fillId="53" borderId="0" applyNumberFormat="0" applyBorder="0" applyAlignment="0" applyProtection="0"/>
    <xf numFmtId="0" fontId="207" fillId="10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179" fontId="71" fillId="56" borderId="0" applyNumberFormat="0" applyBorder="0" applyAlignment="0" applyProtection="0"/>
    <xf numFmtId="274" fontId="71" fillId="56" borderId="0" applyNumberFormat="0" applyBorder="0" applyAlignment="0" applyProtection="0"/>
    <xf numFmtId="0"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0" fontId="203" fillId="107" borderId="0" applyNumberFormat="0" applyBorder="0" applyAlignment="0" applyProtection="0"/>
    <xf numFmtId="0"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0"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0" fontId="71" fillId="56" borderId="0" applyNumberFormat="0" applyBorder="0" applyAlignment="0" applyProtection="0"/>
    <xf numFmtId="0" fontId="207" fillId="107"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274" fontId="71" fillId="56" borderId="0" applyNumberFormat="0" applyBorder="0" applyAlignment="0" applyProtection="0"/>
    <xf numFmtId="0" fontId="208" fillId="0" borderId="0"/>
    <xf numFmtId="0" fontId="70" fillId="108" borderId="0" applyNumberFormat="0" applyBorder="0" applyAlignment="0" applyProtection="0"/>
    <xf numFmtId="0" fontId="70" fillId="109" borderId="0" applyNumberFormat="0" applyBorder="0" applyAlignment="0" applyProtection="0"/>
    <xf numFmtId="0" fontId="71" fillId="110"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0" fontId="207" fillId="84" borderId="0" applyNumberFormat="0" applyBorder="0" applyAlignment="0" applyProtection="0"/>
    <xf numFmtId="0" fontId="207" fillId="84" borderId="0" applyNumberFormat="0" applyBorder="0" applyAlignment="0" applyProtection="0"/>
    <xf numFmtId="0" fontId="207" fillId="84" borderId="0" applyNumberFormat="0" applyBorder="0" applyAlignment="0" applyProtection="0"/>
    <xf numFmtId="0" fontId="207" fillId="84" borderId="0" applyNumberFormat="0" applyBorder="0" applyAlignment="0" applyProtection="0"/>
    <xf numFmtId="179" fontId="71" fillId="58" borderId="0" applyNumberFormat="0" applyBorder="0" applyAlignment="0" applyProtection="0"/>
    <xf numFmtId="274" fontId="71" fillId="58" borderId="0" applyNumberFormat="0" applyBorder="0" applyAlignment="0" applyProtection="0"/>
    <xf numFmtId="0"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0" fontId="203" fillId="84" borderId="0" applyNumberFormat="0" applyBorder="0" applyAlignment="0" applyProtection="0"/>
    <xf numFmtId="0" fontId="71" fillId="58" borderId="0" applyNumberFormat="0" applyBorder="0" applyAlignment="0" applyProtection="0"/>
    <xf numFmtId="0" fontId="207" fillId="84" borderId="0" applyNumberFormat="0" applyBorder="0" applyAlignment="0" applyProtection="0"/>
    <xf numFmtId="0" fontId="207" fillId="84" borderId="0" applyNumberFormat="0" applyBorder="0" applyAlignment="0" applyProtection="0"/>
    <xf numFmtId="0" fontId="207" fillId="84" borderId="0" applyNumberFormat="0" applyBorder="0" applyAlignment="0" applyProtection="0"/>
    <xf numFmtId="0" fontId="207" fillId="84"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0"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0" fontId="71" fillId="58" borderId="0" applyNumberFormat="0" applyBorder="0" applyAlignment="0" applyProtection="0"/>
    <xf numFmtId="0" fontId="207" fillId="84"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274" fontId="71" fillId="58" borderId="0" applyNumberFormat="0" applyBorder="0" applyAlignment="0" applyProtection="0"/>
    <xf numFmtId="0" fontId="70" fillId="17" borderId="0" applyNumberFormat="0" applyBorder="0" applyAlignment="0" applyProtection="0"/>
    <xf numFmtId="0" fontId="70" fillId="14" borderId="0" applyNumberFormat="0" applyBorder="0" applyAlignment="0" applyProtection="0"/>
    <xf numFmtId="0" fontId="71" fillId="8"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0" fontId="207" fillId="88" borderId="0" applyNumberFormat="0" applyBorder="0" applyAlignment="0" applyProtection="0"/>
    <xf numFmtId="0" fontId="207" fillId="88" borderId="0" applyNumberFormat="0" applyBorder="0" applyAlignment="0" applyProtection="0"/>
    <xf numFmtId="0" fontId="207" fillId="88" borderId="0" applyNumberFormat="0" applyBorder="0" applyAlignment="0" applyProtection="0"/>
    <xf numFmtId="0" fontId="207" fillId="88" borderId="0" applyNumberFormat="0" applyBorder="0" applyAlignment="0" applyProtection="0"/>
    <xf numFmtId="0" fontId="207" fillId="88" borderId="0" applyNumberFormat="0" applyBorder="0" applyAlignment="0" applyProtection="0"/>
    <xf numFmtId="0" fontId="207" fillId="88" borderId="0" applyNumberFormat="0" applyBorder="0" applyAlignment="0" applyProtection="0"/>
    <xf numFmtId="0" fontId="71" fillId="59" borderId="0" applyNumberFormat="0" applyBorder="0" applyAlignment="0" applyProtection="0"/>
    <xf numFmtId="274" fontId="71" fillId="59" borderId="0" applyNumberFormat="0" applyBorder="0" applyAlignment="0" applyProtection="0"/>
    <xf numFmtId="179" fontId="71" fillId="59" borderId="0" applyNumberFormat="0" applyBorder="0" applyAlignment="0" applyProtection="0"/>
    <xf numFmtId="274" fontId="71" fillId="59" borderId="0" applyNumberFormat="0" applyBorder="0" applyAlignment="0" applyProtection="0"/>
    <xf numFmtId="0"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0" fontId="203" fillId="88" borderId="0" applyNumberFormat="0" applyBorder="0" applyAlignment="0" applyProtection="0"/>
    <xf numFmtId="0" fontId="71" fillId="59" borderId="0" applyNumberFormat="0" applyBorder="0" applyAlignment="0" applyProtection="0"/>
    <xf numFmtId="0" fontId="207" fillId="88" borderId="0" applyNumberFormat="0" applyBorder="0" applyAlignment="0" applyProtection="0"/>
    <xf numFmtId="0" fontId="207" fillId="88" borderId="0" applyNumberFormat="0" applyBorder="0" applyAlignment="0" applyProtection="0"/>
    <xf numFmtId="0" fontId="207" fillId="88" borderId="0" applyNumberFormat="0" applyBorder="0" applyAlignment="0" applyProtection="0"/>
    <xf numFmtId="0" fontId="207" fillId="88"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0"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0" fontId="71" fillId="59" borderId="0" applyNumberFormat="0" applyBorder="0" applyAlignment="0" applyProtection="0"/>
    <xf numFmtId="0" fontId="207" fillId="88"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274" fontId="71" fillId="59" borderId="0" applyNumberFormat="0" applyBorder="0" applyAlignment="0" applyProtection="0"/>
    <xf numFmtId="0" fontId="70" fillId="111" borderId="0" applyNumberFormat="0" applyBorder="0" applyAlignment="0" applyProtection="0"/>
    <xf numFmtId="0" fontId="70" fillId="112" borderId="0" applyNumberFormat="0" applyBorder="0" applyAlignment="0" applyProtection="0"/>
    <xf numFmtId="0" fontId="71" fillId="1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71" fillId="60" borderId="0" applyNumberFormat="0" applyBorder="0" applyAlignment="0" applyProtection="0"/>
    <xf numFmtId="274" fontId="71" fillId="60" borderId="0" applyNumberFormat="0" applyBorder="0" applyAlignment="0" applyProtection="0"/>
    <xf numFmtId="179" fontId="71" fillId="60" borderId="0" applyNumberFormat="0" applyBorder="0" applyAlignment="0" applyProtection="0"/>
    <xf numFmtId="274" fontId="71" fillId="60" borderId="0" applyNumberFormat="0" applyBorder="0" applyAlignment="0" applyProtection="0"/>
    <xf numFmtId="0"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0" fontId="203" fillId="92" borderId="0" applyNumberFormat="0" applyBorder="0" applyAlignment="0" applyProtection="0"/>
    <xf numFmtId="0" fontId="71" fillId="60"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0"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0" fontId="71" fillId="60" borderId="0" applyNumberFormat="0" applyBorder="0" applyAlignment="0" applyProtection="0"/>
    <xf numFmtId="0" fontId="207" fillId="92"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274" fontId="71" fillId="60" borderId="0" applyNumberFormat="0" applyBorder="0" applyAlignment="0" applyProtection="0"/>
    <xf numFmtId="0" fontId="70" fillId="112" borderId="0" applyNumberFormat="0" applyBorder="0" applyAlignment="0" applyProtection="0"/>
    <xf numFmtId="0" fontId="70" fillId="10" borderId="0" applyNumberFormat="0" applyBorder="0" applyAlignment="0" applyProtection="0"/>
    <xf numFmtId="0" fontId="71" fillId="10"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0" fontId="207" fillId="96" borderId="0" applyNumberFormat="0" applyBorder="0" applyAlignment="0" applyProtection="0"/>
    <xf numFmtId="0" fontId="207" fillId="96" borderId="0" applyNumberFormat="0" applyBorder="0" applyAlignment="0" applyProtection="0"/>
    <xf numFmtId="0" fontId="207" fillId="96" borderId="0" applyNumberFormat="0" applyBorder="0" applyAlignment="0" applyProtection="0"/>
    <xf numFmtId="0" fontId="207" fillId="96" borderId="0" applyNumberFormat="0" applyBorder="0" applyAlignment="0" applyProtection="0"/>
    <xf numFmtId="179" fontId="71" fillId="55" borderId="0" applyNumberFormat="0" applyBorder="0" applyAlignment="0" applyProtection="0"/>
    <xf numFmtId="274" fontId="71" fillId="55" borderId="0" applyNumberFormat="0" applyBorder="0" applyAlignment="0" applyProtection="0"/>
    <xf numFmtId="0"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0" fontId="203" fillId="96" borderId="0" applyNumberFormat="0" applyBorder="0" applyAlignment="0" applyProtection="0"/>
    <xf numFmtId="0" fontId="71" fillId="55" borderId="0" applyNumberFormat="0" applyBorder="0" applyAlignment="0" applyProtection="0"/>
    <xf numFmtId="0" fontId="207" fillId="96" borderId="0" applyNumberFormat="0" applyBorder="0" applyAlignment="0" applyProtection="0"/>
    <xf numFmtId="0" fontId="207" fillId="96" borderId="0" applyNumberFormat="0" applyBorder="0" applyAlignment="0" applyProtection="0"/>
    <xf numFmtId="0" fontId="207" fillId="96" borderId="0" applyNumberFormat="0" applyBorder="0" applyAlignment="0" applyProtection="0"/>
    <xf numFmtId="0" fontId="207" fillId="96"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0"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0" fontId="71" fillId="55" borderId="0" applyNumberFormat="0" applyBorder="0" applyAlignment="0" applyProtection="0"/>
    <xf numFmtId="0" fontId="207" fillId="96"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274" fontId="71" fillId="55" borderId="0" applyNumberFormat="0" applyBorder="0" applyAlignment="0" applyProtection="0"/>
    <xf numFmtId="0" fontId="70" fillId="108" borderId="0" applyNumberFormat="0" applyBorder="0" applyAlignment="0" applyProtection="0"/>
    <xf numFmtId="0" fontId="70" fillId="109" borderId="0" applyNumberFormat="0" applyBorder="0" applyAlignment="0" applyProtection="0"/>
    <xf numFmtId="0" fontId="71" fillId="109"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207" fillId="100" borderId="0" applyNumberFormat="0" applyBorder="0" applyAlignment="0" applyProtection="0"/>
    <xf numFmtId="0" fontId="207" fillId="100" borderId="0" applyNumberFormat="0" applyBorder="0" applyAlignment="0" applyProtection="0"/>
    <xf numFmtId="0" fontId="207" fillId="100" borderId="0" applyNumberFormat="0" applyBorder="0" applyAlignment="0" applyProtection="0"/>
    <xf numFmtId="0" fontId="207" fillId="100" borderId="0" applyNumberFormat="0" applyBorder="0" applyAlignment="0" applyProtection="0"/>
    <xf numFmtId="0" fontId="207" fillId="100" borderId="0" applyNumberFormat="0" applyBorder="0" applyAlignment="0" applyProtection="0"/>
    <xf numFmtId="0" fontId="207" fillId="100" borderId="0" applyNumberFormat="0" applyBorder="0" applyAlignment="0" applyProtection="0"/>
    <xf numFmtId="0" fontId="71" fillId="53" borderId="0" applyNumberFormat="0" applyBorder="0" applyAlignment="0" applyProtection="0"/>
    <xf numFmtId="274" fontId="71" fillId="53" borderId="0" applyNumberFormat="0" applyBorder="0" applyAlignment="0" applyProtection="0"/>
    <xf numFmtId="179" fontId="71" fillId="53" borderId="0" applyNumberFormat="0" applyBorder="0" applyAlignment="0" applyProtection="0"/>
    <xf numFmtId="274" fontId="71" fillId="53" borderId="0" applyNumberFormat="0" applyBorder="0" applyAlignment="0" applyProtection="0"/>
    <xf numFmtId="0"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203" fillId="100" borderId="0" applyNumberFormat="0" applyBorder="0" applyAlignment="0" applyProtection="0"/>
    <xf numFmtId="0" fontId="71" fillId="53" borderId="0" applyNumberFormat="0" applyBorder="0" applyAlignment="0" applyProtection="0"/>
    <xf numFmtId="0" fontId="207" fillId="100" borderId="0" applyNumberFormat="0" applyBorder="0" applyAlignment="0" applyProtection="0"/>
    <xf numFmtId="0" fontId="207" fillId="100" borderId="0" applyNumberFormat="0" applyBorder="0" applyAlignment="0" applyProtection="0"/>
    <xf numFmtId="0" fontId="207" fillId="100" borderId="0" applyNumberFormat="0" applyBorder="0" applyAlignment="0" applyProtection="0"/>
    <xf numFmtId="0" fontId="207" fillId="100"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71" fillId="53" borderId="0" applyNumberFormat="0" applyBorder="0" applyAlignment="0" applyProtection="0"/>
    <xf numFmtId="0" fontId="207" fillId="100"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274" fontId="71" fillId="53" borderId="0" applyNumberFormat="0" applyBorder="0" applyAlignment="0" applyProtection="0"/>
    <xf numFmtId="0" fontId="70" fillId="113" borderId="0" applyNumberFormat="0" applyBorder="0" applyAlignment="0" applyProtection="0"/>
    <xf numFmtId="0" fontId="70" fillId="14" borderId="0" applyNumberFormat="0" applyBorder="0" applyAlignment="0" applyProtection="0"/>
    <xf numFmtId="0" fontId="71" fillId="114"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0" fontId="207" fillId="104" borderId="0" applyNumberFormat="0" applyBorder="0" applyAlignment="0" applyProtection="0"/>
    <xf numFmtId="0" fontId="207" fillId="104" borderId="0" applyNumberFormat="0" applyBorder="0" applyAlignment="0" applyProtection="0"/>
    <xf numFmtId="0" fontId="207" fillId="104" borderId="0" applyNumberFormat="0" applyBorder="0" applyAlignment="0" applyProtection="0"/>
    <xf numFmtId="0" fontId="207" fillId="104" borderId="0" applyNumberFormat="0" applyBorder="0" applyAlignment="0" applyProtection="0"/>
    <xf numFmtId="179" fontId="71" fillId="63" borderId="0" applyNumberFormat="0" applyBorder="0" applyAlignment="0" applyProtection="0"/>
    <xf numFmtId="274" fontId="71" fillId="63" borderId="0" applyNumberFormat="0" applyBorder="0" applyAlignment="0" applyProtection="0"/>
    <xf numFmtId="0"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0" fontId="203" fillId="104" borderId="0" applyNumberFormat="0" applyBorder="0" applyAlignment="0" applyProtection="0"/>
    <xf numFmtId="0" fontId="71" fillId="63" borderId="0" applyNumberFormat="0" applyBorder="0" applyAlignment="0" applyProtection="0"/>
    <xf numFmtId="0" fontId="207" fillId="104" borderId="0" applyNumberFormat="0" applyBorder="0" applyAlignment="0" applyProtection="0"/>
    <xf numFmtId="0" fontId="207" fillId="104" borderId="0" applyNumberFormat="0" applyBorder="0" applyAlignment="0" applyProtection="0"/>
    <xf numFmtId="0" fontId="207" fillId="104" borderId="0" applyNumberFormat="0" applyBorder="0" applyAlignment="0" applyProtection="0"/>
    <xf numFmtId="0" fontId="207" fillId="104"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0"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0" fontId="71" fillId="63" borderId="0" applyNumberFormat="0" applyBorder="0" applyAlignment="0" applyProtection="0"/>
    <xf numFmtId="0" fontId="207" fillId="104"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71" fillId="63" borderId="0" applyNumberFormat="0" applyBorder="0" applyAlignment="0" applyProtection="0"/>
    <xf numFmtId="274" fontId="43" fillId="0" borderId="0" applyNumberFormat="0" applyAlignment="0"/>
    <xf numFmtId="274" fontId="43" fillId="0" borderId="0" applyNumberFormat="0" applyAlignment="0"/>
    <xf numFmtId="274" fontId="12" fillId="0" borderId="0" applyNumberFormat="0" applyFill="0" applyBorder="0" applyAlignment="0">
      <protection locked="0"/>
    </xf>
    <xf numFmtId="179" fontId="12" fillId="0" borderId="0" applyNumberFormat="0" applyFill="0" applyBorder="0" applyAlignment="0">
      <protection locked="0"/>
    </xf>
    <xf numFmtId="274" fontId="12" fillId="0" borderId="0" applyNumberFormat="0" applyFill="0" applyBorder="0" applyAlignment="0">
      <protection locked="0"/>
    </xf>
    <xf numFmtId="0" fontId="12" fillId="0" borderId="0" applyNumberFormat="0" applyFill="0" applyBorder="0" applyAlignment="0">
      <protection locked="0"/>
    </xf>
    <xf numFmtId="274" fontId="12" fillId="0" borderId="0" applyNumberFormat="0" applyFill="0" applyBorder="0" applyAlignment="0">
      <protection locked="0"/>
    </xf>
    <xf numFmtId="274" fontId="12" fillId="0" borderId="0" applyNumberFormat="0" applyFill="0" applyBorder="0" applyAlignment="0">
      <protection locked="0"/>
    </xf>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0" fontId="209" fillId="79" borderId="0" applyNumberFormat="0" applyBorder="0" applyAlignment="0" applyProtection="0"/>
    <xf numFmtId="0" fontId="73" fillId="34" borderId="0" applyNumberFormat="0" applyBorder="0" applyAlignment="0" applyProtection="0"/>
    <xf numFmtId="274" fontId="73" fillId="34" borderId="0" applyNumberFormat="0" applyBorder="0" applyAlignment="0" applyProtection="0"/>
    <xf numFmtId="179" fontId="73" fillId="34" borderId="0" applyNumberFormat="0" applyBorder="0" applyAlignment="0" applyProtection="0"/>
    <xf numFmtId="274" fontId="73" fillId="34" borderId="0" applyNumberFormat="0" applyBorder="0" applyAlignment="0" applyProtection="0"/>
    <xf numFmtId="0"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0" fontId="196" fillId="79" borderId="0" applyNumberFormat="0" applyBorder="0" applyAlignment="0" applyProtection="0"/>
    <xf numFmtId="0"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0"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0" fontId="73" fillId="34" borderId="0" applyNumberFormat="0" applyBorder="0" applyAlignment="0" applyProtection="0"/>
    <xf numFmtId="0" fontId="209" fillId="79"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4" fontId="73" fillId="34" borderId="0" applyNumberFormat="0" applyBorder="0" applyAlignment="0" applyProtection="0"/>
    <xf numFmtId="275" fontId="6" fillId="0" borderId="0" applyFont="0" applyFill="0" applyBorder="0" applyAlignment="0" applyProtection="0"/>
    <xf numFmtId="179" fontId="6" fillId="0" borderId="0" applyNumberFormat="0" applyFont="0" applyFill="0" applyBorder="0" applyAlignment="0" applyProtection="0"/>
    <xf numFmtId="274" fontId="6" fillId="0" borderId="0" applyNumberFormat="0" applyFont="0" applyFill="0" applyBorder="0" applyAlignment="0" applyProtection="0"/>
    <xf numFmtId="274" fontId="6" fillId="0" borderId="0" applyNumberFormat="0" applyFont="0" applyFill="0" applyBorder="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210" fillId="82" borderId="184" applyNumberFormat="0" applyAlignment="0" applyProtection="0"/>
    <xf numFmtId="0" fontId="210" fillId="82" borderId="184" applyNumberFormat="0" applyAlignment="0" applyProtection="0"/>
    <xf numFmtId="0" fontId="210" fillId="82" borderId="184"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199" fillId="82" borderId="184"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274" fontId="79" fillId="3" borderId="123" applyNumberFormat="0" applyAlignment="0" applyProtection="0"/>
    <xf numFmtId="274" fontId="79" fillId="3" borderId="123" applyNumberFormat="0" applyAlignment="0" applyProtection="0"/>
    <xf numFmtId="274"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210" fillId="82" borderId="184" applyNumberFormat="0" applyAlignment="0" applyProtection="0"/>
    <xf numFmtId="0" fontId="210" fillId="82" borderId="184" applyNumberFormat="0" applyAlignment="0" applyProtection="0"/>
    <xf numFmtId="0" fontId="210" fillId="82" borderId="184" applyNumberFormat="0" applyAlignment="0" applyProtection="0"/>
    <xf numFmtId="0" fontId="210" fillId="82" borderId="184"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210" fillId="82" borderId="184"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179"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0" fontId="79" fillId="3" borderId="123"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0" fontId="211" fillId="83" borderId="186" applyNumberFormat="0" applyAlignment="0" applyProtection="0"/>
    <xf numFmtId="0" fontId="211" fillId="83" borderId="186" applyNumberFormat="0" applyAlignment="0" applyProtection="0"/>
    <xf numFmtId="0" fontId="81" fillId="65" borderId="125" applyNumberFormat="0" applyAlignment="0" applyProtection="0"/>
    <xf numFmtId="274" fontId="81" fillId="65" borderId="125" applyNumberFormat="0" applyAlignment="0" applyProtection="0"/>
    <xf numFmtId="179" fontId="81" fillId="65" borderId="125" applyNumberFormat="0" applyAlignment="0" applyProtection="0"/>
    <xf numFmtId="274" fontId="81" fillId="65" borderId="125" applyNumberFormat="0" applyAlignment="0" applyProtection="0"/>
    <xf numFmtId="0"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0" fontId="201" fillId="83" borderId="186" applyNumberFormat="0" applyAlignment="0" applyProtection="0"/>
    <xf numFmtId="0"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0"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0" fontId="81" fillId="65" borderId="125" applyNumberFormat="0" applyAlignment="0" applyProtection="0"/>
    <xf numFmtId="0" fontId="211" fillId="83" borderId="186"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274" fontId="81" fillId="65" borderId="125" applyNumberFormat="0" applyAlignment="0" applyProtection="0"/>
    <xf numFmtId="41" fontId="6" fillId="115" borderId="0"/>
    <xf numFmtId="274" fontId="83" fillId="45" borderId="0"/>
    <xf numFmtId="274" fontId="83" fillId="45" borderId="0"/>
    <xf numFmtId="274" fontId="83" fillId="45" borderId="0"/>
    <xf numFmtId="0" fontId="83" fillId="45" borderId="0"/>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7" fontId="32" fillId="0" borderId="117">
      <alignment horizontal="center"/>
    </xf>
    <xf numFmtId="0" fontId="32" fillId="0" borderId="111">
      <alignment horizontal="left" wrapText="1"/>
    </xf>
    <xf numFmtId="253" fontId="59" fillId="0" borderId="0" applyFont="0" applyFill="0" applyBorder="0" applyAlignment="0" applyProtection="0">
      <protection locked="0"/>
    </xf>
    <xf numFmtId="40" fontId="59" fillId="0" borderId="0" applyFont="0" applyFill="0" applyBorder="0" applyAlignment="0" applyProtection="0">
      <protection locked="0"/>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253" fontId="88" fillId="0" borderId="0"/>
    <xf numFmtId="40" fontId="88" fillId="0" borderId="0"/>
    <xf numFmtId="254" fontId="88" fillId="0" borderId="0"/>
    <xf numFmtId="43" fontId="70"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70"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70"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70"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85"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6" fillId="0" borderId="0" applyFont="0" applyFill="0" applyBorder="0" applyAlignment="0" applyProtection="0"/>
    <xf numFmtId="43" fontId="206" fillId="0" borderId="0" applyFont="0" applyFill="0" applyBorder="0" applyAlignment="0" applyProtection="0"/>
    <xf numFmtId="43" fontId="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43" fontId="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85"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85"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6" fillId="0" borderId="0" applyFont="0" applyFill="0" applyBorder="0" applyAlignment="0" applyProtection="0"/>
    <xf numFmtId="43" fontId="6" fillId="0" borderId="0" applyFont="0" applyFill="0" applyBorder="0" applyAlignment="0" applyProtection="0"/>
    <xf numFmtId="43" fontId="206" fillId="0" borderId="0" applyFont="0" applyFill="0" applyBorder="0" applyAlignment="0" applyProtection="0"/>
    <xf numFmtId="43" fontId="6" fillId="0" borderId="0" applyFont="0" applyFill="0" applyBorder="0" applyAlignment="0" applyProtection="0"/>
    <xf numFmtId="0" fontId="214" fillId="0" borderId="0"/>
    <xf numFmtId="43" fontId="6" fillId="0" borderId="0" applyFont="0" applyFill="0" applyBorder="0" applyAlignment="0" applyProtection="0"/>
    <xf numFmtId="43" fontId="20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6" fillId="0" borderId="0" applyFont="0" applyFill="0" applyBorder="0" applyAlignment="0" applyProtection="0"/>
    <xf numFmtId="43" fontId="215" fillId="0" borderId="0" applyFont="0" applyFill="0" applyBorder="0" applyAlignment="0" applyProtection="0"/>
    <xf numFmtId="43" fontId="20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7"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2"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2"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2"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 fillId="0" borderId="0" applyFont="0" applyFill="0" applyBorder="0" applyAlignment="0" applyProtection="0"/>
    <xf numFmtId="43" fontId="212"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85"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206" fillId="0" borderId="0" applyFont="0" applyFill="0" applyBorder="0" applyAlignment="0" applyProtection="0"/>
    <xf numFmtId="43" fontId="212" fillId="0" borderId="0" applyFont="0" applyFill="0" applyBorder="0" applyAlignment="0" applyProtection="0"/>
    <xf numFmtId="43" fontId="6" fillId="0" borderId="0" applyFont="0" applyFill="0" applyBorder="0" applyAlignment="0" applyProtection="0"/>
    <xf numFmtId="0" fontId="78" fillId="0" borderId="0"/>
    <xf numFmtId="274" fontId="78" fillId="0" borderId="0"/>
    <xf numFmtId="274" fontId="78" fillId="0" borderId="0"/>
    <xf numFmtId="274" fontId="78" fillId="0" borderId="0"/>
    <xf numFmtId="0" fontId="78" fillId="0" borderId="0"/>
    <xf numFmtId="0" fontId="218" fillId="0" borderId="0"/>
    <xf numFmtId="0" fontId="218" fillId="0" borderId="0"/>
    <xf numFmtId="274" fontId="90" fillId="0" borderId="0"/>
    <xf numFmtId="274" fontId="90" fillId="0" borderId="0"/>
    <xf numFmtId="274" fontId="90" fillId="0" borderId="0"/>
    <xf numFmtId="0" fontId="90" fillId="0" borderId="0"/>
    <xf numFmtId="0" fontId="218" fillId="0" borderId="0"/>
    <xf numFmtId="0" fontId="218" fillId="0" borderId="0"/>
    <xf numFmtId="6" fontId="59" fillId="0" borderId="0" applyFont="0" applyFill="0" applyBorder="0" applyAlignment="0" applyProtection="0">
      <protection locked="0"/>
    </xf>
    <xf numFmtId="8" fontId="59" fillId="0" borderId="0" applyFont="0" applyFill="0" applyBorder="0" applyAlignment="0" applyProtection="0">
      <protection locked="0"/>
    </xf>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262" fontId="88" fillId="0" borderId="0"/>
    <xf numFmtId="8" fontId="88" fillId="0" borderId="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265" fontId="180" fillId="74" borderId="111"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6"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15" fillId="0" borderId="0" applyFont="0" applyFill="0" applyBorder="0" applyAlignment="0" applyProtection="0"/>
    <xf numFmtId="44" fontId="6"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5" fillId="0" borderId="0" applyFont="0" applyFill="0" applyBorder="0" applyAlignment="0" applyProtection="0"/>
    <xf numFmtId="44" fontId="215" fillId="0" borderId="0" applyFont="0" applyFill="0" applyBorder="0" applyAlignment="0" applyProtection="0"/>
    <xf numFmtId="44" fontId="213"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70"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70"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70"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14"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14"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14"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44" fontId="212" fillId="0" borderId="0" applyFont="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228" fontId="70" fillId="0" borderId="0" applyFill="0" applyBorder="0" applyAlignment="0" applyProtection="0"/>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198" fontId="181" fillId="0" borderId="155"/>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267" fontId="6" fillId="0" borderId="0" applyFont="0" applyFill="0" applyBorder="0" applyAlignment="0" applyProtection="0"/>
    <xf numFmtId="0" fontId="169" fillId="116" borderId="0" applyNumberFormat="0" applyBorder="0" applyAlignment="0" applyProtection="0"/>
    <xf numFmtId="0" fontId="169" fillId="117" borderId="0" applyNumberFormat="0" applyBorder="0" applyAlignment="0" applyProtection="0"/>
    <xf numFmtId="0" fontId="169" fillId="118" borderId="0" applyNumberFormat="0" applyBorder="0" applyAlignment="0" applyProtection="0"/>
    <xf numFmtId="274" fontId="96" fillId="0" borderId="0"/>
    <xf numFmtId="274" fontId="96" fillId="0" borderId="0"/>
    <xf numFmtId="274" fontId="96" fillId="0" borderId="0"/>
    <xf numFmtId="0" fontId="96" fillId="0" borderId="0"/>
    <xf numFmtId="179" fontId="59" fillId="0" borderId="0" applyFont="0" applyFill="0" applyBorder="0" applyAlignment="0" applyProtection="0"/>
    <xf numFmtId="276" fontId="6" fillId="0" borderId="0" applyFont="0" applyFill="0" applyBorder="0" applyAlignment="0" applyProtection="0"/>
    <xf numFmtId="277" fontId="6" fillId="0" borderId="0" applyFont="0" applyFill="0" applyBorder="0" applyAlignment="0" applyProtection="0"/>
    <xf numFmtId="278" fontId="6" fillId="0" borderId="0" applyFont="0" applyFill="0" applyBorder="0" applyAlignment="0" applyProtection="0"/>
    <xf numFmtId="279" fontId="6" fillId="0" borderId="0" applyFon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0" fontId="219" fillId="0" borderId="0" applyNumberFormat="0" applyFill="0" applyBorder="0" applyAlignment="0" applyProtection="0"/>
    <xf numFmtId="0" fontId="97" fillId="0" borderId="0" applyNumberFormat="0" applyFill="0" applyBorder="0" applyAlignment="0" applyProtection="0"/>
    <xf numFmtId="274" fontId="97" fillId="0" borderId="0" applyNumberFormat="0" applyFill="0" applyBorder="0" applyAlignment="0" applyProtection="0"/>
    <xf numFmtId="179" fontId="97" fillId="0" borderId="0" applyNumberFormat="0" applyFill="0" applyBorder="0" applyAlignment="0" applyProtection="0"/>
    <xf numFmtId="274" fontId="97" fillId="0" borderId="0" applyNumberFormat="0" applyFill="0" applyBorder="0" applyAlignment="0" applyProtection="0"/>
    <xf numFmtId="0"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0" fontId="202"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0" fontId="97" fillId="0" borderId="0" applyNumberFormat="0" applyFill="0" applyBorder="0" applyAlignment="0" applyProtection="0"/>
    <xf numFmtId="0" fontId="219"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274" fontId="97" fillId="0" borderId="0" applyNumberForma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280" fontId="6" fillId="0" borderId="0" applyFont="0" applyFill="0" applyBorder="0" applyAlignment="0" applyProtection="0"/>
    <xf numFmtId="281" fontId="39" fillId="0" borderId="0" applyFont="0" applyFill="0" applyBorder="0" applyAlignment="0" applyProtection="0"/>
    <xf numFmtId="282" fontId="6" fillId="0" borderId="0" applyFont="0" applyFill="0" applyBorder="0" applyAlignment="0" applyProtection="0"/>
    <xf numFmtId="283" fontId="39" fillId="0" borderId="0" applyFont="0" applyFill="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0" fontId="220" fillId="78" borderId="0" applyNumberFormat="0" applyBorder="0" applyAlignment="0" applyProtection="0"/>
    <xf numFmtId="0" fontId="105" fillId="37" borderId="0" applyNumberFormat="0" applyBorder="0" applyAlignment="0" applyProtection="0"/>
    <xf numFmtId="274" fontId="105" fillId="37" borderId="0" applyNumberFormat="0" applyBorder="0" applyAlignment="0" applyProtection="0"/>
    <xf numFmtId="179" fontId="105" fillId="37" borderId="0" applyNumberFormat="0" applyBorder="0" applyAlignment="0" applyProtection="0"/>
    <xf numFmtId="274" fontId="105" fillId="37" borderId="0" applyNumberFormat="0" applyBorder="0" applyAlignment="0" applyProtection="0"/>
    <xf numFmtId="0"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0" fontId="195" fillId="78"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0" fontId="105" fillId="37" borderId="0" applyNumberFormat="0" applyBorder="0" applyAlignment="0" applyProtection="0"/>
    <xf numFmtId="0" fontId="220" fillId="78"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74" fontId="105" fillId="37" borderId="0" applyNumberFormat="0" applyBorder="0" applyAlignment="0" applyProtection="0"/>
    <xf numFmtId="284" fontId="221" fillId="68" borderId="111" applyNumberFormat="0" applyFont="0" applyAlignment="0"/>
    <xf numFmtId="274" fontId="15" fillId="0" borderId="112" applyNumberFormat="0" applyAlignment="0" applyProtection="0">
      <alignment horizontal="left" vertical="center"/>
    </xf>
    <xf numFmtId="274" fontId="15" fillId="0" borderId="112" applyNumberFormat="0" applyAlignment="0" applyProtection="0">
      <alignment horizontal="left" vertical="center"/>
    </xf>
    <xf numFmtId="274" fontId="15" fillId="0" borderId="112" applyNumberFormat="0" applyAlignment="0" applyProtection="0">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0" fontId="15" fillId="0" borderId="113">
      <alignment horizontal="left" vertical="center"/>
    </xf>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179" fontId="109" fillId="0" borderId="130" applyNumberFormat="0" applyFill="0" applyAlignment="0" applyProtection="0"/>
    <xf numFmtId="274" fontId="109" fillId="0" borderId="130" applyNumberFormat="0" applyFill="0" applyAlignment="0" applyProtection="0"/>
    <xf numFmtId="0"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0" fontId="192" fillId="0" borderId="181" applyNumberFormat="0" applyFill="0" applyAlignment="0" applyProtection="0"/>
    <xf numFmtId="0"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0" fontId="109" fillId="0" borderId="130" applyNumberFormat="0" applyFill="0" applyAlignment="0" applyProtection="0"/>
    <xf numFmtId="0" fontId="222" fillId="0" borderId="181"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09" fillId="0" borderId="130"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179" fontId="112" fillId="0" borderId="133" applyNumberFormat="0" applyFill="0" applyAlignment="0" applyProtection="0"/>
    <xf numFmtId="274" fontId="112" fillId="0" borderId="133" applyNumberFormat="0" applyFill="0" applyAlignment="0" applyProtection="0"/>
    <xf numFmtId="0"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0" fontId="193" fillId="0" borderId="182" applyNumberFormat="0" applyFill="0" applyAlignment="0" applyProtection="0"/>
    <xf numFmtId="0"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0" fontId="112" fillId="0" borderId="133" applyNumberFormat="0" applyFill="0" applyAlignment="0" applyProtection="0"/>
    <xf numFmtId="0" fontId="223" fillId="0" borderId="182"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2" fillId="0" borderId="133"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179" fontId="115" fillId="0" borderId="135" applyNumberFormat="0" applyFill="0" applyAlignment="0" applyProtection="0"/>
    <xf numFmtId="274" fontId="115" fillId="0" borderId="135" applyNumberFormat="0" applyFill="0" applyAlignment="0" applyProtection="0"/>
    <xf numFmtId="0"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0" fontId="194" fillId="0" borderId="183" applyNumberFormat="0" applyFill="0" applyAlignment="0" applyProtection="0"/>
    <xf numFmtId="0"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0" fontId="115" fillId="0" borderId="135" applyNumberFormat="0" applyFill="0" applyAlignment="0" applyProtection="0"/>
    <xf numFmtId="0" fontId="224" fillId="0" borderId="183"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135" applyNumberFormat="0" applyFill="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179" fontId="115" fillId="0" borderId="0" applyNumberFormat="0" applyFill="0" applyBorder="0" applyAlignment="0" applyProtection="0"/>
    <xf numFmtId="274" fontId="115" fillId="0" borderId="0" applyNumberFormat="0" applyFill="0" applyBorder="0" applyAlignment="0" applyProtection="0"/>
    <xf numFmtId="0"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0" fontId="194"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0" fontId="115" fillId="0" borderId="0" applyNumberFormat="0" applyFill="0" applyBorder="0" applyAlignment="0" applyProtection="0"/>
    <xf numFmtId="0" fontId="224"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274" fontId="115" fillId="0" borderId="0" applyNumberFormat="0" applyFill="0" applyBorder="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98" fillId="81" borderId="184"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274" fontId="125" fillId="33" borderId="123" applyNumberFormat="0" applyAlignment="0" applyProtection="0"/>
    <xf numFmtId="274" fontId="125" fillId="33" borderId="123" applyNumberFormat="0" applyAlignment="0" applyProtection="0"/>
    <xf numFmtId="274"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98" fillId="81" borderId="184" applyNumberFormat="0" applyAlignment="0" applyProtection="0"/>
    <xf numFmtId="0" fontId="125" fillId="47" borderId="123" applyNumberFormat="0" applyAlignment="0" applyProtection="0"/>
    <xf numFmtId="0" fontId="198" fillId="81" borderId="184" applyNumberFormat="0" applyAlignment="0" applyProtection="0"/>
    <xf numFmtId="0" fontId="198" fillId="81" borderId="184" applyNumberFormat="0" applyAlignment="0" applyProtection="0"/>
    <xf numFmtId="0" fontId="198" fillId="81" borderId="184" applyNumberFormat="0" applyAlignment="0" applyProtection="0"/>
    <xf numFmtId="0" fontId="198" fillId="81" borderId="184"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98" fillId="81" borderId="184" applyNumberFormat="0" applyAlignment="0" applyProtection="0"/>
    <xf numFmtId="0" fontId="198" fillId="81" borderId="184" applyNumberFormat="0" applyAlignment="0" applyProtection="0"/>
    <xf numFmtId="0" fontId="198" fillId="81" borderId="184" applyNumberFormat="0" applyAlignment="0" applyProtection="0"/>
    <xf numFmtId="0" fontId="198" fillId="81" borderId="184" applyNumberFormat="0" applyAlignment="0" applyProtection="0"/>
    <xf numFmtId="0" fontId="125" fillId="47" borderId="123" applyNumberFormat="0" applyAlignment="0" applyProtection="0"/>
    <xf numFmtId="0" fontId="198" fillId="81" borderId="184" applyNumberFormat="0" applyAlignment="0" applyProtection="0"/>
    <xf numFmtId="0" fontId="198" fillId="81" borderId="184" applyNumberFormat="0" applyAlignment="0" applyProtection="0"/>
    <xf numFmtId="0" fontId="125" fillId="47" borderId="123" applyNumberFormat="0" applyAlignment="0" applyProtection="0"/>
    <xf numFmtId="0" fontId="198" fillId="81" borderId="184" applyNumberFormat="0" applyAlignment="0" applyProtection="0"/>
    <xf numFmtId="0" fontId="198" fillId="81" borderId="184"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227" fillId="81" borderId="184"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179"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274"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0" fontId="125" fillId="33" borderId="123" applyNumberFormat="0" applyAlignment="0" applyProtection="0"/>
    <xf numFmtId="41" fontId="12" fillId="28" borderId="187">
      <alignment horizontal="left"/>
      <protection locked="0"/>
    </xf>
    <xf numFmtId="10" fontId="12" fillId="28" borderId="187">
      <alignment horizontal="right"/>
      <protection locked="0"/>
    </xf>
    <xf numFmtId="41" fontId="228" fillId="29" borderId="187">
      <alignment horizontal="left"/>
      <protection locked="0"/>
    </xf>
    <xf numFmtId="0" fontId="6" fillId="0" borderId="0" applyNumberFormat="0" applyFont="0" applyFill="0" applyBorder="0" applyProtection="0">
      <alignment horizontal="left" vertical="center"/>
    </xf>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43" fillId="26" borderId="0"/>
    <xf numFmtId="3" fontId="229" fillId="0" borderId="0" applyFill="0" applyBorder="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0" fontId="230" fillId="0" borderId="185" applyNumberFormat="0" applyFill="0" applyAlignment="0" applyProtection="0"/>
    <xf numFmtId="0" fontId="230" fillId="0" borderId="185" applyNumberFormat="0" applyFill="0" applyAlignment="0" applyProtection="0"/>
    <xf numFmtId="0" fontId="127" fillId="0" borderId="139" applyNumberFormat="0" applyFill="0" applyAlignment="0" applyProtection="0"/>
    <xf numFmtId="274" fontId="127" fillId="0" borderId="139" applyNumberFormat="0" applyFill="0" applyAlignment="0" applyProtection="0"/>
    <xf numFmtId="179" fontId="127" fillId="0" borderId="139" applyNumberFormat="0" applyFill="0" applyAlignment="0" applyProtection="0"/>
    <xf numFmtId="274" fontId="127" fillId="0" borderId="139" applyNumberFormat="0" applyFill="0" applyAlignment="0" applyProtection="0"/>
    <xf numFmtId="0"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0" fontId="200" fillId="0" borderId="185" applyNumberFormat="0" applyFill="0" applyAlignment="0" applyProtection="0"/>
    <xf numFmtId="0"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0" fontId="127" fillId="0" borderId="139" applyNumberFormat="0" applyFill="0" applyAlignment="0" applyProtection="0"/>
    <xf numFmtId="0" fontId="230" fillId="0" borderId="185"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74" fontId="127" fillId="0" borderId="139" applyNumberFormat="0" applyFill="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8" fontId="6" fillId="0" borderId="0" applyFont="0" applyFill="0" applyBorder="0" applyAlignment="0" applyProtection="0"/>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69" fontId="6" fillId="0" borderId="117" applyFont="0" applyFill="0" applyBorder="0" applyAlignment="0" applyProtection="0">
      <alignment horizontal="centerContinuous"/>
    </xf>
    <xf numFmtId="274" fontId="130" fillId="17" borderId="0" applyBorder="0"/>
    <xf numFmtId="274" fontId="130" fillId="17" borderId="0" applyBorder="0"/>
    <xf numFmtId="274" fontId="130" fillId="17" borderId="0" applyBorder="0"/>
    <xf numFmtId="0" fontId="130" fillId="17" borderId="0" applyBorder="0"/>
    <xf numFmtId="37" fontId="13" fillId="0" borderId="0"/>
    <xf numFmtId="274" fontId="131" fillId="0" borderId="0">
      <alignment vertical="center"/>
    </xf>
    <xf numFmtId="274" fontId="131" fillId="0" borderId="0">
      <alignment vertical="center"/>
    </xf>
    <xf numFmtId="274" fontId="131" fillId="0" borderId="0">
      <alignment vertical="center"/>
    </xf>
    <xf numFmtId="0" fontId="131" fillId="0" borderId="0">
      <alignment vertical="center"/>
    </xf>
    <xf numFmtId="2" fontId="132" fillId="0" borderId="120">
      <alignment horizontal="center"/>
    </xf>
    <xf numFmtId="2" fontId="132" fillId="0" borderId="120">
      <alignment horizontal="center"/>
    </xf>
    <xf numFmtId="0" fontId="6" fillId="0" borderId="0" applyFont="0" applyFill="0" applyAlignment="0" applyProtection="0"/>
    <xf numFmtId="189" fontId="6" fillId="0" borderId="0" applyFont="0" applyFill="0" applyBorder="0" applyAlignment="0" applyProtection="0"/>
    <xf numFmtId="285" fontId="6" fillId="0" borderId="0" applyFont="0" applyFill="0" applyBorder="0" applyAlignment="0" applyProtection="0"/>
    <xf numFmtId="286" fontId="6" fillId="0" borderId="0" applyFont="0" applyFill="0" applyBorder="0" applyAlignment="0" applyProtection="0"/>
    <xf numFmtId="287" fontId="6" fillId="0" borderId="0" applyFont="0" applyFill="0" applyBorder="0" applyAlignment="0" applyProtection="0"/>
    <xf numFmtId="0" fontId="6" fillId="0" borderId="0" applyFont="0" applyFill="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0" fontId="231" fillId="80" borderId="0" applyNumberFormat="0" applyBorder="0" applyAlignment="0" applyProtection="0"/>
    <xf numFmtId="0" fontId="134" fillId="47" borderId="0" applyNumberFormat="0" applyBorder="0" applyAlignment="0" applyProtection="0"/>
    <xf numFmtId="274" fontId="134" fillId="47" borderId="0" applyNumberFormat="0" applyBorder="0" applyAlignment="0" applyProtection="0"/>
    <xf numFmtId="179" fontId="134" fillId="47" borderId="0" applyNumberFormat="0" applyBorder="0" applyAlignment="0" applyProtection="0"/>
    <xf numFmtId="274" fontId="134" fillId="47" borderId="0" applyNumberFormat="0" applyBorder="0" applyAlignment="0" applyProtection="0"/>
    <xf numFmtId="0"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0" fontId="197" fillId="80"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0" fontId="134" fillId="47" borderId="0" applyNumberFormat="0" applyBorder="0" applyAlignment="0" applyProtection="0"/>
    <xf numFmtId="0" fontId="231" fillId="80"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74" fontId="134" fillId="47" borderId="0" applyNumberFormat="0" applyBorder="0" applyAlignment="0" applyProtection="0"/>
    <xf numFmtId="240" fontId="6" fillId="0" borderId="0"/>
    <xf numFmtId="240" fontId="6" fillId="0" borderId="0"/>
    <xf numFmtId="240" fontId="6"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9"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9"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6" fillId="0" borderId="0"/>
    <xf numFmtId="0" fontId="6" fillId="0" borderId="0"/>
    <xf numFmtId="0" fontId="59" fillId="0" borderId="0"/>
    <xf numFmtId="274" fontId="6" fillId="0" borderId="0"/>
    <xf numFmtId="274" fontId="6" fillId="0" borderId="0"/>
    <xf numFmtId="274" fontId="6" fillId="0" borderId="0"/>
    <xf numFmtId="274" fontId="6" fillId="0" borderId="0"/>
    <xf numFmtId="274" fontId="6" fillId="0" borderId="0"/>
    <xf numFmtId="274" fontId="6" fillId="0" borderId="0"/>
    <xf numFmtId="274" fontId="6" fillId="0" borderId="0"/>
    <xf numFmtId="0" fontId="6" fillId="0" borderId="0"/>
    <xf numFmtId="274" fontId="6" fillId="0" borderId="0"/>
    <xf numFmtId="179" fontId="6" fillId="0" borderId="0"/>
    <xf numFmtId="274" fontId="6" fillId="0" borderId="0"/>
    <xf numFmtId="274" fontId="6"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9"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59" fillId="0" borderId="0"/>
    <xf numFmtId="274" fontId="6" fillId="0" borderId="0"/>
    <xf numFmtId="274" fontId="6" fillId="0" borderId="0"/>
    <xf numFmtId="274" fontId="6" fillId="0" borderId="0"/>
    <xf numFmtId="274" fontId="6" fillId="0" borderId="0"/>
    <xf numFmtId="179" fontId="6" fillId="0" borderId="0"/>
    <xf numFmtId="274" fontId="6" fillId="0" borderId="0"/>
    <xf numFmtId="179" fontId="6" fillId="0" borderId="0"/>
    <xf numFmtId="274" fontId="6" fillId="0" borderId="0"/>
    <xf numFmtId="179" fontId="6" fillId="0" borderId="0"/>
    <xf numFmtId="274" fontId="6" fillId="0" borderId="0"/>
    <xf numFmtId="274" fontId="6" fillId="0" borderId="0"/>
    <xf numFmtId="0" fontId="6" fillId="0" borderId="0"/>
    <xf numFmtId="274" fontId="6" fillId="0" borderId="0"/>
    <xf numFmtId="0" fontId="6"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37" fontId="14"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37" fontId="14"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9"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6" fillId="0" borderId="0"/>
    <xf numFmtId="274" fontId="6" fillId="0" borderId="0"/>
    <xf numFmtId="0" fontId="6" fillId="0" borderId="0"/>
    <xf numFmtId="0" fontId="6" fillId="0" borderId="0"/>
    <xf numFmtId="0" fontId="6" fillId="0" borderId="0"/>
    <xf numFmtId="274" fontId="6" fillId="0" borderId="0"/>
    <xf numFmtId="274" fontId="6" fillId="0" borderId="0"/>
    <xf numFmtId="274" fontId="6" fillId="0" borderId="0"/>
    <xf numFmtId="0" fontId="6" fillId="0" borderId="0"/>
    <xf numFmtId="0" fontId="6" fillId="0" borderId="0"/>
    <xf numFmtId="0" fontId="6" fillId="0" borderId="0"/>
    <xf numFmtId="274" fontId="6" fillId="0" borderId="0"/>
    <xf numFmtId="0" fontId="6" fillId="0" borderId="0"/>
    <xf numFmtId="0" fontId="6" fillId="0" borderId="0"/>
    <xf numFmtId="274" fontId="6" fillId="0" borderId="0"/>
    <xf numFmtId="0" fontId="6" fillId="0" borderId="0"/>
    <xf numFmtId="0" fontId="6" fillId="0" borderId="0"/>
    <xf numFmtId="274" fontId="6" fillId="0" borderId="0"/>
    <xf numFmtId="0" fontId="6" fillId="0" borderId="0"/>
    <xf numFmtId="0" fontId="6" fillId="0" borderId="0"/>
    <xf numFmtId="274" fontId="6" fillId="0" borderId="0"/>
    <xf numFmtId="0" fontId="6" fillId="0" borderId="0"/>
    <xf numFmtId="0" fontId="6" fillId="0" borderId="0"/>
    <xf numFmtId="274" fontId="6" fillId="0" borderId="0"/>
    <xf numFmtId="0" fontId="6" fillId="0" borderId="0"/>
    <xf numFmtId="0" fontId="6" fillId="0" borderId="0"/>
    <xf numFmtId="274" fontId="6" fillId="0" borderId="0"/>
    <xf numFmtId="0" fontId="6" fillId="0" borderId="0"/>
    <xf numFmtId="0" fontId="6" fillId="0" borderId="0"/>
    <xf numFmtId="274" fontId="6" fillId="0" borderId="0"/>
    <xf numFmtId="0" fontId="6" fillId="0" borderId="0"/>
    <xf numFmtId="0" fontId="6" fillId="0" borderId="0"/>
    <xf numFmtId="274" fontId="6" fillId="0" borderId="0"/>
    <xf numFmtId="0" fontId="6" fillId="0" borderId="0"/>
    <xf numFmtId="0" fontId="206" fillId="0" borderId="0"/>
    <xf numFmtId="0" fontId="217" fillId="0" borderId="0"/>
    <xf numFmtId="0" fontId="206" fillId="0" borderId="0"/>
    <xf numFmtId="274" fontId="70" fillId="0" borderId="0"/>
    <xf numFmtId="274" fontId="70" fillId="0" borderId="0"/>
    <xf numFmtId="0" fontId="206" fillId="0" borderId="0"/>
    <xf numFmtId="0" fontId="206" fillId="0" borderId="0"/>
    <xf numFmtId="0" fontId="206" fillId="0" borderId="0"/>
    <xf numFmtId="0" fontId="206" fillId="0" borderId="0"/>
    <xf numFmtId="0" fontId="206" fillId="0" borderId="0"/>
    <xf numFmtId="0" fontId="70" fillId="0" borderId="0"/>
    <xf numFmtId="0" fontId="6" fillId="0" borderId="0"/>
    <xf numFmtId="0" fontId="6" fillId="0" borderId="0"/>
    <xf numFmtId="0" fontId="6" fillId="0" borderId="0"/>
    <xf numFmtId="0" fontId="6" fillId="0" borderId="0"/>
    <xf numFmtId="274" fontId="6" fillId="0" borderId="0"/>
    <xf numFmtId="274" fontId="6" fillId="0" borderId="0"/>
    <xf numFmtId="0" fontId="6" fillId="0" borderId="0"/>
    <xf numFmtId="0" fontId="6" fillId="0" borderId="0"/>
    <xf numFmtId="274" fontId="6" fillId="0" borderId="0"/>
    <xf numFmtId="274" fontId="6" fillId="0" borderId="0"/>
    <xf numFmtId="0" fontId="6" fillId="0" borderId="0"/>
    <xf numFmtId="274" fontId="6" fillId="0" borderId="0"/>
    <xf numFmtId="37" fontId="14" fillId="0" borderId="0"/>
    <xf numFmtId="37" fontId="14" fillId="0" borderId="0"/>
    <xf numFmtId="0" fontId="206" fillId="0" borderId="0"/>
    <xf numFmtId="0" fontId="2" fillId="0" borderId="0"/>
    <xf numFmtId="274" fontId="6" fillId="0" borderId="0"/>
    <xf numFmtId="274" fontId="6" fillId="0" borderId="0"/>
    <xf numFmtId="274" fontId="6" fillId="0" borderId="0"/>
    <xf numFmtId="274" fontId="6" fillId="0" borderId="0"/>
    <xf numFmtId="274" fontId="6" fillId="0" borderId="0"/>
    <xf numFmtId="274" fontId="6" fillId="0" borderId="0"/>
    <xf numFmtId="274" fontId="6" fillId="0" borderId="0"/>
    <xf numFmtId="274" fontId="6" fillId="0" borderId="0"/>
    <xf numFmtId="274" fontId="6" fillId="0" borderId="0"/>
    <xf numFmtId="274" fontId="6" fillId="0" borderId="0"/>
    <xf numFmtId="274" fontId="6" fillId="0" borderId="0"/>
    <xf numFmtId="0" fontId="206" fillId="0" borderId="0"/>
    <xf numFmtId="0" fontId="206" fillId="0" borderId="0"/>
    <xf numFmtId="0" fontId="70"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6" fillId="0" borderId="0"/>
    <xf numFmtId="0" fontId="6" fillId="0" borderId="0"/>
    <xf numFmtId="274" fontId="6" fillId="0" borderId="0"/>
    <xf numFmtId="0" fontId="6" fillId="0" borderId="0"/>
    <xf numFmtId="0" fontId="6" fillId="0" borderId="0"/>
    <xf numFmtId="0" fontId="6" fillId="0" borderId="0"/>
    <xf numFmtId="0" fontId="6" fillId="0" borderId="0"/>
    <xf numFmtId="0" fontId="6" fillId="0" borderId="0"/>
    <xf numFmtId="274"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3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6" fillId="0" borderId="0"/>
    <xf numFmtId="0"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33" fillId="0" borderId="0">
      <alignment wrapText="1"/>
    </xf>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232" fillId="0" borderId="0"/>
    <xf numFmtId="0" fontId="232" fillId="0" borderId="0"/>
    <xf numFmtId="0" fontId="70" fillId="0" borderId="0"/>
    <xf numFmtId="0" fontId="232" fillId="0" borderId="0"/>
    <xf numFmtId="0" fontId="70" fillId="0" borderId="0"/>
    <xf numFmtId="0" fontId="6" fillId="0" borderId="0"/>
    <xf numFmtId="0" fontId="6" fillId="0" borderId="0"/>
    <xf numFmtId="0" fontId="6" fillId="0" borderId="0"/>
    <xf numFmtId="274" fontId="6" fillId="0" borderId="0"/>
    <xf numFmtId="0" fontId="6" fillId="0" borderId="0"/>
    <xf numFmtId="0" fontId="6" fillId="0" borderId="0"/>
    <xf numFmtId="0" fontId="6" fillId="0" borderId="0"/>
    <xf numFmtId="0" fontId="6" fillId="0" borderId="0"/>
    <xf numFmtId="0" fontId="232" fillId="0" borderId="0"/>
    <xf numFmtId="0" fontId="232"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17"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6" fillId="0" borderId="0"/>
    <xf numFmtId="0" fontId="22"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70" fillId="0" borderId="0"/>
    <xf numFmtId="274" fontId="70" fillId="0" borderId="0"/>
    <xf numFmtId="274" fontId="70" fillId="0" borderId="0"/>
    <xf numFmtId="0" fontId="70" fillId="0" borderId="0"/>
    <xf numFmtId="0" fontId="2" fillId="0" borderId="0"/>
    <xf numFmtId="0" fontId="2" fillId="0" borderId="0"/>
    <xf numFmtId="0" fontId="2"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 fillId="0" borderId="0"/>
    <xf numFmtId="0" fontId="2" fillId="0" borderId="0"/>
    <xf numFmtId="0" fontId="2" fillId="0" borderId="0"/>
    <xf numFmtId="0" fontId="2" fillId="0" borderId="0"/>
    <xf numFmtId="0" fontId="6" fillId="0" borderId="0" applyFont="0" applyFill="0" applyBorder="0" applyAlignment="0" applyProtection="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9"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06" fillId="0" borderId="0"/>
    <xf numFmtId="0" fontId="206" fillId="0" borderId="0"/>
    <xf numFmtId="0" fontId="206" fillId="0" borderId="0"/>
    <xf numFmtId="0" fontId="6" fillId="0" borderId="0"/>
    <xf numFmtId="0" fontId="6" fillId="0" borderId="0"/>
    <xf numFmtId="0" fontId="206" fillId="0" borderId="0"/>
    <xf numFmtId="0" fontId="206" fillId="0" borderId="0"/>
    <xf numFmtId="0" fontId="6" fillId="0" borderId="0"/>
    <xf numFmtId="0" fontId="2" fillId="0" borderId="0"/>
    <xf numFmtId="0" fontId="2" fillId="0" borderId="0"/>
    <xf numFmtId="0" fontId="6" fillId="0" borderId="0"/>
    <xf numFmtId="0" fontId="233" fillId="0" borderId="0">
      <alignment wrapText="1"/>
    </xf>
    <xf numFmtId="0" fontId="6" fillId="0" borderId="0"/>
    <xf numFmtId="0" fontId="206" fillId="0" borderId="0"/>
    <xf numFmtId="0" fontId="206" fillId="0" borderId="0"/>
    <xf numFmtId="0" fontId="206" fillId="0" borderId="0"/>
    <xf numFmtId="0" fontId="206" fillId="0" borderId="0"/>
    <xf numFmtId="0" fontId="6" fillId="0" borderId="0"/>
    <xf numFmtId="0" fontId="206" fillId="0" borderId="0"/>
    <xf numFmtId="0" fontId="206" fillId="0" borderId="0"/>
    <xf numFmtId="0" fontId="206" fillId="0" borderId="0"/>
    <xf numFmtId="0" fontId="6" fillId="0" borderId="0"/>
    <xf numFmtId="0" fontId="206" fillId="0" borderId="0"/>
    <xf numFmtId="0" fontId="206" fillId="0" borderId="0"/>
    <xf numFmtId="0" fontId="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 fillId="0" borderId="0"/>
    <xf numFmtId="0" fontId="2" fillId="0" borderId="0"/>
    <xf numFmtId="0" fontId="6" fillId="0" borderId="0"/>
    <xf numFmtId="0" fontId="6" fillId="0" borderId="0"/>
    <xf numFmtId="0" fontId="206" fillId="0" borderId="0"/>
    <xf numFmtId="0" fontId="206" fillId="0" borderId="0"/>
    <xf numFmtId="0" fontId="206" fillId="0" borderId="0"/>
    <xf numFmtId="0" fontId="20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206" fillId="0" borderId="0"/>
    <xf numFmtId="0" fontId="2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06" fillId="0" borderId="0"/>
    <xf numFmtId="0" fontId="6" fillId="0" borderId="0"/>
    <xf numFmtId="0" fontId="6" fillId="0" borderId="0"/>
    <xf numFmtId="0" fontId="6" fillId="0" borderId="0"/>
    <xf numFmtId="0" fontId="6" fillId="0" borderId="0"/>
    <xf numFmtId="0" fontId="6" fillId="0" borderId="0"/>
    <xf numFmtId="0" fontId="206" fillId="0" borderId="0"/>
    <xf numFmtId="0" fontId="206" fillId="0" borderId="0"/>
    <xf numFmtId="0" fontId="206"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 fillId="0" borderId="0"/>
    <xf numFmtId="0" fontId="2" fillId="0" borderId="0"/>
    <xf numFmtId="0" fontId="2"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06" fillId="0" borderId="0"/>
    <xf numFmtId="0" fontId="6" fillId="0" borderId="0"/>
    <xf numFmtId="0" fontId="6" fillId="0" borderId="0"/>
    <xf numFmtId="0" fontId="6" fillId="0" borderId="0"/>
    <xf numFmtId="0" fontId="6" fillId="0" borderId="0"/>
    <xf numFmtId="0" fontId="6" fillId="0" borderId="0"/>
    <xf numFmtId="0" fontId="6" fillId="0" borderId="0"/>
    <xf numFmtId="0" fontId="206" fillId="0" borderId="0"/>
    <xf numFmtId="0" fontId="206" fillId="0" borderId="0"/>
    <xf numFmtId="0" fontId="6" fillId="0" borderId="0"/>
    <xf numFmtId="0" fontId="6" fillId="0" borderId="0"/>
    <xf numFmtId="0" fontId="215" fillId="0" borderId="0"/>
    <xf numFmtId="0" fontId="215" fillId="0" borderId="0"/>
    <xf numFmtId="0" fontId="215" fillId="0" borderId="0"/>
    <xf numFmtId="0" fontId="215" fillId="0" borderId="0"/>
    <xf numFmtId="0" fontId="6" fillId="0" borderId="0"/>
    <xf numFmtId="0" fontId="6" fillId="0" borderId="0"/>
    <xf numFmtId="0" fontId="215" fillId="0" borderId="0"/>
    <xf numFmtId="0" fontId="215" fillId="0" borderId="0"/>
    <xf numFmtId="0" fontId="6" fillId="0" borderId="0"/>
    <xf numFmtId="0" fontId="215" fillId="0" borderId="0"/>
    <xf numFmtId="0" fontId="6" fillId="0" borderId="0"/>
    <xf numFmtId="0" fontId="6" fillId="0" borderId="0"/>
    <xf numFmtId="0" fontId="215" fillId="0" borderId="0"/>
    <xf numFmtId="0" fontId="6" fillId="0" borderId="0"/>
    <xf numFmtId="0" fontId="215"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14"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06"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6" fillId="0" borderId="0"/>
    <xf numFmtId="0" fontId="215" fillId="0" borderId="0"/>
    <xf numFmtId="0" fontId="6" fillId="0" borderId="0"/>
    <xf numFmtId="0" fontId="215" fillId="0" borderId="0"/>
    <xf numFmtId="0" fontId="6" fillId="0" borderId="0"/>
    <xf numFmtId="0" fontId="215" fillId="0" borderId="0"/>
    <xf numFmtId="0" fontId="2" fillId="0" borderId="0"/>
    <xf numFmtId="0" fontId="215" fillId="0" borderId="0"/>
    <xf numFmtId="0" fontId="2" fillId="0" borderId="0"/>
    <xf numFmtId="0" fontId="215" fillId="0" borderId="0"/>
    <xf numFmtId="0" fontId="2" fillId="0" borderId="0"/>
    <xf numFmtId="0" fontId="215" fillId="0" borderId="0"/>
    <xf numFmtId="0" fontId="206" fillId="0" borderId="0"/>
    <xf numFmtId="0" fontId="215" fillId="0" borderId="0"/>
    <xf numFmtId="0" fontId="206" fillId="0" borderId="0"/>
    <xf numFmtId="0" fontId="215" fillId="0" borderId="0"/>
    <xf numFmtId="0" fontId="206" fillId="0" borderId="0"/>
    <xf numFmtId="0" fontId="215" fillId="0" borderId="0"/>
    <xf numFmtId="0" fontId="6" fillId="0" borderId="0"/>
    <xf numFmtId="0" fontId="215" fillId="0" borderId="0"/>
    <xf numFmtId="0" fontId="6" fillId="0" borderId="0"/>
    <xf numFmtId="0" fontId="6" fillId="0" borderId="0"/>
    <xf numFmtId="0" fontId="215" fillId="0" borderId="0"/>
    <xf numFmtId="0" fontId="6"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6" fillId="0" borderId="0"/>
    <xf numFmtId="0" fontId="215" fillId="0" borderId="0"/>
    <xf numFmtId="0" fontId="215" fillId="0" borderId="0"/>
    <xf numFmtId="0" fontId="215" fillId="0" borderId="0"/>
    <xf numFmtId="0" fontId="215" fillId="0" borderId="0"/>
    <xf numFmtId="0" fontId="215" fillId="0" borderId="0"/>
    <xf numFmtId="0" fontId="213" fillId="0" borderId="0"/>
    <xf numFmtId="0" fontId="213" fillId="0" borderId="0"/>
    <xf numFmtId="0" fontId="213" fillId="0" borderId="0"/>
    <xf numFmtId="0" fontId="213" fillId="0" borderId="0"/>
    <xf numFmtId="0" fontId="215" fillId="0" borderId="0"/>
    <xf numFmtId="0" fontId="59" fillId="0" borderId="0"/>
    <xf numFmtId="274" fontId="59" fillId="0" borderId="0"/>
    <xf numFmtId="274" fontId="59" fillId="0" borderId="0"/>
    <xf numFmtId="0" fontId="59" fillId="0" borderId="0"/>
    <xf numFmtId="0" fontId="6" fillId="0" borderId="0"/>
    <xf numFmtId="0" fontId="215" fillId="0" borderId="0"/>
    <xf numFmtId="0" fontId="6" fillId="0" borderId="0"/>
    <xf numFmtId="0" fontId="213" fillId="0" borderId="0"/>
    <xf numFmtId="0" fontId="213" fillId="0" borderId="0"/>
    <xf numFmtId="0" fontId="2" fillId="0" borderId="0"/>
    <xf numFmtId="0" fontId="6" fillId="0" borderId="0"/>
    <xf numFmtId="0" fontId="6" fillId="0" borderId="0"/>
    <xf numFmtId="0" fontId="6" fillId="0" borderId="0"/>
    <xf numFmtId="0" fontId="6" fillId="0" borderId="0"/>
    <xf numFmtId="0" fontId="213" fillId="0" borderId="0"/>
    <xf numFmtId="0" fontId="213" fillId="0" borderId="0"/>
    <xf numFmtId="274" fontId="6" fillId="0" borderId="0"/>
    <xf numFmtId="0" fontId="206" fillId="0" borderId="0"/>
    <xf numFmtId="0" fontId="206"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06" fillId="0" borderId="0"/>
    <xf numFmtId="0" fontId="206" fillId="0" borderId="0"/>
    <xf numFmtId="0" fontId="206" fillId="0" borderId="0"/>
    <xf numFmtId="0" fontId="2" fillId="0" borderId="0"/>
    <xf numFmtId="0" fontId="206"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33" fillId="0" borderId="0"/>
    <xf numFmtId="0" fontId="215" fillId="0" borderId="0"/>
    <xf numFmtId="0" fontId="6" fillId="0" borderId="0"/>
    <xf numFmtId="0" fontId="233" fillId="0" borderId="0">
      <alignment wrapText="1"/>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179"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213" fillId="0" borderId="0"/>
    <xf numFmtId="0" fontId="213" fillId="0" borderId="0"/>
    <xf numFmtId="0" fontId="213" fillId="0" borderId="0"/>
    <xf numFmtId="0" fontId="213" fillId="0" borderId="0"/>
    <xf numFmtId="0" fontId="70" fillId="0" borderId="0"/>
    <xf numFmtId="274" fontId="70"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6" fillId="0" borderId="0"/>
    <xf numFmtId="0" fontId="6" fillId="0" borderId="0"/>
    <xf numFmtId="274"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213" fillId="0" borderId="0"/>
    <xf numFmtId="0" fontId="213" fillId="0" borderId="0"/>
    <xf numFmtId="0" fontId="213" fillId="0" borderId="0"/>
    <xf numFmtId="0" fontId="213" fillId="0" borderId="0"/>
    <xf numFmtId="0" fontId="70" fillId="0" borderId="0"/>
    <xf numFmtId="274" fontId="70"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 fillId="0" borderId="0"/>
    <xf numFmtId="0" fontId="2" fillId="0" borderId="0"/>
    <xf numFmtId="0" fontId="2" fillId="0" borderId="0"/>
    <xf numFmtId="0" fontId="2" fillId="0" borderId="0"/>
    <xf numFmtId="0" fontId="137" fillId="0" borderId="0"/>
    <xf numFmtId="0" fontId="2" fillId="0" borderId="0"/>
    <xf numFmtId="0" fontId="137" fillId="0" borderId="0"/>
    <xf numFmtId="0" fontId="2" fillId="0" borderId="0"/>
    <xf numFmtId="0" fontId="137" fillId="0" borderId="0"/>
    <xf numFmtId="0" fontId="2" fillId="0" borderId="0"/>
    <xf numFmtId="0" fontId="137" fillId="0" borderId="0"/>
    <xf numFmtId="0" fontId="2" fillId="0" borderId="0"/>
    <xf numFmtId="0" fontId="137" fillId="0" borderId="0"/>
    <xf numFmtId="0" fontId="2" fillId="0" borderId="0"/>
    <xf numFmtId="0" fontId="137" fillId="0" borderId="0"/>
    <xf numFmtId="0" fontId="2" fillId="0" borderId="0"/>
    <xf numFmtId="0" fontId="213" fillId="0" borderId="0"/>
    <xf numFmtId="0" fontId="213" fillId="0" borderId="0"/>
    <xf numFmtId="0" fontId="213" fillId="0" borderId="0"/>
    <xf numFmtId="0" fontId="213" fillId="0" borderId="0"/>
    <xf numFmtId="0" fontId="70" fillId="0" borderId="0"/>
    <xf numFmtId="274" fontId="70"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6" fillId="0" borderId="0"/>
    <xf numFmtId="0" fontId="2" fillId="0" borderId="0"/>
    <xf numFmtId="0" fontId="2" fillId="0" borderId="0"/>
    <xf numFmtId="0" fontId="2" fillId="0" borderId="0"/>
    <xf numFmtId="0" fontId="2"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6" fillId="0" borderId="0"/>
    <xf numFmtId="0" fontId="6" fillId="0" borderId="0"/>
    <xf numFmtId="0" fontId="6" fillId="0" borderId="0"/>
    <xf numFmtId="0" fontId="6"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6" fillId="0" borderId="0"/>
    <xf numFmtId="0" fontId="6" fillId="0" borderId="0"/>
    <xf numFmtId="0" fontId="6" fillId="0" borderId="0"/>
    <xf numFmtId="0" fontId="215"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 fillId="0" borderId="0"/>
    <xf numFmtId="0" fontId="6"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37" fontId="14" fillId="0" borderId="0"/>
    <xf numFmtId="0" fontId="213" fillId="0" borderId="0"/>
    <xf numFmtId="0" fontId="213" fillId="0" borderId="0"/>
    <xf numFmtId="0" fontId="213" fillId="0" borderId="0"/>
    <xf numFmtId="0" fontId="213" fillId="0" borderId="0"/>
    <xf numFmtId="0" fontId="213" fillId="0" borderId="0"/>
    <xf numFmtId="37" fontId="14"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37" fontId="14"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6" fillId="0" borderId="0"/>
    <xf numFmtId="0" fontId="88"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9"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9"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179"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274"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6" fillId="0" borderId="0"/>
    <xf numFmtId="0" fontId="2" fillId="0" borderId="0"/>
    <xf numFmtId="0" fontId="6" fillId="0" borderId="0"/>
    <xf numFmtId="0" fontId="6" fillId="0" borderId="0"/>
    <xf numFmtId="0" fontId="234" fillId="0" borderId="0"/>
    <xf numFmtId="0" fontId="234" fillId="0" borderId="0"/>
    <xf numFmtId="0" fontId="6" fillId="0" borderId="0"/>
    <xf numFmtId="0" fontId="6" fillId="0" borderId="0"/>
    <xf numFmtId="0" fontId="234" fillId="0" borderId="0"/>
    <xf numFmtId="0" fontId="6" fillId="0" borderId="0"/>
    <xf numFmtId="0" fontId="234" fillId="0" borderId="0"/>
    <xf numFmtId="0" fontId="70" fillId="0" borderId="0"/>
    <xf numFmtId="0" fontId="234" fillId="0" borderId="0"/>
    <xf numFmtId="0" fontId="6" fillId="0" borderId="0"/>
    <xf numFmtId="0" fontId="6" fillId="0" borderId="0"/>
    <xf numFmtId="0" fontId="14" fillId="0" borderId="0"/>
    <xf numFmtId="0" fontId="70" fillId="0" borderId="0"/>
    <xf numFmtId="0" fontId="70"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0" fontId="70" fillId="0" borderId="0"/>
    <xf numFmtId="0" fontId="70" fillId="0" borderId="0"/>
    <xf numFmtId="0" fontId="70" fillId="0" borderId="0"/>
    <xf numFmtId="0" fontId="6" fillId="0" borderId="0"/>
    <xf numFmtId="0" fontId="70" fillId="0" borderId="0"/>
    <xf numFmtId="0" fontId="70" fillId="0" borderId="0"/>
    <xf numFmtId="0" fontId="70" fillId="0" borderId="0"/>
    <xf numFmtId="274" fontId="70" fillId="0" borderId="0"/>
    <xf numFmtId="274" fontId="70" fillId="0" borderId="0"/>
    <xf numFmtId="274" fontId="70" fillId="0" borderId="0"/>
    <xf numFmtId="274" fontId="70" fillId="0" borderId="0"/>
    <xf numFmtId="0" fontId="70" fillId="0" borderId="0"/>
    <xf numFmtId="0"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15" fillId="0" borderId="0"/>
    <xf numFmtId="0" fontId="215" fillId="0" borderId="0"/>
    <xf numFmtId="0" fontId="20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 fillId="0" borderId="0"/>
    <xf numFmtId="0" fontId="20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06" fillId="0" borderId="0"/>
    <xf numFmtId="0" fontId="20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06"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6"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6" fillId="0" borderId="0"/>
    <xf numFmtId="0" fontId="6" fillId="0" borderId="0"/>
    <xf numFmtId="0" fontId="6" fillId="0" borderId="0"/>
    <xf numFmtId="0" fontId="6"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0" fontId="6"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6" fillId="0" borderId="0"/>
    <xf numFmtId="274"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9" fontId="59" fillId="0" borderId="0"/>
    <xf numFmtId="0" fontId="213" fillId="0" borderId="0"/>
    <xf numFmtId="0" fontId="213" fillId="0" borderId="0"/>
    <xf numFmtId="0" fontId="213" fillId="0" borderId="0"/>
    <xf numFmtId="0" fontId="213" fillId="0" borderId="0"/>
    <xf numFmtId="0" fontId="213" fillId="0" borderId="0"/>
    <xf numFmtId="274"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274" fontId="5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59"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0" fontId="70" fillId="0" borderId="0"/>
    <xf numFmtId="274" fontId="70" fillId="0" borderId="0"/>
    <xf numFmtId="0" fontId="70" fillId="0" borderId="0"/>
    <xf numFmtId="274" fontId="70" fillId="0" borderId="0"/>
    <xf numFmtId="274" fontId="70" fillId="0" borderId="0"/>
    <xf numFmtId="0" fontId="70" fillId="0" borderId="0"/>
    <xf numFmtId="274" fontId="70" fillId="0" borderId="0"/>
    <xf numFmtId="274" fontId="70" fillId="0" borderId="0"/>
    <xf numFmtId="274" fontId="70" fillId="0" borderId="0"/>
    <xf numFmtId="0" fontId="7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1" fillId="0" borderId="0"/>
    <xf numFmtId="43" fontId="1" fillId="0" borderId="0" applyFont="0" applyFill="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14" fillId="0" borderId="0"/>
  </cellStyleXfs>
  <cellXfs count="2749">
    <xf numFmtId="0" fontId="0" fillId="0" borderId="0" xfId="0"/>
    <xf numFmtId="0" fontId="7" fillId="0" borderId="0" xfId="0" applyFont="1" applyAlignment="1" applyProtection="1">
      <alignment horizontal="centerContinuous"/>
      <protection locked="0"/>
    </xf>
    <xf numFmtId="0" fontId="8" fillId="0" borderId="0" xfId="0" applyFont="1" applyAlignment="1" applyProtection="1">
      <alignment horizontal="centerContinuous"/>
      <protection locked="0"/>
    </xf>
    <xf numFmtId="0" fontId="9" fillId="0" borderId="0" xfId="0" applyFont="1" applyAlignment="1" applyProtection="1">
      <alignment horizontal="centerContinuous"/>
      <protection locked="0"/>
    </xf>
    <xf numFmtId="0" fontId="8" fillId="0" borderId="0" xfId="0" applyFont="1" applyProtection="1">
      <protection locked="0"/>
    </xf>
    <xf numFmtId="0" fontId="12" fillId="0" borderId="0" xfId="0" applyFont="1" applyProtection="1">
      <protection locked="0"/>
    </xf>
    <xf numFmtId="0" fontId="13" fillId="0" borderId="0" xfId="0" applyFont="1" applyAlignment="1">
      <alignment horizontal="centerContinuous"/>
    </xf>
    <xf numFmtId="0" fontId="14" fillId="0" borderId="0" xfId="0" applyFont="1" applyAlignment="1">
      <alignment horizontal="centerContinuous" wrapText="1"/>
    </xf>
    <xf numFmtId="0" fontId="15" fillId="0" borderId="0" xfId="0" applyFont="1" applyAlignment="1">
      <alignment horizontal="centerContinuous" wrapText="1"/>
    </xf>
    <xf numFmtId="0" fontId="14" fillId="0" borderId="0" xfId="0" applyFont="1"/>
    <xf numFmtId="0" fontId="17" fillId="0" borderId="0" xfId="0" applyFont="1" applyAlignment="1">
      <alignment horizontal="left"/>
    </xf>
    <xf numFmtId="0" fontId="17" fillId="0" borderId="0" xfId="0" applyFont="1" applyAlignment="1">
      <alignment horizontal="centerContinuous"/>
    </xf>
    <xf numFmtId="0" fontId="14" fillId="0" borderId="0" xfId="0" applyFont="1" applyAlignment="1">
      <alignment horizontal="centerContinuous"/>
    </xf>
    <xf numFmtId="0" fontId="14" fillId="0" borderId="0" xfId="0" applyFont="1" applyAlignment="1">
      <alignment horizontal="left"/>
    </xf>
    <xf numFmtId="0" fontId="18" fillId="4" borderId="0" xfId="0" applyFont="1" applyFill="1" applyAlignment="1" applyProtection="1">
      <alignment horizontal="centerContinuous"/>
    </xf>
    <xf numFmtId="0" fontId="19" fillId="4" borderId="1" xfId="0" applyFont="1" applyFill="1" applyBorder="1" applyAlignment="1" applyProtection="1">
      <alignment horizontal="centerContinuous"/>
    </xf>
    <xf numFmtId="0" fontId="14" fillId="0" borderId="0" xfId="0" applyFont="1" applyAlignment="1" applyProtection="1">
      <alignment horizontal="centerContinuous" wrapText="1"/>
    </xf>
    <xf numFmtId="0" fontId="14" fillId="0" borderId="0" xfId="0" applyFont="1" applyProtection="1"/>
    <xf numFmtId="0" fontId="20" fillId="0" borderId="0" xfId="0" applyFont="1" applyAlignment="1" applyProtection="1">
      <alignment horizontal="centerContinuous"/>
    </xf>
    <xf numFmtId="0" fontId="20" fillId="0" borderId="0" xfId="0" applyFont="1" applyProtection="1"/>
    <xf numFmtId="0" fontId="20" fillId="0" borderId="2" xfId="0" applyFont="1" applyBorder="1" applyProtection="1"/>
    <xf numFmtId="0" fontId="20" fillId="0" borderId="3" xfId="0" applyFont="1" applyBorder="1" applyProtection="1"/>
    <xf numFmtId="0" fontId="20" fillId="0" borderId="4" xfId="0" applyFont="1" applyBorder="1" applyProtection="1"/>
    <xf numFmtId="0" fontId="20" fillId="0" borderId="5" xfId="0" applyFont="1" applyBorder="1" applyProtection="1"/>
    <xf numFmtId="0" fontId="21" fillId="0" borderId="4" xfId="0" applyFont="1" applyBorder="1" applyAlignment="1" applyProtection="1">
      <alignment horizontal="centerContinuous"/>
    </xf>
    <xf numFmtId="0" fontId="20" fillId="0" borderId="5" xfId="0" applyFont="1" applyBorder="1" applyAlignment="1" applyProtection="1">
      <alignment horizontal="centerContinuous"/>
    </xf>
    <xf numFmtId="0" fontId="20" fillId="0" borderId="6" xfId="0" applyFont="1" applyBorder="1" applyProtection="1"/>
    <xf numFmtId="0" fontId="20" fillId="0" borderId="1" xfId="0" applyFont="1" applyBorder="1" applyProtection="1"/>
    <xf numFmtId="0" fontId="20" fillId="0" borderId="7" xfId="0" applyFont="1" applyBorder="1" applyProtection="1"/>
    <xf numFmtId="0" fontId="14" fillId="0" borderId="8" xfId="0" applyFont="1" applyBorder="1" applyProtection="1"/>
    <xf numFmtId="0" fontId="10" fillId="0" borderId="0" xfId="0" applyFont="1" applyProtection="1"/>
    <xf numFmtId="0" fontId="10" fillId="0" borderId="9" xfId="0" applyFont="1" applyBorder="1" applyAlignment="1" applyProtection="1">
      <alignment horizontal="centerContinuous"/>
    </xf>
    <xf numFmtId="0" fontId="10" fillId="0" borderId="10" xfId="0" applyFont="1" applyBorder="1" applyAlignment="1" applyProtection="1">
      <alignment horizontal="centerContinuous"/>
    </xf>
    <xf numFmtId="0" fontId="10" fillId="0" borderId="11" xfId="0" applyFont="1" applyBorder="1" applyAlignment="1" applyProtection="1">
      <alignment horizontal="centerContinuous"/>
    </xf>
    <xf numFmtId="0" fontId="10" fillId="0" borderId="4" xfId="0" applyFont="1" applyBorder="1" applyProtection="1"/>
    <xf numFmtId="0" fontId="10" fillId="0" borderId="0" xfId="0" applyFont="1" applyAlignment="1" applyProtection="1">
      <alignment horizontal="centerContinuous"/>
    </xf>
    <xf numFmtId="0" fontId="10" fillId="0" borderId="5" xfId="0" applyFont="1" applyBorder="1" applyAlignment="1" applyProtection="1">
      <alignment horizontal="centerContinuous"/>
    </xf>
    <xf numFmtId="0" fontId="10" fillId="0" borderId="9" xfId="0" applyFont="1" applyBorder="1" applyProtection="1"/>
    <xf numFmtId="0" fontId="10" fillId="0" borderId="10" xfId="0" applyFont="1" applyBorder="1" applyProtection="1"/>
    <xf numFmtId="0" fontId="10" fillId="0" borderId="5" xfId="0" applyFont="1" applyBorder="1" applyProtection="1"/>
    <xf numFmtId="0" fontId="10" fillId="0" borderId="6" xfId="0" applyFont="1" applyBorder="1" applyProtection="1"/>
    <xf numFmtId="0" fontId="10" fillId="0" borderId="1" xfId="0" applyFont="1" applyBorder="1" applyProtection="1"/>
    <xf numFmtId="0" fontId="10" fillId="0" borderId="1" xfId="0" applyFont="1" applyBorder="1" applyAlignment="1" applyProtection="1">
      <alignment horizontal="centerContinuous"/>
    </xf>
    <xf numFmtId="0" fontId="10" fillId="0" borderId="8" xfId="0" applyFont="1" applyBorder="1" applyProtection="1"/>
    <xf numFmtId="0" fontId="10" fillId="0" borderId="12" xfId="0" applyFont="1" applyBorder="1" applyProtection="1"/>
    <xf numFmtId="0" fontId="10" fillId="0" borderId="13" xfId="0" applyFont="1" applyBorder="1" applyProtection="1"/>
    <xf numFmtId="0" fontId="10" fillId="0" borderId="2" xfId="0" applyFont="1" applyBorder="1" applyProtection="1"/>
    <xf numFmtId="0" fontId="10" fillId="0" borderId="14" xfId="0" applyFont="1" applyBorder="1" applyProtection="1"/>
    <xf numFmtId="0" fontId="10" fillId="0" borderId="15" xfId="0" applyFont="1" applyBorder="1" applyProtection="1"/>
    <xf numFmtId="0" fontId="10" fillId="0" borderId="16" xfId="0" applyFont="1" applyBorder="1" applyProtection="1"/>
    <xf numFmtId="0" fontId="10" fillId="0" borderId="17" xfId="0" applyFont="1" applyBorder="1" applyProtection="1"/>
    <xf numFmtId="0" fontId="10" fillId="0" borderId="18" xfId="0" applyFont="1" applyBorder="1" applyProtection="1"/>
    <xf numFmtId="0" fontId="10" fillId="0" borderId="19" xfId="0" applyFont="1" applyBorder="1" applyAlignment="1" applyProtection="1">
      <alignment horizontal="centerContinuous"/>
    </xf>
    <xf numFmtId="0" fontId="10" fillId="0" borderId="16" xfId="0" applyFont="1" applyBorder="1" applyAlignment="1" applyProtection="1">
      <alignment horizontal="centerContinuous"/>
    </xf>
    <xf numFmtId="0" fontId="10" fillId="0" borderId="20" xfId="0" applyFont="1" applyBorder="1" applyProtection="1"/>
    <xf numFmtId="0" fontId="10" fillId="0" borderId="21" xfId="0" applyFont="1" applyBorder="1" applyAlignment="1" applyProtection="1">
      <alignment horizontal="centerContinuous"/>
    </xf>
    <xf numFmtId="0" fontId="10" fillId="0" borderId="22" xfId="0" applyFont="1" applyBorder="1" applyAlignment="1" applyProtection="1">
      <alignment horizontal="centerContinuous"/>
    </xf>
    <xf numFmtId="0" fontId="10" fillId="0" borderId="19" xfId="0" applyFont="1" applyBorder="1" applyProtection="1"/>
    <xf numFmtId="0" fontId="10" fillId="0" borderId="24" xfId="0" applyFont="1" applyBorder="1" applyProtection="1"/>
    <xf numFmtId="0" fontId="10" fillId="0" borderId="3" xfId="0" applyFont="1" applyBorder="1" applyProtection="1"/>
    <xf numFmtId="0" fontId="10" fillId="0" borderId="15" xfId="0" applyFont="1" applyBorder="1" applyAlignment="1" applyProtection="1">
      <alignment horizontal="centerContinuous"/>
    </xf>
    <xf numFmtId="0" fontId="10" fillId="0" borderId="25" xfId="0" applyFont="1" applyBorder="1" applyAlignment="1" applyProtection="1">
      <alignment horizontal="centerContinuous"/>
    </xf>
    <xf numFmtId="0" fontId="10" fillId="0" borderId="17" xfId="0" applyFont="1" applyBorder="1" applyAlignment="1" applyProtection="1">
      <alignment horizontal="centerContinuous"/>
    </xf>
    <xf numFmtId="0" fontId="10" fillId="0" borderId="26" xfId="0" applyFont="1" applyBorder="1" applyAlignment="1" applyProtection="1">
      <alignment horizontal="centerContinuous"/>
    </xf>
    <xf numFmtId="0" fontId="10" fillId="0" borderId="25" xfId="0" applyFont="1" applyBorder="1" applyProtection="1"/>
    <xf numFmtId="0" fontId="14" fillId="0" borderId="2" xfId="0" applyFont="1" applyBorder="1" applyProtection="1"/>
    <xf numFmtId="0" fontId="14" fillId="0" borderId="3" xfId="0" applyFont="1" applyBorder="1" applyProtection="1"/>
    <xf numFmtId="0" fontId="15" fillId="0" borderId="4" xfId="0" applyFont="1" applyBorder="1" applyAlignment="1" applyProtection="1">
      <alignment horizontal="centerContinuous"/>
    </xf>
    <xf numFmtId="0" fontId="14" fillId="0" borderId="0" xfId="0" applyFont="1" applyAlignment="1" applyProtection="1">
      <alignment horizontal="centerContinuous"/>
    </xf>
    <xf numFmtId="0" fontId="14" fillId="0" borderId="5" xfId="0" applyFont="1" applyBorder="1" applyAlignment="1" applyProtection="1">
      <alignment horizontal="centerContinuous"/>
    </xf>
    <xf numFmtId="0" fontId="15" fillId="0" borderId="0" xfId="0" applyFont="1" applyAlignment="1" applyProtection="1">
      <alignment horizontal="centerContinuous"/>
    </xf>
    <xf numFmtId="0" fontId="14" fillId="0" borderId="4" xfId="0" applyFont="1" applyBorder="1" applyProtection="1"/>
    <xf numFmtId="0" fontId="14" fillId="0" borderId="5" xfId="0" applyFont="1" applyBorder="1" applyProtection="1"/>
    <xf numFmtId="0" fontId="14" fillId="0" borderId="9" xfId="0" applyFont="1" applyBorder="1" applyProtection="1"/>
    <xf numFmtId="0" fontId="14" fillId="0" borderId="10" xfId="0" applyFont="1" applyBorder="1" applyAlignment="1" applyProtection="1">
      <alignment horizontal="centerContinuous"/>
    </xf>
    <xf numFmtId="0" fontId="14" fillId="0" borderId="11" xfId="0" applyFont="1" applyBorder="1" applyProtection="1"/>
    <xf numFmtId="0" fontId="14" fillId="0" borderId="10" xfId="0" applyFont="1" applyBorder="1" applyProtection="1"/>
    <xf numFmtId="0" fontId="14" fillId="0" borderId="15" xfId="0" applyFont="1" applyBorder="1" applyProtection="1"/>
    <xf numFmtId="0" fontId="14" fillId="0" borderId="19" xfId="0" applyFont="1" applyBorder="1" applyAlignment="1" applyProtection="1">
      <alignment horizontal="centerContinuous"/>
    </xf>
    <xf numFmtId="0" fontId="14" fillId="0" borderId="18" xfId="0" applyFont="1" applyBorder="1" applyProtection="1"/>
    <xf numFmtId="0" fontId="14" fillId="0" borderId="25" xfId="0" applyFont="1" applyBorder="1" applyProtection="1"/>
    <xf numFmtId="0" fontId="14" fillId="0" borderId="27" xfId="0" applyFont="1" applyBorder="1" applyProtection="1"/>
    <xf numFmtId="0" fontId="14" fillId="0" borderId="16" xfId="0" applyFont="1" applyBorder="1" applyProtection="1"/>
    <xf numFmtId="0" fontId="14" fillId="0" borderId="28" xfId="0" applyFont="1" applyBorder="1" applyProtection="1"/>
    <xf numFmtId="0" fontId="14" fillId="0" borderId="29" xfId="0" applyFont="1" applyBorder="1" applyProtection="1"/>
    <xf numFmtId="0" fontId="14" fillId="0" borderId="17" xfId="0" applyFont="1" applyBorder="1" applyProtection="1"/>
    <xf numFmtId="0" fontId="14" fillId="0" borderId="30" xfId="0" applyFont="1" applyBorder="1" applyProtection="1"/>
    <xf numFmtId="0" fontId="11" fillId="0" borderId="28" xfId="0" applyFont="1" applyBorder="1" applyProtection="1">
      <protection locked="0"/>
    </xf>
    <xf numFmtId="0" fontId="14" fillId="0" borderId="31" xfId="0" applyFont="1" applyBorder="1" applyProtection="1"/>
    <xf numFmtId="0" fontId="14" fillId="0" borderId="32" xfId="0" applyFont="1" applyBorder="1" applyProtection="1"/>
    <xf numFmtId="5" fontId="11" fillId="0" borderId="28" xfId="0" applyNumberFormat="1" applyFont="1" applyBorder="1" applyProtection="1">
      <protection locked="0"/>
    </xf>
    <xf numFmtId="5" fontId="11" fillId="0" borderId="29" xfId="0" applyNumberFormat="1" applyFont="1" applyBorder="1" applyProtection="1">
      <protection locked="0"/>
    </xf>
    <xf numFmtId="5" fontId="14" fillId="0" borderId="33" xfId="0" applyNumberFormat="1" applyFont="1" applyBorder="1" applyProtection="1"/>
    <xf numFmtId="5" fontId="11" fillId="0" borderId="27" xfId="0" applyNumberFormat="1" applyFont="1" applyBorder="1" applyProtection="1">
      <protection locked="0"/>
    </xf>
    <xf numFmtId="5" fontId="14" fillId="5" borderId="31" xfId="0" applyNumberFormat="1" applyFont="1" applyFill="1" applyBorder="1" applyProtection="1"/>
    <xf numFmtId="0" fontId="14" fillId="0" borderId="34" xfId="0" applyFont="1" applyBorder="1" applyProtection="1"/>
    <xf numFmtId="0" fontId="11" fillId="0" borderId="15" xfId="0" applyFont="1" applyBorder="1" applyProtection="1">
      <protection locked="0"/>
    </xf>
    <xf numFmtId="0" fontId="14" fillId="0" borderId="19" xfId="0" applyFont="1" applyBorder="1" applyProtection="1"/>
    <xf numFmtId="37" fontId="11" fillId="0" borderId="15" xfId="0" applyNumberFormat="1" applyFont="1" applyBorder="1" applyProtection="1">
      <protection locked="0"/>
    </xf>
    <xf numFmtId="37" fontId="11" fillId="0" borderId="5" xfId="0" applyNumberFormat="1" applyFont="1" applyBorder="1" applyProtection="1">
      <protection locked="0"/>
    </xf>
    <xf numFmtId="37" fontId="14" fillId="0" borderId="18" xfId="0" applyNumberFormat="1" applyFont="1" applyBorder="1" applyProtection="1"/>
    <xf numFmtId="37" fontId="11" fillId="0" borderId="25" xfId="0" applyNumberFormat="1" applyFont="1" applyBorder="1" applyProtection="1">
      <protection locked="0"/>
    </xf>
    <xf numFmtId="37" fontId="14" fillId="5" borderId="0" xfId="0" applyNumberFormat="1" applyFont="1" applyFill="1" applyProtection="1"/>
    <xf numFmtId="0" fontId="11" fillId="0" borderId="17" xfId="0" applyFont="1" applyBorder="1" applyProtection="1">
      <protection locked="0"/>
    </xf>
    <xf numFmtId="0" fontId="14" fillId="0" borderId="21" xfId="0" applyFont="1" applyBorder="1" applyProtection="1"/>
    <xf numFmtId="37" fontId="11" fillId="0" borderId="17" xfId="0" applyNumberFormat="1" applyFont="1" applyBorder="1" applyProtection="1">
      <protection locked="0"/>
    </xf>
    <xf numFmtId="37" fontId="11" fillId="0" borderId="11" xfId="0" applyNumberFormat="1" applyFont="1" applyBorder="1" applyProtection="1">
      <protection locked="0"/>
    </xf>
    <xf numFmtId="37" fontId="14" fillId="0" borderId="20" xfId="0" applyNumberFormat="1" applyFont="1" applyBorder="1" applyProtection="1"/>
    <xf numFmtId="37" fontId="11" fillId="0" borderId="26" xfId="0" applyNumberFormat="1" applyFont="1" applyBorder="1" applyProtection="1">
      <protection locked="0"/>
    </xf>
    <xf numFmtId="0" fontId="14" fillId="0" borderId="22" xfId="0" applyFont="1" applyBorder="1" applyProtection="1"/>
    <xf numFmtId="0" fontId="14" fillId="0" borderId="6" xfId="0" applyFont="1" applyBorder="1" applyProtection="1"/>
    <xf numFmtId="0" fontId="14" fillId="0" borderId="1" xfId="0" applyFont="1" applyBorder="1" applyProtection="1"/>
    <xf numFmtId="0" fontId="14" fillId="0" borderId="7" xfId="0" applyFont="1" applyBorder="1" applyProtection="1"/>
    <xf numFmtId="0" fontId="15" fillId="0" borderId="0" xfId="0" applyFont="1" applyProtection="1"/>
    <xf numFmtId="0" fontId="10" fillId="0" borderId="26" xfId="0" applyFont="1" applyBorder="1" applyProtection="1"/>
    <xf numFmtId="0" fontId="10" fillId="0" borderId="21" xfId="0" applyFont="1" applyBorder="1" applyProtection="1"/>
    <xf numFmtId="0" fontId="14" fillId="0" borderId="26" xfId="0" applyFont="1" applyBorder="1" applyProtection="1"/>
    <xf numFmtId="0" fontId="10" fillId="0" borderId="4" xfId="0" applyFont="1" applyBorder="1" applyAlignment="1" applyProtection="1">
      <alignment horizontal="centerContinuous"/>
    </xf>
    <xf numFmtId="0" fontId="22" fillId="0" borderId="0" xfId="0" applyFont="1" applyAlignment="1" applyProtection="1">
      <alignment horizontal="left"/>
    </xf>
    <xf numFmtId="0" fontId="22" fillId="0" borderId="0" xfId="0" applyFont="1" applyAlignment="1" applyProtection="1">
      <alignment horizontal="centerContinuous"/>
    </xf>
    <xf numFmtId="0" fontId="22" fillId="0" borderId="5" xfId="0" applyFont="1" applyBorder="1" applyAlignment="1" applyProtection="1">
      <alignment horizontal="centerContinuous"/>
    </xf>
    <xf numFmtId="0" fontId="22" fillId="0" borderId="0" xfId="0" applyFont="1" applyProtection="1"/>
    <xf numFmtId="0" fontId="22" fillId="0" borderId="10" xfId="0" applyFont="1" applyBorder="1" applyAlignment="1" applyProtection="1">
      <alignment horizontal="left"/>
    </xf>
    <xf numFmtId="0" fontId="22" fillId="0" borderId="10" xfId="0" applyFont="1" applyBorder="1" applyProtection="1"/>
    <xf numFmtId="0" fontId="22" fillId="0" borderId="10" xfId="0" applyFont="1" applyBorder="1" applyAlignment="1" applyProtection="1">
      <alignment horizontal="centerContinuous"/>
    </xf>
    <xf numFmtId="0" fontId="22" fillId="0" borderId="11" xfId="0" applyFont="1" applyBorder="1" applyAlignment="1" applyProtection="1">
      <alignment horizontal="centerContinuous"/>
    </xf>
    <xf numFmtId="0" fontId="22" fillId="0" borderId="25" xfId="0" applyFont="1" applyBorder="1" applyProtection="1"/>
    <xf numFmtId="0" fontId="22" fillId="0" borderId="25" xfId="0" applyFont="1" applyBorder="1" applyAlignment="1" applyProtection="1">
      <alignment horizontal="centerContinuous"/>
    </xf>
    <xf numFmtId="0" fontId="22" fillId="0" borderId="5" xfId="0" applyFont="1" applyBorder="1" applyProtection="1"/>
    <xf numFmtId="0" fontId="22" fillId="0" borderId="26" xfId="0" applyFont="1" applyBorder="1" applyProtection="1"/>
    <xf numFmtId="0" fontId="22" fillId="0" borderId="11" xfId="0" applyFont="1" applyBorder="1" applyProtection="1"/>
    <xf numFmtId="0" fontId="10" fillId="0" borderId="11" xfId="0" applyFont="1" applyBorder="1" applyProtection="1"/>
    <xf numFmtId="0" fontId="10" fillId="0" borderId="22" xfId="0" applyFont="1" applyBorder="1" applyProtection="1"/>
    <xf numFmtId="0" fontId="14" fillId="0" borderId="20" xfId="0" applyFont="1" applyBorder="1" applyProtection="1"/>
    <xf numFmtId="0" fontId="10" fillId="0" borderId="0" xfId="0" applyFont="1" applyAlignment="1" applyProtection="1">
      <alignment horizontal="left"/>
    </xf>
    <xf numFmtId="0" fontId="10" fillId="0" borderId="1" xfId="0" applyFont="1" applyBorder="1" applyAlignment="1" applyProtection="1">
      <alignment horizontal="left"/>
    </xf>
    <xf numFmtId="0" fontId="23" fillId="0" borderId="0" xfId="0" applyFont="1" applyAlignment="1" applyProtection="1">
      <alignment horizontal="centerContinuous"/>
    </xf>
    <xf numFmtId="0" fontId="23" fillId="0" borderId="4" xfId="0" applyFont="1" applyBorder="1" applyAlignment="1" applyProtection="1">
      <alignment horizontal="centerContinuous"/>
    </xf>
    <xf numFmtId="0" fontId="23" fillId="0" borderId="5" xfId="0" applyFont="1" applyBorder="1" applyAlignment="1" applyProtection="1">
      <alignment horizontal="centerContinuous"/>
    </xf>
    <xf numFmtId="37" fontId="10" fillId="0" borderId="0" xfId="0" applyNumberFormat="1" applyFont="1" applyProtection="1"/>
    <xf numFmtId="37" fontId="10" fillId="0" borderId="5" xfId="0" applyNumberFormat="1" applyFont="1" applyBorder="1" applyProtection="1"/>
    <xf numFmtId="37" fontId="10" fillId="0" borderId="1" xfId="0" applyNumberFormat="1" applyFont="1" applyBorder="1" applyProtection="1"/>
    <xf numFmtId="37" fontId="10" fillId="0" borderId="7" xfId="0" applyNumberFormat="1" applyFont="1" applyBorder="1" applyProtection="1"/>
    <xf numFmtId="37" fontId="10" fillId="0" borderId="0" xfId="0" applyNumberFormat="1" applyFont="1" applyAlignment="1" applyProtection="1">
      <alignment horizontal="centerContinuous"/>
    </xf>
    <xf numFmtId="0" fontId="14" fillId="0" borderId="9" xfId="0" applyFont="1" applyBorder="1" applyAlignment="1" applyProtection="1">
      <alignment horizontal="centerContinuous"/>
    </xf>
    <xf numFmtId="0" fontId="23" fillId="0" borderId="0" xfId="0" applyFont="1" applyProtection="1"/>
    <xf numFmtId="0" fontId="10" fillId="0" borderId="18" xfId="0" applyFont="1" applyBorder="1" applyAlignment="1" applyProtection="1">
      <alignment horizontal="center"/>
    </xf>
    <xf numFmtId="0" fontId="10" fillId="0" borderId="20" xfId="0" applyFont="1" applyBorder="1" applyAlignment="1" applyProtection="1">
      <alignment horizontal="center"/>
    </xf>
    <xf numFmtId="5" fontId="10" fillId="0" borderId="17" xfId="0" applyNumberFormat="1" applyFont="1" applyBorder="1" applyProtection="1"/>
    <xf numFmtId="5" fontId="10" fillId="0" borderId="22" xfId="0" applyNumberFormat="1" applyFont="1" applyBorder="1" applyProtection="1"/>
    <xf numFmtId="37" fontId="10" fillId="0" borderId="17" xfId="0" applyNumberFormat="1" applyFont="1" applyBorder="1" applyProtection="1"/>
    <xf numFmtId="37" fontId="10" fillId="0" borderId="22" xfId="0" applyNumberFormat="1" applyFont="1" applyBorder="1" applyProtection="1"/>
    <xf numFmtId="37" fontId="10" fillId="0" borderId="21" xfId="0" applyNumberFormat="1" applyFont="1" applyBorder="1" applyProtection="1"/>
    <xf numFmtId="0" fontId="10" fillId="0" borderId="38" xfId="0" applyFont="1" applyBorder="1" applyAlignment="1" applyProtection="1">
      <alignment horizontal="centerContinuous" wrapText="1"/>
    </xf>
    <xf numFmtId="5" fontId="10" fillId="0" borderId="21" xfId="0" applyNumberFormat="1" applyFont="1" applyBorder="1" applyProtection="1"/>
    <xf numFmtId="0" fontId="10" fillId="0" borderId="21" xfId="0" applyFont="1" applyBorder="1" applyAlignment="1" applyProtection="1">
      <alignment horizontal="center"/>
    </xf>
    <xf numFmtId="37" fontId="10" fillId="0" borderId="19" xfId="0" applyNumberFormat="1" applyFont="1" applyBorder="1" applyProtection="1"/>
    <xf numFmtId="37" fontId="10" fillId="0" borderId="16" xfId="0" applyNumberFormat="1" applyFont="1" applyBorder="1" applyProtection="1"/>
    <xf numFmtId="0" fontId="10" fillId="0" borderId="38" xfId="0" applyFont="1" applyBorder="1" applyProtection="1"/>
    <xf numFmtId="5" fontId="10" fillId="0" borderId="37" xfId="0" applyNumberFormat="1" applyFont="1" applyBorder="1" applyProtection="1"/>
    <xf numFmtId="37" fontId="10" fillId="0" borderId="19" xfId="0" applyNumberFormat="1" applyFont="1" applyBorder="1" applyAlignment="1" applyProtection="1">
      <alignment horizontal="centerContinuous"/>
    </xf>
    <xf numFmtId="37" fontId="10" fillId="0" borderId="21" xfId="0" applyNumberFormat="1" applyFont="1" applyBorder="1" applyAlignment="1" applyProtection="1">
      <alignment horizontal="centerContinuous"/>
    </xf>
    <xf numFmtId="37" fontId="10" fillId="0" borderId="5" xfId="0" applyNumberFormat="1" applyFont="1" applyBorder="1" applyAlignment="1" applyProtection="1">
      <alignment horizontal="centerContinuous"/>
    </xf>
    <xf numFmtId="37" fontId="10" fillId="0" borderId="1" xfId="0" applyNumberFormat="1" applyFont="1" applyBorder="1" applyAlignment="1" applyProtection="1">
      <alignment horizontal="centerContinuous"/>
    </xf>
    <xf numFmtId="37" fontId="10" fillId="0" borderId="7" xfId="0" applyNumberFormat="1" applyFont="1" applyBorder="1" applyAlignment="1" applyProtection="1">
      <alignment horizontal="centerContinuous"/>
    </xf>
    <xf numFmtId="39" fontId="10" fillId="0" borderId="0" xfId="0" applyNumberFormat="1" applyFont="1" applyAlignment="1" applyProtection="1">
      <alignment horizontal="centerContinuous"/>
    </xf>
    <xf numFmtId="37" fontId="10" fillId="0" borderId="11" xfId="0" applyNumberFormat="1" applyFont="1" applyBorder="1" applyAlignment="1" applyProtection="1">
      <alignment horizontal="centerContinuous"/>
    </xf>
    <xf numFmtId="37" fontId="10" fillId="0" borderId="26" xfId="0" applyNumberFormat="1" applyFont="1" applyBorder="1" applyAlignment="1" applyProtection="1">
      <alignment horizontal="centerContinuous"/>
    </xf>
    <xf numFmtId="0" fontId="10" fillId="0" borderId="29" xfId="0" applyFont="1" applyBorder="1" applyProtection="1"/>
    <xf numFmtId="0" fontId="10" fillId="0" borderId="33" xfId="0" applyFont="1" applyBorder="1" applyProtection="1"/>
    <xf numFmtId="37" fontId="10" fillId="0" borderId="39" xfId="0" applyNumberFormat="1" applyFont="1" applyBorder="1" applyAlignment="1" applyProtection="1">
      <alignment horizontal="centerContinuous"/>
    </xf>
    <xf numFmtId="0" fontId="10" fillId="0" borderId="0" xfId="0" applyFont="1" applyAlignment="1" applyProtection="1">
      <alignment horizontal="center"/>
    </xf>
    <xf numFmtId="37" fontId="10" fillId="0" borderId="15" xfId="0" applyNumberFormat="1" applyFont="1" applyBorder="1" applyProtection="1"/>
    <xf numFmtId="37" fontId="10" fillId="6" borderId="21" xfId="0" applyNumberFormat="1" applyFont="1" applyFill="1" applyBorder="1" applyProtection="1"/>
    <xf numFmtId="37" fontId="10" fillId="6" borderId="22" xfId="0" applyNumberFormat="1" applyFont="1" applyFill="1" applyBorder="1" applyProtection="1"/>
    <xf numFmtId="0" fontId="10" fillId="6" borderId="20" xfId="0" applyFont="1" applyFill="1" applyBorder="1" applyAlignment="1" applyProtection="1">
      <alignment horizontal="centerContinuous"/>
    </xf>
    <xf numFmtId="0" fontId="10" fillId="6" borderId="26" xfId="0" applyFont="1" applyFill="1" applyBorder="1" applyAlignment="1" applyProtection="1">
      <alignment horizontal="centerContinuous"/>
    </xf>
    <xf numFmtId="0" fontId="10" fillId="6" borderId="10" xfId="0" applyFont="1" applyFill="1" applyBorder="1" applyAlignment="1" applyProtection="1">
      <alignment horizontal="centerContinuous"/>
    </xf>
    <xf numFmtId="0" fontId="10" fillId="6" borderId="21" xfId="0" applyFont="1" applyFill="1" applyBorder="1" applyProtection="1"/>
    <xf numFmtId="37" fontId="10" fillId="6" borderId="17" xfId="0" applyNumberFormat="1" applyFont="1" applyFill="1" applyBorder="1" applyProtection="1"/>
    <xf numFmtId="0" fontId="10" fillId="0" borderId="18" xfId="0" applyFont="1" applyBorder="1" applyAlignment="1" applyProtection="1">
      <alignment horizontal="centerContinuous"/>
    </xf>
    <xf numFmtId="5" fontId="10" fillId="0" borderId="9" xfId="0" applyNumberFormat="1" applyFont="1" applyBorder="1" applyProtection="1"/>
    <xf numFmtId="0" fontId="10" fillId="0" borderId="7" xfId="0" applyFont="1" applyBorder="1" applyProtection="1"/>
    <xf numFmtId="0" fontId="10" fillId="0" borderId="3" xfId="0" applyFont="1" applyBorder="1" applyAlignment="1" applyProtection="1">
      <alignment horizontal="center"/>
    </xf>
    <xf numFmtId="39" fontId="10" fillId="0" borderId="5" xfId="0" applyNumberFormat="1" applyFont="1" applyBorder="1" applyAlignment="1" applyProtection="1">
      <alignment horizontal="centerContinuous"/>
    </xf>
    <xf numFmtId="0" fontId="10" fillId="7" borderId="21" xfId="0" applyFont="1" applyFill="1" applyBorder="1" applyProtection="1"/>
    <xf numFmtId="0" fontId="10" fillId="8" borderId="21" xfId="0" applyFont="1" applyFill="1" applyBorder="1" applyProtection="1"/>
    <xf numFmtId="0" fontId="10" fillId="0" borderId="0" xfId="0" applyFont="1" applyAlignment="1" applyProtection="1">
      <alignment horizontal="right"/>
    </xf>
    <xf numFmtId="0" fontId="10" fillId="0" borderId="10" xfId="0" applyFont="1" applyBorder="1" applyAlignment="1" applyProtection="1">
      <alignment horizontal="right"/>
    </xf>
    <xf numFmtId="37" fontId="10" fillId="0" borderId="10" xfId="0" applyNumberFormat="1" applyFont="1" applyBorder="1" applyProtection="1"/>
    <xf numFmtId="37" fontId="10" fillId="3" borderId="22" xfId="0" applyNumberFormat="1" applyFont="1" applyFill="1" applyBorder="1" applyProtection="1"/>
    <xf numFmtId="0" fontId="10" fillId="0" borderId="19" xfId="0" applyFont="1" applyBorder="1" applyAlignment="1" applyProtection="1">
      <alignment horizontal="center"/>
    </xf>
    <xf numFmtId="37" fontId="10" fillId="0" borderId="0" xfId="0" applyNumberFormat="1" applyFont="1" applyAlignment="1" applyProtection="1">
      <alignment horizontal="right"/>
    </xf>
    <xf numFmtId="0" fontId="10" fillId="0" borderId="16" xfId="0" applyFont="1" applyBorder="1" applyAlignment="1" applyProtection="1">
      <alignment horizontal="center"/>
    </xf>
    <xf numFmtId="0" fontId="10" fillId="0" borderId="22" xfId="0" applyFont="1" applyBorder="1" applyAlignment="1" applyProtection="1">
      <alignment horizontal="center"/>
    </xf>
    <xf numFmtId="0" fontId="10" fillId="9" borderId="19" xfId="0" applyFont="1" applyFill="1" applyBorder="1" applyProtection="1"/>
    <xf numFmtId="39" fontId="10" fillId="9" borderId="5" xfId="0" applyNumberFormat="1" applyFont="1" applyFill="1" applyBorder="1" applyAlignment="1" applyProtection="1">
      <alignment horizontal="centerContinuous"/>
    </xf>
    <xf numFmtId="0" fontId="10" fillId="9" borderId="4" xfId="0" applyFont="1" applyFill="1" applyBorder="1" applyProtection="1"/>
    <xf numFmtId="39" fontId="10" fillId="9" borderId="0" xfId="0" applyNumberFormat="1" applyFont="1" applyFill="1" applyAlignment="1" applyProtection="1">
      <alignment horizontal="centerContinuous"/>
    </xf>
    <xf numFmtId="39" fontId="10" fillId="9" borderId="25" xfId="0" applyNumberFormat="1" applyFont="1" applyFill="1" applyBorder="1" applyAlignment="1" applyProtection="1">
      <alignment horizontal="centerContinuous"/>
    </xf>
    <xf numFmtId="0" fontId="10" fillId="9" borderId="21" xfId="0" applyFont="1" applyFill="1" applyBorder="1" applyAlignment="1" applyProtection="1">
      <alignment horizontal="centerContinuous"/>
    </xf>
    <xf numFmtId="0" fontId="10" fillId="9" borderId="11" xfId="0" applyFont="1" applyFill="1" applyBorder="1" applyAlignment="1" applyProtection="1">
      <alignment horizontal="centerContinuous"/>
    </xf>
    <xf numFmtId="0" fontId="10" fillId="9" borderId="9" xfId="0" applyFont="1" applyFill="1" applyBorder="1" applyAlignment="1" applyProtection="1">
      <alignment horizontal="centerContinuous"/>
    </xf>
    <xf numFmtId="0" fontId="10" fillId="9" borderId="10" xfId="0" applyFont="1" applyFill="1" applyBorder="1" applyAlignment="1" applyProtection="1">
      <alignment horizontal="centerContinuous"/>
    </xf>
    <xf numFmtId="0" fontId="10" fillId="9" borderId="26" xfId="0" applyFont="1" applyFill="1" applyBorder="1" applyAlignment="1" applyProtection="1">
      <alignment horizontal="centerContinuous"/>
    </xf>
    <xf numFmtId="37" fontId="10" fillId="0" borderId="17" xfId="0" applyNumberFormat="1" applyFont="1" applyBorder="1" applyAlignment="1" applyProtection="1">
      <alignment horizontal="centerContinuous"/>
    </xf>
    <xf numFmtId="37" fontId="10" fillId="9" borderId="19" xfId="0" applyNumberFormat="1" applyFont="1" applyFill="1" applyBorder="1" applyProtection="1"/>
    <xf numFmtId="37" fontId="10" fillId="9" borderId="5" xfId="0" applyNumberFormat="1" applyFont="1" applyFill="1" applyBorder="1" applyAlignment="1" applyProtection="1">
      <alignment horizontal="centerContinuous"/>
    </xf>
    <xf numFmtId="37" fontId="10" fillId="9" borderId="4" xfId="0" applyNumberFormat="1" applyFont="1" applyFill="1" applyBorder="1" applyProtection="1"/>
    <xf numFmtId="37" fontId="10" fillId="9" borderId="0" xfId="0" applyNumberFormat="1" applyFont="1" applyFill="1" applyAlignment="1" applyProtection="1">
      <alignment horizontal="centerContinuous"/>
    </xf>
    <xf numFmtId="37" fontId="10" fillId="9" borderId="25" xfId="0" applyNumberFormat="1" applyFont="1" applyFill="1" applyBorder="1" applyAlignment="1" applyProtection="1">
      <alignment horizontal="centerContinuous"/>
    </xf>
    <xf numFmtId="37" fontId="10" fillId="9" borderId="21" xfId="0" applyNumberFormat="1" applyFont="1" applyFill="1" applyBorder="1" applyAlignment="1" applyProtection="1">
      <alignment horizontal="centerContinuous"/>
    </xf>
    <xf numFmtId="37" fontId="10" fillId="9" borderId="11" xfId="0" applyNumberFormat="1" applyFont="1" applyFill="1" applyBorder="1" applyAlignment="1" applyProtection="1">
      <alignment horizontal="centerContinuous"/>
    </xf>
    <xf numFmtId="37" fontId="10" fillId="9" borderId="9" xfId="0" applyNumberFormat="1" applyFont="1" applyFill="1" applyBorder="1" applyAlignment="1" applyProtection="1">
      <alignment horizontal="centerContinuous"/>
    </xf>
    <xf numFmtId="37" fontId="10" fillId="9" borderId="10" xfId="0" applyNumberFormat="1" applyFont="1" applyFill="1" applyBorder="1" applyAlignment="1" applyProtection="1">
      <alignment horizontal="centerContinuous"/>
    </xf>
    <xf numFmtId="37" fontId="10" fillId="9" borderId="26" xfId="0" applyNumberFormat="1" applyFont="1" applyFill="1" applyBorder="1" applyAlignment="1" applyProtection="1">
      <alignment horizontal="centerContinuous"/>
    </xf>
    <xf numFmtId="0" fontId="10" fillId="0" borderId="10" xfId="0" applyFont="1" applyBorder="1" applyAlignment="1" applyProtection="1">
      <alignment horizontal="center"/>
    </xf>
    <xf numFmtId="0" fontId="10" fillId="0" borderId="40" xfId="0" applyFont="1" applyBorder="1" applyProtection="1"/>
    <xf numFmtId="0" fontId="10" fillId="0" borderId="15" xfId="0" applyFont="1" applyBorder="1" applyProtection="1">
      <protection locked="0"/>
    </xf>
    <xf numFmtId="0" fontId="10" fillId="0" borderId="10" xfId="0" applyFont="1" applyBorder="1" applyProtection="1">
      <protection locked="0"/>
    </xf>
    <xf numFmtId="0" fontId="10" fillId="0" borderId="17" xfId="0" applyFont="1" applyBorder="1" applyProtection="1">
      <protection locked="0"/>
    </xf>
    <xf numFmtId="0" fontId="22" fillId="0" borderId="4" xfId="0" applyFont="1" applyBorder="1" applyProtection="1"/>
    <xf numFmtId="0" fontId="22" fillId="0" borderId="9" xfId="0" applyFont="1" applyBorder="1" applyProtection="1"/>
    <xf numFmtId="39" fontId="22" fillId="0" borderId="10" xfId="0" applyNumberFormat="1" applyFont="1" applyBorder="1" applyAlignment="1" applyProtection="1">
      <alignment horizontal="centerContinuous"/>
    </xf>
    <xf numFmtId="39" fontId="10" fillId="0" borderId="10" xfId="0" applyNumberFormat="1" applyFont="1" applyBorder="1" applyAlignment="1" applyProtection="1">
      <alignment horizontal="centerContinuous"/>
    </xf>
    <xf numFmtId="0" fontId="25" fillId="0" borderId="25" xfId="0" applyFont="1" applyBorder="1" applyProtection="1"/>
    <xf numFmtId="0" fontId="10" fillId="0" borderId="34" xfId="0" applyFont="1" applyBorder="1" applyProtection="1"/>
    <xf numFmtId="37" fontId="10" fillId="0" borderId="15" xfId="0" applyNumberFormat="1" applyFont="1" applyBorder="1" applyAlignment="1" applyProtection="1">
      <alignment horizontal="centerContinuous"/>
    </xf>
    <xf numFmtId="5" fontId="10" fillId="0" borderId="17" xfId="0" applyNumberFormat="1" applyFont="1" applyBorder="1" applyAlignment="1" applyProtection="1">
      <alignment horizontal="centerContinuous"/>
      <protection locked="0"/>
    </xf>
    <xf numFmtId="5" fontId="10" fillId="0" borderId="11" xfId="0" applyNumberFormat="1" applyFont="1" applyBorder="1" applyProtection="1">
      <protection locked="0"/>
    </xf>
    <xf numFmtId="5" fontId="10" fillId="9" borderId="4" xfId="0" applyNumberFormat="1" applyFont="1" applyFill="1" applyBorder="1" applyProtection="1"/>
    <xf numFmtId="37" fontId="10" fillId="0" borderId="17" xfId="0" applyNumberFormat="1" applyFont="1" applyBorder="1" applyProtection="1">
      <protection locked="0"/>
    </xf>
    <xf numFmtId="0" fontId="10" fillId="9" borderId="4" xfId="0" applyFont="1" applyFill="1" applyBorder="1" applyAlignment="1" applyProtection="1">
      <alignment horizontal="centerContinuous"/>
    </xf>
    <xf numFmtId="0" fontId="10" fillId="9" borderId="16" xfId="0" applyFont="1" applyFill="1" applyBorder="1" applyProtection="1"/>
    <xf numFmtId="37" fontId="10" fillId="9" borderId="25" xfId="0" applyNumberFormat="1" applyFont="1" applyFill="1" applyBorder="1" applyProtection="1"/>
    <xf numFmtId="37" fontId="10" fillId="9" borderId="21" xfId="0" applyNumberFormat="1" applyFont="1" applyFill="1" applyBorder="1" applyProtection="1"/>
    <xf numFmtId="0" fontId="10" fillId="9" borderId="11" xfId="0" applyFont="1" applyFill="1" applyBorder="1" applyProtection="1"/>
    <xf numFmtId="37" fontId="10" fillId="9" borderId="10" xfId="0" applyNumberFormat="1" applyFont="1" applyFill="1" applyBorder="1" applyProtection="1"/>
    <xf numFmtId="0" fontId="10" fillId="9" borderId="9" xfId="0" applyFont="1" applyFill="1" applyBorder="1" applyProtection="1"/>
    <xf numFmtId="37" fontId="10" fillId="9" borderId="26" xfId="0" applyNumberFormat="1" applyFont="1" applyFill="1" applyBorder="1" applyProtection="1"/>
    <xf numFmtId="37" fontId="10" fillId="0" borderId="11" xfId="0" applyNumberFormat="1" applyFont="1" applyBorder="1" applyProtection="1">
      <protection locked="0"/>
    </xf>
    <xf numFmtId="5" fontId="10" fillId="0" borderId="15" xfId="0" applyNumberFormat="1" applyFont="1" applyBorder="1" applyProtection="1"/>
    <xf numFmtId="5" fontId="10" fillId="9" borderId="4" xfId="0" applyNumberFormat="1" applyFont="1" applyFill="1" applyBorder="1" applyAlignment="1" applyProtection="1">
      <alignment horizontal="centerContinuous"/>
    </xf>
    <xf numFmtId="5" fontId="10" fillId="9" borderId="25" xfId="0" applyNumberFormat="1" applyFont="1" applyFill="1" applyBorder="1" applyProtection="1"/>
    <xf numFmtId="0" fontId="14" fillId="0" borderId="12" xfId="0" applyFont="1" applyBorder="1" applyProtection="1"/>
    <xf numFmtId="0" fontId="14" fillId="0" borderId="13" xfId="0" applyFont="1" applyBorder="1" applyProtection="1"/>
    <xf numFmtId="0" fontId="14" fillId="0" borderId="24" xfId="0" applyFont="1" applyBorder="1" applyProtection="1"/>
    <xf numFmtId="0" fontId="14" fillId="0" borderId="41" xfId="0" applyFont="1" applyBorder="1" applyAlignment="1" applyProtection="1">
      <alignment horizontal="centerContinuous"/>
    </xf>
    <xf numFmtId="0" fontId="14" fillId="0" borderId="42" xfId="0" applyFont="1" applyBorder="1" applyAlignment="1" applyProtection="1">
      <alignment horizontal="centerContinuous"/>
    </xf>
    <xf numFmtId="0" fontId="14" fillId="0" borderId="39" xfId="0" applyFont="1" applyBorder="1" applyAlignment="1" applyProtection="1">
      <alignment horizontal="centerContinuous"/>
    </xf>
    <xf numFmtId="0" fontId="26" fillId="0" borderId="4" xfId="0" applyFont="1" applyBorder="1" applyProtection="1"/>
    <xf numFmtId="0" fontId="26" fillId="0" borderId="0" xfId="0" applyFont="1" applyProtection="1"/>
    <xf numFmtId="0" fontId="26" fillId="0" borderId="5" xfId="0" applyFont="1" applyBorder="1" applyProtection="1"/>
    <xf numFmtId="0" fontId="14" fillId="0" borderId="30" xfId="0" applyFont="1" applyBorder="1" applyAlignment="1" applyProtection="1">
      <alignment horizontal="center"/>
    </xf>
    <xf numFmtId="0" fontId="14" fillId="0" borderId="16" xfId="0" applyFont="1" applyBorder="1" applyAlignment="1" applyProtection="1">
      <alignment horizontal="center"/>
    </xf>
    <xf numFmtId="0" fontId="14" fillId="0" borderId="4" xfId="0" applyFont="1" applyBorder="1" applyAlignment="1" applyProtection="1">
      <alignment horizontal="center"/>
    </xf>
    <xf numFmtId="0" fontId="14" fillId="0" borderId="9" xfId="0" applyFont="1" applyBorder="1" applyAlignment="1" applyProtection="1">
      <alignment horizontal="center"/>
    </xf>
    <xf numFmtId="0" fontId="14" fillId="0" borderId="22" xfId="0" applyFont="1" applyBorder="1" applyAlignment="1" applyProtection="1">
      <alignment horizontal="center"/>
    </xf>
    <xf numFmtId="0" fontId="14" fillId="0" borderId="43" xfId="0" applyFont="1" applyBorder="1" applyAlignment="1" applyProtection="1">
      <alignment horizontal="center"/>
    </xf>
    <xf numFmtId="0" fontId="14" fillId="0" borderId="44" xfId="0" applyFont="1" applyBorder="1" applyProtection="1"/>
    <xf numFmtId="0" fontId="14" fillId="0" borderId="45" xfId="0" applyFont="1" applyBorder="1" applyProtection="1"/>
    <xf numFmtId="0" fontId="14" fillId="9" borderId="44" xfId="0" applyFont="1" applyFill="1" applyBorder="1" applyProtection="1"/>
    <xf numFmtId="0" fontId="14" fillId="9" borderId="39" xfId="0" applyFont="1" applyFill="1" applyBorder="1" applyProtection="1"/>
    <xf numFmtId="0" fontId="14" fillId="9" borderId="41" xfId="0" applyFont="1" applyFill="1" applyBorder="1" applyProtection="1"/>
    <xf numFmtId="0" fontId="14" fillId="9" borderId="42" xfId="0" applyFont="1" applyFill="1" applyBorder="1" applyProtection="1"/>
    <xf numFmtId="0" fontId="14" fillId="9" borderId="45" xfId="0" applyFont="1" applyFill="1" applyBorder="1" applyProtection="1"/>
    <xf numFmtId="5" fontId="14" fillId="0" borderId="46" xfId="0" applyNumberFormat="1" applyFont="1" applyBorder="1" applyProtection="1"/>
    <xf numFmtId="5" fontId="14" fillId="0" borderId="39" xfId="0" applyNumberFormat="1" applyFont="1" applyBorder="1" applyProtection="1"/>
    <xf numFmtId="5" fontId="14" fillId="0" borderId="43" xfId="0" applyNumberFormat="1" applyFont="1" applyBorder="1" applyProtection="1"/>
    <xf numFmtId="5" fontId="14" fillId="0" borderId="45" xfId="0" applyNumberFormat="1" applyFont="1" applyBorder="1" applyProtection="1"/>
    <xf numFmtId="37" fontId="14" fillId="0" borderId="39" xfId="0" applyNumberFormat="1" applyFont="1" applyBorder="1" applyProtection="1"/>
    <xf numFmtId="37" fontId="14" fillId="0" borderId="43" xfId="0" applyNumberFormat="1" applyFont="1" applyBorder="1" applyProtection="1"/>
    <xf numFmtId="37" fontId="14" fillId="0" borderId="45" xfId="0" applyNumberFormat="1" applyFont="1" applyBorder="1" applyProtection="1"/>
    <xf numFmtId="37" fontId="14" fillId="0" borderId="46" xfId="0" applyNumberFormat="1" applyFont="1" applyBorder="1" applyProtection="1"/>
    <xf numFmtId="37" fontId="14" fillId="9" borderId="32" xfId="0" applyNumberFormat="1" applyFont="1" applyFill="1" applyBorder="1" applyProtection="1"/>
    <xf numFmtId="37" fontId="14" fillId="9" borderId="29" xfId="0" applyNumberFormat="1" applyFont="1" applyFill="1" applyBorder="1" applyProtection="1"/>
    <xf numFmtId="37" fontId="14" fillId="9" borderId="30" xfId="0" applyNumberFormat="1" applyFont="1" applyFill="1" applyBorder="1" applyProtection="1"/>
    <xf numFmtId="37" fontId="14" fillId="9" borderId="31" xfId="0" applyNumberFormat="1" applyFont="1" applyFill="1" applyBorder="1" applyProtection="1"/>
    <xf numFmtId="37" fontId="14" fillId="9" borderId="27" xfId="0" applyNumberFormat="1" applyFont="1" applyFill="1" applyBorder="1" applyProtection="1"/>
    <xf numFmtId="37" fontId="14" fillId="9" borderId="21" xfId="0" applyNumberFormat="1" applyFont="1" applyFill="1" applyBorder="1" applyProtection="1"/>
    <xf numFmtId="37" fontId="14" fillId="9" borderId="11" xfId="0" applyNumberFormat="1" applyFont="1" applyFill="1" applyBorder="1" applyProtection="1"/>
    <xf numFmtId="37" fontId="14" fillId="9" borderId="9" xfId="0" applyNumberFormat="1" applyFont="1" applyFill="1" applyBorder="1" applyProtection="1"/>
    <xf numFmtId="37" fontId="14" fillId="9" borderId="10" xfId="0" applyNumberFormat="1" applyFont="1" applyFill="1" applyBorder="1" applyProtection="1"/>
    <xf numFmtId="37" fontId="14" fillId="9" borderId="26" xfId="0" applyNumberFormat="1" applyFont="1" applyFill="1" applyBorder="1" applyProtection="1"/>
    <xf numFmtId="37" fontId="14" fillId="9" borderId="44" xfId="0" applyNumberFormat="1" applyFont="1" applyFill="1" applyBorder="1" applyProtection="1"/>
    <xf numFmtId="37" fontId="14" fillId="9" borderId="39" xfId="0" applyNumberFormat="1" applyFont="1" applyFill="1" applyBorder="1" applyProtection="1"/>
    <xf numFmtId="37" fontId="14" fillId="9" borderId="41" xfId="0" applyNumberFormat="1" applyFont="1" applyFill="1" applyBorder="1" applyProtection="1"/>
    <xf numFmtId="37" fontId="14" fillId="9" borderId="42" xfId="0" applyNumberFormat="1" applyFont="1" applyFill="1" applyBorder="1" applyProtection="1"/>
    <xf numFmtId="37" fontId="14" fillId="9" borderId="45" xfId="0" applyNumberFormat="1" applyFont="1" applyFill="1" applyBorder="1" applyProtection="1"/>
    <xf numFmtId="0" fontId="14" fillId="0" borderId="47" xfId="0" applyFont="1" applyBorder="1" applyAlignment="1" applyProtection="1">
      <alignment horizontal="center"/>
    </xf>
    <xf numFmtId="0" fontId="14" fillId="0" borderId="48" xfId="0" applyFont="1" applyBorder="1" applyProtection="1"/>
    <xf numFmtId="0" fontId="14" fillId="0" borderId="49" xfId="0" applyFont="1" applyBorder="1" applyProtection="1"/>
    <xf numFmtId="5" fontId="14" fillId="0" borderId="50" xfId="0" applyNumberFormat="1" applyFont="1" applyBorder="1" applyProtection="1"/>
    <xf numFmtId="5" fontId="14" fillId="0" borderId="47" xfId="0" applyNumberFormat="1" applyFont="1" applyBorder="1" applyProtection="1"/>
    <xf numFmtId="0" fontId="14" fillId="0" borderId="36" xfId="0" applyFont="1" applyBorder="1" applyProtection="1"/>
    <xf numFmtId="0" fontId="14" fillId="0" borderId="37" xfId="0" applyFont="1" applyBorder="1" applyAlignment="1" applyProtection="1">
      <alignment horizontal="center"/>
    </xf>
    <xf numFmtId="37" fontId="14" fillId="0" borderId="31" xfId="0" applyNumberFormat="1" applyFont="1" applyBorder="1" applyProtection="1"/>
    <xf numFmtId="0" fontId="14" fillId="0" borderId="41" xfId="0" applyFont="1" applyBorder="1" applyProtection="1"/>
    <xf numFmtId="0" fontId="14" fillId="0" borderId="42" xfId="0" applyFont="1" applyBorder="1" applyProtection="1"/>
    <xf numFmtId="0" fontId="14" fillId="0" borderId="39" xfId="0" applyFont="1" applyBorder="1" applyProtection="1"/>
    <xf numFmtId="5" fontId="14" fillId="0" borderId="51" xfId="0" applyNumberFormat="1" applyFont="1" applyBorder="1" applyProtection="1"/>
    <xf numFmtId="5" fontId="14" fillId="0" borderId="44" xfId="0" applyNumberFormat="1" applyFont="1" applyBorder="1" applyProtection="1"/>
    <xf numFmtId="0" fontId="14" fillId="0" borderId="51" xfId="0" applyFont="1" applyBorder="1" applyAlignment="1" applyProtection="1">
      <alignment horizontal="center"/>
    </xf>
    <xf numFmtId="37" fontId="14" fillId="0" borderId="51" xfId="0" applyNumberFormat="1" applyFont="1" applyBorder="1" applyProtection="1"/>
    <xf numFmtId="37" fontId="14" fillId="0" borderId="44" xfId="0" applyNumberFormat="1" applyFont="1" applyBorder="1" applyProtection="1"/>
    <xf numFmtId="37" fontId="14" fillId="0" borderId="42" xfId="0" applyNumberFormat="1" applyFont="1" applyBorder="1" applyProtection="1"/>
    <xf numFmtId="0" fontId="14" fillId="0" borderId="46" xfId="0" applyFont="1" applyBorder="1" applyProtection="1"/>
    <xf numFmtId="37" fontId="14" fillId="9" borderId="43" xfId="0" applyNumberFormat="1" applyFont="1" applyFill="1" applyBorder="1" applyProtection="1"/>
    <xf numFmtId="37" fontId="14" fillId="9" borderId="51" xfId="0" applyNumberFormat="1" applyFont="1" applyFill="1" applyBorder="1" applyProtection="1"/>
    <xf numFmtId="5" fontId="14" fillId="0" borderId="52" xfId="0" applyNumberFormat="1" applyFont="1" applyBorder="1" applyProtection="1"/>
    <xf numFmtId="5" fontId="14" fillId="0" borderId="53" xfId="0" applyNumberFormat="1" applyFont="1" applyBorder="1" applyProtection="1"/>
    <xf numFmtId="5" fontId="14" fillId="0" borderId="48" xfId="0" applyNumberFormat="1" applyFont="1" applyBorder="1" applyProtection="1"/>
    <xf numFmtId="0" fontId="14" fillId="0" borderId="53" xfId="0" applyFont="1" applyBorder="1" applyProtection="1"/>
    <xf numFmtId="0" fontId="14" fillId="0" borderId="52" xfId="0" applyFont="1" applyBorder="1" applyAlignment="1" applyProtection="1">
      <alignment horizontal="center"/>
    </xf>
    <xf numFmtId="0" fontId="14" fillId="0" borderId="0" xfId="0" applyFont="1" applyAlignment="1" applyProtection="1">
      <alignment horizontal="right"/>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4" fillId="9" borderId="21" xfId="0" applyFont="1" applyFill="1" applyBorder="1" applyProtection="1"/>
    <xf numFmtId="0" fontId="14" fillId="9" borderId="10" xfId="0" applyFont="1" applyFill="1" applyBorder="1" applyProtection="1"/>
    <xf numFmtId="0" fontId="14" fillId="9" borderId="11" xfId="0" applyFont="1" applyFill="1" applyBorder="1" applyProtection="1"/>
    <xf numFmtId="5" fontId="14" fillId="0" borderId="16" xfId="0" applyNumberFormat="1" applyFont="1" applyBorder="1" applyProtection="1"/>
    <xf numFmtId="37" fontId="14" fillId="0" borderId="16" xfId="0" applyNumberFormat="1" applyFont="1" applyBorder="1" applyProtection="1"/>
    <xf numFmtId="37" fontId="14" fillId="0" borderId="22" xfId="0" applyNumberFormat="1" applyFont="1" applyBorder="1" applyProtection="1"/>
    <xf numFmtId="0" fontId="14" fillId="0" borderId="23" xfId="0" applyFont="1" applyBorder="1" applyAlignment="1" applyProtection="1">
      <alignment horizontal="center"/>
    </xf>
    <xf numFmtId="0" fontId="14" fillId="0" borderId="1" xfId="0" applyFont="1" applyBorder="1" applyAlignment="1" applyProtection="1">
      <alignment horizontal="center"/>
    </xf>
    <xf numFmtId="0" fontId="14" fillId="9" borderId="38" xfId="0" applyFont="1" applyFill="1" applyBorder="1" applyProtection="1"/>
    <xf numFmtId="0" fontId="14" fillId="9" borderId="1" xfId="0" applyFont="1" applyFill="1" applyBorder="1" applyProtection="1"/>
    <xf numFmtId="5" fontId="14" fillId="0" borderId="37" xfId="0" applyNumberFormat="1" applyFont="1" applyBorder="1" applyProtection="1"/>
    <xf numFmtId="0" fontId="14" fillId="0" borderId="19" xfId="0" applyFont="1" applyBorder="1" applyAlignment="1" applyProtection="1">
      <alignment horizontal="center"/>
    </xf>
    <xf numFmtId="0" fontId="14" fillId="0" borderId="0" xfId="0" applyFont="1" applyAlignment="1" applyProtection="1">
      <alignment horizontal="center"/>
    </xf>
    <xf numFmtId="0" fontId="14" fillId="0" borderId="25" xfId="0" applyFont="1" applyBorder="1" applyAlignment="1" applyProtection="1">
      <alignment horizontal="center"/>
    </xf>
    <xf numFmtId="0" fontId="17" fillId="0" borderId="0" xfId="0" applyFont="1" applyProtection="1"/>
    <xf numFmtId="0" fontId="10" fillId="5" borderId="38" xfId="0" applyFont="1" applyFill="1" applyBorder="1" applyProtection="1"/>
    <xf numFmtId="0" fontId="10" fillId="5" borderId="1" xfId="0" applyFont="1" applyFill="1" applyBorder="1" applyProtection="1"/>
    <xf numFmtId="0" fontId="15" fillId="0" borderId="0" xfId="0" applyFont="1" applyAlignment="1" applyProtection="1">
      <alignment horizontal="right"/>
    </xf>
    <xf numFmtId="0" fontId="15" fillId="0" borderId="4" xfId="0" applyFont="1" applyBorder="1" applyProtection="1"/>
    <xf numFmtId="37" fontId="14" fillId="0" borderId="34" xfId="0" applyNumberFormat="1" applyFont="1" applyBorder="1" applyProtection="1"/>
    <xf numFmtId="37" fontId="14" fillId="0" borderId="37" xfId="0" applyNumberFormat="1" applyFont="1" applyBorder="1" applyProtection="1"/>
    <xf numFmtId="0" fontId="17" fillId="0" borderId="19" xfId="0" applyFont="1" applyBorder="1" applyProtection="1"/>
    <xf numFmtId="0" fontId="14" fillId="0" borderId="54" xfId="0" applyFont="1" applyBorder="1" applyProtection="1"/>
    <xf numFmtId="0" fontId="26" fillId="0" borderId="10" xfId="0" applyFont="1" applyBorder="1" applyProtection="1"/>
    <xf numFmtId="0" fontId="26" fillId="0" borderId="11" xfId="0" applyFont="1" applyBorder="1" applyProtection="1"/>
    <xf numFmtId="0" fontId="10" fillId="5" borderId="4" xfId="0" applyFont="1" applyFill="1" applyBorder="1" applyProtection="1"/>
    <xf numFmtId="0" fontId="11" fillId="0" borderId="25" xfId="0" applyFont="1" applyBorder="1" applyProtection="1">
      <protection locked="0"/>
    </xf>
    <xf numFmtId="0" fontId="11" fillId="0" borderId="19" xfId="0" applyFont="1" applyBorder="1" applyProtection="1">
      <protection locked="0"/>
    </xf>
    <xf numFmtId="0" fontId="11" fillId="0" borderId="26" xfId="0" applyFont="1" applyBorder="1" applyProtection="1">
      <protection locked="0"/>
    </xf>
    <xf numFmtId="5" fontId="11" fillId="0" borderId="44" xfId="0" applyNumberFormat="1" applyFont="1" applyBorder="1" applyProtection="1">
      <protection locked="0"/>
    </xf>
    <xf numFmtId="5" fontId="11" fillId="0" borderId="51" xfId="0" applyNumberFormat="1" applyFont="1" applyBorder="1" applyProtection="1">
      <protection locked="0"/>
    </xf>
    <xf numFmtId="0" fontId="14" fillId="9" borderId="34" xfId="0" applyFont="1" applyFill="1" applyBorder="1" applyProtection="1"/>
    <xf numFmtId="37" fontId="11" fillId="0" borderId="44" xfId="0" applyNumberFormat="1" applyFont="1" applyBorder="1" applyProtection="1">
      <protection locked="0"/>
    </xf>
    <xf numFmtId="0" fontId="14" fillId="9" borderId="22" xfId="0" applyFont="1" applyFill="1" applyBorder="1" applyProtection="1"/>
    <xf numFmtId="0" fontId="11" fillId="0" borderId="51" xfId="0" applyFont="1" applyBorder="1" applyProtection="1">
      <protection locked="0"/>
    </xf>
    <xf numFmtId="0" fontId="14" fillId="9" borderId="51" xfId="0" applyFont="1" applyFill="1" applyBorder="1" applyProtection="1"/>
    <xf numFmtId="37" fontId="14" fillId="0" borderId="32" xfId="0" applyNumberFormat="1" applyFont="1" applyBorder="1" applyProtection="1"/>
    <xf numFmtId="37" fontId="14" fillId="0" borderId="21" xfId="0" applyNumberFormat="1" applyFont="1" applyBorder="1" applyProtection="1"/>
    <xf numFmtId="5" fontId="14" fillId="0" borderId="34" xfId="0" applyNumberFormat="1" applyFont="1" applyBorder="1" applyProtection="1"/>
    <xf numFmtId="37" fontId="14" fillId="0" borderId="0" xfId="0" applyNumberFormat="1" applyFont="1" applyProtection="1"/>
    <xf numFmtId="37" fontId="14" fillId="0" borderId="19" xfId="0" applyNumberFormat="1" applyFont="1" applyBorder="1" applyProtection="1"/>
    <xf numFmtId="5" fontId="14" fillId="0" borderId="38" xfId="0" applyNumberFormat="1" applyFont="1" applyBorder="1" applyProtection="1"/>
    <xf numFmtId="0" fontId="14" fillId="0" borderId="4" xfId="0" applyFont="1" applyBorder="1" applyAlignment="1" applyProtection="1">
      <alignment horizontal="centerContinuous"/>
    </xf>
    <xf numFmtId="0" fontId="15" fillId="0" borderId="5" xfId="0" applyFont="1" applyBorder="1" applyAlignment="1" applyProtection="1">
      <alignment horizontal="centerContinuous"/>
    </xf>
    <xf numFmtId="37" fontId="14" fillId="0" borderId="5" xfId="0" applyNumberFormat="1" applyFont="1" applyBorder="1" applyProtection="1"/>
    <xf numFmtId="5" fontId="14" fillId="0" borderId="19" xfId="0" applyNumberFormat="1" applyFont="1" applyBorder="1" applyProtection="1"/>
    <xf numFmtId="0" fontId="14" fillId="0" borderId="21" xfId="0" applyFont="1" applyBorder="1" applyAlignment="1" applyProtection="1">
      <alignment horizontal="centerContinuous"/>
    </xf>
    <xf numFmtId="0" fontId="14" fillId="0" borderId="26" xfId="0" applyFont="1" applyBorder="1" applyAlignment="1" applyProtection="1">
      <alignment horizontal="centerContinuous"/>
    </xf>
    <xf numFmtId="5" fontId="14" fillId="0" borderId="15" xfId="0" applyNumberFormat="1" applyFont="1" applyBorder="1" applyProtection="1"/>
    <xf numFmtId="5" fontId="14" fillId="0" borderId="5" xfId="0" applyNumberFormat="1" applyFont="1" applyBorder="1" applyProtection="1"/>
    <xf numFmtId="37" fontId="14" fillId="0" borderId="15" xfId="0" applyNumberFormat="1" applyFont="1" applyBorder="1" applyProtection="1"/>
    <xf numFmtId="37" fontId="14" fillId="0" borderId="17" xfId="0" applyNumberFormat="1" applyFont="1" applyBorder="1" applyProtection="1"/>
    <xf numFmtId="37" fontId="14" fillId="0" borderId="11" xfId="0" applyNumberFormat="1" applyFont="1" applyBorder="1" applyProtection="1"/>
    <xf numFmtId="5" fontId="14" fillId="0" borderId="21" xfId="0" applyNumberFormat="1" applyFont="1" applyBorder="1" applyProtection="1"/>
    <xf numFmtId="0" fontId="14" fillId="9" borderId="17" xfId="0" applyFont="1" applyFill="1" applyBorder="1" applyProtection="1"/>
    <xf numFmtId="5" fontId="14" fillId="0" borderId="26" xfId="0" applyNumberFormat="1" applyFont="1" applyBorder="1" applyProtection="1"/>
    <xf numFmtId="5" fontId="14" fillId="0" borderId="11" xfId="0" applyNumberFormat="1" applyFont="1" applyBorder="1" applyProtection="1"/>
    <xf numFmtId="0" fontId="14" fillId="0" borderId="38" xfId="0" applyFont="1" applyBorder="1" applyProtection="1"/>
    <xf numFmtId="5" fontId="14" fillId="0" borderId="35" xfId="0" applyNumberFormat="1" applyFont="1" applyBorder="1" applyProtection="1"/>
    <xf numFmtId="5" fontId="14" fillId="0" borderId="7" xfId="0" applyNumberFormat="1" applyFont="1" applyBorder="1" applyProtection="1"/>
    <xf numFmtId="0" fontId="14" fillId="0" borderId="21" xfId="0" applyFont="1" applyBorder="1" applyAlignment="1" applyProtection="1">
      <alignment horizontal="center"/>
    </xf>
    <xf numFmtId="0" fontId="14" fillId="0" borderId="54" xfId="0" applyFont="1" applyBorder="1" applyAlignment="1" applyProtection="1">
      <alignment horizontal="center"/>
    </xf>
    <xf numFmtId="0" fontId="14" fillId="0" borderId="34" xfId="0" applyFont="1" applyBorder="1" applyAlignment="1" applyProtection="1">
      <alignment horizontal="center"/>
    </xf>
    <xf numFmtId="37" fontId="11" fillId="0" borderId="19" xfId="0" applyNumberFormat="1" applyFont="1" applyBorder="1" applyProtection="1">
      <protection locked="0"/>
    </xf>
    <xf numFmtId="0" fontId="14" fillId="9" borderId="46" xfId="0" applyFont="1" applyFill="1" applyBorder="1" applyProtection="1"/>
    <xf numFmtId="37" fontId="11" fillId="0" borderId="32" xfId="0" applyNumberFormat="1" applyFont="1" applyBorder="1" applyProtection="1">
      <protection locked="0"/>
    </xf>
    <xf numFmtId="0" fontId="14" fillId="0" borderId="6" xfId="0" applyFont="1" applyBorder="1" applyAlignment="1" applyProtection="1">
      <alignment horizontal="center"/>
    </xf>
    <xf numFmtId="0" fontId="14" fillId="0" borderId="50" xfId="0" applyFont="1" applyBorder="1" applyProtection="1"/>
    <xf numFmtId="0" fontId="14" fillId="9" borderId="53" xfId="0" applyFont="1" applyFill="1" applyBorder="1" applyProtection="1"/>
    <xf numFmtId="37" fontId="14" fillId="0" borderId="0" xfId="0" applyNumberFormat="1" applyFont="1" applyAlignment="1" applyProtection="1">
      <alignment horizontal="center"/>
    </xf>
    <xf numFmtId="37" fontId="14" fillId="0" borderId="15" xfId="0" applyNumberFormat="1" applyFont="1" applyBorder="1" applyAlignment="1" applyProtection="1">
      <alignment horizontal="center"/>
    </xf>
    <xf numFmtId="0" fontId="14" fillId="0" borderId="33" xfId="0" applyFont="1" applyBorder="1" applyAlignment="1" applyProtection="1">
      <alignment horizontal="center"/>
    </xf>
    <xf numFmtId="0" fontId="14" fillId="0" borderId="30" xfId="0" applyFont="1" applyBorder="1" applyAlignment="1" applyProtection="1">
      <alignment horizontal="centerContinuous"/>
    </xf>
    <xf numFmtId="0" fontId="14" fillId="0" borderId="31" xfId="0" applyFont="1" applyBorder="1" applyAlignment="1" applyProtection="1">
      <alignment horizontal="centerContinuous"/>
    </xf>
    <xf numFmtId="0" fontId="14" fillId="0" borderId="29" xfId="0" applyFont="1" applyBorder="1" applyAlignment="1" applyProtection="1">
      <alignment horizontal="centerContinuous"/>
    </xf>
    <xf numFmtId="37" fontId="14" fillId="0" borderId="35" xfId="0" applyNumberFormat="1" applyFont="1" applyBorder="1" applyProtection="1"/>
    <xf numFmtId="37" fontId="14" fillId="0" borderId="7" xfId="0" applyNumberFormat="1" applyFont="1" applyBorder="1" applyProtection="1"/>
    <xf numFmtId="37" fontId="14" fillId="10" borderId="19" xfId="0" applyNumberFormat="1" applyFont="1" applyFill="1" applyBorder="1" applyProtection="1"/>
    <xf numFmtId="37" fontId="14" fillId="10" borderId="15" xfId="0" applyNumberFormat="1" applyFont="1" applyFill="1" applyBorder="1" applyProtection="1"/>
    <xf numFmtId="37" fontId="14" fillId="10" borderId="5" xfId="0" applyNumberFormat="1" applyFont="1" applyFill="1" applyBorder="1" applyProtection="1"/>
    <xf numFmtId="37" fontId="14" fillId="10" borderId="4" xfId="0" applyNumberFormat="1" applyFont="1" applyFill="1" applyBorder="1" applyProtection="1"/>
    <xf numFmtId="37" fontId="14" fillId="10" borderId="0" xfId="0" applyNumberFormat="1" applyFont="1" applyFill="1" applyProtection="1"/>
    <xf numFmtId="5" fontId="14" fillId="10" borderId="19" xfId="0" applyNumberFormat="1" applyFont="1" applyFill="1" applyBorder="1" applyProtection="1"/>
    <xf numFmtId="37" fontId="14" fillId="0" borderId="16" xfId="0" applyNumberFormat="1" applyFont="1" applyBorder="1" applyAlignment="1" applyProtection="1">
      <alignment horizontal="center"/>
    </xf>
    <xf numFmtId="7" fontId="14" fillId="0" borderId="15" xfId="0" applyNumberFormat="1" applyFont="1" applyBorder="1" applyProtection="1"/>
    <xf numFmtId="7" fontId="14" fillId="0" borderId="5" xfId="0" applyNumberFormat="1" applyFont="1" applyBorder="1" applyProtection="1"/>
    <xf numFmtId="37" fontId="14" fillId="0" borderId="4" xfId="0" applyNumberFormat="1" applyFont="1" applyBorder="1" applyProtection="1"/>
    <xf numFmtId="39" fontId="14" fillId="0" borderId="15" xfId="0" applyNumberFormat="1" applyFont="1" applyBorder="1" applyProtection="1"/>
    <xf numFmtId="39" fontId="14" fillId="0" borderId="5" xfId="0" applyNumberFormat="1" applyFont="1" applyBorder="1" applyProtection="1"/>
    <xf numFmtId="37" fontId="14" fillId="0" borderId="25" xfId="0" applyNumberFormat="1" applyFont="1" applyBorder="1" applyProtection="1"/>
    <xf numFmtId="37" fontId="14" fillId="0" borderId="41" xfId="0" applyNumberFormat="1" applyFont="1" applyBorder="1" applyProtection="1"/>
    <xf numFmtId="0" fontId="14" fillId="9" borderId="19" xfId="0" applyFont="1" applyFill="1" applyBorder="1" applyProtection="1"/>
    <xf numFmtId="37" fontId="14" fillId="9" borderId="19" xfId="0" applyNumberFormat="1" applyFont="1" applyFill="1" applyBorder="1" applyProtection="1"/>
    <xf numFmtId="37" fontId="14" fillId="9" borderId="15" xfId="0" applyNumberFormat="1" applyFont="1" applyFill="1" applyBorder="1" applyProtection="1"/>
    <xf numFmtId="39" fontId="14" fillId="9" borderId="5" xfId="0" applyNumberFormat="1" applyFont="1" applyFill="1" applyBorder="1" applyProtection="1"/>
    <xf numFmtId="37" fontId="14" fillId="9" borderId="4" xfId="0" applyNumberFormat="1" applyFont="1" applyFill="1" applyBorder="1" applyProtection="1"/>
    <xf numFmtId="37" fontId="14" fillId="9" borderId="0" xfId="0" applyNumberFormat="1" applyFont="1" applyFill="1" applyProtection="1"/>
    <xf numFmtId="39" fontId="14" fillId="10" borderId="5" xfId="0" applyNumberFormat="1" applyFont="1" applyFill="1" applyBorder="1" applyProtection="1"/>
    <xf numFmtId="39" fontId="14" fillId="9" borderId="35" xfId="0" applyNumberFormat="1" applyFont="1" applyFill="1" applyBorder="1" applyProtection="1"/>
    <xf numFmtId="39" fontId="14" fillId="9" borderId="7" xfId="0" applyNumberFormat="1" applyFont="1" applyFill="1" applyBorder="1" applyProtection="1"/>
    <xf numFmtId="0" fontId="14" fillId="9" borderId="6" xfId="0" applyFont="1" applyFill="1" applyBorder="1" applyProtection="1"/>
    <xf numFmtId="0" fontId="14" fillId="0" borderId="33" xfId="0" applyFont="1" applyBorder="1" applyProtection="1"/>
    <xf numFmtId="0" fontId="14" fillId="0" borderId="23" xfId="0" applyFont="1" applyBorder="1" applyProtection="1"/>
    <xf numFmtId="5" fontId="14" fillId="0" borderId="0" xfId="0" applyNumberFormat="1" applyFont="1" applyAlignment="1" applyProtection="1">
      <alignment horizontal="centerContinuous"/>
    </xf>
    <xf numFmtId="0" fontId="14" fillId="0" borderId="27" xfId="0" applyFont="1" applyBorder="1" applyAlignment="1" applyProtection="1">
      <alignment horizontal="centerContinuous"/>
    </xf>
    <xf numFmtId="0" fontId="17" fillId="0" borderId="31" xfId="0" applyFont="1" applyBorder="1" applyProtection="1"/>
    <xf numFmtId="5" fontId="14" fillId="0" borderId="25" xfId="0" applyNumberFormat="1" applyFont="1" applyBorder="1" applyProtection="1"/>
    <xf numFmtId="0" fontId="14" fillId="9" borderId="54" xfId="0" applyFont="1" applyFill="1" applyBorder="1" applyProtection="1"/>
    <xf numFmtId="5" fontId="14" fillId="9" borderId="53" xfId="0" applyNumberFormat="1" applyFont="1" applyFill="1" applyBorder="1" applyProtection="1"/>
    <xf numFmtId="0" fontId="14" fillId="0" borderId="37" xfId="0" applyFont="1" applyBorder="1" applyProtection="1"/>
    <xf numFmtId="0" fontId="14" fillId="0" borderId="8" xfId="0" applyFont="1" applyBorder="1" applyAlignment="1" applyProtection="1">
      <alignment horizontal="centerContinuous"/>
    </xf>
    <xf numFmtId="0" fontId="14" fillId="0" borderId="2" xfId="0" applyFont="1" applyBorder="1" applyAlignment="1" applyProtection="1">
      <alignment horizontal="centerContinuous"/>
    </xf>
    <xf numFmtId="0" fontId="14" fillId="0" borderId="3" xfId="0" applyFont="1" applyBorder="1" applyAlignment="1" applyProtection="1">
      <alignment horizontal="centerContinuous"/>
    </xf>
    <xf numFmtId="0" fontId="27" fillId="0" borderId="5" xfId="0" applyFont="1" applyBorder="1" applyProtection="1"/>
    <xf numFmtId="0" fontId="14" fillId="0" borderId="55" xfId="0" applyFont="1" applyBorder="1" applyAlignment="1" applyProtection="1">
      <alignment horizontal="center"/>
    </xf>
    <xf numFmtId="0" fontId="14" fillId="0" borderId="56" xfId="0" applyFont="1" applyBorder="1" applyAlignment="1" applyProtection="1">
      <alignment horizontal="center"/>
    </xf>
    <xf numFmtId="0" fontId="14" fillId="10" borderId="27" xfId="0" applyFont="1" applyFill="1" applyBorder="1" applyProtection="1"/>
    <xf numFmtId="0" fontId="14" fillId="10" borderId="29" xfId="0" applyFont="1" applyFill="1" applyBorder="1" applyProtection="1"/>
    <xf numFmtId="0" fontId="14" fillId="10" borderId="33" xfId="0" applyFont="1" applyFill="1" applyBorder="1" applyProtection="1"/>
    <xf numFmtId="0" fontId="14" fillId="10" borderId="31" xfId="0" applyFont="1" applyFill="1" applyBorder="1" applyProtection="1"/>
    <xf numFmtId="0" fontId="14" fillId="10" borderId="28" xfId="0" applyFont="1" applyFill="1" applyBorder="1" applyProtection="1"/>
    <xf numFmtId="0" fontId="14" fillId="10" borderId="25" xfId="0" applyFont="1" applyFill="1" applyBorder="1" applyProtection="1"/>
    <xf numFmtId="0" fontId="14" fillId="10" borderId="5" xfId="0" applyFont="1" applyFill="1" applyBorder="1" applyProtection="1"/>
    <xf numFmtId="0" fontId="14" fillId="10" borderId="18" xfId="0" applyFont="1" applyFill="1" applyBorder="1" applyProtection="1"/>
    <xf numFmtId="0" fontId="14" fillId="10" borderId="15" xfId="0" applyFont="1" applyFill="1" applyBorder="1" applyProtection="1"/>
    <xf numFmtId="0" fontId="14" fillId="0" borderId="16" xfId="0" applyFont="1" applyBorder="1" applyAlignment="1" applyProtection="1">
      <alignment horizontal="centerContinuous"/>
    </xf>
    <xf numFmtId="5" fontId="14" fillId="0" borderId="22" xfId="0" applyNumberFormat="1" applyFont="1" applyBorder="1" applyProtection="1"/>
    <xf numFmtId="37" fontId="14" fillId="9" borderId="22" xfId="0" applyNumberFormat="1" applyFont="1" applyFill="1" applyBorder="1" applyProtection="1"/>
    <xf numFmtId="0" fontId="14" fillId="0" borderId="0" xfId="0" applyFont="1" applyAlignment="1" applyProtection="1">
      <alignment horizontal="left"/>
    </xf>
    <xf numFmtId="0" fontId="14" fillId="0" borderId="1" xfId="0" applyFont="1" applyBorder="1" applyAlignment="1" applyProtection="1">
      <alignment horizontal="left"/>
    </xf>
    <xf numFmtId="5" fontId="14" fillId="0" borderId="4" xfId="0" applyNumberFormat="1" applyFont="1" applyBorder="1" applyProtection="1"/>
    <xf numFmtId="5" fontId="17" fillId="0" borderId="16" xfId="0" applyNumberFormat="1" applyFont="1" applyBorder="1" applyProtection="1"/>
    <xf numFmtId="0" fontId="13" fillId="0" borderId="0" xfId="0" applyFont="1" applyAlignment="1" applyProtection="1">
      <alignment horizontal="centerContinuous"/>
    </xf>
    <xf numFmtId="0" fontId="14" fillId="0" borderId="5" xfId="0" applyFont="1" applyBorder="1" applyAlignment="1" applyProtection="1">
      <alignment horizontal="center"/>
    </xf>
    <xf numFmtId="5" fontId="14" fillId="0" borderId="0" xfId="0" applyNumberFormat="1" applyFont="1" applyProtection="1"/>
    <xf numFmtId="37" fontId="14" fillId="0" borderId="0" xfId="0" applyNumberFormat="1" applyFont="1" applyAlignment="1" applyProtection="1">
      <alignment horizontal="centerContinuous"/>
    </xf>
    <xf numFmtId="5" fontId="14" fillId="0" borderId="1" xfId="0" applyNumberFormat="1" applyFont="1" applyBorder="1" applyProtection="1"/>
    <xf numFmtId="0" fontId="14" fillId="0" borderId="14" xfId="0" applyFont="1" applyBorder="1" applyAlignment="1" applyProtection="1">
      <alignment horizontal="center"/>
    </xf>
    <xf numFmtId="0" fontId="20" fillId="0" borderId="41" xfId="0" applyFont="1" applyBorder="1" applyAlignment="1" applyProtection="1">
      <alignment horizontal="centerContinuous"/>
    </xf>
    <xf numFmtId="0" fontId="14" fillId="0" borderId="25" xfId="0" applyFont="1" applyBorder="1" applyAlignment="1" applyProtection="1">
      <alignment horizontal="centerContinuous"/>
    </xf>
    <xf numFmtId="0" fontId="14" fillId="0" borderId="15" xfId="0" applyFont="1" applyBorder="1" applyAlignment="1" applyProtection="1">
      <alignment horizontal="centerContinuous"/>
    </xf>
    <xf numFmtId="0" fontId="14" fillId="0" borderId="26" xfId="0" applyFont="1" applyBorder="1" applyAlignment="1" applyProtection="1">
      <alignment horizontal="center"/>
    </xf>
    <xf numFmtId="37" fontId="14" fillId="11" borderId="10" xfId="0" applyNumberFormat="1" applyFont="1" applyFill="1" applyBorder="1" applyProtection="1"/>
    <xf numFmtId="0" fontId="14" fillId="11" borderId="10" xfId="0" applyFont="1" applyFill="1" applyBorder="1" applyProtection="1"/>
    <xf numFmtId="37" fontId="14" fillId="11" borderId="11" xfId="0" applyNumberFormat="1" applyFont="1" applyFill="1" applyBorder="1" applyProtection="1"/>
    <xf numFmtId="37" fontId="14" fillId="11" borderId="9" xfId="0" applyNumberFormat="1" applyFont="1" applyFill="1" applyBorder="1" applyProtection="1"/>
    <xf numFmtId="0" fontId="14" fillId="11" borderId="21" xfId="0" applyFont="1" applyFill="1" applyBorder="1" applyProtection="1"/>
    <xf numFmtId="0" fontId="14" fillId="5" borderId="19" xfId="0" applyFont="1" applyFill="1" applyBorder="1" applyProtection="1"/>
    <xf numFmtId="0" fontId="14" fillId="5" borderId="0" xfId="0" applyFont="1" applyFill="1" applyProtection="1"/>
    <xf numFmtId="37" fontId="10" fillId="5" borderId="5" xfId="0" applyNumberFormat="1" applyFont="1" applyFill="1" applyBorder="1" applyProtection="1"/>
    <xf numFmtId="0" fontId="14" fillId="0" borderId="25" xfId="0" applyFont="1" applyBorder="1" applyAlignment="1" applyProtection="1">
      <alignment horizontal="left"/>
    </xf>
    <xf numFmtId="5" fontId="14" fillId="0" borderId="41" xfId="0" applyNumberFormat="1" applyFont="1" applyBorder="1" applyProtection="1"/>
    <xf numFmtId="0" fontId="14" fillId="0" borderId="44" xfId="0" applyFont="1" applyBorder="1"/>
    <xf numFmtId="37" fontId="14" fillId="11" borderId="0" xfId="0" applyNumberFormat="1" applyFont="1" applyFill="1" applyProtection="1"/>
    <xf numFmtId="0" fontId="14" fillId="11" borderId="0" xfId="0" applyFont="1" applyFill="1" applyProtection="1"/>
    <xf numFmtId="37" fontId="14" fillId="11" borderId="5" xfId="0" applyNumberFormat="1" applyFont="1" applyFill="1" applyBorder="1" applyProtection="1"/>
    <xf numFmtId="37" fontId="14" fillId="11" borderId="4" xfId="0" applyNumberFormat="1" applyFont="1" applyFill="1" applyBorder="1" applyProtection="1"/>
    <xf numFmtId="0" fontId="14" fillId="11" borderId="19" xfId="0" applyFont="1" applyFill="1" applyBorder="1" applyProtection="1"/>
    <xf numFmtId="0" fontId="14" fillId="0" borderId="19" xfId="0" applyFont="1" applyBorder="1"/>
    <xf numFmtId="5" fontId="10" fillId="5" borderId="5" xfId="0" applyNumberFormat="1" applyFont="1" applyFill="1" applyBorder="1" applyProtection="1"/>
    <xf numFmtId="5" fontId="14" fillId="0" borderId="36" xfId="0" applyNumberFormat="1" applyFont="1" applyBorder="1" applyProtection="1"/>
    <xf numFmtId="0" fontId="14" fillId="0" borderId="35" xfId="0" applyFont="1" applyBorder="1" applyProtection="1"/>
    <xf numFmtId="5" fontId="14" fillId="0" borderId="54" xfId="0" applyNumberFormat="1" applyFont="1" applyBorder="1" applyProtection="1"/>
    <xf numFmtId="5" fontId="14" fillId="5" borderId="19" xfId="0" applyNumberFormat="1" applyFont="1" applyFill="1" applyBorder="1" applyProtection="1"/>
    <xf numFmtId="0" fontId="14" fillId="5" borderId="19" xfId="0" applyFont="1" applyFill="1" applyBorder="1"/>
    <xf numFmtId="5" fontId="14" fillId="5" borderId="16" xfId="0" applyNumberFormat="1" applyFont="1" applyFill="1" applyBorder="1" applyProtection="1"/>
    <xf numFmtId="37" fontId="14" fillId="5" borderId="19" xfId="0" applyNumberFormat="1" applyFont="1" applyFill="1" applyBorder="1" applyProtection="1"/>
    <xf numFmtId="37" fontId="14" fillId="5" borderId="16" xfId="0" applyNumberFormat="1" applyFont="1" applyFill="1" applyBorder="1" applyProtection="1"/>
    <xf numFmtId="0" fontId="14" fillId="11" borderId="32" xfId="0" applyFont="1" applyFill="1" applyBorder="1" applyProtection="1"/>
    <xf numFmtId="37" fontId="14" fillId="11" borderId="21" xfId="0" applyNumberFormat="1" applyFont="1" applyFill="1" applyBorder="1" applyProtection="1"/>
    <xf numFmtId="37" fontId="14" fillId="11" borderId="26" xfId="0" applyNumberFormat="1" applyFont="1" applyFill="1" applyBorder="1" applyProtection="1"/>
    <xf numFmtId="0" fontId="14" fillId="0" borderId="46" xfId="0" applyFont="1" applyBorder="1"/>
    <xf numFmtId="37" fontId="14" fillId="11" borderId="44" xfId="0" applyNumberFormat="1" applyFont="1" applyFill="1" applyBorder="1" applyProtection="1"/>
    <xf numFmtId="37" fontId="14" fillId="11" borderId="42" xfId="0" applyNumberFormat="1" applyFont="1" applyFill="1" applyBorder="1" applyProtection="1"/>
    <xf numFmtId="37" fontId="14" fillId="11" borderId="39" xfId="0" applyNumberFormat="1" applyFont="1" applyFill="1" applyBorder="1" applyProtection="1"/>
    <xf numFmtId="37" fontId="14" fillId="11" borderId="41" xfId="0" applyNumberFormat="1" applyFont="1" applyFill="1" applyBorder="1" applyProtection="1"/>
    <xf numFmtId="0" fontId="14" fillId="11" borderId="42" xfId="0" applyFont="1" applyFill="1" applyBorder="1"/>
    <xf numFmtId="37" fontId="14" fillId="11" borderId="32" xfId="0" applyNumberFormat="1" applyFont="1" applyFill="1" applyBorder="1" applyProtection="1"/>
    <xf numFmtId="37" fontId="14" fillId="11" borderId="31" xfId="0" applyNumberFormat="1" applyFont="1" applyFill="1" applyBorder="1" applyProtection="1"/>
    <xf numFmtId="37" fontId="14" fillId="11" borderId="29" xfId="0" applyNumberFormat="1" applyFont="1" applyFill="1" applyBorder="1" applyProtection="1"/>
    <xf numFmtId="37" fontId="14" fillId="11" borderId="30" xfId="0" applyNumberFormat="1" applyFont="1" applyFill="1" applyBorder="1" applyProtection="1"/>
    <xf numFmtId="0" fontId="14" fillId="11" borderId="31" xfId="0" applyFont="1" applyFill="1" applyBorder="1"/>
    <xf numFmtId="37" fontId="14" fillId="11" borderId="27" xfId="0" applyNumberFormat="1" applyFont="1" applyFill="1" applyBorder="1" applyProtection="1"/>
    <xf numFmtId="0" fontId="14" fillId="11" borderId="10" xfId="0" applyFont="1" applyFill="1" applyBorder="1"/>
    <xf numFmtId="0" fontId="14" fillId="0" borderId="11" xfId="0" applyFont="1" applyBorder="1" applyAlignment="1" applyProtection="1">
      <alignment horizontal="centerContinuous"/>
    </xf>
    <xf numFmtId="37" fontId="14" fillId="5" borderId="4" xfId="0" applyNumberFormat="1" applyFont="1" applyFill="1" applyBorder="1" applyAlignment="1" applyProtection="1">
      <alignment horizontal="center"/>
    </xf>
    <xf numFmtId="37" fontId="14" fillId="5" borderId="0" xfId="0" applyNumberFormat="1" applyFont="1" applyFill="1" applyAlignment="1" applyProtection="1">
      <alignment horizontal="centerContinuous"/>
    </xf>
    <xf numFmtId="37" fontId="14" fillId="5" borderId="5" xfId="0" applyNumberFormat="1" applyFont="1" applyFill="1" applyBorder="1" applyAlignment="1" applyProtection="1">
      <alignment horizontal="centerContinuous"/>
    </xf>
    <xf numFmtId="37" fontId="14" fillId="5" borderId="4" xfId="0" applyNumberFormat="1" applyFont="1" applyFill="1" applyBorder="1" applyAlignment="1" applyProtection="1">
      <alignment horizontal="centerContinuous"/>
    </xf>
    <xf numFmtId="37" fontId="14" fillId="5" borderId="5" xfId="0" applyNumberFormat="1" applyFont="1" applyFill="1" applyBorder="1" applyAlignment="1" applyProtection="1">
      <alignment horizontal="center"/>
    </xf>
    <xf numFmtId="37" fontId="14" fillId="5" borderId="5" xfId="0" applyNumberFormat="1" applyFont="1" applyFill="1" applyBorder="1" applyProtection="1"/>
    <xf numFmtId="37" fontId="14" fillId="5" borderId="4" xfId="0" applyNumberFormat="1" applyFont="1" applyFill="1" applyBorder="1" applyProtection="1"/>
    <xf numFmtId="37" fontId="14" fillId="5" borderId="0" xfId="0" applyNumberFormat="1" applyFont="1" applyFill="1" applyAlignment="1" applyProtection="1">
      <alignment horizontal="center"/>
    </xf>
    <xf numFmtId="37" fontId="14" fillId="5" borderId="6" xfId="0" applyNumberFormat="1" applyFont="1" applyFill="1" applyBorder="1" applyProtection="1"/>
    <xf numFmtId="37" fontId="14" fillId="5" borderId="1" xfId="0" applyNumberFormat="1" applyFont="1" applyFill="1" applyBorder="1" applyProtection="1"/>
    <xf numFmtId="37" fontId="14" fillId="5" borderId="7" xfId="0" applyNumberFormat="1" applyFont="1" applyFill="1" applyBorder="1" applyProtection="1"/>
    <xf numFmtId="5" fontId="14" fillId="0" borderId="20" xfId="0" applyNumberFormat="1" applyFont="1" applyBorder="1" applyProtection="1"/>
    <xf numFmtId="0" fontId="14" fillId="0" borderId="10" xfId="0" applyFont="1" applyBorder="1"/>
    <xf numFmtId="0" fontId="14" fillId="0" borderId="17" xfId="0" applyFont="1" applyBorder="1"/>
    <xf numFmtId="5" fontId="14" fillId="0" borderId="10" xfId="0" applyNumberFormat="1" applyFont="1" applyBorder="1" applyProtection="1"/>
    <xf numFmtId="5" fontId="14" fillId="0" borderId="17" xfId="0" applyNumberFormat="1" applyFont="1" applyBorder="1" applyProtection="1"/>
    <xf numFmtId="37" fontId="14" fillId="0" borderId="26" xfId="0" applyNumberFormat="1" applyFont="1" applyBorder="1" applyProtection="1"/>
    <xf numFmtId="37" fontId="14" fillId="0" borderId="10" xfId="0" applyNumberFormat="1" applyFont="1" applyBorder="1" applyProtection="1"/>
    <xf numFmtId="5" fontId="14" fillId="11" borderId="32" xfId="0" applyNumberFormat="1" applyFont="1" applyFill="1" applyBorder="1" applyProtection="1"/>
    <xf numFmtId="5" fontId="14" fillId="11" borderId="31" xfId="0" applyNumberFormat="1" applyFont="1" applyFill="1" applyBorder="1" applyProtection="1"/>
    <xf numFmtId="5" fontId="14" fillId="11" borderId="29" xfId="0" applyNumberFormat="1" applyFont="1" applyFill="1" applyBorder="1" applyProtection="1"/>
    <xf numFmtId="5" fontId="14" fillId="11" borderId="30" xfId="0" applyNumberFormat="1" applyFont="1" applyFill="1" applyBorder="1" applyProtection="1"/>
    <xf numFmtId="5" fontId="14" fillId="11" borderId="27" xfId="0" applyNumberFormat="1" applyFont="1" applyFill="1" applyBorder="1" applyProtection="1"/>
    <xf numFmtId="37" fontId="14" fillId="0" borderId="5" xfId="0" applyNumberFormat="1" applyFont="1" applyBorder="1" applyAlignment="1" applyProtection="1">
      <alignment horizontal="centerContinuous"/>
    </xf>
    <xf numFmtId="37" fontId="14" fillId="0" borderId="4" xfId="0" applyNumberFormat="1" applyFont="1" applyBorder="1" applyAlignment="1" applyProtection="1">
      <alignment horizontal="centerContinuous"/>
    </xf>
    <xf numFmtId="37" fontId="14" fillId="0" borderId="6" xfId="0" applyNumberFormat="1" applyFont="1" applyBorder="1" applyProtection="1"/>
    <xf numFmtId="37" fontId="14" fillId="0" borderId="1" xfId="0" applyNumberFormat="1" applyFont="1" applyBorder="1" applyProtection="1"/>
    <xf numFmtId="5" fontId="14" fillId="0" borderId="9" xfId="0" applyNumberFormat="1" applyFont="1" applyBorder="1" applyProtection="1"/>
    <xf numFmtId="37" fontId="14" fillId="0" borderId="9" xfId="0" applyNumberFormat="1" applyFont="1" applyBorder="1" applyProtection="1"/>
    <xf numFmtId="5" fontId="14" fillId="11" borderId="45" xfId="0" applyNumberFormat="1" applyFont="1" applyFill="1" applyBorder="1" applyProtection="1"/>
    <xf numFmtId="0" fontId="14" fillId="0" borderId="21" xfId="0" applyFont="1" applyBorder="1"/>
    <xf numFmtId="0" fontId="29" fillId="0" borderId="0" xfId="0" applyFont="1" applyProtection="1"/>
    <xf numFmtId="0" fontId="14" fillId="0" borderId="48" xfId="0" applyFont="1" applyBorder="1"/>
    <xf numFmtId="37" fontId="14" fillId="0" borderId="48" xfId="0" applyNumberFormat="1" applyFont="1" applyBorder="1" applyProtection="1"/>
    <xf numFmtId="37" fontId="14" fillId="0" borderId="52" xfId="0" applyNumberFormat="1" applyFont="1" applyBorder="1" applyProtection="1"/>
    <xf numFmtId="37" fontId="14" fillId="0" borderId="54" xfId="0" applyNumberFormat="1" applyFont="1" applyBorder="1" applyProtection="1"/>
    <xf numFmtId="37" fontId="14" fillId="0" borderId="50" xfId="0" applyNumberFormat="1" applyFont="1" applyBorder="1" applyProtection="1"/>
    <xf numFmtId="0" fontId="10" fillId="0" borderId="14" xfId="0" applyFont="1" applyBorder="1" applyAlignment="1" applyProtection="1">
      <alignment horizontal="center"/>
    </xf>
    <xf numFmtId="0" fontId="10" fillId="0" borderId="24" xfId="0" applyFont="1" applyBorder="1" applyAlignment="1" applyProtection="1">
      <alignment horizontal="left"/>
    </xf>
    <xf numFmtId="0" fontId="10" fillId="0" borderId="41" xfId="0" applyFont="1" applyBorder="1" applyAlignment="1" applyProtection="1">
      <alignment horizontal="centerContinuous"/>
    </xf>
    <xf numFmtId="0" fontId="10" fillId="0" borderId="42" xfId="0" applyFont="1" applyBorder="1" applyAlignment="1" applyProtection="1">
      <alignment horizontal="centerContinuous"/>
    </xf>
    <xf numFmtId="0" fontId="10" fillId="0" borderId="39" xfId="0" applyFont="1" applyBorder="1" applyAlignment="1" applyProtection="1">
      <alignment horizontal="centerContinuous"/>
    </xf>
    <xf numFmtId="0" fontId="10" fillId="0" borderId="30" xfId="0" applyFont="1" applyBorder="1" applyProtection="1"/>
    <xf numFmtId="0" fontId="10" fillId="0" borderId="31" xfId="0" applyFont="1" applyBorder="1" applyProtection="1"/>
    <xf numFmtId="0" fontId="30" fillId="0" borderId="0" xfId="0" applyFont="1" applyProtection="1"/>
    <xf numFmtId="0" fontId="30" fillId="0" borderId="4" xfId="0" applyFont="1" applyBorder="1" applyProtection="1"/>
    <xf numFmtId="0" fontId="10" fillId="0" borderId="44" xfId="0" applyFont="1" applyBorder="1" applyAlignment="1" applyProtection="1">
      <alignment horizontal="centerContinuous"/>
    </xf>
    <xf numFmtId="0" fontId="10" fillId="0" borderId="44" xfId="0" applyFont="1" applyBorder="1" applyProtection="1"/>
    <xf numFmtId="0" fontId="10" fillId="0" borderId="45" xfId="0" applyFont="1" applyBorder="1" applyProtection="1"/>
    <xf numFmtId="5" fontId="10" fillId="12" borderId="44" xfId="0" applyNumberFormat="1" applyFont="1" applyFill="1" applyBorder="1" applyProtection="1"/>
    <xf numFmtId="5" fontId="10" fillId="12" borderId="51" xfId="0" applyNumberFormat="1" applyFont="1" applyFill="1" applyBorder="1" applyProtection="1"/>
    <xf numFmtId="37" fontId="10" fillId="12" borderId="41" xfId="0" applyNumberFormat="1" applyFont="1" applyFill="1" applyBorder="1" applyProtection="1"/>
    <xf numFmtId="37" fontId="10" fillId="12" borderId="44" xfId="0" applyNumberFormat="1" applyFont="1" applyFill="1" applyBorder="1" applyProtection="1"/>
    <xf numFmtId="5" fontId="10" fillId="0" borderId="44" xfId="0" applyNumberFormat="1" applyFont="1" applyBorder="1" applyProtection="1"/>
    <xf numFmtId="5" fontId="10" fillId="0" borderId="51" xfId="0" applyNumberFormat="1" applyFont="1" applyBorder="1" applyProtection="1"/>
    <xf numFmtId="37" fontId="10" fillId="0" borderId="41" xfId="0" applyNumberFormat="1" applyFont="1" applyBorder="1" applyProtection="1"/>
    <xf numFmtId="37" fontId="10" fillId="0" borderId="44" xfId="0" applyNumberFormat="1" applyFont="1" applyBorder="1" applyProtection="1"/>
    <xf numFmtId="37" fontId="10" fillId="12" borderId="51" xfId="0" applyNumberFormat="1" applyFont="1" applyFill="1" applyBorder="1" applyProtection="1"/>
    <xf numFmtId="37" fontId="10" fillId="0" borderId="51" xfId="0" applyNumberFormat="1" applyFont="1" applyBorder="1" applyProtection="1"/>
    <xf numFmtId="0" fontId="10" fillId="5" borderId="0" xfId="0" applyFont="1" applyFill="1" applyProtection="1"/>
    <xf numFmtId="0" fontId="10" fillId="5" borderId="5" xfId="0" applyFont="1" applyFill="1" applyBorder="1" applyProtection="1"/>
    <xf numFmtId="37" fontId="10" fillId="0" borderId="4" xfId="0" applyNumberFormat="1" applyFont="1" applyBorder="1" applyProtection="1"/>
    <xf numFmtId="0" fontId="13" fillId="0" borderId="0" xfId="0" applyFont="1" applyProtection="1"/>
    <xf numFmtId="0" fontId="19" fillId="0" borderId="0" xfId="0" applyFont="1" applyProtection="1"/>
    <xf numFmtId="0" fontId="19" fillId="0" borderId="0" xfId="0" applyFont="1" applyAlignment="1" applyProtection="1">
      <alignment horizontal="right"/>
    </xf>
    <xf numFmtId="0" fontId="19" fillId="0" borderId="0" xfId="0" applyFont="1" applyAlignment="1" applyProtection="1">
      <alignment horizontal="centerContinuous"/>
    </xf>
    <xf numFmtId="0" fontId="20" fillId="0" borderId="29" xfId="0" applyFont="1" applyBorder="1" applyProtection="1"/>
    <xf numFmtId="0" fontId="20" fillId="0" borderId="10" xfId="0" applyFont="1" applyBorder="1" applyProtection="1"/>
    <xf numFmtId="0" fontId="20" fillId="0" borderId="11" xfId="0" applyFont="1" applyBorder="1" applyProtection="1"/>
    <xf numFmtId="0" fontId="14" fillId="0" borderId="32" xfId="0" applyFont="1" applyBorder="1" applyAlignment="1" applyProtection="1">
      <alignment horizontal="centerContinuous"/>
    </xf>
    <xf numFmtId="0" fontId="14" fillId="10" borderId="26" xfId="0" applyFont="1" applyFill="1" applyBorder="1" applyProtection="1"/>
    <xf numFmtId="0" fontId="14" fillId="10" borderId="10" xfId="0" applyFont="1" applyFill="1" applyBorder="1" applyProtection="1"/>
    <xf numFmtId="0" fontId="14" fillId="10" borderId="21" xfId="0" applyFont="1" applyFill="1" applyBorder="1" applyProtection="1"/>
    <xf numFmtId="0" fontId="14" fillId="10" borderId="22" xfId="0" applyFont="1" applyFill="1" applyBorder="1" applyProtection="1"/>
    <xf numFmtId="0" fontId="14" fillId="0" borderId="38" xfId="0" applyFont="1" applyBorder="1" applyAlignment="1" applyProtection="1">
      <alignment horizontal="centerContinuous"/>
    </xf>
    <xf numFmtId="0" fontId="14" fillId="0" borderId="36" xfId="0" applyFont="1" applyBorder="1" applyAlignment="1" applyProtection="1">
      <alignment horizontal="centerContinuous"/>
    </xf>
    <xf numFmtId="0" fontId="14" fillId="10" borderId="36" xfId="0" applyFont="1" applyFill="1" applyBorder="1" applyProtection="1"/>
    <xf numFmtId="0" fontId="14" fillId="10" borderId="1" xfId="0" applyFont="1" applyFill="1" applyBorder="1" applyProtection="1"/>
    <xf numFmtId="0" fontId="14" fillId="10" borderId="38" xfId="0" applyFont="1" applyFill="1" applyBorder="1" applyProtection="1"/>
    <xf numFmtId="0" fontId="14" fillId="10" borderId="37" xfId="0" applyFont="1" applyFill="1" applyBorder="1" applyProtection="1"/>
    <xf numFmtId="37" fontId="14" fillId="0" borderId="23" xfId="0" applyNumberFormat="1" applyFont="1" applyBorder="1" applyProtection="1"/>
    <xf numFmtId="0" fontId="11" fillId="0" borderId="10" xfId="0" applyFont="1" applyBorder="1" applyProtection="1">
      <protection locked="0"/>
    </xf>
    <xf numFmtId="0" fontId="14" fillId="0" borderId="11" xfId="0" applyFont="1" applyBorder="1" applyAlignment="1" applyProtection="1">
      <alignment horizontal="center"/>
    </xf>
    <xf numFmtId="5" fontId="11" fillId="0" borderId="21" xfId="0" applyNumberFormat="1" applyFont="1" applyBorder="1" applyProtection="1">
      <protection locked="0"/>
    </xf>
    <xf numFmtId="37" fontId="11" fillId="0" borderId="21" xfId="0" applyNumberFormat="1" applyFont="1" applyBorder="1" applyProtection="1">
      <protection locked="0"/>
    </xf>
    <xf numFmtId="37" fontId="14" fillId="11" borderId="19" xfId="0" applyNumberFormat="1" applyFont="1" applyFill="1" applyBorder="1" applyProtection="1"/>
    <xf numFmtId="0" fontId="14" fillId="0" borderId="45" xfId="0" applyFont="1" applyBorder="1" applyAlignment="1" applyProtection="1">
      <alignment horizontal="centerContinuous"/>
    </xf>
    <xf numFmtId="37" fontId="14" fillId="0" borderId="36" xfId="0" applyNumberFormat="1" applyFont="1" applyBorder="1" applyProtection="1"/>
    <xf numFmtId="0" fontId="14" fillId="10" borderId="7" xfId="0" applyFont="1" applyFill="1" applyBorder="1" applyProtection="1"/>
    <xf numFmtId="0" fontId="20" fillId="0" borderId="4" xfId="0" applyFont="1" applyBorder="1" applyAlignment="1" applyProtection="1">
      <alignment horizontal="center"/>
    </xf>
    <xf numFmtId="0" fontId="26" fillId="0" borderId="33" xfId="0" applyFont="1" applyBorder="1" applyProtection="1"/>
    <xf numFmtId="0" fontId="26" fillId="0" borderId="27" xfId="0" applyFont="1" applyBorder="1" applyAlignment="1" applyProtection="1">
      <alignment horizontal="center"/>
    </xf>
    <xf numFmtId="0" fontId="26" fillId="0" borderId="27" xfId="0" applyFont="1" applyBorder="1" applyAlignment="1" applyProtection="1">
      <alignment horizontal="centerContinuous"/>
    </xf>
    <xf numFmtId="0" fontId="26" fillId="0" borderId="29" xfId="0" applyFont="1" applyBorder="1" applyProtection="1"/>
    <xf numFmtId="0" fontId="26" fillId="0" borderId="30" xfId="0" applyFont="1" applyBorder="1" applyAlignment="1" applyProtection="1">
      <alignment horizontal="centerContinuous"/>
    </xf>
    <xf numFmtId="0" fontId="26" fillId="0" borderId="31" xfId="0" applyFont="1" applyBorder="1" applyAlignment="1" applyProtection="1">
      <alignment horizontal="centerContinuous"/>
    </xf>
    <xf numFmtId="0" fontId="26" fillId="0" borderId="25" xfId="0" applyFont="1" applyBorder="1" applyAlignment="1" applyProtection="1">
      <alignment horizontal="centerContinuous"/>
    </xf>
    <xf numFmtId="0" fontId="26" fillId="0" borderId="41" xfId="0" applyFont="1" applyBorder="1" applyAlignment="1" applyProtection="1">
      <alignment horizontal="centerContinuous"/>
    </xf>
    <xf numFmtId="0" fontId="26" fillId="0" borderId="42" xfId="0" applyFont="1" applyBorder="1" applyAlignment="1" applyProtection="1">
      <alignment horizontal="centerContinuous"/>
    </xf>
    <xf numFmtId="0" fontId="26" fillId="0" borderId="11" xfId="0" applyFont="1" applyBorder="1" applyAlignment="1" applyProtection="1">
      <alignment horizontal="centerContinuous"/>
    </xf>
    <xf numFmtId="0" fontId="26" fillId="0" borderId="18" xfId="0" applyFont="1" applyBorder="1" applyProtection="1"/>
    <xf numFmtId="0" fontId="26" fillId="0" borderId="25" xfId="0" applyFont="1" applyBorder="1" applyAlignment="1" applyProtection="1">
      <alignment horizontal="center"/>
    </xf>
    <xf numFmtId="0" fontId="26" fillId="0" borderId="4" xfId="0" applyFont="1" applyBorder="1" applyAlignment="1" applyProtection="1">
      <alignment horizontal="centerContinuous"/>
    </xf>
    <xf numFmtId="0" fontId="26" fillId="0" borderId="5" xfId="0" applyFont="1" applyBorder="1" applyAlignment="1" applyProtection="1">
      <alignment horizontal="center"/>
    </xf>
    <xf numFmtId="0" fontId="26" fillId="0" borderId="26" xfId="0" applyFont="1" applyBorder="1" applyAlignment="1" applyProtection="1">
      <alignment horizontal="center"/>
    </xf>
    <xf numFmtId="0" fontId="26" fillId="0" borderId="26" xfId="0" applyFont="1" applyBorder="1" applyProtection="1"/>
    <xf numFmtId="0" fontId="26" fillId="0" borderId="9" xfId="0" applyFont="1" applyBorder="1" applyAlignment="1" applyProtection="1">
      <alignment horizontal="centerContinuous"/>
    </xf>
    <xf numFmtId="0" fontId="26" fillId="0" borderId="26" xfId="0" applyFont="1" applyBorder="1" applyAlignment="1" applyProtection="1">
      <alignment horizontal="centerContinuous"/>
    </xf>
    <xf numFmtId="0" fontId="26" fillId="0" borderId="11" xfId="0" applyFont="1" applyBorder="1" applyAlignment="1" applyProtection="1">
      <alignment horizontal="center"/>
    </xf>
    <xf numFmtId="0" fontId="14" fillId="10" borderId="11" xfId="0" applyFont="1" applyFill="1" applyBorder="1" applyProtection="1"/>
    <xf numFmtId="0" fontId="14" fillId="10" borderId="9" xfId="0" applyFont="1" applyFill="1" applyBorder="1" applyProtection="1"/>
    <xf numFmtId="0" fontId="14" fillId="0" borderId="6" xfId="0" applyFont="1" applyBorder="1" applyAlignment="1" applyProtection="1">
      <alignment horizontal="centerContinuous"/>
    </xf>
    <xf numFmtId="0" fontId="14" fillId="0" borderId="1" xfId="0" applyFont="1" applyBorder="1" applyAlignment="1" applyProtection="1">
      <alignment horizontal="centerContinuous"/>
    </xf>
    <xf numFmtId="0" fontId="14" fillId="0" borderId="7" xfId="0" applyFont="1" applyBorder="1" applyAlignment="1" applyProtection="1">
      <alignment horizontal="centerContinuous"/>
    </xf>
    <xf numFmtId="37" fontId="14" fillId="0" borderId="2" xfId="0" applyNumberFormat="1" applyFont="1" applyBorder="1" applyProtection="1"/>
    <xf numFmtId="37" fontId="14" fillId="0" borderId="8" xfId="0" applyNumberFormat="1" applyFont="1" applyBorder="1" applyProtection="1"/>
    <xf numFmtId="0" fontId="14" fillId="0" borderId="27" xfId="0" applyFont="1" applyBorder="1" applyAlignment="1" applyProtection="1">
      <alignment horizontal="center"/>
    </xf>
    <xf numFmtId="0" fontId="14" fillId="10" borderId="6" xfId="0" applyFont="1" applyFill="1" applyBorder="1" applyProtection="1"/>
    <xf numFmtId="0" fontId="26" fillId="0" borderId="0" xfId="0" applyFont="1" applyAlignment="1" applyProtection="1">
      <alignment horizontal="left"/>
    </xf>
    <xf numFmtId="0" fontId="26" fillId="0" borderId="27" xfId="0" applyFont="1" applyBorder="1" applyProtection="1"/>
    <xf numFmtId="0" fontId="26" fillId="0" borderId="31" xfId="0" applyFont="1" applyBorder="1" applyProtection="1"/>
    <xf numFmtId="0" fontId="26" fillId="0" borderId="25" xfId="0" applyFont="1" applyBorder="1" applyProtection="1"/>
    <xf numFmtId="0" fontId="26" fillId="0" borderId="0" xfId="0" applyFont="1" applyAlignment="1" applyProtection="1">
      <alignment horizontal="centerContinuous"/>
    </xf>
    <xf numFmtId="0" fontId="26" fillId="0" borderId="5" xfId="0" applyFont="1" applyBorder="1" applyAlignment="1" applyProtection="1">
      <alignment horizontal="centerContinuous"/>
    </xf>
    <xf numFmtId="0" fontId="26" fillId="0" borderId="18" xfId="0" applyFont="1" applyBorder="1" applyAlignment="1" applyProtection="1">
      <alignment horizontal="center"/>
    </xf>
    <xf numFmtId="0" fontId="26" fillId="0" borderId="16" xfId="0" applyFont="1" applyBorder="1" applyAlignment="1" applyProtection="1">
      <alignment horizontal="centerContinuous"/>
    </xf>
    <xf numFmtId="0" fontId="26" fillId="0" borderId="20" xfId="0" applyFont="1" applyBorder="1" applyAlignment="1" applyProtection="1">
      <alignment horizontal="center"/>
    </xf>
    <xf numFmtId="5" fontId="14" fillId="0" borderId="22" xfId="0" applyNumberFormat="1" applyFont="1" applyBorder="1" applyAlignment="1" applyProtection="1">
      <alignment horizontal="centerContinuous"/>
    </xf>
    <xf numFmtId="0" fontId="17" fillId="0" borderId="26" xfId="0" applyFont="1" applyBorder="1" applyProtection="1"/>
    <xf numFmtId="37" fontId="14" fillId="0" borderId="22" xfId="0" applyNumberFormat="1" applyFont="1" applyBorder="1" applyAlignment="1" applyProtection="1">
      <alignment horizontal="centerContinuous"/>
    </xf>
    <xf numFmtId="37" fontId="10" fillId="5" borderId="16" xfId="0" applyNumberFormat="1" applyFont="1" applyFill="1" applyBorder="1" applyProtection="1"/>
    <xf numFmtId="37" fontId="10" fillId="5" borderId="51" xfId="0" applyNumberFormat="1" applyFont="1" applyFill="1" applyBorder="1" applyProtection="1"/>
    <xf numFmtId="0" fontId="14" fillId="0" borderId="53" xfId="0" applyFont="1" applyBorder="1" applyAlignment="1" applyProtection="1">
      <alignment horizontal="center"/>
    </xf>
    <xf numFmtId="0" fontId="26" fillId="0" borderId="4" xfId="0" applyFont="1" applyBorder="1" applyAlignment="1" applyProtection="1">
      <alignment horizontal="center"/>
    </xf>
    <xf numFmtId="0" fontId="14" fillId="0" borderId="41" xfId="0" applyFont="1" applyBorder="1" applyAlignment="1" applyProtection="1">
      <alignment horizontal="center"/>
    </xf>
    <xf numFmtId="0" fontId="15" fillId="0" borderId="41" xfId="0" applyFont="1" applyBorder="1" applyAlignment="1" applyProtection="1">
      <alignment horizontal="centerContinuous"/>
    </xf>
    <xf numFmtId="0" fontId="15" fillId="0" borderId="42" xfId="0" applyFont="1" applyBorder="1" applyAlignment="1" applyProtection="1">
      <alignment horizontal="centerContinuous"/>
    </xf>
    <xf numFmtId="0" fontId="10" fillId="5" borderId="2" xfId="0" applyFont="1" applyFill="1" applyBorder="1" applyProtection="1"/>
    <xf numFmtId="0" fontId="23" fillId="5" borderId="41" xfId="0" applyFont="1" applyFill="1" applyBorder="1" applyAlignment="1" applyProtection="1">
      <alignment horizontal="centerContinuous"/>
    </xf>
    <xf numFmtId="0" fontId="10" fillId="5" borderId="51" xfId="0" applyFont="1" applyFill="1" applyBorder="1" applyAlignment="1" applyProtection="1">
      <alignment horizontal="centerContinuous"/>
    </xf>
    <xf numFmtId="0" fontId="23" fillId="5" borderId="4" xfId="0" applyFont="1" applyFill="1" applyBorder="1" applyAlignment="1" applyProtection="1">
      <alignment horizontal="centerContinuous"/>
    </xf>
    <xf numFmtId="0" fontId="10" fillId="5" borderId="5" xfId="0" applyFont="1" applyFill="1" applyBorder="1" applyAlignment="1" applyProtection="1">
      <alignment horizontal="centerContinuous"/>
    </xf>
    <xf numFmtId="0" fontId="10" fillId="5" borderId="30" xfId="0" applyFont="1" applyFill="1" applyBorder="1" applyAlignment="1" applyProtection="1">
      <alignment horizontal="center"/>
    </xf>
    <xf numFmtId="0" fontId="10" fillId="5" borderId="34" xfId="0" applyFont="1" applyFill="1" applyBorder="1" applyAlignment="1" applyProtection="1">
      <alignment horizontal="center"/>
    </xf>
    <xf numFmtId="0" fontId="10" fillId="5" borderId="41" xfId="0" applyFont="1" applyFill="1" applyBorder="1" applyAlignment="1" applyProtection="1">
      <alignment horizontal="centerContinuous"/>
    </xf>
    <xf numFmtId="0" fontId="10" fillId="5" borderId="4" xfId="0" applyFont="1" applyFill="1" applyBorder="1" applyAlignment="1" applyProtection="1">
      <alignment horizontal="center"/>
    </xf>
    <xf numFmtId="0" fontId="27" fillId="0" borderId="15" xfId="0" applyFont="1" applyBorder="1" applyAlignment="1" applyProtection="1">
      <alignment horizontal="center"/>
    </xf>
    <xf numFmtId="0" fontId="10" fillId="5" borderId="16" xfId="0" applyFont="1" applyFill="1" applyBorder="1" applyAlignment="1" applyProtection="1">
      <alignment horizontal="center"/>
    </xf>
    <xf numFmtId="0" fontId="27" fillId="0" borderId="26" xfId="0" applyFont="1" applyBorder="1" applyAlignment="1" applyProtection="1">
      <alignment horizontal="centerContinuous"/>
    </xf>
    <xf numFmtId="0" fontId="10" fillId="5" borderId="28" xfId="0" applyFont="1" applyFill="1" applyBorder="1" applyAlignment="1" applyProtection="1">
      <alignment horizontal="center"/>
    </xf>
    <xf numFmtId="0" fontId="10" fillId="5" borderId="15" xfId="0" applyFont="1" applyFill="1" applyBorder="1" applyAlignment="1" applyProtection="1">
      <alignment horizontal="center"/>
    </xf>
    <xf numFmtId="0" fontId="10" fillId="5" borderId="33" xfId="0" applyFont="1" applyFill="1" applyBorder="1" applyAlignment="1" applyProtection="1">
      <alignment horizontal="center"/>
    </xf>
    <xf numFmtId="0" fontId="10" fillId="5" borderId="30" xfId="0" applyFont="1" applyFill="1" applyBorder="1" applyAlignment="1" applyProtection="1">
      <alignment horizontal="right"/>
    </xf>
    <xf numFmtId="0" fontId="10" fillId="5" borderId="18" xfId="0" applyFont="1" applyFill="1" applyBorder="1" applyAlignment="1" applyProtection="1">
      <alignment horizontal="center"/>
    </xf>
    <xf numFmtId="0" fontId="10" fillId="5" borderId="4" xfId="0" applyFont="1" applyFill="1" applyBorder="1" applyAlignment="1" applyProtection="1">
      <alignment horizontal="right"/>
    </xf>
    <xf numFmtId="0" fontId="10" fillId="5" borderId="19" xfId="0" applyFont="1" applyFill="1" applyBorder="1" applyProtection="1"/>
    <xf numFmtId="37" fontId="10" fillId="5" borderId="19" xfId="0" applyNumberFormat="1" applyFont="1" applyFill="1" applyBorder="1" applyProtection="1"/>
    <xf numFmtId="0" fontId="10" fillId="5" borderId="21" xfId="0" applyFont="1" applyFill="1" applyBorder="1" applyProtection="1"/>
    <xf numFmtId="37" fontId="10" fillId="5" borderId="21" xfId="0" applyNumberFormat="1" applyFont="1" applyFill="1" applyBorder="1" applyProtection="1"/>
    <xf numFmtId="37" fontId="10" fillId="5" borderId="22" xfId="0" applyNumberFormat="1" applyFont="1" applyFill="1" applyBorder="1" applyProtection="1"/>
    <xf numFmtId="0" fontId="10" fillId="5" borderId="54" xfId="0" applyFont="1" applyFill="1" applyBorder="1" applyAlignment="1" applyProtection="1">
      <alignment horizontal="center"/>
    </xf>
    <xf numFmtId="0" fontId="10" fillId="5" borderId="48" xfId="0" applyFont="1" applyFill="1" applyBorder="1" applyAlignment="1" applyProtection="1">
      <alignment horizontal="center"/>
    </xf>
    <xf numFmtId="5" fontId="10" fillId="5" borderId="48" xfId="0" applyNumberFormat="1" applyFont="1" applyFill="1" applyBorder="1" applyProtection="1"/>
    <xf numFmtId="5" fontId="10" fillId="5" borderId="52" xfId="0" applyNumberFormat="1" applyFont="1" applyFill="1" applyBorder="1" applyProtection="1"/>
    <xf numFmtId="0" fontId="10" fillId="11" borderId="54" xfId="0" applyFont="1" applyFill="1" applyBorder="1" applyProtection="1"/>
    <xf numFmtId="0" fontId="10" fillId="11" borderId="48" xfId="0" applyFont="1" applyFill="1" applyBorder="1" applyProtection="1"/>
    <xf numFmtId="0" fontId="15" fillId="0" borderId="6" xfId="0" applyFont="1" applyBorder="1" applyAlignment="1" applyProtection="1">
      <alignment horizontal="centerContinuous"/>
    </xf>
    <xf numFmtId="0" fontId="15" fillId="0" borderId="1" xfId="0" applyFont="1" applyBorder="1" applyAlignment="1" applyProtection="1">
      <alignment horizontal="centerContinuous"/>
    </xf>
    <xf numFmtId="0" fontId="20" fillId="0" borderId="58" xfId="0" applyFont="1" applyBorder="1" applyAlignment="1" applyProtection="1">
      <alignment horizontal="centerContinuous"/>
    </xf>
    <xf numFmtId="0" fontId="15" fillId="0" borderId="2" xfId="0" applyFont="1" applyBorder="1" applyAlignment="1" applyProtection="1">
      <alignment horizontal="centerContinuous"/>
    </xf>
    <xf numFmtId="0" fontId="20" fillId="0" borderId="59" xfId="0" applyFont="1" applyBorder="1" applyAlignment="1" applyProtection="1">
      <alignment horizontal="centerContinuous"/>
    </xf>
    <xf numFmtId="0" fontId="31" fillId="0" borderId="0" xfId="0" applyFont="1" applyAlignment="1" applyProtection="1">
      <alignment horizontal="center"/>
    </xf>
    <xf numFmtId="0" fontId="27" fillId="0" borderId="0" xfId="0" applyFont="1" applyAlignment="1" applyProtection="1">
      <alignment horizontal="center"/>
    </xf>
    <xf numFmtId="0" fontId="14" fillId="0" borderId="24" xfId="0" applyFont="1" applyBorder="1" applyAlignment="1" applyProtection="1">
      <alignment horizontal="left"/>
    </xf>
    <xf numFmtId="0" fontId="14" fillId="0" borderId="2" xfId="0" applyFont="1" applyBorder="1" applyAlignment="1" applyProtection="1">
      <alignment horizontal="left"/>
    </xf>
    <xf numFmtId="0" fontId="14" fillId="0" borderId="2" xfId="0" applyFont="1" applyBorder="1" applyAlignment="1" applyProtection="1">
      <alignment horizontal="center"/>
    </xf>
    <xf numFmtId="0" fontId="14" fillId="0" borderId="24" xfId="0" applyFont="1" applyBorder="1" applyAlignment="1" applyProtection="1">
      <alignment horizontal="center"/>
    </xf>
    <xf numFmtId="0" fontId="26" fillId="0" borderId="1" xfId="0" applyFont="1" applyBorder="1" applyProtection="1"/>
    <xf numFmtId="0" fontId="26" fillId="0" borderId="6" xfId="0" applyFont="1" applyBorder="1" applyProtection="1"/>
    <xf numFmtId="0" fontId="26" fillId="0" borderId="7" xfId="0" applyFont="1" applyBorder="1" applyProtection="1"/>
    <xf numFmtId="0" fontId="27" fillId="0" borderId="0" xfId="0" applyFont="1" applyAlignment="1" applyProtection="1">
      <alignment horizontal="centerContinuous"/>
    </xf>
    <xf numFmtId="0" fontId="27" fillId="0" borderId="5" xfId="0" applyFont="1" applyBorder="1" applyAlignment="1" applyProtection="1">
      <alignment horizontal="centerContinuous"/>
    </xf>
    <xf numFmtId="0" fontId="27" fillId="0" borderId="1" xfId="0" applyFont="1" applyBorder="1" applyAlignment="1" applyProtection="1">
      <alignment horizontal="centerContinuous"/>
    </xf>
    <xf numFmtId="0" fontId="27" fillId="0" borderId="7" xfId="0" applyFont="1" applyBorder="1" applyAlignment="1" applyProtection="1">
      <alignment horizontal="centerContinuous"/>
    </xf>
    <xf numFmtId="0" fontId="27" fillId="0" borderId="1" xfId="0" applyFont="1" applyBorder="1" applyAlignment="1" applyProtection="1">
      <alignment horizontal="center"/>
    </xf>
    <xf numFmtId="0" fontId="15" fillId="0" borderId="60" xfId="0" applyFont="1" applyBorder="1" applyAlignment="1" applyProtection="1">
      <alignment horizontal="centerContinuous"/>
    </xf>
    <xf numFmtId="0" fontId="27" fillId="0" borderId="5" xfId="0" applyFont="1" applyBorder="1" applyAlignment="1" applyProtection="1">
      <alignment horizontal="center"/>
    </xf>
    <xf numFmtId="0" fontId="15" fillId="0" borderId="0" xfId="0" applyFont="1" applyAlignment="1" applyProtection="1">
      <alignment horizontal="center"/>
    </xf>
    <xf numFmtId="0" fontId="20" fillId="0" borderId="0" xfId="0" applyFont="1" applyAlignment="1" applyProtection="1">
      <alignment horizontal="right"/>
    </xf>
    <xf numFmtId="0" fontId="10" fillId="0" borderId="23" xfId="0" applyFont="1" applyBorder="1" applyAlignment="1" applyProtection="1">
      <alignment horizontal="center"/>
    </xf>
    <xf numFmtId="0" fontId="14" fillId="0" borderId="28" xfId="0" applyFont="1" applyBorder="1" applyAlignment="1" applyProtection="1">
      <alignment horizontal="center"/>
    </xf>
    <xf numFmtId="0" fontId="14" fillId="0" borderId="29" xfId="0" applyFont="1" applyBorder="1" applyAlignment="1" applyProtection="1">
      <alignment horizontal="center"/>
    </xf>
    <xf numFmtId="0" fontId="14" fillId="0" borderId="15" xfId="0" applyFont="1" applyBorder="1" applyAlignment="1" applyProtection="1">
      <alignment horizontal="center"/>
    </xf>
    <xf numFmtId="0" fontId="10" fillId="0" borderId="15" xfId="0" applyFont="1" applyBorder="1" applyAlignment="1" applyProtection="1">
      <alignment horizontal="center"/>
    </xf>
    <xf numFmtId="0" fontId="10" fillId="0" borderId="25" xfId="0" applyFont="1" applyBorder="1" applyAlignment="1" applyProtection="1">
      <alignment horizontal="center"/>
    </xf>
    <xf numFmtId="37" fontId="10" fillId="0" borderId="19" xfId="0" applyNumberFormat="1" applyFont="1" applyBorder="1" applyAlignment="1" applyProtection="1">
      <alignment horizontal="center"/>
    </xf>
    <xf numFmtId="37" fontId="10" fillId="0" borderId="21" xfId="0" applyNumberFormat="1" applyFont="1" applyBorder="1" applyAlignment="1" applyProtection="1">
      <alignment horizontal="center"/>
    </xf>
    <xf numFmtId="37" fontId="10" fillId="0" borderId="22" xfId="0" applyNumberFormat="1" applyFont="1" applyBorder="1" applyAlignment="1" applyProtection="1">
      <alignment horizontal="center"/>
    </xf>
    <xf numFmtId="0" fontId="10" fillId="0" borderId="26" xfId="0" applyFont="1" applyBorder="1" applyAlignment="1" applyProtection="1">
      <alignment horizontal="center"/>
    </xf>
    <xf numFmtId="37" fontId="10" fillId="0" borderId="17" xfId="0" applyNumberFormat="1" applyFont="1" applyBorder="1" applyAlignment="1" applyProtection="1">
      <alignment horizont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4" fillId="0" borderId="17" xfId="0" applyFont="1" applyBorder="1" applyAlignment="1" applyProtection="1">
      <alignment horizontal="center"/>
    </xf>
    <xf numFmtId="0" fontId="14" fillId="0" borderId="10" xfId="0" applyFont="1" applyBorder="1" applyAlignment="1" applyProtection="1">
      <alignment horizontal="center"/>
    </xf>
    <xf numFmtId="0" fontId="14" fillId="0" borderId="36" xfId="0" applyFont="1" applyBorder="1" applyAlignment="1" applyProtection="1">
      <alignment horizontal="center"/>
    </xf>
    <xf numFmtId="0" fontId="14" fillId="0" borderId="31" xfId="0" applyFont="1" applyBorder="1" applyAlignment="1" applyProtection="1">
      <alignment horizontal="center"/>
    </xf>
    <xf numFmtId="0" fontId="14" fillId="0" borderId="42" xfId="0" applyFont="1" applyBorder="1" applyAlignment="1" applyProtection="1">
      <alignment horizontal="center"/>
    </xf>
    <xf numFmtId="0" fontId="10" fillId="5" borderId="22" xfId="0" applyFont="1" applyFill="1" applyBorder="1" applyAlignment="1" applyProtection="1">
      <alignment horizontal="center"/>
    </xf>
    <xf numFmtId="0" fontId="14" fillId="0" borderId="32" xfId="0" applyFont="1" applyBorder="1" applyAlignment="1" applyProtection="1">
      <alignment horizontal="center"/>
    </xf>
    <xf numFmtId="0" fontId="14" fillId="0" borderId="61" xfId="0" applyFont="1" applyBorder="1" applyAlignment="1" applyProtection="1">
      <alignment horizontal="center"/>
    </xf>
    <xf numFmtId="0" fontId="14" fillId="0" borderId="45" xfId="0" applyFont="1" applyBorder="1" applyAlignment="1" applyProtection="1">
      <alignment horizontal="right"/>
    </xf>
    <xf numFmtId="0" fontId="14" fillId="0" borderId="49" xfId="0" applyFont="1" applyBorder="1" applyAlignment="1" applyProtection="1">
      <alignment horizontal="right"/>
    </xf>
    <xf numFmtId="0" fontId="10" fillId="0" borderId="9" xfId="0" applyFont="1" applyBorder="1" applyAlignment="1" applyProtection="1">
      <alignment horizontal="center"/>
    </xf>
    <xf numFmtId="0" fontId="10" fillId="0" borderId="44" xfId="0" applyFont="1" applyBorder="1" applyAlignment="1" applyProtection="1">
      <alignment horizontal="center"/>
    </xf>
    <xf numFmtId="0" fontId="26" fillId="0" borderId="0" xfId="0" applyFont="1" applyAlignment="1" applyProtection="1">
      <alignment horizontal="center"/>
    </xf>
    <xf numFmtId="0" fontId="26" fillId="0" borderId="16" xfId="0" applyFont="1" applyBorder="1" applyAlignment="1" applyProtection="1">
      <alignment horizontal="center"/>
    </xf>
    <xf numFmtId="0" fontId="26" fillId="0" borderId="10" xfId="0" applyFont="1" applyBorder="1" applyAlignment="1" applyProtection="1">
      <alignment horizontal="center"/>
    </xf>
    <xf numFmtId="0" fontId="26" fillId="0" borderId="22" xfId="0" applyFont="1" applyBorder="1" applyAlignment="1" applyProtection="1">
      <alignment horizontal="center"/>
    </xf>
    <xf numFmtId="0" fontId="12" fillId="0" borderId="0" xfId="0" applyFont="1" applyAlignment="1" applyProtection="1">
      <alignment horizontal="centerContinuous"/>
      <protection locked="0"/>
    </xf>
    <xf numFmtId="0" fontId="33" fillId="0" borderId="0" xfId="0" applyFont="1" applyAlignment="1" applyProtection="1">
      <alignment horizontal="centerContinuous"/>
      <protection locked="0"/>
    </xf>
    <xf numFmtId="0" fontId="34" fillId="0" borderId="0" xfId="0" applyFont="1" applyAlignment="1" applyProtection="1">
      <alignment horizontal="centerContinuous"/>
      <protection locked="0"/>
    </xf>
    <xf numFmtId="0" fontId="11" fillId="0" borderId="0" xfId="0" applyFont="1" applyAlignment="1" applyProtection="1">
      <alignment horizontal="centerContinuous" wrapText="1"/>
      <protection locked="0"/>
    </xf>
    <xf numFmtId="0" fontId="35" fillId="13" borderId="0" xfId="0" applyFont="1" applyFill="1" applyAlignment="1" applyProtection="1">
      <alignment horizontal="center"/>
      <protection locked="0"/>
    </xf>
    <xf numFmtId="0" fontId="19" fillId="0" borderId="0" xfId="0" applyFont="1"/>
    <xf numFmtId="0" fontId="33" fillId="0" borderId="0" xfId="0" applyFont="1" applyProtection="1">
      <protection locked="0"/>
    </xf>
    <xf numFmtId="0" fontId="18" fillId="0" borderId="0" xfId="0" applyFont="1"/>
    <xf numFmtId="0" fontId="14" fillId="14" borderId="0" xfId="0" applyFont="1" applyFill="1"/>
    <xf numFmtId="0" fontId="37" fillId="0" borderId="0" xfId="0" applyFont="1" applyAlignment="1" applyProtection="1">
      <alignment horizontal="centerContinuous"/>
    </xf>
    <xf numFmtId="5" fontId="15" fillId="0" borderId="0" xfId="0" applyNumberFormat="1" applyFont="1" applyProtection="1"/>
    <xf numFmtId="5" fontId="13" fillId="0" borderId="0" xfId="0" applyNumberFormat="1" applyFont="1" applyProtection="1"/>
    <xf numFmtId="5" fontId="13" fillId="0" borderId="1" xfId="0" applyNumberFormat="1" applyFont="1" applyBorder="1" applyProtection="1"/>
    <xf numFmtId="7" fontId="14" fillId="0" borderId="0" xfId="0" applyNumberFormat="1" applyFont="1" applyProtection="1"/>
    <xf numFmtId="39" fontId="14" fillId="0" borderId="0" xfId="0" applyNumberFormat="1" applyFont="1" applyProtection="1"/>
    <xf numFmtId="172" fontId="14" fillId="0" borderId="0" xfId="0" applyNumberFormat="1" applyFont="1" applyProtection="1"/>
    <xf numFmtId="173" fontId="14" fillId="0" borderId="0" xfId="0" applyNumberFormat="1" applyFont="1" applyProtection="1"/>
    <xf numFmtId="0" fontId="16" fillId="0" borderId="0" xfId="0" applyFont="1" applyProtection="1"/>
    <xf numFmtId="168" fontId="14" fillId="0" borderId="0" xfId="0" applyNumberFormat="1" applyFont="1" applyProtection="1"/>
    <xf numFmtId="174" fontId="14" fillId="0" borderId="0" xfId="0" applyNumberFormat="1" applyFont="1" applyProtection="1"/>
    <xf numFmtId="10" fontId="14" fillId="0" borderId="0" xfId="0" applyNumberFormat="1" applyFont="1" applyProtection="1"/>
    <xf numFmtId="164" fontId="14" fillId="0" borderId="10" xfId="0" applyNumberFormat="1"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left"/>
    </xf>
    <xf numFmtId="164" fontId="14" fillId="0" borderId="0" xfId="0" applyNumberFormat="1" applyFont="1" applyAlignment="1" applyProtection="1">
      <alignment horizontal="center"/>
    </xf>
    <xf numFmtId="165" fontId="14" fillId="0" borderId="0" xfId="0" applyNumberFormat="1" applyFont="1" applyProtection="1"/>
    <xf numFmtId="164" fontId="14" fillId="0" borderId="21" xfId="0" applyNumberFormat="1" applyFont="1" applyBorder="1" applyAlignment="1" applyProtection="1">
      <alignment horizontal="center"/>
    </xf>
    <xf numFmtId="0" fontId="12" fillId="0" borderId="5" xfId="0" applyFont="1" applyBorder="1" applyProtection="1">
      <protection locked="0"/>
    </xf>
    <xf numFmtId="0" fontId="12" fillId="0" borderId="1" xfId="0" applyFont="1" applyBorder="1" applyProtection="1">
      <protection locked="0"/>
    </xf>
    <xf numFmtId="0" fontId="12" fillId="0" borderId="7" xfId="0" applyFont="1" applyBorder="1" applyProtection="1">
      <protection locked="0"/>
    </xf>
    <xf numFmtId="0" fontId="12" fillId="0" borderId="55" xfId="0" applyFont="1" applyBorder="1" applyProtection="1">
      <protection locked="0"/>
    </xf>
    <xf numFmtId="0" fontId="14" fillId="0" borderId="19" xfId="0" applyFont="1" applyBorder="1" applyAlignment="1" applyProtection="1">
      <alignment horizontal="left"/>
    </xf>
    <xf numFmtId="164" fontId="14" fillId="0" borderId="17" xfId="0" applyNumberFormat="1" applyFont="1" applyBorder="1" applyAlignment="1" applyProtection="1">
      <alignment horizontal="center"/>
    </xf>
    <xf numFmtId="164" fontId="14" fillId="0" borderId="26" xfId="0" applyNumberFormat="1" applyFont="1" applyBorder="1" applyAlignment="1" applyProtection="1">
      <alignment horizontal="center"/>
    </xf>
    <xf numFmtId="37" fontId="14" fillId="0" borderId="28" xfId="0" applyNumberFormat="1" applyFont="1" applyBorder="1" applyProtection="1"/>
    <xf numFmtId="37" fontId="14" fillId="0" borderId="27" xfId="0" applyNumberFormat="1" applyFont="1" applyBorder="1" applyProtection="1"/>
    <xf numFmtId="7" fontId="14" fillId="0" borderId="38" xfId="0" applyNumberFormat="1" applyFont="1" applyBorder="1" applyProtection="1"/>
    <xf numFmtId="0" fontId="14" fillId="0" borderId="46" xfId="0" applyFont="1" applyBorder="1" applyAlignment="1" applyProtection="1">
      <alignment horizontal="center"/>
    </xf>
    <xf numFmtId="10" fontId="14" fillId="0" borderId="46" xfId="0" applyNumberFormat="1" applyFont="1" applyBorder="1" applyProtection="1"/>
    <xf numFmtId="0" fontId="14" fillId="9" borderId="28" xfId="0" applyFont="1" applyFill="1" applyBorder="1" applyProtection="1"/>
    <xf numFmtId="10" fontId="14" fillId="0" borderId="1" xfId="0" applyNumberFormat="1" applyFont="1" applyBorder="1" applyProtection="1"/>
    <xf numFmtId="0" fontId="15" fillId="0" borderId="9" xfId="0" applyFont="1" applyBorder="1" applyAlignment="1" applyProtection="1">
      <alignment horizontal="centerContinuous"/>
    </xf>
    <xf numFmtId="0" fontId="15" fillId="0" borderId="10" xfId="0" applyFont="1" applyBorder="1" applyAlignment="1" applyProtection="1">
      <alignment horizontal="centerContinuous"/>
    </xf>
    <xf numFmtId="0" fontId="15" fillId="0" borderId="11" xfId="0" applyFont="1" applyBorder="1" applyAlignment="1" applyProtection="1">
      <alignment horizontal="centerContinuous"/>
    </xf>
    <xf numFmtId="0" fontId="14" fillId="0" borderId="5" xfId="0" applyFont="1" applyBorder="1" applyAlignment="1" applyProtection="1">
      <alignment horizontal="left"/>
    </xf>
    <xf numFmtId="0" fontId="15" fillId="0" borderId="25" xfId="0" applyFont="1" applyBorder="1" applyAlignment="1" applyProtection="1">
      <alignment horizontal="center"/>
    </xf>
    <xf numFmtId="165" fontId="14" fillId="0" borderId="15" xfId="0" applyNumberFormat="1" applyFont="1" applyBorder="1" applyAlignment="1" applyProtection="1">
      <alignment horizontal="center"/>
    </xf>
    <xf numFmtId="165" fontId="14" fillId="0" borderId="4" xfId="0" applyNumberFormat="1" applyFont="1" applyBorder="1" applyAlignment="1" applyProtection="1">
      <alignment horizontal="center"/>
    </xf>
    <xf numFmtId="165" fontId="14" fillId="0" borderId="0" xfId="0" applyNumberFormat="1" applyFont="1" applyAlignment="1" applyProtection="1">
      <alignment horizontal="center"/>
    </xf>
    <xf numFmtId="0" fontId="16" fillId="0" borderId="5" xfId="0" applyFont="1" applyBorder="1" applyProtection="1"/>
    <xf numFmtId="165" fontId="14" fillId="0" borderId="6" xfId="0" applyNumberFormat="1" applyFont="1" applyBorder="1" applyAlignment="1" applyProtection="1">
      <alignment horizontal="center"/>
    </xf>
    <xf numFmtId="0" fontId="16" fillId="0" borderId="7" xfId="0" applyFont="1" applyBorder="1" applyProtection="1"/>
    <xf numFmtId="0" fontId="15" fillId="0" borderId="25" xfId="0" applyFont="1" applyBorder="1" applyProtection="1"/>
    <xf numFmtId="0" fontId="12" fillId="0" borderId="62" xfId="0" applyFont="1" applyBorder="1" applyProtection="1">
      <protection locked="0"/>
    </xf>
    <xf numFmtId="0" fontId="12" fillId="0" borderId="56" xfId="0" applyFont="1" applyBorder="1" applyProtection="1">
      <protection locked="0"/>
    </xf>
    <xf numFmtId="0" fontId="12" fillId="0" borderId="63" xfId="0" applyFont="1" applyBorder="1" applyProtection="1">
      <protection locked="0"/>
    </xf>
    <xf numFmtId="0" fontId="14" fillId="4" borderId="8" xfId="0" applyFont="1" applyFill="1" applyBorder="1" applyProtection="1"/>
    <xf numFmtId="0" fontId="14" fillId="4" borderId="2" xfId="0" applyFont="1" applyFill="1" applyBorder="1" applyProtection="1"/>
    <xf numFmtId="0" fontId="38" fillId="4" borderId="2" xfId="0" applyFont="1" applyFill="1" applyBorder="1" applyAlignment="1" applyProtection="1">
      <alignment horizontal="left"/>
    </xf>
    <xf numFmtId="0" fontId="39" fillId="4" borderId="2" xfId="0" applyFont="1" applyFill="1" applyBorder="1" applyProtection="1"/>
    <xf numFmtId="0" fontId="14" fillId="4" borderId="3" xfId="0" applyFont="1" applyFill="1" applyBorder="1" applyProtection="1"/>
    <xf numFmtId="0" fontId="14" fillId="4" borderId="4" xfId="0" applyFont="1" applyFill="1" applyBorder="1" applyProtection="1"/>
    <xf numFmtId="0" fontId="14" fillId="4" borderId="0" xfId="0" applyFont="1" applyFill="1" applyProtection="1"/>
    <xf numFmtId="0" fontId="14" fillId="4" borderId="5" xfId="0" applyFont="1" applyFill="1" applyBorder="1" applyProtection="1"/>
    <xf numFmtId="0" fontId="40" fillId="4" borderId="4" xfId="0" applyFont="1" applyFill="1" applyBorder="1" applyAlignment="1" applyProtection="1">
      <alignment horizontal="centerContinuous" vertical="center"/>
    </xf>
    <xf numFmtId="0" fontId="14" fillId="4" borderId="0" xfId="0" applyFont="1" applyFill="1" applyAlignment="1" applyProtection="1">
      <alignment horizontal="centerContinuous"/>
    </xf>
    <xf numFmtId="0" fontId="14" fillId="4" borderId="5" xfId="0" applyFont="1" applyFill="1" applyBorder="1" applyAlignment="1" applyProtection="1">
      <alignment horizontal="centerContinuous"/>
    </xf>
    <xf numFmtId="0" fontId="41" fillId="4" borderId="4" xfId="0" applyFont="1" applyFill="1" applyBorder="1" applyAlignment="1" applyProtection="1">
      <alignment horizontal="centerContinuous" vertical="center"/>
    </xf>
    <xf numFmtId="0" fontId="42" fillId="4" borderId="4" xfId="0" applyFont="1" applyFill="1" applyBorder="1" applyAlignment="1" applyProtection="1">
      <alignment horizontal="centerContinuous" vertical="center"/>
    </xf>
    <xf numFmtId="0" fontId="40" fillId="4" borderId="0" xfId="0" applyFont="1" applyFill="1" applyAlignment="1" applyProtection="1">
      <alignment horizontal="centerContinuous"/>
    </xf>
    <xf numFmtId="0" fontId="40" fillId="4" borderId="5" xfId="0" applyFont="1" applyFill="1" applyBorder="1" applyAlignment="1" applyProtection="1">
      <alignment horizontal="centerContinuous"/>
    </xf>
    <xf numFmtId="0" fontId="13" fillId="4" borderId="4" xfId="0" applyFont="1" applyFill="1" applyBorder="1" applyAlignment="1" applyProtection="1">
      <alignment horizontal="centerContinuous"/>
    </xf>
    <xf numFmtId="0" fontId="20" fillId="4" borderId="4" xfId="0" applyFont="1" applyFill="1" applyBorder="1" applyProtection="1"/>
    <xf numFmtId="0" fontId="32" fillId="4" borderId="2" xfId="0" applyFont="1" applyFill="1" applyBorder="1" applyAlignment="1" applyProtection="1">
      <alignment horizontal="centerContinuous"/>
    </xf>
    <xf numFmtId="0" fontId="23" fillId="4" borderId="2" xfId="0" applyFont="1" applyFill="1" applyBorder="1" applyAlignment="1" applyProtection="1">
      <alignment horizontal="centerContinuous"/>
    </xf>
    <xf numFmtId="0" fontId="32" fillId="4" borderId="4" xfId="0" applyFont="1" applyFill="1" applyBorder="1" applyAlignment="1" applyProtection="1">
      <alignment horizontal="centerContinuous"/>
    </xf>
    <xf numFmtId="0" fontId="43" fillId="4" borderId="0" xfId="0" applyFont="1" applyFill="1" applyAlignment="1" applyProtection="1">
      <alignment horizontal="centerContinuous"/>
    </xf>
    <xf numFmtId="0" fontId="43" fillId="4" borderId="5" xfId="0" applyFont="1" applyFill="1" applyBorder="1" applyAlignment="1" applyProtection="1">
      <alignment horizontal="centerContinuous"/>
    </xf>
    <xf numFmtId="0" fontId="14" fillId="4" borderId="1" xfId="0" applyFont="1" applyFill="1" applyBorder="1" applyAlignment="1" applyProtection="1">
      <alignment horizontal="centerContinuous"/>
    </xf>
    <xf numFmtId="0" fontId="22" fillId="4" borderId="4" xfId="0" applyFont="1" applyFill="1" applyBorder="1" applyProtection="1"/>
    <xf numFmtId="0" fontId="44" fillId="4" borderId="0" xfId="0" applyFont="1" applyFill="1" applyAlignment="1" applyProtection="1">
      <alignment horizontal="centerContinuous"/>
    </xf>
    <xf numFmtId="0" fontId="14" fillId="4" borderId="0" xfId="0" applyFont="1" applyFill="1" applyAlignment="1" applyProtection="1">
      <alignment horizontal="right"/>
    </xf>
    <xf numFmtId="0" fontId="13" fillId="4" borderId="0" xfId="0" applyFont="1" applyFill="1" applyAlignment="1" applyProtection="1">
      <alignment horizontal="centerContinuous"/>
    </xf>
    <xf numFmtId="0" fontId="45" fillId="4" borderId="4" xfId="0" applyFont="1" applyFill="1" applyBorder="1" applyProtection="1"/>
    <xf numFmtId="0" fontId="45" fillId="4" borderId="0" xfId="0" applyFont="1" applyFill="1" applyAlignment="1" applyProtection="1">
      <alignment horizontal="centerContinuous"/>
    </xf>
    <xf numFmtId="0" fontId="46" fillId="4" borderId="0" xfId="0" applyFont="1" applyFill="1" applyAlignment="1" applyProtection="1">
      <alignment horizontal="centerContinuous"/>
    </xf>
    <xf numFmtId="0" fontId="17" fillId="4" borderId="0" xfId="0" applyFont="1" applyFill="1" applyAlignment="1" applyProtection="1">
      <alignment horizontal="centerContinuous"/>
    </xf>
    <xf numFmtId="0" fontId="14" fillId="4" borderId="6" xfId="0" applyFont="1" applyFill="1" applyBorder="1" applyProtection="1"/>
    <xf numFmtId="0" fontId="14" fillId="4" borderId="1" xfId="0" applyFont="1" applyFill="1" applyBorder="1" applyProtection="1"/>
    <xf numFmtId="0" fontId="14" fillId="4" borderId="7" xfId="0" applyFont="1" applyFill="1" applyBorder="1" applyProtection="1"/>
    <xf numFmtId="0" fontId="20" fillId="5" borderId="0" xfId="0" applyFont="1" applyFill="1" applyAlignment="1" applyProtection="1">
      <alignment horizontal="right"/>
    </xf>
    <xf numFmtId="0" fontId="12" fillId="0" borderId="0" xfId="0" applyFont="1" applyAlignment="1" applyProtection="1">
      <alignment horizontal="left"/>
      <protection locked="0"/>
    </xf>
    <xf numFmtId="0" fontId="11" fillId="0" borderId="0" xfId="0" applyFont="1" applyAlignment="1" applyProtection="1">
      <alignment horizontal="left" wrapText="1"/>
      <protection locked="0"/>
    </xf>
    <xf numFmtId="0" fontId="36" fillId="0" borderId="0" xfId="0" applyFont="1" applyFill="1" applyAlignment="1">
      <alignment horizontal="centerContinuous"/>
    </xf>
    <xf numFmtId="0" fontId="47" fillId="13" borderId="0" xfId="0" applyFont="1" applyFill="1" applyAlignment="1" applyProtection="1">
      <alignment horizontal="left"/>
      <protection locked="0"/>
    </xf>
    <xf numFmtId="0" fontId="47" fillId="15" borderId="0" xfId="0" applyFont="1" applyFill="1" applyAlignment="1" applyProtection="1">
      <alignment horizontal="left"/>
      <protection locked="0"/>
    </xf>
    <xf numFmtId="0" fontId="48" fillId="0" borderId="0" xfId="0" applyFont="1" applyAlignment="1" applyProtection="1">
      <alignment horizontal="centerContinuous"/>
      <protection locked="0"/>
    </xf>
    <xf numFmtId="0" fontId="47" fillId="0" borderId="0" xfId="0" applyFont="1" applyFill="1" applyAlignment="1" applyProtection="1">
      <alignment horizontal="left"/>
      <protection locked="0"/>
    </xf>
    <xf numFmtId="0" fontId="30" fillId="0" borderId="0" xfId="0" applyFont="1" applyProtection="1">
      <protection locked="0"/>
    </xf>
    <xf numFmtId="0" fontId="8" fillId="16" borderId="46" xfId="0" applyFont="1" applyFill="1" applyBorder="1" applyProtection="1">
      <protection locked="0"/>
    </xf>
    <xf numFmtId="0" fontId="30" fillId="17" borderId="46" xfId="0" applyFont="1" applyFill="1" applyBorder="1" applyProtection="1">
      <protection locked="0"/>
    </xf>
    <xf numFmtId="0" fontId="8" fillId="17" borderId="46" xfId="0" applyFont="1" applyFill="1" applyBorder="1" applyProtection="1">
      <protection locked="0"/>
    </xf>
    <xf numFmtId="0" fontId="8" fillId="0" borderId="46" xfId="0" applyFont="1" applyBorder="1" applyProtection="1">
      <protection locked="0"/>
    </xf>
    <xf numFmtId="0" fontId="10" fillId="17" borderId="46" xfId="0" applyFont="1" applyFill="1" applyBorder="1" applyProtection="1">
      <protection locked="0"/>
    </xf>
    <xf numFmtId="0" fontId="30" fillId="16" borderId="46" xfId="0" applyFont="1" applyFill="1" applyBorder="1" applyProtection="1">
      <protection locked="0"/>
    </xf>
    <xf numFmtId="0" fontId="10" fillId="16" borderId="46" xfId="0" applyFont="1" applyFill="1" applyBorder="1" applyProtection="1">
      <protection locked="0"/>
    </xf>
    <xf numFmtId="0" fontId="11" fillId="16" borderId="46" xfId="0" applyFont="1" applyFill="1" applyBorder="1" applyProtection="1">
      <protection locked="0"/>
    </xf>
    <xf numFmtId="0" fontId="33" fillId="16" borderId="46" xfId="0" applyFont="1" applyFill="1" applyBorder="1" applyProtection="1">
      <protection locked="0"/>
    </xf>
    <xf numFmtId="0" fontId="12" fillId="16" borderId="46" xfId="0" applyFont="1" applyFill="1" applyBorder="1" applyProtection="1">
      <protection locked="0"/>
    </xf>
    <xf numFmtId="0" fontId="22" fillId="16" borderId="46" xfId="0" applyFont="1" applyFill="1" applyBorder="1" applyProtection="1">
      <protection locked="0"/>
    </xf>
    <xf numFmtId="0" fontId="22" fillId="17" borderId="46" xfId="0" applyFont="1" applyFill="1" applyBorder="1" applyProtection="1">
      <protection locked="0"/>
    </xf>
    <xf numFmtId="0" fontId="12" fillId="17" borderId="46" xfId="0" applyFont="1" applyFill="1" applyBorder="1" applyProtection="1">
      <protection locked="0"/>
    </xf>
    <xf numFmtId="0" fontId="12" fillId="5" borderId="46" xfId="0" applyFont="1" applyFill="1" applyBorder="1" applyProtection="1">
      <protection locked="0"/>
    </xf>
    <xf numFmtId="0" fontId="8" fillId="0" borderId="0" xfId="0" applyFont="1"/>
    <xf numFmtId="0" fontId="8" fillId="0" borderId="0" xfId="0" applyFont="1" applyAlignment="1" applyProtection="1">
      <alignment horizontal="left"/>
      <protection locked="0"/>
    </xf>
    <xf numFmtId="0" fontId="8" fillId="0" borderId="0" xfId="0" applyFont="1" applyAlignment="1" applyProtection="1">
      <alignment horizontal="left" wrapText="1"/>
      <protection locked="0"/>
    </xf>
    <xf numFmtId="0" fontId="14" fillId="0" borderId="0" xfId="0" applyFont="1" applyAlignment="1">
      <alignment horizontal="left" wrapText="1"/>
    </xf>
    <xf numFmtId="0" fontId="16" fillId="0" borderId="0" xfId="0" applyFont="1" applyAlignment="1">
      <alignment horizontal="left" wrapText="1"/>
    </xf>
    <xf numFmtId="0" fontId="16" fillId="0" borderId="0" xfId="0" applyFont="1" applyAlignment="1">
      <alignment horizontal="center"/>
    </xf>
    <xf numFmtId="0" fontId="15" fillId="0" borderId="0" xfId="0" applyFont="1" applyAlignment="1">
      <alignment horizontal="left"/>
    </xf>
    <xf numFmtId="0" fontId="16" fillId="0" borderId="0" xfId="0" applyFont="1" applyAlignment="1">
      <alignment horizontal="left"/>
    </xf>
    <xf numFmtId="0" fontId="14" fillId="0" borderId="0" xfId="0" applyFont="1" applyAlignment="1">
      <alignment wrapText="1"/>
    </xf>
    <xf numFmtId="0" fontId="19" fillId="0" borderId="8" xfId="0" applyFont="1" applyBorder="1" applyProtection="1"/>
    <xf numFmtId="0" fontId="19" fillId="0" borderId="2" xfId="0" applyFont="1" applyBorder="1" applyProtection="1"/>
    <xf numFmtId="0" fontId="19" fillId="0" borderId="3" xfId="0" applyFont="1" applyBorder="1" applyProtection="1"/>
    <xf numFmtId="0" fontId="19" fillId="0" borderId="4" xfId="0" applyFont="1" applyBorder="1" applyProtection="1"/>
    <xf numFmtId="0" fontId="19" fillId="0" borderId="5" xfId="0" applyFont="1" applyBorder="1" applyProtection="1"/>
    <xf numFmtId="0" fontId="19" fillId="0" borderId="64" xfId="0" applyFont="1" applyBorder="1" applyProtection="1"/>
    <xf numFmtId="0" fontId="19" fillId="0" borderId="55" xfId="0" applyFont="1" applyBorder="1" applyAlignment="1" applyProtection="1">
      <alignment horizontal="center"/>
    </xf>
    <xf numFmtId="0" fontId="49" fillId="0" borderId="0" xfId="0" applyFont="1" applyAlignment="1" applyProtection="1">
      <alignment horizontal="centerContinuous"/>
    </xf>
    <xf numFmtId="0" fontId="19" fillId="0" borderId="5" xfId="0" applyFont="1" applyBorder="1" applyAlignment="1" applyProtection="1">
      <alignment horizontal="center"/>
    </xf>
    <xf numFmtId="0" fontId="49" fillId="0" borderId="55" xfId="0" applyFont="1" applyBorder="1" applyAlignment="1" applyProtection="1">
      <alignment horizontal="center"/>
    </xf>
    <xf numFmtId="0" fontId="49" fillId="0" borderId="5" xfId="0" applyFont="1" applyBorder="1" applyAlignment="1" applyProtection="1">
      <alignment horizontal="center"/>
    </xf>
    <xf numFmtId="0" fontId="19" fillId="0" borderId="56" xfId="0" applyFont="1" applyBorder="1" applyProtection="1"/>
    <xf numFmtId="0" fontId="19" fillId="0" borderId="1" xfId="0" applyFont="1" applyBorder="1" applyProtection="1"/>
    <xf numFmtId="0" fontId="19" fillId="0" borderId="7" xfId="0" applyFont="1" applyBorder="1" applyProtection="1"/>
    <xf numFmtId="0" fontId="20" fillId="0" borderId="0" xfId="0" applyFont="1" applyAlignment="1" applyProtection="1">
      <alignment horizontal="left"/>
    </xf>
    <xf numFmtId="0" fontId="20" fillId="0" borderId="4" xfId="0" quotePrefix="1" applyFont="1" applyBorder="1" applyProtection="1"/>
    <xf numFmtId="0" fontId="20" fillId="0" borderId="8" xfId="0" applyFont="1" applyBorder="1" applyAlignment="1" applyProtection="1">
      <alignment horizontal="left"/>
    </xf>
    <xf numFmtId="0" fontId="0" fillId="0" borderId="5" xfId="0" applyBorder="1"/>
    <xf numFmtId="0" fontId="10" fillId="0" borderId="10" xfId="0" applyFont="1" applyBorder="1" applyAlignment="1" applyProtection="1">
      <alignment horizontal="left"/>
    </xf>
    <xf numFmtId="0" fontId="10" fillId="0" borderId="21" xfId="0" applyFont="1" applyBorder="1" applyAlignment="1" applyProtection="1">
      <alignment horizontal="left"/>
    </xf>
    <xf numFmtId="5" fontId="10" fillId="0" borderId="21" xfId="0" applyNumberFormat="1" applyFont="1" applyBorder="1" applyAlignment="1" applyProtection="1">
      <alignment horizontal="right"/>
    </xf>
    <xf numFmtId="37" fontId="10" fillId="0" borderId="21" xfId="0" applyNumberFormat="1" applyFont="1" applyBorder="1" applyAlignment="1" applyProtection="1">
      <alignment horizontal="right"/>
    </xf>
    <xf numFmtId="37" fontId="10" fillId="0" borderId="17" xfId="0" applyNumberFormat="1" applyFont="1" applyBorder="1" applyAlignment="1" applyProtection="1">
      <alignment horizontal="right"/>
    </xf>
    <xf numFmtId="5" fontId="10" fillId="0" borderId="17" xfId="0" applyNumberFormat="1" applyFont="1" applyBorder="1" applyAlignment="1" applyProtection="1">
      <alignment horizontal="right"/>
    </xf>
    <xf numFmtId="5" fontId="10" fillId="0" borderId="22" xfId="0" applyNumberFormat="1" applyFont="1" applyBorder="1" applyAlignment="1" applyProtection="1">
      <alignment horizontal="right"/>
      <protection locked="0"/>
    </xf>
    <xf numFmtId="5" fontId="10" fillId="0" borderId="20" xfId="0" applyNumberFormat="1" applyFont="1" applyBorder="1" applyAlignment="1" applyProtection="1">
      <alignment horizontal="right"/>
      <protection locked="0"/>
    </xf>
    <xf numFmtId="5" fontId="10" fillId="0" borderId="26" xfId="0" applyNumberFormat="1" applyFont="1" applyBorder="1" applyAlignment="1" applyProtection="1">
      <alignment horizontal="right"/>
      <protection locked="0"/>
    </xf>
    <xf numFmtId="37" fontId="10" fillId="0" borderId="22" xfId="0" applyNumberFormat="1" applyFont="1" applyBorder="1" applyAlignment="1" applyProtection="1">
      <alignment horizontal="right"/>
      <protection locked="0"/>
    </xf>
    <xf numFmtId="37" fontId="10" fillId="0" borderId="20" xfId="0" applyNumberFormat="1" applyFont="1" applyBorder="1" applyAlignment="1" applyProtection="1">
      <alignment horizontal="right"/>
      <protection locked="0"/>
    </xf>
    <xf numFmtId="37" fontId="10" fillId="0" borderId="26" xfId="0" applyNumberFormat="1" applyFont="1" applyBorder="1" applyAlignment="1" applyProtection="1">
      <alignment horizontal="right"/>
      <protection locked="0"/>
    </xf>
    <xf numFmtId="37" fontId="10" fillId="0" borderId="22" xfId="0" applyNumberFormat="1" applyFont="1" applyBorder="1" applyAlignment="1" applyProtection="1">
      <alignment horizontal="right"/>
    </xf>
    <xf numFmtId="37" fontId="10" fillId="0" borderId="20" xfId="0" applyNumberFormat="1" applyFont="1" applyBorder="1" applyAlignment="1" applyProtection="1">
      <alignment horizontal="right"/>
    </xf>
    <xf numFmtId="37" fontId="10" fillId="0" borderId="26" xfId="0" applyNumberFormat="1" applyFont="1" applyBorder="1" applyAlignment="1" applyProtection="1">
      <alignment horizontal="right"/>
    </xf>
    <xf numFmtId="5" fontId="10" fillId="0" borderId="22" xfId="0" applyNumberFormat="1" applyFont="1" applyBorder="1" applyAlignment="1" applyProtection="1">
      <alignment horizontal="right"/>
    </xf>
    <xf numFmtId="5" fontId="10" fillId="0" borderId="20" xfId="0" applyNumberFormat="1" applyFont="1" applyBorder="1" applyAlignment="1" applyProtection="1">
      <alignment horizontal="right"/>
    </xf>
    <xf numFmtId="5" fontId="10" fillId="0" borderId="26" xfId="0" applyNumberFormat="1" applyFont="1" applyBorder="1" applyAlignment="1" applyProtection="1">
      <alignment horizontal="right"/>
    </xf>
    <xf numFmtId="0" fontId="10" fillId="0" borderId="0" xfId="0" applyFont="1" applyBorder="1" applyAlignment="1" applyProtection="1">
      <alignment horizontal="centerContinuous"/>
    </xf>
    <xf numFmtId="37" fontId="10" fillId="0" borderId="10" xfId="0" applyNumberFormat="1" applyFont="1" applyBorder="1" applyAlignment="1" applyProtection="1">
      <alignment horizontal="right"/>
    </xf>
    <xf numFmtId="37" fontId="0" fillId="0" borderId="65" xfId="0" applyNumberFormat="1" applyBorder="1" applyAlignment="1">
      <alignment horizontal="right"/>
    </xf>
    <xf numFmtId="37" fontId="10" fillId="0" borderId="66" xfId="0" applyNumberFormat="1" applyFont="1" applyBorder="1" applyAlignment="1" applyProtection="1">
      <alignment horizontal="right"/>
    </xf>
    <xf numFmtId="0" fontId="22" fillId="0" borderId="0" xfId="0" applyFont="1" applyAlignment="1" applyProtection="1"/>
    <xf numFmtId="0" fontId="0" fillId="0" borderId="0" xfId="0" applyAlignment="1">
      <alignment horizontal="center"/>
    </xf>
    <xf numFmtId="0" fontId="14" fillId="0" borderId="0" xfId="0" applyFont="1" applyBorder="1" applyProtection="1"/>
    <xf numFmtId="0" fontId="0" fillId="0" borderId="0" xfId="0" applyBorder="1"/>
    <xf numFmtId="0" fontId="14" fillId="0" borderId="0" xfId="0" applyFont="1" applyBorder="1"/>
    <xf numFmtId="0" fontId="0" fillId="0" borderId="4" xfId="0" applyBorder="1"/>
    <xf numFmtId="0" fontId="15" fillId="0" borderId="0" xfId="0" applyFont="1" applyBorder="1" applyAlignment="1" applyProtection="1">
      <alignment horizontal="centerContinuous"/>
    </xf>
    <xf numFmtId="0" fontId="14" fillId="0" borderId="0" xfId="0" applyFont="1" applyAlignment="1" applyProtection="1"/>
    <xf numFmtId="0" fontId="14" fillId="0" borderId="5" xfId="0" applyFont="1" applyBorder="1" applyAlignment="1" applyProtection="1"/>
    <xf numFmtId="0" fontId="10" fillId="5" borderId="7" xfId="0" applyFont="1" applyFill="1" applyBorder="1" applyProtection="1"/>
    <xf numFmtId="0" fontId="14" fillId="0" borderId="0" xfId="0" applyFont="1" applyBorder="1" applyAlignment="1" applyProtection="1">
      <alignment horizontal="left"/>
    </xf>
    <xf numFmtId="0" fontId="14" fillId="0" borderId="0" xfId="0" applyFont="1" applyBorder="1" applyAlignment="1" applyProtection="1">
      <alignment horizontal="center"/>
    </xf>
    <xf numFmtId="0" fontId="14" fillId="0" borderId="8" xfId="0" applyFont="1" applyBorder="1"/>
    <xf numFmtId="0" fontId="14" fillId="0" borderId="12" xfId="0" applyFont="1" applyBorder="1"/>
    <xf numFmtId="0" fontId="14" fillId="0" borderId="24" xfId="0" applyFont="1" applyBorder="1"/>
    <xf numFmtId="0" fontId="14" fillId="0" borderId="2" xfId="0" applyFont="1" applyBorder="1"/>
    <xf numFmtId="0" fontId="14" fillId="0" borderId="4" xfId="0" applyFont="1" applyBorder="1"/>
    <xf numFmtId="0" fontId="14" fillId="0" borderId="25" xfId="0" applyFont="1" applyBorder="1"/>
    <xf numFmtId="0" fontId="10" fillId="0" borderId="0" xfId="0" applyFont="1"/>
    <xf numFmtId="0" fontId="14" fillId="0" borderId="16" xfId="0" applyFont="1" applyBorder="1"/>
    <xf numFmtId="0" fontId="14" fillId="0" borderId="9" xfId="0" applyFont="1" applyBorder="1"/>
    <xf numFmtId="0" fontId="14" fillId="0" borderId="26" xfId="0" applyFont="1" applyBorder="1"/>
    <xf numFmtId="0" fontId="14" fillId="0" borderId="9" xfId="0" applyFont="1" applyBorder="1" applyAlignment="1">
      <alignment horizontal="centerContinuous"/>
    </xf>
    <xf numFmtId="0" fontId="14" fillId="0" borderId="10" xfId="0" applyFont="1" applyBorder="1" applyAlignment="1">
      <alignment horizontal="centerContinuous"/>
    </xf>
    <xf numFmtId="0" fontId="14"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4" fillId="0" borderId="5" xfId="0" applyFont="1" applyBorder="1" applyAlignment="1">
      <alignment horizontal="centerContinuous"/>
    </xf>
    <xf numFmtId="0" fontId="0" fillId="0" borderId="0" xfId="0" applyAlignment="1"/>
    <xf numFmtId="0" fontId="0" fillId="0" borderId="5" xfId="0" applyBorder="1" applyAlignment="1"/>
    <xf numFmtId="0" fontId="14" fillId="0" borderId="0" xfId="0" applyFont="1" applyAlignment="1">
      <alignment horizontal="left" vertical="top" wrapText="1"/>
    </xf>
    <xf numFmtId="0" fontId="14" fillId="0" borderId="6" xfId="0" applyFont="1" applyBorder="1"/>
    <xf numFmtId="0" fontId="14" fillId="0" borderId="1" xfId="0" applyFont="1" applyBorder="1"/>
    <xf numFmtId="0" fontId="14" fillId="0" borderId="1" xfId="0" applyFont="1" applyBorder="1" applyAlignment="1">
      <alignment horizontal="centerContinuous"/>
    </xf>
    <xf numFmtId="0" fontId="14" fillId="0" borderId="7" xfId="0" applyFont="1" applyBorder="1" applyAlignment="1">
      <alignment horizontal="centerContinuous"/>
    </xf>
    <xf numFmtId="0" fontId="10" fillId="0" borderId="9" xfId="0" applyFont="1" applyBorder="1" applyAlignment="1">
      <alignment horizontal="centerContinuous"/>
    </xf>
    <xf numFmtId="0" fontId="10" fillId="0" borderId="10" xfId="0" applyFont="1" applyBorder="1" applyAlignment="1">
      <alignment horizontal="centerContinuous"/>
    </xf>
    <xf numFmtId="0" fontId="10" fillId="0" borderId="11" xfId="0" applyFont="1" applyBorder="1" applyAlignment="1">
      <alignment horizontal="centerContinuous"/>
    </xf>
    <xf numFmtId="0" fontId="10" fillId="0" borderId="4" xfId="0" applyFont="1" applyBorder="1"/>
    <xf numFmtId="0" fontId="10" fillId="0" borderId="0" xfId="0" applyFont="1" applyAlignment="1">
      <alignment horizontal="centerContinuous"/>
    </xf>
    <xf numFmtId="0" fontId="10" fillId="0" borderId="5" xfId="0" applyFont="1" applyBorder="1" applyAlignment="1">
      <alignment horizontal="centerContinuous"/>
    </xf>
    <xf numFmtId="0" fontId="10" fillId="0" borderId="0" xfId="0" applyFont="1" applyAlignment="1">
      <alignment horizontal="left" vertical="top" wrapText="1"/>
    </xf>
    <xf numFmtId="0" fontId="10" fillId="0" borderId="9" xfId="0" applyFont="1" applyBorder="1"/>
    <xf numFmtId="0" fontId="10" fillId="0" borderId="10" xfId="0" applyFont="1" applyBorder="1"/>
    <xf numFmtId="0" fontId="10" fillId="0" borderId="5" xfId="0" applyFont="1" applyBorder="1"/>
    <xf numFmtId="0" fontId="10" fillId="0" borderId="6" xfId="0" applyFont="1" applyBorder="1"/>
    <xf numFmtId="0" fontId="10" fillId="0" borderId="1" xfId="0" applyFont="1" applyBorder="1"/>
    <xf numFmtId="0" fontId="10" fillId="0" borderId="1" xfId="0" applyFont="1" applyBorder="1" applyAlignment="1">
      <alignment horizontal="centerContinuous"/>
    </xf>
    <xf numFmtId="0" fontId="10" fillId="0" borderId="7" xfId="0" applyFont="1" applyBorder="1" applyAlignment="1">
      <alignment horizontal="centerContinuous"/>
    </xf>
    <xf numFmtId="0" fontId="10" fillId="0" borderId="0" xfId="0" applyFont="1" applyAlignment="1">
      <alignment horizontal="left"/>
    </xf>
    <xf numFmtId="0" fontId="10" fillId="0" borderId="14" xfId="0" applyFont="1" applyBorder="1" applyAlignment="1" applyProtection="1">
      <alignment horizontal="centerContinuous"/>
    </xf>
    <xf numFmtId="0" fontId="20" fillId="0" borderId="22" xfId="0" applyFont="1" applyBorder="1" applyAlignment="1" applyProtection="1">
      <alignment horizontal="centerContinuous"/>
    </xf>
    <xf numFmtId="0" fontId="10" fillId="0" borderId="0" xfId="0" applyFont="1" applyAlignment="1" applyProtection="1">
      <alignment vertical="top" wrapText="1"/>
    </xf>
    <xf numFmtId="0" fontId="0" fillId="0" borderId="0" xfId="0" applyAlignment="1">
      <alignment vertical="top" wrapText="1"/>
    </xf>
    <xf numFmtId="0" fontId="10"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10" fillId="0" borderId="0" xfId="0" applyFont="1" applyAlignment="1" applyProtection="1">
      <alignment horizontal="left" wrapText="1"/>
    </xf>
    <xf numFmtId="0" fontId="0" fillId="0" borderId="0" xfId="0" applyAlignment="1">
      <alignment horizontal="left"/>
    </xf>
    <xf numFmtId="0" fontId="10" fillId="0" borderId="32" xfId="0" applyFont="1" applyBorder="1" applyAlignment="1" applyProtection="1">
      <alignment horizontal="centerContinuous"/>
    </xf>
    <xf numFmtId="0" fontId="10" fillId="0" borderId="19" xfId="0" applyFont="1" applyBorder="1" applyAlignment="1" applyProtection="1">
      <alignment horizontal="left"/>
    </xf>
    <xf numFmtId="0" fontId="10" fillId="0" borderId="19" xfId="0" applyFont="1" applyBorder="1" applyAlignment="1" applyProtection="1">
      <alignment horizontal="right"/>
    </xf>
    <xf numFmtId="0" fontId="10" fillId="0" borderId="32" xfId="0" applyFont="1" applyBorder="1" applyAlignment="1" applyProtection="1">
      <alignment horizontal="centerContinuous" wrapText="1"/>
    </xf>
    <xf numFmtId="0" fontId="10" fillId="0" borderId="5" xfId="0" applyFont="1" applyBorder="1" applyAlignment="1" applyProtection="1">
      <alignment horizontal="centerContinuous" wrapText="1"/>
    </xf>
    <xf numFmtId="0" fontId="10" fillId="0" borderId="19" xfId="0" applyFont="1" applyBorder="1" applyAlignment="1" applyProtection="1">
      <alignment horizontal="centerContinuous" wrapText="1"/>
    </xf>
    <xf numFmtId="0" fontId="10" fillId="0" borderId="38" xfId="0" applyFont="1" applyBorder="1" applyAlignment="1" applyProtection="1">
      <alignment horizontal="left"/>
    </xf>
    <xf numFmtId="0" fontId="10" fillId="0" borderId="38" xfId="0" applyFont="1" applyBorder="1" applyAlignment="1" applyProtection="1">
      <alignment horizontal="right"/>
    </xf>
    <xf numFmtId="0" fontId="10" fillId="0" borderId="7" xfId="0" applyFont="1" applyBorder="1" applyAlignment="1" applyProtection="1">
      <alignment horizontal="centerContinuous" wrapText="1"/>
    </xf>
    <xf numFmtId="0" fontId="10" fillId="0" borderId="0" xfId="0" applyFont="1" applyAlignment="1" applyProtection="1">
      <alignment horizontal="centerContinuous" wrapText="1"/>
    </xf>
    <xf numFmtId="0" fontId="10" fillId="0" borderId="2" xfId="0" applyFont="1" applyBorder="1" applyAlignment="1" applyProtection="1">
      <alignment horizontal="center"/>
    </xf>
    <xf numFmtId="0" fontId="10" fillId="0" borderId="12" xfId="0" applyFont="1" applyBorder="1" applyAlignment="1" applyProtection="1">
      <alignment horizontal="left"/>
    </xf>
    <xf numFmtId="0" fontId="10" fillId="0" borderId="3" xfId="0" applyFont="1" applyBorder="1" applyAlignment="1" applyProtection="1">
      <alignment horizontal="centerContinuous" wrapText="1"/>
    </xf>
    <xf numFmtId="0" fontId="10" fillId="0" borderId="25" xfId="0" applyFont="1" applyBorder="1" applyAlignment="1" applyProtection="1">
      <alignment horizontal="left"/>
    </xf>
    <xf numFmtId="0" fontId="10" fillId="0" borderId="26" xfId="0" applyFont="1" applyBorder="1" applyAlignment="1" applyProtection="1">
      <alignment horizontal="left"/>
    </xf>
    <xf numFmtId="0" fontId="20" fillId="0" borderId="22" xfId="0" applyFont="1" applyBorder="1" applyAlignment="1" applyProtection="1">
      <alignment horizontal="centerContinuous" wrapText="1"/>
    </xf>
    <xf numFmtId="0" fontId="10" fillId="0" borderId="10" xfId="0" applyFont="1" applyBorder="1" applyAlignment="1" applyProtection="1">
      <alignment horizontal="centerContinuous" wrapText="1"/>
    </xf>
    <xf numFmtId="0" fontId="10" fillId="0" borderId="11" xfId="0" applyFont="1" applyBorder="1" applyAlignment="1" applyProtection="1">
      <alignment horizontal="centerContinuous" wrapText="1"/>
    </xf>
    <xf numFmtId="0" fontId="10" fillId="0" borderId="15" xfId="0" applyFont="1" applyBorder="1" applyAlignment="1" applyProtection="1">
      <alignment horizontal="left"/>
    </xf>
    <xf numFmtId="0" fontId="10" fillId="0" borderId="17" xfId="0" applyFont="1" applyBorder="1" applyAlignment="1" applyProtection="1">
      <alignment horizontal="center"/>
    </xf>
    <xf numFmtId="0" fontId="10" fillId="0" borderId="25" xfId="0" applyFont="1" applyBorder="1" applyAlignment="1" applyProtection="1">
      <alignment horizontal="right"/>
    </xf>
    <xf numFmtId="0" fontId="10" fillId="0" borderId="0" xfId="0" applyFont="1" applyBorder="1" applyAlignment="1" applyProtection="1">
      <alignment horizontal="centerContinuous" wrapText="1"/>
    </xf>
    <xf numFmtId="0" fontId="14" fillId="0" borderId="15" xfId="0" applyFont="1" applyBorder="1" applyAlignment="1" applyProtection="1">
      <alignment horizontal="left"/>
    </xf>
    <xf numFmtId="0" fontId="14" fillId="0" borderId="25" xfId="0" applyFont="1" applyBorder="1" applyAlignment="1" applyProtection="1">
      <alignment horizontal="right"/>
    </xf>
    <xf numFmtId="0" fontId="14" fillId="0" borderId="0" xfId="0" applyFont="1" applyBorder="1" applyAlignment="1" applyProtection="1">
      <alignment horizontal="centerContinuous" wrapText="1"/>
    </xf>
    <xf numFmtId="0" fontId="14" fillId="0" borderId="5" xfId="0" applyFont="1" applyBorder="1" applyAlignment="1" applyProtection="1">
      <alignment horizontal="centerContinuous" wrapText="1"/>
    </xf>
    <xf numFmtId="0" fontId="14" fillId="0" borderId="38" xfId="0" applyFont="1" applyBorder="1" applyAlignment="1" applyProtection="1">
      <alignment horizontal="left"/>
    </xf>
    <xf numFmtId="0" fontId="14" fillId="0" borderId="35" xfId="0" applyFont="1" applyBorder="1" applyAlignment="1" applyProtection="1">
      <alignment horizontal="left"/>
    </xf>
    <xf numFmtId="0" fontId="14" fillId="0" borderId="36" xfId="0" applyFont="1" applyBorder="1" applyAlignment="1" applyProtection="1">
      <alignment horizontal="right"/>
    </xf>
    <xf numFmtId="0" fontId="14" fillId="0" borderId="1" xfId="0" applyFont="1" applyBorder="1" applyAlignment="1" applyProtection="1">
      <alignment horizontal="centerContinuous" wrapText="1"/>
    </xf>
    <xf numFmtId="0" fontId="14" fillId="0" borderId="7" xfId="0" applyFont="1" applyBorder="1" applyAlignment="1" applyProtection="1">
      <alignment horizontal="centerContinuous" wrapText="1"/>
    </xf>
    <xf numFmtId="0" fontId="0" fillId="0" borderId="19" xfId="0" applyBorder="1" applyProtection="1"/>
    <xf numFmtId="164" fontId="0" fillId="0" borderId="17" xfId="0" applyNumberFormat="1" applyBorder="1" applyAlignment="1" applyProtection="1">
      <alignment horizontal="center"/>
    </xf>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3" xfId="0" applyBorder="1" applyAlignment="1" applyProtection="1">
      <alignment horizontal="left"/>
    </xf>
    <xf numFmtId="0" fontId="0" fillId="0" borderId="25" xfId="0" applyBorder="1" applyProtection="1"/>
    <xf numFmtId="0" fontId="0" fillId="0" borderId="25" xfId="0" applyBorder="1" applyAlignment="1" applyProtection="1">
      <alignment horizontal="centerContinuous"/>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41" xfId="0" applyBorder="1" applyAlignment="1" applyProtection="1">
      <alignment horizontal="centerContinuous"/>
    </xf>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51"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7"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50" fillId="0" borderId="0" xfId="0" applyFont="1" applyProtection="1"/>
    <xf numFmtId="0" fontId="14" fillId="0" borderId="0" xfId="0" applyFont="1" applyBorder="1" applyAlignment="1" applyProtection="1">
      <alignment horizontal="centerContinuous"/>
    </xf>
    <xf numFmtId="0" fontId="14" fillId="10" borderId="0" xfId="0" applyFont="1" applyFill="1" applyBorder="1" applyProtection="1"/>
    <xf numFmtId="37" fontId="14" fillId="0" borderId="0" xfId="0" applyNumberFormat="1" applyFont="1" applyBorder="1" applyProtection="1"/>
    <xf numFmtId="5" fontId="14" fillId="0" borderId="0" xfId="0" applyNumberFormat="1" applyFont="1" applyBorder="1" applyProtection="1"/>
    <xf numFmtId="0" fontId="0" fillId="0" borderId="11" xfId="0" applyBorder="1" applyAlignment="1" applyProtection="1">
      <alignment horizontal="centerContinuous"/>
    </xf>
    <xf numFmtId="0" fontId="52" fillId="0" borderId="0" xfId="0" applyFont="1" applyProtection="1"/>
    <xf numFmtId="0" fontId="52" fillId="0" borderId="0" xfId="0" applyFont="1" applyAlignment="1" applyProtection="1">
      <alignment horizontal="left"/>
    </xf>
    <xf numFmtId="37" fontId="0" fillId="0" borderId="0" xfId="0" applyNumberFormat="1" applyProtection="1"/>
    <xf numFmtId="0" fontId="0" fillId="0" borderId="11" xfId="0" applyBorder="1" applyProtection="1"/>
    <xf numFmtId="0" fontId="14" fillId="18" borderId="0" xfId="0" applyFont="1" applyFill="1"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29" xfId="0" applyBorder="1" applyAlignment="1" applyProtection="1">
      <alignment horizontal="centerContinuous"/>
    </xf>
    <xf numFmtId="0" fontId="0" fillId="0" borderId="10" xfId="0" applyBorder="1" applyAlignment="1" applyProtection="1">
      <alignment horizontal="centerContinuous"/>
    </xf>
    <xf numFmtId="0" fontId="0" fillId="0" borderId="30" xfId="0" applyBorder="1" applyProtection="1"/>
    <xf numFmtId="0" fontId="0" fillId="0" borderId="29" xfId="0" applyBorder="1" applyProtection="1"/>
    <xf numFmtId="0" fontId="0" fillId="0" borderId="6" xfId="0" applyBorder="1" applyProtection="1"/>
    <xf numFmtId="0" fontId="0" fillId="0" borderId="7" xfId="0" applyBorder="1" applyProtection="1"/>
    <xf numFmtId="0" fontId="0" fillId="0" borderId="24" xfId="0" applyBorder="1" applyProtection="1"/>
    <xf numFmtId="0" fontId="0" fillId="0" borderId="31" xfId="0" applyBorder="1" applyAlignment="1" applyProtection="1">
      <alignment horizontal="centerContinuous"/>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7"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4"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0" fontId="0" fillId="0" borderId="1" xfId="0" applyBorder="1" applyAlignment="1" applyProtection="1">
      <alignment horizontal="centerContinuous"/>
    </xf>
    <xf numFmtId="0" fontId="0" fillId="0" borderId="59" xfId="0" applyBorder="1" applyAlignment="1" applyProtection="1">
      <alignment horizontal="centerContinuous"/>
    </xf>
    <xf numFmtId="0" fontId="0" fillId="0" borderId="58" xfId="0" applyBorder="1" applyAlignment="1" applyProtection="1">
      <alignment horizontal="centerContinuous"/>
    </xf>
    <xf numFmtId="0" fontId="0" fillId="0" borderId="59"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4"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0" fontId="0" fillId="0" borderId="54" xfId="0" applyBorder="1" applyProtection="1"/>
    <xf numFmtId="5" fontId="0" fillId="0" borderId="67" xfId="0" applyNumberFormat="1"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53" fillId="0" borderId="0" xfId="0" applyFont="1" applyProtection="1">
      <protection locked="0"/>
    </xf>
    <xf numFmtId="0" fontId="53" fillId="0" borderId="4" xfId="0" applyFont="1" applyBorder="1" applyProtection="1">
      <protection locked="0"/>
    </xf>
    <xf numFmtId="0" fontId="53" fillId="0" borderId="1" xfId="0" applyFont="1" applyBorder="1" applyProtection="1">
      <protection locked="0"/>
    </xf>
    <xf numFmtId="0" fontId="0" fillId="0" borderId="2" xfId="0" applyBorder="1" applyAlignment="1" applyProtection="1">
      <alignment horizontal="center"/>
    </xf>
    <xf numFmtId="0" fontId="0" fillId="0" borderId="68" xfId="0" applyBorder="1" applyAlignment="1" applyProtection="1">
      <alignment horizontal="center"/>
    </xf>
    <xf numFmtId="0" fontId="0" fillId="0" borderId="10" xfId="0" applyBorder="1" applyAlignment="1" applyProtection="1">
      <alignment horizontal="center"/>
    </xf>
    <xf numFmtId="0" fontId="0" fillId="9" borderId="4" xfId="0" applyFill="1" applyBorder="1" applyProtection="1"/>
    <xf numFmtId="0" fontId="0" fillId="9" borderId="2" xfId="0" applyFill="1" applyBorder="1" applyProtection="1"/>
    <xf numFmtId="0" fontId="0" fillId="9" borderId="3" xfId="0" applyFill="1" applyBorder="1" applyProtection="1"/>
    <xf numFmtId="0" fontId="0" fillId="9" borderId="6" xfId="0" applyFill="1" applyBorder="1" applyProtection="1"/>
    <xf numFmtId="0" fontId="0" fillId="9" borderId="5" xfId="0" applyFill="1" applyBorder="1" applyProtection="1"/>
    <xf numFmtId="0" fontId="0" fillId="9" borderId="58" xfId="0" applyFill="1" applyBorder="1" applyProtection="1"/>
    <xf numFmtId="0" fontId="0" fillId="9" borderId="7" xfId="0" applyFill="1" applyBorder="1" applyProtection="1"/>
    <xf numFmtId="0" fontId="0" fillId="9" borderId="1" xfId="0" applyFill="1" applyBorder="1" applyProtection="1"/>
    <xf numFmtId="0" fontId="0" fillId="9" borderId="8" xfId="0" applyFill="1" applyBorder="1" applyProtection="1"/>
    <xf numFmtId="0" fontId="0" fillId="9" borderId="59" xfId="0" applyFill="1" applyBorder="1" applyProtection="1"/>
    <xf numFmtId="0" fontId="53" fillId="0" borderId="5" xfId="0" applyFont="1" applyBorder="1" applyProtection="1">
      <protection locked="0"/>
    </xf>
    <xf numFmtId="0" fontId="53" fillId="0" borderId="7" xfId="0" applyFont="1" applyBorder="1" applyProtection="1">
      <protection locked="0"/>
    </xf>
    <xf numFmtId="37" fontId="53" fillId="0" borderId="10" xfId="0" applyNumberFormat="1" applyFont="1" applyBorder="1" applyProtection="1">
      <protection locked="0"/>
    </xf>
    <xf numFmtId="37" fontId="0" fillId="0" borderId="10" xfId="0" applyNumberFormat="1" applyBorder="1" applyProtection="1"/>
    <xf numFmtId="0" fontId="0" fillId="0" borderId="2" xfId="0" applyBorder="1" applyAlignment="1" applyProtection="1">
      <alignment horizontal="right"/>
    </xf>
    <xf numFmtId="0" fontId="0" fillId="0" borderId="8" xfId="0" applyBorder="1" applyAlignment="1" applyProtection="1">
      <alignment horizontal="right"/>
    </xf>
    <xf numFmtId="0" fontId="0" fillId="0" borderId="64" xfId="0" applyBorder="1" applyProtection="1"/>
    <xf numFmtId="0" fontId="0" fillId="0" borderId="6" xfId="0" applyBorder="1" applyAlignment="1" applyProtection="1">
      <alignment horizontal="center"/>
    </xf>
    <xf numFmtId="0" fontId="0" fillId="0" borderId="68"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68"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0" xfId="0" applyBorder="1" applyProtection="1"/>
    <xf numFmtId="0" fontId="0" fillId="0" borderId="58" xfId="0" applyBorder="1" applyProtection="1"/>
    <xf numFmtId="37" fontId="0" fillId="0" borderId="68"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68"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0" fontId="0" fillId="0" borderId="0" xfId="0"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4" xfId="0" applyBorder="1" applyAlignment="1" applyProtection="1">
      <alignment horizontal="left"/>
    </xf>
    <xf numFmtId="0" fontId="0" fillId="0" borderId="0" xfId="0" applyAlignment="1">
      <alignment horizontal="left" wrapText="1"/>
    </xf>
    <xf numFmtId="0" fontId="26" fillId="0" borderId="0" xfId="0" applyFont="1" applyAlignment="1" applyProtection="1">
      <alignment horizontal="left" wrapText="1"/>
    </xf>
    <xf numFmtId="0" fontId="26" fillId="0" borderId="0" xfId="0" applyFont="1" applyAlignment="1" applyProtection="1">
      <alignment horizontal="centerContinuous" wrapText="1"/>
    </xf>
    <xf numFmtId="0" fontId="26"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22" fillId="0" borderId="0" xfId="0" applyFont="1" applyAlignment="1" applyProtection="1">
      <alignment horizontal="left" vertical="justify" wrapText="1"/>
    </xf>
    <xf numFmtId="164" fontId="14" fillId="0" borderId="1" xfId="0" applyNumberFormat="1" applyFont="1" applyBorder="1" applyAlignment="1" applyProtection="1">
      <alignment horizontal="center"/>
    </xf>
    <xf numFmtId="0" fontId="14" fillId="0" borderId="0" xfId="0" applyFont="1" applyAlignment="1">
      <alignment horizontal="right"/>
    </xf>
    <xf numFmtId="0" fontId="14" fillId="0" borderId="3" xfId="0" applyFont="1" applyBorder="1"/>
    <xf numFmtId="0" fontId="15" fillId="0" borderId="4" xfId="0" applyFont="1" applyBorder="1" applyAlignment="1">
      <alignment horizontal="centerContinuous"/>
    </xf>
    <xf numFmtId="0" fontId="15" fillId="0" borderId="0" xfId="0" applyFont="1" applyAlignment="1">
      <alignment horizontal="centerContinuous"/>
    </xf>
    <xf numFmtId="0" fontId="14" fillId="0" borderId="5" xfId="0" applyFont="1" applyBorder="1"/>
    <xf numFmtId="0" fontId="14" fillId="0" borderId="4" xfId="0" applyFont="1" applyBorder="1" applyAlignment="1">
      <alignment horizontal="center"/>
    </xf>
    <xf numFmtId="0" fontId="14" fillId="0" borderId="11" xfId="0" applyFont="1" applyBorder="1"/>
    <xf numFmtId="0" fontId="14" fillId="0" borderId="15" xfId="0" applyFont="1" applyBorder="1"/>
    <xf numFmtId="0" fontId="14" fillId="0" borderId="19" xfId="0" applyFont="1" applyBorder="1" applyAlignment="1">
      <alignment horizontal="centerContinuous"/>
    </xf>
    <xf numFmtId="0" fontId="14" fillId="0" borderId="18" xfId="0" applyFont="1" applyBorder="1"/>
    <xf numFmtId="0" fontId="14" fillId="0" borderId="27" xfId="0" applyFont="1" applyBorder="1"/>
    <xf numFmtId="0" fontId="14" fillId="0" borderId="28" xfId="0" applyFont="1" applyBorder="1" applyAlignment="1">
      <alignment horizontal="center"/>
    </xf>
    <xf numFmtId="0" fontId="14" fillId="0" borderId="29" xfId="0" applyFont="1" applyBorder="1" applyAlignment="1">
      <alignment horizontal="center"/>
    </xf>
    <xf numFmtId="0" fontId="14" fillId="0" borderId="18" xfId="0" applyFont="1" applyBorder="1" applyAlignment="1">
      <alignment horizontal="center"/>
    </xf>
    <xf numFmtId="0" fontId="14" fillId="0" borderId="25" xfId="0" applyFont="1" applyBorder="1" applyAlignment="1">
      <alignment horizontal="center"/>
    </xf>
    <xf numFmtId="0" fontId="14" fillId="0" borderId="0" xfId="0" applyFont="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 xfId="0" applyFont="1" applyBorder="1" applyAlignment="1">
      <alignment horizontal="center"/>
    </xf>
    <xf numFmtId="0" fontId="14" fillId="0" borderId="30" xfId="0" applyFont="1" applyBorder="1" applyAlignment="1">
      <alignment horizontal="center"/>
    </xf>
    <xf numFmtId="0" fontId="14" fillId="0" borderId="31" xfId="0" applyFont="1" applyBorder="1"/>
    <xf numFmtId="0" fontId="14" fillId="0" borderId="32" xfId="0" applyFont="1" applyBorder="1"/>
    <xf numFmtId="0" fontId="14" fillId="0" borderId="34" xfId="0" applyFont="1" applyBorder="1" applyAlignment="1">
      <alignment horizont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7" xfId="0" applyFont="1" applyBorder="1"/>
    <xf numFmtId="0" fontId="15" fillId="0" borderId="0" xfId="0" applyFont="1"/>
    <xf numFmtId="0" fontId="15" fillId="0" borderId="0" xfId="0" applyFont="1" applyAlignment="1">
      <alignment horizontal="right"/>
    </xf>
    <xf numFmtId="0" fontId="20"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20" fillId="0" borderId="0" xfId="0" applyFont="1" applyBorder="1" applyAlignment="1">
      <alignment horizontal="left" vertical="top" wrapText="1"/>
    </xf>
    <xf numFmtId="0" fontId="0" fillId="0" borderId="0" xfId="0" applyAlignment="1">
      <alignment horizontal="left" vertical="justify"/>
    </xf>
    <xf numFmtId="0" fontId="22" fillId="0" borderId="0" xfId="0" applyFont="1" applyAlignment="1" applyProtection="1">
      <alignment horizontal="left" vertical="top"/>
    </xf>
    <xf numFmtId="0" fontId="24" fillId="0" borderId="8" xfId="0" applyFont="1" applyBorder="1"/>
    <xf numFmtId="0" fontId="10" fillId="0" borderId="12" xfId="0" applyFont="1" applyBorder="1"/>
    <xf numFmtId="0" fontId="10" fillId="0" borderId="24" xfId="0" applyFont="1" applyBorder="1"/>
    <xf numFmtId="0" fontId="10" fillId="0" borderId="2" xfId="0" applyFont="1" applyBorder="1"/>
    <xf numFmtId="0" fontId="10" fillId="0" borderId="19" xfId="0" applyFont="1" applyBorder="1" applyAlignment="1">
      <alignment horizontal="center"/>
    </xf>
    <xf numFmtId="0" fontId="10" fillId="0" borderId="21" xfId="0" applyFont="1" applyBorder="1" applyAlignment="1">
      <alignment horizontal="center"/>
    </xf>
    <xf numFmtId="0" fontId="23" fillId="0" borderId="9" xfId="0" applyFont="1" applyBorder="1" applyAlignment="1">
      <alignment horizontal="centerContinuous"/>
    </xf>
    <xf numFmtId="0" fontId="10" fillId="0" borderId="18" xfId="0" applyFont="1" applyBorder="1" applyAlignment="1">
      <alignment horizontal="center"/>
    </xf>
    <xf numFmtId="0" fontId="10" fillId="0" borderId="19" xfId="0" applyFont="1" applyBorder="1" applyAlignment="1">
      <alignment horizontal="centerContinuous"/>
    </xf>
    <xf numFmtId="0" fontId="10" fillId="0" borderId="16" xfId="0" applyFont="1" applyBorder="1" applyAlignment="1">
      <alignment horizontal="centerContinuous"/>
    </xf>
    <xf numFmtId="0" fontId="10" fillId="0" borderId="20" xfId="0" applyFont="1" applyBorder="1" applyAlignment="1">
      <alignment horizontal="center"/>
    </xf>
    <xf numFmtId="0" fontId="10" fillId="0" borderId="21" xfId="0" applyFont="1" applyBorder="1" applyAlignment="1">
      <alignment horizontal="centerContinuous"/>
    </xf>
    <xf numFmtId="0" fontId="10" fillId="0" borderId="22" xfId="0" applyFont="1" applyBorder="1" applyAlignment="1">
      <alignment horizontal="centerContinuous"/>
    </xf>
    <xf numFmtId="0" fontId="10" fillId="0" borderId="20" xfId="0" applyFont="1" applyBorder="1"/>
    <xf numFmtId="0" fontId="23" fillId="0" borderId="10" xfId="0" applyFont="1" applyBorder="1" applyAlignment="1">
      <alignment horizontal="center"/>
    </xf>
    <xf numFmtId="0" fontId="10" fillId="0" borderId="10" xfId="0" applyFont="1" applyBorder="1" applyAlignment="1">
      <alignment horizontal="left"/>
    </xf>
    <xf numFmtId="0" fontId="10" fillId="0" borderId="21" xfId="0" applyFont="1" applyBorder="1" applyAlignment="1">
      <alignment horizontal="center" wrapText="1"/>
    </xf>
    <xf numFmtId="0" fontId="10" fillId="0" borderId="1" xfId="0" applyFont="1" applyBorder="1" applyAlignment="1">
      <alignment horizontal="left"/>
    </xf>
    <xf numFmtId="0" fontId="10" fillId="0" borderId="38" xfId="0" applyFont="1" applyBorder="1" applyAlignment="1">
      <alignment horizontal="centerContinuous" wrapText="1"/>
    </xf>
    <xf numFmtId="5" fontId="10" fillId="0" borderId="37" xfId="0" applyNumberFormat="1" applyFont="1" applyBorder="1" applyAlignment="1" applyProtection="1">
      <alignment horizontal="right"/>
    </xf>
    <xf numFmtId="0" fontId="10" fillId="0" borderId="0" xfId="0" applyFont="1" applyBorder="1"/>
    <xf numFmtId="0" fontId="10" fillId="0" borderId="0" xfId="0" applyFont="1" applyBorder="1" applyAlignment="1">
      <alignment horizontal="left"/>
    </xf>
    <xf numFmtId="0" fontId="10" fillId="0" borderId="0" xfId="0" applyFont="1" applyBorder="1" applyAlignment="1">
      <alignment horizontal="centerContinuous"/>
    </xf>
    <xf numFmtId="0" fontId="10" fillId="0" borderId="8" xfId="0" applyFont="1" applyBorder="1"/>
    <xf numFmtId="0" fontId="10" fillId="0" borderId="25" xfId="0" applyFont="1" applyBorder="1"/>
    <xf numFmtId="0" fontId="10" fillId="0" borderId="26" xfId="0" applyFont="1" applyBorder="1"/>
    <xf numFmtId="0" fontId="23" fillId="0" borderId="10" xfId="0" applyFont="1" applyBorder="1" applyAlignment="1">
      <alignment horizontal="centerContinuous"/>
    </xf>
    <xf numFmtId="0" fontId="10" fillId="0" borderId="18" xfId="0" applyFont="1" applyBorder="1"/>
    <xf numFmtId="0" fontId="10" fillId="0" borderId="21" xfId="0" applyFont="1" applyBorder="1"/>
    <xf numFmtId="0" fontId="10" fillId="0" borderId="19" xfId="0" applyFont="1" applyBorder="1"/>
    <xf numFmtId="0" fontId="10" fillId="0" borderId="38" xfId="0" applyFont="1" applyBorder="1"/>
    <xf numFmtId="5" fontId="10" fillId="0" borderId="0" xfId="0" applyNumberFormat="1" applyFont="1" applyBorder="1" applyProtection="1"/>
    <xf numFmtId="0" fontId="10" fillId="0" borderId="0" xfId="0" applyFont="1" applyAlignment="1"/>
    <xf numFmtId="0" fontId="10" fillId="0" borderId="10" xfId="0" applyFont="1" applyBorder="1" applyAlignment="1"/>
    <xf numFmtId="0" fontId="23" fillId="0" borderId="0" xfId="0" applyFont="1" applyAlignment="1">
      <alignment horizontal="left"/>
    </xf>
    <xf numFmtId="0" fontId="0" fillId="0" borderId="4" xfId="0" applyBorder="1" applyAlignment="1">
      <alignment wrapText="1"/>
    </xf>
    <xf numFmtId="0" fontId="0" fillId="0" borderId="9" xfId="0" applyBorder="1" applyAlignment="1">
      <alignment wrapText="1"/>
    </xf>
    <xf numFmtId="0" fontId="23" fillId="0" borderId="10" xfId="0" applyFont="1" applyBorder="1" applyAlignment="1" applyProtection="1">
      <alignment horizontal="center"/>
    </xf>
    <xf numFmtId="5" fontId="10" fillId="0" borderId="21" xfId="0" applyNumberFormat="1" applyFont="1" applyBorder="1" applyAlignment="1" applyProtection="1"/>
    <xf numFmtId="175" fontId="10" fillId="0" borderId="0" xfId="0" applyNumberFormat="1" applyFont="1" applyProtection="1"/>
    <xf numFmtId="0" fontId="23" fillId="0" borderId="10" xfId="0" applyFont="1" applyBorder="1" applyAlignment="1" applyProtection="1">
      <alignment horizontal="centerContinuous"/>
    </xf>
    <xf numFmtId="0" fontId="10" fillId="0" borderId="0" xfId="0" applyFont="1" applyBorder="1" applyProtection="1"/>
    <xf numFmtId="0" fontId="10" fillId="0" borderId="0" xfId="0" applyFont="1" applyBorder="1" applyAlignment="1" applyProtection="1">
      <alignment horizontal="left"/>
    </xf>
    <xf numFmtId="37" fontId="10" fillId="0" borderId="0" xfId="0" applyNumberFormat="1" applyFont="1" applyBorder="1" applyProtection="1"/>
    <xf numFmtId="0" fontId="10" fillId="0" borderId="10" xfId="0" applyFont="1" applyBorder="1" applyAlignment="1" applyProtection="1"/>
    <xf numFmtId="0" fontId="10" fillId="0" borderId="4" xfId="0" quotePrefix="1" applyFont="1" applyBorder="1" applyAlignment="1" applyProtection="1">
      <alignment horizontal="right"/>
    </xf>
    <xf numFmtId="0" fontId="10" fillId="0" borderId="4" xfId="0" applyFont="1" applyBorder="1" applyAlignment="1" applyProtection="1">
      <alignment horizontal="right"/>
    </xf>
    <xf numFmtId="0" fontId="14" fillId="0" borderId="55" xfId="0" applyFont="1" applyBorder="1"/>
    <xf numFmtId="0" fontId="14" fillId="0" borderId="13" xfId="0" applyFont="1" applyBorder="1"/>
    <xf numFmtId="0" fontId="14" fillId="0" borderId="41" xfId="0" applyFont="1" applyBorder="1" applyAlignment="1">
      <alignment horizontal="centerContinuous"/>
    </xf>
    <xf numFmtId="0" fontId="14" fillId="0" borderId="42" xfId="0" applyFont="1" applyBorder="1" applyAlignment="1">
      <alignment horizontal="centerContinuous"/>
    </xf>
    <xf numFmtId="0" fontId="14" fillId="0" borderId="39" xfId="0" applyFont="1" applyBorder="1" applyAlignment="1">
      <alignment horizontal="centerContinuous"/>
    </xf>
    <xf numFmtId="0" fontId="14" fillId="0" borderId="30" xfId="0" applyFont="1" applyBorder="1"/>
    <xf numFmtId="0" fontId="14" fillId="0" borderId="33" xfId="0" applyFont="1" applyBorder="1"/>
    <xf numFmtId="0" fontId="14" fillId="0" borderId="28" xfId="0" applyFont="1" applyBorder="1"/>
    <xf numFmtId="0" fontId="14" fillId="0" borderId="31" xfId="0" applyFont="1" applyBorder="1" applyAlignment="1">
      <alignment horizontal="center"/>
    </xf>
    <xf numFmtId="0" fontId="14" fillId="0" borderId="55" xfId="0" applyFont="1" applyBorder="1" applyAlignment="1">
      <alignment horizontal="center"/>
    </xf>
    <xf numFmtId="0" fontId="14" fillId="0" borderId="32" xfId="0" applyFont="1" applyBorder="1" applyAlignment="1">
      <alignment horizontal="center"/>
    </xf>
    <xf numFmtId="0" fontId="14" fillId="0" borderId="34" xfId="0" applyFont="1" applyBorder="1"/>
    <xf numFmtId="0" fontId="14" fillId="0" borderId="0"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Continuous"/>
    </xf>
    <xf numFmtId="0" fontId="14" fillId="0" borderId="20" xfId="0" applyFont="1" applyBorder="1"/>
    <xf numFmtId="0" fontId="14" fillId="0" borderId="21" xfId="0" applyFont="1" applyBorder="1" applyAlignment="1">
      <alignment horizontal="centerContinuous"/>
    </xf>
    <xf numFmtId="0" fontId="14" fillId="0" borderId="26" xfId="0" applyFont="1" applyBorder="1" applyAlignment="1">
      <alignment horizontal="centerContinuous"/>
    </xf>
    <xf numFmtId="0" fontId="14" fillId="0" borderId="10" xfId="0" applyFont="1" applyBorder="1" applyAlignment="1">
      <alignment horizontal="center"/>
    </xf>
    <xf numFmtId="0" fontId="14" fillId="0" borderId="17" xfId="0" applyFont="1" applyBorder="1" applyAlignment="1">
      <alignment horizontal="center"/>
    </xf>
    <xf numFmtId="0" fontId="14" fillId="0" borderId="21" xfId="0" applyFont="1" applyBorder="1" applyAlignment="1">
      <alignment horizontal="center"/>
    </xf>
    <xf numFmtId="0" fontId="14" fillId="0" borderId="22" xfId="0" applyFont="1" applyBorder="1"/>
    <xf numFmtId="0" fontId="14" fillId="0" borderId="38" xfId="0" applyFont="1" applyBorder="1"/>
    <xf numFmtId="0" fontId="14" fillId="0" borderId="1" xfId="0" applyFont="1" applyBorder="1" applyAlignment="1">
      <alignment horizontal="center"/>
    </xf>
    <xf numFmtId="0" fontId="14" fillId="0" borderId="37" xfId="0" applyFont="1" applyBorder="1"/>
    <xf numFmtId="0" fontId="14" fillId="0" borderId="0" xfId="0" applyFont="1" applyBorder="1" applyAlignment="1">
      <alignment horizontal="centerContinuous"/>
    </xf>
    <xf numFmtId="0" fontId="14" fillId="0" borderId="4" xfId="0" applyFont="1" applyBorder="1" applyAlignment="1">
      <alignment horizontal="centerContinuous"/>
    </xf>
    <xf numFmtId="0" fontId="14" fillId="0" borderId="27" xfId="0" applyFont="1" applyBorder="1" applyAlignment="1">
      <alignment horizontal="center"/>
    </xf>
    <xf numFmtId="0" fontId="14" fillId="0" borderId="26" xfId="0" applyFont="1" applyBorder="1" applyAlignment="1">
      <alignment horizontal="center"/>
    </xf>
    <xf numFmtId="0" fontId="14" fillId="0" borderId="23" xfId="0" applyFont="1" applyBorder="1"/>
    <xf numFmtId="0" fontId="14" fillId="0" borderId="35" xfId="0" applyFont="1" applyBorder="1"/>
    <xf numFmtId="37" fontId="14" fillId="0" borderId="38" xfId="0" applyNumberFormat="1" applyFont="1" applyBorder="1" applyProtection="1"/>
    <xf numFmtId="0" fontId="26" fillId="0" borderId="15" xfId="0" applyFont="1" applyBorder="1"/>
    <xf numFmtId="0" fontId="26" fillId="0" borderId="17" xfId="0" applyFont="1" applyBorder="1"/>
    <xf numFmtId="0" fontId="14" fillId="0" borderId="4" xfId="0" applyFont="1" applyBorder="1" applyAlignment="1"/>
    <xf numFmtId="0" fontId="11" fillId="0" borderId="22" xfId="0" applyFont="1" applyBorder="1" applyProtection="1">
      <protection locked="0"/>
    </xf>
    <xf numFmtId="0" fontId="14" fillId="0" borderId="41" xfId="0" applyFont="1" applyBorder="1"/>
    <xf numFmtId="0" fontId="14" fillId="0" borderId="29" xfId="0" applyFont="1" applyBorder="1"/>
    <xf numFmtId="0" fontId="14" fillId="0" borderId="44" xfId="0" applyFont="1" applyBorder="1" applyAlignment="1">
      <alignment horizontal="centerContinuous"/>
    </xf>
    <xf numFmtId="0" fontId="14" fillId="0" borderId="45" xfId="0" applyFont="1" applyBorder="1" applyAlignment="1">
      <alignment horizontal="centerContinuous"/>
    </xf>
    <xf numFmtId="0" fontId="14" fillId="0" borderId="33" xfId="0" applyFont="1" applyBorder="1" applyAlignment="1">
      <alignment horizontal="center"/>
    </xf>
    <xf numFmtId="0" fontId="14" fillId="0" borderId="20" xfId="0" applyFont="1" applyBorder="1" applyAlignment="1">
      <alignment horizontal="center"/>
    </xf>
    <xf numFmtId="0" fontId="14" fillId="0" borderId="51" xfId="0" applyFont="1" applyBorder="1" applyAlignment="1">
      <alignment horizontal="center"/>
    </xf>
    <xf numFmtId="0" fontId="14" fillId="0" borderId="50" xfId="0" applyFont="1" applyBorder="1"/>
    <xf numFmtId="0" fontId="14" fillId="0" borderId="52" xfId="0" applyFont="1" applyBorder="1" applyAlignment="1">
      <alignment horizontal="center"/>
    </xf>
    <xf numFmtId="0" fontId="26" fillId="0" borderId="21" xfId="0" applyFont="1" applyBorder="1" applyAlignment="1">
      <alignment horizontal="center"/>
    </xf>
    <xf numFmtId="0" fontId="14" fillId="0" borderId="11" xfId="0" applyFont="1" applyBorder="1" applyAlignment="1">
      <alignment horizontal="center"/>
    </xf>
    <xf numFmtId="0" fontId="14" fillId="6" borderId="17" xfId="0" applyFont="1" applyFill="1" applyBorder="1"/>
    <xf numFmtId="0" fontId="26" fillId="0" borderId="19" xfId="0" applyFont="1" applyBorder="1" applyAlignment="1">
      <alignment horizontal="center"/>
    </xf>
    <xf numFmtId="0" fontId="14" fillId="0" borderId="38" xfId="0" applyFont="1" applyBorder="1" applyAlignment="1">
      <alignment horizontal="center"/>
    </xf>
    <xf numFmtId="0" fontId="14" fillId="6" borderId="38" xfId="0" applyFont="1" applyFill="1" applyBorder="1"/>
    <xf numFmtId="0" fontId="14" fillId="0" borderId="16" xfId="0" applyFont="1" applyBorder="1" applyAlignment="1">
      <alignment horizontal="centerContinuous"/>
    </xf>
    <xf numFmtId="0" fontId="14" fillId="0" borderId="54" xfId="0" applyFont="1" applyBorder="1" applyAlignment="1">
      <alignment horizontal="center"/>
    </xf>
    <xf numFmtId="0" fontId="14" fillId="19" borderId="48" xfId="0" applyFont="1" applyFill="1" applyBorder="1"/>
    <xf numFmtId="0" fontId="14" fillId="0" borderId="8" xfId="0" applyFont="1" applyBorder="1" applyAlignment="1">
      <alignment horizontal="centerContinuous"/>
    </xf>
    <xf numFmtId="0" fontId="14" fillId="0" borderId="2" xfId="0" applyFont="1" applyBorder="1" applyAlignment="1">
      <alignment horizontal="centerContinuous"/>
    </xf>
    <xf numFmtId="0" fontId="14" fillId="0" borderId="3" xfId="0" applyFont="1" applyBorder="1" applyAlignment="1">
      <alignment horizontal="centerContinuous"/>
    </xf>
    <xf numFmtId="0" fontId="14" fillId="0" borderId="34" xfId="0" applyFont="1" applyBorder="1" applyAlignment="1">
      <alignment horizontal="centerContinuous"/>
    </xf>
    <xf numFmtId="0" fontId="14" fillId="19" borderId="32" xfId="0" applyFont="1" applyFill="1" applyBorder="1"/>
    <xf numFmtId="0" fontId="14" fillId="19" borderId="31" xfId="0" applyFont="1" applyFill="1" applyBorder="1"/>
    <xf numFmtId="0" fontId="14" fillId="19" borderId="29" xfId="0" applyFont="1" applyFill="1" applyBorder="1"/>
    <xf numFmtId="0" fontId="14" fillId="19" borderId="30" xfId="0" applyFont="1" applyFill="1" applyBorder="1"/>
    <xf numFmtId="0" fontId="14" fillId="19" borderId="27" xfId="0" applyFont="1" applyFill="1" applyBorder="1"/>
    <xf numFmtId="37" fontId="14" fillId="19" borderId="21" xfId="0" applyNumberFormat="1" applyFont="1" applyFill="1" applyBorder="1" applyProtection="1"/>
    <xf numFmtId="37" fontId="14" fillId="19" borderId="10" xfId="0" applyNumberFormat="1" applyFont="1" applyFill="1" applyBorder="1" applyProtection="1"/>
    <xf numFmtId="37" fontId="14" fillId="19" borderId="11" xfId="0" applyNumberFormat="1" applyFont="1" applyFill="1" applyBorder="1" applyProtection="1"/>
    <xf numFmtId="37" fontId="14" fillId="19" borderId="9" xfId="0" applyNumberFormat="1" applyFont="1" applyFill="1" applyBorder="1" applyProtection="1"/>
    <xf numFmtId="0" fontId="14" fillId="19" borderId="10" xfId="0" applyFont="1" applyFill="1" applyBorder="1"/>
    <xf numFmtId="37" fontId="14" fillId="19" borderId="26" xfId="0" applyNumberFormat="1" applyFont="1" applyFill="1" applyBorder="1" applyProtection="1"/>
    <xf numFmtId="37" fontId="14" fillId="19" borderId="44" xfId="0" applyNumberFormat="1" applyFont="1" applyFill="1" applyBorder="1" applyProtection="1"/>
    <xf numFmtId="37" fontId="14" fillId="19" borderId="42" xfId="0" applyNumberFormat="1" applyFont="1" applyFill="1" applyBorder="1" applyProtection="1"/>
    <xf numFmtId="37" fontId="14" fillId="19" borderId="39" xfId="0" applyNumberFormat="1" applyFont="1" applyFill="1" applyBorder="1" applyProtection="1"/>
    <xf numFmtId="37" fontId="14" fillId="19" borderId="41" xfId="0" applyNumberFormat="1" applyFont="1" applyFill="1" applyBorder="1" applyProtection="1"/>
    <xf numFmtId="0" fontId="14" fillId="19" borderId="42" xfId="0" applyFont="1" applyFill="1" applyBorder="1" applyProtection="1"/>
    <xf numFmtId="37" fontId="14" fillId="19" borderId="45" xfId="0" applyNumberFormat="1" applyFont="1" applyFill="1" applyBorder="1" applyProtection="1"/>
    <xf numFmtId="37" fontId="14" fillId="19" borderId="32" xfId="0" applyNumberFormat="1" applyFont="1" applyFill="1" applyBorder="1" applyProtection="1"/>
    <xf numFmtId="37" fontId="14" fillId="19" borderId="31" xfId="0" applyNumberFormat="1" applyFont="1" applyFill="1" applyBorder="1" applyProtection="1"/>
    <xf numFmtId="37" fontId="14" fillId="19" borderId="29" xfId="0" applyNumberFormat="1" applyFont="1" applyFill="1" applyBorder="1" applyProtection="1"/>
    <xf numFmtId="37" fontId="14" fillId="19" borderId="30" xfId="0" applyNumberFormat="1" applyFont="1" applyFill="1" applyBorder="1" applyProtection="1"/>
    <xf numFmtId="0" fontId="14" fillId="19" borderId="31" xfId="0" applyFont="1" applyFill="1" applyBorder="1" applyProtection="1"/>
    <xf numFmtId="37" fontId="14" fillId="19" borderId="27" xfId="0" applyNumberFormat="1" applyFont="1" applyFill="1" applyBorder="1" applyProtection="1"/>
    <xf numFmtId="0" fontId="14" fillId="19" borderId="10" xfId="0" applyFont="1" applyFill="1" applyBorder="1" applyProtection="1"/>
    <xf numFmtId="0" fontId="14" fillId="0" borderId="0" xfId="0" applyFont="1" applyAlignment="1"/>
    <xf numFmtId="0" fontId="26" fillId="0" borderId="4" xfId="0" applyFont="1" applyBorder="1"/>
    <xf numFmtId="0" fontId="26" fillId="0" borderId="5" xfId="0" applyFont="1" applyBorder="1"/>
    <xf numFmtId="0" fontId="14" fillId="0" borderId="15" xfId="0" applyFont="1" applyBorder="1" applyAlignment="1">
      <alignment horizontal="centerContinuous"/>
    </xf>
    <xf numFmtId="0" fontId="14" fillId="11" borderId="45" xfId="0" applyFont="1" applyFill="1" applyBorder="1"/>
    <xf numFmtId="0" fontId="14" fillId="11" borderId="27" xfId="0" applyFont="1" applyFill="1" applyBorder="1"/>
    <xf numFmtId="0" fontId="14" fillId="11" borderId="21" xfId="0" applyFont="1" applyFill="1" applyBorder="1"/>
    <xf numFmtId="0" fontId="14" fillId="11" borderId="11" xfId="0" applyFont="1" applyFill="1" applyBorder="1"/>
    <xf numFmtId="0" fontId="14" fillId="11" borderId="26" xfId="0" applyFont="1" applyFill="1" applyBorder="1"/>
    <xf numFmtId="0" fontId="29" fillId="0" borderId="4" xfId="0" applyFont="1" applyBorder="1"/>
    <xf numFmtId="0" fontId="29" fillId="0" borderId="0" xfId="0" applyFont="1"/>
    <xf numFmtId="0" fontId="29" fillId="0" borderId="5" xfId="0" applyFont="1" applyBorder="1"/>
    <xf numFmtId="0" fontId="29" fillId="0" borderId="6" xfId="0" applyFont="1" applyBorder="1"/>
    <xf numFmtId="0" fontId="29" fillId="0" borderId="1" xfId="0" applyFont="1" applyBorder="1"/>
    <xf numFmtId="0" fontId="29" fillId="0" borderId="7" xfId="0" applyFont="1" applyBorder="1"/>
    <xf numFmtId="0" fontId="29" fillId="0" borderId="0" xfId="0" applyFont="1" applyAlignment="1">
      <alignment horizontal="centerContinuous"/>
    </xf>
    <xf numFmtId="0" fontId="14" fillId="0" borderId="6" xfId="0" applyFont="1" applyBorder="1" applyAlignment="1">
      <alignment horizontal="center"/>
    </xf>
    <xf numFmtId="0" fontId="14" fillId="0" borderId="37" xfId="0" applyFont="1" applyBorder="1" applyAlignment="1">
      <alignment horizontal="center"/>
    </xf>
    <xf numFmtId="0" fontId="14" fillId="0" borderId="31" xfId="0" applyFont="1" applyBorder="1" applyAlignment="1">
      <alignment horizontal="centerContinuous"/>
    </xf>
    <xf numFmtId="0" fontId="14" fillId="0" borderId="8" xfId="0" applyFont="1" applyBorder="1" applyAlignment="1">
      <alignment horizontal="left"/>
    </xf>
    <xf numFmtId="0" fontId="14" fillId="0" borderId="3" xfId="0" applyFont="1" applyBorder="1" applyAlignment="1">
      <alignment horizontal="center"/>
    </xf>
    <xf numFmtId="0" fontId="15" fillId="0" borderId="6" xfId="0" applyFont="1" applyBorder="1" applyAlignment="1">
      <alignment horizontal="centerContinuous"/>
    </xf>
    <xf numFmtId="0" fontId="15" fillId="0" borderId="1" xfId="0" applyFont="1" applyBorder="1" applyAlignment="1">
      <alignment horizontal="centerContinuous"/>
    </xf>
    <xf numFmtId="0" fontId="14" fillId="0" borderId="59" xfId="0" applyFont="1" applyBorder="1" applyAlignment="1">
      <alignment horizontal="centerContinuous"/>
    </xf>
    <xf numFmtId="0" fontId="14" fillId="0" borderId="56" xfId="0" applyFont="1" applyBorder="1" applyAlignment="1">
      <alignment horizontal="center"/>
    </xf>
    <xf numFmtId="0" fontId="14" fillId="0" borderId="7" xfId="0" applyFont="1" applyBorder="1" applyAlignment="1">
      <alignment horizontal="center"/>
    </xf>
    <xf numFmtId="0" fontId="14" fillId="0" borderId="6" xfId="0" applyFont="1" applyBorder="1" applyAlignment="1">
      <alignment horizontal="centerContinuous"/>
    </xf>
    <xf numFmtId="0" fontId="27" fillId="0" borderId="5" xfId="0" applyFont="1" applyBorder="1" applyAlignment="1">
      <alignment horizontal="center"/>
    </xf>
    <xf numFmtId="0" fontId="27" fillId="0" borderId="0" xfId="0" applyFont="1" applyAlignment="1">
      <alignment horizontal="center"/>
    </xf>
    <xf numFmtId="0" fontId="14" fillId="0" borderId="55" xfId="0" applyFont="1" applyBorder="1" applyAlignment="1">
      <alignment horizontal="right"/>
    </xf>
    <xf numFmtId="0" fontId="14" fillId="0" borderId="56" xfId="0" applyFont="1" applyBorder="1"/>
    <xf numFmtId="0" fontId="15" fillId="0" borderId="60" xfId="0" applyFont="1" applyBorder="1" applyAlignment="1">
      <alignment horizontal="centerContinuous"/>
    </xf>
    <xf numFmtId="0" fontId="15" fillId="0" borderId="58" xfId="0" applyFont="1" applyBorder="1" applyAlignment="1">
      <alignment horizontal="centerContinuous"/>
    </xf>
    <xf numFmtId="0" fontId="14" fillId="0" borderId="58" xfId="0" applyFont="1" applyBorder="1" applyAlignment="1">
      <alignment horizontal="centerContinuous"/>
    </xf>
    <xf numFmtId="0" fontId="23" fillId="0" borderId="0" xfId="0" applyFont="1" applyAlignment="1" applyProtection="1"/>
    <xf numFmtId="0" fontId="22" fillId="0" borderId="10" xfId="0" applyFont="1" applyBorder="1" applyAlignment="1" applyProtection="1"/>
    <xf numFmtId="0" fontId="8" fillId="0" borderId="0" xfId="0" applyFont="1" applyAlignment="1" applyProtection="1">
      <protection locked="0"/>
    </xf>
    <xf numFmtId="49" fontId="15" fillId="0" borderId="0" xfId="0" applyNumberFormat="1" applyFont="1" applyAlignment="1" applyProtection="1">
      <alignment horizontal="center"/>
    </xf>
    <xf numFmtId="49" fontId="8" fillId="0" borderId="46" xfId="0" applyNumberFormat="1" applyFont="1" applyBorder="1" applyProtection="1">
      <protection locked="0"/>
    </xf>
    <xf numFmtId="49" fontId="11" fillId="0" borderId="0" xfId="0" applyNumberFormat="1" applyFont="1" applyAlignment="1" applyProtection="1">
      <alignment horizontal="left"/>
      <protection locked="0"/>
    </xf>
    <xf numFmtId="49" fontId="14" fillId="0" borderId="22" xfId="0" applyNumberFormat="1" applyFont="1" applyBorder="1" applyAlignment="1">
      <alignment horizontal="center"/>
    </xf>
    <xf numFmtId="49" fontId="14" fillId="0" borderId="22" xfId="0" applyNumberFormat="1" applyFont="1" applyBorder="1" applyAlignment="1" applyProtection="1">
      <alignment horizontal="centerContinuous"/>
    </xf>
    <xf numFmtId="49" fontId="14" fillId="0" borderId="0" xfId="0" applyNumberFormat="1" applyFont="1" applyAlignment="1">
      <alignment horizontal="right"/>
    </xf>
    <xf numFmtId="49" fontId="14" fillId="0" borderId="0" xfId="0" applyNumberFormat="1" applyFont="1" applyAlignment="1">
      <alignment horizontal="left"/>
    </xf>
    <xf numFmtId="49" fontId="14" fillId="0" borderId="22" xfId="0" applyNumberFormat="1" applyFont="1" applyBorder="1" applyAlignment="1" applyProtection="1">
      <alignment horizontal="center"/>
    </xf>
    <xf numFmtId="49" fontId="14" fillId="0" borderId="21" xfId="0" applyNumberFormat="1" applyFont="1" applyBorder="1" applyAlignment="1" applyProtection="1">
      <alignment horizontal="center"/>
    </xf>
    <xf numFmtId="49" fontId="14" fillId="0" borderId="1" xfId="0" applyNumberFormat="1" applyFont="1" applyBorder="1"/>
    <xf numFmtId="49" fontId="14" fillId="0" borderId="21" xfId="0" applyNumberFormat="1" applyFont="1" applyBorder="1" applyAlignment="1">
      <alignment horizontal="center"/>
    </xf>
    <xf numFmtId="0" fontId="0" fillId="0" borderId="37" xfId="0" applyBorder="1" applyAlignment="1" applyProtection="1">
      <alignment horizontal="center"/>
    </xf>
    <xf numFmtId="0" fontId="10" fillId="20" borderId="21" xfId="0" applyFont="1" applyFill="1" applyBorder="1" applyAlignment="1">
      <alignment horizontal="centerContinuous"/>
    </xf>
    <xf numFmtId="39" fontId="10" fillId="20" borderId="22" xfId="0" applyNumberFormat="1" applyFont="1" applyFill="1" applyBorder="1" applyAlignment="1" applyProtection="1">
      <alignment horizontal="centerContinuous"/>
    </xf>
    <xf numFmtId="5" fontId="10" fillId="0" borderId="20" xfId="0" applyNumberFormat="1" applyFont="1" applyBorder="1" applyAlignment="1" applyProtection="1"/>
    <xf numFmtId="5" fontId="10" fillId="0" borderId="26" xfId="0" applyNumberFormat="1" applyFont="1" applyBorder="1" applyAlignment="1" applyProtection="1"/>
    <xf numFmtId="5" fontId="10" fillId="0" borderId="10" xfId="0" applyNumberFormat="1" applyFont="1" applyBorder="1" applyAlignment="1" applyProtection="1"/>
    <xf numFmtId="37" fontId="10" fillId="0" borderId="20" xfId="0" applyNumberFormat="1" applyFont="1" applyBorder="1" applyAlignment="1" applyProtection="1"/>
    <xf numFmtId="37" fontId="10" fillId="0" borderId="26" xfId="0" applyNumberFormat="1" applyFont="1" applyBorder="1" applyAlignment="1" applyProtection="1"/>
    <xf numFmtId="37" fontId="10" fillId="0" borderId="10" xfId="0" applyNumberFormat="1" applyFont="1" applyBorder="1" applyAlignment="1" applyProtection="1"/>
    <xf numFmtId="5" fontId="10" fillId="0" borderId="20" xfId="0" applyNumberFormat="1" applyFont="1" applyBorder="1" applyAlignment="1" applyProtection="1">
      <protection locked="0"/>
    </xf>
    <xf numFmtId="5" fontId="10" fillId="0" borderId="26" xfId="0" applyNumberFormat="1" applyFont="1" applyBorder="1" applyAlignment="1" applyProtection="1">
      <protection locked="0"/>
    </xf>
    <xf numFmtId="37" fontId="10" fillId="9" borderId="16" xfId="0" applyNumberFormat="1" applyFont="1" applyFill="1" applyBorder="1" applyAlignment="1" applyProtection="1"/>
    <xf numFmtId="37" fontId="10" fillId="0" borderId="20" xfId="0" applyNumberFormat="1" applyFont="1" applyBorder="1" applyAlignment="1" applyProtection="1">
      <protection locked="0"/>
    </xf>
    <xf numFmtId="37" fontId="10" fillId="9" borderId="0" xfId="0" applyNumberFormat="1" applyFont="1" applyFill="1" applyAlignment="1" applyProtection="1"/>
    <xf numFmtId="37" fontId="10" fillId="9" borderId="25" xfId="0" applyNumberFormat="1" applyFont="1" applyFill="1" applyBorder="1" applyAlignment="1" applyProtection="1"/>
    <xf numFmtId="37" fontId="10" fillId="9" borderId="22" xfId="0" applyNumberFormat="1" applyFont="1" applyFill="1" applyBorder="1" applyAlignment="1" applyProtection="1"/>
    <xf numFmtId="37" fontId="10" fillId="9" borderId="10" xfId="0" applyNumberFormat="1" applyFont="1" applyFill="1" applyBorder="1" applyAlignment="1" applyProtection="1"/>
    <xf numFmtId="37" fontId="10" fillId="9" borderId="26" xfId="0" applyNumberFormat="1" applyFont="1" applyFill="1" applyBorder="1" applyAlignment="1" applyProtection="1"/>
    <xf numFmtId="37" fontId="10" fillId="0" borderId="22" xfId="0" applyNumberFormat="1" applyFont="1" applyBorder="1" applyAlignment="1" applyProtection="1">
      <protection locked="0"/>
    </xf>
    <xf numFmtId="0" fontId="0" fillId="0" borderId="46" xfId="0" applyBorder="1" applyAlignment="1"/>
    <xf numFmtId="37" fontId="10" fillId="0" borderId="26" xfId="0" applyNumberFormat="1" applyFont="1" applyBorder="1" applyAlignment="1" applyProtection="1">
      <protection locked="0"/>
    </xf>
    <xf numFmtId="0" fontId="0" fillId="0" borderId="45" xfId="0" applyBorder="1"/>
    <xf numFmtId="0" fontId="10" fillId="0" borderId="69" xfId="0" applyFont="1" applyBorder="1" applyAlignment="1" applyProtection="1">
      <alignment horizontal="centerContinuous"/>
    </xf>
    <xf numFmtId="0" fontId="10" fillId="0" borderId="19" xfId="0" applyFont="1" applyBorder="1" applyAlignment="1" applyProtection="1"/>
    <xf numFmtId="0" fontId="10" fillId="0" borderId="21" xfId="0" applyFont="1" applyBorder="1" applyAlignment="1" applyProtection="1"/>
    <xf numFmtId="0" fontId="10" fillId="0" borderId="0" xfId="0" applyFont="1" applyAlignment="1" applyProtection="1"/>
    <xf numFmtId="5" fontId="10" fillId="0" borderId="17" xfId="0" applyNumberFormat="1" applyFont="1" applyBorder="1" applyAlignment="1" applyProtection="1">
      <protection locked="0"/>
    </xf>
    <xf numFmtId="5" fontId="10" fillId="0" borderId="11" xfId="0" applyNumberFormat="1" applyFont="1" applyBorder="1" applyAlignment="1" applyProtection="1">
      <protection locked="0"/>
    </xf>
    <xf numFmtId="37" fontId="10" fillId="0" borderId="22" xfId="0" applyNumberFormat="1" applyFont="1" applyBorder="1" applyProtection="1">
      <protection locked="0"/>
    </xf>
    <xf numFmtId="37" fontId="10" fillId="9" borderId="22" xfId="0" applyNumberFormat="1" applyFont="1" applyFill="1" applyBorder="1" applyProtection="1"/>
    <xf numFmtId="37" fontId="10" fillId="9" borderId="5" xfId="0" applyNumberFormat="1" applyFont="1" applyFill="1" applyBorder="1" applyProtection="1"/>
    <xf numFmtId="37" fontId="10" fillId="9" borderId="11" xfId="0" applyNumberFormat="1" applyFont="1" applyFill="1" applyBorder="1" applyProtection="1"/>
    <xf numFmtId="37" fontId="10" fillId="0" borderId="15" xfId="0" applyNumberFormat="1" applyFont="1" applyBorder="1" applyAlignment="1" applyProtection="1"/>
    <xf numFmtId="37" fontId="10" fillId="0" borderId="17" xfId="0" applyNumberFormat="1" applyFont="1" applyBorder="1" applyAlignment="1" applyProtection="1">
      <protection locked="0"/>
    </xf>
    <xf numFmtId="0" fontId="10" fillId="0" borderId="9" xfId="0" applyFont="1" applyBorder="1" applyAlignment="1" applyProtection="1">
      <protection locked="0"/>
    </xf>
    <xf numFmtId="37" fontId="10" fillId="0" borderId="9" xfId="0" applyNumberFormat="1" applyFont="1" applyBorder="1" applyAlignment="1" applyProtection="1">
      <protection locked="0"/>
    </xf>
    <xf numFmtId="37" fontId="10" fillId="0" borderId="15" xfId="0" applyNumberFormat="1" applyFont="1" applyBorder="1" applyAlignment="1" applyProtection="1">
      <alignment horizontal="right"/>
    </xf>
    <xf numFmtId="37" fontId="10" fillId="0" borderId="17" xfId="0" applyNumberFormat="1" applyFont="1" applyBorder="1" applyAlignment="1" applyProtection="1"/>
    <xf numFmtId="5" fontId="10" fillId="0" borderId="15" xfId="0" applyNumberFormat="1" applyFont="1" applyBorder="1" applyAlignment="1" applyProtection="1"/>
    <xf numFmtId="37" fontId="14" fillId="0" borderId="67" xfId="0" applyNumberFormat="1" applyFont="1" applyBorder="1" applyProtection="1"/>
    <xf numFmtId="37" fontId="14" fillId="0" borderId="47" xfId="0" applyNumberFormat="1" applyFont="1" applyBorder="1" applyProtection="1"/>
    <xf numFmtId="37" fontId="14" fillId="0" borderId="49" xfId="0" applyNumberFormat="1" applyFont="1" applyBorder="1" applyProtection="1"/>
    <xf numFmtId="37" fontId="14" fillId="0" borderId="15" xfId="0" applyNumberFormat="1" applyFont="1" applyBorder="1"/>
    <xf numFmtId="37" fontId="14" fillId="0" borderId="25" xfId="0" applyNumberFormat="1" applyFont="1" applyBorder="1"/>
    <xf numFmtId="37" fontId="14" fillId="0" borderId="16" xfId="0" applyNumberFormat="1" applyFont="1" applyBorder="1"/>
    <xf numFmtId="37" fontId="14" fillId="0" borderId="18" xfId="0" applyNumberFormat="1" applyFont="1" applyBorder="1"/>
    <xf numFmtId="37" fontId="14" fillId="0" borderId="45" xfId="0" applyNumberFormat="1" applyFont="1" applyBorder="1"/>
    <xf numFmtId="37" fontId="14" fillId="0" borderId="51" xfId="0" applyNumberFormat="1" applyFont="1" applyBorder="1"/>
    <xf numFmtId="37" fontId="14" fillId="0" borderId="43" xfId="0" applyNumberFormat="1" applyFont="1" applyBorder="1"/>
    <xf numFmtId="37" fontId="14" fillId="0" borderId="46" xfId="0" applyNumberFormat="1" applyFont="1" applyBorder="1"/>
    <xf numFmtId="37" fontId="14" fillId="0" borderId="28" xfId="0" applyNumberFormat="1" applyFont="1" applyBorder="1"/>
    <xf numFmtId="37" fontId="14" fillId="0" borderId="27" xfId="0" applyNumberFormat="1" applyFont="1" applyBorder="1"/>
    <xf numFmtId="37" fontId="14" fillId="0" borderId="34" xfId="0" applyNumberFormat="1" applyFont="1" applyBorder="1"/>
    <xf numFmtId="37" fontId="14" fillId="0" borderId="33" xfId="0" applyNumberFormat="1" applyFont="1" applyBorder="1"/>
    <xf numFmtId="37" fontId="14" fillId="0" borderId="17" xfId="0" applyNumberFormat="1" applyFont="1" applyBorder="1"/>
    <xf numFmtId="37" fontId="14" fillId="0" borderId="26" xfId="0" applyNumberFormat="1" applyFont="1" applyBorder="1"/>
    <xf numFmtId="37" fontId="14" fillId="0" borderId="22" xfId="0" applyNumberFormat="1" applyFont="1" applyBorder="1"/>
    <xf numFmtId="37" fontId="14" fillId="0" borderId="20" xfId="0" applyNumberFormat="1" applyFont="1" applyBorder="1"/>
    <xf numFmtId="37" fontId="14" fillId="21" borderId="32" xfId="0" applyNumberFormat="1" applyFont="1" applyFill="1" applyBorder="1"/>
    <xf numFmtId="37" fontId="14" fillId="21" borderId="31" xfId="0" applyNumberFormat="1" applyFont="1" applyFill="1" applyBorder="1"/>
    <xf numFmtId="37" fontId="14" fillId="21" borderId="29" xfId="0" applyNumberFormat="1" applyFont="1" applyFill="1" applyBorder="1"/>
    <xf numFmtId="37" fontId="14" fillId="21" borderId="30" xfId="0" applyNumberFormat="1" applyFont="1" applyFill="1" applyBorder="1"/>
    <xf numFmtId="37" fontId="14" fillId="21" borderId="27" xfId="0" applyNumberFormat="1" applyFont="1" applyFill="1" applyBorder="1"/>
    <xf numFmtId="37" fontId="0" fillId="9" borderId="60" xfId="0" applyNumberFormat="1" applyFill="1" applyBorder="1" applyProtection="1"/>
    <xf numFmtId="37" fontId="0" fillId="9" borderId="3" xfId="0" applyNumberFormat="1" applyFill="1" applyBorder="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14" fillId="0" borderId="0" xfId="0" applyNumberFormat="1" applyFont="1"/>
    <xf numFmtId="49" fontId="14" fillId="0" borderId="22" xfId="0" applyNumberFormat="1" applyFont="1" applyBorder="1" applyAlignment="1" applyProtection="1">
      <alignment horizontal="centerContinuous" wrapText="1"/>
    </xf>
    <xf numFmtId="49" fontId="26" fillId="0" borderId="22" xfId="0" applyNumberFormat="1" applyFont="1" applyBorder="1" applyProtection="1"/>
    <xf numFmtId="49" fontId="14" fillId="0" borderId="22" xfId="0" applyNumberFormat="1" applyFont="1" applyBorder="1" applyProtection="1"/>
    <xf numFmtId="0" fontId="50" fillId="0" borderId="1" xfId="0" applyFont="1" applyBorder="1" applyProtection="1"/>
    <xf numFmtId="0" fontId="14" fillId="0" borderId="5" xfId="0" applyFont="1" applyBorder="1" applyAlignment="1">
      <alignment horizontal="centerContinuous" wrapText="1"/>
    </xf>
    <xf numFmtId="0" fontId="10" fillId="0" borderId="0" xfId="0" applyFont="1" applyAlignment="1">
      <alignment horizontal="center" wrapText="1"/>
    </xf>
    <xf numFmtId="0" fontId="10" fillId="0" borderId="0" xfId="0" applyFont="1" applyAlignment="1">
      <alignment wrapText="1"/>
    </xf>
    <xf numFmtId="0" fontId="10" fillId="0" borderId="5" xfId="0" applyFont="1" applyBorder="1" applyAlignment="1">
      <alignment horizontal="center" wrapText="1"/>
    </xf>
    <xf numFmtId="37" fontId="14" fillId="0" borderId="25" xfId="0" applyNumberFormat="1" applyFont="1" applyBorder="1" applyProtection="1">
      <protection locked="0"/>
    </xf>
    <xf numFmtId="14" fontId="12" fillId="17" borderId="46" xfId="0" applyNumberFormat="1" applyFont="1" applyFill="1" applyBorder="1" applyProtection="1">
      <protection locked="0"/>
    </xf>
    <xf numFmtId="37" fontId="10" fillId="0" borderId="21" xfId="0" applyNumberFormat="1" applyFont="1" applyBorder="1" applyAlignment="1" applyProtection="1">
      <alignment horizontal="left"/>
    </xf>
    <xf numFmtId="37" fontId="10" fillId="0" borderId="22" xfId="0" applyNumberFormat="1" applyFont="1" applyBorder="1" applyAlignment="1" applyProtection="1">
      <alignment horizontal="left"/>
    </xf>
    <xf numFmtId="37" fontId="10" fillId="0" borderId="46" xfId="0" applyNumberFormat="1" applyFont="1" applyBorder="1" applyAlignment="1" applyProtection="1">
      <alignment horizontal="right"/>
    </xf>
    <xf numFmtId="3" fontId="10" fillId="0" borderId="0" xfId="0" applyNumberFormat="1" applyFont="1" applyAlignment="1" applyProtection="1">
      <alignment horizontal="left"/>
    </xf>
    <xf numFmtId="176" fontId="10" fillId="0" borderId="0" xfId="1" applyNumberFormat="1" applyFont="1" applyAlignment="1" applyProtection="1">
      <alignment horizontal="left"/>
    </xf>
    <xf numFmtId="0" fontId="14" fillId="0" borderId="15" xfId="0" applyNumberFormat="1" applyFont="1" applyBorder="1" applyProtection="1"/>
    <xf numFmtId="14" fontId="14" fillId="0" borderId="28" xfId="0" applyNumberFormat="1" applyFont="1" applyBorder="1" applyProtection="1"/>
    <xf numFmtId="14" fontId="14" fillId="0" borderId="15" xfId="0" applyNumberFormat="1" applyFont="1" applyBorder="1" applyProtection="1"/>
    <xf numFmtId="0" fontId="14" fillId="0" borderId="0" xfId="0" applyNumberFormat="1" applyFont="1" applyProtection="1"/>
    <xf numFmtId="14" fontId="14" fillId="0" borderId="0" xfId="0" applyNumberFormat="1" applyFont="1" applyProtection="1"/>
    <xf numFmtId="0" fontId="54" fillId="0" borderId="0" xfId="0" applyFont="1" applyProtection="1"/>
    <xf numFmtId="0" fontId="14" fillId="0" borderId="0" xfId="0" applyFont="1" applyAlignment="1">
      <alignment vertical="top" wrapText="1"/>
    </xf>
    <xf numFmtId="0" fontId="14" fillId="0" borderId="5" xfId="0" applyFont="1" applyBorder="1" applyAlignment="1">
      <alignment vertical="top" wrapText="1"/>
    </xf>
    <xf numFmtId="14" fontId="14" fillId="0" borderId="18" xfId="0" applyNumberFormat="1" applyFont="1" applyBorder="1" applyProtection="1"/>
    <xf numFmtId="14" fontId="14" fillId="0" borderId="25" xfId="0" applyNumberFormat="1" applyFont="1" applyBorder="1" applyProtection="1"/>
    <xf numFmtId="177" fontId="14" fillId="0" borderId="18" xfId="0" applyNumberFormat="1" applyFont="1" applyBorder="1" applyProtection="1"/>
    <xf numFmtId="5" fontId="11" fillId="0" borderId="0" xfId="0" applyNumberFormat="1" applyFont="1" applyBorder="1" applyProtection="1">
      <protection locked="0"/>
    </xf>
    <xf numFmtId="0" fontId="12" fillId="0" borderId="5" xfId="0" applyFont="1" applyBorder="1" applyAlignment="1" applyProtection="1">
      <alignment horizontal="right"/>
      <protection locked="0"/>
    </xf>
    <xf numFmtId="0" fontId="14" fillId="0" borderId="0" xfId="0" applyFont="1" applyFill="1" applyAlignment="1">
      <alignment horizontal="left"/>
    </xf>
    <xf numFmtId="0" fontId="10" fillId="0" borderId="0" xfId="0" applyFont="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10" fillId="0" borderId="11" xfId="0" applyFont="1" applyBorder="1" applyAlignment="1">
      <alignment horizontal="center"/>
    </xf>
    <xf numFmtId="5" fontId="14" fillId="0" borderId="0" xfId="0" applyNumberFormat="1" applyFont="1"/>
    <xf numFmtId="176" fontId="14" fillId="0" borderId="0" xfId="1" applyNumberFormat="1" applyFont="1"/>
    <xf numFmtId="176" fontId="14" fillId="0" borderId="0" xfId="0" applyNumberFormat="1" applyFont="1"/>
    <xf numFmtId="37" fontId="14" fillId="0" borderId="0" xfId="0" applyNumberFormat="1" applyFont="1"/>
    <xf numFmtId="176" fontId="14" fillId="0" borderId="0" xfId="1" applyNumberFormat="1" applyFont="1" applyAlignment="1">
      <alignment horizontal="left" indent="2"/>
    </xf>
    <xf numFmtId="43" fontId="14" fillId="0" borderId="0" xfId="1" applyFont="1"/>
    <xf numFmtId="0" fontId="10" fillId="0" borderId="0" xfId="0" applyFont="1" applyFill="1" applyAlignment="1" applyProtection="1">
      <alignment horizontal="left"/>
    </xf>
    <xf numFmtId="0" fontId="12" fillId="0" borderId="62" xfId="0" applyFont="1" applyBorder="1" applyAlignment="1" applyProtection="1">
      <alignment horizontal="right"/>
      <protection locked="0"/>
    </xf>
    <xf numFmtId="0" fontId="10" fillId="0" borderId="10" xfId="0" applyFont="1" applyFill="1" applyBorder="1" applyAlignment="1" applyProtection="1">
      <alignment horizontal="left"/>
    </xf>
    <xf numFmtId="0" fontId="14" fillId="0" borderId="0" xfId="0" applyFont="1" applyFill="1" applyBorder="1" applyAlignment="1">
      <alignment horizontal="left" vertical="top"/>
    </xf>
    <xf numFmtId="37" fontId="10" fillId="0" borderId="22" xfId="0" applyNumberFormat="1" applyFont="1" applyFill="1" applyBorder="1" applyProtection="1"/>
    <xf numFmtId="0" fontId="14" fillId="0" borderId="73" xfId="0" applyFont="1" applyBorder="1" applyProtection="1"/>
    <xf numFmtId="39" fontId="14" fillId="0" borderId="5" xfId="0" applyNumberFormat="1" applyFont="1" applyFill="1" applyBorder="1" applyProtection="1"/>
    <xf numFmtId="0" fontId="17" fillId="0" borderId="0" xfId="0" applyFont="1" applyFill="1" applyProtection="1"/>
    <xf numFmtId="0" fontId="14" fillId="0" borderId="0" xfId="0" applyFont="1" applyFill="1" applyProtection="1"/>
    <xf numFmtId="0" fontId="14" fillId="0" borderId="26" xfId="0" applyFont="1" applyFill="1" applyBorder="1" applyAlignment="1" applyProtection="1">
      <alignment horizontal="center"/>
    </xf>
    <xf numFmtId="0" fontId="14" fillId="0" borderId="22" xfId="0" applyFont="1" applyFill="1" applyBorder="1" applyAlignment="1">
      <alignment horizontal="center"/>
    </xf>
    <xf numFmtId="39" fontId="14" fillId="0" borderId="5" xfId="0" applyNumberFormat="1" applyFont="1" applyBorder="1" applyAlignment="1" applyProtection="1"/>
    <xf numFmtId="39" fontId="14" fillId="0" borderId="7" xfId="0" applyNumberFormat="1" applyFont="1" applyBorder="1" applyAlignment="1" applyProtection="1"/>
    <xf numFmtId="166" fontId="0" fillId="0" borderId="5" xfId="0" applyNumberFormat="1" applyBorder="1" applyProtection="1"/>
    <xf numFmtId="39" fontId="0" fillId="0" borderId="0" xfId="0" applyNumberFormat="1" applyAlignment="1" applyProtection="1">
      <alignment horizontal="centerContinuous"/>
    </xf>
    <xf numFmtId="39" fontId="0" fillId="0" borderId="0" xfId="0" applyNumberFormat="1" applyAlignment="1" applyProtection="1">
      <alignment horizontal="center"/>
    </xf>
    <xf numFmtId="39" fontId="0" fillId="0" borderId="0" xfId="0" applyNumberFormat="1" applyProtection="1"/>
    <xf numFmtId="39" fontId="0" fillId="0" borderId="1" xfId="0" applyNumberFormat="1" applyBorder="1" applyProtection="1"/>
    <xf numFmtId="39" fontId="0" fillId="0" borderId="7" xfId="0" applyNumberFormat="1" applyFill="1" applyBorder="1" applyAlignment="1" applyProtection="1"/>
    <xf numFmtId="39" fontId="0" fillId="0" borderId="5" xfId="0" applyNumberFormat="1" applyFill="1" applyBorder="1" applyProtection="1"/>
    <xf numFmtId="39" fontId="0" fillId="0" borderId="5" xfId="0" applyNumberFormat="1" applyFill="1" applyBorder="1" applyAlignment="1" applyProtection="1">
      <alignment horizontal="right"/>
    </xf>
    <xf numFmtId="40" fontId="0" fillId="0" borderId="0" xfId="0" applyNumberFormat="1" applyAlignment="1" applyProtection="1">
      <alignment horizontal="right"/>
    </xf>
    <xf numFmtId="39" fontId="0" fillId="0" borderId="5" xfId="0" applyNumberFormat="1" applyBorder="1" applyAlignment="1" applyProtection="1">
      <alignment horizontal="right"/>
    </xf>
    <xf numFmtId="176" fontId="10" fillId="0" borderId="17" xfId="1" applyNumberFormat="1" applyFont="1" applyBorder="1" applyProtection="1"/>
    <xf numFmtId="176" fontId="10" fillId="0" borderId="28" xfId="1" applyNumberFormat="1" applyFont="1" applyBorder="1" applyProtection="1"/>
    <xf numFmtId="0" fontId="14" fillId="0" borderId="5" xfId="0" applyFont="1" applyFill="1" applyBorder="1" applyProtection="1"/>
    <xf numFmtId="0" fontId="14" fillId="0" borderId="5" xfId="0" applyFont="1" applyFill="1" applyBorder="1" applyAlignment="1" applyProtection="1">
      <alignment horizontal="center"/>
    </xf>
    <xf numFmtId="0" fontId="14" fillId="0" borderId="36" xfId="0" applyFont="1" applyFill="1" applyBorder="1" applyProtection="1"/>
    <xf numFmtId="0" fontId="14" fillId="0" borderId="19" xfId="0" applyFont="1" applyBorder="1" applyAlignment="1" applyProtection="1">
      <alignment wrapText="1"/>
    </xf>
    <xf numFmtId="0" fontId="14" fillId="0" borderId="0" xfId="0" applyFont="1" applyAlignment="1" applyProtection="1">
      <alignment wrapText="1"/>
    </xf>
    <xf numFmtId="0" fontId="14" fillId="0" borderId="25" xfId="0" applyFont="1" applyBorder="1" applyAlignment="1" applyProtection="1">
      <alignment wrapText="1"/>
    </xf>
    <xf numFmtId="0" fontId="14" fillId="0" borderId="0" xfId="0" applyFont="1" applyBorder="1" applyAlignment="1" applyProtection="1">
      <alignment wrapText="1"/>
    </xf>
    <xf numFmtId="0" fontId="14" fillId="0" borderId="4" xfId="3" applyFont="1" applyBorder="1" applyProtection="1"/>
    <xf numFmtId="0" fontId="10" fillId="0" borderId="4" xfId="3" applyFont="1" applyFill="1" applyBorder="1" applyProtection="1"/>
    <xf numFmtId="0" fontId="14" fillId="0" borderId="0" xfId="3" applyFont="1" applyFill="1" applyProtection="1"/>
    <xf numFmtId="0" fontId="14" fillId="0" borderId="5" xfId="3" applyFont="1" applyFill="1" applyBorder="1" applyProtection="1"/>
    <xf numFmtId="0" fontId="14" fillId="0" borderId="10" xfId="3" applyFont="1" applyBorder="1" applyProtection="1"/>
    <xf numFmtId="0" fontId="14" fillId="0" borderId="11" xfId="3" applyFont="1" applyBorder="1" applyProtection="1"/>
    <xf numFmtId="0" fontId="14" fillId="0" borderId="31" xfId="3" applyFont="1" applyFill="1" applyBorder="1" applyProtection="1"/>
    <xf numFmtId="0" fontId="55" fillId="0" borderId="0" xfId="0" applyFont="1" applyBorder="1" applyProtection="1"/>
    <xf numFmtId="0" fontId="14" fillId="0" borderId="39" xfId="0" applyFont="1" applyBorder="1" applyAlignment="1" applyProtection="1">
      <alignment horizontal="center"/>
    </xf>
    <xf numFmtId="0" fontId="10" fillId="0" borderId="10" xfId="0" applyFont="1" applyFill="1" applyBorder="1" applyAlignment="1" applyProtection="1">
      <alignment horizontal="centerContinuous"/>
    </xf>
    <xf numFmtId="37" fontId="10" fillId="0" borderId="21" xfId="0" applyNumberFormat="1" applyFont="1" applyFill="1" applyBorder="1" applyAlignment="1" applyProtection="1">
      <alignment horizontal="right"/>
    </xf>
    <xf numFmtId="37" fontId="10" fillId="0" borderId="22" xfId="0" applyNumberFormat="1" applyFont="1" applyFill="1" applyBorder="1" applyAlignment="1" applyProtection="1">
      <alignment horizontal="right"/>
      <protection locked="0"/>
    </xf>
    <xf numFmtId="37" fontId="10" fillId="0" borderId="20" xfId="0" applyNumberFormat="1" applyFont="1" applyFill="1" applyBorder="1" applyAlignment="1" applyProtection="1">
      <alignment horizontal="right"/>
      <protection locked="0"/>
    </xf>
    <xf numFmtId="37" fontId="10" fillId="0" borderId="26" xfId="0" applyNumberFormat="1" applyFont="1" applyFill="1" applyBorder="1" applyAlignment="1" applyProtection="1">
      <alignment horizontal="right"/>
      <protection locked="0"/>
    </xf>
    <xf numFmtId="0" fontId="14" fillId="0" borderId="0" xfId="0" applyFont="1" applyFill="1"/>
    <xf numFmtId="5" fontId="0" fillId="0" borderId="0" xfId="0" applyNumberFormat="1"/>
    <xf numFmtId="0" fontId="26" fillId="0" borderId="0" xfId="5" applyFont="1" applyProtection="1"/>
    <xf numFmtId="5" fontId="14" fillId="0" borderId="48" xfId="0" applyNumberFormat="1" applyFont="1" applyFill="1" applyBorder="1" applyProtection="1"/>
    <xf numFmtId="0" fontId="26" fillId="0" borderId="4" xfId="0" applyFont="1" applyBorder="1" applyAlignment="1" applyProtection="1">
      <alignment horizontal="left"/>
    </xf>
    <xf numFmtId="0" fontId="14" fillId="23" borderId="0" xfId="0" applyFont="1" applyFill="1" applyProtection="1"/>
    <xf numFmtId="0" fontId="14" fillId="24" borderId="4" xfId="0" applyFont="1" applyFill="1" applyBorder="1" applyProtection="1"/>
    <xf numFmtId="0" fontId="32" fillId="24" borderId="71" xfId="0" applyFont="1" applyFill="1" applyBorder="1" applyAlignment="1" applyProtection="1">
      <alignment horizontal="centerContinuous"/>
    </xf>
    <xf numFmtId="0" fontId="14" fillId="24" borderId="71" xfId="0" applyFont="1" applyFill="1" applyBorder="1" applyAlignment="1" applyProtection="1">
      <alignment horizontal="centerContinuous"/>
    </xf>
    <xf numFmtId="0" fontId="14" fillId="24" borderId="5" xfId="0" applyFont="1" applyFill="1" applyBorder="1" applyProtection="1"/>
    <xf numFmtId="0" fontId="20" fillId="0" borderId="1" xfId="0" applyFont="1" applyBorder="1" applyAlignment="1" applyProtection="1"/>
    <xf numFmtId="0" fontId="6" fillId="0" borderId="1" xfId="0" applyFont="1" applyBorder="1" applyAlignment="1" applyProtection="1"/>
    <xf numFmtId="164" fontId="14" fillId="0" borderId="21" xfId="0" applyNumberFormat="1" applyFont="1" applyBorder="1" applyAlignment="1" applyProtection="1">
      <alignment horizontal="left"/>
    </xf>
    <xf numFmtId="0" fontId="14" fillId="0" borderId="21" xfId="0" applyFont="1" applyBorder="1" applyAlignment="1" applyProtection="1">
      <alignment horizontal="left"/>
    </xf>
    <xf numFmtId="0" fontId="0" fillId="0" borderId="74" xfId="0" applyBorder="1" applyProtection="1"/>
    <xf numFmtId="37" fontId="0" fillId="0" borderId="75" xfId="0" applyNumberFormat="1" applyBorder="1" applyProtection="1"/>
    <xf numFmtId="37" fontId="53" fillId="0" borderId="0" xfId="0" applyNumberFormat="1" applyFont="1" applyBorder="1" applyProtection="1">
      <protection locked="0"/>
    </xf>
    <xf numFmtId="37" fontId="53" fillId="0" borderId="1" xfId="0" applyNumberFormat="1" applyFont="1" applyBorder="1" applyProtection="1">
      <protection locked="0"/>
    </xf>
    <xf numFmtId="0" fontId="0" fillId="9" borderId="64" xfId="0" applyFill="1" applyBorder="1" applyProtection="1"/>
    <xf numFmtId="0" fontId="0" fillId="9" borderId="55" xfId="0" applyFill="1" applyBorder="1" applyProtection="1"/>
    <xf numFmtId="37" fontId="0" fillId="9" borderId="55" xfId="0" applyNumberFormat="1" applyFill="1" applyBorder="1" applyProtection="1"/>
    <xf numFmtId="0" fontId="0" fillId="9" borderId="56" xfId="0" applyFill="1" applyBorder="1" applyProtection="1"/>
    <xf numFmtId="0" fontId="0" fillId="0" borderId="56" xfId="0" applyBorder="1" applyAlignment="1" applyProtection="1">
      <alignment horizontal="centerContinuous"/>
    </xf>
    <xf numFmtId="37" fontId="53" fillId="0" borderId="68" xfId="0" applyNumberFormat="1" applyFont="1" applyBorder="1" applyProtection="1">
      <protection locked="0"/>
    </xf>
    <xf numFmtId="0" fontId="0" fillId="9" borderId="70" xfId="0" applyFill="1" applyBorder="1" applyProtection="1"/>
    <xf numFmtId="37" fontId="0" fillId="0" borderId="76" xfId="0" applyNumberFormat="1" applyBorder="1" applyProtection="1"/>
    <xf numFmtId="37" fontId="53" fillId="0" borderId="55" xfId="0" applyNumberFormat="1" applyFont="1" applyBorder="1" applyProtection="1">
      <protection locked="0"/>
    </xf>
    <xf numFmtId="37" fontId="53" fillId="0" borderId="56" xfId="0" applyNumberFormat="1" applyFont="1" applyBorder="1" applyProtection="1">
      <protection locked="0"/>
    </xf>
    <xf numFmtId="0" fontId="53" fillId="0" borderId="0" xfId="0" applyFont="1" applyBorder="1" applyProtection="1">
      <protection locked="0"/>
    </xf>
    <xf numFmtId="0" fontId="23" fillId="0" borderId="60" xfId="0" applyFont="1" applyBorder="1" applyAlignment="1" applyProtection="1">
      <alignment horizontal="centerContinuous"/>
    </xf>
    <xf numFmtId="0" fontId="23" fillId="0" borderId="58" xfId="0" applyFont="1" applyBorder="1" applyAlignment="1" applyProtection="1">
      <alignment horizontal="centerContinuous"/>
    </xf>
    <xf numFmtId="0" fontId="53" fillId="0" borderId="39" xfId="0" applyFont="1" applyBorder="1" applyProtection="1">
      <protection locked="0"/>
    </xf>
    <xf numFmtId="0" fontId="53" fillId="0" borderId="77" xfId="0" applyFont="1" applyBorder="1" applyProtection="1">
      <protection locked="0"/>
    </xf>
    <xf numFmtId="0" fontId="14" fillId="0" borderId="8" xfId="0" applyFont="1" applyBorder="1" applyAlignment="1" applyProtection="1">
      <alignment horizontal="left"/>
    </xf>
    <xf numFmtId="0" fontId="14" fillId="0" borderId="0" xfId="0" applyFont="1" applyProtection="1">
      <protection locked="0"/>
    </xf>
    <xf numFmtId="0" fontId="14" fillId="0" borderId="4" xfId="0" applyFont="1" applyBorder="1" applyProtection="1">
      <protection locked="0"/>
    </xf>
    <xf numFmtId="0" fontId="14" fillId="0" borderId="6" xfId="0" applyFont="1" applyBorder="1" applyProtection="1">
      <protection locked="0"/>
    </xf>
    <xf numFmtId="0" fontId="14" fillId="0" borderId="1" xfId="0" applyFont="1" applyBorder="1" applyProtection="1">
      <protection locked="0"/>
    </xf>
    <xf numFmtId="0" fontId="14" fillId="0" borderId="4" xfId="0" applyFont="1" applyBorder="1" applyAlignment="1" applyProtection="1">
      <alignment horizontal="right"/>
      <protection locked="0"/>
    </xf>
    <xf numFmtId="37" fontId="14" fillId="0" borderId="10" xfId="0" applyNumberFormat="1" applyFont="1" applyBorder="1" applyProtection="1">
      <protection locked="0"/>
    </xf>
    <xf numFmtId="5" fontId="14" fillId="0" borderId="72" xfId="0" applyNumberFormat="1" applyFont="1" applyBorder="1" applyProtection="1">
      <protection locked="0"/>
    </xf>
    <xf numFmtId="5" fontId="14" fillId="0" borderId="72" xfId="0" applyNumberFormat="1" applyFont="1" applyFill="1" applyBorder="1" applyProtection="1">
      <protection locked="0"/>
    </xf>
    <xf numFmtId="0" fontId="14" fillId="0" borderId="60" xfId="0" applyFont="1" applyBorder="1" applyAlignment="1" applyProtection="1">
      <alignment horizontal="centerContinuous"/>
    </xf>
    <xf numFmtId="0" fontId="14" fillId="0" borderId="0" xfId="0" applyFont="1" applyBorder="1" applyProtection="1">
      <protection locked="0"/>
    </xf>
    <xf numFmtId="0" fontId="15" fillId="0" borderId="58" xfId="0" applyFont="1" applyBorder="1" applyAlignment="1" applyProtection="1">
      <alignment horizontal="centerContinuous"/>
    </xf>
    <xf numFmtId="0" fontId="14" fillId="0" borderId="58" xfId="0" applyFont="1" applyBorder="1" applyAlignment="1" applyProtection="1">
      <alignment horizontal="centerContinuous"/>
    </xf>
    <xf numFmtId="0" fontId="14" fillId="0" borderId="56" xfId="0" applyFont="1" applyBorder="1" applyProtection="1"/>
    <xf numFmtId="37" fontId="14" fillId="0" borderId="19" xfId="0" applyNumberFormat="1" applyFont="1" applyBorder="1" applyAlignment="1" applyProtection="1">
      <alignment horizontal="center"/>
    </xf>
    <xf numFmtId="0" fontId="14" fillId="9" borderId="0" xfId="0" applyFont="1" applyFill="1" applyProtection="1"/>
    <xf numFmtId="0" fontId="14" fillId="9" borderId="5" xfId="0" applyFont="1" applyFill="1" applyBorder="1" applyProtection="1"/>
    <xf numFmtId="0" fontId="14" fillId="0" borderId="38" xfId="0" applyFont="1" applyBorder="1" applyAlignment="1" applyProtection="1">
      <alignment horizontal="center"/>
    </xf>
    <xf numFmtId="37" fontId="14" fillId="9" borderId="38" xfId="0" applyNumberFormat="1" applyFont="1" applyFill="1" applyBorder="1" applyProtection="1"/>
    <xf numFmtId="0" fontId="14" fillId="9" borderId="7" xfId="0" applyFont="1" applyFill="1" applyBorder="1" applyProtection="1"/>
    <xf numFmtId="37" fontId="14" fillId="0" borderId="16" xfId="0" applyNumberFormat="1" applyFont="1" applyBorder="1" applyProtection="1">
      <protection locked="0"/>
    </xf>
    <xf numFmtId="37" fontId="14" fillId="0" borderId="21" xfId="0" applyNumberFormat="1" applyFont="1" applyBorder="1" applyProtection="1">
      <protection locked="0"/>
    </xf>
    <xf numFmtId="37" fontId="14" fillId="0" borderId="22" xfId="0" applyNumberFormat="1" applyFont="1" applyBorder="1" applyProtection="1">
      <protection locked="0"/>
    </xf>
    <xf numFmtId="0" fontId="14" fillId="0" borderId="21" xfId="0" applyFont="1" applyBorder="1" applyProtection="1">
      <protection locked="0"/>
    </xf>
    <xf numFmtId="0" fontId="14" fillId="0" borderId="22" xfId="0" applyFont="1" applyBorder="1" applyProtection="1">
      <protection locked="0"/>
    </xf>
    <xf numFmtId="0" fontId="0" fillId="0" borderId="6" xfId="0" applyBorder="1" applyAlignment="1" applyProtection="1">
      <alignment horizontal="left"/>
    </xf>
    <xf numFmtId="0" fontId="15" fillId="0" borderId="4" xfId="0" applyFont="1" applyBorder="1" applyAlignment="1" applyProtection="1">
      <alignment horizontal="left"/>
    </xf>
    <xf numFmtId="0" fontId="0" fillId="0" borderId="64" xfId="0" applyBorder="1" applyAlignment="1" applyProtection="1">
      <alignment horizontal="left"/>
    </xf>
    <xf numFmtId="0" fontId="0" fillId="0" borderId="55" xfId="0" applyBorder="1" applyAlignment="1" applyProtection="1">
      <alignment horizontal="left"/>
    </xf>
    <xf numFmtId="0" fontId="0" fillId="0" borderId="56" xfId="0" applyBorder="1" applyAlignment="1" applyProtection="1">
      <alignment horizontal="left"/>
    </xf>
    <xf numFmtId="0" fontId="0" fillId="0" borderId="70" xfId="0" applyBorder="1" applyAlignment="1" applyProtection="1">
      <alignment horizontal="left"/>
    </xf>
    <xf numFmtId="0" fontId="0" fillId="0" borderId="0" xfId="0" applyBorder="1" applyAlignment="1" applyProtection="1">
      <alignment horizontal="left"/>
    </xf>
    <xf numFmtId="0" fontId="15" fillId="0" borderId="0" xfId="0" applyFont="1" applyAlignment="1" applyProtection="1">
      <alignment horizontal="left"/>
    </xf>
    <xf numFmtId="0" fontId="50" fillId="0" borderId="0" xfId="0" applyFont="1" applyAlignment="1" applyProtection="1">
      <alignment horizontal="left"/>
    </xf>
    <xf numFmtId="0" fontId="15" fillId="0" borderId="60" xfId="0" applyFont="1" applyBorder="1" applyAlignment="1" applyProtection="1">
      <alignment horizontal="left"/>
    </xf>
    <xf numFmtId="0" fontId="10" fillId="0" borderId="19" xfId="0" applyFont="1" applyBorder="1" applyAlignment="1" applyProtection="1">
      <alignment horizontal="center"/>
    </xf>
    <xf numFmtId="0" fontId="14" fillId="0" borderId="0" xfId="0" applyFont="1" applyAlignment="1" applyProtection="1">
      <alignment horizontal="center"/>
    </xf>
    <xf numFmtId="0" fontId="14" fillId="0" borderId="4" xfId="0" applyFont="1" applyBorder="1" applyAlignment="1" applyProtection="1">
      <alignment horizontal="left"/>
    </xf>
    <xf numFmtId="0" fontId="14" fillId="0" borderId="0" xfId="0" applyFont="1" applyAlignment="1" applyProtection="1">
      <alignment horizontal="left"/>
    </xf>
    <xf numFmtId="0" fontId="14" fillId="0" borderId="27" xfId="0" applyFont="1" applyBorder="1" applyAlignment="1" applyProtection="1">
      <alignment horizontal="center"/>
    </xf>
    <xf numFmtId="0" fontId="14" fillId="0" borderId="25" xfId="0" applyFont="1" applyBorder="1" applyAlignment="1" applyProtection="1">
      <alignment horizontal="center"/>
    </xf>
    <xf numFmtId="0" fontId="14" fillId="0" borderId="0" xfId="0" applyFont="1" applyBorder="1" applyAlignment="1" applyProtection="1">
      <alignment horizontal="left"/>
    </xf>
    <xf numFmtId="0" fontId="14" fillId="0" borderId="0" xfId="0" applyFont="1" applyBorder="1" applyAlignment="1" applyProtection="1">
      <alignment horizontal="center"/>
    </xf>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0" fillId="0" borderId="19" xfId="0" applyFont="1" applyBorder="1" applyAlignment="1" applyProtection="1">
      <alignment horizontal="center"/>
    </xf>
    <xf numFmtId="0" fontId="0" fillId="0" borderId="0" xfId="0" applyAlignment="1">
      <alignment horizontal="center"/>
    </xf>
    <xf numFmtId="0" fontId="14" fillId="0" borderId="0" xfId="0" applyFont="1" applyAlignment="1" applyProtection="1">
      <alignment horizontal="center"/>
    </xf>
    <xf numFmtId="0" fontId="14" fillId="0" borderId="9" xfId="0" applyFont="1" applyBorder="1" applyAlignment="1">
      <alignment horizontal="center"/>
    </xf>
    <xf numFmtId="0" fontId="14" fillId="0" borderId="30" xfId="0" applyFont="1" applyBorder="1" applyAlignment="1">
      <alignment horizontal="center"/>
    </xf>
    <xf numFmtId="0" fontId="14" fillId="0" borderId="4" xfId="0" applyFont="1" applyBorder="1" applyAlignment="1">
      <alignment horizontal="center"/>
    </xf>
    <xf numFmtId="0" fontId="14" fillId="0" borderId="19" xfId="0" applyFont="1" applyBorder="1" applyAlignment="1">
      <alignment horizontal="center"/>
    </xf>
    <xf numFmtId="0" fontId="14" fillId="0" borderId="31" xfId="0" applyFont="1" applyBorder="1" applyAlignment="1" applyProtection="1">
      <alignment horizontal="center"/>
    </xf>
    <xf numFmtId="0" fontId="14" fillId="0" borderId="4" xfId="0" applyFont="1" applyBorder="1" applyAlignment="1" applyProtection="1">
      <alignment horizontal="center"/>
    </xf>
    <xf numFmtId="0" fontId="14" fillId="0" borderId="25" xfId="0" applyFont="1" applyBorder="1" applyAlignment="1" applyProtection="1">
      <alignment horizontal="center"/>
    </xf>
    <xf numFmtId="0" fontId="14" fillId="0" borderId="0" xfId="0" applyFont="1" applyBorder="1" applyAlignment="1" applyProtection="1">
      <alignment horizontal="center"/>
    </xf>
    <xf numFmtId="0" fontId="14" fillId="0" borderId="5" xfId="0" applyFont="1" applyBorder="1" applyAlignment="1" applyProtection="1">
      <alignment horizontal="center"/>
    </xf>
    <xf numFmtId="0" fontId="14" fillId="0" borderId="9" xfId="0" applyFont="1" applyBorder="1" applyAlignment="1" applyProtection="1">
      <alignment horizontal="center"/>
    </xf>
    <xf numFmtId="0" fontId="14" fillId="0" borderId="10" xfId="0" applyFont="1" applyBorder="1" applyAlignment="1" applyProtection="1">
      <alignment horizontal="center"/>
    </xf>
    <xf numFmtId="0" fontId="57" fillId="0" borderId="15" xfId="0" applyFont="1" applyBorder="1" applyProtection="1">
      <protection locked="0"/>
    </xf>
    <xf numFmtId="0" fontId="57" fillId="0" borderId="15" xfId="0" applyFont="1" applyFill="1" applyBorder="1" applyProtection="1">
      <protection locked="0"/>
    </xf>
    <xf numFmtId="37" fontId="57" fillId="0" borderId="15" xfId="0" applyNumberFormat="1" applyFont="1" applyBorder="1" applyProtection="1">
      <protection locked="0"/>
    </xf>
    <xf numFmtId="0" fontId="14" fillId="0" borderId="4" xfId="0" applyFont="1" applyFill="1" applyBorder="1" applyAlignment="1">
      <alignment horizontal="left" vertical="top"/>
    </xf>
    <xf numFmtId="0" fontId="57" fillId="0" borderId="0" xfId="0" applyFont="1" applyProtection="1">
      <protection locked="0"/>
    </xf>
    <xf numFmtId="0" fontId="57" fillId="0" borderId="10" xfId="0" applyFont="1" applyBorder="1" applyProtection="1">
      <protection locked="0"/>
    </xf>
    <xf numFmtId="0" fontId="57" fillId="0" borderId="42" xfId="0" applyFont="1" applyBorder="1" applyAlignment="1" applyProtection="1">
      <alignment horizontal="centerContinuous"/>
    </xf>
    <xf numFmtId="0" fontId="57" fillId="0" borderId="39" xfId="0" applyFont="1" applyBorder="1" applyAlignment="1" applyProtection="1">
      <alignment horizontal="centerContinuous"/>
    </xf>
    <xf numFmtId="0" fontId="57" fillId="0" borderId="0" xfId="0" applyFont="1" applyProtection="1"/>
    <xf numFmtId="0" fontId="57" fillId="0" borderId="19" xfId="0" applyFont="1" applyBorder="1" applyAlignment="1" applyProtection="1">
      <alignment horizontal="center"/>
    </xf>
    <xf numFmtId="0" fontId="57" fillId="0" borderId="16" xfId="0" applyFont="1" applyBorder="1" applyAlignment="1" applyProtection="1">
      <alignment horizontal="center"/>
    </xf>
    <xf numFmtId="0" fontId="57" fillId="0" borderId="0" xfId="0" applyFont="1" applyAlignment="1" applyProtection="1">
      <alignment horizontal="center"/>
    </xf>
    <xf numFmtId="0" fontId="57" fillId="0" borderId="10" xfId="0" applyFont="1" applyBorder="1" applyAlignment="1" applyProtection="1">
      <alignment horizontal="center"/>
    </xf>
    <xf numFmtId="0" fontId="57" fillId="0" borderId="21" xfId="0" applyFont="1" applyBorder="1" applyAlignment="1" applyProtection="1">
      <alignment horizontal="center"/>
    </xf>
    <xf numFmtId="0" fontId="57" fillId="0" borderId="22" xfId="0" applyFont="1" applyBorder="1" applyAlignment="1" applyProtection="1">
      <alignment horizontal="center"/>
    </xf>
    <xf numFmtId="0" fontId="57" fillId="0" borderId="42" xfId="0" applyFont="1" applyBorder="1" applyProtection="1"/>
    <xf numFmtId="5" fontId="57" fillId="0" borderId="44" xfId="0" applyNumberFormat="1" applyFont="1" applyBorder="1" applyProtection="1"/>
    <xf numFmtId="5" fontId="57" fillId="0" borderId="44" xfId="0" applyNumberFormat="1" applyFont="1" applyFill="1" applyBorder="1" applyProtection="1">
      <protection locked="0"/>
    </xf>
    <xf numFmtId="5" fontId="57" fillId="0" borderId="44" xfId="0" applyNumberFormat="1" applyFont="1" applyBorder="1" applyProtection="1">
      <protection locked="0"/>
    </xf>
    <xf numFmtId="5" fontId="57" fillId="0" borderId="51" xfId="0" applyNumberFormat="1" applyFont="1" applyBorder="1" applyProtection="1">
      <protection locked="0"/>
    </xf>
    <xf numFmtId="0" fontId="57" fillId="0" borderId="31" xfId="0" applyFont="1" applyBorder="1" applyProtection="1"/>
    <xf numFmtId="37" fontId="57" fillId="9" borderId="32" xfId="0" applyNumberFormat="1" applyFont="1" applyFill="1" applyBorder="1" applyProtection="1"/>
    <xf numFmtId="37" fontId="57" fillId="9" borderId="31" xfId="0" applyNumberFormat="1" applyFont="1" applyFill="1" applyBorder="1" applyProtection="1"/>
    <xf numFmtId="0" fontId="57" fillId="9" borderId="34" xfId="0" applyFont="1" applyFill="1" applyBorder="1" applyProtection="1"/>
    <xf numFmtId="0" fontId="57" fillId="0" borderId="10" xfId="0" applyFont="1" applyBorder="1" applyProtection="1"/>
    <xf numFmtId="0" fontId="57" fillId="9" borderId="21" xfId="0" applyFont="1" applyFill="1" applyBorder="1" applyProtection="1"/>
    <xf numFmtId="0" fontId="57" fillId="9" borderId="10" xfId="0" applyFont="1" applyFill="1" applyBorder="1" applyProtection="1"/>
    <xf numFmtId="37" fontId="57" fillId="9" borderId="21" xfId="0" applyNumberFormat="1" applyFont="1" applyFill="1" applyBorder="1" applyProtection="1"/>
    <xf numFmtId="0" fontId="57" fillId="9" borderId="16" xfId="0" applyFont="1" applyFill="1" applyBorder="1" applyProtection="1"/>
    <xf numFmtId="37" fontId="57" fillId="0" borderId="44" xfId="0" applyNumberFormat="1" applyFont="1" applyBorder="1" applyProtection="1"/>
    <xf numFmtId="37" fontId="57" fillId="0" borderId="44" xfId="0" applyNumberFormat="1" applyFont="1" applyBorder="1" applyProtection="1">
      <protection locked="0"/>
    </xf>
    <xf numFmtId="0" fontId="57" fillId="9" borderId="22" xfId="0" applyFont="1" applyFill="1" applyBorder="1" applyProtection="1"/>
    <xf numFmtId="37" fontId="57" fillId="0" borderId="32" xfId="0" applyNumberFormat="1" applyFont="1" applyBorder="1" applyProtection="1">
      <protection locked="0"/>
    </xf>
    <xf numFmtId="37" fontId="57" fillId="9" borderId="44" xfId="0" applyNumberFormat="1" applyFont="1" applyFill="1" applyBorder="1" applyProtection="1"/>
    <xf numFmtId="0" fontId="57" fillId="0" borderId="51" xfId="0" applyFont="1" applyBorder="1" applyProtection="1">
      <protection locked="0"/>
    </xf>
    <xf numFmtId="0" fontId="57" fillId="9" borderId="51" xfId="0" applyFont="1" applyFill="1" applyBorder="1" applyProtection="1"/>
    <xf numFmtId="37" fontId="57" fillId="0" borderId="32" xfId="0" applyNumberFormat="1" applyFont="1" applyBorder="1" applyProtection="1"/>
    <xf numFmtId="37" fontId="57" fillId="0" borderId="34" xfId="0" applyNumberFormat="1" applyFont="1" applyBorder="1" applyProtection="1"/>
    <xf numFmtId="37" fontId="57" fillId="0" borderId="21" xfId="0" applyNumberFormat="1" applyFont="1" applyBorder="1" applyProtection="1"/>
    <xf numFmtId="0" fontId="57" fillId="0" borderId="22" xfId="0" applyFont="1" applyBorder="1" applyProtection="1"/>
    <xf numFmtId="37" fontId="57" fillId="9" borderId="42" xfId="0" applyNumberFormat="1" applyFont="1" applyFill="1" applyBorder="1" applyProtection="1"/>
    <xf numFmtId="5" fontId="57" fillId="0" borderId="32" xfId="0" applyNumberFormat="1" applyFont="1" applyBorder="1" applyProtection="1"/>
    <xf numFmtId="37" fontId="57" fillId="0" borderId="51" xfId="0" applyNumberFormat="1" applyFont="1" applyBorder="1" applyProtection="1">
      <protection locked="0"/>
    </xf>
    <xf numFmtId="5" fontId="57" fillId="0" borderId="46" xfId="0" applyNumberFormat="1" applyFont="1" applyBorder="1" applyProtection="1">
      <protection locked="0"/>
    </xf>
    <xf numFmtId="0" fontId="57" fillId="0" borderId="46" xfId="0" applyFont="1" applyBorder="1" applyProtection="1">
      <protection locked="0"/>
    </xf>
    <xf numFmtId="37" fontId="57" fillId="0" borderId="46" xfId="0" applyNumberFormat="1" applyFont="1" applyBorder="1" applyProtection="1">
      <protection locked="0"/>
    </xf>
    <xf numFmtId="37" fontId="57" fillId="0" borderId="46" xfId="0" applyNumberFormat="1" applyFont="1" applyBorder="1" applyProtection="1"/>
    <xf numFmtId="0" fontId="57" fillId="0" borderId="46" xfId="0" applyFont="1" applyBorder="1"/>
    <xf numFmtId="0" fontId="57" fillId="0" borderId="22" xfId="0" applyFont="1" applyBorder="1" applyProtection="1">
      <protection locked="0"/>
    </xf>
    <xf numFmtId="37" fontId="57" fillId="0" borderId="17" xfId="0" applyNumberFormat="1" applyFont="1" applyBorder="1" applyProtection="1">
      <protection locked="0"/>
    </xf>
    <xf numFmtId="0" fontId="57" fillId="0" borderId="17" xfId="0" applyFont="1" applyBorder="1" applyProtection="1">
      <protection locked="0"/>
    </xf>
    <xf numFmtId="5" fontId="57" fillId="0" borderId="46" xfId="0" applyNumberFormat="1" applyFont="1" applyBorder="1" applyProtection="1"/>
    <xf numFmtId="37" fontId="57" fillId="0" borderId="28" xfId="0" applyNumberFormat="1" applyFont="1" applyBorder="1" applyProtection="1">
      <protection locked="0"/>
    </xf>
    <xf numFmtId="0" fontId="57" fillId="0" borderId="28" xfId="0" applyFont="1" applyBorder="1" applyProtection="1">
      <protection locked="0"/>
    </xf>
    <xf numFmtId="0" fontId="57" fillId="0" borderId="34" xfId="0" applyFont="1" applyBorder="1" applyProtection="1">
      <protection locked="0"/>
    </xf>
    <xf numFmtId="37" fontId="57" fillId="0" borderId="17" xfId="0" applyNumberFormat="1" applyFont="1" applyBorder="1" applyProtection="1"/>
    <xf numFmtId="0" fontId="57" fillId="0" borderId="17" xfId="0" applyFont="1" applyBorder="1"/>
    <xf numFmtId="43" fontId="14" fillId="0" borderId="43" xfId="1" applyFont="1" applyBorder="1" applyAlignment="1">
      <alignment horizontal="center"/>
    </xf>
    <xf numFmtId="43" fontId="14" fillId="0" borderId="33" xfId="1" applyFont="1" applyBorder="1" applyAlignment="1">
      <alignment horizontal="center"/>
    </xf>
    <xf numFmtId="43" fontId="14" fillId="0" borderId="18" xfId="1" applyFont="1" applyBorder="1" applyAlignment="1">
      <alignment horizontal="center"/>
    </xf>
    <xf numFmtId="43" fontId="14" fillId="0" borderId="20" xfId="1" applyFont="1" applyBorder="1" applyAlignment="1">
      <alignment horizontal="center"/>
    </xf>
    <xf numFmtId="43" fontId="14" fillId="0" borderId="4" xfId="1" applyFont="1" applyBorder="1"/>
    <xf numFmtId="43" fontId="14" fillId="0" borderId="47" xfId="1" applyFont="1" applyBorder="1" applyAlignment="1">
      <alignment horizontal="center"/>
    </xf>
    <xf numFmtId="37" fontId="14" fillId="0" borderId="20" xfId="1" applyNumberFormat="1" applyFont="1" applyBorder="1" applyAlignment="1">
      <alignment horizontal="center"/>
    </xf>
    <xf numFmtId="37" fontId="14" fillId="0" borderId="43" xfId="1" applyNumberFormat="1" applyFont="1" applyBorder="1" applyAlignment="1">
      <alignment horizontal="center"/>
    </xf>
    <xf numFmtId="37" fontId="14" fillId="0" borderId="33" xfId="1" applyNumberFormat="1" applyFont="1" applyBorder="1" applyAlignment="1">
      <alignment horizontal="center"/>
    </xf>
    <xf numFmtId="37" fontId="14" fillId="0" borderId="18" xfId="1" applyNumberFormat="1" applyFont="1" applyBorder="1" applyAlignment="1">
      <alignment horizontal="center"/>
    </xf>
    <xf numFmtId="37" fontId="14" fillId="0" borderId="51" xfId="0" applyNumberFormat="1" applyFont="1" applyBorder="1" applyAlignment="1">
      <alignment horizontal="center"/>
    </xf>
    <xf numFmtId="37" fontId="14" fillId="0" borderId="16" xfId="0" applyNumberFormat="1" applyFont="1" applyBorder="1" applyAlignment="1">
      <alignment horizontal="center"/>
    </xf>
    <xf numFmtId="0" fontId="57" fillId="0" borderId="19" xfId="0" applyFont="1" applyBorder="1" applyProtection="1">
      <protection locked="0"/>
    </xf>
    <xf numFmtId="5" fontId="57" fillId="0" borderId="19" xfId="0" applyNumberFormat="1" applyFont="1" applyBorder="1" applyProtection="1">
      <protection locked="0"/>
    </xf>
    <xf numFmtId="37" fontId="57" fillId="0" borderId="19" xfId="0" applyNumberFormat="1" applyFont="1" applyBorder="1" applyProtection="1">
      <protection locked="0"/>
    </xf>
    <xf numFmtId="0" fontId="14" fillId="0" borderId="12" xfId="0" applyFont="1" applyBorder="1" applyAlignment="1" applyProtection="1">
      <alignment horizontal="center"/>
    </xf>
    <xf numFmtId="0" fontId="14" fillId="0" borderId="44" xfId="0" applyFont="1" applyBorder="1" applyAlignment="1" applyProtection="1">
      <alignment horizontal="center"/>
    </xf>
    <xf numFmtId="5" fontId="57" fillId="0" borderId="19" xfId="0" applyNumberFormat="1" applyFont="1" applyBorder="1" applyAlignment="1" applyProtection="1">
      <alignment horizontal="center"/>
      <protection locked="0"/>
    </xf>
    <xf numFmtId="0" fontId="57" fillId="0" borderId="19" xfId="0" applyFont="1" applyBorder="1" applyAlignment="1" applyProtection="1">
      <alignment horizontal="center"/>
      <protection locked="0"/>
    </xf>
    <xf numFmtId="0" fontId="11" fillId="0" borderId="19" xfId="0" applyFont="1" applyBorder="1" applyAlignment="1" applyProtection="1">
      <alignment horizontal="center"/>
      <protection locked="0"/>
    </xf>
    <xf numFmtId="0" fontId="14" fillId="9" borderId="46" xfId="0" applyFont="1" applyFill="1" applyBorder="1" applyAlignment="1" applyProtection="1">
      <alignment horizontal="center"/>
    </xf>
    <xf numFmtId="0" fontId="14" fillId="9" borderId="53" xfId="0" applyFont="1" applyFill="1" applyBorder="1" applyAlignment="1" applyProtection="1">
      <alignment horizontal="center"/>
    </xf>
    <xf numFmtId="0" fontId="17" fillId="0" borderId="0" xfId="0" applyFont="1" applyBorder="1" applyProtection="1"/>
    <xf numFmtId="0" fontId="17" fillId="0" borderId="0" xfId="0" applyFont="1" applyFill="1" applyBorder="1" applyProtection="1"/>
    <xf numFmtId="0" fontId="14" fillId="0" borderId="0" xfId="0" applyFont="1" applyFill="1" applyBorder="1" applyProtection="1"/>
    <xf numFmtId="5" fontId="14" fillId="0" borderId="52" xfId="0" applyNumberFormat="1" applyFont="1" applyFill="1" applyBorder="1" applyProtection="1"/>
    <xf numFmtId="0" fontId="14" fillId="0" borderId="0" xfId="0" applyFont="1" applyAlignment="1">
      <alignment horizontal="center"/>
    </xf>
    <xf numFmtId="0" fontId="14" fillId="0" borderId="82" xfId="0" applyFont="1" applyBorder="1" applyProtection="1"/>
    <xf numFmtId="37" fontId="10" fillId="0" borderId="29" xfId="0" applyNumberFormat="1" applyFont="1" applyBorder="1" applyProtection="1"/>
    <xf numFmtId="0" fontId="30" fillId="0" borderId="0" xfId="0" applyFont="1" applyBorder="1" applyProtection="1"/>
    <xf numFmtId="0" fontId="10" fillId="5" borderId="0" xfId="0" applyFont="1" applyFill="1" applyBorder="1" applyProtection="1"/>
    <xf numFmtId="0" fontId="57" fillId="0" borderId="21" xfId="0" applyFont="1" applyBorder="1" applyProtection="1">
      <protection locked="0"/>
    </xf>
    <xf numFmtId="0" fontId="11" fillId="0" borderId="0" xfId="0" applyFont="1" applyBorder="1" applyProtection="1">
      <protection locked="0"/>
    </xf>
    <xf numFmtId="0" fontId="57" fillId="0" borderId="0" xfId="0" applyFont="1" applyBorder="1" applyProtection="1">
      <protection locked="0"/>
    </xf>
    <xf numFmtId="0" fontId="57" fillId="0" borderId="19" xfId="0" applyFont="1" applyBorder="1" applyProtection="1"/>
    <xf numFmtId="0" fontId="57" fillId="0" borderId="10" xfId="0" applyFont="1" applyBorder="1" applyAlignment="1" applyProtection="1">
      <alignment horizontal="centerContinuous"/>
    </xf>
    <xf numFmtId="0" fontId="57" fillId="0" borderId="0" xfId="0" applyFont="1" applyBorder="1" applyProtection="1"/>
    <xf numFmtId="0" fontId="57" fillId="0" borderId="25" xfId="0" applyFont="1" applyBorder="1" applyAlignment="1" applyProtection="1">
      <alignment horizontal="center"/>
    </xf>
    <xf numFmtId="0" fontId="57" fillId="0" borderId="26" xfId="0" applyFont="1" applyBorder="1" applyAlignment="1" applyProtection="1">
      <alignment horizontal="center"/>
    </xf>
    <xf numFmtId="0" fontId="57" fillId="11" borderId="32" xfId="0" applyFont="1" applyFill="1" applyBorder="1" applyProtection="1"/>
    <xf numFmtId="0" fontId="57" fillId="11" borderId="21" xfId="0" applyFont="1" applyFill="1" applyBorder="1" applyProtection="1"/>
    <xf numFmtId="0" fontId="57" fillId="0" borderId="10" xfId="0" applyFont="1" applyBorder="1" applyAlignment="1" applyProtection="1">
      <alignment horizontal="left"/>
    </xf>
    <xf numFmtId="37" fontId="57" fillId="11" borderId="32" xfId="0" applyNumberFormat="1" applyFont="1" applyFill="1" applyBorder="1" applyProtection="1"/>
    <xf numFmtId="37" fontId="57" fillId="11" borderId="21" xfId="0" applyNumberFormat="1" applyFont="1" applyFill="1" applyBorder="1" applyProtection="1"/>
    <xf numFmtId="37" fontId="57" fillId="11" borderId="44" xfId="0" applyNumberFormat="1" applyFont="1" applyFill="1" applyBorder="1" applyProtection="1"/>
    <xf numFmtId="37" fontId="57" fillId="0" borderId="19" xfId="0" applyNumberFormat="1" applyFont="1" applyBorder="1" applyProtection="1"/>
    <xf numFmtId="37" fontId="57" fillId="22" borderId="32" xfId="0" applyNumberFormat="1" applyFont="1" applyFill="1" applyBorder="1" applyProtection="1"/>
    <xf numFmtId="37" fontId="57" fillId="22" borderId="21" xfId="0" applyNumberFormat="1" applyFont="1" applyFill="1" applyBorder="1" applyProtection="1"/>
    <xf numFmtId="0" fontId="57" fillId="0" borderId="25" xfId="0" applyFont="1" applyBorder="1" applyProtection="1">
      <protection locked="0"/>
    </xf>
    <xf numFmtId="0" fontId="57" fillId="0" borderId="26" xfId="0" applyFont="1" applyBorder="1" applyProtection="1">
      <protection locked="0"/>
    </xf>
    <xf numFmtId="0" fontId="57" fillId="0" borderId="0" xfId="0" applyFont="1" applyBorder="1" applyAlignment="1" applyProtection="1">
      <alignment horizontal="centerContinuous"/>
    </xf>
    <xf numFmtId="0" fontId="57" fillId="0" borderId="25" xfId="0" applyFont="1" applyBorder="1" applyAlignment="1" applyProtection="1">
      <alignment horizontal="centerContinuous"/>
    </xf>
    <xf numFmtId="0" fontId="57" fillId="0" borderId="26" xfId="0" applyFont="1" applyBorder="1" applyAlignment="1" applyProtection="1">
      <alignment horizontal="centerContinuous"/>
    </xf>
    <xf numFmtId="0" fontId="57" fillId="11" borderId="44" xfId="0" applyFont="1" applyFill="1" applyBorder="1" applyProtection="1"/>
    <xf numFmtId="0" fontId="57" fillId="0" borderId="26" xfId="0" applyFont="1" applyBorder="1" applyProtection="1"/>
    <xf numFmtId="5" fontId="57" fillId="0" borderId="26" xfId="0" applyNumberFormat="1" applyFont="1" applyBorder="1" applyProtection="1">
      <protection locked="0"/>
    </xf>
    <xf numFmtId="37" fontId="57" fillId="0" borderId="26" xfId="0" applyNumberFormat="1" applyFont="1" applyBorder="1" applyProtection="1">
      <protection locked="0"/>
    </xf>
    <xf numFmtId="37" fontId="57" fillId="0" borderId="26" xfId="0" applyNumberFormat="1" applyFont="1" applyBorder="1" applyProtection="1"/>
    <xf numFmtId="0" fontId="57" fillId="0" borderId="0" xfId="0" applyFont="1" applyBorder="1" applyAlignment="1" applyProtection="1">
      <alignment horizontal="center"/>
    </xf>
    <xf numFmtId="0" fontId="57" fillId="0" borderId="21" xfId="0" applyFont="1" applyBorder="1" applyProtection="1"/>
    <xf numFmtId="5" fontId="57" fillId="0" borderId="21" xfId="0" applyNumberFormat="1" applyFont="1" applyBorder="1" applyProtection="1">
      <protection locked="0"/>
    </xf>
    <xf numFmtId="37" fontId="57" fillId="0" borderId="21" xfId="0" applyNumberFormat="1" applyFont="1" applyBorder="1" applyProtection="1">
      <protection locked="0"/>
    </xf>
    <xf numFmtId="5" fontId="57" fillId="0" borderId="19" xfId="0" applyNumberFormat="1" applyFont="1" applyBorder="1" applyProtection="1"/>
    <xf numFmtId="5" fontId="57" fillId="0" borderId="21" xfId="0" applyNumberFormat="1" applyFont="1" applyBorder="1" applyProtection="1"/>
    <xf numFmtId="37" fontId="57" fillId="0" borderId="0" xfId="0" applyNumberFormat="1" applyFont="1" applyBorder="1" applyProtection="1"/>
    <xf numFmtId="0" fontId="14" fillId="0" borderId="79" xfId="0" applyFont="1" applyBorder="1" applyProtection="1"/>
    <xf numFmtId="0" fontId="14" fillId="0" borderId="80" xfId="0" applyFont="1" applyBorder="1" applyProtection="1"/>
    <xf numFmtId="0" fontId="14" fillId="0" borderId="88" xfId="0" applyFont="1" applyBorder="1" applyProtection="1"/>
    <xf numFmtId="0" fontId="11" fillId="0" borderId="84" xfId="0" applyFont="1" applyBorder="1" applyProtection="1">
      <protection locked="0"/>
    </xf>
    <xf numFmtId="0" fontId="14" fillId="0" borderId="84" xfId="0" applyFont="1" applyBorder="1" applyAlignment="1" applyProtection="1">
      <alignment horizontal="centerContinuous"/>
    </xf>
    <xf numFmtId="0" fontId="14" fillId="0" borderId="84" xfId="0" applyFont="1" applyBorder="1" applyProtection="1"/>
    <xf numFmtId="0" fontId="14" fillId="0" borderId="91" xfId="0" applyFont="1" applyBorder="1" applyProtection="1"/>
    <xf numFmtId="0" fontId="14" fillId="0" borderId="87" xfId="0" applyFont="1" applyBorder="1" applyAlignment="1" applyProtection="1">
      <alignment horizontal="center"/>
    </xf>
    <xf numFmtId="0" fontId="14" fillId="0" borderId="92" xfId="0" applyFont="1" applyBorder="1" applyAlignment="1" applyProtection="1">
      <alignment horizontal="center"/>
    </xf>
    <xf numFmtId="0" fontId="14" fillId="0" borderId="94" xfId="0" applyFont="1" applyBorder="1" applyAlignment="1" applyProtection="1">
      <alignment horizontal="center"/>
    </xf>
    <xf numFmtId="5" fontId="14" fillId="0" borderId="95" xfId="0" applyNumberFormat="1" applyFont="1" applyBorder="1" applyProtection="1"/>
    <xf numFmtId="0" fontId="57" fillId="0" borderId="79" xfId="0" applyFont="1" applyBorder="1" applyProtection="1"/>
    <xf numFmtId="0" fontId="57" fillId="0" borderId="80" xfId="0" applyFont="1" applyBorder="1" applyProtection="1"/>
    <xf numFmtId="0" fontId="57" fillId="0" borderId="88" xfId="0" applyFont="1" applyBorder="1" applyProtection="1"/>
    <xf numFmtId="0" fontId="57" fillId="0" borderId="82" xfId="0" applyFont="1" applyBorder="1" applyProtection="1"/>
    <xf numFmtId="0" fontId="57" fillId="0" borderId="84" xfId="0" applyFont="1" applyBorder="1" applyProtection="1">
      <protection locked="0"/>
    </xf>
    <xf numFmtId="0" fontId="57" fillId="0" borderId="84" xfId="0" applyFont="1" applyBorder="1" applyAlignment="1" applyProtection="1">
      <alignment horizontal="centerContinuous"/>
    </xf>
    <xf numFmtId="0" fontId="57" fillId="0" borderId="91" xfId="0" applyFont="1" applyBorder="1" applyAlignment="1" applyProtection="1">
      <alignment horizontal="centerContinuous"/>
    </xf>
    <xf numFmtId="0" fontId="57" fillId="0" borderId="87" xfId="0" applyFont="1" applyBorder="1" applyAlignment="1" applyProtection="1">
      <alignment horizontal="center"/>
    </xf>
    <xf numFmtId="0" fontId="57" fillId="0" borderId="83" xfId="0" applyFont="1" applyBorder="1" applyAlignment="1" applyProtection="1">
      <alignment horizontal="center"/>
    </xf>
    <xf numFmtId="0" fontId="57" fillId="0" borderId="92" xfId="0" applyFont="1" applyBorder="1" applyAlignment="1" applyProtection="1">
      <alignment horizontal="center"/>
    </xf>
    <xf numFmtId="0" fontId="57" fillId="0" borderId="91" xfId="0" applyFont="1" applyBorder="1" applyAlignment="1" applyProtection="1">
      <alignment horizontal="center"/>
    </xf>
    <xf numFmtId="0" fontId="57" fillId="11" borderId="93" xfId="0" applyFont="1" applyFill="1" applyBorder="1" applyProtection="1"/>
    <xf numFmtId="0" fontId="57" fillId="11" borderId="91" xfId="0" applyFont="1" applyFill="1" applyBorder="1" applyProtection="1"/>
    <xf numFmtId="37" fontId="57" fillId="0" borderId="91" xfId="0" applyNumberFormat="1" applyFont="1" applyBorder="1" applyProtection="1">
      <protection locked="0"/>
    </xf>
    <xf numFmtId="37" fontId="57" fillId="0" borderId="91" xfId="0" applyNumberFormat="1" applyFont="1" applyBorder="1" applyProtection="1"/>
    <xf numFmtId="37" fontId="57" fillId="0" borderId="86" xfId="0" applyNumberFormat="1" applyFont="1" applyBorder="1" applyProtection="1"/>
    <xf numFmtId="37" fontId="57" fillId="11" borderId="93" xfId="0" applyNumberFormat="1" applyFont="1" applyFill="1" applyBorder="1" applyProtection="1"/>
    <xf numFmtId="37" fontId="57" fillId="11" borderId="91" xfId="0" applyNumberFormat="1" applyFont="1" applyFill="1" applyBorder="1" applyProtection="1"/>
    <xf numFmtId="37" fontId="57" fillId="11" borderId="89" xfId="0" applyNumberFormat="1" applyFont="1" applyFill="1" applyBorder="1" applyProtection="1"/>
    <xf numFmtId="37" fontId="57" fillId="0" borderId="83" xfId="0" applyNumberFormat="1" applyFont="1" applyBorder="1" applyProtection="1"/>
    <xf numFmtId="0" fontId="57" fillId="0" borderId="73" xfId="0" applyFont="1" applyBorder="1" applyProtection="1"/>
    <xf numFmtId="37" fontId="57" fillId="0" borderId="97" xfId="0" applyNumberFormat="1" applyFont="1" applyBorder="1" applyProtection="1">
      <protection locked="0"/>
    </xf>
    <xf numFmtId="0" fontId="57" fillId="0" borderId="99" xfId="0" applyFont="1" applyBorder="1" applyProtection="1"/>
    <xf numFmtId="0" fontId="58" fillId="0" borderId="82" xfId="0" applyFont="1" applyBorder="1" applyProtection="1"/>
    <xf numFmtId="0" fontId="57" fillId="0" borderId="87" xfId="0" applyFont="1" applyBorder="1" applyProtection="1"/>
    <xf numFmtId="0" fontId="57" fillId="0" borderId="92" xfId="0" applyFont="1" applyBorder="1" applyProtection="1"/>
    <xf numFmtId="0" fontId="57" fillId="11" borderId="89" xfId="0" applyFont="1" applyFill="1" applyBorder="1" applyProtection="1"/>
    <xf numFmtId="0" fontId="57" fillId="0" borderId="100" xfId="0" applyFont="1" applyBorder="1" applyProtection="1"/>
    <xf numFmtId="5" fontId="57" fillId="0" borderId="100" xfId="0" applyNumberFormat="1" applyFont="1" applyBorder="1" applyProtection="1">
      <protection locked="0"/>
    </xf>
    <xf numFmtId="5" fontId="57" fillId="0" borderId="98" xfId="0" applyNumberFormat="1" applyFont="1" applyBorder="1" applyProtection="1">
      <protection locked="0"/>
    </xf>
    <xf numFmtId="0" fontId="57" fillId="0" borderId="101" xfId="0" applyFont="1" applyBorder="1" applyAlignment="1" applyProtection="1">
      <alignment horizontal="centerContinuous"/>
    </xf>
    <xf numFmtId="0" fontId="57" fillId="0" borderId="89" xfId="0" applyFont="1" applyBorder="1" applyAlignment="1" applyProtection="1">
      <alignment horizontal="centerContinuous"/>
    </xf>
    <xf numFmtId="0" fontId="57" fillId="0" borderId="82" xfId="0" applyFont="1" applyBorder="1" applyAlignment="1" applyProtection="1">
      <alignment horizontal="center"/>
    </xf>
    <xf numFmtId="0" fontId="57" fillId="0" borderId="84" xfId="0" applyFont="1" applyBorder="1" applyAlignment="1" applyProtection="1">
      <alignment horizontal="center"/>
    </xf>
    <xf numFmtId="0" fontId="57" fillId="0" borderId="84" xfId="0" applyFont="1" applyBorder="1" applyProtection="1"/>
    <xf numFmtId="5" fontId="57" fillId="0" borderId="86" xfId="0" applyNumberFormat="1" applyFont="1" applyBorder="1" applyProtection="1"/>
    <xf numFmtId="0" fontId="57" fillId="0" borderId="83" xfId="0" applyFont="1" applyBorder="1" applyProtection="1"/>
    <xf numFmtId="0" fontId="57" fillId="0" borderId="91" xfId="0" applyFont="1" applyBorder="1" applyProtection="1"/>
    <xf numFmtId="0" fontId="57" fillId="0" borderId="91" xfId="0" applyFont="1" applyBorder="1" applyProtection="1">
      <protection locked="0"/>
    </xf>
    <xf numFmtId="0" fontId="57" fillId="0" borderId="102" xfId="0" applyFont="1" applyBorder="1" applyProtection="1"/>
    <xf numFmtId="0" fontId="57" fillId="0" borderId="98" xfId="0" applyFont="1" applyBorder="1" applyProtection="1"/>
    <xf numFmtId="5" fontId="57" fillId="0" borderId="51" xfId="0" applyNumberFormat="1" applyFont="1" applyBorder="1" applyProtection="1"/>
    <xf numFmtId="37" fontId="57" fillId="0" borderId="51" xfId="0" applyNumberFormat="1" applyFont="1" applyBorder="1" applyProtection="1"/>
    <xf numFmtId="37" fontId="57" fillId="0" borderId="44" xfId="0" applyNumberFormat="1" applyFont="1" applyFill="1" applyBorder="1" applyProtection="1">
      <protection locked="0"/>
    </xf>
    <xf numFmtId="0" fontId="0" fillId="0" borderId="2" xfId="0" applyBorder="1"/>
    <xf numFmtId="5" fontId="14" fillId="0" borderId="0" xfId="0" applyNumberFormat="1" applyFont="1" applyBorder="1" applyProtection="1">
      <protection locked="0"/>
    </xf>
    <xf numFmtId="37" fontId="14" fillId="0" borderId="0" xfId="0" applyNumberFormat="1" applyFont="1" applyBorder="1" applyProtection="1">
      <protection locked="0"/>
    </xf>
    <xf numFmtId="176" fontId="14" fillId="0" borderId="0" xfId="1" applyNumberFormat="1" applyFont="1" applyBorder="1" applyProtection="1"/>
    <xf numFmtId="0" fontId="14" fillId="0" borderId="0" xfId="0" applyFont="1" applyBorder="1" applyAlignment="1" applyProtection="1">
      <alignment horizontal="centerContinuous"/>
      <protection locked="0"/>
    </xf>
    <xf numFmtId="0" fontId="14" fillId="0" borderId="8" xfId="0" applyFont="1" applyBorder="1" applyAlignment="1" applyProtection="1">
      <alignment horizontal="center"/>
    </xf>
    <xf numFmtId="0" fontId="14" fillId="0" borderId="6" xfId="0" applyFont="1" applyBorder="1" applyAlignment="1" applyProtection="1">
      <alignment horizontal="center"/>
    </xf>
    <xf numFmtId="0" fontId="14" fillId="0" borderId="3" xfId="0" applyFont="1" applyBorder="1" applyAlignment="1" applyProtection="1">
      <alignment horizontal="center"/>
    </xf>
    <xf numFmtId="0" fontId="14" fillId="0" borderId="104" xfId="0" applyFont="1" applyBorder="1" applyProtection="1"/>
    <xf numFmtId="0" fontId="14" fillId="0" borderId="81" xfId="0" applyFont="1" applyBorder="1" applyAlignment="1" applyProtection="1">
      <alignment horizontal="center"/>
    </xf>
    <xf numFmtId="0" fontId="14" fillId="0" borderId="82" xfId="0" applyFont="1" applyBorder="1" applyProtection="1">
      <protection locked="0"/>
    </xf>
    <xf numFmtId="0" fontId="15" fillId="0" borderId="106" xfId="0" applyFont="1" applyBorder="1" applyAlignment="1" applyProtection="1">
      <alignment horizontal="centerContinuous"/>
    </xf>
    <xf numFmtId="0" fontId="14" fillId="0" borderId="107" xfId="0" applyFont="1" applyBorder="1" applyAlignment="1" applyProtection="1">
      <alignment horizontal="centerContinuous"/>
    </xf>
    <xf numFmtId="0" fontId="15" fillId="0" borderId="82" xfId="0" applyFont="1" applyBorder="1" applyAlignment="1" applyProtection="1">
      <alignment horizontal="centerContinuous"/>
    </xf>
    <xf numFmtId="0" fontId="14" fillId="0" borderId="83" xfId="0" applyFont="1" applyBorder="1" applyAlignment="1" applyProtection="1">
      <alignment horizontal="centerContinuous"/>
    </xf>
    <xf numFmtId="0" fontId="14" fillId="0" borderId="83" xfId="0" applyFont="1" applyBorder="1" applyProtection="1"/>
    <xf numFmtId="0" fontId="14" fillId="0" borderId="83" xfId="0" applyFont="1" applyBorder="1" applyAlignment="1" applyProtection="1">
      <alignment horizontal="center"/>
    </xf>
    <xf numFmtId="0" fontId="14" fillId="0" borderId="82" xfId="0" applyFont="1" applyBorder="1" applyAlignment="1" applyProtection="1">
      <alignment horizontal="center"/>
      <protection locked="0"/>
    </xf>
    <xf numFmtId="5" fontId="14" fillId="0" borderId="83" xfId="0" applyNumberFormat="1" applyFont="1" applyBorder="1" applyProtection="1">
      <protection locked="0"/>
    </xf>
    <xf numFmtId="37" fontId="14" fillId="0" borderId="83" xfId="0" applyNumberFormat="1" applyFont="1" applyBorder="1" applyProtection="1">
      <protection locked="0"/>
    </xf>
    <xf numFmtId="37" fontId="14" fillId="0" borderId="91" xfId="0" applyNumberFormat="1" applyFont="1" applyBorder="1" applyProtection="1">
      <protection locked="0"/>
    </xf>
    <xf numFmtId="0" fontId="14" fillId="0" borderId="82" xfId="0" applyFont="1" applyBorder="1" applyAlignment="1" applyProtection="1">
      <alignment horizontal="center"/>
    </xf>
    <xf numFmtId="37" fontId="14" fillId="0" borderId="91" xfId="0" applyNumberFormat="1" applyFont="1" applyBorder="1" applyProtection="1"/>
    <xf numFmtId="176" fontId="14" fillId="0" borderId="83" xfId="1" applyNumberFormat="1" applyFont="1" applyBorder="1" applyProtection="1"/>
    <xf numFmtId="5" fontId="14" fillId="0" borderId="108" xfId="0" applyNumberFormat="1" applyFont="1" applyBorder="1" applyProtection="1">
      <protection locked="0"/>
    </xf>
    <xf numFmtId="0" fontId="14" fillId="0" borderId="83" xfId="0" applyFont="1" applyBorder="1" applyProtection="1">
      <protection locked="0"/>
    </xf>
    <xf numFmtId="0" fontId="14" fillId="0" borderId="102" xfId="0" applyFont="1" applyBorder="1" applyProtection="1">
      <protection locked="0"/>
    </xf>
    <xf numFmtId="0" fontId="14" fillId="0" borderId="73" xfId="0" applyFont="1" applyBorder="1" applyProtection="1">
      <protection locked="0"/>
    </xf>
    <xf numFmtId="0" fontId="14" fillId="0" borderId="98" xfId="0" applyFont="1" applyBorder="1" applyProtection="1">
      <protection locked="0"/>
    </xf>
    <xf numFmtId="37" fontId="0" fillId="0" borderId="4" xfId="0" applyNumberFormat="1" applyBorder="1" applyProtection="1"/>
    <xf numFmtId="171" fontId="0" fillId="0" borderId="4" xfId="0" applyNumberFormat="1" applyBorder="1" applyProtection="1"/>
    <xf numFmtId="171" fontId="0" fillId="0" borderId="0" xfId="0" applyNumberFormat="1" applyBorder="1" applyProtection="1"/>
    <xf numFmtId="171" fontId="0" fillId="0" borderId="9" xfId="0" applyNumberFormat="1" applyBorder="1" applyProtection="1"/>
    <xf numFmtId="37" fontId="0" fillId="0" borderId="6" xfId="0" applyNumberFormat="1" applyBorder="1" applyProtection="1"/>
    <xf numFmtId="0" fontId="0" fillId="0" borderId="41" xfId="0" applyBorder="1" applyProtection="1"/>
    <xf numFmtId="0" fontId="0" fillId="0" borderId="42" xfId="0" applyBorder="1" applyProtection="1"/>
    <xf numFmtId="5" fontId="0" fillId="0" borderId="41" xfId="0" applyNumberFormat="1" applyBorder="1" applyProtection="1"/>
    <xf numFmtId="0" fontId="0" fillId="0" borderId="41" xfId="0" applyBorder="1"/>
    <xf numFmtId="5" fontId="0" fillId="0" borderId="70" xfId="0" applyNumberFormat="1" applyBorder="1" applyAlignment="1" applyProtection="1"/>
    <xf numFmtId="5" fontId="0" fillId="0" borderId="59" xfId="0" applyNumberFormat="1" applyBorder="1" applyAlignment="1" applyProtection="1"/>
    <xf numFmtId="9" fontId="14" fillId="0" borderId="0" xfId="6" applyFont="1" applyProtection="1"/>
    <xf numFmtId="0" fontId="14" fillId="0" borderId="4" xfId="0" applyFont="1" applyBorder="1" applyAlignment="1">
      <alignment horizontal="center" vertical="center" wrapText="1"/>
    </xf>
    <xf numFmtId="37" fontId="14" fillId="0" borderId="18" xfId="0" applyNumberFormat="1" applyFont="1" applyBorder="1" applyAlignment="1" applyProtection="1">
      <alignment vertical="center" wrapText="1"/>
    </xf>
    <xf numFmtId="37" fontId="14" fillId="0" borderId="25" xfId="0" applyNumberFormat="1" applyFont="1" applyBorder="1" applyAlignment="1" applyProtection="1">
      <alignment vertical="center" wrapText="1"/>
      <protection locked="0"/>
    </xf>
    <xf numFmtId="0" fontId="14" fillId="0" borderId="16" xfId="0" applyFont="1" applyBorder="1" applyAlignment="1">
      <alignment horizontal="center" vertical="center" wrapText="1"/>
    </xf>
    <xf numFmtId="0" fontId="10" fillId="0" borderId="47" xfId="0" applyFont="1" applyBorder="1" applyAlignment="1">
      <alignment horizontal="center"/>
    </xf>
    <xf numFmtId="0" fontId="10" fillId="0" borderId="23" xfId="0" applyFont="1" applyBorder="1" applyAlignment="1">
      <alignment horizontal="center"/>
    </xf>
    <xf numFmtId="0" fontId="10" fillId="0" borderId="18" xfId="0" applyFont="1" applyBorder="1" applyAlignment="1" applyProtection="1"/>
    <xf numFmtId="0" fontId="10" fillId="0" borderId="20" xfId="0" applyFont="1" applyBorder="1" applyAlignment="1" applyProtection="1"/>
    <xf numFmtId="0" fontId="10" fillId="0" borderId="4" xfId="0" applyFont="1" applyBorder="1" applyAlignment="1" applyProtection="1"/>
    <xf numFmtId="0" fontId="10" fillId="0" borderId="9" xfId="0" applyFont="1" applyBorder="1" applyAlignment="1" applyProtection="1"/>
    <xf numFmtId="0" fontId="10" fillId="0" borderId="20" xfId="0" applyFont="1" applyFill="1" applyBorder="1" applyAlignment="1" applyProtection="1"/>
    <xf numFmtId="0" fontId="14" fillId="0" borderId="9" xfId="0" applyFont="1" applyBorder="1" applyAlignment="1" applyProtection="1"/>
    <xf numFmtId="0" fontId="10" fillId="0" borderId="22" xfId="0" applyFont="1" applyBorder="1" applyAlignment="1" applyProtection="1"/>
    <xf numFmtId="0" fontId="10" fillId="0" borderId="22" xfId="0" applyFont="1" applyFill="1" applyBorder="1" applyAlignment="1" applyProtection="1"/>
    <xf numFmtId="0" fontId="10" fillId="0" borderId="11" xfId="0" applyFont="1" applyBorder="1" applyAlignment="1" applyProtection="1"/>
    <xf numFmtId="0" fontId="10" fillId="0" borderId="16" xfId="0" applyFont="1" applyBorder="1" applyAlignment="1" applyProtection="1"/>
    <xf numFmtId="164" fontId="14" fillId="0" borderId="10" xfId="0" applyNumberFormat="1" applyFont="1" applyBorder="1" applyAlignment="1" applyProtection="1"/>
    <xf numFmtId="0" fontId="53" fillId="0" borderId="55" xfId="0" applyFont="1" applyBorder="1" applyAlignment="1" applyProtection="1">
      <alignment horizontal="center"/>
      <protection locked="0"/>
    </xf>
    <xf numFmtId="0" fontId="14" fillId="0" borderId="16" xfId="0" applyFont="1" applyBorder="1" applyAlignment="1" applyProtection="1">
      <alignment horizontal="center"/>
      <protection locked="0"/>
    </xf>
    <xf numFmtId="0" fontId="14" fillId="0" borderId="6" xfId="0" applyFont="1" applyFill="1" applyBorder="1" applyAlignment="1">
      <alignment horizontal="left" vertical="top"/>
    </xf>
    <xf numFmtId="0" fontId="23" fillId="0" borderId="2" xfId="0" applyFont="1" applyBorder="1" applyProtection="1"/>
    <xf numFmtId="0" fontId="14" fillId="0" borderId="2" xfId="0" applyFont="1" applyBorder="1" applyAlignment="1">
      <alignment horizontal="center"/>
    </xf>
    <xf numFmtId="0" fontId="14" fillId="0" borderId="14" xfId="0" applyFont="1" applyBorder="1" applyAlignment="1">
      <alignment horizontal="center"/>
    </xf>
    <xf numFmtId="0" fontId="10" fillId="0" borderId="12" xfId="0" applyFont="1" applyBorder="1" applyAlignment="1" applyProtection="1">
      <alignment horizontal="center"/>
    </xf>
    <xf numFmtId="0" fontId="10" fillId="0" borderId="13" xfId="0" applyFont="1" applyBorder="1" applyAlignment="1">
      <alignment horizontal="center"/>
    </xf>
    <xf numFmtId="0" fontId="10" fillId="0" borderId="15" xfId="0" applyFont="1" applyBorder="1" applyAlignment="1">
      <alignment horizontal="center"/>
    </xf>
    <xf numFmtId="0" fontId="10" fillId="0" borderId="12" xfId="0" applyFont="1" applyBorder="1" applyAlignment="1">
      <alignment horizontal="center"/>
    </xf>
    <xf numFmtId="0" fontId="10" fillId="0" borderId="3" xfId="0" applyFont="1" applyBorder="1" applyAlignment="1">
      <alignment horizontal="center"/>
    </xf>
    <xf numFmtId="0" fontId="10" fillId="0" borderId="25" xfId="0" applyFont="1" applyBorder="1" applyAlignment="1">
      <alignment horizontal="center"/>
    </xf>
    <xf numFmtId="0" fontId="10" fillId="0" borderId="0" xfId="0" applyFont="1" applyBorder="1" applyAlignment="1" applyProtection="1">
      <alignment vertical="top" wrapText="1"/>
    </xf>
    <xf numFmtId="0" fontId="10" fillId="0" borderId="5" xfId="0" applyFont="1" applyBorder="1" applyAlignment="1" applyProtection="1">
      <alignment horizontal="center"/>
      <protection locked="0"/>
    </xf>
    <xf numFmtId="0" fontId="14" fillId="0" borderId="13" xfId="0" applyFont="1" applyBorder="1" applyAlignment="1" applyProtection="1">
      <alignment horizontal="center"/>
    </xf>
    <xf numFmtId="0" fontId="14" fillId="0" borderId="24" xfId="0" applyFont="1" applyBorder="1" applyAlignment="1">
      <alignment horizontal="center"/>
    </xf>
    <xf numFmtId="0" fontId="14" fillId="0" borderId="13" xfId="0" applyFont="1" applyBorder="1" applyAlignment="1">
      <alignment horizontal="center"/>
    </xf>
    <xf numFmtId="0" fontId="14" fillId="0" borderId="12" xfId="0" applyFont="1" applyBorder="1" applyAlignment="1">
      <alignment horizontal="center"/>
    </xf>
    <xf numFmtId="0" fontId="14" fillId="0" borderId="43" xfId="0" applyFont="1" applyBorder="1" applyAlignment="1">
      <alignment horizontal="center"/>
    </xf>
    <xf numFmtId="0" fontId="14" fillId="0" borderId="17" xfId="0" applyFont="1" applyFill="1" applyBorder="1" applyAlignment="1" applyProtection="1">
      <alignment horizontal="center"/>
    </xf>
    <xf numFmtId="0" fontId="11" fillId="0" borderId="15" xfId="0" applyFont="1" applyBorder="1" applyAlignment="1" applyProtection="1">
      <alignment horizontal="center"/>
      <protection locked="0"/>
    </xf>
    <xf numFmtId="0" fontId="14" fillId="0" borderId="49" xfId="0" applyFont="1" applyBorder="1" applyAlignment="1" applyProtection="1">
      <alignment horizontal="center"/>
    </xf>
    <xf numFmtId="14" fontId="14" fillId="0" borderId="0" xfId="0" applyNumberFormat="1" applyFont="1" applyBorder="1" applyProtection="1"/>
    <xf numFmtId="0" fontId="14" fillId="25" borderId="17" xfId="0" applyFont="1" applyFill="1" applyBorder="1"/>
    <xf numFmtId="0" fontId="14" fillId="11" borderId="31" xfId="0" applyFont="1" applyFill="1" applyBorder="1" applyAlignment="1">
      <alignment horizontal="center"/>
    </xf>
    <xf numFmtId="0" fontId="14" fillId="11" borderId="10" xfId="0" applyFont="1" applyFill="1" applyBorder="1" applyAlignment="1">
      <alignment horizontal="center"/>
    </xf>
    <xf numFmtId="0" fontId="10" fillId="0" borderId="24" xfId="0" applyFont="1" applyBorder="1" applyAlignment="1" applyProtection="1">
      <alignment horizontal="center"/>
    </xf>
    <xf numFmtId="0" fontId="0" fillId="0" borderId="21" xfId="0" applyBorder="1" applyAlignment="1" applyProtection="1">
      <alignment horizontal="center"/>
    </xf>
    <xf numFmtId="0" fontId="10" fillId="0" borderId="51" xfId="0" applyFont="1" applyBorder="1" applyAlignment="1" applyProtection="1">
      <alignment horizontal="center"/>
    </xf>
    <xf numFmtId="0" fontId="10" fillId="0" borderId="41" xfId="0" applyFont="1" applyBorder="1" applyAlignment="1" applyProtection="1">
      <alignment horizontal="center"/>
    </xf>
    <xf numFmtId="0" fontId="10" fillId="0" borderId="32" xfId="0" applyFont="1" applyBorder="1" applyProtection="1"/>
    <xf numFmtId="0" fontId="0" fillId="0" borderId="12" xfId="0" applyBorder="1" applyAlignment="1" applyProtection="1">
      <alignment horizontal="center"/>
    </xf>
    <xf numFmtId="0" fontId="0" fillId="0" borderId="25" xfId="0" applyBorder="1" applyAlignment="1" applyProtection="1">
      <alignment horizontal="center"/>
    </xf>
    <xf numFmtId="0" fontId="14" fillId="0" borderId="91" xfId="0" applyFont="1" applyBorder="1" applyAlignment="1" applyProtection="1">
      <alignment horizontal="centerContinuous"/>
    </xf>
    <xf numFmtId="0" fontId="14" fillId="0" borderId="85" xfId="0" applyFont="1" applyBorder="1" applyAlignment="1" applyProtection="1">
      <alignment horizontal="center"/>
    </xf>
    <xf numFmtId="0" fontId="14" fillId="0" borderId="86" xfId="0" applyFont="1" applyBorder="1" applyAlignment="1" applyProtection="1">
      <alignment horizontal="center"/>
    </xf>
    <xf numFmtId="0" fontId="14" fillId="11" borderId="93" xfId="0" applyFont="1" applyFill="1" applyBorder="1" applyProtection="1"/>
    <xf numFmtId="0" fontId="14" fillId="11" borderId="83" xfId="0" applyFont="1" applyFill="1" applyBorder="1" applyProtection="1"/>
    <xf numFmtId="0" fontId="14" fillId="11" borderId="91" xfId="0" applyFont="1" applyFill="1" applyBorder="1" applyProtection="1"/>
    <xf numFmtId="5" fontId="11" fillId="0" borderId="86" xfId="0" applyNumberFormat="1" applyFont="1" applyBorder="1" applyProtection="1">
      <protection locked="0"/>
    </xf>
    <xf numFmtId="37" fontId="11" fillId="0" borderId="86" xfId="0" applyNumberFormat="1" applyFont="1" applyBorder="1" applyProtection="1">
      <protection locked="0"/>
    </xf>
    <xf numFmtId="37" fontId="14" fillId="0" borderId="86" xfId="0" applyNumberFormat="1" applyFont="1" applyBorder="1" applyProtection="1"/>
    <xf numFmtId="37" fontId="14" fillId="11" borderId="91" xfId="0" applyNumberFormat="1" applyFont="1" applyFill="1" applyBorder="1" applyProtection="1"/>
    <xf numFmtId="37" fontId="14" fillId="11" borderId="83" xfId="0" applyNumberFormat="1" applyFont="1" applyFill="1" applyBorder="1" applyProtection="1"/>
    <xf numFmtId="37" fontId="14" fillId="11" borderId="93" xfId="0" applyNumberFormat="1" applyFont="1" applyFill="1" applyBorder="1" applyProtection="1"/>
    <xf numFmtId="37" fontId="11" fillId="0" borderId="85" xfId="0" applyNumberFormat="1" applyFont="1" applyBorder="1" applyProtection="1">
      <protection locked="0"/>
    </xf>
    <xf numFmtId="5" fontId="14" fillId="0" borderId="109" xfId="0" applyNumberFormat="1" applyFont="1" applyBorder="1" applyProtection="1"/>
    <xf numFmtId="0" fontId="57" fillId="0" borderId="110" xfId="0" applyFont="1" applyBorder="1" applyAlignment="1" applyProtection="1">
      <alignment horizontal="center"/>
    </xf>
    <xf numFmtId="0" fontId="14" fillId="0" borderId="90" xfId="0" applyFont="1" applyBorder="1" applyAlignment="1" applyProtection="1">
      <alignment horizontal="center"/>
    </xf>
    <xf numFmtId="0" fontId="11" fillId="0" borderId="83" xfId="0" applyFont="1" applyBorder="1" applyAlignment="1" applyProtection="1">
      <alignment horizontal="center"/>
      <protection locked="0"/>
    </xf>
    <xf numFmtId="0" fontId="0" fillId="0" borderId="86" xfId="0" applyBorder="1" applyAlignment="1" applyProtection="1">
      <alignment horizontal="center"/>
    </xf>
    <xf numFmtId="0" fontId="57" fillId="0" borderId="88" xfId="0" applyFont="1" applyBorder="1" applyAlignment="1" applyProtection="1">
      <alignment horizontal="center"/>
    </xf>
    <xf numFmtId="0" fontId="57" fillId="0" borderId="96" xfId="0" applyFont="1" applyBorder="1" applyAlignment="1" applyProtection="1">
      <alignment horizontal="center"/>
    </xf>
    <xf numFmtId="0" fontId="57" fillId="0" borderId="85" xfId="0" applyFont="1" applyBorder="1" applyAlignment="1" applyProtection="1">
      <alignment horizontal="center"/>
      <protection locked="0"/>
    </xf>
    <xf numFmtId="164" fontId="57" fillId="0" borderId="17" xfId="0" applyNumberFormat="1" applyFont="1" applyBorder="1" applyAlignment="1" applyProtection="1">
      <alignment horizontal="center"/>
    </xf>
    <xf numFmtId="0" fontId="57" fillId="0" borderId="86" xfId="0" applyFont="1" applyBorder="1" applyAlignment="1" applyProtection="1">
      <alignment horizontal="center"/>
    </xf>
    <xf numFmtId="0" fontId="57" fillId="0" borderId="81" xfId="0" applyFont="1" applyBorder="1" applyAlignment="1" applyProtection="1">
      <alignment horizontal="center"/>
    </xf>
    <xf numFmtId="0" fontId="57" fillId="0" borderId="83" xfId="0" applyFont="1" applyBorder="1" applyAlignment="1" applyProtection="1">
      <alignment horizontal="center"/>
      <protection locked="0"/>
    </xf>
    <xf numFmtId="0" fontId="0" fillId="0" borderId="24" xfId="0" applyBorder="1" applyAlignment="1" applyProtection="1">
      <alignment horizontal="center"/>
    </xf>
    <xf numFmtId="0" fontId="14" fillId="0" borderId="47" xfId="0" applyFont="1" applyBorder="1" applyProtection="1"/>
    <xf numFmtId="176" fontId="0" fillId="0" borderId="19" xfId="1" applyNumberFormat="1" applyFont="1" applyBorder="1" applyProtection="1"/>
    <xf numFmtId="37" fontId="0" fillId="0" borderId="19" xfId="0" applyNumberFormat="1" applyBorder="1" applyAlignment="1" applyProtection="1">
      <alignment horizontal="center"/>
    </xf>
    <xf numFmtId="164" fontId="0" fillId="0" borderId="56" xfId="0" applyNumberFormat="1" applyBorder="1" applyAlignment="1" applyProtection="1">
      <alignment horizontal="center"/>
    </xf>
    <xf numFmtId="164" fontId="0" fillId="0" borderId="55" xfId="0" applyNumberFormat="1" applyBorder="1" applyAlignment="1" applyProtection="1">
      <alignment horizontal="center"/>
    </xf>
    <xf numFmtId="0" fontId="14" fillId="0" borderId="80" xfId="0" applyFont="1" applyBorder="1" applyAlignment="1" applyProtection="1">
      <alignment horizontal="center"/>
    </xf>
    <xf numFmtId="164" fontId="14" fillId="0" borderId="5" xfId="0" applyNumberFormat="1" applyFont="1" applyBorder="1" applyAlignment="1" applyProtection="1">
      <alignment horizontal="center"/>
    </xf>
    <xf numFmtId="164" fontId="14" fillId="0" borderId="6" xfId="0" applyNumberFormat="1" applyFont="1" applyBorder="1" applyAlignment="1" applyProtection="1">
      <alignment horizontal="center"/>
    </xf>
    <xf numFmtId="164" fontId="0" fillId="0" borderId="7" xfId="0" applyNumberFormat="1" applyBorder="1" applyAlignment="1" applyProtection="1">
      <alignment horizontal="center"/>
    </xf>
    <xf numFmtId="0" fontId="0" fillId="0" borderId="67" xfId="0" applyBorder="1" applyProtection="1"/>
    <xf numFmtId="49" fontId="10" fillId="0" borderId="11" xfId="0" applyNumberFormat="1" applyFont="1" applyBorder="1" applyAlignment="1" applyProtection="1">
      <alignment horizontal="center"/>
    </xf>
    <xf numFmtId="164" fontId="0" fillId="0" borderId="68" xfId="0" applyNumberFormat="1" applyBorder="1" applyAlignment="1" applyProtection="1">
      <alignment horizontal="center"/>
    </xf>
    <xf numFmtId="164" fontId="0" fillId="0" borderId="11" xfId="0" applyNumberFormat="1" applyBorder="1" applyAlignment="1" applyProtection="1">
      <alignment horizontal="center"/>
    </xf>
    <xf numFmtId="49" fontId="14" fillId="0" borderId="56" xfId="0" applyNumberFormat="1" applyFont="1" applyBorder="1" applyAlignment="1">
      <alignment horizontal="center"/>
    </xf>
    <xf numFmtId="0" fontId="14" fillId="0" borderId="64" xfId="0" applyFont="1" applyBorder="1" applyAlignment="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14" fillId="0" borderId="0" xfId="0" applyFont="1" applyBorder="1" applyAlignment="1" applyProtection="1">
      <alignment horizontal="center"/>
    </xf>
    <xf numFmtId="178" fontId="10" fillId="0" borderId="19" xfId="0" applyNumberFormat="1" applyFont="1" applyFill="1" applyBorder="1" applyAlignment="1" applyProtection="1">
      <alignment horizontal="center"/>
    </xf>
    <xf numFmtId="0" fontId="14" fillId="0" borderId="42" xfId="0" applyFont="1" applyBorder="1" applyAlignment="1" applyProtection="1">
      <alignment horizontal="left"/>
    </xf>
    <xf numFmtId="37" fontId="14" fillId="0" borderId="5" xfId="0" applyNumberFormat="1" applyFont="1" applyFill="1" applyBorder="1" applyProtection="1"/>
    <xf numFmtId="14" fontId="14" fillId="0" borderId="0" xfId="0" applyNumberFormat="1" applyFont="1"/>
    <xf numFmtId="37" fontId="14" fillId="0" borderId="15" xfId="0" applyNumberFormat="1" applyFont="1" applyFill="1" applyBorder="1" applyProtection="1"/>
    <xf numFmtId="0" fontId="14" fillId="0" borderId="153" xfId="0" applyFont="1" applyBorder="1"/>
    <xf numFmtId="0" fontId="14" fillId="0" borderId="0" xfId="26172"/>
    <xf numFmtId="0" fontId="14" fillId="0" borderId="4" xfId="26172" applyFont="1" applyBorder="1" applyProtection="1"/>
    <xf numFmtId="0" fontId="14" fillId="0" borderId="25" xfId="26172" applyFont="1" applyBorder="1" applyProtection="1"/>
    <xf numFmtId="0" fontId="14" fillId="0" borderId="26" xfId="26172" applyFont="1" applyBorder="1" applyProtection="1"/>
    <xf numFmtId="0" fontId="14" fillId="0" borderId="9" xfId="26172" applyFont="1" applyBorder="1" applyProtection="1"/>
    <xf numFmtId="0" fontId="14" fillId="0" borderId="11" xfId="26172" applyFont="1" applyBorder="1" applyProtection="1"/>
    <xf numFmtId="0" fontId="14" fillId="0" borderId="30" xfId="26172" applyFont="1" applyBorder="1" applyAlignment="1" applyProtection="1">
      <alignment horizontal="centerContinuous"/>
    </xf>
    <xf numFmtId="0" fontId="14" fillId="0" borderId="4" xfId="26172" applyFont="1" applyBorder="1" applyAlignment="1" applyProtection="1">
      <alignment horizontal="centerContinuous"/>
    </xf>
    <xf numFmtId="0" fontId="14" fillId="0" borderId="33" xfId="26172" applyFont="1" applyBorder="1" applyAlignment="1" applyProtection="1">
      <alignment horizontal="center"/>
    </xf>
    <xf numFmtId="0" fontId="14" fillId="0" borderId="31" xfId="26172" applyFont="1" applyBorder="1" applyProtection="1"/>
    <xf numFmtId="0" fontId="14" fillId="0" borderId="28" xfId="26172" applyFont="1" applyBorder="1" applyProtection="1"/>
    <xf numFmtId="0" fontId="14" fillId="0" borderId="27" xfId="26172" applyFont="1" applyBorder="1" applyProtection="1"/>
    <xf numFmtId="0" fontId="14" fillId="0" borderId="42" xfId="26172" applyFont="1" applyBorder="1" applyProtection="1"/>
    <xf numFmtId="0" fontId="14" fillId="0" borderId="39" xfId="26172" applyFont="1" applyBorder="1" applyProtection="1"/>
    <xf numFmtId="0" fontId="14" fillId="0" borderId="27" xfId="26172" applyFont="1" applyBorder="1" applyAlignment="1" applyProtection="1">
      <alignment horizontal="centerContinuous"/>
    </xf>
    <xf numFmtId="0" fontId="14" fillId="0" borderId="42" xfId="26172" applyFont="1" applyBorder="1" applyAlignment="1" applyProtection="1">
      <alignment horizontal="centerContinuous"/>
    </xf>
    <xf numFmtId="0" fontId="14" fillId="0" borderId="45" xfId="26172" applyFont="1" applyBorder="1" applyAlignment="1" applyProtection="1">
      <alignment horizontal="centerContinuous"/>
    </xf>
    <xf numFmtId="0" fontId="14" fillId="0" borderId="18" xfId="26172" applyFont="1" applyBorder="1" applyAlignment="1" applyProtection="1">
      <alignment horizontal="center"/>
    </xf>
    <xf numFmtId="0" fontId="14" fillId="0" borderId="25" xfId="26172" applyFont="1" applyBorder="1" applyAlignment="1" applyProtection="1">
      <alignment horizontal="center"/>
    </xf>
    <xf numFmtId="0" fontId="14" fillId="0" borderId="5" xfId="26172" applyFont="1" applyBorder="1" applyAlignment="1" applyProtection="1">
      <alignment horizontal="center"/>
    </xf>
    <xf numFmtId="0" fontId="14" fillId="0" borderId="0" xfId="26172" applyFont="1" applyAlignment="1" applyProtection="1">
      <alignment horizontal="center"/>
    </xf>
    <xf numFmtId="0" fontId="14" fillId="0" borderId="19" xfId="26172" applyFont="1" applyBorder="1" applyProtection="1"/>
    <xf numFmtId="0" fontId="14" fillId="0" borderId="16" xfId="26172" applyFont="1" applyBorder="1" applyProtection="1"/>
    <xf numFmtId="0" fontId="14" fillId="0" borderId="25" xfId="26172" applyFont="1" applyBorder="1" applyAlignment="1" applyProtection="1">
      <alignment horizontal="centerContinuous"/>
    </xf>
    <xf numFmtId="0" fontId="14" fillId="0" borderId="19" xfId="26172" applyFont="1" applyBorder="1" applyAlignment="1" applyProtection="1">
      <alignment horizontal="center"/>
    </xf>
    <xf numFmtId="0" fontId="14" fillId="0" borderId="16" xfId="26172" applyFont="1" applyBorder="1" applyAlignment="1" applyProtection="1">
      <alignment horizontal="center"/>
    </xf>
    <xf numFmtId="0" fontId="14" fillId="0" borderId="20" xfId="26172" applyFont="1" applyBorder="1" applyAlignment="1" applyProtection="1">
      <alignment horizontal="center"/>
    </xf>
    <xf numFmtId="0" fontId="14" fillId="0" borderId="26" xfId="26172" applyFont="1" applyBorder="1" applyAlignment="1" applyProtection="1">
      <alignment horizontal="center"/>
    </xf>
    <xf numFmtId="0" fontId="14" fillId="0" borderId="11" xfId="26172" applyFont="1" applyBorder="1" applyAlignment="1" applyProtection="1">
      <alignment horizontal="center"/>
    </xf>
    <xf numFmtId="0" fontId="14" fillId="0" borderId="10" xfId="26172" applyFont="1" applyBorder="1" applyAlignment="1" applyProtection="1">
      <alignment horizontal="center"/>
    </xf>
    <xf numFmtId="0" fontId="14" fillId="0" borderId="21" xfId="26172" applyFont="1" applyBorder="1" applyAlignment="1" applyProtection="1">
      <alignment horizontal="center"/>
    </xf>
    <xf numFmtId="0" fontId="14" fillId="0" borderId="22" xfId="26172" applyFont="1" applyBorder="1" applyAlignment="1" applyProtection="1">
      <alignment horizontal="center"/>
    </xf>
    <xf numFmtId="37" fontId="14" fillId="0" borderId="9" xfId="26172" applyNumberFormat="1" applyFont="1" applyBorder="1" applyProtection="1"/>
    <xf numFmtId="37" fontId="14" fillId="0" borderId="26" xfId="26172" applyNumberFormat="1" applyFont="1" applyBorder="1" applyProtection="1"/>
    <xf numFmtId="5" fontId="14" fillId="0" borderId="26" xfId="26172" applyNumberFormat="1" applyFont="1" applyBorder="1" applyProtection="1"/>
    <xf numFmtId="5" fontId="14" fillId="0" borderId="10" xfId="26172" applyNumberFormat="1" applyFont="1" applyBorder="1" applyProtection="1"/>
    <xf numFmtId="37" fontId="14" fillId="0" borderId="10" xfId="26172" applyNumberFormat="1" applyFont="1" applyBorder="1" applyProtection="1"/>
    <xf numFmtId="0" fontId="14" fillId="0" borderId="51" xfId="26172" applyFont="1" applyBorder="1" applyAlignment="1" applyProtection="1">
      <alignment horizontal="center"/>
    </xf>
    <xf numFmtId="0" fontId="14" fillId="0" borderId="23" xfId="26172" applyFont="1" applyBorder="1" applyAlignment="1" applyProtection="1">
      <alignment horizontal="center"/>
    </xf>
    <xf numFmtId="0" fontId="14" fillId="0" borderId="36" xfId="26172" applyFont="1" applyBorder="1" applyAlignment="1" applyProtection="1">
      <alignment horizontal="center"/>
    </xf>
    <xf numFmtId="0" fontId="14" fillId="3" borderId="36" xfId="26172" applyFont="1" applyFill="1" applyBorder="1" applyProtection="1"/>
    <xf numFmtId="0" fontId="14" fillId="3" borderId="7" xfId="26172" applyFont="1" applyFill="1" applyBorder="1" applyProtection="1"/>
    <xf numFmtId="37" fontId="14" fillId="0" borderId="6" xfId="26172" applyNumberFormat="1" applyFont="1" applyBorder="1" applyProtection="1"/>
    <xf numFmtId="37" fontId="14" fillId="0" borderId="36" xfId="26172" applyNumberFormat="1" applyFont="1" applyBorder="1" applyProtection="1"/>
    <xf numFmtId="5" fontId="14" fillId="0" borderId="36" xfId="26172" applyNumberFormat="1" applyFont="1" applyBorder="1" applyProtection="1"/>
    <xf numFmtId="0" fontId="14" fillId="0" borderId="37" xfId="26172" applyFont="1" applyBorder="1" applyAlignment="1" applyProtection="1">
      <alignment horizontal="center"/>
    </xf>
    <xf numFmtId="0" fontId="57" fillId="0" borderId="0" xfId="0" applyFont="1" applyFill="1" applyBorder="1" applyProtection="1"/>
    <xf numFmtId="0" fontId="57" fillId="0" borderId="10" xfId="0" applyFont="1" applyFill="1" applyBorder="1" applyProtection="1"/>
    <xf numFmtId="0" fontId="57" fillId="0" borderId="10" xfId="0" applyFont="1" applyFill="1" applyBorder="1" applyProtection="1">
      <protection locked="0"/>
    </xf>
    <xf numFmtId="14" fontId="57" fillId="0" borderId="10" xfId="0" applyNumberFormat="1" applyFont="1" applyFill="1" applyBorder="1" applyProtection="1">
      <protection locked="0"/>
    </xf>
    <xf numFmtId="37" fontId="57" fillId="0" borderId="10" xfId="0" applyNumberFormat="1" applyFont="1" applyFill="1" applyBorder="1" applyProtection="1">
      <protection locked="0"/>
    </xf>
    <xf numFmtId="43" fontId="14" fillId="0" borderId="91" xfId="1" applyFont="1" applyBorder="1" applyProtection="1">
      <protection locked="0"/>
    </xf>
    <xf numFmtId="176" fontId="14" fillId="0" borderId="0" xfId="1" applyNumberFormat="1" applyFont="1" applyBorder="1" applyProtection="1">
      <protection locked="0"/>
    </xf>
    <xf numFmtId="176" fontId="14" fillId="0" borderId="0" xfId="1" applyNumberFormat="1" applyFont="1" applyBorder="1" applyAlignment="1" applyProtection="1">
      <alignment horizontal="right" vertical="top"/>
      <protection locked="0"/>
    </xf>
    <xf numFmtId="0" fontId="14" fillId="0" borderId="157" xfId="0" applyFont="1" applyBorder="1" applyProtection="1">
      <protection locked="0"/>
    </xf>
    <xf numFmtId="0" fontId="14" fillId="0" borderId="156" xfId="0" applyFont="1" applyBorder="1" applyProtection="1">
      <protection locked="0"/>
    </xf>
    <xf numFmtId="0" fontId="14" fillId="0" borderId="80" xfId="0" applyFont="1" applyBorder="1" applyAlignment="1" applyProtection="1">
      <alignment horizontal="left"/>
    </xf>
    <xf numFmtId="0" fontId="14" fillId="0" borderId="158" xfId="0" applyFont="1" applyBorder="1" applyProtection="1"/>
    <xf numFmtId="37" fontId="14" fillId="0" borderId="16" xfId="0" applyNumberFormat="1" applyFont="1" applyBorder="1" applyAlignment="1" applyProtection="1">
      <alignment horizontal="right"/>
      <protection locked="0"/>
    </xf>
    <xf numFmtId="0" fontId="14" fillId="0" borderId="0" xfId="0" applyFont="1" applyAlignment="1" applyProtection="1">
      <alignment horizontal="center"/>
    </xf>
    <xf numFmtId="0" fontId="14" fillId="0" borderId="0" xfId="0" applyFont="1" applyAlignment="1" applyProtection="1">
      <alignment horizontal="left"/>
    </xf>
    <xf numFmtId="0" fontId="14" fillId="0" borderId="19" xfId="0" applyFont="1" applyBorder="1" applyAlignment="1">
      <alignment horizontal="center"/>
    </xf>
    <xf numFmtId="0" fontId="14" fillId="0" borderId="31" xfId="0" applyFont="1" applyBorder="1" applyAlignment="1" applyProtection="1">
      <alignment horizontal="left"/>
    </xf>
    <xf numFmtId="0" fontId="14" fillId="0" borderId="19" xfId="0" applyFont="1" applyBorder="1" applyAlignment="1" applyProtection="1">
      <alignment horizontal="center"/>
    </xf>
    <xf numFmtId="0" fontId="0" fillId="0" borderId="0" xfId="0" applyFont="1" applyProtection="1"/>
    <xf numFmtId="0" fontId="14" fillId="0" borderId="78" xfId="0" applyFont="1" applyBorder="1" applyProtection="1"/>
    <xf numFmtId="0" fontId="14" fillId="5" borderId="19" xfId="0" applyFont="1" applyFill="1" applyBorder="1" applyAlignment="1" applyProtection="1">
      <alignment horizontal="center"/>
    </xf>
    <xf numFmtId="0" fontId="17" fillId="0" borderId="0" xfId="0" applyFont="1" applyAlignment="1" applyProtection="1">
      <alignment horizontal="left"/>
    </xf>
    <xf numFmtId="0" fontId="0" fillId="0" borderId="0" xfId="0"/>
    <xf numFmtId="0" fontId="26" fillId="0" borderId="10" xfId="0" applyFont="1" applyBorder="1" applyAlignment="1" applyProtection="1">
      <alignment horizontal="left"/>
    </xf>
    <xf numFmtId="0" fontId="14" fillId="0" borderId="0" xfId="0" applyFont="1" applyAlignment="1" applyProtection="1">
      <alignment horizontal="center"/>
    </xf>
    <xf numFmtId="0" fontId="14" fillId="0" borderId="24" xfId="0" applyFont="1" applyBorder="1" applyAlignment="1" applyProtection="1">
      <alignment horizontal="center"/>
    </xf>
    <xf numFmtId="0" fontId="14" fillId="0" borderId="11" xfId="0" applyFont="1" applyBorder="1" applyAlignment="1" applyProtection="1">
      <alignment horizontal="center"/>
    </xf>
    <xf numFmtId="0" fontId="14" fillId="0" borderId="10" xfId="0" applyFont="1" applyBorder="1" applyAlignment="1" applyProtection="1">
      <alignment horizontal="center"/>
    </xf>
    <xf numFmtId="0" fontId="14" fillId="0" borderId="19" xfId="0" applyFont="1" applyBorder="1" applyAlignment="1" applyProtection="1">
      <alignment horizontal="center"/>
    </xf>
    <xf numFmtId="0" fontId="0" fillId="0" borderId="0" xfId="0"/>
    <xf numFmtId="0" fontId="0" fillId="0" borderId="0" xfId="0" applyAlignment="1">
      <alignment horizontal="center"/>
    </xf>
    <xf numFmtId="0" fontId="14" fillId="0" borderId="5" xfId="0" applyFont="1" applyBorder="1" applyAlignment="1" applyProtection="1">
      <alignment horizontal="center"/>
    </xf>
    <xf numFmtId="0" fontId="14" fillId="0" borderId="7" xfId="0" applyFont="1" applyBorder="1" applyAlignment="1" applyProtection="1">
      <alignment horizontal="center"/>
    </xf>
    <xf numFmtId="0" fontId="0" fillId="0" borderId="6" xfId="0" applyBorder="1" applyAlignment="1" applyProtection="1">
      <alignment horizontal="center"/>
    </xf>
    <xf numFmtId="0" fontId="0" fillId="0" borderId="1" xfId="0" applyBorder="1" applyAlignment="1" applyProtection="1">
      <alignment horizontal="center"/>
    </xf>
    <xf numFmtId="0" fontId="0" fillId="0" borderId="4" xfId="0" applyBorder="1" applyAlignment="1" applyProtection="1">
      <alignment horizontal="center"/>
    </xf>
    <xf numFmtId="0" fontId="0" fillId="0" borderId="0" xfId="0" applyBorder="1" applyAlignment="1" applyProtection="1">
      <alignment horizontal="center"/>
    </xf>
    <xf numFmtId="0" fontId="0" fillId="0" borderId="8" xfId="0" applyBorder="1" applyAlignment="1" applyProtection="1">
      <alignment horizontal="center"/>
    </xf>
    <xf numFmtId="164" fontId="0" fillId="0" borderId="6" xfId="0" applyNumberFormat="1" applyBorder="1" applyAlignment="1" applyProtection="1">
      <alignment horizontal="center"/>
    </xf>
    <xf numFmtId="0" fontId="0" fillId="0" borderId="5" xfId="0" applyBorder="1" applyAlignment="1" applyProtection="1">
      <alignment horizontal="center"/>
    </xf>
    <xf numFmtId="0" fontId="0" fillId="0" borderId="3" xfId="0" applyBorder="1" applyAlignment="1" applyProtection="1">
      <alignment horizontal="center"/>
    </xf>
    <xf numFmtId="0" fontId="0" fillId="0" borderId="7" xfId="0" applyBorder="1" applyAlignment="1" applyProtection="1">
      <alignment horizontal="center"/>
    </xf>
    <xf numFmtId="271" fontId="14" fillId="0" borderId="22" xfId="0" applyNumberFormat="1" applyFont="1" applyBorder="1" applyAlignment="1" applyProtection="1">
      <alignment horizontal="center"/>
    </xf>
    <xf numFmtId="0" fontId="61" fillId="0" borderId="0" xfId="0" applyFont="1" applyFill="1"/>
    <xf numFmtId="0" fontId="55" fillId="0" borderId="0" xfId="44769" applyFont="1" applyFill="1" applyProtection="1"/>
    <xf numFmtId="0" fontId="15" fillId="0" borderId="5" xfId="0" applyFont="1" applyFill="1" applyBorder="1" applyProtection="1"/>
    <xf numFmtId="0" fontId="184" fillId="0" borderId="0" xfId="0" applyFont="1" applyFill="1"/>
    <xf numFmtId="0" fontId="32" fillId="0" borderId="0" xfId="0" applyFont="1" applyFill="1" applyProtection="1"/>
    <xf numFmtId="0" fontId="15" fillId="0" borderId="0" xfId="0" applyFont="1" applyFill="1" applyProtection="1"/>
    <xf numFmtId="0" fontId="55" fillId="0" borderId="0" xfId="44769" applyFont="1" applyFill="1"/>
    <xf numFmtId="0" fontId="32" fillId="0" borderId="0" xfId="44769" applyFont="1" applyFill="1" applyProtection="1"/>
    <xf numFmtId="0" fontId="15" fillId="0" borderId="0" xfId="44769" applyFont="1" applyFill="1" applyProtection="1"/>
    <xf numFmtId="0" fontId="15" fillId="0" borderId="5" xfId="44769" applyFont="1" applyFill="1" applyBorder="1" applyProtection="1"/>
    <xf numFmtId="0" fontId="61" fillId="0" borderId="0" xfId="44769" applyFont="1" applyFill="1"/>
    <xf numFmtId="0" fontId="14" fillId="0" borderId="0" xfId="44769" applyFont="1" applyFill="1" applyProtection="1"/>
    <xf numFmtId="0" fontId="16" fillId="0" borderId="0" xfId="0" applyFont="1" applyFill="1" applyBorder="1" applyProtection="1"/>
    <xf numFmtId="0" fontId="16" fillId="0" borderId="0" xfId="0" applyFont="1" applyFill="1" applyProtection="1"/>
    <xf numFmtId="0" fontId="14" fillId="0" borderId="0" xfId="0" applyFont="1" applyFill="1" applyAlignment="1" applyProtection="1">
      <alignment horizontal="center"/>
    </xf>
    <xf numFmtId="0" fontId="14" fillId="0" borderId="117" xfId="0" applyFont="1" applyBorder="1"/>
    <xf numFmtId="0" fontId="14" fillId="0" borderId="159" xfId="0" applyFont="1" applyBorder="1" applyProtection="1"/>
    <xf numFmtId="0" fontId="15" fillId="0" borderId="0" xfId="0" applyFont="1" applyAlignment="1">
      <alignment vertical="center"/>
    </xf>
    <xf numFmtId="0" fontId="6" fillId="0" borderId="0" xfId="0" applyFont="1" applyAlignment="1">
      <alignment vertical="center"/>
    </xf>
    <xf numFmtId="0" fontId="6" fillId="0" borderId="0" xfId="0" applyFont="1" applyProtection="1"/>
    <xf numFmtId="0" fontId="14" fillId="0" borderId="0" xfId="0" applyFont="1" applyAlignment="1">
      <alignment vertical="center"/>
    </xf>
    <xf numFmtId="10" fontId="0" fillId="0" borderId="0" xfId="3" applyNumberFormat="1" applyFont="1" applyFill="1" applyBorder="1" applyProtection="1"/>
    <xf numFmtId="0" fontId="0" fillId="0" borderId="31" xfId="3" applyFont="1" applyFill="1" applyBorder="1" applyProtection="1"/>
    <xf numFmtId="271" fontId="14" fillId="0" borderId="0" xfId="0" applyNumberFormat="1" applyFont="1" applyAlignment="1">
      <alignment horizontal="center"/>
    </xf>
    <xf numFmtId="0" fontId="185" fillId="0" borderId="0" xfId="44769" applyFont="1" applyFill="1" applyProtection="1"/>
    <xf numFmtId="0" fontId="0" fillId="0" borderId="0" xfId="0" applyFill="1" applyProtection="1"/>
    <xf numFmtId="0" fontId="0" fillId="0" borderId="5" xfId="0" applyFill="1" applyBorder="1" applyProtection="1"/>
    <xf numFmtId="0" fontId="0" fillId="0" borderId="1" xfId="0" applyFill="1" applyBorder="1" applyProtection="1"/>
    <xf numFmtId="37" fontId="0" fillId="0" borderId="5" xfId="0" applyNumberFormat="1" applyFill="1" applyBorder="1" applyAlignment="1" applyProtection="1">
      <alignment horizontal="right"/>
    </xf>
    <xf numFmtId="39" fontId="0" fillId="0" borderId="55" xfId="0" applyNumberFormat="1" applyFill="1" applyBorder="1" applyProtection="1"/>
    <xf numFmtId="39" fontId="0" fillId="0" borderId="55" xfId="0" applyNumberFormat="1" applyFill="1" applyBorder="1" applyAlignment="1" applyProtection="1">
      <alignment horizontal="right"/>
    </xf>
    <xf numFmtId="0" fontId="0" fillId="0" borderId="0" xfId="0" applyFill="1" applyAlignment="1" applyProtection="1">
      <alignment horizontal="centerContinuous"/>
    </xf>
    <xf numFmtId="0" fontId="0" fillId="0" borderId="0" xfId="0" applyFill="1"/>
    <xf numFmtId="39" fontId="0" fillId="0" borderId="5" xfId="0" applyNumberFormat="1" applyFill="1" applyBorder="1" applyAlignment="1" applyProtection="1"/>
    <xf numFmtId="39" fontId="0" fillId="0" borderId="0" xfId="0" applyNumberFormat="1" applyFill="1" applyAlignment="1" applyProtection="1"/>
    <xf numFmtId="0" fontId="0" fillId="0" borderId="5" xfId="0" applyFill="1" applyBorder="1" applyAlignment="1" applyProtection="1">
      <alignment horizontal="right"/>
    </xf>
    <xf numFmtId="37" fontId="0" fillId="0" borderId="5" xfId="0" applyNumberFormat="1" applyFill="1" applyBorder="1" applyAlignment="1" applyProtection="1"/>
    <xf numFmtId="0" fontId="0" fillId="0" borderId="7" xfId="0" applyFill="1" applyBorder="1" applyProtection="1"/>
    <xf numFmtId="39" fontId="0" fillId="0" borderId="1" xfId="0" applyNumberFormat="1" applyFill="1" applyBorder="1" applyAlignment="1" applyProtection="1"/>
    <xf numFmtId="39" fontId="0" fillId="0" borderId="56" xfId="0" applyNumberFormat="1" applyFill="1" applyBorder="1" applyProtection="1"/>
    <xf numFmtId="39" fontId="0" fillId="0" borderId="56" xfId="0" applyNumberFormat="1" applyFill="1" applyBorder="1" applyAlignment="1" applyProtection="1">
      <alignment horizontal="right"/>
    </xf>
    <xf numFmtId="0" fontId="0" fillId="0" borderId="56" xfId="0" applyFill="1" applyBorder="1" applyAlignment="1" applyProtection="1">
      <alignment horizontal="right"/>
    </xf>
    <xf numFmtId="37" fontId="0" fillId="0" borderId="7" xfId="0" applyNumberFormat="1" applyFill="1" applyBorder="1" applyAlignment="1" applyProtection="1"/>
    <xf numFmtId="0" fontId="0" fillId="0" borderId="0" xfId="0" applyFill="1" applyBorder="1" applyProtection="1"/>
    <xf numFmtId="164" fontId="0" fillId="0" borderId="0" xfId="0" applyNumberFormat="1" applyFill="1" applyAlignment="1" applyProtection="1">
      <alignment horizontal="center"/>
    </xf>
    <xf numFmtId="0" fontId="0" fillId="0" borderId="1" xfId="0" applyFill="1" applyBorder="1" applyAlignment="1" applyProtection="1">
      <alignment horizontal="centerContinuous"/>
    </xf>
    <xf numFmtId="0" fontId="50" fillId="0" borderId="0" xfId="0" applyFont="1" applyFill="1" applyProtection="1"/>
    <xf numFmtId="0" fontId="0" fillId="0" borderId="58" xfId="0" applyFill="1" applyBorder="1" applyAlignment="1" applyProtection="1">
      <alignment horizontal="centerContinuous"/>
    </xf>
    <xf numFmtId="0" fontId="0" fillId="0" borderId="7" xfId="0" applyFill="1" applyBorder="1" applyAlignment="1" applyProtection="1">
      <alignment horizontal="centerContinuous"/>
    </xf>
    <xf numFmtId="0" fontId="15" fillId="0" borderId="60" xfId="0" applyFont="1" applyFill="1" applyBorder="1" applyAlignment="1" applyProtection="1">
      <alignment horizontal="centerContinuous"/>
    </xf>
    <xf numFmtId="0" fontId="15" fillId="0" borderId="1" xfId="0" applyFont="1" applyFill="1" applyBorder="1" applyAlignment="1" applyProtection="1">
      <alignment horizontal="centerContinuous"/>
    </xf>
    <xf numFmtId="0" fontId="0" fillId="0" borderId="0" xfId="0" applyFill="1" applyAlignment="1" applyProtection="1">
      <alignment horizontal="center"/>
    </xf>
    <xf numFmtId="0" fontId="0" fillId="0" borderId="5" xfId="0" applyFill="1" applyBorder="1" applyAlignment="1" applyProtection="1">
      <alignment horizontal="center"/>
    </xf>
    <xf numFmtId="0" fontId="0" fillId="0" borderId="3" xfId="0" applyFill="1" applyBorder="1" applyAlignment="1" applyProtection="1">
      <alignment horizontal="centerContinuous"/>
    </xf>
    <xf numFmtId="0" fontId="0" fillId="0" borderId="64" xfId="0" applyFill="1" applyBorder="1" applyAlignment="1" applyProtection="1">
      <alignment horizontal="center"/>
    </xf>
    <xf numFmtId="0" fontId="0" fillId="0" borderId="55" xfId="0" applyFill="1" applyBorder="1" applyAlignment="1" applyProtection="1">
      <alignment horizontal="center"/>
    </xf>
    <xf numFmtId="0" fontId="0" fillId="0" borderId="5" xfId="0" applyFill="1" applyBorder="1" applyAlignment="1" applyProtection="1">
      <alignment horizontal="centerContinuous"/>
    </xf>
    <xf numFmtId="0" fontId="0" fillId="0" borderId="55" xfId="0" applyFill="1" applyBorder="1" applyProtection="1"/>
    <xf numFmtId="0" fontId="0" fillId="0" borderId="7" xfId="0" applyFill="1" applyBorder="1" applyAlignment="1" applyProtection="1">
      <alignment horizontal="center"/>
    </xf>
    <xf numFmtId="0" fontId="0" fillId="0" borderId="56" xfId="0" applyFill="1" applyBorder="1" applyAlignment="1" applyProtection="1">
      <alignment horizontal="center"/>
    </xf>
    <xf numFmtId="40" fontId="0" fillId="0" borderId="0" xfId="0" applyNumberFormat="1" applyFill="1" applyAlignment="1" applyProtection="1">
      <alignment horizontal="right"/>
    </xf>
    <xf numFmtId="40" fontId="0" fillId="0" borderId="0" xfId="0" applyNumberFormat="1" applyFill="1" applyProtection="1"/>
    <xf numFmtId="39" fontId="0" fillId="0" borderId="7" xfId="0" applyNumberFormat="1" applyFill="1" applyBorder="1" applyProtection="1"/>
    <xf numFmtId="40" fontId="0" fillId="0" borderId="1" xfId="0" applyNumberFormat="1" applyFill="1" applyBorder="1" applyProtection="1"/>
    <xf numFmtId="37" fontId="0" fillId="0" borderId="7" xfId="0" applyNumberFormat="1" applyFill="1" applyBorder="1" applyAlignment="1" applyProtection="1">
      <alignment horizontal="right"/>
    </xf>
    <xf numFmtId="37" fontId="0" fillId="0" borderId="55" xfId="0" applyNumberFormat="1" applyFill="1" applyBorder="1" applyAlignment="1" applyProtection="1">
      <alignment horizontal="right"/>
    </xf>
    <xf numFmtId="40" fontId="0" fillId="0" borderId="0" xfId="0" applyNumberFormat="1" applyFill="1" applyAlignment="1" applyProtection="1"/>
    <xf numFmtId="0" fontId="0" fillId="0" borderId="0" xfId="0"/>
    <xf numFmtId="0" fontId="14" fillId="0" borderId="0" xfId="0" applyFont="1" applyBorder="1" applyAlignment="1" applyProtection="1">
      <alignment horizontal="center"/>
    </xf>
    <xf numFmtId="176" fontId="0" fillId="0" borderId="0" xfId="1" applyNumberFormat="1" applyFont="1"/>
    <xf numFmtId="5" fontId="0" fillId="0" borderId="37" xfId="0" applyNumberFormat="1" applyBorder="1" applyProtection="1"/>
    <xf numFmtId="0" fontId="14" fillId="0" borderId="0" xfId="19215" applyFont="1" applyFill="1" applyProtection="1"/>
    <xf numFmtId="37" fontId="0" fillId="0" borderId="0" xfId="0" applyNumberFormat="1"/>
    <xf numFmtId="0" fontId="51" fillId="0" borderId="0" xfId="0" applyFont="1" applyFill="1" applyProtection="1"/>
    <xf numFmtId="37" fontId="0" fillId="0" borderId="16" xfId="0" applyNumberFormat="1" applyFill="1" applyBorder="1" applyProtection="1"/>
    <xf numFmtId="5" fontId="0" fillId="0" borderId="16" xfId="0" applyNumberFormat="1" applyFill="1" applyBorder="1" applyProtection="1"/>
    <xf numFmtId="0" fontId="15" fillId="0" borderId="160" xfId="0" applyFont="1" applyBorder="1" applyAlignment="1">
      <alignment horizontal="center"/>
    </xf>
    <xf numFmtId="176" fontId="14" fillId="0" borderId="0" xfId="1" applyNumberFormat="1" applyFont="1" applyProtection="1"/>
    <xf numFmtId="176" fontId="14" fillId="0" borderId="0" xfId="44770" applyNumberFormat="1" applyFont="1" applyAlignment="1"/>
    <xf numFmtId="176" fontId="14" fillId="0" borderId="46" xfId="0" applyNumberFormat="1" applyFont="1" applyBorder="1" applyProtection="1"/>
    <xf numFmtId="166" fontId="14" fillId="0" borderId="0" xfId="0" applyNumberFormat="1" applyFont="1"/>
    <xf numFmtId="0" fontId="57" fillId="0" borderId="15" xfId="0" quotePrefix="1" applyFont="1" applyFill="1" applyBorder="1" applyProtection="1">
      <protection locked="0"/>
    </xf>
    <xf numFmtId="49" fontId="186" fillId="0" borderId="0" xfId="0" applyNumberFormat="1" applyFont="1" applyFill="1" applyBorder="1" applyAlignment="1"/>
    <xf numFmtId="0" fontId="10" fillId="0" borderId="0" xfId="19215" applyFont="1" applyFill="1" applyBorder="1" applyAlignment="1" applyProtection="1">
      <alignment horizontal="centerContinuous"/>
    </xf>
    <xf numFmtId="49" fontId="10" fillId="0" borderId="0" xfId="0" applyNumberFormat="1" applyFont="1" applyFill="1" applyBorder="1" applyAlignment="1"/>
    <xf numFmtId="49" fontId="187" fillId="0" borderId="0" xfId="0" applyNumberFormat="1" applyFont="1" applyFill="1" applyBorder="1" applyAlignment="1"/>
    <xf numFmtId="176" fontId="10" fillId="0" borderId="0" xfId="1" applyNumberFormat="1" applyFont="1" applyBorder="1" applyAlignment="1" applyProtection="1">
      <alignment vertical="top" wrapText="1"/>
    </xf>
    <xf numFmtId="176" fontId="10" fillId="0" borderId="0" xfId="1" applyNumberFormat="1" applyFont="1" applyFill="1" applyBorder="1" applyAlignment="1" applyProtection="1">
      <protection locked="0"/>
    </xf>
    <xf numFmtId="176" fontId="10" fillId="0" borderId="115" xfId="1" applyNumberFormat="1" applyFont="1" applyBorder="1" applyAlignment="1" applyProtection="1">
      <alignment horizontal="left"/>
    </xf>
    <xf numFmtId="0" fontId="10" fillId="0" borderId="0" xfId="19215" applyFont="1" applyFill="1" applyBorder="1" applyAlignment="1" applyProtection="1">
      <alignment horizontal="center"/>
    </xf>
    <xf numFmtId="0" fontId="0" fillId="0" borderId="0" xfId="0"/>
    <xf numFmtId="0" fontId="14" fillId="0" borderId="0" xfId="0" applyFont="1" applyBorder="1" applyAlignment="1" applyProtection="1">
      <alignment horizontal="center"/>
    </xf>
    <xf numFmtId="0" fontId="0" fillId="0" borderId="0" xfId="0"/>
    <xf numFmtId="1" fontId="14" fillId="0" borderId="0" xfId="0" applyNumberFormat="1" applyFont="1"/>
    <xf numFmtId="0" fontId="189" fillId="0" borderId="117" xfId="0" applyFont="1" applyBorder="1" applyAlignment="1">
      <alignment horizontal="center" wrapText="1"/>
    </xf>
    <xf numFmtId="272" fontId="191" fillId="0" borderId="0" xfId="0" quotePrefix="1" applyNumberFormat="1" applyFont="1"/>
    <xf numFmtId="180" fontId="57" fillId="0" borderId="0" xfId="44775" applyNumberFormat="1" applyFont="1"/>
    <xf numFmtId="176" fontId="57" fillId="0" borderId="0" xfId="1" applyNumberFormat="1" applyFont="1"/>
    <xf numFmtId="176" fontId="57" fillId="0" borderId="0" xfId="1" applyNumberFormat="1" applyFont="1" applyFill="1"/>
    <xf numFmtId="43" fontId="14" fillId="0" borderId="0" xfId="1" applyFont="1" applyProtection="1"/>
    <xf numFmtId="0" fontId="0" fillId="0" borderId="0" xfId="0"/>
    <xf numFmtId="0" fontId="14" fillId="0" borderId="9" xfId="0" applyFont="1" applyBorder="1" applyAlignment="1">
      <alignment horizontal="center"/>
    </xf>
    <xf numFmtId="0" fontId="14" fillId="0" borderId="21" xfId="0" applyFont="1" applyBorder="1" applyAlignment="1">
      <alignment horizontal="center"/>
    </xf>
    <xf numFmtId="0" fontId="14" fillId="0" borderId="30" xfId="0" applyFont="1" applyBorder="1" applyAlignment="1">
      <alignment horizontal="center"/>
    </xf>
    <xf numFmtId="0" fontId="14" fillId="0" borderId="4" xfId="0" applyFont="1" applyBorder="1" applyAlignment="1">
      <alignment horizontal="center"/>
    </xf>
    <xf numFmtId="0" fontId="14" fillId="0" borderId="19" xfId="0" applyFont="1" applyBorder="1" applyAlignment="1">
      <alignment horizontal="center"/>
    </xf>
    <xf numFmtId="0" fontId="10" fillId="0" borderId="162" xfId="0" applyFont="1" applyBorder="1" applyProtection="1"/>
    <xf numFmtId="0" fontId="10" fillId="0" borderId="163" xfId="0" applyFont="1" applyBorder="1" applyAlignment="1" applyProtection="1">
      <alignment horizontal="center"/>
    </xf>
    <xf numFmtId="0" fontId="10" fillId="0" borderId="164" xfId="0" applyFont="1" applyBorder="1" applyAlignment="1" applyProtection="1">
      <alignment horizontal="centerContinuous"/>
    </xf>
    <xf numFmtId="5" fontId="10" fillId="0" borderId="164" xfId="0" applyNumberFormat="1" applyFont="1" applyBorder="1" applyAlignment="1" applyProtection="1"/>
    <xf numFmtId="0" fontId="10" fillId="6" borderId="164" xfId="0" applyFont="1" applyFill="1" applyBorder="1" applyProtection="1"/>
    <xf numFmtId="37" fontId="10" fillId="6" borderId="164" xfId="0" applyNumberFormat="1" applyFont="1" applyFill="1" applyBorder="1" applyProtection="1"/>
    <xf numFmtId="37" fontId="10" fillId="0" borderId="164" xfId="0" applyNumberFormat="1" applyFont="1" applyBorder="1" applyProtection="1"/>
    <xf numFmtId="5" fontId="10" fillId="0" borderId="164" xfId="0" applyNumberFormat="1" applyFont="1" applyBorder="1" applyProtection="1"/>
    <xf numFmtId="37" fontId="10" fillId="0" borderId="165" xfId="0" applyNumberFormat="1" applyFont="1" applyBorder="1" applyProtection="1"/>
    <xf numFmtId="0" fontId="14" fillId="0" borderId="24" xfId="0" applyFont="1" applyBorder="1" applyAlignment="1">
      <alignment horizontal="right"/>
    </xf>
    <xf numFmtId="0" fontId="14" fillId="0" borderId="14" xfId="0" applyFont="1" applyBorder="1"/>
    <xf numFmtId="0" fontId="14" fillId="0" borderId="19" xfId="0" applyFont="1" applyBorder="1" applyAlignment="1">
      <alignment horizontal="right"/>
    </xf>
    <xf numFmtId="0" fontId="14" fillId="0" borderId="30" xfId="0" applyFont="1" applyBorder="1" applyAlignment="1">
      <alignment horizontal="centerContinuous"/>
    </xf>
    <xf numFmtId="0" fontId="14" fillId="0" borderId="31" xfId="0" applyFont="1" applyBorder="1" applyAlignment="1">
      <alignment horizontal="right"/>
    </xf>
    <xf numFmtId="0" fontId="14" fillId="0" borderId="29" xfId="0" applyFont="1" applyBorder="1" applyAlignment="1">
      <alignment horizontal="centerContinuous"/>
    </xf>
    <xf numFmtId="0" fontId="14" fillId="0" borderId="44" xfId="0" applyFont="1" applyBorder="1" applyAlignment="1">
      <alignment horizontal="right"/>
    </xf>
    <xf numFmtId="0" fontId="14" fillId="0" borderId="21" xfId="0" applyFont="1" applyBorder="1" applyAlignment="1">
      <alignment horizontal="right"/>
    </xf>
    <xf numFmtId="0" fontId="14" fillId="0" borderId="25" xfId="0" applyFont="1" applyBorder="1" applyAlignment="1">
      <alignment horizontal="right"/>
    </xf>
    <xf numFmtId="0" fontId="14" fillId="0" borderId="48" xfId="0" applyFont="1" applyBorder="1" applyAlignment="1">
      <alignment horizontal="left"/>
    </xf>
    <xf numFmtId="0" fontId="14" fillId="11" borderId="48" xfId="0" applyFont="1" applyFill="1" applyBorder="1" applyAlignment="1">
      <alignment horizontal="right"/>
    </xf>
    <xf numFmtId="0" fontId="14" fillId="0" borderId="2" xfId="0" applyFont="1" applyBorder="1" applyAlignment="1">
      <alignment horizontal="right"/>
    </xf>
    <xf numFmtId="0" fontId="14" fillId="0" borderId="10" xfId="0" applyFont="1" applyBorder="1" applyAlignment="1">
      <alignment horizontal="right"/>
    </xf>
    <xf numFmtId="166" fontId="14" fillId="0" borderId="19" xfId="0" applyNumberFormat="1" applyFont="1" applyBorder="1" applyAlignment="1" applyProtection="1">
      <alignment horizontal="right"/>
    </xf>
    <xf numFmtId="0" fontId="14" fillId="0" borderId="0" xfId="0" applyFont="1" applyBorder="1" applyAlignment="1">
      <alignment horizontal="right"/>
    </xf>
    <xf numFmtId="0" fontId="14" fillId="0" borderId="19" xfId="0" applyFont="1" applyBorder="1" applyAlignment="1">
      <alignment horizontal="left"/>
    </xf>
    <xf numFmtId="14" fontId="14" fillId="0" borderId="17" xfId="0" applyNumberFormat="1" applyFont="1" applyBorder="1" applyAlignment="1" applyProtection="1">
      <alignment horizontal="center"/>
    </xf>
    <xf numFmtId="49" fontId="14" fillId="0" borderId="22" xfId="0" applyNumberFormat="1" applyFont="1" applyBorder="1"/>
    <xf numFmtId="176" fontId="14" fillId="0" borderId="5" xfId="1" applyNumberFormat="1" applyFont="1" applyBorder="1" applyProtection="1">
      <protection locked="0"/>
    </xf>
    <xf numFmtId="176" fontId="14" fillId="0" borderId="5" xfId="1" applyNumberFormat="1" applyFont="1" applyBorder="1" applyAlignment="1" applyProtection="1">
      <alignment vertical="center" wrapText="1"/>
      <protection locked="0"/>
    </xf>
    <xf numFmtId="176" fontId="14" fillId="0" borderId="25" xfId="1" applyNumberFormat="1" applyFont="1" applyBorder="1" applyProtection="1">
      <protection locked="0"/>
    </xf>
    <xf numFmtId="176" fontId="14" fillId="0" borderId="25" xfId="1" applyNumberFormat="1" applyFont="1" applyBorder="1" applyAlignment="1" applyProtection="1">
      <alignment vertical="center" wrapText="1"/>
      <protection locked="0"/>
    </xf>
    <xf numFmtId="176" fontId="11" fillId="0" borderId="25" xfId="1" applyNumberFormat="1" applyFont="1" applyBorder="1" applyProtection="1">
      <protection locked="0"/>
    </xf>
    <xf numFmtId="0" fontId="10" fillId="0" borderId="61" xfId="0" applyFont="1" applyBorder="1" applyAlignment="1" applyProtection="1">
      <alignment horizontal="center"/>
    </xf>
    <xf numFmtId="176" fontId="14" fillId="0" borderId="37" xfId="1" applyNumberFormat="1" applyFont="1" applyBorder="1" applyProtection="1"/>
    <xf numFmtId="176" fontId="14" fillId="0" borderId="0" xfId="0" applyNumberFormat="1" applyFont="1" applyProtection="1"/>
    <xf numFmtId="0" fontId="10" fillId="0" borderId="20" xfId="0" applyFont="1" applyBorder="1" applyAlignment="1" applyProtection="1">
      <alignment horizontal="center"/>
    </xf>
    <xf numFmtId="5" fontId="10" fillId="0" borderId="68" xfId="0" applyNumberFormat="1" applyFont="1" applyBorder="1" applyProtection="1"/>
    <xf numFmtId="5" fontId="10" fillId="0" borderId="166" xfId="0" applyNumberFormat="1" applyFont="1" applyBorder="1" applyProtection="1"/>
    <xf numFmtId="37" fontId="10" fillId="0" borderId="68" xfId="0" applyNumberFormat="1" applyFont="1" applyBorder="1" applyProtection="1"/>
    <xf numFmtId="37" fontId="10" fillId="0" borderId="55" xfId="0" applyNumberFormat="1" applyFont="1" applyBorder="1" applyAlignment="1" applyProtection="1">
      <alignment horizontal="centerContinuous"/>
    </xf>
    <xf numFmtId="0" fontId="10" fillId="0" borderId="43" xfId="0" applyFont="1" applyBorder="1" applyAlignment="1" applyProtection="1">
      <alignment horizontal="center"/>
    </xf>
    <xf numFmtId="37" fontId="10" fillId="6" borderId="51" xfId="0" applyNumberFormat="1" applyFont="1" applyFill="1" applyBorder="1" applyProtection="1"/>
    <xf numFmtId="0" fontId="10" fillId="0" borderId="82" xfId="0" applyFont="1" applyBorder="1" applyProtection="1"/>
    <xf numFmtId="0" fontId="10" fillId="0" borderId="82" xfId="19215" applyFont="1" applyFill="1" applyBorder="1" applyProtection="1"/>
    <xf numFmtId="37" fontId="10" fillId="0" borderId="51" xfId="0" applyNumberFormat="1" applyFont="1" applyBorder="1" applyAlignment="1" applyProtection="1">
      <alignment horizontal="right"/>
    </xf>
    <xf numFmtId="37" fontId="10" fillId="0" borderId="43" xfId="0" applyNumberFormat="1" applyFont="1" applyBorder="1" applyAlignment="1" applyProtection="1">
      <alignment horizontal="right"/>
    </xf>
    <xf numFmtId="164" fontId="14" fillId="0" borderId="21" xfId="0" applyNumberFormat="1" applyFont="1" applyBorder="1" applyAlignment="1" applyProtection="1">
      <alignment horizontal="center"/>
    </xf>
    <xf numFmtId="5" fontId="14" fillId="0" borderId="167" xfId="0" applyNumberFormat="1" applyFont="1" applyBorder="1" applyProtection="1"/>
    <xf numFmtId="5" fontId="57" fillId="0" borderId="34" xfId="0" applyNumberFormat="1" applyFont="1" applyBorder="1" applyProtection="1"/>
    <xf numFmtId="37" fontId="14" fillId="0" borderId="17" xfId="0" applyNumberFormat="1" applyFont="1" applyFill="1" applyBorder="1" applyProtection="1"/>
    <xf numFmtId="14" fontId="14" fillId="0" borderId="168" xfId="0" applyNumberFormat="1" applyFont="1" applyBorder="1"/>
    <xf numFmtId="14" fontId="14" fillId="0" borderId="169" xfId="0" applyNumberFormat="1" applyFont="1" applyBorder="1"/>
    <xf numFmtId="271" fontId="0" fillId="0" borderId="10" xfId="0" applyNumberFormat="1" applyBorder="1" applyAlignment="1" applyProtection="1">
      <alignment horizontal="center"/>
    </xf>
    <xf numFmtId="168" fontId="0" fillId="0" borderId="51" xfId="0" applyNumberFormat="1" applyBorder="1" applyProtection="1"/>
    <xf numFmtId="0" fontId="14" fillId="0" borderId="80" xfId="0" applyFont="1" applyBorder="1" applyAlignment="1" applyProtection="1">
      <alignment horizontal="centerContinuous"/>
    </xf>
    <xf numFmtId="0" fontId="57" fillId="0" borderId="43" xfId="0" applyFont="1" applyBorder="1" applyAlignment="1" applyProtection="1">
      <alignment horizontal="center"/>
    </xf>
    <xf numFmtId="37" fontId="57" fillId="0" borderId="22" xfId="0" applyNumberFormat="1" applyFont="1" applyBorder="1" applyProtection="1"/>
    <xf numFmtId="37" fontId="57" fillId="11" borderId="39" xfId="0" applyNumberFormat="1" applyFont="1" applyFill="1" applyBorder="1" applyProtection="1"/>
    <xf numFmtId="37" fontId="57" fillId="0" borderId="22" xfId="0" applyNumberFormat="1" applyFont="1" applyBorder="1" applyProtection="1">
      <protection locked="0"/>
    </xf>
    <xf numFmtId="37" fontId="57" fillId="11" borderId="34" xfId="0" applyNumberFormat="1" applyFont="1" applyFill="1" applyBorder="1" applyProtection="1"/>
    <xf numFmtId="37" fontId="57" fillId="11" borderId="22" xfId="0" applyNumberFormat="1" applyFont="1" applyFill="1" applyBorder="1" applyProtection="1"/>
    <xf numFmtId="37" fontId="57" fillId="11" borderId="51" xfId="0" applyNumberFormat="1" applyFont="1" applyFill="1" applyBorder="1" applyProtection="1"/>
    <xf numFmtId="37" fontId="57" fillId="0" borderId="16" xfId="0" applyNumberFormat="1" applyFont="1" applyBorder="1" applyProtection="1"/>
    <xf numFmtId="37" fontId="57" fillId="22" borderId="34" xfId="0" applyNumberFormat="1" applyFont="1" applyFill="1" applyBorder="1" applyProtection="1"/>
    <xf numFmtId="37" fontId="57" fillId="22" borderId="22" xfId="0" applyNumberFormat="1" applyFont="1" applyFill="1" applyBorder="1" applyProtection="1"/>
    <xf numFmtId="37" fontId="57" fillId="0" borderId="170" xfId="0" applyNumberFormat="1" applyFont="1" applyBorder="1" applyProtection="1">
      <protection locked="0"/>
    </xf>
    <xf numFmtId="5" fontId="57" fillId="0" borderId="91" xfId="0" applyNumberFormat="1" applyFont="1" applyBorder="1" applyProtection="1">
      <protection locked="0"/>
    </xf>
    <xf numFmtId="37" fontId="57" fillId="11" borderId="171" xfId="0" applyNumberFormat="1" applyFont="1" applyFill="1" applyBorder="1" applyProtection="1"/>
    <xf numFmtId="0" fontId="57" fillId="11" borderId="172" xfId="0" applyFont="1" applyFill="1" applyBorder="1" applyProtection="1"/>
    <xf numFmtId="0" fontId="57" fillId="11" borderId="86" xfId="0" applyFont="1" applyFill="1" applyBorder="1" applyProtection="1"/>
    <xf numFmtId="37" fontId="57" fillId="11" borderId="172" xfId="0" applyNumberFormat="1" applyFont="1" applyFill="1" applyBorder="1" applyProtection="1"/>
    <xf numFmtId="37" fontId="57" fillId="11" borderId="86" xfId="0" applyNumberFormat="1" applyFont="1" applyFill="1" applyBorder="1" applyProtection="1"/>
    <xf numFmtId="0" fontId="57" fillId="0" borderId="173" xfId="0" applyFont="1" applyBorder="1" applyAlignment="1" applyProtection="1">
      <alignment horizontal="center"/>
    </xf>
    <xf numFmtId="0" fontId="57" fillId="0" borderId="174" xfId="0" applyFont="1" applyBorder="1" applyAlignment="1" applyProtection="1">
      <alignment horizontal="center"/>
    </xf>
    <xf numFmtId="164" fontId="57" fillId="0" borderId="175" xfId="0" applyNumberFormat="1" applyFont="1" applyBorder="1" applyAlignment="1" applyProtection="1">
      <alignment horizontal="center"/>
    </xf>
    <xf numFmtId="5" fontId="57" fillId="0" borderId="86" xfId="0" applyNumberFormat="1" applyFont="1" applyBorder="1" applyProtection="1">
      <protection locked="0"/>
    </xf>
    <xf numFmtId="37" fontId="57" fillId="0" borderId="86" xfId="0" applyNumberFormat="1" applyFont="1" applyBorder="1" applyProtection="1">
      <protection locked="0"/>
    </xf>
    <xf numFmtId="37" fontId="57" fillId="0" borderId="85" xfId="0" applyNumberFormat="1" applyFont="1" applyBorder="1" applyProtection="1"/>
    <xf numFmtId="5" fontId="57" fillId="0" borderId="85" xfId="0" applyNumberFormat="1" applyFont="1" applyBorder="1" applyProtection="1"/>
    <xf numFmtId="10" fontId="14" fillId="0" borderId="34" xfId="44771" applyNumberFormat="1" applyFont="1" applyBorder="1" applyAlignment="1"/>
    <xf numFmtId="10" fontId="14" fillId="0" borderId="16" xfId="44772" applyNumberFormat="1" applyFont="1" applyBorder="1" applyAlignment="1"/>
    <xf numFmtId="10" fontId="14" fillId="0" borderId="22" xfId="44772" applyNumberFormat="1" applyFont="1" applyBorder="1" applyAlignment="1"/>
    <xf numFmtId="0" fontId="14" fillId="0" borderId="4" xfId="0" applyFont="1" applyBorder="1" applyAlignment="1">
      <alignment horizontal="center"/>
    </xf>
    <xf numFmtId="0" fontId="0" fillId="0" borderId="28" xfId="0" applyBorder="1"/>
    <xf numFmtId="0" fontId="0" fillId="0" borderId="15" xfId="0" applyBorder="1"/>
    <xf numFmtId="0" fontId="14" fillId="0" borderId="43" xfId="0" applyFont="1" applyBorder="1" applyProtection="1"/>
    <xf numFmtId="37" fontId="10" fillId="0" borderId="9" xfId="0" applyNumberFormat="1" applyFont="1" applyBorder="1" applyAlignment="1" applyProtection="1"/>
    <xf numFmtId="37" fontId="10" fillId="0" borderId="46" xfId="0" applyNumberFormat="1" applyFont="1" applyBorder="1" applyAlignment="1" applyProtection="1"/>
    <xf numFmtId="0" fontId="0" fillId="0" borderId="0" xfId="0"/>
    <xf numFmtId="0" fontId="10" fillId="0" borderId="10" xfId="0" applyFont="1" applyFill="1" applyBorder="1" applyAlignment="1">
      <alignment horizontal="left"/>
    </xf>
    <xf numFmtId="0" fontId="10" fillId="0" borderId="10" xfId="0" applyFont="1" applyFill="1" applyBorder="1" applyAlignment="1">
      <alignment horizontal="centerContinuous"/>
    </xf>
    <xf numFmtId="0" fontId="10" fillId="0" borderId="21" xfId="0" applyFont="1" applyFill="1" applyBorder="1" applyAlignment="1">
      <alignment horizontal="center"/>
    </xf>
    <xf numFmtId="0" fontId="10" fillId="0" borderId="21" xfId="0" applyFont="1" applyFill="1" applyBorder="1" applyAlignment="1">
      <alignment horizontal="center" wrapText="1"/>
    </xf>
    <xf numFmtId="0" fontId="14" fillId="0" borderId="10" xfId="0" applyFont="1" applyFill="1" applyBorder="1" applyProtection="1"/>
    <xf numFmtId="0" fontId="14" fillId="0" borderId="9" xfId="0" applyFont="1" applyFill="1" applyBorder="1" applyProtection="1"/>
    <xf numFmtId="0" fontId="14" fillId="0" borderId="42" xfId="0" applyFont="1" applyFill="1" applyBorder="1" applyAlignment="1" applyProtection="1">
      <alignment horizontal="center"/>
    </xf>
    <xf numFmtId="0" fontId="14" fillId="0" borderId="44" xfId="0" applyFont="1" applyFill="1" applyBorder="1" applyProtection="1"/>
    <xf numFmtId="0" fontId="57" fillId="0" borderId="42" xfId="0" applyFont="1" applyFill="1" applyBorder="1" applyProtection="1"/>
    <xf numFmtId="176" fontId="14" fillId="0" borderId="16" xfId="1" applyNumberFormat="1" applyFont="1" applyBorder="1" applyProtection="1"/>
    <xf numFmtId="176" fontId="14" fillId="0" borderId="52" xfId="0" applyNumberFormat="1" applyFont="1" applyBorder="1" applyProtection="1"/>
    <xf numFmtId="176" fontId="15" fillId="0" borderId="16" xfId="1" applyNumberFormat="1" applyFont="1" applyBorder="1" applyProtection="1"/>
    <xf numFmtId="176" fontId="14" fillId="0" borderId="176" xfId="1" applyNumberFormat="1" applyFont="1" applyFill="1" applyBorder="1" applyProtection="1"/>
    <xf numFmtId="0" fontId="14" fillId="0" borderId="180" xfId="0" applyFont="1" applyBorder="1" applyAlignment="1" applyProtection="1">
      <alignment horizontal="center"/>
    </xf>
    <xf numFmtId="0" fontId="14" fillId="0" borderId="177" xfId="0" applyFont="1" applyBorder="1" applyAlignment="1" applyProtection="1">
      <alignment horizontal="center"/>
    </xf>
    <xf numFmtId="0" fontId="14" fillId="0" borderId="178" xfId="0" applyFont="1" applyBorder="1" applyAlignment="1" applyProtection="1">
      <alignment horizontal="center"/>
    </xf>
    <xf numFmtId="0" fontId="14" fillId="0" borderId="179" xfId="0" applyFont="1" applyBorder="1" applyAlignment="1" applyProtection="1">
      <alignment horizontal="center"/>
    </xf>
    <xf numFmtId="0" fontId="6" fillId="0" borderId="0" xfId="44777" applyFont="1" applyAlignment="1" applyProtection="1">
      <alignment horizontal="left"/>
    </xf>
    <xf numFmtId="37" fontId="6" fillId="0" borderId="0" xfId="44777" applyNumberFormat="1" applyFont="1" applyAlignment="1" applyProtection="1">
      <alignment horizontal="right"/>
    </xf>
    <xf numFmtId="0" fontId="6" fillId="0" borderId="0" xfId="44777" applyFont="1" applyAlignment="1" applyProtection="1">
      <alignment horizontal="right"/>
    </xf>
    <xf numFmtId="39" fontId="6" fillId="0" borderId="0" xfId="44777" applyNumberFormat="1" applyFont="1" applyAlignment="1" applyProtection="1">
      <alignment horizontal="right"/>
    </xf>
    <xf numFmtId="0" fontId="14" fillId="0" borderId="0" xfId="0" applyFont="1" applyAlignment="1" applyProtection="1">
      <alignment horizontal="center"/>
    </xf>
    <xf numFmtId="0" fontId="14" fillId="0" borderId="0" xfId="0" applyFont="1" applyAlignment="1" applyProtection="1">
      <alignment horizontal="left"/>
    </xf>
    <xf numFmtId="164" fontId="14" fillId="0" borderId="26" xfId="0" applyNumberFormat="1" applyFont="1" applyBorder="1" applyAlignment="1" applyProtection="1">
      <alignment horizontal="center"/>
    </xf>
    <xf numFmtId="0" fontId="14" fillId="0" borderId="30" xfId="0" applyFont="1" applyBorder="1" applyAlignment="1" applyProtection="1">
      <alignment horizontal="center"/>
    </xf>
    <xf numFmtId="0" fontId="14" fillId="0" borderId="4" xfId="0" applyFont="1" applyBorder="1" applyAlignment="1" applyProtection="1">
      <alignment horizontal="center"/>
    </xf>
    <xf numFmtId="0" fontId="14" fillId="0" borderId="10" xfId="0" applyFont="1" applyBorder="1" applyAlignment="1" applyProtection="1">
      <alignment horizontal="left"/>
    </xf>
    <xf numFmtId="0" fontId="14" fillId="0" borderId="9" xfId="0" applyFont="1" applyBorder="1" applyAlignment="1" applyProtection="1">
      <alignment horizontal="center"/>
    </xf>
    <xf numFmtId="0" fontId="14" fillId="0" borderId="6" xfId="0" applyFont="1" applyBorder="1" applyAlignment="1" applyProtection="1">
      <alignment horizontal="center"/>
    </xf>
    <xf numFmtId="0" fontId="14" fillId="0" borderId="8" xfId="0" applyFont="1" applyBorder="1" applyAlignment="1" applyProtection="1">
      <alignment horizontal="center"/>
    </xf>
    <xf numFmtId="7" fontId="14" fillId="0" borderId="0" xfId="0" applyNumberFormat="1" applyFont="1"/>
    <xf numFmtId="5" fontId="14" fillId="0" borderId="44" xfId="0" applyNumberFormat="1" applyFont="1" applyFill="1" applyBorder="1" applyProtection="1"/>
    <xf numFmtId="37" fontId="14" fillId="0" borderId="44" xfId="0" applyNumberFormat="1" applyFont="1" applyFill="1" applyBorder="1" applyProtection="1"/>
    <xf numFmtId="5" fontId="14" fillId="0" borderId="0" xfId="0" applyNumberFormat="1" applyFont="1" applyAlignment="1" applyProtection="1">
      <alignment horizontal="centerContinuous" wrapText="1"/>
    </xf>
    <xf numFmtId="37" fontId="6" fillId="0" borderId="120" xfId="44777" applyNumberFormat="1" applyFont="1" applyBorder="1" applyAlignment="1" applyProtection="1">
      <alignment horizontal="right"/>
    </xf>
    <xf numFmtId="5" fontId="14" fillId="9" borderId="16" xfId="0" applyNumberFormat="1" applyFont="1" applyFill="1" applyBorder="1" applyProtection="1"/>
    <xf numFmtId="0" fontId="14" fillId="11" borderId="16" xfId="0" applyFont="1" applyFill="1" applyBorder="1" applyProtection="1"/>
    <xf numFmtId="0" fontId="14" fillId="11" borderId="22" xfId="0" applyFont="1" applyFill="1" applyBorder="1" applyProtection="1"/>
    <xf numFmtId="37" fontId="14" fillId="5" borderId="22" xfId="0" applyNumberFormat="1" applyFont="1" applyFill="1" applyBorder="1" applyProtection="1"/>
    <xf numFmtId="0" fontId="14" fillId="0" borderId="0" xfId="0" applyFont="1" applyFill="1" applyAlignment="1" applyProtection="1">
      <alignment horizontal="left"/>
    </xf>
    <xf numFmtId="0" fontId="17" fillId="0" borderId="0" xfId="0" applyFont="1" applyFill="1" applyAlignment="1" applyProtection="1">
      <alignment horizontal="left"/>
    </xf>
    <xf numFmtId="37" fontId="14" fillId="0" borderId="16" xfId="0" applyNumberFormat="1" applyFont="1" applyFill="1" applyBorder="1" applyProtection="1"/>
    <xf numFmtId="0" fontId="14" fillId="0" borderId="22" xfId="0" applyFont="1" applyBorder="1" applyAlignment="1" applyProtection="1">
      <alignment horizontal="centerContinuous"/>
    </xf>
    <xf numFmtId="0" fontId="17" fillId="0" borderId="0" xfId="0" applyFont="1" applyFill="1" applyBorder="1" applyAlignment="1" applyProtection="1">
      <alignment horizontal="center"/>
    </xf>
    <xf numFmtId="0" fontId="50" fillId="0" borderId="0" xfId="10" applyNumberFormat="1" applyFont="1" applyAlignment="1"/>
    <xf numFmtId="0" fontId="50" fillId="0" borderId="0" xfId="10" applyNumberFormat="1" applyFont="1"/>
    <xf numFmtId="0" fontId="14" fillId="0" borderId="0" xfId="0" applyFont="1" applyFill="1" applyAlignment="1" applyProtection="1">
      <alignment horizontal="centerContinuous"/>
    </xf>
    <xf numFmtId="37" fontId="14" fillId="0" borderId="188" xfId="0" applyNumberFormat="1" applyFont="1" applyFill="1" applyBorder="1" applyProtection="1"/>
    <xf numFmtId="37" fontId="14" fillId="0" borderId="189" xfId="0" applyNumberFormat="1" applyFont="1" applyFill="1" applyBorder="1" applyProtection="1"/>
    <xf numFmtId="37" fontId="14" fillId="0" borderId="189" xfId="0" applyNumberFormat="1" applyFont="1" applyBorder="1" applyProtection="1"/>
    <xf numFmtId="0" fontId="50" fillId="0" borderId="0" xfId="10" applyNumberFormat="1" applyFont="1" applyFill="1" applyAlignment="1">
      <alignment horizontal="left"/>
    </xf>
    <xf numFmtId="0" fontId="0" fillId="0" borderId="0" xfId="0"/>
    <xf numFmtId="0" fontId="14" fillId="0" borderId="0" xfId="0" applyFont="1" applyAlignment="1" applyProtection="1">
      <alignment horizontal="center"/>
    </xf>
    <xf numFmtId="0" fontId="14" fillId="0" borderId="4" xfId="0" applyFont="1" applyBorder="1" applyAlignment="1" applyProtection="1">
      <alignment horizontal="center"/>
    </xf>
    <xf numFmtId="0" fontId="14" fillId="0" borderId="9" xfId="0" applyFont="1" applyBorder="1" applyAlignment="1" applyProtection="1">
      <alignment horizontal="center"/>
    </xf>
    <xf numFmtId="0" fontId="14" fillId="0" borderId="19" xfId="0" applyFont="1" applyBorder="1" applyAlignment="1" applyProtection="1">
      <alignment horizontal="center"/>
    </xf>
    <xf numFmtId="164" fontId="0" fillId="0" borderId="26" xfId="0" applyNumberFormat="1" applyBorder="1" applyAlignment="1" applyProtection="1">
      <alignment horizontal="center"/>
    </xf>
    <xf numFmtId="176" fontId="0" fillId="0" borderId="15" xfId="1" applyNumberFormat="1" applyFont="1" applyBorder="1" applyProtection="1"/>
    <xf numFmtId="5" fontId="10" fillId="0" borderId="4" xfId="0" applyNumberFormat="1" applyFont="1" applyBorder="1" applyProtection="1"/>
    <xf numFmtId="0" fontId="14" fillId="0" borderId="8" xfId="55088" applyFont="1" applyBorder="1" applyProtection="1"/>
    <xf numFmtId="0" fontId="14" fillId="0" borderId="2" xfId="55088" applyFont="1" applyBorder="1" applyProtection="1"/>
    <xf numFmtId="0" fontId="14" fillId="0" borderId="24" xfId="55088" applyFont="1" applyBorder="1" applyProtection="1"/>
    <xf numFmtId="0" fontId="14" fillId="0" borderId="2" xfId="55088" applyFont="1" applyBorder="1" applyAlignment="1" applyProtection="1">
      <alignment horizontal="right"/>
    </xf>
    <xf numFmtId="0" fontId="14" fillId="0" borderId="14" xfId="55088" applyFont="1" applyBorder="1" applyProtection="1"/>
    <xf numFmtId="0" fontId="14" fillId="0" borderId="0" xfId="55088" applyFont="1" applyProtection="1"/>
    <xf numFmtId="0" fontId="14" fillId="0" borderId="0" xfId="55088" applyFont="1"/>
    <xf numFmtId="0" fontId="14" fillId="0" borderId="4" xfId="55088" applyFont="1" applyBorder="1" applyProtection="1"/>
    <xf numFmtId="0" fontId="14" fillId="0" borderId="19" xfId="55088" applyFont="1" applyBorder="1" applyProtection="1"/>
    <xf numFmtId="0" fontId="14" fillId="0" borderId="0" xfId="55088" applyFont="1" applyAlignment="1" applyProtection="1">
      <alignment horizontal="right"/>
    </xf>
    <xf numFmtId="0" fontId="14" fillId="0" borderId="16" xfId="55088" applyFont="1" applyBorder="1" applyProtection="1"/>
    <xf numFmtId="0" fontId="14" fillId="0" borderId="9" xfId="55088" applyFont="1" applyBorder="1" applyProtection="1"/>
    <xf numFmtId="0" fontId="14" fillId="0" borderId="10" xfId="55088" applyFont="1" applyBorder="1" applyProtection="1"/>
    <xf numFmtId="0" fontId="14" fillId="0" borderId="21" xfId="55088" applyFont="1" applyBorder="1" applyProtection="1"/>
    <xf numFmtId="164" fontId="14" fillId="0" borderId="17" xfId="55088" applyNumberFormat="1" applyFont="1" applyBorder="1" applyAlignment="1" applyProtection="1">
      <alignment horizontal="center"/>
    </xf>
    <xf numFmtId="0" fontId="14" fillId="0" borderId="41" xfId="55088" applyFont="1" applyBorder="1" applyAlignment="1" applyProtection="1">
      <alignment horizontal="centerContinuous"/>
    </xf>
    <xf numFmtId="0" fontId="14" fillId="0" borderId="10" xfId="55088" applyFont="1" applyBorder="1" applyAlignment="1" applyProtection="1">
      <alignment horizontal="centerContinuous"/>
    </xf>
    <xf numFmtId="0" fontId="14" fillId="0" borderId="42" xfId="55088" applyFont="1" applyBorder="1" applyAlignment="1" applyProtection="1">
      <alignment horizontal="centerContinuous"/>
    </xf>
    <xf numFmtId="0" fontId="14" fillId="0" borderId="42" xfId="55088" applyFont="1" applyBorder="1" applyAlignment="1" applyProtection="1">
      <alignment horizontal="right"/>
    </xf>
    <xf numFmtId="0" fontId="14" fillId="0" borderId="39" xfId="55088" applyFont="1" applyBorder="1" applyAlignment="1" applyProtection="1">
      <alignment horizontal="centerContinuous"/>
    </xf>
    <xf numFmtId="0" fontId="14" fillId="0" borderId="5" xfId="55088" applyFont="1" applyBorder="1" applyProtection="1"/>
    <xf numFmtId="0" fontId="14" fillId="0" borderId="10" xfId="55088" applyFont="1" applyBorder="1" applyAlignment="1" applyProtection="1">
      <alignment horizontal="right"/>
    </xf>
    <xf numFmtId="0" fontId="14" fillId="0" borderId="11" xfId="55088" applyFont="1" applyBorder="1" applyProtection="1"/>
    <xf numFmtId="0" fontId="14" fillId="0" borderId="4" xfId="55088" applyFont="1" applyBorder="1" applyAlignment="1" applyProtection="1">
      <alignment horizontal="center"/>
    </xf>
    <xf numFmtId="0" fontId="14" fillId="0" borderId="21" xfId="55088" applyFont="1" applyBorder="1" applyAlignment="1" applyProtection="1">
      <alignment horizontal="right"/>
    </xf>
    <xf numFmtId="0" fontId="14" fillId="0" borderId="16" xfId="55088" applyFont="1" applyBorder="1" applyAlignment="1" applyProtection="1">
      <alignment horizontal="center"/>
    </xf>
    <xf numFmtId="0" fontId="14" fillId="0" borderId="19" xfId="55088" applyFont="1" applyBorder="1" applyAlignment="1" applyProtection="1">
      <alignment horizontal="center"/>
    </xf>
    <xf numFmtId="0" fontId="14" fillId="0" borderId="19" xfId="55088" applyFont="1" applyBorder="1" applyAlignment="1" applyProtection="1">
      <alignment horizontal="right"/>
    </xf>
    <xf numFmtId="0" fontId="14" fillId="0" borderId="9" xfId="55088" applyFont="1" applyBorder="1" applyAlignment="1" applyProtection="1">
      <alignment horizontal="center"/>
    </xf>
    <xf numFmtId="0" fontId="14" fillId="0" borderId="21" xfId="55088" applyFont="1" applyBorder="1" applyAlignment="1" applyProtection="1">
      <alignment horizontal="center"/>
    </xf>
    <xf numFmtId="0" fontId="14" fillId="0" borderId="22" xfId="55088" applyFont="1" applyBorder="1" applyAlignment="1" applyProtection="1">
      <alignment horizontal="center"/>
    </xf>
    <xf numFmtId="0" fontId="14" fillId="0" borderId="0" xfId="55088"/>
    <xf numFmtId="5" fontId="14" fillId="0" borderId="19" xfId="55088" applyNumberFormat="1" applyFont="1" applyBorder="1" applyProtection="1"/>
    <xf numFmtId="5" fontId="14" fillId="0" borderId="16" xfId="55088" applyNumberFormat="1" applyFont="1" applyBorder="1" applyProtection="1"/>
    <xf numFmtId="37" fontId="14" fillId="0" borderId="19" xfId="55088" applyNumberFormat="1" applyFont="1" applyBorder="1" applyProtection="1"/>
    <xf numFmtId="37" fontId="14" fillId="0" borderId="16" xfId="55088" applyNumberFormat="1" applyFont="1" applyBorder="1" applyProtection="1"/>
    <xf numFmtId="37" fontId="14" fillId="0" borderId="15" xfId="55088" applyNumberFormat="1" applyFont="1" applyBorder="1" applyProtection="1"/>
    <xf numFmtId="0" fontId="14" fillId="0" borderId="19" xfId="55088" applyBorder="1" applyAlignment="1" applyProtection="1">
      <alignment horizontal="right"/>
    </xf>
    <xf numFmtId="0" fontId="14" fillId="0" borderId="4" xfId="55088" applyFont="1" applyFill="1" applyBorder="1" applyAlignment="1" applyProtection="1">
      <alignment horizontal="center"/>
    </xf>
    <xf numFmtId="0" fontId="14" fillId="0" borderId="54" xfId="55088" applyFont="1" applyBorder="1" applyAlignment="1" applyProtection="1">
      <alignment horizontal="center"/>
    </xf>
    <xf numFmtId="0" fontId="14" fillId="0" borderId="48" xfId="55088" applyFont="1" applyBorder="1" applyProtection="1"/>
    <xf numFmtId="5" fontId="14" fillId="0" borderId="48" xfId="55088" applyNumberFormat="1" applyFont="1" applyBorder="1" applyProtection="1"/>
    <xf numFmtId="5" fontId="14" fillId="9" borderId="48" xfId="55088" applyNumberFormat="1" applyFont="1" applyFill="1" applyBorder="1" applyAlignment="1" applyProtection="1">
      <alignment horizontal="right"/>
    </xf>
    <xf numFmtId="5" fontId="14" fillId="0" borderId="50" xfId="55088" applyNumberFormat="1" applyFont="1" applyBorder="1" applyProtection="1"/>
    <xf numFmtId="5" fontId="14" fillId="0" borderId="52" xfId="55088" applyNumberFormat="1" applyFont="1" applyBorder="1" applyProtection="1"/>
    <xf numFmtId="37" fontId="14" fillId="0" borderId="0" xfId="55088" applyNumberFormat="1" applyFont="1" applyProtection="1"/>
    <xf numFmtId="5" fontId="14" fillId="0" borderId="0" xfId="55088" applyNumberFormat="1" applyFont="1" applyProtection="1"/>
    <xf numFmtId="0" fontId="14" fillId="0" borderId="0" xfId="55088" applyFont="1" applyAlignment="1" applyProtection="1">
      <alignment horizontal="centerContinuous"/>
    </xf>
    <xf numFmtId="7" fontId="14" fillId="0" borderId="0" xfId="55088" applyNumberFormat="1" applyFont="1" applyProtection="1"/>
    <xf numFmtId="0" fontId="15" fillId="0" borderId="0" xfId="55088" applyFont="1" applyAlignment="1" applyProtection="1">
      <alignment horizontal="centerContinuous"/>
    </xf>
    <xf numFmtId="164" fontId="14" fillId="0" borderId="10" xfId="55088" applyNumberFormat="1" applyFont="1" applyBorder="1" applyAlignment="1" applyProtection="1">
      <alignment horizontal="center"/>
    </xf>
    <xf numFmtId="164" fontId="14" fillId="0" borderId="2" xfId="55088" applyNumberFormat="1" applyFont="1" applyBorder="1" applyAlignment="1" applyProtection="1">
      <alignment horizontal="center"/>
    </xf>
    <xf numFmtId="0" fontId="14" fillId="0" borderId="3" xfId="55088" applyFont="1" applyBorder="1" applyProtection="1"/>
    <xf numFmtId="0" fontId="15" fillId="0" borderId="4" xfId="55088" applyFont="1" applyBorder="1" applyAlignment="1" applyProtection="1">
      <alignment horizontal="centerContinuous"/>
    </xf>
    <xf numFmtId="0" fontId="14" fillId="0" borderId="5" xfId="55088" applyFont="1" applyBorder="1" applyAlignment="1" applyProtection="1">
      <alignment horizontal="centerContinuous"/>
    </xf>
    <xf numFmtId="0" fontId="14" fillId="0" borderId="4" xfId="55088" applyFont="1" applyBorder="1" applyAlignment="1" applyProtection="1">
      <alignment horizontal="centerContinuous"/>
    </xf>
    <xf numFmtId="0" fontId="14" fillId="0" borderId="30" xfId="55088" applyFont="1" applyBorder="1" applyAlignment="1" applyProtection="1">
      <alignment horizontal="center"/>
    </xf>
    <xf numFmtId="0" fontId="14" fillId="0" borderId="32" xfId="55088" applyFont="1" applyBorder="1" applyProtection="1"/>
    <xf numFmtId="0" fontId="14" fillId="0" borderId="44" xfId="55088" applyFont="1" applyBorder="1" applyAlignment="1" applyProtection="1">
      <alignment horizontal="right"/>
    </xf>
    <xf numFmtId="0" fontId="14" fillId="0" borderId="34" xfId="55088" applyFont="1" applyBorder="1" applyAlignment="1" applyProtection="1">
      <alignment horizontal="center"/>
    </xf>
    <xf numFmtId="5" fontId="14" fillId="0" borderId="19" xfId="55088" applyNumberFormat="1" applyFont="1" applyBorder="1" applyAlignment="1" applyProtection="1">
      <alignment horizontal="right"/>
    </xf>
    <xf numFmtId="0" fontId="14" fillId="0" borderId="0" xfId="55088" applyFont="1" applyAlignment="1">
      <alignment horizontal="right"/>
    </xf>
    <xf numFmtId="49" fontId="14" fillId="0" borderId="22" xfId="55088" applyNumberFormat="1" applyFont="1" applyBorder="1" applyProtection="1"/>
    <xf numFmtId="43" fontId="0" fillId="0" borderId="0" xfId="1" applyFont="1"/>
    <xf numFmtId="7" fontId="0" fillId="0" borderId="0" xfId="0" applyNumberFormat="1"/>
    <xf numFmtId="0" fontId="6" fillId="0" borderId="0" xfId="44778"/>
    <xf numFmtId="0" fontId="6" fillId="0" borderId="161" xfId="44777" applyFont="1" applyBorder="1" applyAlignment="1" applyProtection="1">
      <alignment horizontal="left"/>
    </xf>
    <xf numFmtId="0" fontId="32" fillId="0" borderId="190" xfId="44777" applyFont="1" applyBorder="1" applyAlignment="1" applyProtection="1">
      <alignment horizontal="left"/>
    </xf>
    <xf numFmtId="37" fontId="6" fillId="0" borderId="190" xfId="44777" applyNumberFormat="1" applyFont="1" applyBorder="1" applyAlignment="1" applyProtection="1">
      <alignment horizontal="right"/>
    </xf>
    <xf numFmtId="0" fontId="6" fillId="0" borderId="190" xfId="44777" applyFont="1" applyBorder="1" applyAlignment="1" applyProtection="1">
      <alignment horizontal="right"/>
    </xf>
    <xf numFmtId="39" fontId="6" fillId="0" borderId="190" xfId="44777" applyNumberFormat="1" applyFont="1" applyBorder="1" applyAlignment="1" applyProtection="1">
      <alignment horizontal="right"/>
    </xf>
    <xf numFmtId="0" fontId="6" fillId="0" borderId="120" xfId="44777" applyFont="1" applyBorder="1" applyAlignment="1" applyProtection="1">
      <alignment horizontal="left"/>
    </xf>
    <xf numFmtId="0" fontId="6" fillId="0" borderId="120" xfId="44777" applyFont="1" applyBorder="1" applyAlignment="1" applyProtection="1">
      <alignment horizontal="right"/>
    </xf>
    <xf numFmtId="39" fontId="6" fillId="0" borderId="120" xfId="44777" applyNumberFormat="1" applyFont="1" applyBorder="1" applyAlignment="1" applyProtection="1">
      <alignment horizontal="right"/>
    </xf>
    <xf numFmtId="176" fontId="6" fillId="0" borderId="0" xfId="62101" applyNumberFormat="1" applyFont="1"/>
    <xf numFmtId="0" fontId="32" fillId="0" borderId="120" xfId="44777" applyFont="1" applyBorder="1" applyAlignment="1" applyProtection="1">
      <alignment horizontal="left"/>
    </xf>
    <xf numFmtId="0" fontId="32" fillId="0" borderId="161" xfId="44777" applyFont="1" applyBorder="1" applyAlignment="1" applyProtection="1">
      <alignment horizontal="left"/>
    </xf>
    <xf numFmtId="10" fontId="6" fillId="0" borderId="120" xfId="44777" applyNumberFormat="1" applyFont="1" applyBorder="1" applyAlignment="1" applyProtection="1">
      <alignment horizontal="right"/>
    </xf>
    <xf numFmtId="2" fontId="6" fillId="0" borderId="120" xfId="44777" applyNumberFormat="1" applyFont="1" applyBorder="1" applyAlignment="1" applyProtection="1">
      <alignment horizontal="right"/>
    </xf>
    <xf numFmtId="2" fontId="6" fillId="0" borderId="120" xfId="44776" applyNumberFormat="1" applyFont="1" applyBorder="1" applyAlignment="1" applyProtection="1">
      <alignment horizontal="right"/>
    </xf>
    <xf numFmtId="10" fontId="32" fillId="0" borderId="120" xfId="44777" applyNumberFormat="1" applyFont="1" applyBorder="1" applyAlignment="1" applyProtection="1">
      <alignment horizontal="right"/>
    </xf>
    <xf numFmtId="10" fontId="6" fillId="0" borderId="120" xfId="44776" applyNumberFormat="1" applyFont="1" applyBorder="1" applyAlignment="1" applyProtection="1">
      <alignment horizontal="right"/>
    </xf>
    <xf numFmtId="0" fontId="32" fillId="0" borderId="0" xfId="44777" applyFont="1"/>
    <xf numFmtId="169" fontId="6" fillId="0" borderId="120" xfId="44777" applyNumberFormat="1" applyFont="1" applyBorder="1" applyAlignment="1" applyProtection="1">
      <alignment horizontal="right"/>
    </xf>
    <xf numFmtId="0" fontId="21" fillId="0" borderId="120" xfId="44777" applyFont="1" applyBorder="1" applyAlignment="1" applyProtection="1">
      <alignment horizontal="left"/>
    </xf>
    <xf numFmtId="0" fontId="6" fillId="0" borderId="191" xfId="44777" applyFont="1" applyBorder="1" applyAlignment="1" applyProtection="1">
      <alignment horizontal="left"/>
    </xf>
    <xf numFmtId="0" fontId="6" fillId="0" borderId="192" xfId="44777" applyFont="1" applyBorder="1" applyAlignment="1" applyProtection="1">
      <alignment horizontal="left"/>
    </xf>
    <xf numFmtId="37" fontId="6" fillId="0" borderId="192" xfId="44777" applyNumberFormat="1" applyFont="1" applyBorder="1" applyAlignment="1" applyProtection="1">
      <alignment horizontal="right"/>
    </xf>
    <xf numFmtId="169" fontId="6" fillId="0" borderId="192" xfId="44777" applyNumberFormat="1" applyFont="1" applyBorder="1" applyAlignment="1" applyProtection="1">
      <alignment horizontal="right"/>
    </xf>
    <xf numFmtId="39" fontId="6" fillId="0" borderId="192" xfId="44777" applyNumberFormat="1" applyFont="1" applyBorder="1" applyAlignment="1" applyProtection="1">
      <alignment horizontal="right"/>
    </xf>
    <xf numFmtId="0" fontId="14" fillId="0" borderId="0" xfId="62403"/>
    <xf numFmtId="0" fontId="14" fillId="0" borderId="8" xfId="62403" applyFont="1" applyBorder="1" applyProtection="1"/>
    <xf numFmtId="0" fontId="14" fillId="0" borderId="2" xfId="62403" applyFont="1" applyBorder="1" applyProtection="1"/>
    <xf numFmtId="0" fontId="14" fillId="0" borderId="24" xfId="62403" applyFont="1" applyBorder="1" applyProtection="1"/>
    <xf numFmtId="0" fontId="14" fillId="0" borderId="3" xfId="62403" applyFont="1" applyBorder="1" applyProtection="1"/>
    <xf numFmtId="0" fontId="14" fillId="0" borderId="12" xfId="62403" applyFont="1" applyBorder="1" applyProtection="1"/>
    <xf numFmtId="0" fontId="14" fillId="0" borderId="0" xfId="62403" applyFont="1" applyProtection="1"/>
    <xf numFmtId="0" fontId="14" fillId="0" borderId="4" xfId="62403" applyFont="1" applyBorder="1" applyProtection="1"/>
    <xf numFmtId="0" fontId="14" fillId="0" borderId="19" xfId="62403" applyFont="1" applyBorder="1" applyProtection="1"/>
    <xf numFmtId="164" fontId="14" fillId="0" borderId="17" xfId="62403" applyNumberFormat="1" applyFont="1" applyBorder="1" applyAlignment="1" applyProtection="1">
      <alignment horizontal="center"/>
    </xf>
    <xf numFmtId="0" fontId="14" fillId="0" borderId="21" xfId="62403" applyFont="1" applyBorder="1" applyProtection="1"/>
    <xf numFmtId="0" fontId="14" fillId="0" borderId="5" xfId="62403" applyFont="1" applyBorder="1" applyProtection="1"/>
    <xf numFmtId="0" fontId="14" fillId="0" borderId="25" xfId="62403" applyFont="1" applyBorder="1" applyProtection="1"/>
    <xf numFmtId="164" fontId="14" fillId="0" borderId="26" xfId="62403" applyNumberFormat="1" applyFont="1" applyBorder="1" applyAlignment="1" applyProtection="1">
      <alignment horizontal="center"/>
    </xf>
    <xf numFmtId="0" fontId="14" fillId="0" borderId="41" xfId="62403" applyFont="1" applyBorder="1" applyAlignment="1" applyProtection="1">
      <alignment horizontal="centerContinuous"/>
    </xf>
    <xf numFmtId="0" fontId="14" fillId="0" borderId="42" xfId="62403" applyFont="1" applyBorder="1" applyAlignment="1" applyProtection="1">
      <alignment horizontal="centerContinuous"/>
    </xf>
    <xf numFmtId="0" fontId="14" fillId="0" borderId="39" xfId="62403" applyFont="1" applyBorder="1" applyAlignment="1" applyProtection="1">
      <alignment horizontal="centerContinuous"/>
    </xf>
    <xf numFmtId="0" fontId="27" fillId="0" borderId="4" xfId="62403" applyFont="1" applyBorder="1" applyProtection="1"/>
    <xf numFmtId="0" fontId="28" fillId="0" borderId="4" xfId="62403" applyFont="1" applyBorder="1" applyProtection="1"/>
    <xf numFmtId="0" fontId="14" fillId="0" borderId="30" xfId="62403" applyFont="1" applyBorder="1" applyAlignment="1" applyProtection="1">
      <alignment horizontal="center"/>
    </xf>
    <xf numFmtId="0" fontId="14" fillId="0" borderId="32" xfId="62403" applyFont="1" applyBorder="1" applyProtection="1"/>
    <xf numFmtId="0" fontId="14" fillId="0" borderId="44" xfId="62403" applyFont="1" applyBorder="1" applyAlignment="1" applyProtection="1">
      <alignment horizontal="centerContinuous"/>
    </xf>
    <xf numFmtId="0" fontId="14" fillId="0" borderId="34" xfId="62403" applyFont="1" applyBorder="1" applyProtection="1"/>
    <xf numFmtId="0" fontId="14" fillId="0" borderId="4" xfId="62403" applyFont="1" applyBorder="1" applyAlignment="1" applyProtection="1">
      <alignment horizontal="center"/>
    </xf>
    <xf numFmtId="0" fontId="14" fillId="0" borderId="19" xfId="62403" applyFont="1" applyBorder="1" applyAlignment="1" applyProtection="1">
      <alignment horizontal="center"/>
    </xf>
    <xf numFmtId="0" fontId="14" fillId="0" borderId="16" xfId="62403" applyFont="1" applyBorder="1" applyProtection="1"/>
    <xf numFmtId="0" fontId="14" fillId="0" borderId="16" xfId="62403" applyFont="1" applyBorder="1" applyAlignment="1" applyProtection="1">
      <alignment horizontal="center"/>
    </xf>
    <xf numFmtId="0" fontId="14" fillId="0" borderId="9" xfId="62403" applyFont="1" applyBorder="1" applyAlignment="1" applyProtection="1">
      <alignment horizontal="center"/>
    </xf>
    <xf numFmtId="0" fontId="14" fillId="0" borderId="21" xfId="62403" applyFont="1" applyBorder="1" applyAlignment="1" applyProtection="1">
      <alignment horizontal="center"/>
    </xf>
    <xf numFmtId="0" fontId="14" fillId="0" borderId="22" xfId="62403" applyFont="1" applyBorder="1" applyAlignment="1" applyProtection="1">
      <alignment horizontal="center"/>
    </xf>
    <xf numFmtId="5" fontId="14" fillId="0" borderId="19" xfId="62403" applyNumberFormat="1" applyFont="1" applyBorder="1" applyProtection="1"/>
    <xf numFmtId="5" fontId="14" fillId="0" borderId="4" xfId="62403" applyNumberFormat="1" applyFont="1" applyBorder="1" applyProtection="1"/>
    <xf numFmtId="37" fontId="14" fillId="0" borderId="19" xfId="62403" applyNumberFormat="1" applyFont="1" applyBorder="1" applyProtection="1"/>
    <xf numFmtId="37" fontId="14" fillId="0" borderId="4" xfId="62403" applyNumberFormat="1" applyFont="1" applyBorder="1" applyProtection="1"/>
    <xf numFmtId="37" fontId="14" fillId="0" borderId="44" xfId="62403" applyNumberFormat="1" applyFont="1" applyBorder="1" applyProtection="1"/>
    <xf numFmtId="0" fontId="17" fillId="0" borderId="19" xfId="62403" applyFont="1" applyBorder="1" applyProtection="1"/>
    <xf numFmtId="0" fontId="14" fillId="0" borderId="54" xfId="62403" applyFont="1" applyBorder="1" applyAlignment="1" applyProtection="1">
      <alignment horizontal="center"/>
    </xf>
    <xf numFmtId="0" fontId="14" fillId="0" borderId="48" xfId="62403" applyFont="1" applyBorder="1" applyProtection="1"/>
    <xf numFmtId="5" fontId="14" fillId="0" borderId="48" xfId="62403" applyNumberFormat="1" applyFont="1" applyBorder="1" applyProtection="1"/>
    <xf numFmtId="0" fontId="14" fillId="0" borderId="52" xfId="62403" applyFont="1" applyBorder="1" applyAlignment="1" applyProtection="1">
      <alignment horizontal="center"/>
    </xf>
    <xf numFmtId="0" fontId="13" fillId="0" borderId="0" xfId="62403" applyFont="1" applyAlignment="1" applyProtection="1">
      <alignment horizontal="left"/>
    </xf>
    <xf numFmtId="0" fontId="13" fillId="0" borderId="0" xfId="62403" applyFont="1" applyAlignment="1" applyProtection="1">
      <alignment horizontal="centerContinuous"/>
    </xf>
    <xf numFmtId="0" fontId="14" fillId="0" borderId="0" xfId="62403" applyFont="1" applyAlignment="1" applyProtection="1">
      <alignment horizontal="centerContinuous"/>
    </xf>
    <xf numFmtId="0" fontId="10" fillId="0" borderId="19" xfId="62403" applyFont="1" applyBorder="1" applyProtection="1"/>
    <xf numFmtId="0" fontId="10" fillId="0" borderId="0" xfId="62403" applyFont="1" applyProtection="1"/>
    <xf numFmtId="164" fontId="14" fillId="0" borderId="21" xfId="62403" applyNumberFormat="1" applyFont="1" applyBorder="1" applyAlignment="1" applyProtection="1">
      <alignment horizontal="center"/>
    </xf>
    <xf numFmtId="164" fontId="14" fillId="0" borderId="0" xfId="62403" applyNumberFormat="1" applyFont="1" applyAlignment="1" applyProtection="1">
      <alignment horizontal="center"/>
    </xf>
    <xf numFmtId="0" fontId="14" fillId="0" borderId="5" xfId="62403" applyFont="1" applyBorder="1" applyAlignment="1" applyProtection="1">
      <alignment horizontal="center"/>
    </xf>
    <xf numFmtId="0" fontId="14" fillId="0" borderId="22" xfId="62403" applyFont="1" applyBorder="1" applyProtection="1"/>
    <xf numFmtId="5" fontId="14" fillId="0" borderId="0" xfId="62403" applyNumberFormat="1" applyFont="1" applyProtection="1"/>
    <xf numFmtId="37" fontId="14" fillId="0" borderId="0" xfId="62403" applyNumberFormat="1" applyFont="1" applyProtection="1"/>
    <xf numFmtId="37" fontId="18" fillId="0" borderId="4" xfId="62403" applyNumberFormat="1" applyFont="1" applyBorder="1" applyAlignment="1" applyProtection="1">
      <alignment horizontal="centerContinuous"/>
    </xf>
    <xf numFmtId="37" fontId="14" fillId="0" borderId="0" xfId="62403" applyNumberFormat="1" applyFont="1" applyAlignment="1" applyProtection="1">
      <alignment horizontal="centerContinuous"/>
    </xf>
    <xf numFmtId="0" fontId="14" fillId="0" borderId="5" xfId="62403" applyFont="1" applyBorder="1" applyAlignment="1" applyProtection="1">
      <alignment horizontal="centerContinuous"/>
    </xf>
    <xf numFmtId="5" fontId="14" fillId="0" borderId="6" xfId="62403" applyNumberFormat="1" applyFont="1" applyBorder="1" applyProtection="1"/>
    <xf numFmtId="5" fontId="14" fillId="0" borderId="1" xfId="62403" applyNumberFormat="1" applyFont="1" applyBorder="1" applyProtection="1"/>
    <xf numFmtId="0" fontId="14" fillId="0" borderId="7" xfId="62403" applyFont="1" applyBorder="1" applyAlignment="1" applyProtection="1">
      <alignment horizontal="center"/>
    </xf>
    <xf numFmtId="0" fontId="14" fillId="0" borderId="20" xfId="0" applyFont="1" applyFill="1" applyBorder="1" applyAlignment="1">
      <alignment horizontal="center"/>
    </xf>
    <xf numFmtId="0" fontId="14" fillId="0" borderId="10" xfId="0" applyFont="1" applyFill="1" applyBorder="1"/>
    <xf numFmtId="0" fontId="14" fillId="0" borderId="26" xfId="0" applyFont="1" applyFill="1" applyBorder="1"/>
    <xf numFmtId="5" fontId="14" fillId="0" borderId="26" xfId="0" applyNumberFormat="1" applyFont="1" applyFill="1" applyBorder="1" applyProtection="1"/>
    <xf numFmtId="5" fontId="14" fillId="0" borderId="11" xfId="0" applyNumberFormat="1" applyFont="1" applyFill="1" applyBorder="1" applyProtection="1"/>
    <xf numFmtId="5" fontId="14" fillId="0" borderId="20" xfId="0" applyNumberFormat="1" applyFont="1" applyFill="1" applyBorder="1" applyProtection="1"/>
    <xf numFmtId="5" fontId="14" fillId="0" borderId="21" xfId="0" applyNumberFormat="1" applyFont="1" applyFill="1" applyBorder="1" applyProtection="1"/>
    <xf numFmtId="5" fontId="14" fillId="0" borderId="10" xfId="0" applyNumberFormat="1" applyFont="1" applyFill="1" applyBorder="1" applyProtection="1"/>
    <xf numFmtId="5" fontId="14" fillId="0" borderId="17" xfId="0" applyNumberFormat="1" applyFont="1" applyFill="1" applyBorder="1" applyProtection="1"/>
    <xf numFmtId="37" fontId="14" fillId="0" borderId="26" xfId="0" applyNumberFormat="1" applyFont="1" applyFill="1" applyBorder="1" applyProtection="1"/>
    <xf numFmtId="37" fontId="14" fillId="0" borderId="11" xfId="0" applyNumberFormat="1" applyFont="1" applyFill="1" applyBorder="1" applyProtection="1"/>
    <xf numFmtId="37" fontId="14" fillId="0" borderId="20" xfId="0" applyNumberFormat="1" applyFont="1" applyFill="1" applyBorder="1" applyProtection="1"/>
    <xf numFmtId="37" fontId="14" fillId="0" borderId="21" xfId="0" applyNumberFormat="1" applyFont="1" applyFill="1" applyBorder="1" applyProtection="1"/>
    <xf numFmtId="37" fontId="14" fillId="0" borderId="10" xfId="0" applyNumberFormat="1" applyFont="1" applyFill="1" applyBorder="1" applyProtection="1"/>
    <xf numFmtId="176" fontId="10" fillId="0" borderId="3" xfId="1" applyNumberFormat="1" applyFont="1" applyBorder="1" applyAlignment="1" applyProtection="1">
      <alignment horizontal="center"/>
    </xf>
    <xf numFmtId="176" fontId="10" fillId="0" borderId="5" xfId="1" applyNumberFormat="1" applyFont="1" applyBorder="1" applyAlignment="1" applyProtection="1">
      <alignment horizontal="center"/>
    </xf>
    <xf numFmtId="176" fontId="14" fillId="0" borderId="22" xfId="1" applyNumberFormat="1" applyFont="1" applyBorder="1" applyAlignment="1" applyProtection="1">
      <alignment horizontal="center"/>
    </xf>
    <xf numFmtId="176" fontId="10" fillId="0" borderId="11" xfId="1" applyNumberFormat="1" applyFont="1" applyBorder="1" applyAlignment="1" applyProtection="1">
      <alignment horizontal="centerContinuous"/>
    </xf>
    <xf numFmtId="176" fontId="10" fillId="0" borderId="5" xfId="1" applyNumberFormat="1" applyFont="1" applyBorder="1" applyAlignment="1" applyProtection="1">
      <alignment horizontal="centerContinuous"/>
    </xf>
    <xf numFmtId="176" fontId="0" fillId="0" borderId="11" xfId="1" applyNumberFormat="1" applyFont="1" applyBorder="1" applyAlignment="1">
      <alignment wrapText="1"/>
    </xf>
    <xf numFmtId="176" fontId="10" fillId="0" borderId="16" xfId="1" applyNumberFormat="1" applyFont="1" applyBorder="1" applyProtection="1"/>
    <xf numFmtId="176" fontId="10" fillId="0" borderId="16" xfId="1" applyNumberFormat="1" applyFont="1" applyBorder="1" applyAlignment="1" applyProtection="1">
      <alignment horizontal="center"/>
    </xf>
    <xf numFmtId="176" fontId="10" fillId="0" borderId="22" xfId="1" applyNumberFormat="1" applyFont="1" applyBorder="1" applyAlignment="1" applyProtection="1">
      <alignment horizontal="center"/>
    </xf>
    <xf numFmtId="176" fontId="10" fillId="7" borderId="22" xfId="1" applyNumberFormat="1" applyFont="1" applyFill="1" applyBorder="1" applyProtection="1"/>
    <xf numFmtId="176" fontId="10" fillId="2" borderId="22" xfId="1" applyNumberFormat="1" applyFont="1" applyFill="1" applyBorder="1" applyProtection="1"/>
    <xf numFmtId="176" fontId="14" fillId="0" borderId="22" xfId="1" applyNumberFormat="1" applyFont="1" applyBorder="1" applyProtection="1"/>
    <xf numFmtId="176" fontId="10" fillId="0" borderId="22" xfId="1" applyNumberFormat="1" applyFont="1" applyBorder="1" applyProtection="1"/>
    <xf numFmtId="176" fontId="10" fillId="8" borderId="22" xfId="1" applyNumberFormat="1" applyFont="1" applyFill="1" applyBorder="1" applyProtection="1"/>
    <xf numFmtId="176" fontId="10" fillId="0" borderId="37" xfId="1" applyNumberFormat="1" applyFont="1" applyBorder="1" applyProtection="1"/>
    <xf numFmtId="176" fontId="10" fillId="0" borderId="0" xfId="1" applyNumberFormat="1" applyFont="1" applyBorder="1" applyProtection="1"/>
    <xf numFmtId="176" fontId="10" fillId="0" borderId="0" xfId="1" applyNumberFormat="1" applyFont="1" applyProtection="1"/>
    <xf numFmtId="176" fontId="10" fillId="0" borderId="0" xfId="1" applyNumberFormat="1" applyFont="1" applyAlignment="1" applyProtection="1">
      <alignment horizontal="centerContinuous"/>
    </xf>
    <xf numFmtId="176" fontId="10" fillId="0" borderId="16" xfId="1" applyNumberFormat="1" applyFont="1" applyBorder="1" applyAlignment="1" applyProtection="1">
      <alignment horizontal="centerContinuous"/>
    </xf>
    <xf numFmtId="176" fontId="10" fillId="0" borderId="22" xfId="1" applyNumberFormat="1" applyFont="1" applyBorder="1" applyAlignment="1" applyProtection="1">
      <alignment horizontal="centerContinuous"/>
    </xf>
    <xf numFmtId="176" fontId="10" fillId="0" borderId="22" xfId="1" applyNumberFormat="1" applyFont="1" applyFill="1" applyBorder="1" applyProtection="1"/>
    <xf numFmtId="176" fontId="10" fillId="0" borderId="5" xfId="1" applyNumberFormat="1" applyFont="1" applyBorder="1" applyProtection="1"/>
    <xf numFmtId="176" fontId="10" fillId="0" borderId="7" xfId="1" applyNumberFormat="1" applyFont="1" applyBorder="1" applyProtection="1"/>
    <xf numFmtId="0" fontId="14" fillId="0" borderId="4" xfId="0" applyFont="1" applyBorder="1" applyAlignment="1">
      <alignment horizontal="left" wrapText="1"/>
    </xf>
    <xf numFmtId="0" fontId="0" fillId="0" borderId="0" xfId="0"/>
    <xf numFmtId="0" fontId="235" fillId="0" borderId="0" xfId="0" applyFont="1"/>
    <xf numFmtId="0" fontId="236" fillId="0" borderId="0" xfId="0" applyFont="1"/>
    <xf numFmtId="176" fontId="236" fillId="0" borderId="0" xfId="1" applyNumberFormat="1" applyFont="1" applyFill="1"/>
    <xf numFmtId="180" fontId="236" fillId="0" borderId="0" xfId="44775" applyNumberFormat="1" applyFont="1" applyFill="1"/>
    <xf numFmtId="41" fontId="0" fillId="0" borderId="0" xfId="0" applyNumberFormat="1"/>
    <xf numFmtId="0" fontId="237" fillId="0" borderId="0" xfId="0" applyFont="1"/>
    <xf numFmtId="0" fontId="232" fillId="0" borderId="0" xfId="0" applyFont="1"/>
    <xf numFmtId="0" fontId="232" fillId="0" borderId="0" xfId="0" applyFont="1" applyFill="1"/>
    <xf numFmtId="176" fontId="14" fillId="0" borderId="0" xfId="62403" applyNumberFormat="1" applyFont="1" applyProtection="1"/>
    <xf numFmtId="0" fontId="14" fillId="0" borderId="0" xfId="0" applyFont="1" applyFill="1" applyBorder="1"/>
    <xf numFmtId="0" fontId="14" fillId="0" borderId="0" xfId="0" applyFont="1" applyAlignment="1">
      <alignment horizontal="left" wrapText="1"/>
    </xf>
    <xf numFmtId="0" fontId="16" fillId="0" borderId="0" xfId="0" applyFont="1" applyAlignment="1">
      <alignment wrapText="1"/>
    </xf>
    <xf numFmtId="0" fontId="13" fillId="0" borderId="0" xfId="0" applyFont="1" applyAlignment="1">
      <alignment horizontal="center"/>
    </xf>
    <xf numFmtId="0" fontId="15" fillId="0" borderId="0" xfId="0" applyFont="1" applyAlignment="1">
      <alignment horizontal="center" wrapText="1"/>
    </xf>
    <xf numFmtId="0" fontId="16" fillId="0" borderId="0" xfId="0" applyFont="1" applyAlignment="1">
      <alignment horizontal="center" wrapText="1"/>
    </xf>
    <xf numFmtId="0" fontId="19" fillId="0" borderId="4" xfId="0" applyFont="1" applyBorder="1" applyAlignment="1" applyProtection="1">
      <alignment horizontal="left" wrapText="1"/>
    </xf>
    <xf numFmtId="0" fontId="19" fillId="0" borderId="0" xfId="0" applyFont="1" applyAlignment="1" applyProtection="1">
      <alignment horizontal="left" wrapText="1"/>
    </xf>
    <xf numFmtId="0" fontId="19" fillId="0" borderId="5" xfId="0" applyFont="1" applyBorder="1" applyAlignment="1" applyProtection="1">
      <alignment horizontal="left" wrapText="1"/>
    </xf>
    <xf numFmtId="0" fontId="13" fillId="0" borderId="4" xfId="0" applyFont="1" applyBorder="1" applyAlignment="1" applyProtection="1">
      <alignment horizontal="center"/>
    </xf>
    <xf numFmtId="0" fontId="13" fillId="0" borderId="0" xfId="0" applyFont="1" applyBorder="1" applyAlignment="1" applyProtection="1">
      <alignment horizontal="center"/>
    </xf>
    <xf numFmtId="0" fontId="13" fillId="0" borderId="5" xfId="0" applyFont="1" applyBorder="1" applyAlignment="1" applyProtection="1">
      <alignment horizontal="center"/>
    </xf>
    <xf numFmtId="0" fontId="20" fillId="0" borderId="0" xfId="0" applyFont="1" applyAlignment="1" applyProtection="1">
      <alignment horizontal="left"/>
    </xf>
    <xf numFmtId="0" fontId="20" fillId="0" borderId="5" xfId="0" applyFont="1" applyBorder="1" applyAlignment="1" applyProtection="1">
      <alignment horizontal="left"/>
    </xf>
    <xf numFmtId="0" fontId="20" fillId="0" borderId="0" xfId="0" applyFont="1" applyAlignment="1" applyProtection="1"/>
    <xf numFmtId="0" fontId="20" fillId="0" borderId="5" xfId="0" applyFont="1" applyBorder="1" applyAlignment="1" applyProtection="1"/>
    <xf numFmtId="0" fontId="14" fillId="0" borderId="31" xfId="0" applyFont="1" applyBorder="1" applyAlignment="1">
      <alignment horizontal="left" vertical="top" wrapText="1"/>
    </xf>
    <xf numFmtId="0" fontId="0" fillId="0" borderId="29" xfId="0" applyBorder="1" applyAlignment="1"/>
    <xf numFmtId="0" fontId="14"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14" fillId="0" borderId="0" xfId="0" applyFont="1" applyAlignment="1">
      <alignment horizontal="center" wrapText="1"/>
    </xf>
    <xf numFmtId="0" fontId="14" fillId="0" borderId="5" xfId="0" applyFont="1" applyBorder="1" applyAlignment="1">
      <alignment horizontal="center" wrapText="1"/>
    </xf>
    <xf numFmtId="0" fontId="10" fillId="0" borderId="0" xfId="0" applyFont="1" applyAlignment="1">
      <alignment horizontal="left" vertical="top" wrapText="1"/>
    </xf>
    <xf numFmtId="0" fontId="10" fillId="0" borderId="31" xfId="0" applyFont="1" applyBorder="1" applyAlignment="1">
      <alignment horizontal="left" wrapText="1"/>
    </xf>
    <xf numFmtId="0" fontId="10" fillId="0" borderId="29" xfId="0" applyFont="1" applyBorder="1" applyAlignment="1">
      <alignment horizontal="left" wrapText="1"/>
    </xf>
    <xf numFmtId="0" fontId="10" fillId="0" borderId="0" xfId="0" applyFont="1" applyAlignment="1" applyProtection="1">
      <alignment horizontal="left" vertical="top" wrapText="1"/>
    </xf>
    <xf numFmtId="0" fontId="0" fillId="0" borderId="0" xfId="0" applyAlignment="1">
      <alignment horizontal="left" vertical="top" wrapText="1"/>
    </xf>
    <xf numFmtId="0" fontId="10" fillId="0" borderId="0" xfId="0" applyFont="1" applyAlignment="1" applyProtection="1">
      <alignment vertical="top" wrapText="1"/>
    </xf>
    <xf numFmtId="0" fontId="0" fillId="0" borderId="0" xfId="0" applyAlignment="1">
      <alignment vertical="top" wrapText="1"/>
    </xf>
    <xf numFmtId="0" fontId="10" fillId="0" borderId="31" xfId="0" applyFont="1" applyBorder="1" applyAlignment="1" applyProtection="1">
      <alignment horizontal="left" wrapText="1"/>
    </xf>
    <xf numFmtId="0" fontId="0" fillId="0" borderId="0" xfId="0"/>
    <xf numFmtId="0" fontId="10" fillId="0" borderId="31" xfId="0" applyFont="1" applyBorder="1" applyAlignment="1" applyProtection="1">
      <alignment horizontal="left" vertical="top" wrapText="1"/>
    </xf>
    <xf numFmtId="0" fontId="0" fillId="0" borderId="10" xfId="0" applyBorder="1" applyAlignment="1">
      <alignment wrapText="1"/>
    </xf>
    <xf numFmtId="0" fontId="10"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0" xfId="0" applyAlignment="1">
      <alignment vertical="top"/>
    </xf>
    <xf numFmtId="0" fontId="0" fillId="0" borderId="5" xfId="0" applyBorder="1" applyAlignment="1">
      <alignment vertical="top"/>
    </xf>
    <xf numFmtId="0" fontId="0" fillId="0" borderId="10" xfId="0" applyBorder="1" applyAlignment="1">
      <alignment vertical="top"/>
    </xf>
    <xf numFmtId="0" fontId="0" fillId="0" borderId="11" xfId="0" applyBorder="1" applyAlignment="1">
      <alignment vertical="top"/>
    </xf>
    <xf numFmtId="0" fontId="0" fillId="0" borderId="5" xfId="0" applyBorder="1" applyAlignment="1">
      <alignment horizontal="left" wrapText="1"/>
    </xf>
    <xf numFmtId="0" fontId="0" fillId="0" borderId="5" xfId="0" applyBorder="1" applyAlignment="1">
      <alignment horizontal="left" vertical="top" wrapText="1"/>
    </xf>
    <xf numFmtId="0" fontId="14" fillId="0" borderId="0" xfId="0" applyFont="1" applyAlignment="1">
      <alignment vertical="top" wrapText="1"/>
    </xf>
    <xf numFmtId="0" fontId="14" fillId="0" borderId="5" xfId="0" applyFont="1" applyBorder="1" applyAlignment="1">
      <alignment vertical="top" wrapText="1"/>
    </xf>
    <xf numFmtId="0" fontId="14" fillId="0" borderId="1" xfId="0" applyFont="1" applyBorder="1" applyAlignment="1">
      <alignment vertical="top" wrapText="1"/>
    </xf>
    <xf numFmtId="0" fontId="14" fillId="0" borderId="7" xfId="0" applyFont="1" applyBorder="1" applyAlignment="1">
      <alignment vertical="top" wrapText="1"/>
    </xf>
    <xf numFmtId="0" fontId="14" fillId="0" borderId="0" xfId="0" applyFont="1" applyAlignment="1">
      <alignment wrapText="1"/>
    </xf>
    <xf numFmtId="0" fontId="14" fillId="0" borderId="1" xfId="0" applyFont="1" applyBorder="1" applyAlignment="1">
      <alignment wrapText="1"/>
    </xf>
    <xf numFmtId="0" fontId="14" fillId="0" borderId="5" xfId="0" applyFont="1" applyBorder="1" applyAlignment="1">
      <alignment wrapText="1"/>
    </xf>
    <xf numFmtId="0" fontId="22"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0" fillId="0" borderId="0" xfId="0" applyAlignment="1">
      <alignment horizontal="left" vertical="justify" wrapText="1"/>
    </xf>
    <xf numFmtId="0" fontId="22" fillId="0" borderId="31" xfId="0" applyFont="1" applyBorder="1" applyAlignment="1" applyProtection="1">
      <alignment horizontal="left" vertical="top" wrapText="1"/>
    </xf>
    <xf numFmtId="0" fontId="22" fillId="0" borderId="29" xfId="0" applyFont="1" applyBorder="1" applyAlignment="1" applyProtection="1">
      <alignment horizontal="left" vertical="top" wrapText="1"/>
    </xf>
    <xf numFmtId="0" fontId="22" fillId="0" borderId="0" xfId="0" applyFont="1" applyBorder="1" applyAlignment="1" applyProtection="1">
      <alignment horizontal="left" vertical="top" wrapText="1"/>
    </xf>
    <xf numFmtId="0" fontId="22" fillId="0" borderId="5" xfId="0" applyFont="1" applyBorder="1" applyAlignment="1" applyProtection="1">
      <alignment horizontal="left" vertical="top" wrapText="1"/>
    </xf>
    <xf numFmtId="0" fontId="20" fillId="0" borderId="0" xfId="0" applyFont="1" applyAlignment="1">
      <alignment horizontal="left" wrapText="1"/>
    </xf>
    <xf numFmtId="0" fontId="20" fillId="0" borderId="5" xfId="0" applyFont="1" applyBorder="1" applyAlignment="1">
      <alignment horizontal="left" wrapText="1"/>
    </xf>
    <xf numFmtId="0" fontId="22" fillId="0" borderId="0" xfId="0" applyFont="1" applyAlignment="1" applyProtection="1">
      <alignment horizontal="left" vertical="top" wrapText="1"/>
    </xf>
    <xf numFmtId="0" fontId="20"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22" fillId="0" borderId="0" xfId="0" applyFont="1" applyAlignment="1" applyProtection="1">
      <alignment horizontal="left" vertical="justify" wrapText="1"/>
    </xf>
    <xf numFmtId="0" fontId="20" fillId="0" borderId="0" xfId="0" applyFont="1" applyAlignment="1">
      <alignment vertical="top" wrapText="1"/>
    </xf>
    <xf numFmtId="0" fontId="20" fillId="0" borderId="0" xfId="0" applyFont="1" applyAlignment="1">
      <alignment wrapText="1"/>
    </xf>
    <xf numFmtId="0" fontId="20" fillId="0" borderId="5" xfId="0" applyFont="1" applyBorder="1" applyAlignment="1">
      <alignment wrapText="1"/>
    </xf>
    <xf numFmtId="0" fontId="20" fillId="0" borderId="10" xfId="0" applyFont="1" applyBorder="1" applyAlignment="1">
      <alignment wrapText="1"/>
    </xf>
    <xf numFmtId="0" fontId="20" fillId="0" borderId="11" xfId="0" applyFont="1" applyBorder="1" applyAlignment="1">
      <alignment wrapText="1"/>
    </xf>
    <xf numFmtId="0" fontId="22" fillId="0" borderId="5" xfId="0" applyFont="1" applyBorder="1" applyAlignment="1" applyProtection="1">
      <alignment horizontal="left" vertical="justify" wrapText="1"/>
    </xf>
    <xf numFmtId="0" fontId="10" fillId="0" borderId="33" xfId="0" applyFont="1" applyBorder="1" applyAlignment="1" applyProtection="1">
      <alignment horizontal="center"/>
    </xf>
    <xf numFmtId="0" fontId="10" fillId="0" borderId="20" xfId="0" applyFont="1" applyBorder="1" applyAlignment="1" applyProtection="1">
      <alignment horizontal="center"/>
    </xf>
    <xf numFmtId="0" fontId="10" fillId="0" borderId="34" xfId="0" applyFont="1" applyBorder="1" applyAlignment="1" applyProtection="1">
      <alignment horizontal="center"/>
    </xf>
    <xf numFmtId="0" fontId="10" fillId="0" borderId="22" xfId="0" applyFont="1" applyBorder="1" applyAlignment="1" applyProtection="1">
      <alignment horizontal="center"/>
    </xf>
    <xf numFmtId="0" fontId="10" fillId="0" borderId="61" xfId="0" applyFont="1" applyBorder="1" applyAlignment="1" applyProtection="1">
      <alignment horizontal="center"/>
    </xf>
    <xf numFmtId="0" fontId="10" fillId="0" borderId="68" xfId="0" applyFont="1" applyBorder="1" applyAlignment="1" applyProtection="1">
      <alignment horizontal="center"/>
    </xf>
    <xf numFmtId="0" fontId="10" fillId="0" borderId="30" xfId="0" applyFont="1" applyBorder="1" applyAlignment="1" applyProtection="1">
      <alignment horizontal="left" wrapText="1"/>
    </xf>
    <xf numFmtId="0" fontId="0" fillId="0" borderId="4" xfId="0" applyBorder="1" applyAlignment="1">
      <alignment wrapText="1"/>
    </xf>
    <xf numFmtId="0" fontId="10" fillId="0" borderId="4" xfId="0" applyFont="1" applyBorder="1" applyAlignment="1" applyProtection="1">
      <alignment horizontal="left" wrapText="1"/>
    </xf>
    <xf numFmtId="0" fontId="10" fillId="0" borderId="4" xfId="0" applyFont="1" applyBorder="1" applyAlignment="1" applyProtection="1">
      <alignment wrapText="1"/>
    </xf>
    <xf numFmtId="0" fontId="0" fillId="0" borderId="9" xfId="0" applyBorder="1" applyAlignment="1">
      <alignment wrapText="1"/>
    </xf>
    <xf numFmtId="0" fontId="23" fillId="0" borderId="19" xfId="0" applyFont="1" applyBorder="1" applyAlignment="1" applyProtection="1">
      <alignment horizontal="center"/>
    </xf>
    <xf numFmtId="0" fontId="23" fillId="0" borderId="0" xfId="0" applyFont="1" applyBorder="1" applyAlignment="1" applyProtection="1">
      <alignment horizontal="center"/>
    </xf>
    <xf numFmtId="0" fontId="23" fillId="0" borderId="25" xfId="0" applyFont="1" applyBorder="1" applyAlignment="1" applyProtection="1">
      <alignment horizontal="center"/>
    </xf>
    <xf numFmtId="0" fontId="15" fillId="0" borderId="0" xfId="0" applyFont="1" applyAlignment="1">
      <alignment horizontal="center"/>
    </xf>
    <xf numFmtId="0" fontId="15" fillId="0" borderId="25" xfId="0" applyFont="1" applyBorder="1" applyAlignment="1">
      <alignment horizontal="center"/>
    </xf>
    <xf numFmtId="0" fontId="10"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10"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10"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190" fillId="0" borderId="0" xfId="0" applyFont="1" applyAlignment="1">
      <alignment horizontal="center"/>
    </xf>
    <xf numFmtId="0" fontId="14" fillId="0" borderId="0" xfId="0" applyFont="1" applyAlignment="1">
      <alignment horizontal="left" vertical="center" wrapText="1"/>
    </xf>
    <xf numFmtId="0" fontId="238" fillId="0" borderId="0" xfId="0" applyFont="1" applyAlignment="1">
      <alignment horizontal="left" vertical="center" wrapText="1"/>
    </xf>
    <xf numFmtId="0" fontId="10" fillId="0" borderId="0" xfId="0" applyFont="1" applyAlignment="1" applyProtection="1">
      <alignment wrapText="1"/>
    </xf>
    <xf numFmtId="0" fontId="0" fillId="0" borderId="11" xfId="0" applyBorder="1" applyAlignment="1">
      <alignment wrapText="1"/>
    </xf>
    <xf numFmtId="0" fontId="10" fillId="0" borderId="2" xfId="0" applyFont="1" applyBorder="1" applyAlignment="1" applyProtection="1">
      <alignment horizontal="left"/>
    </xf>
    <xf numFmtId="0" fontId="10" fillId="5" borderId="41" xfId="0" applyFont="1" applyFill="1" applyBorder="1" applyAlignment="1" applyProtection="1">
      <alignment horizontal="center"/>
    </xf>
    <xf numFmtId="0" fontId="10" fillId="5" borderId="42" xfId="0" applyFont="1" applyFill="1" applyBorder="1" applyAlignment="1" applyProtection="1">
      <alignment horizontal="center"/>
    </xf>
    <xf numFmtId="0" fontId="10" fillId="5" borderId="39" xfId="0" applyFont="1" applyFill="1" applyBorder="1" applyAlignment="1" applyProtection="1">
      <alignment horizontal="center"/>
    </xf>
    <xf numFmtId="0" fontId="26" fillId="0" borderId="0" xfId="0" applyFont="1" applyAlignment="1" applyProtection="1">
      <alignment horizontal="left"/>
    </xf>
    <xf numFmtId="0" fontId="26" fillId="0" borderId="5" xfId="0" applyFont="1" applyBorder="1" applyAlignment="1" applyProtection="1">
      <alignment horizontal="left"/>
    </xf>
    <xf numFmtId="0" fontId="26" fillId="0" borderId="10" xfId="0" applyFont="1" applyBorder="1" applyAlignment="1" applyProtection="1">
      <alignment horizontal="left"/>
    </xf>
    <xf numFmtId="0" fontId="26" fillId="0" borderId="11" xfId="0" applyFont="1" applyBorder="1" applyAlignment="1" applyProtection="1">
      <alignment horizontal="left"/>
    </xf>
    <xf numFmtId="0" fontId="26" fillId="0" borderId="4" xfId="0" applyFont="1" applyBorder="1" applyAlignment="1" applyProtection="1">
      <alignment horizontal="left"/>
    </xf>
    <xf numFmtId="0" fontId="26" fillId="0" borderId="0" xfId="0" applyFont="1" applyBorder="1" applyAlignment="1" applyProtection="1">
      <alignment horizontal="left"/>
    </xf>
    <xf numFmtId="0" fontId="26" fillId="0" borderId="9" xfId="0" applyFont="1" applyBorder="1" applyAlignment="1" applyProtection="1">
      <alignment horizontal="left"/>
    </xf>
    <xf numFmtId="0" fontId="26" fillId="0" borderId="31" xfId="0" applyFont="1" applyBorder="1" applyAlignment="1" applyProtection="1">
      <alignment horizontal="left"/>
    </xf>
    <xf numFmtId="0" fontId="26" fillId="0" borderId="29" xfId="0" applyFont="1" applyBorder="1" applyAlignment="1" applyProtection="1">
      <alignment horizontal="left"/>
    </xf>
    <xf numFmtId="0" fontId="26" fillId="0" borderId="30" xfId="0" applyFont="1" applyBorder="1" applyAlignment="1" applyProtection="1">
      <alignment horizontal="left"/>
    </xf>
    <xf numFmtId="0" fontId="14" fillId="0" borderId="0" xfId="0" applyFont="1" applyAlignment="1" applyProtection="1">
      <alignment horizontal="center"/>
    </xf>
    <xf numFmtId="0" fontId="14" fillId="0" borderId="4" xfId="0" applyFont="1" applyBorder="1" applyAlignment="1" applyProtection="1">
      <alignment horizontal="left"/>
    </xf>
    <xf numFmtId="0" fontId="14" fillId="0" borderId="0" xfId="0" applyFont="1" applyAlignment="1" applyProtection="1">
      <alignment horizontal="left"/>
    </xf>
    <xf numFmtId="0" fontId="14" fillId="0" borderId="5" xfId="0" applyFont="1" applyBorder="1" applyAlignment="1" applyProtection="1">
      <alignment horizontal="left"/>
    </xf>
    <xf numFmtId="0" fontId="15" fillId="0" borderId="4" xfId="0" applyFont="1" applyBorder="1" applyAlignment="1" applyProtection="1">
      <alignment horizontal="center"/>
    </xf>
    <xf numFmtId="0" fontId="15" fillId="0" borderId="0" xfId="0" applyFont="1" applyBorder="1" applyAlignment="1" applyProtection="1">
      <alignment horizontal="center"/>
    </xf>
    <xf numFmtId="0" fontId="15" fillId="0" borderId="5" xfId="0" applyFont="1" applyBorder="1" applyAlignment="1" applyProtection="1">
      <alignment horizontal="center"/>
    </xf>
    <xf numFmtId="0" fontId="14" fillId="0" borderId="4" xfId="0" applyFont="1" applyBorder="1" applyAlignment="1">
      <alignment wrapText="1"/>
    </xf>
    <xf numFmtId="0" fontId="14" fillId="0" borderId="0" xfId="0" applyFont="1" applyBorder="1" applyAlignment="1">
      <alignment wrapText="1"/>
    </xf>
    <xf numFmtId="0" fontId="0" fillId="0" borderId="0" xfId="0" applyBorder="1" applyAlignment="1">
      <alignment wrapText="1"/>
    </xf>
    <xf numFmtId="0" fontId="14" fillId="0" borderId="9" xfId="0" applyFont="1" applyBorder="1" applyAlignment="1">
      <alignment horizontal="center"/>
    </xf>
    <xf numFmtId="0" fontId="0" fillId="0" borderId="26" xfId="0" applyBorder="1" applyAlignment="1">
      <alignment horizontal="center"/>
    </xf>
    <xf numFmtId="0" fontId="14" fillId="0" borderId="21" xfId="0" applyFont="1" applyBorder="1" applyAlignment="1">
      <alignment horizontal="center"/>
    </xf>
    <xf numFmtId="0" fontId="14" fillId="0" borderId="30" xfId="0" applyFont="1" applyBorder="1" applyAlignment="1">
      <alignment horizontal="center"/>
    </xf>
    <xf numFmtId="0" fontId="0" fillId="0" borderId="27" xfId="0" applyBorder="1" applyAlignment="1">
      <alignment horizontal="center"/>
    </xf>
    <xf numFmtId="0" fontId="14" fillId="0" borderId="4" xfId="0" applyFont="1" applyBorder="1" applyAlignment="1">
      <alignment horizontal="center"/>
    </xf>
    <xf numFmtId="0" fontId="14" fillId="0" borderId="19" xfId="0" applyFont="1" applyBorder="1" applyAlignment="1">
      <alignment horizontal="center"/>
    </xf>
    <xf numFmtId="0" fontId="14" fillId="0" borderId="30" xfId="0" applyFont="1" applyBorder="1" applyAlignment="1">
      <alignment wrapText="1"/>
    </xf>
    <xf numFmtId="0" fontId="14" fillId="0" borderId="24" xfId="0" applyFont="1" applyBorder="1" applyAlignment="1">
      <alignment horizontal="center"/>
    </xf>
    <xf numFmtId="0" fontId="14" fillId="0" borderId="2" xfId="0" applyFont="1" applyBorder="1" applyAlignment="1">
      <alignment horizontal="center"/>
    </xf>
    <xf numFmtId="49" fontId="14" fillId="0" borderId="21" xfId="0" applyNumberFormat="1" applyFont="1" applyBorder="1" applyAlignment="1">
      <alignment horizontal="center"/>
    </xf>
    <xf numFmtId="49" fontId="14" fillId="0" borderId="10" xfId="0" applyNumberFormat="1" applyFont="1" applyBorder="1" applyAlignment="1">
      <alignment horizontal="center"/>
    </xf>
    <xf numFmtId="0" fontId="26" fillId="0" borderId="15" xfId="0" applyFont="1" applyBorder="1" applyAlignment="1">
      <alignment horizontal="center" wrapText="1"/>
    </xf>
    <xf numFmtId="0" fontId="14" fillId="0" borderId="12" xfId="0" applyFont="1" applyBorder="1" applyAlignment="1">
      <alignment horizontal="center"/>
    </xf>
    <xf numFmtId="0" fontId="14" fillId="0" borderId="25" xfId="0" applyFont="1" applyBorder="1" applyAlignment="1">
      <alignment horizontal="center"/>
    </xf>
    <xf numFmtId="164" fontId="14" fillId="0" borderId="21" xfId="0" applyNumberFormat="1" applyFont="1" applyBorder="1" applyAlignment="1" applyProtection="1">
      <alignment horizontal="center"/>
    </xf>
    <xf numFmtId="164" fontId="14" fillId="0" borderId="26" xfId="0" applyNumberFormat="1" applyFont="1" applyBorder="1" applyAlignment="1" applyProtection="1">
      <alignment horizontal="center"/>
    </xf>
    <xf numFmtId="0" fontId="14" fillId="0" borderId="44" xfId="0" applyFont="1" applyBorder="1" applyAlignment="1" applyProtection="1">
      <alignment horizontal="center"/>
    </xf>
    <xf numFmtId="0" fontId="14" fillId="0" borderId="45" xfId="0" applyFont="1" applyBorder="1" applyAlignment="1" applyProtection="1">
      <alignment horizontal="center"/>
    </xf>
    <xf numFmtId="0" fontId="14" fillId="0" borderId="30" xfId="0" applyFont="1" applyBorder="1" applyAlignment="1" applyProtection="1">
      <alignment horizontal="center"/>
    </xf>
    <xf numFmtId="0" fontId="14" fillId="0" borderId="31" xfId="0" applyFont="1" applyBorder="1" applyAlignment="1" applyProtection="1">
      <alignment horizontal="center"/>
    </xf>
    <xf numFmtId="0" fontId="14" fillId="0" borderId="27" xfId="0" applyFont="1" applyBorder="1" applyAlignment="1" applyProtection="1">
      <alignment horizontal="center"/>
    </xf>
    <xf numFmtId="0" fontId="14" fillId="0" borderId="4" xfId="0" applyFont="1" applyBorder="1" applyAlignment="1" applyProtection="1">
      <alignment horizontal="center"/>
    </xf>
    <xf numFmtId="0" fontId="14" fillId="0" borderId="25" xfId="0" applyFont="1" applyBorder="1" applyAlignment="1" applyProtection="1">
      <alignment horizontal="center"/>
    </xf>
    <xf numFmtId="0" fontId="14" fillId="0" borderId="29" xfId="0" applyFont="1" applyBorder="1" applyAlignment="1" applyProtection="1">
      <alignment horizontal="center"/>
    </xf>
    <xf numFmtId="0" fontId="14" fillId="0" borderId="0" xfId="0" applyFont="1" applyBorder="1" applyAlignment="1" applyProtection="1">
      <alignment horizontal="center"/>
    </xf>
    <xf numFmtId="0" fontId="14" fillId="0" borderId="5" xfId="0" applyFont="1" applyBorder="1" applyAlignment="1" applyProtection="1">
      <alignment horizontal="center"/>
    </xf>
    <xf numFmtId="0" fontId="14" fillId="0" borderId="9" xfId="0" applyFont="1" applyBorder="1" applyAlignment="1" applyProtection="1">
      <alignment horizontal="center"/>
    </xf>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30" xfId="0" applyFont="1" applyBorder="1" applyAlignment="1" applyProtection="1">
      <alignment horizontal="left"/>
    </xf>
    <xf numFmtId="0" fontId="14" fillId="0" borderId="31" xfId="0" applyFont="1" applyBorder="1" applyAlignment="1" applyProtection="1">
      <alignment horizontal="left"/>
    </xf>
    <xf numFmtId="0" fontId="14" fillId="0" borderId="0" xfId="0" applyFont="1" applyBorder="1" applyAlignment="1" applyProtection="1">
      <alignment horizontal="left"/>
    </xf>
    <xf numFmtId="0" fontId="14" fillId="0" borderId="9" xfId="0" applyFont="1" applyBorder="1" applyAlignment="1" applyProtection="1">
      <alignment horizontal="left"/>
    </xf>
    <xf numFmtId="0" fontId="14" fillId="0" borderId="10" xfId="0" applyFont="1" applyBorder="1" applyAlignment="1" applyProtection="1">
      <alignment horizontal="left"/>
    </xf>
    <xf numFmtId="0" fontId="14" fillId="0" borderId="31" xfId="0" applyFont="1" applyBorder="1" applyAlignment="1" applyProtection="1"/>
    <xf numFmtId="0" fontId="14" fillId="0" borderId="29" xfId="0" applyFont="1" applyBorder="1" applyAlignment="1" applyProtection="1"/>
    <xf numFmtId="0" fontId="14" fillId="0" borderId="0" xfId="0" applyFont="1" applyAlignment="1" applyProtection="1"/>
    <xf numFmtId="0" fontId="14" fillId="0" borderId="5" xfId="0" applyFont="1" applyBorder="1" applyAlignment="1" applyProtection="1"/>
    <xf numFmtId="0" fontId="14" fillId="0" borderId="10" xfId="0" applyFont="1" applyBorder="1" applyAlignment="1" applyProtection="1"/>
    <xf numFmtId="0" fontId="14" fillId="0" borderId="11" xfId="0" applyFont="1" applyBorder="1" applyAlignment="1" applyProtection="1"/>
    <xf numFmtId="0" fontId="14" fillId="0" borderId="0" xfId="0" applyFont="1" applyAlignment="1">
      <alignment horizontal="left"/>
    </xf>
    <xf numFmtId="0" fontId="14" fillId="0" borderId="19" xfId="0" applyFont="1" applyBorder="1" applyAlignment="1" applyProtection="1"/>
    <xf numFmtId="0" fontId="14" fillId="0" borderId="0" xfId="0" applyFont="1" applyBorder="1" applyAlignment="1" applyProtection="1"/>
    <xf numFmtId="0" fontId="14" fillId="0" borderId="25" xfId="0" applyFont="1" applyBorder="1" applyAlignment="1" applyProtection="1"/>
    <xf numFmtId="0" fontId="14" fillId="0" borderId="19" xfId="0" applyFont="1" applyBorder="1" applyAlignment="1" applyProtection="1">
      <alignment wrapText="1"/>
    </xf>
    <xf numFmtId="0" fontId="14" fillId="0" borderId="0" xfId="0" applyFont="1" applyBorder="1" applyAlignment="1" applyProtection="1">
      <alignment wrapText="1"/>
    </xf>
    <xf numFmtId="0" fontId="14" fillId="0" borderId="25" xfId="0" applyFont="1" applyBorder="1" applyAlignment="1" applyProtection="1">
      <alignment wrapText="1"/>
    </xf>
    <xf numFmtId="0" fontId="14" fillId="0" borderId="29" xfId="0" applyFont="1" applyBorder="1" applyAlignment="1" applyProtection="1">
      <alignment horizontal="left"/>
    </xf>
    <xf numFmtId="0" fontId="14" fillId="0" borderId="0" xfId="0" applyFont="1" applyAlignment="1" applyProtection="1">
      <alignment wrapText="1"/>
    </xf>
    <xf numFmtId="0" fontId="14" fillId="0" borderId="24" xfId="0" applyFont="1" applyBorder="1" applyAlignment="1" applyProtection="1">
      <alignment horizontal="center"/>
    </xf>
    <xf numFmtId="0" fontId="14" fillId="0" borderId="12" xfId="0" applyFont="1" applyBorder="1" applyAlignment="1" applyProtection="1">
      <alignment horizontal="center"/>
    </xf>
    <xf numFmtId="0" fontId="14" fillId="0" borderId="19" xfId="0" applyFont="1" applyBorder="1" applyAlignment="1" applyProtection="1">
      <alignment horizontal="center"/>
    </xf>
    <xf numFmtId="49" fontId="14" fillId="0" borderId="11" xfId="0" applyNumberFormat="1" applyFont="1" applyBorder="1" applyAlignment="1">
      <alignment horizontal="center"/>
    </xf>
    <xf numFmtId="0" fontId="14" fillId="0" borderId="5" xfId="0" applyFont="1" applyBorder="1" applyAlignment="1">
      <alignment horizontal="center"/>
    </xf>
    <xf numFmtId="0" fontId="14" fillId="0" borderId="3" xfId="0" applyFont="1" applyBorder="1" applyAlignment="1">
      <alignment horizontal="center"/>
    </xf>
    <xf numFmtId="0" fontId="14" fillId="0" borderId="0" xfId="0" applyFont="1" applyAlignment="1">
      <alignment horizontal="center"/>
    </xf>
    <xf numFmtId="0" fontId="26" fillId="0" borderId="10" xfId="0" applyFont="1" applyBorder="1" applyAlignment="1" applyProtection="1">
      <alignment horizontal="left" wrapText="1"/>
    </xf>
    <xf numFmtId="0" fontId="26" fillId="0" borderId="31" xfId="0" applyFont="1" applyBorder="1" applyAlignment="1" applyProtection="1">
      <alignment horizontal="left" wrapText="1"/>
    </xf>
    <xf numFmtId="0" fontId="26" fillId="0" borderId="0" xfId="0" applyFont="1" applyAlignment="1" applyProtection="1">
      <alignment horizontal="left" wrapText="1"/>
    </xf>
    <xf numFmtId="0" fontId="0" fillId="0" borderId="21" xfId="0" applyBorder="1" applyAlignment="1" applyProtection="1">
      <alignment horizontal="center"/>
    </xf>
    <xf numFmtId="0" fontId="0" fillId="0" borderId="11" xfId="0" applyBorder="1" applyAlignment="1" applyProtection="1">
      <alignment horizontal="center"/>
    </xf>
    <xf numFmtId="0" fontId="14" fillId="0" borderId="3" xfId="0" applyFont="1" applyBorder="1" applyAlignment="1" applyProtection="1">
      <alignment horizontal="center"/>
    </xf>
    <xf numFmtId="164" fontId="0" fillId="0" borderId="21" xfId="0" applyNumberFormat="1" applyBorder="1" applyAlignment="1" applyProtection="1">
      <alignment horizontal="center"/>
    </xf>
    <xf numFmtId="164" fontId="0" fillId="0" borderId="26" xfId="0" applyNumberFormat="1" applyBorder="1" applyAlignment="1" applyProtection="1">
      <alignment horizontal="center"/>
    </xf>
    <xf numFmtId="0" fontId="14" fillId="0" borderId="83" xfId="0" applyFont="1" applyBorder="1" applyAlignment="1" applyProtection="1">
      <alignment horizontal="center"/>
    </xf>
    <xf numFmtId="0" fontId="14" fillId="0" borderId="6" xfId="0" applyFont="1" applyBorder="1" applyAlignment="1" applyProtection="1">
      <alignment horizontal="center"/>
    </xf>
    <xf numFmtId="0" fontId="14" fillId="0" borderId="105" xfId="0" applyFont="1" applyBorder="1" applyAlignment="1" applyProtection="1">
      <alignment horizontal="center"/>
    </xf>
    <xf numFmtId="0" fontId="14" fillId="0" borderId="103" xfId="0" applyFont="1" applyBorder="1" applyAlignment="1" applyProtection="1">
      <alignment horizontal="center"/>
    </xf>
    <xf numFmtId="0" fontId="14" fillId="0" borderId="81" xfId="0" applyFont="1" applyBorder="1" applyAlignment="1" applyProtection="1">
      <alignment horizontal="center"/>
    </xf>
    <xf numFmtId="0" fontId="14" fillId="0" borderId="7" xfId="0" applyFont="1" applyBorder="1" applyAlignment="1" applyProtection="1">
      <alignment horizontal="center"/>
    </xf>
    <xf numFmtId="0" fontId="14" fillId="0" borderId="8" xfId="0" applyFont="1" applyBorder="1" applyAlignment="1" applyProtection="1">
      <alignment horizontal="center"/>
    </xf>
    <xf numFmtId="0" fontId="14" fillId="0" borderId="15" xfId="0" applyFont="1" applyBorder="1" applyAlignment="1" applyProtection="1">
      <alignment horizontal="center" wrapText="1"/>
    </xf>
    <xf numFmtId="0" fontId="0" fillId="0" borderId="6" xfId="0" applyBorder="1" applyAlignment="1" applyProtection="1">
      <alignment horizontal="center"/>
    </xf>
    <xf numFmtId="0" fontId="0" fillId="0" borderId="1" xfId="0" applyBorder="1" applyAlignment="1" applyProtection="1">
      <alignment horizontal="center"/>
    </xf>
    <xf numFmtId="0" fontId="0" fillId="0" borderId="4" xfId="0" applyBorder="1" applyAlignment="1" applyProtection="1">
      <alignment horizontal="center"/>
    </xf>
    <xf numFmtId="0" fontId="0" fillId="0" borderId="0" xfId="0" applyBorder="1" applyAlignment="1" applyProtection="1">
      <alignment horizontal="center"/>
    </xf>
    <xf numFmtId="0" fontId="0" fillId="0" borderId="8" xfId="0" applyBorder="1" applyAlignment="1" applyProtection="1">
      <alignment horizontal="center"/>
    </xf>
    <xf numFmtId="0" fontId="0" fillId="0" borderId="2" xfId="0" applyBorder="1" applyAlignment="1" applyProtection="1">
      <alignment horizontal="center"/>
    </xf>
    <xf numFmtId="164" fontId="0" fillId="0" borderId="6" xfId="0" applyNumberFormat="1" applyBorder="1" applyAlignment="1" applyProtection="1">
      <alignment horizontal="center"/>
    </xf>
    <xf numFmtId="164" fontId="0" fillId="0" borderId="7" xfId="0" applyNumberFormat="1" applyBorder="1" applyAlignment="1" applyProtection="1">
      <alignment horizontal="center"/>
    </xf>
    <xf numFmtId="0" fontId="0" fillId="0" borderId="5" xfId="0" applyBorder="1" applyAlignment="1" applyProtection="1">
      <alignment horizontal="center"/>
    </xf>
    <xf numFmtId="0" fontId="0" fillId="0" borderId="3" xfId="0" applyBorder="1" applyAlignment="1" applyProtection="1">
      <alignment horizontal="center"/>
    </xf>
    <xf numFmtId="0" fontId="15" fillId="0" borderId="60" xfId="0" applyFont="1" applyBorder="1" applyAlignment="1" applyProtection="1">
      <alignment horizontal="center"/>
    </xf>
    <xf numFmtId="0" fontId="15" fillId="0" borderId="58" xfId="0" applyFont="1" applyBorder="1" applyAlignment="1" applyProtection="1">
      <alignment horizontal="center"/>
    </xf>
    <xf numFmtId="0" fontId="15" fillId="0" borderId="59" xfId="0" applyFont="1" applyBorder="1" applyAlignment="1" applyProtection="1">
      <alignment horizontal="center"/>
    </xf>
    <xf numFmtId="0" fontId="0" fillId="0" borderId="7" xfId="0" applyBorder="1" applyAlignment="1" applyProtection="1">
      <alignment horizontal="center"/>
    </xf>
  </cellXfs>
  <cellStyles count="62404">
    <cellStyle name=" 1" xfId="44781"/>
    <cellStyle name="$" xfId="13"/>
    <cellStyle name="$_0decimals" xfId="14"/>
    <cellStyle name="$_DCF Shell 2" xfId="15"/>
    <cellStyle name="$_Model_Sep_2_02" xfId="16"/>
    <cellStyle name="$_Pipeline Model v1 (09_09_02) v3" xfId="17"/>
    <cellStyle name="$1000s (0)" xfId="44782"/>
    <cellStyle name="%" xfId="44783"/>
    <cellStyle name="/dth" xfId="44715"/>
    <cellStyle name="?? [0]_VERA" xfId="18"/>
    <cellStyle name="?????_VERA" xfId="19"/>
    <cellStyle name="??_Sheet1" xfId="20"/>
    <cellStyle name="_0decimals" xfId="21"/>
    <cellStyle name="_all RDV work assignments" xfId="44784"/>
    <cellStyle name="_all RDV work assignments_August Pre-TRAC NE NY Report" xfId="44785"/>
    <cellStyle name="_all RDV work assignments_August TRAC NE NY Report" xfId="44786"/>
    <cellStyle name="_all RDV work assignments_Final August 10 TRAC Reports" xfId="44787"/>
    <cellStyle name="_all RDV work assignments_July TRAC NE NY Report" xfId="44788"/>
    <cellStyle name="_all RDV work assignments_Updated July TRAC NE NY Report" xfId="44789"/>
    <cellStyle name="_Book1" xfId="44790"/>
    <cellStyle name="_Book3" xfId="44791"/>
    <cellStyle name="_Capex FY11-FY15 Control Total Summary - Jan 12th V3" xfId="44792"/>
    <cellStyle name="_Checks" xfId="44793"/>
    <cellStyle name="_Checks_August COR NE NY Report" xfId="44794"/>
    <cellStyle name="_Checks_August Pre-TRAC NE NY Report" xfId="44795"/>
    <cellStyle name="_Checks_August Pre-TRAC NE NY Report (6)" xfId="44796"/>
    <cellStyle name="_Checks_August TRAC NE NY Report" xfId="44797"/>
    <cellStyle name="_Checks_Final August 10 TRAC Reports" xfId="44798"/>
    <cellStyle name="_Checks_July TRAC NE NY Report" xfId="44799"/>
    <cellStyle name="_Checks_NE Total BP FY12-16v2" xfId="44800"/>
    <cellStyle name="_Checks_NE TxT file August Updates #2v4KH-1Toniv2 " xfId="44801"/>
    <cellStyle name="_Checks_Updated July TRAC NE NY Report" xfId="44802"/>
    <cellStyle name="_Checks_US Investment Growthv2" xfId="44803"/>
    <cellStyle name="_Comma" xfId="22"/>
    <cellStyle name="_Comma_CSC" xfId="23"/>
    <cellStyle name="_Comma_merger_plans_modified_9_3_1999" xfId="24"/>
    <cellStyle name="_Currency" xfId="25"/>
    <cellStyle name="_Currency_CSC" xfId="26"/>
    <cellStyle name="_Currency_merger_plans_modified_9_3_1999" xfId="27"/>
    <cellStyle name="_Currency_Model_Sep_2_02" xfId="28"/>
    <cellStyle name="_Currency_Pipeline Model v1 (09_09_02) v3" xfId="29"/>
    <cellStyle name="_CurrencySpace" xfId="30"/>
    <cellStyle name="_CurrencySpace_CSC" xfId="31"/>
    <cellStyle name="_CurrencySpace_merger_plans_modified_9_3_1999" xfId="32"/>
    <cellStyle name="_DRAFT LIST WORK ASSIGNMENTS TO TAM 052209" xfId="44804"/>
    <cellStyle name="_DRAFT LIST WORK ASSIGNMENTS TO TAM 052209_August COR NE NY Report" xfId="44805"/>
    <cellStyle name="_DRAFT LIST WORK ASSIGNMENTS TO TAM 052209_August Pre-TRAC NE NY Report" xfId="44806"/>
    <cellStyle name="_DRAFT LIST WORK ASSIGNMENTS TO TAM 052209_August TRAC NE NY Report" xfId="44807"/>
    <cellStyle name="_DRAFT LIST WORK ASSIGNMENTS TO TAM 052209_Final August 10 TRAC Reports" xfId="44808"/>
    <cellStyle name="_DRAFT LIST WORK ASSIGNMENTS TO TAM 052209_JR-US Transmision BP FY11-15- 06- 01- 2010" xfId="44809"/>
    <cellStyle name="_DRAFT LIST WORK ASSIGNMENTS TO TAM 052209_July TRAC NE NY Report" xfId="44810"/>
    <cellStyle name="_DRAFT LIST WORK ASSIGNMENTS TO TAM 052209_Updated July TRAC NE NY Report" xfId="44811"/>
    <cellStyle name="_DRAFT LIST WORK ASSIGNMENTS TO TAM 052209_US Investment Growthv2" xfId="44812"/>
    <cellStyle name="_FY 2012_13-2016_17  5 year plan rev 0 20110930" xfId="44813"/>
    <cellStyle name="_FY09 Capex budget Phased (04-07-08)v3" xfId="44814"/>
    <cellStyle name="_FY09 Capex budget Phased (04-07-08)v3_August COR NE NY Report" xfId="44815"/>
    <cellStyle name="_FY09 Capex budget Phased (04-07-08)v3_August Pre-TRAC NE NY Report" xfId="44816"/>
    <cellStyle name="_FY09 Capex budget Phased (04-07-08)v3_August TRAC NE NY Report" xfId="44817"/>
    <cellStyle name="_FY09 Capex budget Phased (04-07-08)v3_Final August 10 TRAC Reports" xfId="44818"/>
    <cellStyle name="_FY09 Capex budget Phased (04-07-08)v3_JR-US Transmision BP FY11-15- 06- 01- 2010" xfId="44819"/>
    <cellStyle name="_FY09 Capex budget Phased (04-07-08)v3_July TRAC NE NY Report" xfId="44820"/>
    <cellStyle name="_FY09 Capex budget Phased (04-07-08)v3_Updated July TRAC NE NY Report" xfId="44821"/>
    <cellStyle name="_FY09 Capex budget Phased (04-07-08)v3_US Investment Growthv2" xfId="44822"/>
    <cellStyle name="_FY0910Business Plan SubmissionDMv2" xfId="44823"/>
    <cellStyle name="_FY0910Business Plan SubmissionDMv2_August COR NE NY Report" xfId="44824"/>
    <cellStyle name="_FY0910Business Plan SubmissionDMv2_August Pre-TRAC NE NY Report" xfId="44825"/>
    <cellStyle name="_FY0910Business Plan SubmissionDMv2_August Pre-TRAC NE NY Report (6)" xfId="44826"/>
    <cellStyle name="_FY0910Business Plan SubmissionDMv2_August TRAC NE NY Report" xfId="44827"/>
    <cellStyle name="_FY0910Business Plan SubmissionDMv2_Final August 10 TRAC Reports" xfId="44828"/>
    <cellStyle name="_FY0910Business Plan SubmissionDMv2_July TRAC NE NY Report" xfId="44829"/>
    <cellStyle name="_FY0910Business Plan SubmissionDMv2_NE Total BP FY12-16v2" xfId="44830"/>
    <cellStyle name="_FY0910Business Plan SubmissionDMv2_NE TxT file August Updates #2v4KH-1Toniv2 " xfId="44831"/>
    <cellStyle name="_FY0910Business Plan SubmissionDMv2_Updated July TRAC NE NY Report" xfId="44832"/>
    <cellStyle name="_FY0910Business Plan SubmissionDMv2_US Investment Growthv2" xfId="44833"/>
    <cellStyle name="_FY10 Tracker LL" xfId="44834"/>
    <cellStyle name="_FY10 Tracker LL_August Pre-TRAC NE NY Report" xfId="44835"/>
    <cellStyle name="_FY10 Tracker LL_August TRAC NE NY Report" xfId="44836"/>
    <cellStyle name="_FY10 Tracker LL_Final August 10 TRAC Reports" xfId="44837"/>
    <cellStyle name="_FY10 Tracker LL_July TRAC NE NY Report" xfId="44838"/>
    <cellStyle name="_FY10 Tracker LL_Updated July TRAC NE NY Report" xfId="44839"/>
    <cellStyle name="_FY11 Budget vs. COS (Revised 11-04-10)" xfId="44840"/>
    <cellStyle name="_Intercon Summary FY13-FY17" xfId="44841"/>
    <cellStyle name="_Interconnector Actual vs Budget  0411" xfId="44842"/>
    <cellStyle name="_Mass Returns Trace" xfId="44843"/>
    <cellStyle name="_Multiple" xfId="33"/>
    <cellStyle name="_Multiple_CSC" xfId="34"/>
    <cellStyle name="_Multiple_merger_plans_modified_9_3_1999" xfId="35"/>
    <cellStyle name="_Multiple_Model_Sep_2_02" xfId="36"/>
    <cellStyle name="_Multiple_Pipeline Model v1 (09_09_02) v3" xfId="37"/>
    <cellStyle name="_MultipleSpace" xfId="38"/>
    <cellStyle name="_MultipleSpace_CSC" xfId="39"/>
    <cellStyle name="_MultipleSpace_merger_plans_modified_9_3_1999" xfId="40"/>
    <cellStyle name="_MultipleSpace_Model_Sep_2_02" xfId="41"/>
    <cellStyle name="_MultipleSpace_Pipeline Model v1 (09_09_02) v3" xfId="42"/>
    <cellStyle name="_Narragansett Electric ROE FY13-FY17 Draft 1007" xfId="44844"/>
    <cellStyle name="_Narragansett Electric TKREPORT FY12 _New Org" xfId="44845"/>
    <cellStyle name="_Narragansett Gas ROE FY13-FY17" xfId="44846"/>
    <cellStyle name="_NE Line NEA" xfId="44847"/>
    <cellStyle name="_NE Line NEA_August Pre-TRAC NE NY Report" xfId="44848"/>
    <cellStyle name="_NE Line NEA_August TRAC NE NY Report" xfId="44849"/>
    <cellStyle name="_NE Line NEA_Final August 10 TRAC Reports" xfId="44850"/>
    <cellStyle name="_NE Line NEA_July TRAC NE NY Report" xfId="44851"/>
    <cellStyle name="_NE Line NEA_Updated July TRAC NE NY Report" xfId="44852"/>
    <cellStyle name="_NEA" xfId="44853"/>
    <cellStyle name="_NECO Retrieves 2009-10" xfId="44854"/>
    <cellStyle name="_NESD-Line" xfId="44855"/>
    <cellStyle name="_NESD-Sub" xfId="44856"/>
    <cellStyle name="_NY and NE Forecast Detail Reports" xfId="44857"/>
    <cellStyle name="_NY and NE In-Service FY12-16" xfId="44858"/>
    <cellStyle name="_NY COR based on 10-19 Capex File at Nov 9" xfId="44859"/>
    <cellStyle name="_NY Forecast with Dec Changes" xfId="44860"/>
    <cellStyle name="_NY Forecast with Dec Changes_August COR NE NY Report" xfId="44861"/>
    <cellStyle name="_NY Forecast with Dec Changes_August Pre-TRAC NE NY Report" xfId="44862"/>
    <cellStyle name="_NY Forecast with Dec Changes_August Pre-TRAC NE NY Report (6)" xfId="44863"/>
    <cellStyle name="_NY Forecast with Dec Changes_August TRAC NE NY Report" xfId="44864"/>
    <cellStyle name="_NY Forecast with Dec Changes_Final August 10 TRAC Reports" xfId="44865"/>
    <cellStyle name="_NY Forecast with Dec Changes_July TRAC NE NY Report" xfId="44866"/>
    <cellStyle name="_NY Forecast with Dec Changes_NE Total BP FY12-16v2" xfId="44867"/>
    <cellStyle name="_NY Forecast with Dec Changes_NE TxT file August Updates #2v4KH-1Toniv2 " xfId="44868"/>
    <cellStyle name="_NY Forecast with Dec Changes_Updated July TRAC NE NY Report" xfId="44869"/>
    <cellStyle name="_NY Forecast with Dec Changes_US Investment Growthv2" xfId="44870"/>
    <cellStyle name="_NY In-Service For Pete K Review" xfId="44871"/>
    <cellStyle name="_NY NE Detail JAN TRAC WP Extract 012709" xfId="44872"/>
    <cellStyle name="_NY Proposed Placeholders" xfId="44873"/>
    <cellStyle name="_NY Proposed Placeholders_August COR NE NY Report" xfId="44874"/>
    <cellStyle name="_NY Proposed Placeholders_August Pre-TRAC NE NY Report" xfId="44875"/>
    <cellStyle name="_NY Proposed Placeholders_August Pre-TRAC NE NY Report (6)" xfId="44876"/>
    <cellStyle name="_NY Proposed Placeholders_August TRAC NE NY Report" xfId="44877"/>
    <cellStyle name="_NY Proposed Placeholders_Final August 10 TRAC Reports" xfId="44878"/>
    <cellStyle name="_NY Proposed Placeholders_July TRAC NE NY Report" xfId="44879"/>
    <cellStyle name="_NY Proposed Placeholders_NE Total BP FY12-16v2" xfId="44880"/>
    <cellStyle name="_NY Proposed Placeholders_NE TxT file August Updates #2v4KH-1Toniv2 " xfId="44881"/>
    <cellStyle name="_NY Proposed Placeholders_Updated July TRAC NE NY Report" xfId="44882"/>
    <cellStyle name="_NY Proposed Placeholders_US Investment Growthv2" xfId="44883"/>
    <cellStyle name="_NY TxT FY10 budget to Toni" xfId="44884"/>
    <cellStyle name="_NY TxT FY10 budget to Toni_August COR NE NY Report" xfId="44885"/>
    <cellStyle name="_NY TxT FY10 budget to Toni_August Pre-TRAC NE NY Report" xfId="44886"/>
    <cellStyle name="_NY TxT FY10 budget to Toni_August Pre-TRAC NE NY Report (6)" xfId="44887"/>
    <cellStyle name="_NY TxT FY10 budget to Toni_August TRAC NE NY Report" xfId="44888"/>
    <cellStyle name="_NY TxT FY10 budget to Toni_Final August 10 TRAC Reports" xfId="44889"/>
    <cellStyle name="_NY TxT FY10 budget to Toni_July TRAC NE NY Report" xfId="44890"/>
    <cellStyle name="_NY TxT FY10 budget to Toni_NE Total BP FY12-16v2" xfId="44891"/>
    <cellStyle name="_NY TxT FY10 budget to Toni_NE TxT file August Updates #2v4KH-1Toniv2 " xfId="44892"/>
    <cellStyle name="_NY TxT FY10 budget to Toni_Updated July TRAC NE NY Report" xfId="44893"/>
    <cellStyle name="_NY TxT FY10 budget to Toni_US Investment Growthv2" xfId="44894"/>
    <cellStyle name="_Percent" xfId="43"/>
    <cellStyle name="_Percent_CSC" xfId="44"/>
    <cellStyle name="_Percent_merger_plans_modified_9_3_1999" xfId="45"/>
    <cellStyle name="_Percent_Model_Sep_2_02" xfId="46"/>
    <cellStyle name="_Percent_Pipeline Model v1 (09_09_02) v3" xfId="47"/>
    <cellStyle name="_PercentSpace" xfId="48"/>
    <cellStyle name="_PercentSpace_CSC" xfId="49"/>
    <cellStyle name="_PercentSpace_merger_plans_modified_9_3_1999" xfId="50"/>
    <cellStyle name="_PercentSpace_Model_Sep_2_02" xfId="51"/>
    <cellStyle name="_PercentSpace_Pipeline Model v1 (09_09_02) v3" xfId="52"/>
    <cellStyle name="_Revised COR Analysis 9-14 v2" xfId="44895"/>
    <cellStyle name="_REVISED FY10 BP TOTALS - DEC 3 TES" xfId="44896"/>
    <cellStyle name="_Revised OpEx Related to CapEx Analysis 9-14" xfId="44897"/>
    <cellStyle name="_RI 5 Year Plan FY13_FY17 Final 9 21 11" xfId="44898"/>
    <cellStyle name="_RI Returns (New Method) (CY11)" xfId="44899"/>
    <cellStyle name="_RI Returns (New Method) (FY12)" xfId="44900"/>
    <cellStyle name="_ROE NEP and NECO" xfId="44901"/>
    <cellStyle name="_ROE Tables - CY2012-17" xfId="44902"/>
    <cellStyle name="_Sect 2 Proposed Capital Spend Final (1) TPK (4)Final" xfId="44903"/>
    <cellStyle name="_Sheet1" xfId="44904"/>
    <cellStyle name="_Sheet2" xfId="44905"/>
    <cellStyle name="_Sheet2_JR-US Transmision BP FY11-15- 06- 01- 2010" xfId="44906"/>
    <cellStyle name="_Sheet2_US Investment Growthv2" xfId="44907"/>
    <cellStyle name="_Test scoring_UKGDx_20070924_Pilot (DV)" xfId="44908"/>
    <cellStyle name="_The Tracker" xfId="44909"/>
    <cellStyle name="_TRAC_New" xfId="44910"/>
    <cellStyle name="_TRAC_New_August COR NE NY Report" xfId="44911"/>
    <cellStyle name="_TRAC_New_August Pre-TRAC NE NY Report" xfId="44912"/>
    <cellStyle name="_TRAC_New_August Pre-TRAC NE NY Report (6)" xfId="44913"/>
    <cellStyle name="_TRAC_New_August TRAC NE NY Report" xfId="44914"/>
    <cellStyle name="_TRAC_New_Final August 10 TRAC Reports" xfId="44915"/>
    <cellStyle name="_TRAC_New_July TRAC NE NY Report" xfId="44916"/>
    <cellStyle name="_TRAC_New_NE Total BP FY12-16v2" xfId="44917"/>
    <cellStyle name="_TRAC_New_NE TxT file August Updates #2v4KH-1Toniv2 " xfId="44918"/>
    <cellStyle name="_TRAC_New_Updated July TRAC NE NY Report" xfId="44919"/>
    <cellStyle name="_TRAC_New_US Investment Growthv2" xfId="44920"/>
    <cellStyle name="_Work Assignment" xfId="44921"/>
    <cellStyle name="’Ê‰Ý [0.00]_Area" xfId="44922"/>
    <cellStyle name="’Ê‰Ý_Area" xfId="44923"/>
    <cellStyle name="£ BP" xfId="53"/>
    <cellStyle name="£[2]" xfId="54"/>
    <cellStyle name="¥ JY" xfId="55"/>
    <cellStyle name="=C:\WINNT\SYSTEM32\COMMAND.COM" xfId="56"/>
    <cellStyle name="•W_Area" xfId="44924"/>
    <cellStyle name="0" xfId="57"/>
    <cellStyle name="0DP" xfId="58"/>
    <cellStyle name="0DP bold" xfId="59"/>
    <cellStyle name="0DP_calcSens" xfId="60"/>
    <cellStyle name="1000s (0)" xfId="44925"/>
    <cellStyle name="1DP" xfId="61"/>
    <cellStyle name="1DP bold" xfId="62"/>
    <cellStyle name="20% - Accent1 10" xfId="63"/>
    <cellStyle name="20% - Accent1 10 2" xfId="64"/>
    <cellStyle name="20% - Accent1 10 2 2" xfId="65"/>
    <cellStyle name="20% - Accent1 10 2 2 2" xfId="66"/>
    <cellStyle name="20% - Accent1 10 2 3" xfId="44926"/>
    <cellStyle name="20% - Accent1 10 3" xfId="67"/>
    <cellStyle name="20% - Accent1 10 3 2" xfId="44927"/>
    <cellStyle name="20% - Accent1 10 3 3" xfId="44928"/>
    <cellStyle name="20% - Accent1 10 4" xfId="44929"/>
    <cellStyle name="20% - Accent1 10 5" xfId="44930"/>
    <cellStyle name="20% - Accent1 10 6" xfId="44931"/>
    <cellStyle name="20% - Accent1 10_Income Statement " xfId="44932"/>
    <cellStyle name="20% - Accent1 11" xfId="68"/>
    <cellStyle name="20% - Accent1 11 2" xfId="69"/>
    <cellStyle name="20% - Accent1 11 2 2" xfId="70"/>
    <cellStyle name="20% - Accent1 11 3" xfId="71"/>
    <cellStyle name="20% - Accent1 11 4" xfId="72"/>
    <cellStyle name="20% - Accent1 12" xfId="73"/>
    <cellStyle name="20% - Accent1 12 2" xfId="74"/>
    <cellStyle name="20% - Accent1 12 2 2" xfId="75"/>
    <cellStyle name="20% - Accent1 12 3" xfId="76"/>
    <cellStyle name="20% - Accent1 12 4" xfId="77"/>
    <cellStyle name="20% - Accent1 13" xfId="78"/>
    <cellStyle name="20% - Accent1 13 2" xfId="79"/>
    <cellStyle name="20% - Accent1 14" xfId="80"/>
    <cellStyle name="20% - Accent1 14 2" xfId="44933"/>
    <cellStyle name="20% - Accent1 15" xfId="81"/>
    <cellStyle name="20% - Accent1 15 2" xfId="44934"/>
    <cellStyle name="20% - Accent1 16" xfId="44935"/>
    <cellStyle name="20% - Accent1 16 2" xfId="44936"/>
    <cellStyle name="20% - Accent1 17" xfId="44937"/>
    <cellStyle name="20% - Accent1 17 2" xfId="44938"/>
    <cellStyle name="20% - Accent1 18" xfId="44939"/>
    <cellStyle name="20% - Accent1 18 2" xfId="44940"/>
    <cellStyle name="20% - Accent1 19" xfId="44941"/>
    <cellStyle name="20% - Accent1 19 2" xfId="44942"/>
    <cellStyle name="20% - Accent1 2" xfId="82"/>
    <cellStyle name="20% - Accent1 2 2" xfId="83"/>
    <cellStyle name="20% - Accent1 2 2 2" xfId="84"/>
    <cellStyle name="20% - Accent1 2 2 2 2" xfId="85"/>
    <cellStyle name="20% - Accent1 2 2 3" xfId="86"/>
    <cellStyle name="20% - Accent1 2 2 3 2" xfId="87"/>
    <cellStyle name="20% - Accent1 2 2 4" xfId="88"/>
    <cellStyle name="20% - Accent1 2 2 5" xfId="44943"/>
    <cellStyle name="20% - Accent1 2 3" xfId="89"/>
    <cellStyle name="20% - Accent1 2 3 2" xfId="90"/>
    <cellStyle name="20% - Accent1 2 3 2 2" xfId="91"/>
    <cellStyle name="20% - Accent1 2 3 3" xfId="92"/>
    <cellStyle name="20% - Accent1 2 4" xfId="93"/>
    <cellStyle name="20% - Accent1 2 4 2" xfId="44944"/>
    <cellStyle name="20% - Accent1 2 4 3" xfId="44945"/>
    <cellStyle name="20% - Accent1 2 5" xfId="44946"/>
    <cellStyle name="20% - Accent1 2 6" xfId="44947"/>
    <cellStyle name="20% - Accent1 2 7" xfId="44948"/>
    <cellStyle name="20% - Accent1 2 8" xfId="44949"/>
    <cellStyle name="20% - Accent1 2_219 FERC 2010" xfId="44716"/>
    <cellStyle name="20% - Accent1 20" xfId="44950"/>
    <cellStyle name="20% - Accent1 20 2" xfId="44951"/>
    <cellStyle name="20% - Accent1 21" xfId="44952"/>
    <cellStyle name="20% - Accent1 21 2" xfId="44953"/>
    <cellStyle name="20% - Accent1 22" xfId="44954"/>
    <cellStyle name="20% - Accent1 22 2" xfId="44955"/>
    <cellStyle name="20% - Accent1 23" xfId="44956"/>
    <cellStyle name="20% - Accent1 23 2" xfId="44957"/>
    <cellStyle name="20% - Accent1 24" xfId="44958"/>
    <cellStyle name="20% - Accent1 24 2" xfId="44959"/>
    <cellStyle name="20% - Accent1 25" xfId="44960"/>
    <cellStyle name="20% - Accent1 25 2" xfId="44961"/>
    <cellStyle name="20% - Accent1 26" xfId="44962"/>
    <cellStyle name="20% - Accent1 26 2" xfId="44963"/>
    <cellStyle name="20% - Accent1 27" xfId="44964"/>
    <cellStyle name="20% - Accent1 28" xfId="44965"/>
    <cellStyle name="20% - Accent1 29" xfId="44966"/>
    <cellStyle name="20% - Accent1 3" xfId="94"/>
    <cellStyle name="20% - Accent1 3 2" xfId="95"/>
    <cellStyle name="20% - Accent1 3 2 2" xfId="96"/>
    <cellStyle name="20% - Accent1 3 2 2 2" xfId="97"/>
    <cellStyle name="20% - Accent1 3 2 3" xfId="44967"/>
    <cellStyle name="20% - Accent1 3 3" xfId="98"/>
    <cellStyle name="20% - Accent1 3 3 2" xfId="44968"/>
    <cellStyle name="20% - Accent1 3 3 3" xfId="44969"/>
    <cellStyle name="20% - Accent1 3 4" xfId="99"/>
    <cellStyle name="20% - Accent1 3 5" xfId="44970"/>
    <cellStyle name="20% - Accent1 3 6" xfId="44971"/>
    <cellStyle name="20% - Accent1 3 7" xfId="44972"/>
    <cellStyle name="20% - Accent1 3_Income Statement " xfId="44973"/>
    <cellStyle name="20% - Accent1 30" xfId="44974"/>
    <cellStyle name="20% - Accent1 31" xfId="44975"/>
    <cellStyle name="20% - Accent1 32" xfId="44976"/>
    <cellStyle name="20% - Accent1 33" xfId="44977"/>
    <cellStyle name="20% - Accent1 34" xfId="44978"/>
    <cellStyle name="20% - Accent1 35" xfId="44979"/>
    <cellStyle name="20% - Accent1 36" xfId="44980"/>
    <cellStyle name="20% - Accent1 37" xfId="44981"/>
    <cellStyle name="20% - Accent1 38" xfId="44982"/>
    <cellStyle name="20% - Accent1 39" xfId="44983"/>
    <cellStyle name="20% - Accent1 4" xfId="100"/>
    <cellStyle name="20% - Accent1 4 2" xfId="101"/>
    <cellStyle name="20% - Accent1 4 2 2" xfId="102"/>
    <cellStyle name="20% - Accent1 4 2 2 2" xfId="103"/>
    <cellStyle name="20% - Accent1 4 2 3" xfId="44984"/>
    <cellStyle name="20% - Accent1 4 3" xfId="104"/>
    <cellStyle name="20% - Accent1 4 3 2" xfId="44985"/>
    <cellStyle name="20% - Accent1 4 3 3" xfId="44986"/>
    <cellStyle name="20% - Accent1 4 4" xfId="44987"/>
    <cellStyle name="20% - Accent1 4 5" xfId="44988"/>
    <cellStyle name="20% - Accent1 4 6" xfId="44989"/>
    <cellStyle name="20% - Accent1 4 7" xfId="44990"/>
    <cellStyle name="20% - Accent1 4_Income Statement " xfId="44991"/>
    <cellStyle name="20% - Accent1 40" xfId="44992"/>
    <cellStyle name="20% - Accent1 41" xfId="44993"/>
    <cellStyle name="20% - Accent1 5" xfId="105"/>
    <cellStyle name="20% - Accent1 5 2" xfId="106"/>
    <cellStyle name="20% - Accent1 5 2 2" xfId="107"/>
    <cellStyle name="20% - Accent1 5 2 2 2" xfId="108"/>
    <cellStyle name="20% - Accent1 5 2 3" xfId="44994"/>
    <cellStyle name="20% - Accent1 5 3" xfId="109"/>
    <cellStyle name="20% - Accent1 5 3 2" xfId="44995"/>
    <cellStyle name="20% - Accent1 5 3 3" xfId="44996"/>
    <cellStyle name="20% - Accent1 5 4" xfId="44997"/>
    <cellStyle name="20% - Accent1 5 5" xfId="44998"/>
    <cellStyle name="20% - Accent1 5 6" xfId="44999"/>
    <cellStyle name="20% - Accent1 5_Income Statement " xfId="45000"/>
    <cellStyle name="20% - Accent1 6" xfId="110"/>
    <cellStyle name="20% - Accent1 6 2" xfId="111"/>
    <cellStyle name="20% - Accent1 6 2 2" xfId="112"/>
    <cellStyle name="20% - Accent1 6 2 2 2" xfId="113"/>
    <cellStyle name="20% - Accent1 6 2 3" xfId="45001"/>
    <cellStyle name="20% - Accent1 6 3" xfId="114"/>
    <cellStyle name="20% - Accent1 6 3 2" xfId="45002"/>
    <cellStyle name="20% - Accent1 6 3 3" xfId="45003"/>
    <cellStyle name="20% - Accent1 6 4" xfId="45004"/>
    <cellStyle name="20% - Accent1 6 5" xfId="45005"/>
    <cellStyle name="20% - Accent1 6 6" xfId="45006"/>
    <cellStyle name="20% - Accent1 6 7" xfId="45007"/>
    <cellStyle name="20% - Accent1 6 8" xfId="45008"/>
    <cellStyle name="20% - Accent1 6_Income Statement " xfId="45009"/>
    <cellStyle name="20% - Accent1 7" xfId="115"/>
    <cellStyle name="20% - Accent1 7 2" xfId="116"/>
    <cellStyle name="20% - Accent1 7 2 2" xfId="117"/>
    <cellStyle name="20% - Accent1 7 2 2 2" xfId="118"/>
    <cellStyle name="20% - Accent1 7 2 3" xfId="45010"/>
    <cellStyle name="20% - Accent1 7 3" xfId="119"/>
    <cellStyle name="20% - Accent1 7 3 2" xfId="45011"/>
    <cellStyle name="20% - Accent1 7 3 3" xfId="45012"/>
    <cellStyle name="20% - Accent1 7 4" xfId="45013"/>
    <cellStyle name="20% - Accent1 7 5" xfId="45014"/>
    <cellStyle name="20% - Accent1 7 6" xfId="45015"/>
    <cellStyle name="20% - Accent1 7_Income Statement " xfId="45016"/>
    <cellStyle name="20% - Accent1 8" xfId="120"/>
    <cellStyle name="20% - Accent1 8 2" xfId="121"/>
    <cellStyle name="20% - Accent1 8 2 2" xfId="122"/>
    <cellStyle name="20% - Accent1 8 2 2 2" xfId="123"/>
    <cellStyle name="20% - Accent1 8 2 3" xfId="45017"/>
    <cellStyle name="20% - Accent1 8 3" xfId="124"/>
    <cellStyle name="20% - Accent1 8 3 2" xfId="45018"/>
    <cellStyle name="20% - Accent1 8 3 3" xfId="45019"/>
    <cellStyle name="20% - Accent1 8 4" xfId="45020"/>
    <cellStyle name="20% - Accent1 8 5" xfId="45021"/>
    <cellStyle name="20% - Accent1 8 6" xfId="45022"/>
    <cellStyle name="20% - Accent1 8_Income Statement " xfId="45023"/>
    <cellStyle name="20% - Accent1 9" xfId="125"/>
    <cellStyle name="20% - Accent1 9 2" xfId="126"/>
    <cellStyle name="20% - Accent1 9 2 2" xfId="127"/>
    <cellStyle name="20% - Accent1 9 2 2 2" xfId="128"/>
    <cellStyle name="20% - Accent1 9 2 3" xfId="45024"/>
    <cellStyle name="20% - Accent1 9 3" xfId="129"/>
    <cellStyle name="20% - Accent1 9 3 2" xfId="45025"/>
    <cellStyle name="20% - Accent1 9 3 3" xfId="45026"/>
    <cellStyle name="20% - Accent1 9 4" xfId="45027"/>
    <cellStyle name="20% - Accent1 9 5" xfId="45028"/>
    <cellStyle name="20% - Accent1 9 6" xfId="45029"/>
    <cellStyle name="20% - Accent1 9_Income Statement " xfId="45030"/>
    <cellStyle name="20% - Accent2 10" xfId="130"/>
    <cellStyle name="20% - Accent2 10 2" xfId="131"/>
    <cellStyle name="20% - Accent2 10 2 2" xfId="132"/>
    <cellStyle name="20% - Accent2 10 2 2 2" xfId="133"/>
    <cellStyle name="20% - Accent2 10 2 3" xfId="45031"/>
    <cellStyle name="20% - Accent2 10 3" xfId="134"/>
    <cellStyle name="20% - Accent2 10 3 2" xfId="45032"/>
    <cellStyle name="20% - Accent2 10 3 3" xfId="45033"/>
    <cellStyle name="20% - Accent2 10 4" xfId="45034"/>
    <cellStyle name="20% - Accent2 10 5" xfId="45035"/>
    <cellStyle name="20% - Accent2 10 6" xfId="45036"/>
    <cellStyle name="20% - Accent2 10_Income Statement " xfId="45037"/>
    <cellStyle name="20% - Accent2 11" xfId="135"/>
    <cellStyle name="20% - Accent2 11 2" xfId="136"/>
    <cellStyle name="20% - Accent2 11 2 2" xfId="137"/>
    <cellStyle name="20% - Accent2 11 3" xfId="138"/>
    <cellStyle name="20% - Accent2 11 4" xfId="139"/>
    <cellStyle name="20% - Accent2 12" xfId="140"/>
    <cellStyle name="20% - Accent2 12 2" xfId="141"/>
    <cellStyle name="20% - Accent2 12 2 2" xfId="142"/>
    <cellStyle name="20% - Accent2 12 3" xfId="143"/>
    <cellStyle name="20% - Accent2 12 4" xfId="144"/>
    <cellStyle name="20% - Accent2 13" xfId="145"/>
    <cellStyle name="20% - Accent2 13 2" xfId="146"/>
    <cellStyle name="20% - Accent2 14" xfId="147"/>
    <cellStyle name="20% - Accent2 14 2" xfId="45038"/>
    <cellStyle name="20% - Accent2 15" xfId="148"/>
    <cellStyle name="20% - Accent2 15 2" xfId="45039"/>
    <cellStyle name="20% - Accent2 16" xfId="45040"/>
    <cellStyle name="20% - Accent2 16 2" xfId="45041"/>
    <cellStyle name="20% - Accent2 17" xfId="45042"/>
    <cellStyle name="20% - Accent2 17 2" xfId="45043"/>
    <cellStyle name="20% - Accent2 18" xfId="45044"/>
    <cellStyle name="20% - Accent2 18 2" xfId="45045"/>
    <cellStyle name="20% - Accent2 19" xfId="45046"/>
    <cellStyle name="20% - Accent2 19 2" xfId="45047"/>
    <cellStyle name="20% - Accent2 2" xfId="149"/>
    <cellStyle name="20% - Accent2 2 2" xfId="150"/>
    <cellStyle name="20% - Accent2 2 2 2" xfId="151"/>
    <cellStyle name="20% - Accent2 2 2 2 2" xfId="152"/>
    <cellStyle name="20% - Accent2 2 2 3" xfId="153"/>
    <cellStyle name="20% - Accent2 2 2 3 2" xfId="154"/>
    <cellStyle name="20% - Accent2 2 2 4" xfId="155"/>
    <cellStyle name="20% - Accent2 2 2 5" xfId="45048"/>
    <cellStyle name="20% - Accent2 2 3" xfId="156"/>
    <cellStyle name="20% - Accent2 2 3 2" xfId="157"/>
    <cellStyle name="20% - Accent2 2 3 2 2" xfId="158"/>
    <cellStyle name="20% - Accent2 2 3 3" xfId="159"/>
    <cellStyle name="20% - Accent2 2 4" xfId="160"/>
    <cellStyle name="20% - Accent2 2 4 2" xfId="45049"/>
    <cellStyle name="20% - Accent2 2 4 3" xfId="45050"/>
    <cellStyle name="20% - Accent2 2 5" xfId="45051"/>
    <cellStyle name="20% - Accent2 2 6" xfId="45052"/>
    <cellStyle name="20% - Accent2 2 7" xfId="45053"/>
    <cellStyle name="20% - Accent2 2 8" xfId="45054"/>
    <cellStyle name="20% - Accent2 2_219 FERC 2010" xfId="44717"/>
    <cellStyle name="20% - Accent2 20" xfId="45055"/>
    <cellStyle name="20% - Accent2 20 2" xfId="45056"/>
    <cellStyle name="20% - Accent2 21" xfId="45057"/>
    <cellStyle name="20% - Accent2 21 2" xfId="45058"/>
    <cellStyle name="20% - Accent2 22" xfId="45059"/>
    <cellStyle name="20% - Accent2 22 2" xfId="45060"/>
    <cellStyle name="20% - Accent2 23" xfId="45061"/>
    <cellStyle name="20% - Accent2 23 2" xfId="45062"/>
    <cellStyle name="20% - Accent2 24" xfId="45063"/>
    <cellStyle name="20% - Accent2 24 2" xfId="45064"/>
    <cellStyle name="20% - Accent2 25" xfId="45065"/>
    <cellStyle name="20% - Accent2 25 2" xfId="45066"/>
    <cellStyle name="20% - Accent2 26" xfId="45067"/>
    <cellStyle name="20% - Accent2 26 2" xfId="45068"/>
    <cellStyle name="20% - Accent2 27" xfId="45069"/>
    <cellStyle name="20% - Accent2 28" xfId="45070"/>
    <cellStyle name="20% - Accent2 29" xfId="45071"/>
    <cellStyle name="20% - Accent2 3" xfId="161"/>
    <cellStyle name="20% - Accent2 3 2" xfId="162"/>
    <cellStyle name="20% - Accent2 3 2 2" xfId="163"/>
    <cellStyle name="20% - Accent2 3 2 2 2" xfId="164"/>
    <cellStyle name="20% - Accent2 3 2 3" xfId="45072"/>
    <cellStyle name="20% - Accent2 3 3" xfId="165"/>
    <cellStyle name="20% - Accent2 3 3 2" xfId="45073"/>
    <cellStyle name="20% - Accent2 3 3 3" xfId="45074"/>
    <cellStyle name="20% - Accent2 3 4" xfId="166"/>
    <cellStyle name="20% - Accent2 3 5" xfId="45075"/>
    <cellStyle name="20% - Accent2 3 6" xfId="45076"/>
    <cellStyle name="20% - Accent2 3 7" xfId="45077"/>
    <cellStyle name="20% - Accent2 3_Income Statement " xfId="45078"/>
    <cellStyle name="20% - Accent2 30" xfId="45079"/>
    <cellStyle name="20% - Accent2 31" xfId="45080"/>
    <cellStyle name="20% - Accent2 32" xfId="45081"/>
    <cellStyle name="20% - Accent2 33" xfId="45082"/>
    <cellStyle name="20% - Accent2 34" xfId="45083"/>
    <cellStyle name="20% - Accent2 35" xfId="45084"/>
    <cellStyle name="20% - Accent2 36" xfId="45085"/>
    <cellStyle name="20% - Accent2 37" xfId="45086"/>
    <cellStyle name="20% - Accent2 38" xfId="45087"/>
    <cellStyle name="20% - Accent2 39" xfId="45088"/>
    <cellStyle name="20% - Accent2 4" xfId="167"/>
    <cellStyle name="20% - Accent2 4 2" xfId="168"/>
    <cellStyle name="20% - Accent2 4 2 2" xfId="169"/>
    <cellStyle name="20% - Accent2 4 2 2 2" xfId="170"/>
    <cellStyle name="20% - Accent2 4 2 3" xfId="45089"/>
    <cellStyle name="20% - Accent2 4 3" xfId="171"/>
    <cellStyle name="20% - Accent2 4 3 2" xfId="45090"/>
    <cellStyle name="20% - Accent2 4 3 3" xfId="45091"/>
    <cellStyle name="20% - Accent2 4 4" xfId="45092"/>
    <cellStyle name="20% - Accent2 4 5" xfId="45093"/>
    <cellStyle name="20% - Accent2 4 6" xfId="45094"/>
    <cellStyle name="20% - Accent2 4 7" xfId="45095"/>
    <cellStyle name="20% - Accent2 4_Income Statement " xfId="45096"/>
    <cellStyle name="20% - Accent2 40" xfId="45097"/>
    <cellStyle name="20% - Accent2 41" xfId="45098"/>
    <cellStyle name="20% - Accent2 5" xfId="172"/>
    <cellStyle name="20% - Accent2 5 2" xfId="173"/>
    <cellStyle name="20% - Accent2 5 2 2" xfId="174"/>
    <cellStyle name="20% - Accent2 5 2 2 2" xfId="175"/>
    <cellStyle name="20% - Accent2 5 2 3" xfId="45099"/>
    <cellStyle name="20% - Accent2 5 3" xfId="176"/>
    <cellStyle name="20% - Accent2 5 3 2" xfId="45100"/>
    <cellStyle name="20% - Accent2 5 3 3" xfId="45101"/>
    <cellStyle name="20% - Accent2 5 4" xfId="45102"/>
    <cellStyle name="20% - Accent2 5 5" xfId="45103"/>
    <cellStyle name="20% - Accent2 5 6" xfId="45104"/>
    <cellStyle name="20% - Accent2 5_Income Statement " xfId="45105"/>
    <cellStyle name="20% - Accent2 6" xfId="177"/>
    <cellStyle name="20% - Accent2 6 2" xfId="178"/>
    <cellStyle name="20% - Accent2 6 2 2" xfId="179"/>
    <cellStyle name="20% - Accent2 6 2 2 2" xfId="180"/>
    <cellStyle name="20% - Accent2 6 2 3" xfId="45106"/>
    <cellStyle name="20% - Accent2 6 3" xfId="181"/>
    <cellStyle name="20% - Accent2 6 3 2" xfId="45107"/>
    <cellStyle name="20% - Accent2 6 3 3" xfId="45108"/>
    <cellStyle name="20% - Accent2 6 4" xfId="45109"/>
    <cellStyle name="20% - Accent2 6 5" xfId="45110"/>
    <cellStyle name="20% - Accent2 6 6" xfId="45111"/>
    <cellStyle name="20% - Accent2 6 7" xfId="45112"/>
    <cellStyle name="20% - Accent2 6 8" xfId="45113"/>
    <cellStyle name="20% - Accent2 6_Income Statement " xfId="45114"/>
    <cellStyle name="20% - Accent2 7" xfId="182"/>
    <cellStyle name="20% - Accent2 7 2" xfId="183"/>
    <cellStyle name="20% - Accent2 7 2 2" xfId="184"/>
    <cellStyle name="20% - Accent2 7 2 2 2" xfId="185"/>
    <cellStyle name="20% - Accent2 7 2 3" xfId="45115"/>
    <cellStyle name="20% - Accent2 7 3" xfId="186"/>
    <cellStyle name="20% - Accent2 7 3 2" xfId="45116"/>
    <cellStyle name="20% - Accent2 7 3 3" xfId="45117"/>
    <cellStyle name="20% - Accent2 7 4" xfId="45118"/>
    <cellStyle name="20% - Accent2 7 5" xfId="45119"/>
    <cellStyle name="20% - Accent2 7 6" xfId="45120"/>
    <cellStyle name="20% - Accent2 7_Income Statement " xfId="45121"/>
    <cellStyle name="20% - Accent2 8" xfId="187"/>
    <cellStyle name="20% - Accent2 8 2" xfId="188"/>
    <cellStyle name="20% - Accent2 8 2 2" xfId="189"/>
    <cellStyle name="20% - Accent2 8 2 2 2" xfId="190"/>
    <cellStyle name="20% - Accent2 8 2 3" xfId="45122"/>
    <cellStyle name="20% - Accent2 8 3" xfId="191"/>
    <cellStyle name="20% - Accent2 8 3 2" xfId="45123"/>
    <cellStyle name="20% - Accent2 8 3 3" xfId="45124"/>
    <cellStyle name="20% - Accent2 8 4" xfId="45125"/>
    <cellStyle name="20% - Accent2 8 5" xfId="45126"/>
    <cellStyle name="20% - Accent2 8 6" xfId="45127"/>
    <cellStyle name="20% - Accent2 8_Income Statement " xfId="45128"/>
    <cellStyle name="20% - Accent2 9" xfId="192"/>
    <cellStyle name="20% - Accent2 9 2" xfId="193"/>
    <cellStyle name="20% - Accent2 9 2 2" xfId="194"/>
    <cellStyle name="20% - Accent2 9 2 2 2" xfId="195"/>
    <cellStyle name="20% - Accent2 9 2 3" xfId="45129"/>
    <cellStyle name="20% - Accent2 9 3" xfId="196"/>
    <cellStyle name="20% - Accent2 9 3 2" xfId="45130"/>
    <cellStyle name="20% - Accent2 9 3 3" xfId="45131"/>
    <cellStyle name="20% - Accent2 9 4" xfId="45132"/>
    <cellStyle name="20% - Accent2 9 5" xfId="45133"/>
    <cellStyle name="20% - Accent2 9 6" xfId="45134"/>
    <cellStyle name="20% - Accent2 9_Income Statement " xfId="45135"/>
    <cellStyle name="20% - Accent3 10" xfId="197"/>
    <cellStyle name="20% - Accent3 10 2" xfId="198"/>
    <cellStyle name="20% - Accent3 10 2 2" xfId="199"/>
    <cellStyle name="20% - Accent3 10 2 2 2" xfId="200"/>
    <cellStyle name="20% - Accent3 10 2 3" xfId="45136"/>
    <cellStyle name="20% - Accent3 10 3" xfId="201"/>
    <cellStyle name="20% - Accent3 10 3 2" xfId="45137"/>
    <cellStyle name="20% - Accent3 10 3 3" xfId="45138"/>
    <cellStyle name="20% - Accent3 10 4" xfId="45139"/>
    <cellStyle name="20% - Accent3 10 5" xfId="45140"/>
    <cellStyle name="20% - Accent3 10 6" xfId="45141"/>
    <cellStyle name="20% - Accent3 10_Income Statement " xfId="45142"/>
    <cellStyle name="20% - Accent3 11" xfId="202"/>
    <cellStyle name="20% - Accent3 11 2" xfId="203"/>
    <cellStyle name="20% - Accent3 11 2 2" xfId="204"/>
    <cellStyle name="20% - Accent3 11 3" xfId="205"/>
    <cellStyle name="20% - Accent3 11 4" xfId="206"/>
    <cellStyle name="20% - Accent3 12" xfId="207"/>
    <cellStyle name="20% - Accent3 12 2" xfId="208"/>
    <cellStyle name="20% - Accent3 12 2 2" xfId="209"/>
    <cellStyle name="20% - Accent3 12 3" xfId="210"/>
    <cellStyle name="20% - Accent3 12 4" xfId="211"/>
    <cellStyle name="20% - Accent3 13" xfId="212"/>
    <cellStyle name="20% - Accent3 13 2" xfId="213"/>
    <cellStyle name="20% - Accent3 14" xfId="214"/>
    <cellStyle name="20% - Accent3 14 2" xfId="45143"/>
    <cellStyle name="20% - Accent3 15" xfId="215"/>
    <cellStyle name="20% - Accent3 15 2" xfId="45144"/>
    <cellStyle name="20% - Accent3 16" xfId="45145"/>
    <cellStyle name="20% - Accent3 16 2" xfId="45146"/>
    <cellStyle name="20% - Accent3 17" xfId="45147"/>
    <cellStyle name="20% - Accent3 17 2" xfId="45148"/>
    <cellStyle name="20% - Accent3 18" xfId="45149"/>
    <cellStyle name="20% - Accent3 18 2" xfId="45150"/>
    <cellStyle name="20% - Accent3 19" xfId="45151"/>
    <cellStyle name="20% - Accent3 19 2" xfId="45152"/>
    <cellStyle name="20% - Accent3 2" xfId="216"/>
    <cellStyle name="20% - Accent3 2 2" xfId="217"/>
    <cellStyle name="20% - Accent3 2 2 2" xfId="218"/>
    <cellStyle name="20% - Accent3 2 2 2 2" xfId="219"/>
    <cellStyle name="20% - Accent3 2 2 3" xfId="220"/>
    <cellStyle name="20% - Accent3 2 2 3 2" xfId="221"/>
    <cellStyle name="20% - Accent3 2 2 4" xfId="222"/>
    <cellStyle name="20% - Accent3 2 2 5" xfId="45153"/>
    <cellStyle name="20% - Accent3 2 3" xfId="223"/>
    <cellStyle name="20% - Accent3 2 3 2" xfId="224"/>
    <cellStyle name="20% - Accent3 2 3 2 2" xfId="225"/>
    <cellStyle name="20% - Accent3 2 3 3" xfId="226"/>
    <cellStyle name="20% - Accent3 2 4" xfId="227"/>
    <cellStyle name="20% - Accent3 2 4 2" xfId="45154"/>
    <cellStyle name="20% - Accent3 2 4 3" xfId="45155"/>
    <cellStyle name="20% - Accent3 2 5" xfId="45156"/>
    <cellStyle name="20% - Accent3 2 6" xfId="45157"/>
    <cellStyle name="20% - Accent3 2 7" xfId="45158"/>
    <cellStyle name="20% - Accent3 2 8" xfId="45159"/>
    <cellStyle name="20% - Accent3 2_219 FERC 2010" xfId="44718"/>
    <cellStyle name="20% - Accent3 20" xfId="45160"/>
    <cellStyle name="20% - Accent3 20 2" xfId="45161"/>
    <cellStyle name="20% - Accent3 21" xfId="45162"/>
    <cellStyle name="20% - Accent3 21 2" xfId="45163"/>
    <cellStyle name="20% - Accent3 22" xfId="45164"/>
    <cellStyle name="20% - Accent3 22 2" xfId="45165"/>
    <cellStyle name="20% - Accent3 23" xfId="45166"/>
    <cellStyle name="20% - Accent3 23 2" xfId="45167"/>
    <cellStyle name="20% - Accent3 24" xfId="45168"/>
    <cellStyle name="20% - Accent3 24 2" xfId="45169"/>
    <cellStyle name="20% - Accent3 25" xfId="45170"/>
    <cellStyle name="20% - Accent3 25 2" xfId="45171"/>
    <cellStyle name="20% - Accent3 26" xfId="45172"/>
    <cellStyle name="20% - Accent3 26 2" xfId="45173"/>
    <cellStyle name="20% - Accent3 27" xfId="45174"/>
    <cellStyle name="20% - Accent3 28" xfId="45175"/>
    <cellStyle name="20% - Accent3 29" xfId="45176"/>
    <cellStyle name="20% - Accent3 3" xfId="228"/>
    <cellStyle name="20% - Accent3 3 2" xfId="229"/>
    <cellStyle name="20% - Accent3 3 2 2" xfId="230"/>
    <cellStyle name="20% - Accent3 3 2 2 2" xfId="231"/>
    <cellStyle name="20% - Accent3 3 2 3" xfId="45177"/>
    <cellStyle name="20% - Accent3 3 3" xfId="232"/>
    <cellStyle name="20% - Accent3 3 3 2" xfId="45178"/>
    <cellStyle name="20% - Accent3 3 3 3" xfId="45179"/>
    <cellStyle name="20% - Accent3 3 4" xfId="233"/>
    <cellStyle name="20% - Accent3 3 5" xfId="45180"/>
    <cellStyle name="20% - Accent3 3 6" xfId="45181"/>
    <cellStyle name="20% - Accent3 3 7" xfId="45182"/>
    <cellStyle name="20% - Accent3 3_Income Statement " xfId="45183"/>
    <cellStyle name="20% - Accent3 30" xfId="45184"/>
    <cellStyle name="20% - Accent3 31" xfId="45185"/>
    <cellStyle name="20% - Accent3 32" xfId="45186"/>
    <cellStyle name="20% - Accent3 33" xfId="45187"/>
    <cellStyle name="20% - Accent3 34" xfId="45188"/>
    <cellStyle name="20% - Accent3 35" xfId="45189"/>
    <cellStyle name="20% - Accent3 36" xfId="45190"/>
    <cellStyle name="20% - Accent3 37" xfId="45191"/>
    <cellStyle name="20% - Accent3 38" xfId="45192"/>
    <cellStyle name="20% - Accent3 39" xfId="45193"/>
    <cellStyle name="20% - Accent3 4" xfId="234"/>
    <cellStyle name="20% - Accent3 4 2" xfId="235"/>
    <cellStyle name="20% - Accent3 4 2 2" xfId="236"/>
    <cellStyle name="20% - Accent3 4 2 2 2" xfId="237"/>
    <cellStyle name="20% - Accent3 4 2 3" xfId="45194"/>
    <cellStyle name="20% - Accent3 4 3" xfId="238"/>
    <cellStyle name="20% - Accent3 4 3 2" xfId="45195"/>
    <cellStyle name="20% - Accent3 4 3 3" xfId="45196"/>
    <cellStyle name="20% - Accent3 4 4" xfId="45197"/>
    <cellStyle name="20% - Accent3 4 5" xfId="45198"/>
    <cellStyle name="20% - Accent3 4 6" xfId="45199"/>
    <cellStyle name="20% - Accent3 4 7" xfId="45200"/>
    <cellStyle name="20% - Accent3 4_Income Statement " xfId="45201"/>
    <cellStyle name="20% - Accent3 40" xfId="45202"/>
    <cellStyle name="20% - Accent3 41" xfId="45203"/>
    <cellStyle name="20% - Accent3 5" xfId="239"/>
    <cellStyle name="20% - Accent3 5 2" xfId="240"/>
    <cellStyle name="20% - Accent3 5 2 2" xfId="241"/>
    <cellStyle name="20% - Accent3 5 2 2 2" xfId="242"/>
    <cellStyle name="20% - Accent3 5 2 3" xfId="45204"/>
    <cellStyle name="20% - Accent3 5 3" xfId="243"/>
    <cellStyle name="20% - Accent3 5 3 2" xfId="45205"/>
    <cellStyle name="20% - Accent3 5 3 3" xfId="45206"/>
    <cellStyle name="20% - Accent3 5 4" xfId="45207"/>
    <cellStyle name="20% - Accent3 5 5" xfId="45208"/>
    <cellStyle name="20% - Accent3 5 6" xfId="45209"/>
    <cellStyle name="20% - Accent3 5_Income Statement " xfId="45210"/>
    <cellStyle name="20% - Accent3 6" xfId="244"/>
    <cellStyle name="20% - Accent3 6 2" xfId="245"/>
    <cellStyle name="20% - Accent3 6 2 2" xfId="246"/>
    <cellStyle name="20% - Accent3 6 2 2 2" xfId="247"/>
    <cellStyle name="20% - Accent3 6 2 3" xfId="45211"/>
    <cellStyle name="20% - Accent3 6 3" xfId="248"/>
    <cellStyle name="20% - Accent3 6 3 2" xfId="45212"/>
    <cellStyle name="20% - Accent3 6 3 3" xfId="45213"/>
    <cellStyle name="20% - Accent3 6 4" xfId="45214"/>
    <cellStyle name="20% - Accent3 6 5" xfId="45215"/>
    <cellStyle name="20% - Accent3 6 6" xfId="45216"/>
    <cellStyle name="20% - Accent3 6 7" xfId="45217"/>
    <cellStyle name="20% - Accent3 6 8" xfId="45218"/>
    <cellStyle name="20% - Accent3 6_Income Statement " xfId="45219"/>
    <cellStyle name="20% - Accent3 7" xfId="249"/>
    <cellStyle name="20% - Accent3 7 2" xfId="250"/>
    <cellStyle name="20% - Accent3 7 2 2" xfId="251"/>
    <cellStyle name="20% - Accent3 7 2 2 2" xfId="252"/>
    <cellStyle name="20% - Accent3 7 2 3" xfId="45220"/>
    <cellStyle name="20% - Accent3 7 3" xfId="253"/>
    <cellStyle name="20% - Accent3 7 3 2" xfId="45221"/>
    <cellStyle name="20% - Accent3 7 3 3" xfId="45222"/>
    <cellStyle name="20% - Accent3 7 4" xfId="45223"/>
    <cellStyle name="20% - Accent3 7 5" xfId="45224"/>
    <cellStyle name="20% - Accent3 7 6" xfId="45225"/>
    <cellStyle name="20% - Accent3 7_Income Statement " xfId="45226"/>
    <cellStyle name="20% - Accent3 8" xfId="254"/>
    <cellStyle name="20% - Accent3 8 2" xfId="255"/>
    <cellStyle name="20% - Accent3 8 2 2" xfId="256"/>
    <cellStyle name="20% - Accent3 8 2 2 2" xfId="257"/>
    <cellStyle name="20% - Accent3 8 2 3" xfId="45227"/>
    <cellStyle name="20% - Accent3 8 3" xfId="258"/>
    <cellStyle name="20% - Accent3 8 3 2" xfId="45228"/>
    <cellStyle name="20% - Accent3 8 3 3" xfId="45229"/>
    <cellStyle name="20% - Accent3 8 4" xfId="45230"/>
    <cellStyle name="20% - Accent3 8 5" xfId="45231"/>
    <cellStyle name="20% - Accent3 8 6" xfId="45232"/>
    <cellStyle name="20% - Accent3 8_Income Statement " xfId="45233"/>
    <cellStyle name="20% - Accent3 9" xfId="259"/>
    <cellStyle name="20% - Accent3 9 2" xfId="260"/>
    <cellStyle name="20% - Accent3 9 2 2" xfId="261"/>
    <cellStyle name="20% - Accent3 9 2 2 2" xfId="262"/>
    <cellStyle name="20% - Accent3 9 2 3" xfId="45234"/>
    <cellStyle name="20% - Accent3 9 3" xfId="263"/>
    <cellStyle name="20% - Accent3 9 3 2" xfId="45235"/>
    <cellStyle name="20% - Accent3 9 3 3" xfId="45236"/>
    <cellStyle name="20% - Accent3 9 4" xfId="45237"/>
    <cellStyle name="20% - Accent3 9 5" xfId="45238"/>
    <cellStyle name="20% - Accent3 9 6" xfId="45239"/>
    <cellStyle name="20% - Accent3 9_Income Statement " xfId="45240"/>
    <cellStyle name="20% - Accent4 10" xfId="264"/>
    <cellStyle name="20% - Accent4 10 2" xfId="265"/>
    <cellStyle name="20% - Accent4 10 2 2" xfId="266"/>
    <cellStyle name="20% - Accent4 10 2 2 2" xfId="267"/>
    <cellStyle name="20% - Accent4 10 2 3" xfId="45241"/>
    <cellStyle name="20% - Accent4 10 3" xfId="268"/>
    <cellStyle name="20% - Accent4 10 3 2" xfId="45242"/>
    <cellStyle name="20% - Accent4 10 3 3" xfId="45243"/>
    <cellStyle name="20% - Accent4 10 4" xfId="45244"/>
    <cellStyle name="20% - Accent4 10 5" xfId="45245"/>
    <cellStyle name="20% - Accent4 10 6" xfId="45246"/>
    <cellStyle name="20% - Accent4 10_Income Statement " xfId="45247"/>
    <cellStyle name="20% - Accent4 11" xfId="269"/>
    <cellStyle name="20% - Accent4 11 2" xfId="270"/>
    <cellStyle name="20% - Accent4 11 2 2" xfId="271"/>
    <cellStyle name="20% - Accent4 11 3" xfId="272"/>
    <cellStyle name="20% - Accent4 11 4" xfId="273"/>
    <cellStyle name="20% - Accent4 12" xfId="274"/>
    <cellStyle name="20% - Accent4 12 2" xfId="275"/>
    <cellStyle name="20% - Accent4 12 2 2" xfId="276"/>
    <cellStyle name="20% - Accent4 12 3" xfId="277"/>
    <cellStyle name="20% - Accent4 12 4" xfId="278"/>
    <cellStyle name="20% - Accent4 13" xfId="279"/>
    <cellStyle name="20% - Accent4 13 2" xfId="280"/>
    <cellStyle name="20% - Accent4 14" xfId="281"/>
    <cellStyle name="20% - Accent4 14 2" xfId="45248"/>
    <cellStyle name="20% - Accent4 15" xfId="282"/>
    <cellStyle name="20% - Accent4 15 2" xfId="45249"/>
    <cellStyle name="20% - Accent4 16" xfId="45250"/>
    <cellStyle name="20% - Accent4 16 2" xfId="45251"/>
    <cellStyle name="20% - Accent4 17" xfId="45252"/>
    <cellStyle name="20% - Accent4 17 2" xfId="45253"/>
    <cellStyle name="20% - Accent4 18" xfId="45254"/>
    <cellStyle name="20% - Accent4 18 2" xfId="45255"/>
    <cellStyle name="20% - Accent4 19" xfId="45256"/>
    <cellStyle name="20% - Accent4 19 2" xfId="45257"/>
    <cellStyle name="20% - Accent4 2" xfId="283"/>
    <cellStyle name="20% - Accent4 2 2" xfId="284"/>
    <cellStyle name="20% - Accent4 2 2 2" xfId="285"/>
    <cellStyle name="20% - Accent4 2 2 2 2" xfId="286"/>
    <cellStyle name="20% - Accent4 2 2 3" xfId="287"/>
    <cellStyle name="20% - Accent4 2 2 3 2" xfId="288"/>
    <cellStyle name="20% - Accent4 2 2 4" xfId="289"/>
    <cellStyle name="20% - Accent4 2 2 5" xfId="45258"/>
    <cellStyle name="20% - Accent4 2 3" xfId="290"/>
    <cellStyle name="20% - Accent4 2 3 2" xfId="291"/>
    <cellStyle name="20% - Accent4 2 3 2 2" xfId="292"/>
    <cellStyle name="20% - Accent4 2 3 3" xfId="293"/>
    <cellStyle name="20% - Accent4 2 4" xfId="294"/>
    <cellStyle name="20% - Accent4 2 4 2" xfId="45259"/>
    <cellStyle name="20% - Accent4 2 4 3" xfId="45260"/>
    <cellStyle name="20% - Accent4 2 5" xfId="45261"/>
    <cellStyle name="20% - Accent4 2 6" xfId="45262"/>
    <cellStyle name="20% - Accent4 2 7" xfId="45263"/>
    <cellStyle name="20% - Accent4 2 8" xfId="45264"/>
    <cellStyle name="20% - Accent4 2_219 FERC 2010" xfId="44719"/>
    <cellStyle name="20% - Accent4 20" xfId="45265"/>
    <cellStyle name="20% - Accent4 20 2" xfId="45266"/>
    <cellStyle name="20% - Accent4 21" xfId="45267"/>
    <cellStyle name="20% - Accent4 21 2" xfId="45268"/>
    <cellStyle name="20% - Accent4 22" xfId="45269"/>
    <cellStyle name="20% - Accent4 22 2" xfId="45270"/>
    <cellStyle name="20% - Accent4 23" xfId="45271"/>
    <cellStyle name="20% - Accent4 23 2" xfId="45272"/>
    <cellStyle name="20% - Accent4 24" xfId="45273"/>
    <cellStyle name="20% - Accent4 24 2" xfId="45274"/>
    <cellStyle name="20% - Accent4 25" xfId="45275"/>
    <cellStyle name="20% - Accent4 25 2" xfId="45276"/>
    <cellStyle name="20% - Accent4 26" xfId="45277"/>
    <cellStyle name="20% - Accent4 26 2" xfId="45278"/>
    <cellStyle name="20% - Accent4 27" xfId="45279"/>
    <cellStyle name="20% - Accent4 28" xfId="45280"/>
    <cellStyle name="20% - Accent4 29" xfId="45281"/>
    <cellStyle name="20% - Accent4 3" xfId="295"/>
    <cellStyle name="20% - Accent4 3 2" xfId="296"/>
    <cellStyle name="20% - Accent4 3 2 2" xfId="297"/>
    <cellStyle name="20% - Accent4 3 2 2 2" xfId="298"/>
    <cellStyle name="20% - Accent4 3 2 3" xfId="45282"/>
    <cellStyle name="20% - Accent4 3 3" xfId="299"/>
    <cellStyle name="20% - Accent4 3 3 2" xfId="45283"/>
    <cellStyle name="20% - Accent4 3 3 3" xfId="45284"/>
    <cellStyle name="20% - Accent4 3 4" xfId="300"/>
    <cellStyle name="20% - Accent4 3 5" xfId="45285"/>
    <cellStyle name="20% - Accent4 3 6" xfId="45286"/>
    <cellStyle name="20% - Accent4 3 7" xfId="45287"/>
    <cellStyle name="20% - Accent4 3_Income Statement " xfId="45288"/>
    <cellStyle name="20% - Accent4 30" xfId="45289"/>
    <cellStyle name="20% - Accent4 31" xfId="45290"/>
    <cellStyle name="20% - Accent4 32" xfId="45291"/>
    <cellStyle name="20% - Accent4 33" xfId="45292"/>
    <cellStyle name="20% - Accent4 34" xfId="45293"/>
    <cellStyle name="20% - Accent4 35" xfId="45294"/>
    <cellStyle name="20% - Accent4 36" xfId="45295"/>
    <cellStyle name="20% - Accent4 37" xfId="45296"/>
    <cellStyle name="20% - Accent4 38" xfId="45297"/>
    <cellStyle name="20% - Accent4 39" xfId="45298"/>
    <cellStyle name="20% - Accent4 4" xfId="301"/>
    <cellStyle name="20% - Accent4 4 2" xfId="302"/>
    <cellStyle name="20% - Accent4 4 2 2" xfId="303"/>
    <cellStyle name="20% - Accent4 4 2 2 2" xfId="304"/>
    <cellStyle name="20% - Accent4 4 2 3" xfId="45299"/>
    <cellStyle name="20% - Accent4 4 3" xfId="305"/>
    <cellStyle name="20% - Accent4 4 3 2" xfId="45300"/>
    <cellStyle name="20% - Accent4 4 3 3" xfId="45301"/>
    <cellStyle name="20% - Accent4 4 4" xfId="45302"/>
    <cellStyle name="20% - Accent4 4 5" xfId="45303"/>
    <cellStyle name="20% - Accent4 4 6" xfId="45304"/>
    <cellStyle name="20% - Accent4 4 7" xfId="45305"/>
    <cellStyle name="20% - Accent4 4_Income Statement " xfId="45306"/>
    <cellStyle name="20% - Accent4 40" xfId="45307"/>
    <cellStyle name="20% - Accent4 41" xfId="45308"/>
    <cellStyle name="20% - Accent4 5" xfId="306"/>
    <cellStyle name="20% - Accent4 5 2" xfId="307"/>
    <cellStyle name="20% - Accent4 5 2 2" xfId="308"/>
    <cellStyle name="20% - Accent4 5 2 2 2" xfId="309"/>
    <cellStyle name="20% - Accent4 5 2 3" xfId="45309"/>
    <cellStyle name="20% - Accent4 5 3" xfId="310"/>
    <cellStyle name="20% - Accent4 5 3 2" xfId="45310"/>
    <cellStyle name="20% - Accent4 5 3 3" xfId="45311"/>
    <cellStyle name="20% - Accent4 5 4" xfId="45312"/>
    <cellStyle name="20% - Accent4 5 5" xfId="45313"/>
    <cellStyle name="20% - Accent4 5 6" xfId="45314"/>
    <cellStyle name="20% - Accent4 5_Income Statement " xfId="45315"/>
    <cellStyle name="20% - Accent4 6" xfId="311"/>
    <cellStyle name="20% - Accent4 6 2" xfId="312"/>
    <cellStyle name="20% - Accent4 6 2 2" xfId="313"/>
    <cellStyle name="20% - Accent4 6 2 2 2" xfId="314"/>
    <cellStyle name="20% - Accent4 6 2 3" xfId="45316"/>
    <cellStyle name="20% - Accent4 6 3" xfId="315"/>
    <cellStyle name="20% - Accent4 6 3 2" xfId="45317"/>
    <cellStyle name="20% - Accent4 6 3 3" xfId="45318"/>
    <cellStyle name="20% - Accent4 6 4" xfId="45319"/>
    <cellStyle name="20% - Accent4 6 5" xfId="45320"/>
    <cellStyle name="20% - Accent4 6 6" xfId="45321"/>
    <cellStyle name="20% - Accent4 6 7" xfId="45322"/>
    <cellStyle name="20% - Accent4 6 8" xfId="45323"/>
    <cellStyle name="20% - Accent4 6_Income Statement " xfId="45324"/>
    <cellStyle name="20% - Accent4 7" xfId="316"/>
    <cellStyle name="20% - Accent4 7 2" xfId="317"/>
    <cellStyle name="20% - Accent4 7 2 2" xfId="318"/>
    <cellStyle name="20% - Accent4 7 2 2 2" xfId="319"/>
    <cellStyle name="20% - Accent4 7 2 3" xfId="45325"/>
    <cellStyle name="20% - Accent4 7 3" xfId="320"/>
    <cellStyle name="20% - Accent4 7 3 2" xfId="45326"/>
    <cellStyle name="20% - Accent4 7 3 3" xfId="45327"/>
    <cellStyle name="20% - Accent4 7 4" xfId="45328"/>
    <cellStyle name="20% - Accent4 7 5" xfId="45329"/>
    <cellStyle name="20% - Accent4 7 6" xfId="45330"/>
    <cellStyle name="20% - Accent4 7_Income Statement " xfId="45331"/>
    <cellStyle name="20% - Accent4 8" xfId="321"/>
    <cellStyle name="20% - Accent4 8 2" xfId="322"/>
    <cellStyle name="20% - Accent4 8 2 2" xfId="323"/>
    <cellStyle name="20% - Accent4 8 2 2 2" xfId="324"/>
    <cellStyle name="20% - Accent4 8 2 3" xfId="45332"/>
    <cellStyle name="20% - Accent4 8 3" xfId="325"/>
    <cellStyle name="20% - Accent4 8 3 2" xfId="45333"/>
    <cellStyle name="20% - Accent4 8 3 3" xfId="45334"/>
    <cellStyle name="20% - Accent4 8 4" xfId="45335"/>
    <cellStyle name="20% - Accent4 8 5" xfId="45336"/>
    <cellStyle name="20% - Accent4 8 6" xfId="45337"/>
    <cellStyle name="20% - Accent4 8_Income Statement " xfId="45338"/>
    <cellStyle name="20% - Accent4 9" xfId="326"/>
    <cellStyle name="20% - Accent4 9 2" xfId="327"/>
    <cellStyle name="20% - Accent4 9 2 2" xfId="328"/>
    <cellStyle name="20% - Accent4 9 2 2 2" xfId="329"/>
    <cellStyle name="20% - Accent4 9 2 3" xfId="45339"/>
    <cellStyle name="20% - Accent4 9 3" xfId="330"/>
    <cellStyle name="20% - Accent4 9 3 2" xfId="45340"/>
    <cellStyle name="20% - Accent4 9 3 3" xfId="45341"/>
    <cellStyle name="20% - Accent4 9 4" xfId="45342"/>
    <cellStyle name="20% - Accent4 9 5" xfId="45343"/>
    <cellStyle name="20% - Accent4 9 6" xfId="45344"/>
    <cellStyle name="20% - Accent4 9_Income Statement " xfId="45345"/>
    <cellStyle name="20% - Accent5 10" xfId="331"/>
    <cellStyle name="20% - Accent5 10 2" xfId="332"/>
    <cellStyle name="20% - Accent5 10 2 2" xfId="333"/>
    <cellStyle name="20% - Accent5 10 2 2 2" xfId="334"/>
    <cellStyle name="20% - Accent5 10 2 3" xfId="45346"/>
    <cellStyle name="20% - Accent5 10 3" xfId="335"/>
    <cellStyle name="20% - Accent5 10 3 2" xfId="45347"/>
    <cellStyle name="20% - Accent5 10 3 3" xfId="45348"/>
    <cellStyle name="20% - Accent5 10 4" xfId="45349"/>
    <cellStyle name="20% - Accent5 10 5" xfId="45350"/>
    <cellStyle name="20% - Accent5 10 6" xfId="45351"/>
    <cellStyle name="20% - Accent5 10_Income Statement " xfId="45352"/>
    <cellStyle name="20% - Accent5 11" xfId="336"/>
    <cellStyle name="20% - Accent5 11 2" xfId="337"/>
    <cellStyle name="20% - Accent5 11 3" xfId="338"/>
    <cellStyle name="20% - Accent5 12" xfId="339"/>
    <cellStyle name="20% - Accent5 12 2" xfId="340"/>
    <cellStyle name="20% - Accent5 12 3" xfId="341"/>
    <cellStyle name="20% - Accent5 13" xfId="342"/>
    <cellStyle name="20% - Accent5 13 2" xfId="45353"/>
    <cellStyle name="20% - Accent5 14" xfId="45354"/>
    <cellStyle name="20% - Accent5 14 2" xfId="45355"/>
    <cellStyle name="20% - Accent5 15" xfId="45356"/>
    <cellStyle name="20% - Accent5 15 2" xfId="45357"/>
    <cellStyle name="20% - Accent5 16" xfId="45358"/>
    <cellStyle name="20% - Accent5 16 2" xfId="45359"/>
    <cellStyle name="20% - Accent5 17" xfId="45360"/>
    <cellStyle name="20% - Accent5 17 2" xfId="45361"/>
    <cellStyle name="20% - Accent5 18" xfId="45362"/>
    <cellStyle name="20% - Accent5 18 2" xfId="45363"/>
    <cellStyle name="20% - Accent5 19" xfId="45364"/>
    <cellStyle name="20% - Accent5 19 2" xfId="45365"/>
    <cellStyle name="20% - Accent5 2" xfId="343"/>
    <cellStyle name="20% - Accent5 2 2" xfId="344"/>
    <cellStyle name="20% - Accent5 2 2 2" xfId="345"/>
    <cellStyle name="20% - Accent5 2 2 2 2" xfId="45366"/>
    <cellStyle name="20% - Accent5 2 2 3" xfId="346"/>
    <cellStyle name="20% - Accent5 2 3" xfId="347"/>
    <cellStyle name="20% - Accent5 2 3 2" xfId="45367"/>
    <cellStyle name="20% - Accent5 2 3 3" xfId="45368"/>
    <cellStyle name="20% - Accent5 2 4" xfId="348"/>
    <cellStyle name="20% - Accent5 2 4 2" xfId="45369"/>
    <cellStyle name="20% - Accent5 2 4 3" xfId="45370"/>
    <cellStyle name="20% - Accent5 2 5" xfId="45371"/>
    <cellStyle name="20% - Accent5 2 6" xfId="45372"/>
    <cellStyle name="20% - Accent5 2 7" xfId="45373"/>
    <cellStyle name="20% - Accent5 2 8" xfId="45374"/>
    <cellStyle name="20% - Accent5 2_219 FERC 2010" xfId="44720"/>
    <cellStyle name="20% - Accent5 20" xfId="45375"/>
    <cellStyle name="20% - Accent5 20 2" xfId="45376"/>
    <cellStyle name="20% - Accent5 21" xfId="45377"/>
    <cellStyle name="20% - Accent5 21 2" xfId="45378"/>
    <cellStyle name="20% - Accent5 22" xfId="45379"/>
    <cellStyle name="20% - Accent5 22 2" xfId="45380"/>
    <cellStyle name="20% - Accent5 23" xfId="45381"/>
    <cellStyle name="20% - Accent5 23 2" xfId="45382"/>
    <cellStyle name="20% - Accent5 24" xfId="45383"/>
    <cellStyle name="20% - Accent5 24 2" xfId="45384"/>
    <cellStyle name="20% - Accent5 25" xfId="45385"/>
    <cellStyle name="20% - Accent5 25 2" xfId="45386"/>
    <cellStyle name="20% - Accent5 26" xfId="45387"/>
    <cellStyle name="20% - Accent5 26 2" xfId="45388"/>
    <cellStyle name="20% - Accent5 27" xfId="45389"/>
    <cellStyle name="20% - Accent5 28" xfId="45390"/>
    <cellStyle name="20% - Accent5 29" xfId="45391"/>
    <cellStyle name="20% - Accent5 3" xfId="349"/>
    <cellStyle name="20% - Accent5 3 2" xfId="350"/>
    <cellStyle name="20% - Accent5 3 2 2" xfId="351"/>
    <cellStyle name="20% - Accent5 3 2 2 2" xfId="352"/>
    <cellStyle name="20% - Accent5 3 2 3" xfId="45392"/>
    <cellStyle name="20% - Accent5 3 3" xfId="353"/>
    <cellStyle name="20% - Accent5 3 3 2" xfId="45393"/>
    <cellStyle name="20% - Accent5 3 3 3" xfId="45394"/>
    <cellStyle name="20% - Accent5 3 4" xfId="45395"/>
    <cellStyle name="20% - Accent5 3 5" xfId="45396"/>
    <cellStyle name="20% - Accent5 3 6" xfId="45397"/>
    <cellStyle name="20% - Accent5 3 7" xfId="45398"/>
    <cellStyle name="20% - Accent5 3_Income Statement " xfId="45399"/>
    <cellStyle name="20% - Accent5 30" xfId="45400"/>
    <cellStyle name="20% - Accent5 31" xfId="45401"/>
    <cellStyle name="20% - Accent5 32" xfId="45402"/>
    <cellStyle name="20% - Accent5 33" xfId="45403"/>
    <cellStyle name="20% - Accent5 34" xfId="45404"/>
    <cellStyle name="20% - Accent5 35" xfId="45405"/>
    <cellStyle name="20% - Accent5 36" xfId="45406"/>
    <cellStyle name="20% - Accent5 37" xfId="45407"/>
    <cellStyle name="20% - Accent5 38" xfId="45408"/>
    <cellStyle name="20% - Accent5 39" xfId="45409"/>
    <cellStyle name="20% - Accent5 4" xfId="354"/>
    <cellStyle name="20% - Accent5 4 2" xfId="355"/>
    <cellStyle name="20% - Accent5 4 2 2" xfId="356"/>
    <cellStyle name="20% - Accent5 4 2 2 2" xfId="357"/>
    <cellStyle name="20% - Accent5 4 2 3" xfId="45410"/>
    <cellStyle name="20% - Accent5 4 3" xfId="358"/>
    <cellStyle name="20% - Accent5 4 3 2" xfId="45411"/>
    <cellStyle name="20% - Accent5 4 3 3" xfId="45412"/>
    <cellStyle name="20% - Accent5 4 4" xfId="45413"/>
    <cellStyle name="20% - Accent5 4 5" xfId="45414"/>
    <cellStyle name="20% - Accent5 4 6" xfId="45415"/>
    <cellStyle name="20% - Accent5 4 7" xfId="45416"/>
    <cellStyle name="20% - Accent5 4_Income Statement " xfId="45417"/>
    <cellStyle name="20% - Accent5 40" xfId="45418"/>
    <cellStyle name="20% - Accent5 41" xfId="45419"/>
    <cellStyle name="20% - Accent5 5" xfId="359"/>
    <cellStyle name="20% - Accent5 5 2" xfId="360"/>
    <cellStyle name="20% - Accent5 5 2 2" xfId="361"/>
    <cellStyle name="20% - Accent5 5 2 2 2" xfId="362"/>
    <cellStyle name="20% - Accent5 5 2 3" xfId="45420"/>
    <cellStyle name="20% - Accent5 5 3" xfId="363"/>
    <cellStyle name="20% - Accent5 5 3 2" xfId="45421"/>
    <cellStyle name="20% - Accent5 5 3 3" xfId="45422"/>
    <cellStyle name="20% - Accent5 5 4" xfId="45423"/>
    <cellStyle name="20% - Accent5 5 5" xfId="45424"/>
    <cellStyle name="20% - Accent5 5 6" xfId="45425"/>
    <cellStyle name="20% - Accent5 5_Income Statement " xfId="45426"/>
    <cellStyle name="20% - Accent5 6" xfId="364"/>
    <cellStyle name="20% - Accent5 6 2" xfId="365"/>
    <cellStyle name="20% - Accent5 6 2 2" xfId="366"/>
    <cellStyle name="20% - Accent5 6 2 2 2" xfId="367"/>
    <cellStyle name="20% - Accent5 6 2 3" xfId="45427"/>
    <cellStyle name="20% - Accent5 6 3" xfId="368"/>
    <cellStyle name="20% - Accent5 6 3 2" xfId="45428"/>
    <cellStyle name="20% - Accent5 6 3 3" xfId="45429"/>
    <cellStyle name="20% - Accent5 6 4" xfId="45430"/>
    <cellStyle name="20% - Accent5 6 5" xfId="45431"/>
    <cellStyle name="20% - Accent5 6 6" xfId="45432"/>
    <cellStyle name="20% - Accent5 6 7" xfId="45433"/>
    <cellStyle name="20% - Accent5 6 8" xfId="45434"/>
    <cellStyle name="20% - Accent5 6_Income Statement " xfId="45435"/>
    <cellStyle name="20% - Accent5 7" xfId="369"/>
    <cellStyle name="20% - Accent5 7 2" xfId="370"/>
    <cellStyle name="20% - Accent5 7 2 2" xfId="371"/>
    <cellStyle name="20% - Accent5 7 2 2 2" xfId="372"/>
    <cellStyle name="20% - Accent5 7 2 3" xfId="45436"/>
    <cellStyle name="20% - Accent5 7 3" xfId="373"/>
    <cellStyle name="20% - Accent5 7 3 2" xfId="45437"/>
    <cellStyle name="20% - Accent5 7 3 3" xfId="45438"/>
    <cellStyle name="20% - Accent5 7 4" xfId="45439"/>
    <cellStyle name="20% - Accent5 7 5" xfId="45440"/>
    <cellStyle name="20% - Accent5 7 6" xfId="45441"/>
    <cellStyle name="20% - Accent5 7_Income Statement " xfId="45442"/>
    <cellStyle name="20% - Accent5 8" xfId="374"/>
    <cellStyle name="20% - Accent5 8 2" xfId="375"/>
    <cellStyle name="20% - Accent5 8 2 2" xfId="376"/>
    <cellStyle name="20% - Accent5 8 2 2 2" xfId="377"/>
    <cellStyle name="20% - Accent5 8 2 3" xfId="45443"/>
    <cellStyle name="20% - Accent5 8 3" xfId="378"/>
    <cellStyle name="20% - Accent5 8 3 2" xfId="45444"/>
    <cellStyle name="20% - Accent5 8 3 3" xfId="45445"/>
    <cellStyle name="20% - Accent5 8 4" xfId="45446"/>
    <cellStyle name="20% - Accent5 8 5" xfId="45447"/>
    <cellStyle name="20% - Accent5 8 6" xfId="45448"/>
    <cellStyle name="20% - Accent5 8_Income Statement " xfId="45449"/>
    <cellStyle name="20% - Accent5 9" xfId="379"/>
    <cellStyle name="20% - Accent5 9 2" xfId="380"/>
    <cellStyle name="20% - Accent5 9 2 2" xfId="381"/>
    <cellStyle name="20% - Accent5 9 2 2 2" xfId="382"/>
    <cellStyle name="20% - Accent5 9 2 3" xfId="45450"/>
    <cellStyle name="20% - Accent5 9 3" xfId="383"/>
    <cellStyle name="20% - Accent5 9 3 2" xfId="45451"/>
    <cellStyle name="20% - Accent5 9 3 3" xfId="45452"/>
    <cellStyle name="20% - Accent5 9 4" xfId="45453"/>
    <cellStyle name="20% - Accent5 9 5" xfId="45454"/>
    <cellStyle name="20% - Accent5 9 6" xfId="45455"/>
    <cellStyle name="20% - Accent5 9_Income Statement " xfId="45456"/>
    <cellStyle name="20% - Accent6 10" xfId="384"/>
    <cellStyle name="20% - Accent6 10 2" xfId="385"/>
    <cellStyle name="20% - Accent6 10 2 2" xfId="386"/>
    <cellStyle name="20% - Accent6 10 2 2 2" xfId="387"/>
    <cellStyle name="20% - Accent6 10 2 3" xfId="45457"/>
    <cellStyle name="20% - Accent6 10 3" xfId="388"/>
    <cellStyle name="20% - Accent6 10 3 2" xfId="45458"/>
    <cellStyle name="20% - Accent6 10 3 3" xfId="45459"/>
    <cellStyle name="20% - Accent6 10 4" xfId="45460"/>
    <cellStyle name="20% - Accent6 10 5" xfId="45461"/>
    <cellStyle name="20% - Accent6 10 6" xfId="45462"/>
    <cellStyle name="20% - Accent6 10_Income Statement " xfId="45463"/>
    <cellStyle name="20% - Accent6 11" xfId="389"/>
    <cellStyle name="20% - Accent6 11 2" xfId="390"/>
    <cellStyle name="20% - Accent6 11 2 2" xfId="391"/>
    <cellStyle name="20% - Accent6 11 3" xfId="392"/>
    <cellStyle name="20% - Accent6 11 4" xfId="393"/>
    <cellStyle name="20% - Accent6 12" xfId="394"/>
    <cellStyle name="20% - Accent6 12 2" xfId="395"/>
    <cellStyle name="20% - Accent6 12 2 2" xfId="396"/>
    <cellStyle name="20% - Accent6 12 3" xfId="397"/>
    <cellStyle name="20% - Accent6 12 4" xfId="398"/>
    <cellStyle name="20% - Accent6 13" xfId="399"/>
    <cellStyle name="20% - Accent6 13 2" xfId="400"/>
    <cellStyle name="20% - Accent6 14" xfId="401"/>
    <cellStyle name="20% - Accent6 14 2" xfId="45464"/>
    <cellStyle name="20% - Accent6 15" xfId="402"/>
    <cellStyle name="20% - Accent6 15 2" xfId="45465"/>
    <cellStyle name="20% - Accent6 16" xfId="45466"/>
    <cellStyle name="20% - Accent6 16 2" xfId="45467"/>
    <cellStyle name="20% - Accent6 17" xfId="45468"/>
    <cellStyle name="20% - Accent6 17 2" xfId="45469"/>
    <cellStyle name="20% - Accent6 18" xfId="45470"/>
    <cellStyle name="20% - Accent6 18 2" xfId="45471"/>
    <cellStyle name="20% - Accent6 19" xfId="45472"/>
    <cellStyle name="20% - Accent6 19 2" xfId="45473"/>
    <cellStyle name="20% - Accent6 2" xfId="403"/>
    <cellStyle name="20% - Accent6 2 2" xfId="404"/>
    <cellStyle name="20% - Accent6 2 2 2" xfId="405"/>
    <cellStyle name="20% - Accent6 2 2 2 2" xfId="406"/>
    <cellStyle name="20% - Accent6 2 2 3" xfId="407"/>
    <cellStyle name="20% - Accent6 2 2 3 2" xfId="408"/>
    <cellStyle name="20% - Accent6 2 2 4" xfId="409"/>
    <cellStyle name="20% - Accent6 2 2 5" xfId="45474"/>
    <cellStyle name="20% - Accent6 2 3" xfId="410"/>
    <cellStyle name="20% - Accent6 2 3 2" xfId="411"/>
    <cellStyle name="20% - Accent6 2 3 2 2" xfId="412"/>
    <cellStyle name="20% - Accent6 2 3 3" xfId="413"/>
    <cellStyle name="20% - Accent6 2 4" xfId="414"/>
    <cellStyle name="20% - Accent6 2 4 2" xfId="45475"/>
    <cellStyle name="20% - Accent6 2 4 3" xfId="45476"/>
    <cellStyle name="20% - Accent6 2 5" xfId="45477"/>
    <cellStyle name="20% - Accent6 2 6" xfId="45478"/>
    <cellStyle name="20% - Accent6 2 7" xfId="45479"/>
    <cellStyle name="20% - Accent6 2 8" xfId="45480"/>
    <cellStyle name="20% - Accent6 2_219 FERC 2010" xfId="44721"/>
    <cellStyle name="20% - Accent6 20" xfId="45481"/>
    <cellStyle name="20% - Accent6 20 2" xfId="45482"/>
    <cellStyle name="20% - Accent6 21" xfId="45483"/>
    <cellStyle name="20% - Accent6 21 2" xfId="45484"/>
    <cellStyle name="20% - Accent6 22" xfId="45485"/>
    <cellStyle name="20% - Accent6 22 2" xfId="45486"/>
    <cellStyle name="20% - Accent6 23" xfId="45487"/>
    <cellStyle name="20% - Accent6 23 2" xfId="45488"/>
    <cellStyle name="20% - Accent6 24" xfId="45489"/>
    <cellStyle name="20% - Accent6 24 2" xfId="45490"/>
    <cellStyle name="20% - Accent6 25" xfId="45491"/>
    <cellStyle name="20% - Accent6 25 2" xfId="45492"/>
    <cellStyle name="20% - Accent6 26" xfId="45493"/>
    <cellStyle name="20% - Accent6 26 2" xfId="45494"/>
    <cellStyle name="20% - Accent6 27" xfId="45495"/>
    <cellStyle name="20% - Accent6 28" xfId="45496"/>
    <cellStyle name="20% - Accent6 29" xfId="45497"/>
    <cellStyle name="20% - Accent6 3" xfId="415"/>
    <cellStyle name="20% - Accent6 3 2" xfId="416"/>
    <cellStyle name="20% - Accent6 3 2 2" xfId="417"/>
    <cellStyle name="20% - Accent6 3 2 2 2" xfId="418"/>
    <cellStyle name="20% - Accent6 3 2 3" xfId="45498"/>
    <cellStyle name="20% - Accent6 3 3" xfId="419"/>
    <cellStyle name="20% - Accent6 3 3 2" xfId="45499"/>
    <cellStyle name="20% - Accent6 3 3 3" xfId="45500"/>
    <cellStyle name="20% - Accent6 3 4" xfId="420"/>
    <cellStyle name="20% - Accent6 3 5" xfId="45501"/>
    <cellStyle name="20% - Accent6 3 6" xfId="45502"/>
    <cellStyle name="20% - Accent6 3 7" xfId="45503"/>
    <cellStyle name="20% - Accent6 3_Income Statement " xfId="45504"/>
    <cellStyle name="20% - Accent6 30" xfId="45505"/>
    <cellStyle name="20% - Accent6 31" xfId="45506"/>
    <cellStyle name="20% - Accent6 32" xfId="45507"/>
    <cellStyle name="20% - Accent6 33" xfId="45508"/>
    <cellStyle name="20% - Accent6 34" xfId="45509"/>
    <cellStyle name="20% - Accent6 35" xfId="45510"/>
    <cellStyle name="20% - Accent6 36" xfId="45511"/>
    <cellStyle name="20% - Accent6 37" xfId="45512"/>
    <cellStyle name="20% - Accent6 38" xfId="45513"/>
    <cellStyle name="20% - Accent6 39" xfId="45514"/>
    <cellStyle name="20% - Accent6 4" xfId="421"/>
    <cellStyle name="20% - Accent6 4 2" xfId="422"/>
    <cellStyle name="20% - Accent6 4 2 2" xfId="423"/>
    <cellStyle name="20% - Accent6 4 2 2 2" xfId="424"/>
    <cellStyle name="20% - Accent6 4 2 3" xfId="45515"/>
    <cellStyle name="20% - Accent6 4 3" xfId="425"/>
    <cellStyle name="20% - Accent6 4 3 2" xfId="45516"/>
    <cellStyle name="20% - Accent6 4 3 3" xfId="45517"/>
    <cellStyle name="20% - Accent6 4 4" xfId="45518"/>
    <cellStyle name="20% - Accent6 4 5" xfId="45519"/>
    <cellStyle name="20% - Accent6 4 6" xfId="45520"/>
    <cellStyle name="20% - Accent6 4 7" xfId="45521"/>
    <cellStyle name="20% - Accent6 4_Income Statement " xfId="45522"/>
    <cellStyle name="20% - Accent6 40" xfId="45523"/>
    <cellStyle name="20% - Accent6 41" xfId="45524"/>
    <cellStyle name="20% - Accent6 5" xfId="426"/>
    <cellStyle name="20% - Accent6 5 2" xfId="427"/>
    <cellStyle name="20% - Accent6 5 2 2" xfId="428"/>
    <cellStyle name="20% - Accent6 5 2 2 2" xfId="429"/>
    <cellStyle name="20% - Accent6 5 2 3" xfId="45525"/>
    <cellStyle name="20% - Accent6 5 3" xfId="430"/>
    <cellStyle name="20% - Accent6 5 3 2" xfId="45526"/>
    <cellStyle name="20% - Accent6 5 3 3" xfId="45527"/>
    <cellStyle name="20% - Accent6 5 4" xfId="45528"/>
    <cellStyle name="20% - Accent6 5 5" xfId="45529"/>
    <cellStyle name="20% - Accent6 5 6" xfId="45530"/>
    <cellStyle name="20% - Accent6 5_Income Statement " xfId="45531"/>
    <cellStyle name="20% - Accent6 6" xfId="431"/>
    <cellStyle name="20% - Accent6 6 2" xfId="432"/>
    <cellStyle name="20% - Accent6 6 2 2" xfId="433"/>
    <cellStyle name="20% - Accent6 6 2 2 2" xfId="434"/>
    <cellStyle name="20% - Accent6 6 2 3" xfId="45532"/>
    <cellStyle name="20% - Accent6 6 3" xfId="435"/>
    <cellStyle name="20% - Accent6 6 3 2" xfId="45533"/>
    <cellStyle name="20% - Accent6 6 3 3" xfId="45534"/>
    <cellStyle name="20% - Accent6 6 4" xfId="45535"/>
    <cellStyle name="20% - Accent6 6 5" xfId="45536"/>
    <cellStyle name="20% - Accent6 6 6" xfId="45537"/>
    <cellStyle name="20% - Accent6 6 7" xfId="45538"/>
    <cellStyle name="20% - Accent6 6 8" xfId="45539"/>
    <cellStyle name="20% - Accent6 6_Income Statement " xfId="45540"/>
    <cellStyle name="20% - Accent6 7" xfId="436"/>
    <cellStyle name="20% - Accent6 7 2" xfId="437"/>
    <cellStyle name="20% - Accent6 7 2 2" xfId="438"/>
    <cellStyle name="20% - Accent6 7 2 2 2" xfId="439"/>
    <cellStyle name="20% - Accent6 7 2 3" xfId="45541"/>
    <cellStyle name="20% - Accent6 7 3" xfId="440"/>
    <cellStyle name="20% - Accent6 7 3 2" xfId="45542"/>
    <cellStyle name="20% - Accent6 7 3 3" xfId="45543"/>
    <cellStyle name="20% - Accent6 7 4" xfId="45544"/>
    <cellStyle name="20% - Accent6 7 5" xfId="45545"/>
    <cellStyle name="20% - Accent6 7 6" xfId="45546"/>
    <cellStyle name="20% - Accent6 7_Income Statement " xfId="45547"/>
    <cellStyle name="20% - Accent6 8" xfId="441"/>
    <cellStyle name="20% - Accent6 8 2" xfId="442"/>
    <cellStyle name="20% - Accent6 8 2 2" xfId="443"/>
    <cellStyle name="20% - Accent6 8 2 2 2" xfId="444"/>
    <cellStyle name="20% - Accent6 8 2 3" xfId="45548"/>
    <cellStyle name="20% - Accent6 8 3" xfId="445"/>
    <cellStyle name="20% - Accent6 8 3 2" xfId="45549"/>
    <cellStyle name="20% - Accent6 8 3 3" xfId="45550"/>
    <cellStyle name="20% - Accent6 8 4" xfId="45551"/>
    <cellStyle name="20% - Accent6 8 5" xfId="45552"/>
    <cellStyle name="20% - Accent6 8 6" xfId="45553"/>
    <cellStyle name="20% - Accent6 8_Income Statement " xfId="45554"/>
    <cellStyle name="20% - Accent6 9" xfId="446"/>
    <cellStyle name="20% - Accent6 9 2" xfId="447"/>
    <cellStyle name="20% - Accent6 9 2 2" xfId="448"/>
    <cellStyle name="20% - Accent6 9 2 2 2" xfId="449"/>
    <cellStyle name="20% - Accent6 9 2 3" xfId="45555"/>
    <cellStyle name="20% - Accent6 9 3" xfId="450"/>
    <cellStyle name="20% - Accent6 9 3 2" xfId="45556"/>
    <cellStyle name="20% - Accent6 9 3 3" xfId="45557"/>
    <cellStyle name="20% - Accent6 9 4" xfId="45558"/>
    <cellStyle name="20% - Accent6 9 5" xfId="45559"/>
    <cellStyle name="20% - Accent6 9 6" xfId="45560"/>
    <cellStyle name="20% - Accent6 9_Income Statement " xfId="45561"/>
    <cellStyle name="2DP" xfId="451"/>
    <cellStyle name="2DP bold" xfId="452"/>
    <cellStyle name="3DP" xfId="453"/>
    <cellStyle name="40% - Accent1 10" xfId="454"/>
    <cellStyle name="40% - Accent1 10 2" xfId="455"/>
    <cellStyle name="40% - Accent1 10 2 2" xfId="456"/>
    <cellStyle name="40% - Accent1 10 2 2 2" xfId="457"/>
    <cellStyle name="40% - Accent1 10 2 3" xfId="45562"/>
    <cellStyle name="40% - Accent1 10 3" xfId="458"/>
    <cellStyle name="40% - Accent1 10 3 2" xfId="45563"/>
    <cellStyle name="40% - Accent1 10 3 3" xfId="45564"/>
    <cellStyle name="40% - Accent1 10 4" xfId="45565"/>
    <cellStyle name="40% - Accent1 10 5" xfId="45566"/>
    <cellStyle name="40% - Accent1 10 6" xfId="45567"/>
    <cellStyle name="40% - Accent1 10_Income Statement " xfId="45568"/>
    <cellStyle name="40% - Accent1 11" xfId="459"/>
    <cellStyle name="40% - Accent1 11 2" xfId="460"/>
    <cellStyle name="40% - Accent1 11 2 2" xfId="461"/>
    <cellStyle name="40% - Accent1 11 3" xfId="462"/>
    <cellStyle name="40% - Accent1 11 4" xfId="463"/>
    <cellStyle name="40% - Accent1 12" xfId="464"/>
    <cellStyle name="40% - Accent1 12 2" xfId="465"/>
    <cellStyle name="40% - Accent1 12 2 2" xfId="466"/>
    <cellStyle name="40% - Accent1 12 3" xfId="467"/>
    <cellStyle name="40% - Accent1 12 4" xfId="468"/>
    <cellStyle name="40% - Accent1 13" xfId="469"/>
    <cellStyle name="40% - Accent1 13 2" xfId="470"/>
    <cellStyle name="40% - Accent1 14" xfId="471"/>
    <cellStyle name="40% - Accent1 14 2" xfId="45569"/>
    <cellStyle name="40% - Accent1 15" xfId="472"/>
    <cellStyle name="40% - Accent1 15 2" xfId="45570"/>
    <cellStyle name="40% - Accent1 16" xfId="45571"/>
    <cellStyle name="40% - Accent1 16 2" xfId="45572"/>
    <cellStyle name="40% - Accent1 17" xfId="45573"/>
    <cellStyle name="40% - Accent1 17 2" xfId="45574"/>
    <cellStyle name="40% - Accent1 18" xfId="45575"/>
    <cellStyle name="40% - Accent1 18 2" xfId="45576"/>
    <cellStyle name="40% - Accent1 19" xfId="45577"/>
    <cellStyle name="40% - Accent1 19 2" xfId="45578"/>
    <cellStyle name="40% - Accent1 2" xfId="473"/>
    <cellStyle name="40% - Accent1 2 2" xfId="474"/>
    <cellStyle name="40% - Accent1 2 2 2" xfId="475"/>
    <cellStyle name="40% - Accent1 2 2 2 2" xfId="476"/>
    <cellStyle name="40% - Accent1 2 2 3" xfId="477"/>
    <cellStyle name="40% - Accent1 2 2 3 2" xfId="478"/>
    <cellStyle name="40% - Accent1 2 2 4" xfId="479"/>
    <cellStyle name="40% - Accent1 2 2 5" xfId="45579"/>
    <cellStyle name="40% - Accent1 2 3" xfId="480"/>
    <cellStyle name="40% - Accent1 2 3 2" xfId="481"/>
    <cellStyle name="40% - Accent1 2 3 2 2" xfId="482"/>
    <cellStyle name="40% - Accent1 2 3 3" xfId="483"/>
    <cellStyle name="40% - Accent1 2 4" xfId="484"/>
    <cellStyle name="40% - Accent1 2 4 2" xfId="45580"/>
    <cellStyle name="40% - Accent1 2 4 3" xfId="45581"/>
    <cellStyle name="40% - Accent1 2 5" xfId="45582"/>
    <cellStyle name="40% - Accent1 2 6" xfId="45583"/>
    <cellStyle name="40% - Accent1 2 7" xfId="45584"/>
    <cellStyle name="40% - Accent1 2 8" xfId="45585"/>
    <cellStyle name="40% - Accent1 2_219 FERC 2010" xfId="44722"/>
    <cellStyle name="40% - Accent1 20" xfId="45586"/>
    <cellStyle name="40% - Accent1 20 2" xfId="45587"/>
    <cellStyle name="40% - Accent1 21" xfId="45588"/>
    <cellStyle name="40% - Accent1 21 2" xfId="45589"/>
    <cellStyle name="40% - Accent1 22" xfId="45590"/>
    <cellStyle name="40% - Accent1 22 2" xfId="45591"/>
    <cellStyle name="40% - Accent1 23" xfId="45592"/>
    <cellStyle name="40% - Accent1 23 2" xfId="45593"/>
    <cellStyle name="40% - Accent1 24" xfId="45594"/>
    <cellStyle name="40% - Accent1 24 2" xfId="45595"/>
    <cellStyle name="40% - Accent1 25" xfId="45596"/>
    <cellStyle name="40% - Accent1 25 2" xfId="45597"/>
    <cellStyle name="40% - Accent1 26" xfId="45598"/>
    <cellStyle name="40% - Accent1 26 2" xfId="45599"/>
    <cellStyle name="40% - Accent1 27" xfId="45600"/>
    <cellStyle name="40% - Accent1 28" xfId="45601"/>
    <cellStyle name="40% - Accent1 29" xfId="45602"/>
    <cellStyle name="40% - Accent1 3" xfId="485"/>
    <cellStyle name="40% - Accent1 3 2" xfId="486"/>
    <cellStyle name="40% - Accent1 3 2 2" xfId="487"/>
    <cellStyle name="40% - Accent1 3 2 2 2" xfId="488"/>
    <cellStyle name="40% - Accent1 3 2 3" xfId="45603"/>
    <cellStyle name="40% - Accent1 3 3" xfId="489"/>
    <cellStyle name="40% - Accent1 3 3 2" xfId="45604"/>
    <cellStyle name="40% - Accent1 3 3 3" xfId="45605"/>
    <cellStyle name="40% - Accent1 3 4" xfId="490"/>
    <cellStyle name="40% - Accent1 3 5" xfId="45606"/>
    <cellStyle name="40% - Accent1 3 6" xfId="45607"/>
    <cellStyle name="40% - Accent1 3 7" xfId="45608"/>
    <cellStyle name="40% - Accent1 3_Income Statement " xfId="45609"/>
    <cellStyle name="40% - Accent1 30" xfId="45610"/>
    <cellStyle name="40% - Accent1 31" xfId="45611"/>
    <cellStyle name="40% - Accent1 32" xfId="45612"/>
    <cellStyle name="40% - Accent1 33" xfId="45613"/>
    <cellStyle name="40% - Accent1 34" xfId="45614"/>
    <cellStyle name="40% - Accent1 35" xfId="45615"/>
    <cellStyle name="40% - Accent1 36" xfId="45616"/>
    <cellStyle name="40% - Accent1 37" xfId="45617"/>
    <cellStyle name="40% - Accent1 38" xfId="45618"/>
    <cellStyle name="40% - Accent1 39" xfId="45619"/>
    <cellStyle name="40% - Accent1 4" xfId="491"/>
    <cellStyle name="40% - Accent1 4 2" xfId="492"/>
    <cellStyle name="40% - Accent1 4 2 2" xfId="493"/>
    <cellStyle name="40% - Accent1 4 2 2 2" xfId="494"/>
    <cellStyle name="40% - Accent1 4 2 3" xfId="45620"/>
    <cellStyle name="40% - Accent1 4 3" xfId="495"/>
    <cellStyle name="40% - Accent1 4 3 2" xfId="45621"/>
    <cellStyle name="40% - Accent1 4 3 3" xfId="45622"/>
    <cellStyle name="40% - Accent1 4 4" xfId="45623"/>
    <cellStyle name="40% - Accent1 4 5" xfId="45624"/>
    <cellStyle name="40% - Accent1 4 6" xfId="45625"/>
    <cellStyle name="40% - Accent1 4 7" xfId="45626"/>
    <cellStyle name="40% - Accent1 4_Income Statement " xfId="45627"/>
    <cellStyle name="40% - Accent1 40" xfId="45628"/>
    <cellStyle name="40% - Accent1 41" xfId="45629"/>
    <cellStyle name="40% - Accent1 5" xfId="496"/>
    <cellStyle name="40% - Accent1 5 2" xfId="497"/>
    <cellStyle name="40% - Accent1 5 2 2" xfId="498"/>
    <cellStyle name="40% - Accent1 5 2 2 2" xfId="499"/>
    <cellStyle name="40% - Accent1 5 2 3" xfId="45630"/>
    <cellStyle name="40% - Accent1 5 3" xfId="500"/>
    <cellStyle name="40% - Accent1 5 3 2" xfId="45631"/>
    <cellStyle name="40% - Accent1 5 3 3" xfId="45632"/>
    <cellStyle name="40% - Accent1 5 4" xfId="45633"/>
    <cellStyle name="40% - Accent1 5 5" xfId="45634"/>
    <cellStyle name="40% - Accent1 5 6" xfId="45635"/>
    <cellStyle name="40% - Accent1 5_Income Statement " xfId="45636"/>
    <cellStyle name="40% - Accent1 6" xfId="501"/>
    <cellStyle name="40% - Accent1 6 2" xfId="502"/>
    <cellStyle name="40% - Accent1 6 2 2" xfId="503"/>
    <cellStyle name="40% - Accent1 6 2 2 2" xfId="504"/>
    <cellStyle name="40% - Accent1 6 2 3" xfId="45637"/>
    <cellStyle name="40% - Accent1 6 3" xfId="505"/>
    <cellStyle name="40% - Accent1 6 3 2" xfId="45638"/>
    <cellStyle name="40% - Accent1 6 3 3" xfId="45639"/>
    <cellStyle name="40% - Accent1 6 4" xfId="45640"/>
    <cellStyle name="40% - Accent1 6 5" xfId="45641"/>
    <cellStyle name="40% - Accent1 6 6" xfId="45642"/>
    <cellStyle name="40% - Accent1 6 7" xfId="45643"/>
    <cellStyle name="40% - Accent1 6 8" xfId="45644"/>
    <cellStyle name="40% - Accent1 6_Income Statement " xfId="45645"/>
    <cellStyle name="40% - Accent1 7" xfId="506"/>
    <cellStyle name="40% - Accent1 7 2" xfId="507"/>
    <cellStyle name="40% - Accent1 7 2 2" xfId="508"/>
    <cellStyle name="40% - Accent1 7 2 2 2" xfId="509"/>
    <cellStyle name="40% - Accent1 7 2 3" xfId="45646"/>
    <cellStyle name="40% - Accent1 7 3" xfId="510"/>
    <cellStyle name="40% - Accent1 7 3 2" xfId="45647"/>
    <cellStyle name="40% - Accent1 7 3 3" xfId="45648"/>
    <cellStyle name="40% - Accent1 7 4" xfId="45649"/>
    <cellStyle name="40% - Accent1 7 5" xfId="45650"/>
    <cellStyle name="40% - Accent1 7 6" xfId="45651"/>
    <cellStyle name="40% - Accent1 7_Income Statement " xfId="45652"/>
    <cellStyle name="40% - Accent1 8" xfId="511"/>
    <cellStyle name="40% - Accent1 8 2" xfId="512"/>
    <cellStyle name="40% - Accent1 8 2 2" xfId="513"/>
    <cellStyle name="40% - Accent1 8 2 2 2" xfId="514"/>
    <cellStyle name="40% - Accent1 8 2 3" xfId="45653"/>
    <cellStyle name="40% - Accent1 8 3" xfId="515"/>
    <cellStyle name="40% - Accent1 8 3 2" xfId="45654"/>
    <cellStyle name="40% - Accent1 8 3 3" xfId="45655"/>
    <cellStyle name="40% - Accent1 8 4" xfId="45656"/>
    <cellStyle name="40% - Accent1 8 5" xfId="45657"/>
    <cellStyle name="40% - Accent1 8 6" xfId="45658"/>
    <cellStyle name="40% - Accent1 8_Income Statement " xfId="45659"/>
    <cellStyle name="40% - Accent1 9" xfId="516"/>
    <cellStyle name="40% - Accent1 9 2" xfId="517"/>
    <cellStyle name="40% - Accent1 9 2 2" xfId="518"/>
    <cellStyle name="40% - Accent1 9 2 2 2" xfId="519"/>
    <cellStyle name="40% - Accent1 9 2 3" xfId="45660"/>
    <cellStyle name="40% - Accent1 9 3" xfId="520"/>
    <cellStyle name="40% - Accent1 9 3 2" xfId="45661"/>
    <cellStyle name="40% - Accent1 9 3 3" xfId="45662"/>
    <cellStyle name="40% - Accent1 9 4" xfId="45663"/>
    <cellStyle name="40% - Accent1 9 5" xfId="45664"/>
    <cellStyle name="40% - Accent1 9 6" xfId="45665"/>
    <cellStyle name="40% - Accent1 9_Income Statement " xfId="45666"/>
    <cellStyle name="40% - Accent2 10" xfId="521"/>
    <cellStyle name="40% - Accent2 10 2" xfId="522"/>
    <cellStyle name="40% - Accent2 10 2 2" xfId="523"/>
    <cellStyle name="40% - Accent2 10 2 2 2" xfId="524"/>
    <cellStyle name="40% - Accent2 10 2 3" xfId="45667"/>
    <cellStyle name="40% - Accent2 10 3" xfId="525"/>
    <cellStyle name="40% - Accent2 10 3 2" xfId="45668"/>
    <cellStyle name="40% - Accent2 10 3 3" xfId="45669"/>
    <cellStyle name="40% - Accent2 10 4" xfId="45670"/>
    <cellStyle name="40% - Accent2 10 5" xfId="45671"/>
    <cellStyle name="40% - Accent2 10 6" xfId="45672"/>
    <cellStyle name="40% - Accent2 10_Income Statement " xfId="45673"/>
    <cellStyle name="40% - Accent2 11" xfId="526"/>
    <cellStyle name="40% - Accent2 11 2" xfId="527"/>
    <cellStyle name="40% - Accent2 11 3" xfId="528"/>
    <cellStyle name="40% - Accent2 12" xfId="529"/>
    <cellStyle name="40% - Accent2 12 2" xfId="530"/>
    <cellStyle name="40% - Accent2 12 3" xfId="531"/>
    <cellStyle name="40% - Accent2 13" xfId="532"/>
    <cellStyle name="40% - Accent2 13 2" xfId="45674"/>
    <cellStyle name="40% - Accent2 14" xfId="45675"/>
    <cellStyle name="40% - Accent2 14 2" xfId="45676"/>
    <cellStyle name="40% - Accent2 15" xfId="45677"/>
    <cellStyle name="40% - Accent2 15 2" xfId="45678"/>
    <cellStyle name="40% - Accent2 16" xfId="45679"/>
    <cellStyle name="40% - Accent2 16 2" xfId="45680"/>
    <cellStyle name="40% - Accent2 17" xfId="45681"/>
    <cellStyle name="40% - Accent2 17 2" xfId="45682"/>
    <cellStyle name="40% - Accent2 18" xfId="45683"/>
    <cellStyle name="40% - Accent2 18 2" xfId="45684"/>
    <cellStyle name="40% - Accent2 19" xfId="45685"/>
    <cellStyle name="40% - Accent2 19 2" xfId="45686"/>
    <cellStyle name="40% - Accent2 2" xfId="533"/>
    <cellStyle name="40% - Accent2 2 2" xfId="534"/>
    <cellStyle name="40% - Accent2 2 2 2" xfId="535"/>
    <cellStyle name="40% - Accent2 2 2 2 2" xfId="45687"/>
    <cellStyle name="40% - Accent2 2 2 3" xfId="536"/>
    <cellStyle name="40% - Accent2 2 3" xfId="537"/>
    <cellStyle name="40% - Accent2 2 3 2" xfId="45688"/>
    <cellStyle name="40% - Accent2 2 3 3" xfId="45689"/>
    <cellStyle name="40% - Accent2 2 4" xfId="538"/>
    <cellStyle name="40% - Accent2 2 4 2" xfId="45690"/>
    <cellStyle name="40% - Accent2 2 4 3" xfId="45691"/>
    <cellStyle name="40% - Accent2 2 5" xfId="45692"/>
    <cellStyle name="40% - Accent2 2 6" xfId="45693"/>
    <cellStyle name="40% - Accent2 2 7" xfId="45694"/>
    <cellStyle name="40% - Accent2 2 8" xfId="45695"/>
    <cellStyle name="40% - Accent2 2_219 FERC 2010" xfId="44723"/>
    <cellStyle name="40% - Accent2 20" xfId="45696"/>
    <cellStyle name="40% - Accent2 20 2" xfId="45697"/>
    <cellStyle name="40% - Accent2 21" xfId="45698"/>
    <cellStyle name="40% - Accent2 21 2" xfId="45699"/>
    <cellStyle name="40% - Accent2 22" xfId="45700"/>
    <cellStyle name="40% - Accent2 22 2" xfId="45701"/>
    <cellStyle name="40% - Accent2 23" xfId="45702"/>
    <cellStyle name="40% - Accent2 23 2" xfId="45703"/>
    <cellStyle name="40% - Accent2 24" xfId="45704"/>
    <cellStyle name="40% - Accent2 24 2" xfId="45705"/>
    <cellStyle name="40% - Accent2 25" xfId="45706"/>
    <cellStyle name="40% - Accent2 25 2" xfId="45707"/>
    <cellStyle name="40% - Accent2 26" xfId="45708"/>
    <cellStyle name="40% - Accent2 26 2" xfId="45709"/>
    <cellStyle name="40% - Accent2 27" xfId="45710"/>
    <cellStyle name="40% - Accent2 28" xfId="45711"/>
    <cellStyle name="40% - Accent2 29" xfId="45712"/>
    <cellStyle name="40% - Accent2 3" xfId="539"/>
    <cellStyle name="40% - Accent2 3 2" xfId="540"/>
    <cellStyle name="40% - Accent2 3 2 2" xfId="541"/>
    <cellStyle name="40% - Accent2 3 2 2 2" xfId="542"/>
    <cellStyle name="40% - Accent2 3 2 3" xfId="45713"/>
    <cellStyle name="40% - Accent2 3 3" xfId="543"/>
    <cellStyle name="40% - Accent2 3 3 2" xfId="45714"/>
    <cellStyle name="40% - Accent2 3 3 3" xfId="45715"/>
    <cellStyle name="40% - Accent2 3 4" xfId="45716"/>
    <cellStyle name="40% - Accent2 3 5" xfId="45717"/>
    <cellStyle name="40% - Accent2 3 6" xfId="45718"/>
    <cellStyle name="40% - Accent2 3 7" xfId="45719"/>
    <cellStyle name="40% - Accent2 3_Income Statement " xfId="45720"/>
    <cellStyle name="40% - Accent2 30" xfId="45721"/>
    <cellStyle name="40% - Accent2 31" xfId="45722"/>
    <cellStyle name="40% - Accent2 32" xfId="45723"/>
    <cellStyle name="40% - Accent2 33" xfId="45724"/>
    <cellStyle name="40% - Accent2 34" xfId="45725"/>
    <cellStyle name="40% - Accent2 35" xfId="45726"/>
    <cellStyle name="40% - Accent2 36" xfId="45727"/>
    <cellStyle name="40% - Accent2 37" xfId="45728"/>
    <cellStyle name="40% - Accent2 38" xfId="45729"/>
    <cellStyle name="40% - Accent2 39" xfId="45730"/>
    <cellStyle name="40% - Accent2 4" xfId="544"/>
    <cellStyle name="40% - Accent2 4 2" xfId="545"/>
    <cellStyle name="40% - Accent2 4 2 2" xfId="546"/>
    <cellStyle name="40% - Accent2 4 2 2 2" xfId="547"/>
    <cellStyle name="40% - Accent2 4 2 3" xfId="45731"/>
    <cellStyle name="40% - Accent2 4 3" xfId="548"/>
    <cellStyle name="40% - Accent2 4 3 2" xfId="45732"/>
    <cellStyle name="40% - Accent2 4 3 3" xfId="45733"/>
    <cellStyle name="40% - Accent2 4 4" xfId="45734"/>
    <cellStyle name="40% - Accent2 4 5" xfId="45735"/>
    <cellStyle name="40% - Accent2 4 6" xfId="45736"/>
    <cellStyle name="40% - Accent2 4 7" xfId="45737"/>
    <cellStyle name="40% - Accent2 4_Income Statement " xfId="45738"/>
    <cellStyle name="40% - Accent2 40" xfId="45739"/>
    <cellStyle name="40% - Accent2 41" xfId="45740"/>
    <cellStyle name="40% - Accent2 5" xfId="549"/>
    <cellStyle name="40% - Accent2 5 2" xfId="550"/>
    <cellStyle name="40% - Accent2 5 2 2" xfId="551"/>
    <cellStyle name="40% - Accent2 5 2 2 2" xfId="552"/>
    <cellStyle name="40% - Accent2 5 2 3" xfId="45741"/>
    <cellStyle name="40% - Accent2 5 3" xfId="553"/>
    <cellStyle name="40% - Accent2 5 3 2" xfId="45742"/>
    <cellStyle name="40% - Accent2 5 3 3" xfId="45743"/>
    <cellStyle name="40% - Accent2 5 4" xfId="45744"/>
    <cellStyle name="40% - Accent2 5 5" xfId="45745"/>
    <cellStyle name="40% - Accent2 5 6" xfId="45746"/>
    <cellStyle name="40% - Accent2 5_Income Statement " xfId="45747"/>
    <cellStyle name="40% - Accent2 6" xfId="554"/>
    <cellStyle name="40% - Accent2 6 2" xfId="555"/>
    <cellStyle name="40% - Accent2 6 2 2" xfId="556"/>
    <cellStyle name="40% - Accent2 6 2 2 2" xfId="557"/>
    <cellStyle name="40% - Accent2 6 2 3" xfId="45748"/>
    <cellStyle name="40% - Accent2 6 3" xfId="558"/>
    <cellStyle name="40% - Accent2 6 3 2" xfId="45749"/>
    <cellStyle name="40% - Accent2 6 3 3" xfId="45750"/>
    <cellStyle name="40% - Accent2 6 4" xfId="45751"/>
    <cellStyle name="40% - Accent2 6 5" xfId="45752"/>
    <cellStyle name="40% - Accent2 6 6" xfId="45753"/>
    <cellStyle name="40% - Accent2 6 7" xfId="45754"/>
    <cellStyle name="40% - Accent2 6 8" xfId="45755"/>
    <cellStyle name="40% - Accent2 6_Income Statement " xfId="45756"/>
    <cellStyle name="40% - Accent2 7" xfId="559"/>
    <cellStyle name="40% - Accent2 7 2" xfId="560"/>
    <cellStyle name="40% - Accent2 7 2 2" xfId="561"/>
    <cellStyle name="40% - Accent2 7 2 2 2" xfId="562"/>
    <cellStyle name="40% - Accent2 7 2 3" xfId="45757"/>
    <cellStyle name="40% - Accent2 7 3" xfId="563"/>
    <cellStyle name="40% - Accent2 7 3 2" xfId="45758"/>
    <cellStyle name="40% - Accent2 7 3 3" xfId="45759"/>
    <cellStyle name="40% - Accent2 7 4" xfId="45760"/>
    <cellStyle name="40% - Accent2 7 5" xfId="45761"/>
    <cellStyle name="40% - Accent2 7 6" xfId="45762"/>
    <cellStyle name="40% - Accent2 7_Income Statement " xfId="45763"/>
    <cellStyle name="40% - Accent2 8" xfId="564"/>
    <cellStyle name="40% - Accent2 8 2" xfId="565"/>
    <cellStyle name="40% - Accent2 8 2 2" xfId="566"/>
    <cellStyle name="40% - Accent2 8 2 2 2" xfId="567"/>
    <cellStyle name="40% - Accent2 8 2 3" xfId="45764"/>
    <cellStyle name="40% - Accent2 8 3" xfId="568"/>
    <cellStyle name="40% - Accent2 8 3 2" xfId="45765"/>
    <cellStyle name="40% - Accent2 8 3 3" xfId="45766"/>
    <cellStyle name="40% - Accent2 8 4" xfId="45767"/>
    <cellStyle name="40% - Accent2 8 5" xfId="45768"/>
    <cellStyle name="40% - Accent2 8 6" xfId="45769"/>
    <cellStyle name="40% - Accent2 8_Income Statement " xfId="45770"/>
    <cellStyle name="40% - Accent2 9" xfId="569"/>
    <cellStyle name="40% - Accent2 9 2" xfId="570"/>
    <cellStyle name="40% - Accent2 9 2 2" xfId="571"/>
    <cellStyle name="40% - Accent2 9 2 2 2" xfId="572"/>
    <cellStyle name="40% - Accent2 9 2 3" xfId="45771"/>
    <cellStyle name="40% - Accent2 9 3" xfId="573"/>
    <cellStyle name="40% - Accent2 9 3 2" xfId="45772"/>
    <cellStyle name="40% - Accent2 9 3 3" xfId="45773"/>
    <cellStyle name="40% - Accent2 9 4" xfId="45774"/>
    <cellStyle name="40% - Accent2 9 5" xfId="45775"/>
    <cellStyle name="40% - Accent2 9 6" xfId="45776"/>
    <cellStyle name="40% - Accent2 9_Income Statement " xfId="45777"/>
    <cellStyle name="40% - Accent3 10" xfId="574"/>
    <cellStyle name="40% - Accent3 10 2" xfId="575"/>
    <cellStyle name="40% - Accent3 10 2 2" xfId="576"/>
    <cellStyle name="40% - Accent3 10 2 2 2" xfId="577"/>
    <cellStyle name="40% - Accent3 10 2 3" xfId="45778"/>
    <cellStyle name="40% - Accent3 10 3" xfId="578"/>
    <cellStyle name="40% - Accent3 10 3 2" xfId="45779"/>
    <cellStyle name="40% - Accent3 10 3 3" xfId="45780"/>
    <cellStyle name="40% - Accent3 10 4" xfId="45781"/>
    <cellStyle name="40% - Accent3 10 5" xfId="45782"/>
    <cellStyle name="40% - Accent3 10 6" xfId="45783"/>
    <cellStyle name="40% - Accent3 10_Income Statement " xfId="45784"/>
    <cellStyle name="40% - Accent3 11" xfId="579"/>
    <cellStyle name="40% - Accent3 11 2" xfId="580"/>
    <cellStyle name="40% - Accent3 11 2 2" xfId="581"/>
    <cellStyle name="40% - Accent3 11 3" xfId="582"/>
    <cellStyle name="40% - Accent3 11 4" xfId="583"/>
    <cellStyle name="40% - Accent3 12" xfId="584"/>
    <cellStyle name="40% - Accent3 12 2" xfId="585"/>
    <cellStyle name="40% - Accent3 12 2 2" xfId="586"/>
    <cellStyle name="40% - Accent3 12 3" xfId="587"/>
    <cellStyle name="40% - Accent3 12 4" xfId="588"/>
    <cellStyle name="40% - Accent3 13" xfId="589"/>
    <cellStyle name="40% - Accent3 13 2" xfId="590"/>
    <cellStyle name="40% - Accent3 14" xfId="591"/>
    <cellStyle name="40% - Accent3 14 2" xfId="45785"/>
    <cellStyle name="40% - Accent3 15" xfId="592"/>
    <cellStyle name="40% - Accent3 15 2" xfId="45786"/>
    <cellStyle name="40% - Accent3 16" xfId="45787"/>
    <cellStyle name="40% - Accent3 16 2" xfId="45788"/>
    <cellStyle name="40% - Accent3 17" xfId="45789"/>
    <cellStyle name="40% - Accent3 17 2" xfId="45790"/>
    <cellStyle name="40% - Accent3 18" xfId="45791"/>
    <cellStyle name="40% - Accent3 18 2" xfId="45792"/>
    <cellStyle name="40% - Accent3 19" xfId="45793"/>
    <cellStyle name="40% - Accent3 19 2" xfId="45794"/>
    <cellStyle name="40% - Accent3 2" xfId="593"/>
    <cellStyle name="40% - Accent3 2 2" xfId="594"/>
    <cellStyle name="40% - Accent3 2 2 2" xfId="595"/>
    <cellStyle name="40% - Accent3 2 2 2 2" xfId="596"/>
    <cellStyle name="40% - Accent3 2 2 3" xfId="597"/>
    <cellStyle name="40% - Accent3 2 2 3 2" xfId="598"/>
    <cellStyle name="40% - Accent3 2 2 4" xfId="599"/>
    <cellStyle name="40% - Accent3 2 2 5" xfId="45795"/>
    <cellStyle name="40% - Accent3 2 3" xfId="600"/>
    <cellStyle name="40% - Accent3 2 3 2" xfId="601"/>
    <cellStyle name="40% - Accent3 2 3 2 2" xfId="602"/>
    <cellStyle name="40% - Accent3 2 3 3" xfId="603"/>
    <cellStyle name="40% - Accent3 2 4" xfId="604"/>
    <cellStyle name="40% - Accent3 2 4 2" xfId="45796"/>
    <cellStyle name="40% - Accent3 2 4 3" xfId="45797"/>
    <cellStyle name="40% - Accent3 2 5" xfId="45798"/>
    <cellStyle name="40% - Accent3 2 6" xfId="45799"/>
    <cellStyle name="40% - Accent3 2 7" xfId="45800"/>
    <cellStyle name="40% - Accent3 2 8" xfId="45801"/>
    <cellStyle name="40% - Accent3 2_219 FERC 2010" xfId="44724"/>
    <cellStyle name="40% - Accent3 20" xfId="45802"/>
    <cellStyle name="40% - Accent3 20 2" xfId="45803"/>
    <cellStyle name="40% - Accent3 21" xfId="45804"/>
    <cellStyle name="40% - Accent3 21 2" xfId="45805"/>
    <cellStyle name="40% - Accent3 22" xfId="45806"/>
    <cellStyle name="40% - Accent3 22 2" xfId="45807"/>
    <cellStyle name="40% - Accent3 23" xfId="45808"/>
    <cellStyle name="40% - Accent3 23 2" xfId="45809"/>
    <cellStyle name="40% - Accent3 24" xfId="45810"/>
    <cellStyle name="40% - Accent3 24 2" xfId="45811"/>
    <cellStyle name="40% - Accent3 25" xfId="45812"/>
    <cellStyle name="40% - Accent3 25 2" xfId="45813"/>
    <cellStyle name="40% - Accent3 26" xfId="45814"/>
    <cellStyle name="40% - Accent3 26 2" xfId="45815"/>
    <cellStyle name="40% - Accent3 27" xfId="45816"/>
    <cellStyle name="40% - Accent3 28" xfId="45817"/>
    <cellStyle name="40% - Accent3 29" xfId="45818"/>
    <cellStyle name="40% - Accent3 3" xfId="605"/>
    <cellStyle name="40% - Accent3 3 2" xfId="606"/>
    <cellStyle name="40% - Accent3 3 2 2" xfId="607"/>
    <cellStyle name="40% - Accent3 3 2 2 2" xfId="608"/>
    <cellStyle name="40% - Accent3 3 2 3" xfId="45819"/>
    <cellStyle name="40% - Accent3 3 3" xfId="609"/>
    <cellStyle name="40% - Accent3 3 3 2" xfId="45820"/>
    <cellStyle name="40% - Accent3 3 3 3" xfId="45821"/>
    <cellStyle name="40% - Accent3 3 4" xfId="610"/>
    <cellStyle name="40% - Accent3 3 5" xfId="45822"/>
    <cellStyle name="40% - Accent3 3 6" xfId="45823"/>
    <cellStyle name="40% - Accent3 3 7" xfId="45824"/>
    <cellStyle name="40% - Accent3 3_Income Statement " xfId="45825"/>
    <cellStyle name="40% - Accent3 30" xfId="45826"/>
    <cellStyle name="40% - Accent3 31" xfId="45827"/>
    <cellStyle name="40% - Accent3 32" xfId="45828"/>
    <cellStyle name="40% - Accent3 33" xfId="45829"/>
    <cellStyle name="40% - Accent3 34" xfId="45830"/>
    <cellStyle name="40% - Accent3 35" xfId="45831"/>
    <cellStyle name="40% - Accent3 36" xfId="45832"/>
    <cellStyle name="40% - Accent3 37" xfId="45833"/>
    <cellStyle name="40% - Accent3 38" xfId="45834"/>
    <cellStyle name="40% - Accent3 39" xfId="45835"/>
    <cellStyle name="40% - Accent3 4" xfId="611"/>
    <cellStyle name="40% - Accent3 4 2" xfId="612"/>
    <cellStyle name="40% - Accent3 4 2 2" xfId="613"/>
    <cellStyle name="40% - Accent3 4 2 2 2" xfId="614"/>
    <cellStyle name="40% - Accent3 4 2 3" xfId="45836"/>
    <cellStyle name="40% - Accent3 4 3" xfId="615"/>
    <cellStyle name="40% - Accent3 4 3 2" xfId="45837"/>
    <cellStyle name="40% - Accent3 4 3 3" xfId="45838"/>
    <cellStyle name="40% - Accent3 4 4" xfId="45839"/>
    <cellStyle name="40% - Accent3 4 5" xfId="45840"/>
    <cellStyle name="40% - Accent3 4 6" xfId="45841"/>
    <cellStyle name="40% - Accent3 4 7" xfId="45842"/>
    <cellStyle name="40% - Accent3 4_Income Statement " xfId="45843"/>
    <cellStyle name="40% - Accent3 40" xfId="45844"/>
    <cellStyle name="40% - Accent3 41" xfId="45845"/>
    <cellStyle name="40% - Accent3 5" xfId="616"/>
    <cellStyle name="40% - Accent3 5 2" xfId="617"/>
    <cellStyle name="40% - Accent3 5 2 2" xfId="618"/>
    <cellStyle name="40% - Accent3 5 2 2 2" xfId="619"/>
    <cellStyle name="40% - Accent3 5 2 3" xfId="45846"/>
    <cellStyle name="40% - Accent3 5 3" xfId="620"/>
    <cellStyle name="40% - Accent3 5 3 2" xfId="45847"/>
    <cellStyle name="40% - Accent3 5 3 3" xfId="45848"/>
    <cellStyle name="40% - Accent3 5 4" xfId="45849"/>
    <cellStyle name="40% - Accent3 5 5" xfId="45850"/>
    <cellStyle name="40% - Accent3 5 6" xfId="45851"/>
    <cellStyle name="40% - Accent3 5_Income Statement " xfId="45852"/>
    <cellStyle name="40% - Accent3 6" xfId="621"/>
    <cellStyle name="40% - Accent3 6 2" xfId="622"/>
    <cellStyle name="40% - Accent3 6 2 2" xfId="623"/>
    <cellStyle name="40% - Accent3 6 2 2 2" xfId="624"/>
    <cellStyle name="40% - Accent3 6 2 3" xfId="45853"/>
    <cellStyle name="40% - Accent3 6 3" xfId="625"/>
    <cellStyle name="40% - Accent3 6 3 2" xfId="45854"/>
    <cellStyle name="40% - Accent3 6 3 3" xfId="45855"/>
    <cellStyle name="40% - Accent3 6 4" xfId="45856"/>
    <cellStyle name="40% - Accent3 6 5" xfId="45857"/>
    <cellStyle name="40% - Accent3 6 6" xfId="45858"/>
    <cellStyle name="40% - Accent3 6 7" xfId="45859"/>
    <cellStyle name="40% - Accent3 6 8" xfId="45860"/>
    <cellStyle name="40% - Accent3 6_Income Statement " xfId="45861"/>
    <cellStyle name="40% - Accent3 7" xfId="626"/>
    <cellStyle name="40% - Accent3 7 2" xfId="627"/>
    <cellStyle name="40% - Accent3 7 2 2" xfId="628"/>
    <cellStyle name="40% - Accent3 7 2 2 2" xfId="629"/>
    <cellStyle name="40% - Accent3 7 2 3" xfId="45862"/>
    <cellStyle name="40% - Accent3 7 3" xfId="630"/>
    <cellStyle name="40% - Accent3 7 3 2" xfId="45863"/>
    <cellStyle name="40% - Accent3 7 3 3" xfId="45864"/>
    <cellStyle name="40% - Accent3 7 4" xfId="45865"/>
    <cellStyle name="40% - Accent3 7 5" xfId="45866"/>
    <cellStyle name="40% - Accent3 7 6" xfId="45867"/>
    <cellStyle name="40% - Accent3 7_Income Statement " xfId="45868"/>
    <cellStyle name="40% - Accent3 8" xfId="631"/>
    <cellStyle name="40% - Accent3 8 2" xfId="632"/>
    <cellStyle name="40% - Accent3 8 2 2" xfId="633"/>
    <cellStyle name="40% - Accent3 8 2 2 2" xfId="634"/>
    <cellStyle name="40% - Accent3 8 2 3" xfId="45869"/>
    <cellStyle name="40% - Accent3 8 3" xfId="635"/>
    <cellStyle name="40% - Accent3 8 3 2" xfId="45870"/>
    <cellStyle name="40% - Accent3 8 3 3" xfId="45871"/>
    <cellStyle name="40% - Accent3 8 4" xfId="45872"/>
    <cellStyle name="40% - Accent3 8 5" xfId="45873"/>
    <cellStyle name="40% - Accent3 8 6" xfId="45874"/>
    <cellStyle name="40% - Accent3 8_Income Statement " xfId="45875"/>
    <cellStyle name="40% - Accent3 9" xfId="636"/>
    <cellStyle name="40% - Accent3 9 2" xfId="637"/>
    <cellStyle name="40% - Accent3 9 2 2" xfId="638"/>
    <cellStyle name="40% - Accent3 9 2 2 2" xfId="639"/>
    <cellStyle name="40% - Accent3 9 2 3" xfId="45876"/>
    <cellStyle name="40% - Accent3 9 3" xfId="640"/>
    <cellStyle name="40% - Accent3 9 3 2" xfId="45877"/>
    <cellStyle name="40% - Accent3 9 3 3" xfId="45878"/>
    <cellStyle name="40% - Accent3 9 4" xfId="45879"/>
    <cellStyle name="40% - Accent3 9 5" xfId="45880"/>
    <cellStyle name="40% - Accent3 9 6" xfId="45881"/>
    <cellStyle name="40% - Accent3 9_Income Statement " xfId="45882"/>
    <cellStyle name="40% - Accent4 10" xfId="641"/>
    <cellStyle name="40% - Accent4 10 2" xfId="642"/>
    <cellStyle name="40% - Accent4 10 2 2" xfId="643"/>
    <cellStyle name="40% - Accent4 10 2 2 2" xfId="644"/>
    <cellStyle name="40% - Accent4 10 2 3" xfId="45883"/>
    <cellStyle name="40% - Accent4 10 3" xfId="645"/>
    <cellStyle name="40% - Accent4 10 3 2" xfId="45884"/>
    <cellStyle name="40% - Accent4 10 3 3" xfId="45885"/>
    <cellStyle name="40% - Accent4 10 4" xfId="45886"/>
    <cellStyle name="40% - Accent4 10 5" xfId="45887"/>
    <cellStyle name="40% - Accent4 10 6" xfId="45888"/>
    <cellStyle name="40% - Accent4 10_Income Statement " xfId="45889"/>
    <cellStyle name="40% - Accent4 11" xfId="646"/>
    <cellStyle name="40% - Accent4 11 2" xfId="647"/>
    <cellStyle name="40% - Accent4 11 2 2" xfId="648"/>
    <cellStyle name="40% - Accent4 11 3" xfId="649"/>
    <cellStyle name="40% - Accent4 11 4" xfId="650"/>
    <cellStyle name="40% - Accent4 12" xfId="651"/>
    <cellStyle name="40% - Accent4 12 2" xfId="652"/>
    <cellStyle name="40% - Accent4 12 2 2" xfId="653"/>
    <cellStyle name="40% - Accent4 12 3" xfId="654"/>
    <cellStyle name="40% - Accent4 12 4" xfId="655"/>
    <cellStyle name="40% - Accent4 13" xfId="656"/>
    <cellStyle name="40% - Accent4 13 2" xfId="657"/>
    <cellStyle name="40% - Accent4 14" xfId="658"/>
    <cellStyle name="40% - Accent4 14 2" xfId="45890"/>
    <cellStyle name="40% - Accent4 15" xfId="659"/>
    <cellStyle name="40% - Accent4 15 2" xfId="45891"/>
    <cellStyle name="40% - Accent4 16" xfId="45892"/>
    <cellStyle name="40% - Accent4 16 2" xfId="45893"/>
    <cellStyle name="40% - Accent4 17" xfId="45894"/>
    <cellStyle name="40% - Accent4 17 2" xfId="45895"/>
    <cellStyle name="40% - Accent4 18" xfId="45896"/>
    <cellStyle name="40% - Accent4 18 2" xfId="45897"/>
    <cellStyle name="40% - Accent4 19" xfId="45898"/>
    <cellStyle name="40% - Accent4 19 2" xfId="45899"/>
    <cellStyle name="40% - Accent4 2" xfId="660"/>
    <cellStyle name="40% - Accent4 2 2" xfId="661"/>
    <cellStyle name="40% - Accent4 2 2 2" xfId="662"/>
    <cellStyle name="40% - Accent4 2 2 2 2" xfId="663"/>
    <cellStyle name="40% - Accent4 2 2 3" xfId="664"/>
    <cellStyle name="40% - Accent4 2 2 3 2" xfId="665"/>
    <cellStyle name="40% - Accent4 2 2 4" xfId="666"/>
    <cellStyle name="40% - Accent4 2 2 5" xfId="45900"/>
    <cellStyle name="40% - Accent4 2 3" xfId="667"/>
    <cellStyle name="40% - Accent4 2 3 2" xfId="668"/>
    <cellStyle name="40% - Accent4 2 3 2 2" xfId="669"/>
    <cellStyle name="40% - Accent4 2 3 3" xfId="670"/>
    <cellStyle name="40% - Accent4 2 4" xfId="671"/>
    <cellStyle name="40% - Accent4 2 4 2" xfId="45901"/>
    <cellStyle name="40% - Accent4 2 4 3" xfId="45902"/>
    <cellStyle name="40% - Accent4 2 5" xfId="45903"/>
    <cellStyle name="40% - Accent4 2 6" xfId="45904"/>
    <cellStyle name="40% - Accent4 2 7" xfId="45905"/>
    <cellStyle name="40% - Accent4 2 8" xfId="45906"/>
    <cellStyle name="40% - Accent4 2_219 FERC 2010" xfId="44725"/>
    <cellStyle name="40% - Accent4 20" xfId="45907"/>
    <cellStyle name="40% - Accent4 20 2" xfId="45908"/>
    <cellStyle name="40% - Accent4 21" xfId="45909"/>
    <cellStyle name="40% - Accent4 21 2" xfId="45910"/>
    <cellStyle name="40% - Accent4 22" xfId="45911"/>
    <cellStyle name="40% - Accent4 22 2" xfId="45912"/>
    <cellStyle name="40% - Accent4 23" xfId="45913"/>
    <cellStyle name="40% - Accent4 23 2" xfId="45914"/>
    <cellStyle name="40% - Accent4 24" xfId="45915"/>
    <cellStyle name="40% - Accent4 24 2" xfId="45916"/>
    <cellStyle name="40% - Accent4 25" xfId="45917"/>
    <cellStyle name="40% - Accent4 25 2" xfId="45918"/>
    <cellStyle name="40% - Accent4 26" xfId="45919"/>
    <cellStyle name="40% - Accent4 26 2" xfId="45920"/>
    <cellStyle name="40% - Accent4 27" xfId="45921"/>
    <cellStyle name="40% - Accent4 28" xfId="45922"/>
    <cellStyle name="40% - Accent4 29" xfId="45923"/>
    <cellStyle name="40% - Accent4 3" xfId="672"/>
    <cellStyle name="40% - Accent4 3 2" xfId="673"/>
    <cellStyle name="40% - Accent4 3 2 2" xfId="674"/>
    <cellStyle name="40% - Accent4 3 2 2 2" xfId="675"/>
    <cellStyle name="40% - Accent4 3 2 3" xfId="45924"/>
    <cellStyle name="40% - Accent4 3 3" xfId="676"/>
    <cellStyle name="40% - Accent4 3 3 2" xfId="45925"/>
    <cellStyle name="40% - Accent4 3 3 3" xfId="45926"/>
    <cellStyle name="40% - Accent4 3 4" xfId="677"/>
    <cellStyle name="40% - Accent4 3 5" xfId="45927"/>
    <cellStyle name="40% - Accent4 3 6" xfId="45928"/>
    <cellStyle name="40% - Accent4 3 7" xfId="45929"/>
    <cellStyle name="40% - Accent4 3_Income Statement " xfId="45930"/>
    <cellStyle name="40% - Accent4 30" xfId="45931"/>
    <cellStyle name="40% - Accent4 31" xfId="45932"/>
    <cellStyle name="40% - Accent4 32" xfId="45933"/>
    <cellStyle name="40% - Accent4 33" xfId="45934"/>
    <cellStyle name="40% - Accent4 34" xfId="45935"/>
    <cellStyle name="40% - Accent4 35" xfId="45936"/>
    <cellStyle name="40% - Accent4 36" xfId="45937"/>
    <cellStyle name="40% - Accent4 37" xfId="45938"/>
    <cellStyle name="40% - Accent4 38" xfId="45939"/>
    <cellStyle name="40% - Accent4 39" xfId="45940"/>
    <cellStyle name="40% - Accent4 4" xfId="678"/>
    <cellStyle name="40% - Accent4 4 2" xfId="679"/>
    <cellStyle name="40% - Accent4 4 2 2" xfId="680"/>
    <cellStyle name="40% - Accent4 4 2 2 2" xfId="681"/>
    <cellStyle name="40% - Accent4 4 2 3" xfId="45941"/>
    <cellStyle name="40% - Accent4 4 3" xfId="682"/>
    <cellStyle name="40% - Accent4 4 3 2" xfId="45942"/>
    <cellStyle name="40% - Accent4 4 3 3" xfId="45943"/>
    <cellStyle name="40% - Accent4 4 4" xfId="45944"/>
    <cellStyle name="40% - Accent4 4 5" xfId="45945"/>
    <cellStyle name="40% - Accent4 4 6" xfId="45946"/>
    <cellStyle name="40% - Accent4 4 7" xfId="45947"/>
    <cellStyle name="40% - Accent4 4_Income Statement " xfId="45948"/>
    <cellStyle name="40% - Accent4 40" xfId="45949"/>
    <cellStyle name="40% - Accent4 41" xfId="45950"/>
    <cellStyle name="40% - Accent4 5" xfId="683"/>
    <cellStyle name="40% - Accent4 5 2" xfId="684"/>
    <cellStyle name="40% - Accent4 5 2 2" xfId="685"/>
    <cellStyle name="40% - Accent4 5 2 2 2" xfId="686"/>
    <cellStyle name="40% - Accent4 5 2 3" xfId="45951"/>
    <cellStyle name="40% - Accent4 5 3" xfId="687"/>
    <cellStyle name="40% - Accent4 5 3 2" xfId="45952"/>
    <cellStyle name="40% - Accent4 5 3 3" xfId="45953"/>
    <cellStyle name="40% - Accent4 5 4" xfId="45954"/>
    <cellStyle name="40% - Accent4 5 5" xfId="45955"/>
    <cellStyle name="40% - Accent4 5 6" xfId="45956"/>
    <cellStyle name="40% - Accent4 5_Income Statement " xfId="45957"/>
    <cellStyle name="40% - Accent4 6" xfId="688"/>
    <cellStyle name="40% - Accent4 6 2" xfId="689"/>
    <cellStyle name="40% - Accent4 6 2 2" xfId="690"/>
    <cellStyle name="40% - Accent4 6 2 2 2" xfId="691"/>
    <cellStyle name="40% - Accent4 6 2 3" xfId="45958"/>
    <cellStyle name="40% - Accent4 6 3" xfId="692"/>
    <cellStyle name="40% - Accent4 6 3 2" xfId="45959"/>
    <cellStyle name="40% - Accent4 6 3 3" xfId="45960"/>
    <cellStyle name="40% - Accent4 6 4" xfId="45961"/>
    <cellStyle name="40% - Accent4 6 5" xfId="45962"/>
    <cellStyle name="40% - Accent4 6 6" xfId="45963"/>
    <cellStyle name="40% - Accent4 6 7" xfId="45964"/>
    <cellStyle name="40% - Accent4 6 8" xfId="45965"/>
    <cellStyle name="40% - Accent4 6_Income Statement " xfId="45966"/>
    <cellStyle name="40% - Accent4 7" xfId="693"/>
    <cellStyle name="40% - Accent4 7 2" xfId="694"/>
    <cellStyle name="40% - Accent4 7 2 2" xfId="695"/>
    <cellStyle name="40% - Accent4 7 2 2 2" xfId="696"/>
    <cellStyle name="40% - Accent4 7 2 3" xfId="45967"/>
    <cellStyle name="40% - Accent4 7 3" xfId="697"/>
    <cellStyle name="40% - Accent4 7 3 2" xfId="45968"/>
    <cellStyle name="40% - Accent4 7 3 3" xfId="45969"/>
    <cellStyle name="40% - Accent4 7 4" xfId="45970"/>
    <cellStyle name="40% - Accent4 7 5" xfId="45971"/>
    <cellStyle name="40% - Accent4 7 6" xfId="45972"/>
    <cellStyle name="40% - Accent4 7_Income Statement " xfId="45973"/>
    <cellStyle name="40% - Accent4 8" xfId="698"/>
    <cellStyle name="40% - Accent4 8 2" xfId="699"/>
    <cellStyle name="40% - Accent4 8 2 2" xfId="700"/>
    <cellStyle name="40% - Accent4 8 2 2 2" xfId="701"/>
    <cellStyle name="40% - Accent4 8 2 3" xfId="45974"/>
    <cellStyle name="40% - Accent4 8 3" xfId="702"/>
    <cellStyle name="40% - Accent4 8 3 2" xfId="45975"/>
    <cellStyle name="40% - Accent4 8 3 3" xfId="45976"/>
    <cellStyle name="40% - Accent4 8 4" xfId="45977"/>
    <cellStyle name="40% - Accent4 8 5" xfId="45978"/>
    <cellStyle name="40% - Accent4 8 6" xfId="45979"/>
    <cellStyle name="40% - Accent4 8_Income Statement " xfId="45980"/>
    <cellStyle name="40% - Accent4 9" xfId="703"/>
    <cellStyle name="40% - Accent4 9 2" xfId="704"/>
    <cellStyle name="40% - Accent4 9 2 2" xfId="705"/>
    <cellStyle name="40% - Accent4 9 2 2 2" xfId="706"/>
    <cellStyle name="40% - Accent4 9 2 3" xfId="45981"/>
    <cellStyle name="40% - Accent4 9 3" xfId="707"/>
    <cellStyle name="40% - Accent4 9 3 2" xfId="45982"/>
    <cellStyle name="40% - Accent4 9 3 3" xfId="45983"/>
    <cellStyle name="40% - Accent4 9 4" xfId="45984"/>
    <cellStyle name="40% - Accent4 9 5" xfId="45985"/>
    <cellStyle name="40% - Accent4 9 6" xfId="45986"/>
    <cellStyle name="40% - Accent4 9_Income Statement " xfId="45987"/>
    <cellStyle name="40% - Accent5 10" xfId="708"/>
    <cellStyle name="40% - Accent5 10 2" xfId="709"/>
    <cellStyle name="40% - Accent5 10 2 2" xfId="710"/>
    <cellStyle name="40% - Accent5 10 2 2 2" xfId="711"/>
    <cellStyle name="40% - Accent5 10 2 3" xfId="45988"/>
    <cellStyle name="40% - Accent5 10 3" xfId="712"/>
    <cellStyle name="40% - Accent5 10 3 2" xfId="45989"/>
    <cellStyle name="40% - Accent5 10 3 3" xfId="45990"/>
    <cellStyle name="40% - Accent5 10 4" xfId="45991"/>
    <cellStyle name="40% - Accent5 10 5" xfId="45992"/>
    <cellStyle name="40% - Accent5 10 6" xfId="45993"/>
    <cellStyle name="40% - Accent5 10_Income Statement " xfId="45994"/>
    <cellStyle name="40% - Accent5 11" xfId="713"/>
    <cellStyle name="40% - Accent5 11 2" xfId="714"/>
    <cellStyle name="40% - Accent5 11 3" xfId="715"/>
    <cellStyle name="40% - Accent5 12" xfId="716"/>
    <cellStyle name="40% - Accent5 12 2" xfId="717"/>
    <cellStyle name="40% - Accent5 12 3" xfId="718"/>
    <cellStyle name="40% - Accent5 13" xfId="719"/>
    <cellStyle name="40% - Accent5 13 2" xfId="45995"/>
    <cellStyle name="40% - Accent5 14" xfId="45996"/>
    <cellStyle name="40% - Accent5 14 2" xfId="45997"/>
    <cellStyle name="40% - Accent5 15" xfId="45998"/>
    <cellStyle name="40% - Accent5 15 2" xfId="45999"/>
    <cellStyle name="40% - Accent5 16" xfId="46000"/>
    <cellStyle name="40% - Accent5 16 2" xfId="46001"/>
    <cellStyle name="40% - Accent5 17" xfId="46002"/>
    <cellStyle name="40% - Accent5 17 2" xfId="46003"/>
    <cellStyle name="40% - Accent5 18" xfId="46004"/>
    <cellStyle name="40% - Accent5 18 2" xfId="46005"/>
    <cellStyle name="40% - Accent5 19" xfId="46006"/>
    <cellStyle name="40% - Accent5 19 2" xfId="46007"/>
    <cellStyle name="40% - Accent5 2" xfId="720"/>
    <cellStyle name="40% - Accent5 2 2" xfId="721"/>
    <cellStyle name="40% - Accent5 2 2 2" xfId="722"/>
    <cellStyle name="40% - Accent5 2 2 2 2" xfId="46008"/>
    <cellStyle name="40% - Accent5 2 2 3" xfId="723"/>
    <cellStyle name="40% - Accent5 2 3" xfId="724"/>
    <cellStyle name="40% - Accent5 2 3 2" xfId="46009"/>
    <cellStyle name="40% - Accent5 2 3 3" xfId="46010"/>
    <cellStyle name="40% - Accent5 2 4" xfId="725"/>
    <cellStyle name="40% - Accent5 2 4 2" xfId="46011"/>
    <cellStyle name="40% - Accent5 2 4 3" xfId="46012"/>
    <cellStyle name="40% - Accent5 2 5" xfId="46013"/>
    <cellStyle name="40% - Accent5 2 6" xfId="46014"/>
    <cellStyle name="40% - Accent5 2 7" xfId="46015"/>
    <cellStyle name="40% - Accent5 2 8" xfId="46016"/>
    <cellStyle name="40% - Accent5 2_219 FERC 2010" xfId="44726"/>
    <cellStyle name="40% - Accent5 20" xfId="46017"/>
    <cellStyle name="40% - Accent5 20 2" xfId="46018"/>
    <cellStyle name="40% - Accent5 21" xfId="46019"/>
    <cellStyle name="40% - Accent5 21 2" xfId="46020"/>
    <cellStyle name="40% - Accent5 22" xfId="46021"/>
    <cellStyle name="40% - Accent5 22 2" xfId="46022"/>
    <cellStyle name="40% - Accent5 23" xfId="46023"/>
    <cellStyle name="40% - Accent5 23 2" xfId="46024"/>
    <cellStyle name="40% - Accent5 24" xfId="46025"/>
    <cellStyle name="40% - Accent5 24 2" xfId="46026"/>
    <cellStyle name="40% - Accent5 25" xfId="46027"/>
    <cellStyle name="40% - Accent5 25 2" xfId="46028"/>
    <cellStyle name="40% - Accent5 26" xfId="46029"/>
    <cellStyle name="40% - Accent5 26 2" xfId="46030"/>
    <cellStyle name="40% - Accent5 27" xfId="46031"/>
    <cellStyle name="40% - Accent5 28" xfId="46032"/>
    <cellStyle name="40% - Accent5 29" xfId="46033"/>
    <cellStyle name="40% - Accent5 3" xfId="726"/>
    <cellStyle name="40% - Accent5 3 2" xfId="727"/>
    <cellStyle name="40% - Accent5 3 2 2" xfId="728"/>
    <cellStyle name="40% - Accent5 3 2 2 2" xfId="729"/>
    <cellStyle name="40% - Accent5 3 2 3" xfId="46034"/>
    <cellStyle name="40% - Accent5 3 3" xfId="730"/>
    <cellStyle name="40% - Accent5 3 3 2" xfId="46035"/>
    <cellStyle name="40% - Accent5 3 3 3" xfId="46036"/>
    <cellStyle name="40% - Accent5 3 4" xfId="46037"/>
    <cellStyle name="40% - Accent5 3 5" xfId="46038"/>
    <cellStyle name="40% - Accent5 3 6" xfId="46039"/>
    <cellStyle name="40% - Accent5 3 7" xfId="46040"/>
    <cellStyle name="40% - Accent5 3_Income Statement " xfId="46041"/>
    <cellStyle name="40% - Accent5 30" xfId="46042"/>
    <cellStyle name="40% - Accent5 31" xfId="46043"/>
    <cellStyle name="40% - Accent5 32" xfId="46044"/>
    <cellStyle name="40% - Accent5 33" xfId="46045"/>
    <cellStyle name="40% - Accent5 34" xfId="46046"/>
    <cellStyle name="40% - Accent5 35" xfId="46047"/>
    <cellStyle name="40% - Accent5 36" xfId="46048"/>
    <cellStyle name="40% - Accent5 37" xfId="46049"/>
    <cellStyle name="40% - Accent5 38" xfId="46050"/>
    <cellStyle name="40% - Accent5 39" xfId="46051"/>
    <cellStyle name="40% - Accent5 4" xfId="731"/>
    <cellStyle name="40% - Accent5 4 2" xfId="732"/>
    <cellStyle name="40% - Accent5 4 2 2" xfId="733"/>
    <cellStyle name="40% - Accent5 4 2 2 2" xfId="734"/>
    <cellStyle name="40% - Accent5 4 2 3" xfId="46052"/>
    <cellStyle name="40% - Accent5 4 3" xfId="735"/>
    <cellStyle name="40% - Accent5 4 3 2" xfId="46053"/>
    <cellStyle name="40% - Accent5 4 3 3" xfId="46054"/>
    <cellStyle name="40% - Accent5 4 4" xfId="46055"/>
    <cellStyle name="40% - Accent5 4 5" xfId="46056"/>
    <cellStyle name="40% - Accent5 4 6" xfId="46057"/>
    <cellStyle name="40% - Accent5 4 7" xfId="46058"/>
    <cellStyle name="40% - Accent5 4_Income Statement " xfId="46059"/>
    <cellStyle name="40% - Accent5 40" xfId="46060"/>
    <cellStyle name="40% - Accent5 41" xfId="46061"/>
    <cellStyle name="40% - Accent5 5" xfId="736"/>
    <cellStyle name="40% - Accent5 5 2" xfId="737"/>
    <cellStyle name="40% - Accent5 5 2 2" xfId="738"/>
    <cellStyle name="40% - Accent5 5 2 2 2" xfId="739"/>
    <cellStyle name="40% - Accent5 5 2 3" xfId="46062"/>
    <cellStyle name="40% - Accent5 5 3" xfId="740"/>
    <cellStyle name="40% - Accent5 5 3 2" xfId="46063"/>
    <cellStyle name="40% - Accent5 5 3 3" xfId="46064"/>
    <cellStyle name="40% - Accent5 5 4" xfId="46065"/>
    <cellStyle name="40% - Accent5 5 5" xfId="46066"/>
    <cellStyle name="40% - Accent5 5 6" xfId="46067"/>
    <cellStyle name="40% - Accent5 5_Income Statement " xfId="46068"/>
    <cellStyle name="40% - Accent5 6" xfId="741"/>
    <cellStyle name="40% - Accent5 6 2" xfId="742"/>
    <cellStyle name="40% - Accent5 6 2 2" xfId="743"/>
    <cellStyle name="40% - Accent5 6 2 2 2" xfId="744"/>
    <cellStyle name="40% - Accent5 6 2 3" xfId="46069"/>
    <cellStyle name="40% - Accent5 6 3" xfId="745"/>
    <cellStyle name="40% - Accent5 6 3 2" xfId="46070"/>
    <cellStyle name="40% - Accent5 6 3 3" xfId="46071"/>
    <cellStyle name="40% - Accent5 6 4" xfId="46072"/>
    <cellStyle name="40% - Accent5 6 5" xfId="46073"/>
    <cellStyle name="40% - Accent5 6 6" xfId="46074"/>
    <cellStyle name="40% - Accent5 6 7" xfId="46075"/>
    <cellStyle name="40% - Accent5 6 8" xfId="46076"/>
    <cellStyle name="40% - Accent5 6_Income Statement " xfId="46077"/>
    <cellStyle name="40% - Accent5 7" xfId="746"/>
    <cellStyle name="40% - Accent5 7 2" xfId="747"/>
    <cellStyle name="40% - Accent5 7 2 2" xfId="748"/>
    <cellStyle name="40% - Accent5 7 2 2 2" xfId="749"/>
    <cellStyle name="40% - Accent5 7 2 3" xfId="46078"/>
    <cellStyle name="40% - Accent5 7 3" xfId="750"/>
    <cellStyle name="40% - Accent5 7 3 2" xfId="46079"/>
    <cellStyle name="40% - Accent5 7 3 3" xfId="46080"/>
    <cellStyle name="40% - Accent5 7 4" xfId="46081"/>
    <cellStyle name="40% - Accent5 7 5" xfId="46082"/>
    <cellStyle name="40% - Accent5 7 6" xfId="46083"/>
    <cellStyle name="40% - Accent5 7_Income Statement " xfId="46084"/>
    <cellStyle name="40% - Accent5 8" xfId="751"/>
    <cellStyle name="40% - Accent5 8 2" xfId="752"/>
    <cellStyle name="40% - Accent5 8 2 2" xfId="753"/>
    <cellStyle name="40% - Accent5 8 2 2 2" xfId="754"/>
    <cellStyle name="40% - Accent5 8 2 3" xfId="46085"/>
    <cellStyle name="40% - Accent5 8 3" xfId="755"/>
    <cellStyle name="40% - Accent5 8 3 2" xfId="46086"/>
    <cellStyle name="40% - Accent5 8 3 3" xfId="46087"/>
    <cellStyle name="40% - Accent5 8 4" xfId="46088"/>
    <cellStyle name="40% - Accent5 8 5" xfId="46089"/>
    <cellStyle name="40% - Accent5 8 6" xfId="46090"/>
    <cellStyle name="40% - Accent5 8_Income Statement " xfId="46091"/>
    <cellStyle name="40% - Accent5 9" xfId="756"/>
    <cellStyle name="40% - Accent5 9 2" xfId="757"/>
    <cellStyle name="40% - Accent5 9 2 2" xfId="758"/>
    <cellStyle name="40% - Accent5 9 2 2 2" xfId="759"/>
    <cellStyle name="40% - Accent5 9 2 3" xfId="46092"/>
    <cellStyle name="40% - Accent5 9 3" xfId="760"/>
    <cellStyle name="40% - Accent5 9 3 2" xfId="46093"/>
    <cellStyle name="40% - Accent5 9 3 3" xfId="46094"/>
    <cellStyle name="40% - Accent5 9 4" xfId="46095"/>
    <cellStyle name="40% - Accent5 9 5" xfId="46096"/>
    <cellStyle name="40% - Accent5 9 6" xfId="46097"/>
    <cellStyle name="40% - Accent5 9_Income Statement " xfId="46098"/>
    <cellStyle name="40% - Accent6 10" xfId="761"/>
    <cellStyle name="40% - Accent6 10 2" xfId="762"/>
    <cellStyle name="40% - Accent6 10 2 2" xfId="763"/>
    <cellStyle name="40% - Accent6 10 2 2 2" xfId="764"/>
    <cellStyle name="40% - Accent6 10 2 3" xfId="46099"/>
    <cellStyle name="40% - Accent6 10 3" xfId="765"/>
    <cellStyle name="40% - Accent6 10 3 2" xfId="46100"/>
    <cellStyle name="40% - Accent6 10 3 3" xfId="46101"/>
    <cellStyle name="40% - Accent6 10 4" xfId="46102"/>
    <cellStyle name="40% - Accent6 10 5" xfId="46103"/>
    <cellStyle name="40% - Accent6 10 6" xfId="46104"/>
    <cellStyle name="40% - Accent6 10_Income Statement " xfId="46105"/>
    <cellStyle name="40% - Accent6 11" xfId="766"/>
    <cellStyle name="40% - Accent6 11 2" xfId="767"/>
    <cellStyle name="40% - Accent6 11 2 2" xfId="768"/>
    <cellStyle name="40% - Accent6 11 3" xfId="769"/>
    <cellStyle name="40% - Accent6 11 4" xfId="770"/>
    <cellStyle name="40% - Accent6 12" xfId="771"/>
    <cellStyle name="40% - Accent6 12 2" xfId="772"/>
    <cellStyle name="40% - Accent6 12 2 2" xfId="773"/>
    <cellStyle name="40% - Accent6 12 3" xfId="774"/>
    <cellStyle name="40% - Accent6 12 4" xfId="775"/>
    <cellStyle name="40% - Accent6 13" xfId="776"/>
    <cellStyle name="40% - Accent6 13 2" xfId="777"/>
    <cellStyle name="40% - Accent6 14" xfId="778"/>
    <cellStyle name="40% - Accent6 14 2" xfId="46106"/>
    <cellStyle name="40% - Accent6 15" xfId="779"/>
    <cellStyle name="40% - Accent6 15 2" xfId="46107"/>
    <cellStyle name="40% - Accent6 16" xfId="46108"/>
    <cellStyle name="40% - Accent6 16 2" xfId="46109"/>
    <cellStyle name="40% - Accent6 17" xfId="46110"/>
    <cellStyle name="40% - Accent6 17 2" xfId="46111"/>
    <cellStyle name="40% - Accent6 18" xfId="46112"/>
    <cellStyle name="40% - Accent6 18 2" xfId="46113"/>
    <cellStyle name="40% - Accent6 19" xfId="46114"/>
    <cellStyle name="40% - Accent6 19 2" xfId="46115"/>
    <cellStyle name="40% - Accent6 2" xfId="780"/>
    <cellStyle name="40% - Accent6 2 2" xfId="781"/>
    <cellStyle name="40% - Accent6 2 2 2" xfId="782"/>
    <cellStyle name="40% - Accent6 2 2 2 2" xfId="783"/>
    <cellStyle name="40% - Accent6 2 2 3" xfId="784"/>
    <cellStyle name="40% - Accent6 2 2 3 2" xfId="785"/>
    <cellStyle name="40% - Accent6 2 2 4" xfId="786"/>
    <cellStyle name="40% - Accent6 2 2 5" xfId="46116"/>
    <cellStyle name="40% - Accent6 2 3" xfId="787"/>
    <cellStyle name="40% - Accent6 2 3 2" xfId="788"/>
    <cellStyle name="40% - Accent6 2 3 2 2" xfId="789"/>
    <cellStyle name="40% - Accent6 2 3 3" xfId="790"/>
    <cellStyle name="40% - Accent6 2 4" xfId="791"/>
    <cellStyle name="40% - Accent6 2 4 2" xfId="46117"/>
    <cellStyle name="40% - Accent6 2 4 3" xfId="46118"/>
    <cellStyle name="40% - Accent6 2 5" xfId="46119"/>
    <cellStyle name="40% - Accent6 2 6" xfId="46120"/>
    <cellStyle name="40% - Accent6 2 7" xfId="46121"/>
    <cellStyle name="40% - Accent6 2 8" xfId="46122"/>
    <cellStyle name="40% - Accent6 2_219 FERC 2010" xfId="44727"/>
    <cellStyle name="40% - Accent6 20" xfId="46123"/>
    <cellStyle name="40% - Accent6 20 2" xfId="46124"/>
    <cellStyle name="40% - Accent6 21" xfId="46125"/>
    <cellStyle name="40% - Accent6 21 2" xfId="46126"/>
    <cellStyle name="40% - Accent6 22" xfId="46127"/>
    <cellStyle name="40% - Accent6 22 2" xfId="46128"/>
    <cellStyle name="40% - Accent6 23" xfId="46129"/>
    <cellStyle name="40% - Accent6 23 2" xfId="46130"/>
    <cellStyle name="40% - Accent6 24" xfId="46131"/>
    <cellStyle name="40% - Accent6 24 2" xfId="46132"/>
    <cellStyle name="40% - Accent6 25" xfId="46133"/>
    <cellStyle name="40% - Accent6 25 2" xfId="46134"/>
    <cellStyle name="40% - Accent6 26" xfId="46135"/>
    <cellStyle name="40% - Accent6 26 2" xfId="46136"/>
    <cellStyle name="40% - Accent6 27" xfId="46137"/>
    <cellStyle name="40% - Accent6 28" xfId="46138"/>
    <cellStyle name="40% - Accent6 29" xfId="46139"/>
    <cellStyle name="40% - Accent6 3" xfId="792"/>
    <cellStyle name="40% - Accent6 3 2" xfId="793"/>
    <cellStyle name="40% - Accent6 3 2 2" xfId="794"/>
    <cellStyle name="40% - Accent6 3 2 2 2" xfId="795"/>
    <cellStyle name="40% - Accent6 3 2 3" xfId="46140"/>
    <cellStyle name="40% - Accent6 3 3" xfId="796"/>
    <cellStyle name="40% - Accent6 3 3 2" xfId="46141"/>
    <cellStyle name="40% - Accent6 3 3 3" xfId="46142"/>
    <cellStyle name="40% - Accent6 3 4" xfId="797"/>
    <cellStyle name="40% - Accent6 3 5" xfId="46143"/>
    <cellStyle name="40% - Accent6 3 6" xfId="46144"/>
    <cellStyle name="40% - Accent6 3 7" xfId="46145"/>
    <cellStyle name="40% - Accent6 3_Income Statement " xfId="46146"/>
    <cellStyle name="40% - Accent6 30" xfId="46147"/>
    <cellStyle name="40% - Accent6 31" xfId="46148"/>
    <cellStyle name="40% - Accent6 32" xfId="46149"/>
    <cellStyle name="40% - Accent6 33" xfId="46150"/>
    <cellStyle name="40% - Accent6 34" xfId="46151"/>
    <cellStyle name="40% - Accent6 35" xfId="46152"/>
    <cellStyle name="40% - Accent6 36" xfId="46153"/>
    <cellStyle name="40% - Accent6 37" xfId="46154"/>
    <cellStyle name="40% - Accent6 38" xfId="46155"/>
    <cellStyle name="40% - Accent6 39" xfId="46156"/>
    <cellStyle name="40% - Accent6 4" xfId="798"/>
    <cellStyle name="40% - Accent6 4 2" xfId="799"/>
    <cellStyle name="40% - Accent6 4 2 2" xfId="800"/>
    <cellStyle name="40% - Accent6 4 2 2 2" xfId="801"/>
    <cellStyle name="40% - Accent6 4 2 3" xfId="46157"/>
    <cellStyle name="40% - Accent6 4 3" xfId="802"/>
    <cellStyle name="40% - Accent6 4 3 2" xfId="46158"/>
    <cellStyle name="40% - Accent6 4 3 3" xfId="46159"/>
    <cellStyle name="40% - Accent6 4 4" xfId="46160"/>
    <cellStyle name="40% - Accent6 4 5" xfId="46161"/>
    <cellStyle name="40% - Accent6 4 6" xfId="46162"/>
    <cellStyle name="40% - Accent6 4 7" xfId="46163"/>
    <cellStyle name="40% - Accent6 4_Income Statement " xfId="46164"/>
    <cellStyle name="40% - Accent6 40" xfId="46165"/>
    <cellStyle name="40% - Accent6 41" xfId="46166"/>
    <cellStyle name="40% - Accent6 5" xfId="803"/>
    <cellStyle name="40% - Accent6 5 2" xfId="804"/>
    <cellStyle name="40% - Accent6 5 2 2" xfId="805"/>
    <cellStyle name="40% - Accent6 5 2 2 2" xfId="806"/>
    <cellStyle name="40% - Accent6 5 2 3" xfId="46167"/>
    <cellStyle name="40% - Accent6 5 3" xfId="807"/>
    <cellStyle name="40% - Accent6 5 3 2" xfId="46168"/>
    <cellStyle name="40% - Accent6 5 3 3" xfId="46169"/>
    <cellStyle name="40% - Accent6 5 4" xfId="46170"/>
    <cellStyle name="40% - Accent6 5 5" xfId="46171"/>
    <cellStyle name="40% - Accent6 5 6" xfId="46172"/>
    <cellStyle name="40% - Accent6 5_Income Statement " xfId="46173"/>
    <cellStyle name="40% - Accent6 6" xfId="808"/>
    <cellStyle name="40% - Accent6 6 2" xfId="809"/>
    <cellStyle name="40% - Accent6 6 2 2" xfId="810"/>
    <cellStyle name="40% - Accent6 6 2 2 2" xfId="811"/>
    <cellStyle name="40% - Accent6 6 2 3" xfId="46174"/>
    <cellStyle name="40% - Accent6 6 3" xfId="812"/>
    <cellStyle name="40% - Accent6 6 3 2" xfId="46175"/>
    <cellStyle name="40% - Accent6 6 3 3" xfId="46176"/>
    <cellStyle name="40% - Accent6 6 4" xfId="46177"/>
    <cellStyle name="40% - Accent6 6 5" xfId="46178"/>
    <cellStyle name="40% - Accent6 6 6" xfId="46179"/>
    <cellStyle name="40% - Accent6 6 7" xfId="46180"/>
    <cellStyle name="40% - Accent6 6 8" xfId="46181"/>
    <cellStyle name="40% - Accent6 6_Income Statement " xfId="46182"/>
    <cellStyle name="40% - Accent6 7" xfId="813"/>
    <cellStyle name="40% - Accent6 7 2" xfId="814"/>
    <cellStyle name="40% - Accent6 7 2 2" xfId="815"/>
    <cellStyle name="40% - Accent6 7 2 2 2" xfId="816"/>
    <cellStyle name="40% - Accent6 7 2 3" xfId="46183"/>
    <cellStyle name="40% - Accent6 7 3" xfId="817"/>
    <cellStyle name="40% - Accent6 7 3 2" xfId="46184"/>
    <cellStyle name="40% - Accent6 7 3 3" xfId="46185"/>
    <cellStyle name="40% - Accent6 7 4" xfId="46186"/>
    <cellStyle name="40% - Accent6 7 5" xfId="46187"/>
    <cellStyle name="40% - Accent6 7 6" xfId="46188"/>
    <cellStyle name="40% - Accent6 7_Income Statement " xfId="46189"/>
    <cellStyle name="40% - Accent6 8" xfId="818"/>
    <cellStyle name="40% - Accent6 8 2" xfId="819"/>
    <cellStyle name="40% - Accent6 8 2 2" xfId="820"/>
    <cellStyle name="40% - Accent6 8 2 2 2" xfId="821"/>
    <cellStyle name="40% - Accent6 8 2 3" xfId="46190"/>
    <cellStyle name="40% - Accent6 8 3" xfId="822"/>
    <cellStyle name="40% - Accent6 8 3 2" xfId="46191"/>
    <cellStyle name="40% - Accent6 8 3 3" xfId="46192"/>
    <cellStyle name="40% - Accent6 8 4" xfId="46193"/>
    <cellStyle name="40% - Accent6 8 5" xfId="46194"/>
    <cellStyle name="40% - Accent6 8 6" xfId="46195"/>
    <cellStyle name="40% - Accent6 8_Income Statement " xfId="46196"/>
    <cellStyle name="40% - Accent6 9" xfId="823"/>
    <cellStyle name="40% - Accent6 9 2" xfId="824"/>
    <cellStyle name="40% - Accent6 9 2 2" xfId="825"/>
    <cellStyle name="40% - Accent6 9 2 2 2" xfId="826"/>
    <cellStyle name="40% - Accent6 9 2 3" xfId="46197"/>
    <cellStyle name="40% - Accent6 9 3" xfId="827"/>
    <cellStyle name="40% - Accent6 9 3 2" xfId="46198"/>
    <cellStyle name="40% - Accent6 9 3 3" xfId="46199"/>
    <cellStyle name="40% - Accent6 9 4" xfId="46200"/>
    <cellStyle name="40% - Accent6 9 5" xfId="46201"/>
    <cellStyle name="40% - Accent6 9 6" xfId="46202"/>
    <cellStyle name="40% - Accent6 9_Income Statement " xfId="46203"/>
    <cellStyle name="60% - Accent1 10" xfId="828"/>
    <cellStyle name="60% - Accent1 10 2" xfId="829"/>
    <cellStyle name="60% - Accent1 10 2 2" xfId="830"/>
    <cellStyle name="60% - Accent1 10 2 2 2" xfId="831"/>
    <cellStyle name="60% - Accent1 10 2 3" xfId="46204"/>
    <cellStyle name="60% - Accent1 10 3" xfId="832"/>
    <cellStyle name="60% - Accent1 10 4" xfId="46205"/>
    <cellStyle name="60% - Accent1 10 5" xfId="46206"/>
    <cellStyle name="60% - Accent1 11" xfId="833"/>
    <cellStyle name="60% - Accent1 11 2" xfId="834"/>
    <cellStyle name="60% - Accent1 11 2 2" xfId="835"/>
    <cellStyle name="60% - Accent1 11 3" xfId="836"/>
    <cellStyle name="60% - Accent1 11 4" xfId="837"/>
    <cellStyle name="60% - Accent1 12" xfId="838"/>
    <cellStyle name="60% - Accent1 12 2" xfId="839"/>
    <cellStyle name="60% - Accent1 12 2 2" xfId="840"/>
    <cellStyle name="60% - Accent1 12 3" xfId="841"/>
    <cellStyle name="60% - Accent1 12 4" xfId="842"/>
    <cellStyle name="60% - Accent1 13" xfId="843"/>
    <cellStyle name="60% - Accent1 13 2" xfId="844"/>
    <cellStyle name="60% - Accent1 14" xfId="845"/>
    <cellStyle name="60% - Accent1 15" xfId="846"/>
    <cellStyle name="60% - Accent1 2" xfId="847"/>
    <cellStyle name="60% - Accent1 2 2" xfId="848"/>
    <cellStyle name="60% - Accent1 2 2 2" xfId="849"/>
    <cellStyle name="60% - Accent1 2 2 2 2" xfId="850"/>
    <cellStyle name="60% - Accent1 2 2 3" xfId="851"/>
    <cellStyle name="60% - Accent1 2 2 3 2" xfId="852"/>
    <cellStyle name="60% - Accent1 2 2 4" xfId="853"/>
    <cellStyle name="60% - Accent1 2 3" xfId="854"/>
    <cellStyle name="60% - Accent1 2 3 2" xfId="855"/>
    <cellStyle name="60% - Accent1 2 3 2 2" xfId="856"/>
    <cellStyle name="60% - Accent1 2 3 3" xfId="857"/>
    <cellStyle name="60% - Accent1 2 4" xfId="858"/>
    <cellStyle name="60% - Accent1 2 4 2" xfId="46207"/>
    <cellStyle name="60% - Accent1 2 4 3" xfId="46208"/>
    <cellStyle name="60% - Accent1 2 5" xfId="46209"/>
    <cellStyle name="60% - Accent1 2 6" xfId="46210"/>
    <cellStyle name="60% - Accent1 2 7" xfId="46211"/>
    <cellStyle name="60% - Accent1 2 8" xfId="46212"/>
    <cellStyle name="60% - Accent1 2_Sheet3" xfId="46213"/>
    <cellStyle name="60% - Accent1 3" xfId="859"/>
    <cellStyle name="60% - Accent1 3 2" xfId="860"/>
    <cellStyle name="60% - Accent1 3 2 2" xfId="861"/>
    <cellStyle name="60% - Accent1 3 2 2 2" xfId="862"/>
    <cellStyle name="60% - Accent1 3 2 3" xfId="46214"/>
    <cellStyle name="60% - Accent1 3 3" xfId="863"/>
    <cellStyle name="60% - Accent1 3 4" xfId="864"/>
    <cellStyle name="60% - Accent1 3 5" xfId="46215"/>
    <cellStyle name="60% - Accent1 3_Sheet3" xfId="46216"/>
    <cellStyle name="60% - Accent1 4" xfId="865"/>
    <cellStyle name="60% - Accent1 4 2" xfId="866"/>
    <cellStyle name="60% - Accent1 4 2 2" xfId="867"/>
    <cellStyle name="60% - Accent1 4 2 2 2" xfId="868"/>
    <cellStyle name="60% - Accent1 4 2 3" xfId="46217"/>
    <cellStyle name="60% - Accent1 4 3" xfId="869"/>
    <cellStyle name="60% - Accent1 4 4" xfId="46218"/>
    <cellStyle name="60% - Accent1 4 5" xfId="46219"/>
    <cellStyle name="60% - Accent1 5" xfId="870"/>
    <cellStyle name="60% - Accent1 5 2" xfId="871"/>
    <cellStyle name="60% - Accent1 5 2 2" xfId="872"/>
    <cellStyle name="60% - Accent1 5 2 2 2" xfId="873"/>
    <cellStyle name="60% - Accent1 5 2 3" xfId="46220"/>
    <cellStyle name="60% - Accent1 5 3" xfId="874"/>
    <cellStyle name="60% - Accent1 5 4" xfId="46221"/>
    <cellStyle name="60% - Accent1 5 5" xfId="46222"/>
    <cellStyle name="60% - Accent1 5 6" xfId="46223"/>
    <cellStyle name="60% - Accent1 5 7" xfId="46224"/>
    <cellStyle name="60% - Accent1 6" xfId="875"/>
    <cellStyle name="60% - Accent1 6 2" xfId="876"/>
    <cellStyle name="60% - Accent1 6 2 2" xfId="877"/>
    <cellStyle name="60% - Accent1 6 2 2 2" xfId="878"/>
    <cellStyle name="60% - Accent1 6 2 3" xfId="46225"/>
    <cellStyle name="60% - Accent1 6 3" xfId="879"/>
    <cellStyle name="60% - Accent1 6 4" xfId="46226"/>
    <cellStyle name="60% - Accent1 6 5" xfId="46227"/>
    <cellStyle name="60% - Accent1 7" xfId="880"/>
    <cellStyle name="60% - Accent1 7 2" xfId="881"/>
    <cellStyle name="60% - Accent1 7 2 2" xfId="882"/>
    <cellStyle name="60% - Accent1 7 2 2 2" xfId="883"/>
    <cellStyle name="60% - Accent1 7 2 3" xfId="46228"/>
    <cellStyle name="60% - Accent1 7 3" xfId="884"/>
    <cellStyle name="60% - Accent1 7 4" xfId="46229"/>
    <cellStyle name="60% - Accent1 7 5" xfId="46230"/>
    <cellStyle name="60% - Accent1 8" xfId="885"/>
    <cellStyle name="60% - Accent1 8 2" xfId="886"/>
    <cellStyle name="60% - Accent1 8 2 2" xfId="887"/>
    <cellStyle name="60% - Accent1 8 2 2 2" xfId="888"/>
    <cellStyle name="60% - Accent1 8 2 3" xfId="46231"/>
    <cellStyle name="60% - Accent1 8 3" xfId="889"/>
    <cellStyle name="60% - Accent1 8 4" xfId="46232"/>
    <cellStyle name="60% - Accent1 8 5" xfId="46233"/>
    <cellStyle name="60% - Accent1 9" xfId="890"/>
    <cellStyle name="60% - Accent1 9 2" xfId="891"/>
    <cellStyle name="60% - Accent1 9 2 2" xfId="892"/>
    <cellStyle name="60% - Accent1 9 2 2 2" xfId="893"/>
    <cellStyle name="60% - Accent1 9 2 3" xfId="46234"/>
    <cellStyle name="60% - Accent1 9 3" xfId="894"/>
    <cellStyle name="60% - Accent1 9 4" xfId="46235"/>
    <cellStyle name="60% - Accent1 9 5" xfId="46236"/>
    <cellStyle name="60% - Accent2 10" xfId="895"/>
    <cellStyle name="60% - Accent2 10 2" xfId="896"/>
    <cellStyle name="60% - Accent2 10 2 2" xfId="897"/>
    <cellStyle name="60% - Accent2 10 2 2 2" xfId="898"/>
    <cellStyle name="60% - Accent2 10 2 3" xfId="46237"/>
    <cellStyle name="60% - Accent2 10 3" xfId="899"/>
    <cellStyle name="60% - Accent2 10 4" xfId="46238"/>
    <cellStyle name="60% - Accent2 10 5" xfId="46239"/>
    <cellStyle name="60% - Accent2 11" xfId="900"/>
    <cellStyle name="60% - Accent2 11 2" xfId="901"/>
    <cellStyle name="60% - Accent2 11 3" xfId="902"/>
    <cellStyle name="60% - Accent2 12" xfId="903"/>
    <cellStyle name="60% - Accent2 12 2" xfId="904"/>
    <cellStyle name="60% - Accent2 12 3" xfId="905"/>
    <cellStyle name="60% - Accent2 13" xfId="906"/>
    <cellStyle name="60% - Accent2 14" xfId="46240"/>
    <cellStyle name="60% - Accent2 2" xfId="907"/>
    <cellStyle name="60% - Accent2 2 2" xfId="908"/>
    <cellStyle name="60% - Accent2 2 2 2" xfId="909"/>
    <cellStyle name="60% - Accent2 2 2 3" xfId="910"/>
    <cellStyle name="60% - Accent2 2 3" xfId="911"/>
    <cellStyle name="60% - Accent2 2 3 2" xfId="46241"/>
    <cellStyle name="60% - Accent2 2 3 3" xfId="46242"/>
    <cellStyle name="60% - Accent2 2 4" xfId="912"/>
    <cellStyle name="60% - Accent2 2 4 2" xfId="46243"/>
    <cellStyle name="60% - Accent2 2 4 3" xfId="46244"/>
    <cellStyle name="60% - Accent2 2 5" xfId="46245"/>
    <cellStyle name="60% - Accent2 2 6" xfId="46246"/>
    <cellStyle name="60% - Accent2 2 7" xfId="46247"/>
    <cellStyle name="60% - Accent2 2 8" xfId="46248"/>
    <cellStyle name="60% - Accent2 2_Sheet3" xfId="46249"/>
    <cellStyle name="60% - Accent2 3" xfId="913"/>
    <cellStyle name="60% - Accent2 3 2" xfId="914"/>
    <cellStyle name="60% - Accent2 3 2 2" xfId="915"/>
    <cellStyle name="60% - Accent2 3 2 2 2" xfId="916"/>
    <cellStyle name="60% - Accent2 3 2 3" xfId="46250"/>
    <cellStyle name="60% - Accent2 3 3" xfId="917"/>
    <cellStyle name="60% - Accent2 3 4" xfId="46251"/>
    <cellStyle name="60% - Accent2 3 5" xfId="46252"/>
    <cellStyle name="60% - Accent2 3_Sheet3" xfId="46253"/>
    <cellStyle name="60% - Accent2 4" xfId="918"/>
    <cellStyle name="60% - Accent2 4 2" xfId="919"/>
    <cellStyle name="60% - Accent2 4 2 2" xfId="920"/>
    <cellStyle name="60% - Accent2 4 2 2 2" xfId="921"/>
    <cellStyle name="60% - Accent2 4 2 3" xfId="46254"/>
    <cellStyle name="60% - Accent2 4 3" xfId="922"/>
    <cellStyle name="60% - Accent2 4 4" xfId="46255"/>
    <cellStyle name="60% - Accent2 4 5" xfId="46256"/>
    <cellStyle name="60% - Accent2 5" xfId="923"/>
    <cellStyle name="60% - Accent2 5 2" xfId="924"/>
    <cellStyle name="60% - Accent2 5 2 2" xfId="925"/>
    <cellStyle name="60% - Accent2 5 2 2 2" xfId="926"/>
    <cellStyle name="60% - Accent2 5 2 3" xfId="46257"/>
    <cellStyle name="60% - Accent2 5 3" xfId="927"/>
    <cellStyle name="60% - Accent2 5 4" xfId="46258"/>
    <cellStyle name="60% - Accent2 5 5" xfId="46259"/>
    <cellStyle name="60% - Accent2 5 6" xfId="46260"/>
    <cellStyle name="60% - Accent2 5 7" xfId="46261"/>
    <cellStyle name="60% - Accent2 6" xfId="928"/>
    <cellStyle name="60% - Accent2 6 2" xfId="929"/>
    <cellStyle name="60% - Accent2 6 2 2" xfId="930"/>
    <cellStyle name="60% - Accent2 6 2 2 2" xfId="931"/>
    <cellStyle name="60% - Accent2 6 2 3" xfId="46262"/>
    <cellStyle name="60% - Accent2 6 3" xfId="932"/>
    <cellStyle name="60% - Accent2 6 4" xfId="46263"/>
    <cellStyle name="60% - Accent2 6 5" xfId="46264"/>
    <cellStyle name="60% - Accent2 7" xfId="933"/>
    <cellStyle name="60% - Accent2 7 2" xfId="934"/>
    <cellStyle name="60% - Accent2 7 2 2" xfId="935"/>
    <cellStyle name="60% - Accent2 7 2 2 2" xfId="936"/>
    <cellStyle name="60% - Accent2 7 2 3" xfId="46265"/>
    <cellStyle name="60% - Accent2 7 3" xfId="937"/>
    <cellStyle name="60% - Accent2 7 4" xfId="46266"/>
    <cellStyle name="60% - Accent2 7 5" xfId="46267"/>
    <cellStyle name="60% - Accent2 8" xfId="938"/>
    <cellStyle name="60% - Accent2 8 2" xfId="939"/>
    <cellStyle name="60% - Accent2 8 2 2" xfId="940"/>
    <cellStyle name="60% - Accent2 8 2 2 2" xfId="941"/>
    <cellStyle name="60% - Accent2 8 2 3" xfId="46268"/>
    <cellStyle name="60% - Accent2 8 3" xfId="942"/>
    <cellStyle name="60% - Accent2 8 4" xfId="46269"/>
    <cellStyle name="60% - Accent2 8 5" xfId="46270"/>
    <cellStyle name="60% - Accent2 9" xfId="943"/>
    <cellStyle name="60% - Accent2 9 2" xfId="944"/>
    <cellStyle name="60% - Accent2 9 2 2" xfId="945"/>
    <cellStyle name="60% - Accent2 9 2 2 2" xfId="946"/>
    <cellStyle name="60% - Accent2 9 2 3" xfId="46271"/>
    <cellStyle name="60% - Accent2 9 3" xfId="947"/>
    <cellStyle name="60% - Accent2 9 4" xfId="46272"/>
    <cellStyle name="60% - Accent2 9 5" xfId="46273"/>
    <cellStyle name="60% - Accent3 10" xfId="948"/>
    <cellStyle name="60% - Accent3 10 2" xfId="949"/>
    <cellStyle name="60% - Accent3 10 2 2" xfId="950"/>
    <cellStyle name="60% - Accent3 10 2 2 2" xfId="951"/>
    <cellStyle name="60% - Accent3 10 2 3" xfId="46274"/>
    <cellStyle name="60% - Accent3 10 3" xfId="952"/>
    <cellStyle name="60% - Accent3 10 4" xfId="46275"/>
    <cellStyle name="60% - Accent3 10 5" xfId="46276"/>
    <cellStyle name="60% - Accent3 11" xfId="953"/>
    <cellStyle name="60% - Accent3 11 2" xfId="954"/>
    <cellStyle name="60% - Accent3 11 2 2" xfId="955"/>
    <cellStyle name="60% - Accent3 11 3" xfId="956"/>
    <cellStyle name="60% - Accent3 11 4" xfId="957"/>
    <cellStyle name="60% - Accent3 12" xfId="958"/>
    <cellStyle name="60% - Accent3 12 2" xfId="959"/>
    <cellStyle name="60% - Accent3 12 2 2" xfId="960"/>
    <cellStyle name="60% - Accent3 12 3" xfId="961"/>
    <cellStyle name="60% - Accent3 12 4" xfId="962"/>
    <cellStyle name="60% - Accent3 13" xfId="963"/>
    <cellStyle name="60% - Accent3 13 2" xfId="964"/>
    <cellStyle name="60% - Accent3 14" xfId="965"/>
    <cellStyle name="60% - Accent3 15" xfId="966"/>
    <cellStyle name="60% - Accent3 2" xfId="967"/>
    <cellStyle name="60% - Accent3 2 2" xfId="968"/>
    <cellStyle name="60% - Accent3 2 2 2" xfId="969"/>
    <cellStyle name="60% - Accent3 2 2 2 2" xfId="970"/>
    <cellStyle name="60% - Accent3 2 2 3" xfId="971"/>
    <cellStyle name="60% - Accent3 2 2 3 2" xfId="972"/>
    <cellStyle name="60% - Accent3 2 2 4" xfId="973"/>
    <cellStyle name="60% - Accent3 2 3" xfId="974"/>
    <cellStyle name="60% - Accent3 2 3 2" xfId="975"/>
    <cellStyle name="60% - Accent3 2 3 2 2" xfId="976"/>
    <cellStyle name="60% - Accent3 2 3 3" xfId="977"/>
    <cellStyle name="60% - Accent3 2 4" xfId="978"/>
    <cellStyle name="60% - Accent3 2 4 2" xfId="46277"/>
    <cellStyle name="60% - Accent3 2 4 3" xfId="46278"/>
    <cellStyle name="60% - Accent3 2 5" xfId="46279"/>
    <cellStyle name="60% - Accent3 2 6" xfId="46280"/>
    <cellStyle name="60% - Accent3 2 7" xfId="46281"/>
    <cellStyle name="60% - Accent3 2 8" xfId="46282"/>
    <cellStyle name="60% - Accent3 2_Sheet3" xfId="46283"/>
    <cellStyle name="60% - Accent3 3" xfId="979"/>
    <cellStyle name="60% - Accent3 3 2" xfId="980"/>
    <cellStyle name="60% - Accent3 3 2 2" xfId="981"/>
    <cellStyle name="60% - Accent3 3 2 2 2" xfId="982"/>
    <cellStyle name="60% - Accent3 3 2 3" xfId="46284"/>
    <cellStyle name="60% - Accent3 3 3" xfId="983"/>
    <cellStyle name="60% - Accent3 3 4" xfId="984"/>
    <cellStyle name="60% - Accent3 3 5" xfId="46285"/>
    <cellStyle name="60% - Accent3 3_Sheet3" xfId="46286"/>
    <cellStyle name="60% - Accent3 4" xfId="985"/>
    <cellStyle name="60% - Accent3 4 2" xfId="986"/>
    <cellStyle name="60% - Accent3 4 2 2" xfId="987"/>
    <cellStyle name="60% - Accent3 4 2 2 2" xfId="988"/>
    <cellStyle name="60% - Accent3 4 2 3" xfId="46287"/>
    <cellStyle name="60% - Accent3 4 3" xfId="989"/>
    <cellStyle name="60% - Accent3 4 4" xfId="46288"/>
    <cellStyle name="60% - Accent3 4 5" xfId="46289"/>
    <cellStyle name="60% - Accent3 5" xfId="990"/>
    <cellStyle name="60% - Accent3 5 2" xfId="991"/>
    <cellStyle name="60% - Accent3 5 2 2" xfId="992"/>
    <cellStyle name="60% - Accent3 5 2 2 2" xfId="993"/>
    <cellStyle name="60% - Accent3 5 2 3" xfId="46290"/>
    <cellStyle name="60% - Accent3 5 3" xfId="994"/>
    <cellStyle name="60% - Accent3 5 4" xfId="46291"/>
    <cellStyle name="60% - Accent3 5 5" xfId="46292"/>
    <cellStyle name="60% - Accent3 5 6" xfId="46293"/>
    <cellStyle name="60% - Accent3 5 7" xfId="46294"/>
    <cellStyle name="60% - Accent3 6" xfId="995"/>
    <cellStyle name="60% - Accent3 6 2" xfId="996"/>
    <cellStyle name="60% - Accent3 6 2 2" xfId="997"/>
    <cellStyle name="60% - Accent3 6 2 2 2" xfId="998"/>
    <cellStyle name="60% - Accent3 6 2 3" xfId="46295"/>
    <cellStyle name="60% - Accent3 6 3" xfId="999"/>
    <cellStyle name="60% - Accent3 6 4" xfId="46296"/>
    <cellStyle name="60% - Accent3 6 5" xfId="46297"/>
    <cellStyle name="60% - Accent3 7" xfId="1000"/>
    <cellStyle name="60% - Accent3 7 2" xfId="1001"/>
    <cellStyle name="60% - Accent3 7 2 2" xfId="1002"/>
    <cellStyle name="60% - Accent3 7 2 2 2" xfId="1003"/>
    <cellStyle name="60% - Accent3 7 2 3" xfId="46298"/>
    <cellStyle name="60% - Accent3 7 3" xfId="1004"/>
    <cellStyle name="60% - Accent3 7 4" xfId="46299"/>
    <cellStyle name="60% - Accent3 7 5" xfId="46300"/>
    <cellStyle name="60% - Accent3 8" xfId="1005"/>
    <cellStyle name="60% - Accent3 8 2" xfId="1006"/>
    <cellStyle name="60% - Accent3 8 2 2" xfId="1007"/>
    <cellStyle name="60% - Accent3 8 2 2 2" xfId="1008"/>
    <cellStyle name="60% - Accent3 8 2 3" xfId="46301"/>
    <cellStyle name="60% - Accent3 8 3" xfId="1009"/>
    <cellStyle name="60% - Accent3 8 4" xfId="46302"/>
    <cellStyle name="60% - Accent3 8 5" xfId="46303"/>
    <cellStyle name="60% - Accent3 9" xfId="1010"/>
    <cellStyle name="60% - Accent3 9 2" xfId="1011"/>
    <cellStyle name="60% - Accent3 9 2 2" xfId="1012"/>
    <cellStyle name="60% - Accent3 9 2 2 2" xfId="1013"/>
    <cellStyle name="60% - Accent3 9 2 3" xfId="46304"/>
    <cellStyle name="60% - Accent3 9 3" xfId="1014"/>
    <cellStyle name="60% - Accent3 9 4" xfId="46305"/>
    <cellStyle name="60% - Accent3 9 5" xfId="46306"/>
    <cellStyle name="60% - Accent4 10" xfId="1015"/>
    <cellStyle name="60% - Accent4 10 2" xfId="1016"/>
    <cellStyle name="60% - Accent4 10 2 2" xfId="1017"/>
    <cellStyle name="60% - Accent4 10 2 2 2" xfId="1018"/>
    <cellStyle name="60% - Accent4 10 2 3" xfId="46307"/>
    <cellStyle name="60% - Accent4 10 3" xfId="1019"/>
    <cellStyle name="60% - Accent4 10 4" xfId="46308"/>
    <cellStyle name="60% - Accent4 10 5" xfId="46309"/>
    <cellStyle name="60% - Accent4 11" xfId="1020"/>
    <cellStyle name="60% - Accent4 11 2" xfId="1021"/>
    <cellStyle name="60% - Accent4 11 2 2" xfId="1022"/>
    <cellStyle name="60% - Accent4 11 3" xfId="1023"/>
    <cellStyle name="60% - Accent4 11 4" xfId="1024"/>
    <cellStyle name="60% - Accent4 12" xfId="1025"/>
    <cellStyle name="60% - Accent4 12 2" xfId="1026"/>
    <cellStyle name="60% - Accent4 12 2 2" xfId="1027"/>
    <cellStyle name="60% - Accent4 12 3" xfId="1028"/>
    <cellStyle name="60% - Accent4 12 4" xfId="1029"/>
    <cellStyle name="60% - Accent4 13" xfId="1030"/>
    <cellStyle name="60% - Accent4 13 2" xfId="1031"/>
    <cellStyle name="60% - Accent4 14" xfId="1032"/>
    <cellStyle name="60% - Accent4 15" xfId="1033"/>
    <cellStyle name="60% - Accent4 2" xfId="1034"/>
    <cellStyle name="60% - Accent4 2 2" xfId="1035"/>
    <cellStyle name="60% - Accent4 2 2 2" xfId="1036"/>
    <cellStyle name="60% - Accent4 2 2 2 2" xfId="1037"/>
    <cellStyle name="60% - Accent4 2 2 3" xfId="1038"/>
    <cellStyle name="60% - Accent4 2 2 3 2" xfId="1039"/>
    <cellStyle name="60% - Accent4 2 2 4" xfId="1040"/>
    <cellStyle name="60% - Accent4 2 3" xfId="1041"/>
    <cellStyle name="60% - Accent4 2 3 2" xfId="1042"/>
    <cellStyle name="60% - Accent4 2 3 2 2" xfId="1043"/>
    <cellStyle name="60% - Accent4 2 3 3" xfId="1044"/>
    <cellStyle name="60% - Accent4 2 4" xfId="1045"/>
    <cellStyle name="60% - Accent4 2 4 2" xfId="46310"/>
    <cellStyle name="60% - Accent4 2 4 3" xfId="46311"/>
    <cellStyle name="60% - Accent4 2 5" xfId="46312"/>
    <cellStyle name="60% - Accent4 2 6" xfId="46313"/>
    <cellStyle name="60% - Accent4 2 7" xfId="46314"/>
    <cellStyle name="60% - Accent4 2 8" xfId="46315"/>
    <cellStyle name="60% - Accent4 2_Sheet3" xfId="46316"/>
    <cellStyle name="60% - Accent4 3" xfId="1046"/>
    <cellStyle name="60% - Accent4 3 2" xfId="1047"/>
    <cellStyle name="60% - Accent4 3 2 2" xfId="1048"/>
    <cellStyle name="60% - Accent4 3 2 2 2" xfId="1049"/>
    <cellStyle name="60% - Accent4 3 2 3" xfId="46317"/>
    <cellStyle name="60% - Accent4 3 3" xfId="1050"/>
    <cellStyle name="60% - Accent4 3 4" xfId="1051"/>
    <cellStyle name="60% - Accent4 3 5" xfId="46318"/>
    <cellStyle name="60% - Accent4 3_Sheet3" xfId="46319"/>
    <cellStyle name="60% - Accent4 4" xfId="1052"/>
    <cellStyle name="60% - Accent4 4 2" xfId="1053"/>
    <cellStyle name="60% - Accent4 4 2 2" xfId="1054"/>
    <cellStyle name="60% - Accent4 4 2 2 2" xfId="1055"/>
    <cellStyle name="60% - Accent4 4 2 3" xfId="46320"/>
    <cellStyle name="60% - Accent4 4 3" xfId="1056"/>
    <cellStyle name="60% - Accent4 4 4" xfId="46321"/>
    <cellStyle name="60% - Accent4 4 5" xfId="46322"/>
    <cellStyle name="60% - Accent4 5" xfId="1057"/>
    <cellStyle name="60% - Accent4 5 2" xfId="1058"/>
    <cellStyle name="60% - Accent4 5 2 2" xfId="1059"/>
    <cellStyle name="60% - Accent4 5 2 2 2" xfId="1060"/>
    <cellStyle name="60% - Accent4 5 2 3" xfId="46323"/>
    <cellStyle name="60% - Accent4 5 3" xfId="1061"/>
    <cellStyle name="60% - Accent4 5 4" xfId="46324"/>
    <cellStyle name="60% - Accent4 5 5" xfId="46325"/>
    <cellStyle name="60% - Accent4 5 6" xfId="46326"/>
    <cellStyle name="60% - Accent4 5 7" xfId="46327"/>
    <cellStyle name="60% - Accent4 6" xfId="1062"/>
    <cellStyle name="60% - Accent4 6 2" xfId="1063"/>
    <cellStyle name="60% - Accent4 6 2 2" xfId="1064"/>
    <cellStyle name="60% - Accent4 6 2 2 2" xfId="1065"/>
    <cellStyle name="60% - Accent4 6 2 3" xfId="46328"/>
    <cellStyle name="60% - Accent4 6 3" xfId="1066"/>
    <cellStyle name="60% - Accent4 6 4" xfId="46329"/>
    <cellStyle name="60% - Accent4 6 5" xfId="46330"/>
    <cellStyle name="60% - Accent4 7" xfId="1067"/>
    <cellStyle name="60% - Accent4 7 2" xfId="1068"/>
    <cellStyle name="60% - Accent4 7 2 2" xfId="1069"/>
    <cellStyle name="60% - Accent4 7 2 2 2" xfId="1070"/>
    <cellStyle name="60% - Accent4 7 2 3" xfId="46331"/>
    <cellStyle name="60% - Accent4 7 3" xfId="1071"/>
    <cellStyle name="60% - Accent4 7 4" xfId="46332"/>
    <cellStyle name="60% - Accent4 7 5" xfId="46333"/>
    <cellStyle name="60% - Accent4 8" xfId="1072"/>
    <cellStyle name="60% - Accent4 8 2" xfId="1073"/>
    <cellStyle name="60% - Accent4 8 2 2" xfId="1074"/>
    <cellStyle name="60% - Accent4 8 2 2 2" xfId="1075"/>
    <cellStyle name="60% - Accent4 8 2 3" xfId="46334"/>
    <cellStyle name="60% - Accent4 8 3" xfId="1076"/>
    <cellStyle name="60% - Accent4 8 4" xfId="46335"/>
    <cellStyle name="60% - Accent4 8 5" xfId="46336"/>
    <cellStyle name="60% - Accent4 9" xfId="1077"/>
    <cellStyle name="60% - Accent4 9 2" xfId="1078"/>
    <cellStyle name="60% - Accent4 9 2 2" xfId="1079"/>
    <cellStyle name="60% - Accent4 9 2 2 2" xfId="1080"/>
    <cellStyle name="60% - Accent4 9 2 3" xfId="46337"/>
    <cellStyle name="60% - Accent4 9 3" xfId="1081"/>
    <cellStyle name="60% - Accent4 9 4" xfId="46338"/>
    <cellStyle name="60% - Accent4 9 5" xfId="46339"/>
    <cellStyle name="60% - Accent5 10" xfId="1082"/>
    <cellStyle name="60% - Accent5 10 2" xfId="1083"/>
    <cellStyle name="60% - Accent5 10 2 2" xfId="1084"/>
    <cellStyle name="60% - Accent5 10 2 2 2" xfId="1085"/>
    <cellStyle name="60% - Accent5 10 2 3" xfId="46340"/>
    <cellStyle name="60% - Accent5 10 3" xfId="1086"/>
    <cellStyle name="60% - Accent5 10 4" xfId="46341"/>
    <cellStyle name="60% - Accent5 10 5" xfId="46342"/>
    <cellStyle name="60% - Accent5 11" xfId="1087"/>
    <cellStyle name="60% - Accent5 11 2" xfId="1088"/>
    <cellStyle name="60% - Accent5 11 3" xfId="1089"/>
    <cellStyle name="60% - Accent5 12" xfId="1090"/>
    <cellStyle name="60% - Accent5 12 2" xfId="1091"/>
    <cellStyle name="60% - Accent5 12 3" xfId="1092"/>
    <cellStyle name="60% - Accent5 13" xfId="1093"/>
    <cellStyle name="60% - Accent5 14" xfId="46343"/>
    <cellStyle name="60% - Accent5 2" xfId="1094"/>
    <cellStyle name="60% - Accent5 2 2" xfId="1095"/>
    <cellStyle name="60% - Accent5 2 2 2" xfId="1096"/>
    <cellStyle name="60% - Accent5 2 2 3" xfId="1097"/>
    <cellStyle name="60% - Accent5 2 3" xfId="1098"/>
    <cellStyle name="60% - Accent5 2 3 2" xfId="46344"/>
    <cellStyle name="60% - Accent5 2 3 3" xfId="46345"/>
    <cellStyle name="60% - Accent5 2 4" xfId="1099"/>
    <cellStyle name="60% - Accent5 2 4 2" xfId="46346"/>
    <cellStyle name="60% - Accent5 2 4 3" xfId="46347"/>
    <cellStyle name="60% - Accent5 2 5" xfId="46348"/>
    <cellStyle name="60% - Accent5 2 6" xfId="46349"/>
    <cellStyle name="60% - Accent5 2 7" xfId="46350"/>
    <cellStyle name="60% - Accent5 2 8" xfId="46351"/>
    <cellStyle name="60% - Accent5 2_Sheet3" xfId="46352"/>
    <cellStyle name="60% - Accent5 3" xfId="1100"/>
    <cellStyle name="60% - Accent5 3 2" xfId="1101"/>
    <cellStyle name="60% - Accent5 3 2 2" xfId="1102"/>
    <cellStyle name="60% - Accent5 3 2 2 2" xfId="1103"/>
    <cellStyle name="60% - Accent5 3 2 3" xfId="46353"/>
    <cellStyle name="60% - Accent5 3 3" xfId="1104"/>
    <cellStyle name="60% - Accent5 3 4" xfId="46354"/>
    <cellStyle name="60% - Accent5 3 5" xfId="46355"/>
    <cellStyle name="60% - Accent5 3_Sheet3" xfId="46356"/>
    <cellStyle name="60% - Accent5 4" xfId="1105"/>
    <cellStyle name="60% - Accent5 4 2" xfId="1106"/>
    <cellStyle name="60% - Accent5 4 2 2" xfId="1107"/>
    <cellStyle name="60% - Accent5 4 2 2 2" xfId="1108"/>
    <cellStyle name="60% - Accent5 4 2 3" xfId="46357"/>
    <cellStyle name="60% - Accent5 4 3" xfId="1109"/>
    <cellStyle name="60% - Accent5 4 4" xfId="46358"/>
    <cellStyle name="60% - Accent5 4 5" xfId="46359"/>
    <cellStyle name="60% - Accent5 5" xfId="1110"/>
    <cellStyle name="60% - Accent5 5 2" xfId="1111"/>
    <cellStyle name="60% - Accent5 5 2 2" xfId="1112"/>
    <cellStyle name="60% - Accent5 5 2 2 2" xfId="1113"/>
    <cellStyle name="60% - Accent5 5 2 3" xfId="46360"/>
    <cellStyle name="60% - Accent5 5 3" xfId="1114"/>
    <cellStyle name="60% - Accent5 5 4" xfId="46361"/>
    <cellStyle name="60% - Accent5 5 5" xfId="46362"/>
    <cellStyle name="60% - Accent5 5 6" xfId="46363"/>
    <cellStyle name="60% - Accent5 5 7" xfId="46364"/>
    <cellStyle name="60% - Accent5 6" xfId="1115"/>
    <cellStyle name="60% - Accent5 6 2" xfId="1116"/>
    <cellStyle name="60% - Accent5 6 2 2" xfId="1117"/>
    <cellStyle name="60% - Accent5 6 2 2 2" xfId="1118"/>
    <cellStyle name="60% - Accent5 6 2 3" xfId="46365"/>
    <cellStyle name="60% - Accent5 6 3" xfId="1119"/>
    <cellStyle name="60% - Accent5 6 4" xfId="46366"/>
    <cellStyle name="60% - Accent5 6 5" xfId="46367"/>
    <cellStyle name="60% - Accent5 7" xfId="1120"/>
    <cellStyle name="60% - Accent5 7 2" xfId="1121"/>
    <cellStyle name="60% - Accent5 7 2 2" xfId="1122"/>
    <cellStyle name="60% - Accent5 7 2 2 2" xfId="1123"/>
    <cellStyle name="60% - Accent5 7 2 3" xfId="46368"/>
    <cellStyle name="60% - Accent5 7 3" xfId="1124"/>
    <cellStyle name="60% - Accent5 7 4" xfId="46369"/>
    <cellStyle name="60% - Accent5 7 5" xfId="46370"/>
    <cellStyle name="60% - Accent5 8" xfId="1125"/>
    <cellStyle name="60% - Accent5 8 2" xfId="1126"/>
    <cellStyle name="60% - Accent5 8 2 2" xfId="1127"/>
    <cellStyle name="60% - Accent5 8 2 2 2" xfId="1128"/>
    <cellStyle name="60% - Accent5 8 2 3" xfId="46371"/>
    <cellStyle name="60% - Accent5 8 3" xfId="1129"/>
    <cellStyle name="60% - Accent5 8 4" xfId="46372"/>
    <cellStyle name="60% - Accent5 8 5" xfId="46373"/>
    <cellStyle name="60% - Accent5 9" xfId="1130"/>
    <cellStyle name="60% - Accent5 9 2" xfId="1131"/>
    <cellStyle name="60% - Accent5 9 2 2" xfId="1132"/>
    <cellStyle name="60% - Accent5 9 2 2 2" xfId="1133"/>
    <cellStyle name="60% - Accent5 9 2 3" xfId="46374"/>
    <cellStyle name="60% - Accent5 9 3" xfId="1134"/>
    <cellStyle name="60% - Accent5 9 4" xfId="46375"/>
    <cellStyle name="60% - Accent5 9 5" xfId="46376"/>
    <cellStyle name="60% - Accent6 10" xfId="1135"/>
    <cellStyle name="60% - Accent6 10 2" xfId="1136"/>
    <cellStyle name="60% - Accent6 10 2 2" xfId="1137"/>
    <cellStyle name="60% - Accent6 10 2 2 2" xfId="1138"/>
    <cellStyle name="60% - Accent6 10 2 3" xfId="46377"/>
    <cellStyle name="60% - Accent6 10 3" xfId="1139"/>
    <cellStyle name="60% - Accent6 10 4" xfId="46378"/>
    <cellStyle name="60% - Accent6 10 5" xfId="46379"/>
    <cellStyle name="60% - Accent6 11" xfId="1140"/>
    <cellStyle name="60% - Accent6 11 2" xfId="1141"/>
    <cellStyle name="60% - Accent6 11 2 2" xfId="1142"/>
    <cellStyle name="60% - Accent6 11 3" xfId="1143"/>
    <cellStyle name="60% - Accent6 11 4" xfId="1144"/>
    <cellStyle name="60% - Accent6 12" xfId="1145"/>
    <cellStyle name="60% - Accent6 12 2" xfId="1146"/>
    <cellStyle name="60% - Accent6 12 2 2" xfId="1147"/>
    <cellStyle name="60% - Accent6 12 3" xfId="1148"/>
    <cellStyle name="60% - Accent6 12 4" xfId="1149"/>
    <cellStyle name="60% - Accent6 13" xfId="1150"/>
    <cellStyle name="60% - Accent6 13 2" xfId="1151"/>
    <cellStyle name="60% - Accent6 14" xfId="1152"/>
    <cellStyle name="60% - Accent6 15" xfId="1153"/>
    <cellStyle name="60% - Accent6 2" xfId="1154"/>
    <cellStyle name="60% - Accent6 2 2" xfId="1155"/>
    <cellStyle name="60% - Accent6 2 2 2" xfId="1156"/>
    <cellStyle name="60% - Accent6 2 2 2 2" xfId="1157"/>
    <cellStyle name="60% - Accent6 2 2 3" xfId="1158"/>
    <cellStyle name="60% - Accent6 2 2 3 2" xfId="1159"/>
    <cellStyle name="60% - Accent6 2 2 4" xfId="1160"/>
    <cellStyle name="60% - Accent6 2 3" xfId="1161"/>
    <cellStyle name="60% - Accent6 2 3 2" xfId="1162"/>
    <cellStyle name="60% - Accent6 2 3 2 2" xfId="1163"/>
    <cellStyle name="60% - Accent6 2 3 3" xfId="1164"/>
    <cellStyle name="60% - Accent6 2 4" xfId="1165"/>
    <cellStyle name="60% - Accent6 2 4 2" xfId="46380"/>
    <cellStyle name="60% - Accent6 2 4 3" xfId="46381"/>
    <cellStyle name="60% - Accent6 2 5" xfId="46382"/>
    <cellStyle name="60% - Accent6 2 6" xfId="46383"/>
    <cellStyle name="60% - Accent6 2 7" xfId="46384"/>
    <cellStyle name="60% - Accent6 2 8" xfId="46385"/>
    <cellStyle name="60% - Accent6 2_Sheet3" xfId="46386"/>
    <cellStyle name="60% - Accent6 3" xfId="1166"/>
    <cellStyle name="60% - Accent6 3 2" xfId="1167"/>
    <cellStyle name="60% - Accent6 3 2 2" xfId="1168"/>
    <cellStyle name="60% - Accent6 3 2 2 2" xfId="1169"/>
    <cellStyle name="60% - Accent6 3 2 3" xfId="46387"/>
    <cellStyle name="60% - Accent6 3 3" xfId="1170"/>
    <cellStyle name="60% - Accent6 3 4" xfId="1171"/>
    <cellStyle name="60% - Accent6 3 5" xfId="46388"/>
    <cellStyle name="60% - Accent6 3_Sheet3" xfId="46389"/>
    <cellStyle name="60% - Accent6 4" xfId="1172"/>
    <cellStyle name="60% - Accent6 4 2" xfId="1173"/>
    <cellStyle name="60% - Accent6 4 2 2" xfId="1174"/>
    <cellStyle name="60% - Accent6 4 2 2 2" xfId="1175"/>
    <cellStyle name="60% - Accent6 4 2 3" xfId="46390"/>
    <cellStyle name="60% - Accent6 4 3" xfId="1176"/>
    <cellStyle name="60% - Accent6 4 4" xfId="46391"/>
    <cellStyle name="60% - Accent6 4 5" xfId="46392"/>
    <cellStyle name="60% - Accent6 5" xfId="1177"/>
    <cellStyle name="60% - Accent6 5 2" xfId="1178"/>
    <cellStyle name="60% - Accent6 5 2 2" xfId="1179"/>
    <cellStyle name="60% - Accent6 5 2 2 2" xfId="1180"/>
    <cellStyle name="60% - Accent6 5 2 3" xfId="46393"/>
    <cellStyle name="60% - Accent6 5 3" xfId="1181"/>
    <cellStyle name="60% - Accent6 5 4" xfId="46394"/>
    <cellStyle name="60% - Accent6 5 5" xfId="46395"/>
    <cellStyle name="60% - Accent6 5 6" xfId="46396"/>
    <cellStyle name="60% - Accent6 5 7" xfId="46397"/>
    <cellStyle name="60% - Accent6 6" xfId="1182"/>
    <cellStyle name="60% - Accent6 6 2" xfId="1183"/>
    <cellStyle name="60% - Accent6 6 2 2" xfId="1184"/>
    <cellStyle name="60% - Accent6 6 2 2 2" xfId="1185"/>
    <cellStyle name="60% - Accent6 6 2 3" xfId="46398"/>
    <cellStyle name="60% - Accent6 6 3" xfId="1186"/>
    <cellStyle name="60% - Accent6 6 4" xfId="46399"/>
    <cellStyle name="60% - Accent6 6 5" xfId="46400"/>
    <cellStyle name="60% - Accent6 7" xfId="1187"/>
    <cellStyle name="60% - Accent6 7 2" xfId="1188"/>
    <cellStyle name="60% - Accent6 7 2 2" xfId="1189"/>
    <cellStyle name="60% - Accent6 7 2 2 2" xfId="1190"/>
    <cellStyle name="60% - Accent6 7 2 3" xfId="46401"/>
    <cellStyle name="60% - Accent6 7 3" xfId="1191"/>
    <cellStyle name="60% - Accent6 7 4" xfId="46402"/>
    <cellStyle name="60% - Accent6 7 5" xfId="46403"/>
    <cellStyle name="60% - Accent6 8" xfId="1192"/>
    <cellStyle name="60% - Accent6 8 2" xfId="1193"/>
    <cellStyle name="60% - Accent6 8 2 2" xfId="1194"/>
    <cellStyle name="60% - Accent6 8 2 2 2" xfId="1195"/>
    <cellStyle name="60% - Accent6 8 2 3" xfId="46404"/>
    <cellStyle name="60% - Accent6 8 3" xfId="1196"/>
    <cellStyle name="60% - Accent6 8 4" xfId="46405"/>
    <cellStyle name="60% - Accent6 8 5" xfId="46406"/>
    <cellStyle name="60% - Accent6 9" xfId="1197"/>
    <cellStyle name="60% - Accent6 9 2" xfId="1198"/>
    <cellStyle name="60% - Accent6 9 2 2" xfId="1199"/>
    <cellStyle name="60% - Accent6 9 2 2 2" xfId="1200"/>
    <cellStyle name="60% - Accent6 9 2 3" xfId="46407"/>
    <cellStyle name="60% - Accent6 9 3" xfId="1201"/>
    <cellStyle name="60% - Accent6 9 4" xfId="46408"/>
    <cellStyle name="60% - Accent6 9 5" xfId="46409"/>
    <cellStyle name="A3 297 x 420 mm" xfId="46410"/>
    <cellStyle name="Accent1 - 20%" xfId="46411"/>
    <cellStyle name="Accent1 - 40%" xfId="46412"/>
    <cellStyle name="Accent1 - 60%" xfId="46413"/>
    <cellStyle name="Accent1 10" xfId="1202"/>
    <cellStyle name="Accent1 10 2" xfId="1203"/>
    <cellStyle name="Accent1 10 2 2" xfId="1204"/>
    <cellStyle name="Accent1 10 2 2 2" xfId="1205"/>
    <cellStyle name="Accent1 10 2 3" xfId="46414"/>
    <cellStyle name="Accent1 10 3" xfId="1206"/>
    <cellStyle name="Accent1 10 4" xfId="46415"/>
    <cellStyle name="Accent1 10 5" xfId="46416"/>
    <cellStyle name="Accent1 11" xfId="1207"/>
    <cellStyle name="Accent1 11 2" xfId="1208"/>
    <cellStyle name="Accent1 11 2 2" xfId="1209"/>
    <cellStyle name="Accent1 11 3" xfId="1210"/>
    <cellStyle name="Accent1 11 4" xfId="1211"/>
    <cellStyle name="Accent1 12" xfId="1212"/>
    <cellStyle name="Accent1 12 2" xfId="1213"/>
    <cellStyle name="Accent1 12 2 2" xfId="1214"/>
    <cellStyle name="Accent1 12 3" xfId="1215"/>
    <cellStyle name="Accent1 12 4" xfId="1216"/>
    <cellStyle name="Accent1 13" xfId="1217"/>
    <cellStyle name="Accent1 13 2" xfId="1218"/>
    <cellStyle name="Accent1 14" xfId="1219"/>
    <cellStyle name="Accent1 15" xfId="1220"/>
    <cellStyle name="Accent1 16" xfId="46417"/>
    <cellStyle name="Accent1 17" xfId="46418"/>
    <cellStyle name="Accent1 18" xfId="46419"/>
    <cellStyle name="Accent1 19" xfId="46420"/>
    <cellStyle name="Accent1 2" xfId="1221"/>
    <cellStyle name="Accent1 2 2" xfId="1222"/>
    <cellStyle name="Accent1 2 2 2" xfId="1223"/>
    <cellStyle name="Accent1 2 2 2 2" xfId="1224"/>
    <cellStyle name="Accent1 2 2 3" xfId="1225"/>
    <cellStyle name="Accent1 2 2 3 2" xfId="1226"/>
    <cellStyle name="Accent1 2 2 4" xfId="1227"/>
    <cellStyle name="Accent1 2 3" xfId="1228"/>
    <cellStyle name="Accent1 2 3 2" xfId="1229"/>
    <cellStyle name="Accent1 2 3 2 2" xfId="1230"/>
    <cellStyle name="Accent1 2 3 3" xfId="1231"/>
    <cellStyle name="Accent1 2 4" xfId="1232"/>
    <cellStyle name="Accent1 2 4 2" xfId="46421"/>
    <cellStyle name="Accent1 2 4 3" xfId="46422"/>
    <cellStyle name="Accent1 2 5" xfId="46423"/>
    <cellStyle name="Accent1 2 6" xfId="46424"/>
    <cellStyle name="Accent1 2 7" xfId="46425"/>
    <cellStyle name="Accent1 2 8" xfId="46426"/>
    <cellStyle name="Accent1 2_Sheet3" xfId="46427"/>
    <cellStyle name="Accent1 20" xfId="46428"/>
    <cellStyle name="Accent1 21" xfId="46429"/>
    <cellStyle name="Accent1 22" xfId="46430"/>
    <cellStyle name="Accent1 23" xfId="46431"/>
    <cellStyle name="Accent1 3" xfId="1233"/>
    <cellStyle name="Accent1 3 2" xfId="1234"/>
    <cellStyle name="Accent1 3 2 2" xfId="1235"/>
    <cellStyle name="Accent1 3 2 2 2" xfId="1236"/>
    <cellStyle name="Accent1 3 2 3" xfId="46432"/>
    <cellStyle name="Accent1 3 3" xfId="1237"/>
    <cellStyle name="Accent1 3 4" xfId="1238"/>
    <cellStyle name="Accent1 3 5" xfId="46433"/>
    <cellStyle name="Accent1 3_Sheet3" xfId="46434"/>
    <cellStyle name="Accent1 4" xfId="1239"/>
    <cellStyle name="Accent1 4 2" xfId="1240"/>
    <cellStyle name="Accent1 4 2 2" xfId="1241"/>
    <cellStyle name="Accent1 4 2 2 2" xfId="1242"/>
    <cellStyle name="Accent1 4 2 3" xfId="46435"/>
    <cellStyle name="Accent1 4 3" xfId="1243"/>
    <cellStyle name="Accent1 4 4" xfId="46436"/>
    <cellStyle name="Accent1 4 5" xfId="46437"/>
    <cellStyle name="Accent1 5" xfId="1244"/>
    <cellStyle name="Accent1 5 2" xfId="1245"/>
    <cellStyle name="Accent1 5 2 2" xfId="1246"/>
    <cellStyle name="Accent1 5 2 2 2" xfId="1247"/>
    <cellStyle name="Accent1 5 2 3" xfId="46438"/>
    <cellStyle name="Accent1 5 3" xfId="1248"/>
    <cellStyle name="Accent1 5 4" xfId="46439"/>
    <cellStyle name="Accent1 5 5" xfId="46440"/>
    <cellStyle name="Accent1 5 6" xfId="46441"/>
    <cellStyle name="Accent1 5 7" xfId="46442"/>
    <cellStyle name="Accent1 6" xfId="1249"/>
    <cellStyle name="Accent1 6 2" xfId="1250"/>
    <cellStyle name="Accent1 6 2 2" xfId="1251"/>
    <cellStyle name="Accent1 6 2 2 2" xfId="1252"/>
    <cellStyle name="Accent1 6 2 3" xfId="46443"/>
    <cellStyle name="Accent1 6 3" xfId="1253"/>
    <cellStyle name="Accent1 6 4" xfId="46444"/>
    <cellStyle name="Accent1 6 5" xfId="46445"/>
    <cellStyle name="Accent1 7" xfId="1254"/>
    <cellStyle name="Accent1 7 2" xfId="1255"/>
    <cellStyle name="Accent1 7 2 2" xfId="1256"/>
    <cellStyle name="Accent1 7 2 2 2" xfId="1257"/>
    <cellStyle name="Accent1 7 2 3" xfId="46446"/>
    <cellStyle name="Accent1 7 3" xfId="1258"/>
    <cellStyle name="Accent1 7 4" xfId="46447"/>
    <cellStyle name="Accent1 7 5" xfId="46448"/>
    <cellStyle name="Accent1 8" xfId="1259"/>
    <cellStyle name="Accent1 8 2" xfId="1260"/>
    <cellStyle name="Accent1 8 2 2" xfId="1261"/>
    <cellStyle name="Accent1 8 2 2 2" xfId="1262"/>
    <cellStyle name="Accent1 8 2 3" xfId="46449"/>
    <cellStyle name="Accent1 8 3" xfId="1263"/>
    <cellStyle name="Accent1 8 4" xfId="46450"/>
    <cellStyle name="Accent1 8 5" xfId="46451"/>
    <cellStyle name="Accent1 9" xfId="1264"/>
    <cellStyle name="Accent1 9 2" xfId="1265"/>
    <cellStyle name="Accent1 9 2 2" xfId="1266"/>
    <cellStyle name="Accent1 9 2 2 2" xfId="1267"/>
    <cellStyle name="Accent1 9 2 3" xfId="46452"/>
    <cellStyle name="Accent1 9 3" xfId="1268"/>
    <cellStyle name="Accent1 9 4" xfId="46453"/>
    <cellStyle name="Accent1 9 5" xfId="46454"/>
    <cellStyle name="Accent2 - 20%" xfId="46455"/>
    <cellStyle name="Accent2 - 40%" xfId="46456"/>
    <cellStyle name="Accent2 - 60%" xfId="46457"/>
    <cellStyle name="Accent2 10" xfId="1269"/>
    <cellStyle name="Accent2 10 2" xfId="1270"/>
    <cellStyle name="Accent2 10 2 2" xfId="1271"/>
    <cellStyle name="Accent2 10 2 2 2" xfId="1272"/>
    <cellStyle name="Accent2 10 2 3" xfId="46458"/>
    <cellStyle name="Accent2 10 3" xfId="1273"/>
    <cellStyle name="Accent2 10 4" xfId="46459"/>
    <cellStyle name="Accent2 10 5" xfId="46460"/>
    <cellStyle name="Accent2 11" xfId="1274"/>
    <cellStyle name="Accent2 11 2" xfId="1275"/>
    <cellStyle name="Accent2 11 3" xfId="1276"/>
    <cellStyle name="Accent2 12" xfId="1277"/>
    <cellStyle name="Accent2 12 2" xfId="1278"/>
    <cellStyle name="Accent2 12 3" xfId="1279"/>
    <cellStyle name="Accent2 13" xfId="1280"/>
    <cellStyle name="Accent2 14" xfId="46461"/>
    <cellStyle name="Accent2 15" xfId="46462"/>
    <cellStyle name="Accent2 16" xfId="46463"/>
    <cellStyle name="Accent2 17" xfId="46464"/>
    <cellStyle name="Accent2 18" xfId="46465"/>
    <cellStyle name="Accent2 19" xfId="46466"/>
    <cellStyle name="Accent2 2" xfId="1281"/>
    <cellStyle name="Accent2 2 2" xfId="1282"/>
    <cellStyle name="Accent2 2 2 2" xfId="1283"/>
    <cellStyle name="Accent2 2 2 3" xfId="1284"/>
    <cellStyle name="Accent2 2 3" xfId="1285"/>
    <cellStyle name="Accent2 2 3 2" xfId="46467"/>
    <cellStyle name="Accent2 2 3 3" xfId="46468"/>
    <cellStyle name="Accent2 2 4" xfId="1286"/>
    <cellStyle name="Accent2 2 4 2" xfId="46469"/>
    <cellStyle name="Accent2 2 4 3" xfId="46470"/>
    <cellStyle name="Accent2 2 5" xfId="46471"/>
    <cellStyle name="Accent2 2 6" xfId="46472"/>
    <cellStyle name="Accent2 2 7" xfId="46473"/>
    <cellStyle name="Accent2 2 8" xfId="46474"/>
    <cellStyle name="Accent2 2_Sheet3" xfId="46475"/>
    <cellStyle name="Accent2 20" xfId="46476"/>
    <cellStyle name="Accent2 21" xfId="46477"/>
    <cellStyle name="Accent2 22" xfId="46478"/>
    <cellStyle name="Accent2 23" xfId="46479"/>
    <cellStyle name="Accent2 3" xfId="1287"/>
    <cellStyle name="Accent2 3 2" xfId="1288"/>
    <cellStyle name="Accent2 3 2 2" xfId="1289"/>
    <cellStyle name="Accent2 3 2 2 2" xfId="1290"/>
    <cellStyle name="Accent2 3 2 3" xfId="46480"/>
    <cellStyle name="Accent2 3 3" xfId="1291"/>
    <cellStyle name="Accent2 3 4" xfId="46481"/>
    <cellStyle name="Accent2 3 5" xfId="46482"/>
    <cellStyle name="Accent2 3_Sheet3" xfId="46483"/>
    <cellStyle name="Accent2 4" xfId="1292"/>
    <cellStyle name="Accent2 4 2" xfId="1293"/>
    <cellStyle name="Accent2 4 2 2" xfId="1294"/>
    <cellStyle name="Accent2 4 2 2 2" xfId="1295"/>
    <cellStyle name="Accent2 4 2 3" xfId="46484"/>
    <cellStyle name="Accent2 4 3" xfId="1296"/>
    <cellStyle name="Accent2 4 4" xfId="46485"/>
    <cellStyle name="Accent2 4 5" xfId="46486"/>
    <cellStyle name="Accent2 5" xfId="1297"/>
    <cellStyle name="Accent2 5 2" xfId="1298"/>
    <cellStyle name="Accent2 5 2 2" xfId="1299"/>
    <cellStyle name="Accent2 5 2 2 2" xfId="1300"/>
    <cellStyle name="Accent2 5 2 3" xfId="46487"/>
    <cellStyle name="Accent2 5 3" xfId="1301"/>
    <cellStyle name="Accent2 5 4" xfId="46488"/>
    <cellStyle name="Accent2 5 5" xfId="46489"/>
    <cellStyle name="Accent2 5 6" xfId="46490"/>
    <cellStyle name="Accent2 5 7" xfId="46491"/>
    <cellStyle name="Accent2 6" xfId="1302"/>
    <cellStyle name="Accent2 6 2" xfId="1303"/>
    <cellStyle name="Accent2 6 2 2" xfId="1304"/>
    <cellStyle name="Accent2 6 2 2 2" xfId="1305"/>
    <cellStyle name="Accent2 6 2 3" xfId="46492"/>
    <cellStyle name="Accent2 6 3" xfId="1306"/>
    <cellStyle name="Accent2 6 4" xfId="46493"/>
    <cellStyle name="Accent2 6 5" xfId="46494"/>
    <cellStyle name="Accent2 7" xfId="1307"/>
    <cellStyle name="Accent2 7 2" xfId="1308"/>
    <cellStyle name="Accent2 7 2 2" xfId="1309"/>
    <cellStyle name="Accent2 7 2 2 2" xfId="1310"/>
    <cellStyle name="Accent2 7 2 3" xfId="46495"/>
    <cellStyle name="Accent2 7 3" xfId="1311"/>
    <cellStyle name="Accent2 7 4" xfId="46496"/>
    <cellStyle name="Accent2 7 5" xfId="46497"/>
    <cellStyle name="Accent2 8" xfId="1312"/>
    <cellStyle name="Accent2 8 2" xfId="1313"/>
    <cellStyle name="Accent2 8 2 2" xfId="1314"/>
    <cellStyle name="Accent2 8 2 2 2" xfId="1315"/>
    <cellStyle name="Accent2 8 2 3" xfId="46498"/>
    <cellStyle name="Accent2 8 3" xfId="1316"/>
    <cellStyle name="Accent2 8 4" xfId="46499"/>
    <cellStyle name="Accent2 8 5" xfId="46500"/>
    <cellStyle name="Accent2 9" xfId="1317"/>
    <cellStyle name="Accent2 9 2" xfId="1318"/>
    <cellStyle name="Accent2 9 2 2" xfId="1319"/>
    <cellStyle name="Accent2 9 2 2 2" xfId="1320"/>
    <cellStyle name="Accent2 9 2 3" xfId="46501"/>
    <cellStyle name="Accent2 9 3" xfId="1321"/>
    <cellStyle name="Accent2 9 4" xfId="46502"/>
    <cellStyle name="Accent2 9 5" xfId="46503"/>
    <cellStyle name="Accent3 - 20%" xfId="46504"/>
    <cellStyle name="Accent3 - 40%" xfId="46505"/>
    <cellStyle name="Accent3 - 60%" xfId="46506"/>
    <cellStyle name="Accent3 10" xfId="1322"/>
    <cellStyle name="Accent3 10 2" xfId="1323"/>
    <cellStyle name="Accent3 10 2 2" xfId="1324"/>
    <cellStyle name="Accent3 10 2 2 2" xfId="1325"/>
    <cellStyle name="Accent3 10 2 3" xfId="46507"/>
    <cellStyle name="Accent3 10 3" xfId="1326"/>
    <cellStyle name="Accent3 10 4" xfId="46508"/>
    <cellStyle name="Accent3 10 5" xfId="46509"/>
    <cellStyle name="Accent3 11" xfId="1327"/>
    <cellStyle name="Accent3 11 2" xfId="1328"/>
    <cellStyle name="Accent3 11 3" xfId="1329"/>
    <cellStyle name="Accent3 12" xfId="1330"/>
    <cellStyle name="Accent3 12 2" xfId="1331"/>
    <cellStyle name="Accent3 12 3" xfId="1332"/>
    <cellStyle name="Accent3 13" xfId="1333"/>
    <cellStyle name="Accent3 14" xfId="46510"/>
    <cellStyle name="Accent3 15" xfId="46511"/>
    <cellStyle name="Accent3 16" xfId="46512"/>
    <cellStyle name="Accent3 17" xfId="46513"/>
    <cellStyle name="Accent3 18" xfId="46514"/>
    <cellStyle name="Accent3 19" xfId="46515"/>
    <cellStyle name="Accent3 2" xfId="1334"/>
    <cellStyle name="Accent3 2 2" xfId="1335"/>
    <cellStyle name="Accent3 2 2 2" xfId="1336"/>
    <cellStyle name="Accent3 2 2 3" xfId="1337"/>
    <cellStyle name="Accent3 2 3" xfId="1338"/>
    <cellStyle name="Accent3 2 3 2" xfId="46516"/>
    <cellStyle name="Accent3 2 3 3" xfId="46517"/>
    <cellStyle name="Accent3 2 4" xfId="1339"/>
    <cellStyle name="Accent3 2 4 2" xfId="46518"/>
    <cellStyle name="Accent3 2 4 3" xfId="46519"/>
    <cellStyle name="Accent3 2 5" xfId="46520"/>
    <cellStyle name="Accent3 2 6" xfId="46521"/>
    <cellStyle name="Accent3 2 7" xfId="46522"/>
    <cellStyle name="Accent3 2 8" xfId="46523"/>
    <cellStyle name="Accent3 2_Sheet3" xfId="46524"/>
    <cellStyle name="Accent3 20" xfId="46525"/>
    <cellStyle name="Accent3 21" xfId="46526"/>
    <cellStyle name="Accent3 22" xfId="46527"/>
    <cellStyle name="Accent3 23" xfId="46528"/>
    <cellStyle name="Accent3 3" xfId="1340"/>
    <cellStyle name="Accent3 3 2" xfId="1341"/>
    <cellStyle name="Accent3 3 2 2" xfId="1342"/>
    <cellStyle name="Accent3 3 2 2 2" xfId="1343"/>
    <cellStyle name="Accent3 3 2 3" xfId="46529"/>
    <cellStyle name="Accent3 3 3" xfId="1344"/>
    <cellStyle name="Accent3 3 4" xfId="46530"/>
    <cellStyle name="Accent3 3 5" xfId="46531"/>
    <cellStyle name="Accent3 3_Sheet3" xfId="46532"/>
    <cellStyle name="Accent3 4" xfId="1345"/>
    <cellStyle name="Accent3 4 2" xfId="1346"/>
    <cellStyle name="Accent3 4 2 2" xfId="1347"/>
    <cellStyle name="Accent3 4 2 2 2" xfId="1348"/>
    <cellStyle name="Accent3 4 2 3" xfId="46533"/>
    <cellStyle name="Accent3 4 3" xfId="1349"/>
    <cellStyle name="Accent3 4 4" xfId="46534"/>
    <cellStyle name="Accent3 4 5" xfId="46535"/>
    <cellStyle name="Accent3 5" xfId="1350"/>
    <cellStyle name="Accent3 5 2" xfId="1351"/>
    <cellStyle name="Accent3 5 2 2" xfId="1352"/>
    <cellStyle name="Accent3 5 2 2 2" xfId="1353"/>
    <cellStyle name="Accent3 5 2 3" xfId="46536"/>
    <cellStyle name="Accent3 5 3" xfId="1354"/>
    <cellStyle name="Accent3 5 4" xfId="46537"/>
    <cellStyle name="Accent3 5 5" xfId="46538"/>
    <cellStyle name="Accent3 5 6" xfId="46539"/>
    <cellStyle name="Accent3 5 7" xfId="46540"/>
    <cellStyle name="Accent3 6" xfId="1355"/>
    <cellStyle name="Accent3 6 2" xfId="1356"/>
    <cellStyle name="Accent3 6 2 2" xfId="1357"/>
    <cellStyle name="Accent3 6 2 2 2" xfId="1358"/>
    <cellStyle name="Accent3 6 2 3" xfId="46541"/>
    <cellStyle name="Accent3 6 3" xfId="1359"/>
    <cellStyle name="Accent3 6 4" xfId="46542"/>
    <cellStyle name="Accent3 6 5" xfId="46543"/>
    <cellStyle name="Accent3 7" xfId="1360"/>
    <cellStyle name="Accent3 7 2" xfId="1361"/>
    <cellStyle name="Accent3 7 2 2" xfId="1362"/>
    <cellStyle name="Accent3 7 2 2 2" xfId="1363"/>
    <cellStyle name="Accent3 7 2 3" xfId="46544"/>
    <cellStyle name="Accent3 7 3" xfId="1364"/>
    <cellStyle name="Accent3 7 4" xfId="46545"/>
    <cellStyle name="Accent3 7 5" xfId="46546"/>
    <cellStyle name="Accent3 8" xfId="1365"/>
    <cellStyle name="Accent3 8 2" xfId="1366"/>
    <cellStyle name="Accent3 8 2 2" xfId="1367"/>
    <cellStyle name="Accent3 8 2 2 2" xfId="1368"/>
    <cellStyle name="Accent3 8 2 3" xfId="46547"/>
    <cellStyle name="Accent3 8 3" xfId="1369"/>
    <cellStyle name="Accent3 8 4" xfId="46548"/>
    <cellStyle name="Accent3 8 5" xfId="46549"/>
    <cellStyle name="Accent3 9" xfId="1370"/>
    <cellStyle name="Accent3 9 2" xfId="1371"/>
    <cellStyle name="Accent3 9 2 2" xfId="1372"/>
    <cellStyle name="Accent3 9 2 2 2" xfId="1373"/>
    <cellStyle name="Accent3 9 2 3" xfId="46550"/>
    <cellStyle name="Accent3 9 3" xfId="1374"/>
    <cellStyle name="Accent3 9 4" xfId="46551"/>
    <cellStyle name="Accent3 9 5" xfId="46552"/>
    <cellStyle name="Accent4 - 20%" xfId="46553"/>
    <cellStyle name="Accent4 - 40%" xfId="46554"/>
    <cellStyle name="Accent4 - 60%" xfId="46555"/>
    <cellStyle name="Accent4 10" xfId="1375"/>
    <cellStyle name="Accent4 10 2" xfId="1376"/>
    <cellStyle name="Accent4 10 2 2" xfId="1377"/>
    <cellStyle name="Accent4 10 2 2 2" xfId="1378"/>
    <cellStyle name="Accent4 10 2 3" xfId="46556"/>
    <cellStyle name="Accent4 10 3" xfId="1379"/>
    <cellStyle name="Accent4 10 4" xfId="46557"/>
    <cellStyle name="Accent4 10 5" xfId="46558"/>
    <cellStyle name="Accent4 11" xfId="1380"/>
    <cellStyle name="Accent4 11 2" xfId="1381"/>
    <cellStyle name="Accent4 11 2 2" xfId="1382"/>
    <cellStyle name="Accent4 11 3" xfId="1383"/>
    <cellStyle name="Accent4 11 4" xfId="1384"/>
    <cellStyle name="Accent4 12" xfId="1385"/>
    <cellStyle name="Accent4 12 2" xfId="1386"/>
    <cellStyle name="Accent4 12 2 2" xfId="1387"/>
    <cellStyle name="Accent4 12 3" xfId="1388"/>
    <cellStyle name="Accent4 12 4" xfId="1389"/>
    <cellStyle name="Accent4 13" xfId="1390"/>
    <cellStyle name="Accent4 13 2" xfId="1391"/>
    <cellStyle name="Accent4 14" xfId="1392"/>
    <cellStyle name="Accent4 15" xfId="1393"/>
    <cellStyle name="Accent4 16" xfId="46559"/>
    <cellStyle name="Accent4 17" xfId="46560"/>
    <cellStyle name="Accent4 18" xfId="46561"/>
    <cellStyle name="Accent4 19" xfId="46562"/>
    <cellStyle name="Accent4 2" xfId="1394"/>
    <cellStyle name="Accent4 2 2" xfId="1395"/>
    <cellStyle name="Accent4 2 2 2" xfId="1396"/>
    <cellStyle name="Accent4 2 2 2 2" xfId="1397"/>
    <cellStyle name="Accent4 2 2 3" xfId="1398"/>
    <cellStyle name="Accent4 2 2 3 2" xfId="1399"/>
    <cellStyle name="Accent4 2 2 4" xfId="1400"/>
    <cellStyle name="Accent4 2 3" xfId="1401"/>
    <cellStyle name="Accent4 2 3 2" xfId="1402"/>
    <cellStyle name="Accent4 2 3 2 2" xfId="1403"/>
    <cellStyle name="Accent4 2 3 3" xfId="1404"/>
    <cellStyle name="Accent4 2 4" xfId="1405"/>
    <cellStyle name="Accent4 2 4 2" xfId="46563"/>
    <cellStyle name="Accent4 2 4 3" xfId="46564"/>
    <cellStyle name="Accent4 2 5" xfId="46565"/>
    <cellStyle name="Accent4 2 6" xfId="46566"/>
    <cellStyle name="Accent4 2 7" xfId="46567"/>
    <cellStyle name="Accent4 2 8" xfId="46568"/>
    <cellStyle name="Accent4 2_Sheet3" xfId="46569"/>
    <cellStyle name="Accent4 20" xfId="46570"/>
    <cellStyle name="Accent4 21" xfId="46571"/>
    <cellStyle name="Accent4 22" xfId="46572"/>
    <cellStyle name="Accent4 23" xfId="46573"/>
    <cellStyle name="Accent4 3" xfId="1406"/>
    <cellStyle name="Accent4 3 2" xfId="1407"/>
    <cellStyle name="Accent4 3 2 2" xfId="1408"/>
    <cellStyle name="Accent4 3 2 2 2" xfId="1409"/>
    <cellStyle name="Accent4 3 2 3" xfId="46574"/>
    <cellStyle name="Accent4 3 3" xfId="1410"/>
    <cellStyle name="Accent4 3 4" xfId="1411"/>
    <cellStyle name="Accent4 3 5" xfId="46575"/>
    <cellStyle name="Accent4 3_Sheet3" xfId="46576"/>
    <cellStyle name="Accent4 4" xfId="1412"/>
    <cellStyle name="Accent4 4 2" xfId="1413"/>
    <cellStyle name="Accent4 4 2 2" xfId="1414"/>
    <cellStyle name="Accent4 4 2 2 2" xfId="1415"/>
    <cellStyle name="Accent4 4 2 3" xfId="46577"/>
    <cellStyle name="Accent4 4 3" xfId="1416"/>
    <cellStyle name="Accent4 4 4" xfId="46578"/>
    <cellStyle name="Accent4 4 5" xfId="46579"/>
    <cellStyle name="Accent4 5" xfId="1417"/>
    <cellStyle name="Accent4 5 2" xfId="1418"/>
    <cellStyle name="Accent4 5 2 2" xfId="1419"/>
    <cellStyle name="Accent4 5 2 2 2" xfId="1420"/>
    <cellStyle name="Accent4 5 2 3" xfId="46580"/>
    <cellStyle name="Accent4 5 3" xfId="1421"/>
    <cellStyle name="Accent4 5 4" xfId="46581"/>
    <cellStyle name="Accent4 5 5" xfId="46582"/>
    <cellStyle name="Accent4 5 6" xfId="46583"/>
    <cellStyle name="Accent4 5 7" xfId="46584"/>
    <cellStyle name="Accent4 6" xfId="1422"/>
    <cellStyle name="Accent4 6 2" xfId="1423"/>
    <cellStyle name="Accent4 6 2 2" xfId="1424"/>
    <cellStyle name="Accent4 6 2 2 2" xfId="1425"/>
    <cellStyle name="Accent4 6 2 3" xfId="46585"/>
    <cellStyle name="Accent4 6 3" xfId="1426"/>
    <cellStyle name="Accent4 6 4" xfId="46586"/>
    <cellStyle name="Accent4 6 5" xfId="46587"/>
    <cellStyle name="Accent4 7" xfId="1427"/>
    <cellStyle name="Accent4 7 2" xfId="1428"/>
    <cellStyle name="Accent4 7 2 2" xfId="1429"/>
    <cellStyle name="Accent4 7 2 2 2" xfId="1430"/>
    <cellStyle name="Accent4 7 2 3" xfId="46588"/>
    <cellStyle name="Accent4 7 3" xfId="1431"/>
    <cellStyle name="Accent4 7 4" xfId="46589"/>
    <cellStyle name="Accent4 7 5" xfId="46590"/>
    <cellStyle name="Accent4 8" xfId="1432"/>
    <cellStyle name="Accent4 8 2" xfId="1433"/>
    <cellStyle name="Accent4 8 2 2" xfId="1434"/>
    <cellStyle name="Accent4 8 2 2 2" xfId="1435"/>
    <cellStyle name="Accent4 8 2 3" xfId="46591"/>
    <cellStyle name="Accent4 8 3" xfId="1436"/>
    <cellStyle name="Accent4 8 4" xfId="46592"/>
    <cellStyle name="Accent4 8 5" xfId="46593"/>
    <cellStyle name="Accent4 9" xfId="1437"/>
    <cellStyle name="Accent4 9 2" xfId="1438"/>
    <cellStyle name="Accent4 9 2 2" xfId="1439"/>
    <cellStyle name="Accent4 9 2 2 2" xfId="1440"/>
    <cellStyle name="Accent4 9 2 3" xfId="46594"/>
    <cellStyle name="Accent4 9 3" xfId="1441"/>
    <cellStyle name="Accent4 9 4" xfId="46595"/>
    <cellStyle name="Accent4 9 5" xfId="46596"/>
    <cellStyle name="Accent5 - 20%" xfId="46597"/>
    <cellStyle name="Accent5 - 40%" xfId="46598"/>
    <cellStyle name="Accent5 - 60%" xfId="46599"/>
    <cellStyle name="Accent5 10" xfId="1442"/>
    <cellStyle name="Accent5 10 2" xfId="1443"/>
    <cellStyle name="Accent5 10 2 2" xfId="1444"/>
    <cellStyle name="Accent5 10 2 2 2" xfId="1445"/>
    <cellStyle name="Accent5 10 2 3" xfId="46600"/>
    <cellStyle name="Accent5 10 3" xfId="1446"/>
    <cellStyle name="Accent5 10 4" xfId="46601"/>
    <cellStyle name="Accent5 10 5" xfId="46602"/>
    <cellStyle name="Accent5 11" xfId="1447"/>
    <cellStyle name="Accent5 11 2" xfId="1448"/>
    <cellStyle name="Accent5 11 3" xfId="1449"/>
    <cellStyle name="Accent5 12" xfId="1450"/>
    <cellStyle name="Accent5 12 2" xfId="1451"/>
    <cellStyle name="Accent5 12 3" xfId="1452"/>
    <cellStyle name="Accent5 13" xfId="1453"/>
    <cellStyle name="Accent5 14" xfId="46603"/>
    <cellStyle name="Accent5 15" xfId="46604"/>
    <cellStyle name="Accent5 16" xfId="46605"/>
    <cellStyle name="Accent5 17" xfId="46606"/>
    <cellStyle name="Accent5 18" xfId="46607"/>
    <cellStyle name="Accent5 19" xfId="46608"/>
    <cellStyle name="Accent5 2" xfId="1454"/>
    <cellStyle name="Accent5 2 2" xfId="1455"/>
    <cellStyle name="Accent5 2 2 2" xfId="1456"/>
    <cellStyle name="Accent5 2 2 3" xfId="1457"/>
    <cellStyle name="Accent5 2 3" xfId="1458"/>
    <cellStyle name="Accent5 2 3 2" xfId="46609"/>
    <cellStyle name="Accent5 2 3 3" xfId="46610"/>
    <cellStyle name="Accent5 2 4" xfId="1459"/>
    <cellStyle name="Accent5 2 4 2" xfId="46611"/>
    <cellStyle name="Accent5 2 4 3" xfId="46612"/>
    <cellStyle name="Accent5 2 5" xfId="46613"/>
    <cellStyle name="Accent5 2 6" xfId="46614"/>
    <cellStyle name="Accent5 2 7" xfId="46615"/>
    <cellStyle name="Accent5 2 8" xfId="46616"/>
    <cellStyle name="Accent5 2_Sheet3" xfId="46617"/>
    <cellStyle name="Accent5 20" xfId="46618"/>
    <cellStyle name="Accent5 21" xfId="46619"/>
    <cellStyle name="Accent5 22" xfId="46620"/>
    <cellStyle name="Accent5 23" xfId="46621"/>
    <cellStyle name="Accent5 3" xfId="1460"/>
    <cellStyle name="Accent5 3 2" xfId="1461"/>
    <cellStyle name="Accent5 3 2 2" xfId="1462"/>
    <cellStyle name="Accent5 3 2 2 2" xfId="1463"/>
    <cellStyle name="Accent5 3 2 3" xfId="46622"/>
    <cellStyle name="Accent5 3 3" xfId="1464"/>
    <cellStyle name="Accent5 3 4" xfId="46623"/>
    <cellStyle name="Accent5 3 5" xfId="46624"/>
    <cellStyle name="Accent5 3_Sheet3" xfId="46625"/>
    <cellStyle name="Accent5 4" xfId="1465"/>
    <cellStyle name="Accent5 4 2" xfId="1466"/>
    <cellStyle name="Accent5 4 2 2" xfId="1467"/>
    <cellStyle name="Accent5 4 2 2 2" xfId="1468"/>
    <cellStyle name="Accent5 4 2 3" xfId="46626"/>
    <cellStyle name="Accent5 4 3" xfId="1469"/>
    <cellStyle name="Accent5 4 4" xfId="46627"/>
    <cellStyle name="Accent5 4 5" xfId="46628"/>
    <cellStyle name="Accent5 5" xfId="1470"/>
    <cellStyle name="Accent5 5 2" xfId="1471"/>
    <cellStyle name="Accent5 5 2 2" xfId="1472"/>
    <cellStyle name="Accent5 5 2 2 2" xfId="1473"/>
    <cellStyle name="Accent5 5 2 3" xfId="46629"/>
    <cellStyle name="Accent5 5 3" xfId="1474"/>
    <cellStyle name="Accent5 5 4" xfId="46630"/>
    <cellStyle name="Accent5 5 5" xfId="46631"/>
    <cellStyle name="Accent5 5 6" xfId="46632"/>
    <cellStyle name="Accent5 5 7" xfId="46633"/>
    <cellStyle name="Accent5 6" xfId="1475"/>
    <cellStyle name="Accent5 6 2" xfId="1476"/>
    <cellStyle name="Accent5 6 2 2" xfId="1477"/>
    <cellStyle name="Accent5 6 2 2 2" xfId="1478"/>
    <cellStyle name="Accent5 6 2 3" xfId="46634"/>
    <cellStyle name="Accent5 6 3" xfId="1479"/>
    <cellStyle name="Accent5 6 4" xfId="46635"/>
    <cellStyle name="Accent5 6 5" xfId="46636"/>
    <cellStyle name="Accent5 7" xfId="1480"/>
    <cellStyle name="Accent5 7 2" xfId="1481"/>
    <cellStyle name="Accent5 7 2 2" xfId="1482"/>
    <cellStyle name="Accent5 7 2 2 2" xfId="1483"/>
    <cellStyle name="Accent5 7 2 3" xfId="46637"/>
    <cellStyle name="Accent5 7 3" xfId="1484"/>
    <cellStyle name="Accent5 7 4" xfId="46638"/>
    <cellStyle name="Accent5 7 5" xfId="46639"/>
    <cellStyle name="Accent5 8" xfId="1485"/>
    <cellStyle name="Accent5 8 2" xfId="1486"/>
    <cellStyle name="Accent5 8 2 2" xfId="1487"/>
    <cellStyle name="Accent5 8 2 2 2" xfId="1488"/>
    <cellStyle name="Accent5 8 2 3" xfId="46640"/>
    <cellStyle name="Accent5 8 3" xfId="1489"/>
    <cellStyle name="Accent5 8 4" xfId="46641"/>
    <cellStyle name="Accent5 8 5" xfId="46642"/>
    <cellStyle name="Accent5 9" xfId="1490"/>
    <cellStyle name="Accent5 9 2" xfId="1491"/>
    <cellStyle name="Accent5 9 2 2" xfId="1492"/>
    <cellStyle name="Accent5 9 2 2 2" xfId="1493"/>
    <cellStyle name="Accent5 9 2 3" xfId="46643"/>
    <cellStyle name="Accent5 9 3" xfId="1494"/>
    <cellStyle name="Accent5 9 4" xfId="46644"/>
    <cellStyle name="Accent5 9 5" xfId="46645"/>
    <cellStyle name="Accent6 - 20%" xfId="46646"/>
    <cellStyle name="Accent6 - 40%" xfId="46647"/>
    <cellStyle name="Accent6 - 60%" xfId="46648"/>
    <cellStyle name="Accent6 10" xfId="1495"/>
    <cellStyle name="Accent6 10 2" xfId="1496"/>
    <cellStyle name="Accent6 10 2 2" xfId="1497"/>
    <cellStyle name="Accent6 10 2 2 2" xfId="1498"/>
    <cellStyle name="Accent6 10 2 3" xfId="46649"/>
    <cellStyle name="Accent6 10 3" xfId="1499"/>
    <cellStyle name="Accent6 10 4" xfId="46650"/>
    <cellStyle name="Accent6 10 5" xfId="46651"/>
    <cellStyle name="Accent6 11" xfId="1500"/>
    <cellStyle name="Accent6 11 2" xfId="1501"/>
    <cellStyle name="Accent6 11 2 2" xfId="1502"/>
    <cellStyle name="Accent6 11 3" xfId="1503"/>
    <cellStyle name="Accent6 11 4" xfId="1504"/>
    <cellStyle name="Accent6 12" xfId="1505"/>
    <cellStyle name="Accent6 12 2" xfId="1506"/>
    <cellStyle name="Accent6 12 2 2" xfId="1507"/>
    <cellStyle name="Accent6 12 3" xfId="1508"/>
    <cellStyle name="Accent6 12 4" xfId="1509"/>
    <cellStyle name="Accent6 13" xfId="1510"/>
    <cellStyle name="Accent6 13 2" xfId="1511"/>
    <cellStyle name="Accent6 14" xfId="1512"/>
    <cellStyle name="Accent6 15" xfId="1513"/>
    <cellStyle name="Accent6 16" xfId="46652"/>
    <cellStyle name="Accent6 17" xfId="46653"/>
    <cellStyle name="Accent6 18" xfId="46654"/>
    <cellStyle name="Accent6 19" xfId="46655"/>
    <cellStyle name="Accent6 2" xfId="1514"/>
    <cellStyle name="Accent6 2 2" xfId="1515"/>
    <cellStyle name="Accent6 2 2 2" xfId="1516"/>
    <cellStyle name="Accent6 2 2 2 2" xfId="1517"/>
    <cellStyle name="Accent6 2 2 3" xfId="1518"/>
    <cellStyle name="Accent6 2 2 3 2" xfId="1519"/>
    <cellStyle name="Accent6 2 2 4" xfId="1520"/>
    <cellStyle name="Accent6 2 3" xfId="1521"/>
    <cellStyle name="Accent6 2 3 2" xfId="1522"/>
    <cellStyle name="Accent6 2 3 2 2" xfId="1523"/>
    <cellStyle name="Accent6 2 3 3" xfId="1524"/>
    <cellStyle name="Accent6 2 4" xfId="1525"/>
    <cellStyle name="Accent6 2 4 2" xfId="46656"/>
    <cellStyle name="Accent6 2 4 3" xfId="46657"/>
    <cellStyle name="Accent6 2 5" xfId="46658"/>
    <cellStyle name="Accent6 2 6" xfId="46659"/>
    <cellStyle name="Accent6 2 7" xfId="46660"/>
    <cellStyle name="Accent6 2 8" xfId="46661"/>
    <cellStyle name="Accent6 2_Sheet3" xfId="46662"/>
    <cellStyle name="Accent6 20" xfId="46663"/>
    <cellStyle name="Accent6 21" xfId="46664"/>
    <cellStyle name="Accent6 22" xfId="46665"/>
    <cellStyle name="Accent6 23" xfId="46666"/>
    <cellStyle name="Accent6 3" xfId="1526"/>
    <cellStyle name="Accent6 3 2" xfId="1527"/>
    <cellStyle name="Accent6 3 2 2" xfId="1528"/>
    <cellStyle name="Accent6 3 2 2 2" xfId="1529"/>
    <cellStyle name="Accent6 3 2 3" xfId="46667"/>
    <cellStyle name="Accent6 3 3" xfId="1530"/>
    <cellStyle name="Accent6 3 4" xfId="46668"/>
    <cellStyle name="Accent6 3 5" xfId="46669"/>
    <cellStyle name="Accent6 3_Sheet3" xfId="46670"/>
    <cellStyle name="Accent6 4" xfId="1531"/>
    <cellStyle name="Accent6 4 2" xfId="1532"/>
    <cellStyle name="Accent6 4 2 2" xfId="1533"/>
    <cellStyle name="Accent6 4 2 2 2" xfId="1534"/>
    <cellStyle name="Accent6 4 2 3" xfId="46671"/>
    <cellStyle name="Accent6 4 3" xfId="1535"/>
    <cellStyle name="Accent6 4 4" xfId="46672"/>
    <cellStyle name="Accent6 4 5" xfId="46673"/>
    <cellStyle name="Accent6 5" xfId="1536"/>
    <cellStyle name="Accent6 5 2" xfId="1537"/>
    <cellStyle name="Accent6 5 2 2" xfId="1538"/>
    <cellStyle name="Accent6 5 2 2 2" xfId="1539"/>
    <cellStyle name="Accent6 5 2 3" xfId="46674"/>
    <cellStyle name="Accent6 5 3" xfId="1540"/>
    <cellStyle name="Accent6 5 4" xfId="46675"/>
    <cellStyle name="Accent6 5 5" xfId="46676"/>
    <cellStyle name="Accent6 5 6" xfId="46677"/>
    <cellStyle name="Accent6 5 7" xfId="46678"/>
    <cellStyle name="Accent6 6" xfId="1541"/>
    <cellStyle name="Accent6 6 2" xfId="1542"/>
    <cellStyle name="Accent6 6 2 2" xfId="1543"/>
    <cellStyle name="Accent6 6 2 2 2" xfId="1544"/>
    <cellStyle name="Accent6 6 2 3" xfId="46679"/>
    <cellStyle name="Accent6 6 3" xfId="1545"/>
    <cellStyle name="Accent6 6 4" xfId="46680"/>
    <cellStyle name="Accent6 6 5" xfId="46681"/>
    <cellStyle name="Accent6 7" xfId="1546"/>
    <cellStyle name="Accent6 7 2" xfId="1547"/>
    <cellStyle name="Accent6 7 2 2" xfId="1548"/>
    <cellStyle name="Accent6 7 2 2 2" xfId="1549"/>
    <cellStyle name="Accent6 7 2 3" xfId="46682"/>
    <cellStyle name="Accent6 7 3" xfId="1550"/>
    <cellStyle name="Accent6 7 4" xfId="46683"/>
    <cellStyle name="Accent6 7 5" xfId="46684"/>
    <cellStyle name="Accent6 8" xfId="1551"/>
    <cellStyle name="Accent6 8 2" xfId="1552"/>
    <cellStyle name="Accent6 8 2 2" xfId="1553"/>
    <cellStyle name="Accent6 8 2 2 2" xfId="1554"/>
    <cellStyle name="Accent6 8 2 3" xfId="46685"/>
    <cellStyle name="Accent6 8 3" xfId="1555"/>
    <cellStyle name="Accent6 8 4" xfId="46686"/>
    <cellStyle name="Accent6 8 5" xfId="46687"/>
    <cellStyle name="Accent6 9" xfId="1556"/>
    <cellStyle name="Accent6 9 2" xfId="1557"/>
    <cellStyle name="Accent6 9 2 2" xfId="1558"/>
    <cellStyle name="Accent6 9 2 2 2" xfId="1559"/>
    <cellStyle name="Accent6 9 2 3" xfId="46688"/>
    <cellStyle name="Accent6 9 3" xfId="1560"/>
    <cellStyle name="Accent6 9 4" xfId="46689"/>
    <cellStyle name="Accent6 9 5" xfId="46690"/>
    <cellStyle name="active" xfId="1561"/>
    <cellStyle name="active 2" xfId="1562"/>
    <cellStyle name="active 2 2" xfId="1563"/>
    <cellStyle name="active 2 2 2" xfId="1564"/>
    <cellStyle name="active 2 3" xfId="46691"/>
    <cellStyle name="active 3" xfId="1565"/>
    <cellStyle name="active 3 2" xfId="1566"/>
    <cellStyle name="active 3 3" xfId="46692"/>
    <cellStyle name="active 4" xfId="1567"/>
    <cellStyle name="active 4 2" xfId="1568"/>
    <cellStyle name="active 5" xfId="1569"/>
    <cellStyle name="active 5 2" xfId="1570"/>
    <cellStyle name="active 6" xfId="1571"/>
    <cellStyle name="active 6 2" xfId="1572"/>
    <cellStyle name="active 7" xfId="1573"/>
    <cellStyle name="Actual Date" xfId="1574"/>
    <cellStyle name="Actual Date 2" xfId="1575"/>
    <cellStyle name="Actual Date 3" xfId="1576"/>
    <cellStyle name="Adjustable" xfId="44728"/>
    <cellStyle name="Adjustable 2" xfId="46693"/>
    <cellStyle name="Adjustable 2 2" xfId="46694"/>
    <cellStyle name="Adjustable 2 3" xfId="46695"/>
    <cellStyle name="Adjustable 3" xfId="46696"/>
    <cellStyle name="Adjustable 4" xfId="46697"/>
    <cellStyle name="Adjustable 5" xfId="46698"/>
    <cellStyle name="ÅëÈ­ [0]_±âÅ¸" xfId="1577"/>
    <cellStyle name="ÅëÈ­_±âÅ¸" xfId="1578"/>
    <cellStyle name="ÄÞ¸¶ [0]_±âÅ¸" xfId="1579"/>
    <cellStyle name="ÄÞ¸¶_±âÅ¸" xfId="1580"/>
    <cellStyle name="Bad 10" xfId="1581"/>
    <cellStyle name="Bad 10 2" xfId="1582"/>
    <cellStyle name="Bad 10 2 2" xfId="1583"/>
    <cellStyle name="Bad 10 2 2 2" xfId="1584"/>
    <cellStyle name="Bad 10 2 3" xfId="46699"/>
    <cellStyle name="Bad 10 3" xfId="1585"/>
    <cellStyle name="Bad 10 4" xfId="46700"/>
    <cellStyle name="Bad 10 5" xfId="46701"/>
    <cellStyle name="Bad 11" xfId="1586"/>
    <cellStyle name="Bad 11 2" xfId="1587"/>
    <cellStyle name="Bad 11 3" xfId="1588"/>
    <cellStyle name="Bad 12" xfId="1589"/>
    <cellStyle name="Bad 12 2" xfId="1590"/>
    <cellStyle name="Bad 12 3" xfId="1591"/>
    <cellStyle name="Bad 13" xfId="1592"/>
    <cellStyle name="Bad 14" xfId="46702"/>
    <cellStyle name="Bad 2" xfId="1593"/>
    <cellStyle name="Bad 2 2" xfId="1594"/>
    <cellStyle name="Bad 2 2 2" xfId="1595"/>
    <cellStyle name="Bad 2 2 3" xfId="1596"/>
    <cellStyle name="Bad 2 3" xfId="1597"/>
    <cellStyle name="Bad 2 3 2" xfId="46703"/>
    <cellStyle name="Bad 2 3 3" xfId="46704"/>
    <cellStyle name="Bad 2 4" xfId="1598"/>
    <cellStyle name="Bad 2 4 2" xfId="46705"/>
    <cellStyle name="Bad 2 4 3" xfId="46706"/>
    <cellStyle name="Bad 2 5" xfId="46707"/>
    <cellStyle name="Bad 2 6" xfId="46708"/>
    <cellStyle name="Bad 2 7" xfId="46709"/>
    <cellStyle name="Bad 2 8" xfId="46710"/>
    <cellStyle name="Bad 2_Sheet3" xfId="46711"/>
    <cellStyle name="Bad 3" xfId="1599"/>
    <cellStyle name="Bad 3 2" xfId="1600"/>
    <cellStyle name="Bad 3 2 2" xfId="1601"/>
    <cellStyle name="Bad 3 2 2 2" xfId="1602"/>
    <cellStyle name="Bad 3 2 3" xfId="46712"/>
    <cellStyle name="Bad 3 3" xfId="1603"/>
    <cellStyle name="Bad 3 4" xfId="46713"/>
    <cellStyle name="Bad 3 5" xfId="46714"/>
    <cellStyle name="Bad 3_Sheet3" xfId="46715"/>
    <cellStyle name="Bad 4" xfId="1604"/>
    <cellStyle name="Bad 4 2" xfId="1605"/>
    <cellStyle name="Bad 4 2 2" xfId="1606"/>
    <cellStyle name="Bad 4 2 2 2" xfId="1607"/>
    <cellStyle name="Bad 4 2 3" xfId="46716"/>
    <cellStyle name="Bad 4 3" xfId="1608"/>
    <cellStyle name="Bad 4 4" xfId="46717"/>
    <cellStyle name="Bad 4 5" xfId="46718"/>
    <cellStyle name="Bad 5" xfId="1609"/>
    <cellStyle name="Bad 5 2" xfId="1610"/>
    <cellStyle name="Bad 5 2 2" xfId="1611"/>
    <cellStyle name="Bad 5 2 2 2" xfId="1612"/>
    <cellStyle name="Bad 5 2 3" xfId="46719"/>
    <cellStyle name="Bad 5 3" xfId="1613"/>
    <cellStyle name="Bad 5 4" xfId="46720"/>
    <cellStyle name="Bad 5 5" xfId="46721"/>
    <cellStyle name="Bad 5 6" xfId="46722"/>
    <cellStyle name="Bad 5 7" xfId="46723"/>
    <cellStyle name="Bad 6" xfId="1614"/>
    <cellStyle name="Bad 6 2" xfId="1615"/>
    <cellStyle name="Bad 6 2 2" xfId="1616"/>
    <cellStyle name="Bad 6 2 2 2" xfId="1617"/>
    <cellStyle name="Bad 6 2 3" xfId="46724"/>
    <cellStyle name="Bad 6 3" xfId="1618"/>
    <cellStyle name="Bad 6 4" xfId="46725"/>
    <cellStyle name="Bad 6 5" xfId="46726"/>
    <cellStyle name="Bad 7" xfId="1619"/>
    <cellStyle name="Bad 7 2" xfId="1620"/>
    <cellStyle name="Bad 7 2 2" xfId="1621"/>
    <cellStyle name="Bad 7 2 2 2" xfId="1622"/>
    <cellStyle name="Bad 7 2 3" xfId="46727"/>
    <cellStyle name="Bad 7 3" xfId="1623"/>
    <cellStyle name="Bad 7 4" xfId="46728"/>
    <cellStyle name="Bad 7 5" xfId="46729"/>
    <cellStyle name="Bad 8" xfId="1624"/>
    <cellStyle name="Bad 8 2" xfId="1625"/>
    <cellStyle name="Bad 8 2 2" xfId="1626"/>
    <cellStyle name="Bad 8 2 2 2" xfId="1627"/>
    <cellStyle name="Bad 8 2 3" xfId="46730"/>
    <cellStyle name="Bad 8 3" xfId="1628"/>
    <cellStyle name="Bad 8 4" xfId="46731"/>
    <cellStyle name="Bad 8 5" xfId="46732"/>
    <cellStyle name="Bad 9" xfId="1629"/>
    <cellStyle name="Bad 9 2" xfId="1630"/>
    <cellStyle name="Bad 9 2 2" xfId="1631"/>
    <cellStyle name="Bad 9 2 2 2" xfId="1632"/>
    <cellStyle name="Bad 9 2 3" xfId="46733"/>
    <cellStyle name="Bad 9 3" xfId="1633"/>
    <cellStyle name="Bad 9 4" xfId="46734"/>
    <cellStyle name="Bad 9 5" xfId="46735"/>
    <cellStyle name="billion" xfId="46736"/>
    <cellStyle name="Blank" xfId="1634"/>
    <cellStyle name="Blank 10" xfId="1635"/>
    <cellStyle name="Blank 10 2" xfId="1636"/>
    <cellStyle name="Blank 10 3" xfId="1637"/>
    <cellStyle name="Blank 11" xfId="1638"/>
    <cellStyle name="Blank 11 2" xfId="1639"/>
    <cellStyle name="Blank 11 3" xfId="1640"/>
    <cellStyle name="Blank 12" xfId="1641"/>
    <cellStyle name="Blank 12 2" xfId="1642"/>
    <cellStyle name="Blank 12 3" xfId="1643"/>
    <cellStyle name="Blank 13" xfId="1644"/>
    <cellStyle name="Blank 13 2" xfId="1645"/>
    <cellStyle name="Blank 13 3" xfId="1646"/>
    <cellStyle name="Blank 14" xfId="1647"/>
    <cellStyle name="Blank 14 2" xfId="1648"/>
    <cellStyle name="Blank 14 3" xfId="1649"/>
    <cellStyle name="Blank 15" xfId="1650"/>
    <cellStyle name="Blank 15 2" xfId="1651"/>
    <cellStyle name="Blank 15 3" xfId="1652"/>
    <cellStyle name="Blank 16" xfId="1653"/>
    <cellStyle name="Blank 16 2" xfId="1654"/>
    <cellStyle name="Blank 16 3" xfId="1655"/>
    <cellStyle name="Blank 17" xfId="1656"/>
    <cellStyle name="Blank 17 2" xfId="1657"/>
    <cellStyle name="Blank 17 3" xfId="1658"/>
    <cellStyle name="Blank 18" xfId="1659"/>
    <cellStyle name="Blank 18 2" xfId="1660"/>
    <cellStyle name="Blank 18 3" xfId="1661"/>
    <cellStyle name="Blank 19" xfId="1662"/>
    <cellStyle name="Blank 19 2" xfId="1663"/>
    <cellStyle name="Blank 19 3" xfId="1664"/>
    <cellStyle name="Blank 2" xfId="1665"/>
    <cellStyle name="Blank 2 2" xfId="1666"/>
    <cellStyle name="Blank 2 2 2" xfId="1667"/>
    <cellStyle name="Blank 2 2 3" xfId="1668"/>
    <cellStyle name="Blank 2 3" xfId="1669"/>
    <cellStyle name="Blank 2 3 2" xfId="1670"/>
    <cellStyle name="Blank 2 4" xfId="1671"/>
    <cellStyle name="Blank 2 5" xfId="1672"/>
    <cellStyle name="Blank 20" xfId="1673"/>
    <cellStyle name="Blank 20 2" xfId="1674"/>
    <cellStyle name="Blank 20 3" xfId="1675"/>
    <cellStyle name="Blank 21" xfId="1676"/>
    <cellStyle name="Blank 21 2" xfId="1677"/>
    <cellStyle name="Blank 21 3" xfId="1678"/>
    <cellStyle name="Blank 22" xfId="1679"/>
    <cellStyle name="Blank 22 2" xfId="1680"/>
    <cellStyle name="Blank 22 3" xfId="1681"/>
    <cellStyle name="Blank 23" xfId="1682"/>
    <cellStyle name="Blank 23 2" xfId="1683"/>
    <cellStyle name="Blank 23 3" xfId="1684"/>
    <cellStyle name="Blank 24" xfId="1685"/>
    <cellStyle name="Blank 24 2" xfId="1686"/>
    <cellStyle name="Blank 24 3" xfId="1687"/>
    <cellStyle name="Blank 25" xfId="1688"/>
    <cellStyle name="Blank 26" xfId="1689"/>
    <cellStyle name="Blank 27" xfId="1690"/>
    <cellStyle name="Blank 28" xfId="1691"/>
    <cellStyle name="Blank 29" xfId="1692"/>
    <cellStyle name="Blank 3" xfId="1693"/>
    <cellStyle name="Blank 3 2" xfId="1694"/>
    <cellStyle name="Blank 3 2 2" xfId="46737"/>
    <cellStyle name="Blank 3 2 3" xfId="46738"/>
    <cellStyle name="Blank 3 3" xfId="1695"/>
    <cellStyle name="Blank 3 4" xfId="46739"/>
    <cellStyle name="Blank 30" xfId="1696"/>
    <cellStyle name="Blank 31" xfId="1697"/>
    <cellStyle name="Blank 32" xfId="1698"/>
    <cellStyle name="Blank 33" xfId="1699"/>
    <cellStyle name="Blank 34" xfId="1700"/>
    <cellStyle name="Blank 35" xfId="1701"/>
    <cellStyle name="Blank 36" xfId="1702"/>
    <cellStyle name="Blank 37" xfId="1703"/>
    <cellStyle name="Blank 38" xfId="1704"/>
    <cellStyle name="Blank 39" xfId="1705"/>
    <cellStyle name="Blank 4" xfId="1706"/>
    <cellStyle name="Blank 4 2" xfId="1707"/>
    <cellStyle name="Blank 4 3" xfId="1708"/>
    <cellStyle name="Blank 40" xfId="1709"/>
    <cellStyle name="Blank 41" xfId="1710"/>
    <cellStyle name="Blank 42" xfId="1711"/>
    <cellStyle name="Blank 43" xfId="1712"/>
    <cellStyle name="Blank 44" xfId="1713"/>
    <cellStyle name="Blank 45" xfId="1714"/>
    <cellStyle name="Blank 46" xfId="1715"/>
    <cellStyle name="Blank 47" xfId="1716"/>
    <cellStyle name="Blank 48" xfId="1717"/>
    <cellStyle name="Blank 49" xfId="1718"/>
    <cellStyle name="Blank 5" xfId="1719"/>
    <cellStyle name="Blank 5 2" xfId="1720"/>
    <cellStyle name="Blank 5 3" xfId="1721"/>
    <cellStyle name="Blank 50" xfId="1722"/>
    <cellStyle name="Blank 51" xfId="1723"/>
    <cellStyle name="Blank 52" xfId="1724"/>
    <cellStyle name="Blank 6" xfId="1725"/>
    <cellStyle name="Blank 6 2" xfId="1726"/>
    <cellStyle name="Blank 6 2 2" xfId="1727"/>
    <cellStyle name="Blank 6 2 3" xfId="1728"/>
    <cellStyle name="Blank 6 3" xfId="1729"/>
    <cellStyle name="Blank 6 4" xfId="1730"/>
    <cellStyle name="Blank 7" xfId="1731"/>
    <cellStyle name="Blank 7 2" xfId="1732"/>
    <cellStyle name="Blank 7 2 2" xfId="1733"/>
    <cellStyle name="Blank 7 3" xfId="1734"/>
    <cellStyle name="Blank 8" xfId="1735"/>
    <cellStyle name="Blank 8 2" xfId="1736"/>
    <cellStyle name="Blank 8 3" xfId="1737"/>
    <cellStyle name="Blank 9" xfId="1738"/>
    <cellStyle name="Blank 9 2" xfId="1739"/>
    <cellStyle name="Blank 9 3" xfId="1740"/>
    <cellStyle name="BMPercent" xfId="1741"/>
    <cellStyle name="Body" xfId="1742"/>
    <cellStyle name="Bold/Border" xfId="1743"/>
    <cellStyle name="BooleanYorN" xfId="1744"/>
    <cellStyle name="Brand Align Left Text" xfId="44729"/>
    <cellStyle name="Brand Default" xfId="44730"/>
    <cellStyle name="Brand Percent" xfId="44731"/>
    <cellStyle name="Brand Source" xfId="44732"/>
    <cellStyle name="Brand Subtitle with Underline" xfId="44733"/>
    <cellStyle name="Brand Subtitle without Underline" xfId="44734"/>
    <cellStyle name="Brand Title" xfId="44735"/>
    <cellStyle name="Bullet" xfId="1745"/>
    <cellStyle name="c" xfId="1746"/>
    <cellStyle name="c_Bal Sheets" xfId="1747"/>
    <cellStyle name="c_Credit (2)" xfId="1748"/>
    <cellStyle name="c_Earnings" xfId="1749"/>
    <cellStyle name="c_Earnings (2)" xfId="1750"/>
    <cellStyle name="c_finsumm" xfId="1751"/>
    <cellStyle name="c_GoroWipTax-to2050_fromCo_Oct21_99" xfId="1752"/>
    <cellStyle name="c_HardInc " xfId="1753"/>
    <cellStyle name="c_Hist Inputs (2)" xfId="1754"/>
    <cellStyle name="c_IEL_finsumm" xfId="1755"/>
    <cellStyle name="c_IEL_finsumm1" xfId="1756"/>
    <cellStyle name="c_LBO Summary" xfId="1757"/>
    <cellStyle name="c_Schedules" xfId="1758"/>
    <cellStyle name="c_Trans Assump (2)" xfId="1759"/>
    <cellStyle name="c_Unit Price Sen. (2)" xfId="1760"/>
    <cellStyle name="Ç¥ÁØ_¿ù°£¿ä¾àº¸°í" xfId="1761"/>
    <cellStyle name="Calc Currency (0)" xfId="1762"/>
    <cellStyle name="Calc Currency (2)" xfId="1763"/>
    <cellStyle name="Calc Percent (0)" xfId="1764"/>
    <cellStyle name="Calc Percent (1)" xfId="1765"/>
    <cellStyle name="Calc Percent (2)" xfId="1766"/>
    <cellStyle name="Calc Units (0)" xfId="1767"/>
    <cellStyle name="Calc Units (1)" xfId="1768"/>
    <cellStyle name="Calc Units (2)" xfId="1769"/>
    <cellStyle name="CalcInput" xfId="1770"/>
    <cellStyle name="Calcs" xfId="1771"/>
    <cellStyle name="Calculation 10" xfId="1772"/>
    <cellStyle name="Calculation 10 10" xfId="46740"/>
    <cellStyle name="Calculation 10 10 2" xfId="46741"/>
    <cellStyle name="Calculation 10 11" xfId="46742"/>
    <cellStyle name="Calculation 10 11 2" xfId="46743"/>
    <cellStyle name="Calculation 10 12" xfId="46744"/>
    <cellStyle name="Calculation 10 12 2" xfId="46745"/>
    <cellStyle name="Calculation 10 13" xfId="46746"/>
    <cellStyle name="Calculation 10 13 2" xfId="46747"/>
    <cellStyle name="Calculation 10 14" xfId="46748"/>
    <cellStyle name="Calculation 10 14 2" xfId="46749"/>
    <cellStyle name="Calculation 10 15" xfId="46750"/>
    <cellStyle name="Calculation 10 15 2" xfId="46751"/>
    <cellStyle name="Calculation 10 16" xfId="46752"/>
    <cellStyle name="Calculation 10 16 2" xfId="46753"/>
    <cellStyle name="Calculation 10 17" xfId="46754"/>
    <cellStyle name="Calculation 10 17 2" xfId="46755"/>
    <cellStyle name="Calculation 10 18" xfId="46756"/>
    <cellStyle name="Calculation 10 18 2" xfId="46757"/>
    <cellStyle name="Calculation 10 19" xfId="46758"/>
    <cellStyle name="Calculation 10 19 2" xfId="46759"/>
    <cellStyle name="Calculation 10 2" xfId="1773"/>
    <cellStyle name="Calculation 10 2 10" xfId="1774"/>
    <cellStyle name="Calculation 10 2 10 2" xfId="1775"/>
    <cellStyle name="Calculation 10 2 10 2 2" xfId="1776"/>
    <cellStyle name="Calculation 10 2 10 2 3" xfId="1777"/>
    <cellStyle name="Calculation 10 2 10 3" xfId="1778"/>
    <cellStyle name="Calculation 10 2 10 3 2" xfId="1779"/>
    <cellStyle name="Calculation 10 2 10 3 3" xfId="1780"/>
    <cellStyle name="Calculation 10 2 10 4" xfId="1781"/>
    <cellStyle name="Calculation 10 2 10 4 2" xfId="1782"/>
    <cellStyle name="Calculation 10 2 10 4 3" xfId="1783"/>
    <cellStyle name="Calculation 10 2 10 5" xfId="1784"/>
    <cellStyle name="Calculation 10 2 10 5 2" xfId="1785"/>
    <cellStyle name="Calculation 10 2 10 5 3" xfId="1786"/>
    <cellStyle name="Calculation 10 2 10 6" xfId="1787"/>
    <cellStyle name="Calculation 10 2 10 7" xfId="1788"/>
    <cellStyle name="Calculation 10 2 11" xfId="1789"/>
    <cellStyle name="Calculation 10 2 11 2" xfId="1790"/>
    <cellStyle name="Calculation 10 2 11 2 2" xfId="1791"/>
    <cellStyle name="Calculation 10 2 11 2 3" xfId="1792"/>
    <cellStyle name="Calculation 10 2 11 3" xfId="1793"/>
    <cellStyle name="Calculation 10 2 11 3 2" xfId="1794"/>
    <cellStyle name="Calculation 10 2 11 3 3" xfId="1795"/>
    <cellStyle name="Calculation 10 2 11 4" xfId="1796"/>
    <cellStyle name="Calculation 10 2 11 4 2" xfId="1797"/>
    <cellStyle name="Calculation 10 2 11 4 3" xfId="1798"/>
    <cellStyle name="Calculation 10 2 11 5" xfId="1799"/>
    <cellStyle name="Calculation 10 2 11 5 2" xfId="1800"/>
    <cellStyle name="Calculation 10 2 11 5 3" xfId="1801"/>
    <cellStyle name="Calculation 10 2 11 6" xfId="1802"/>
    <cellStyle name="Calculation 10 2 11 7" xfId="1803"/>
    <cellStyle name="Calculation 10 2 12" xfId="1804"/>
    <cellStyle name="Calculation 10 2 12 2" xfId="1805"/>
    <cellStyle name="Calculation 10 2 12 2 2" xfId="1806"/>
    <cellStyle name="Calculation 10 2 12 2 3" xfId="1807"/>
    <cellStyle name="Calculation 10 2 12 3" xfId="1808"/>
    <cellStyle name="Calculation 10 2 12 3 2" xfId="1809"/>
    <cellStyle name="Calculation 10 2 12 3 3" xfId="1810"/>
    <cellStyle name="Calculation 10 2 12 4" xfId="1811"/>
    <cellStyle name="Calculation 10 2 12 4 2" xfId="1812"/>
    <cellStyle name="Calculation 10 2 12 4 3" xfId="1813"/>
    <cellStyle name="Calculation 10 2 12 5" xfId="1814"/>
    <cellStyle name="Calculation 10 2 12 5 2" xfId="1815"/>
    <cellStyle name="Calculation 10 2 12 5 3" xfId="1816"/>
    <cellStyle name="Calculation 10 2 12 6" xfId="1817"/>
    <cellStyle name="Calculation 10 2 12 7" xfId="1818"/>
    <cellStyle name="Calculation 10 2 13" xfId="1819"/>
    <cellStyle name="Calculation 10 2 13 2" xfId="1820"/>
    <cellStyle name="Calculation 10 2 13 2 2" xfId="1821"/>
    <cellStyle name="Calculation 10 2 13 2 3" xfId="1822"/>
    <cellStyle name="Calculation 10 2 13 3" xfId="1823"/>
    <cellStyle name="Calculation 10 2 13 3 2" xfId="1824"/>
    <cellStyle name="Calculation 10 2 13 3 3" xfId="1825"/>
    <cellStyle name="Calculation 10 2 13 4" xfId="1826"/>
    <cellStyle name="Calculation 10 2 13 4 2" xfId="1827"/>
    <cellStyle name="Calculation 10 2 13 4 3" xfId="1828"/>
    <cellStyle name="Calculation 10 2 13 5" xfId="1829"/>
    <cellStyle name="Calculation 10 2 13 5 2" xfId="1830"/>
    <cellStyle name="Calculation 10 2 13 5 3" xfId="1831"/>
    <cellStyle name="Calculation 10 2 13 6" xfId="1832"/>
    <cellStyle name="Calculation 10 2 13 7" xfId="1833"/>
    <cellStyle name="Calculation 10 2 14" xfId="1834"/>
    <cellStyle name="Calculation 10 2 14 2" xfId="1835"/>
    <cellStyle name="Calculation 10 2 14 2 2" xfId="1836"/>
    <cellStyle name="Calculation 10 2 14 2 3" xfId="1837"/>
    <cellStyle name="Calculation 10 2 14 3" xfId="1838"/>
    <cellStyle name="Calculation 10 2 14 3 2" xfId="1839"/>
    <cellStyle name="Calculation 10 2 14 3 3" xfId="1840"/>
    <cellStyle name="Calculation 10 2 14 4" xfId="1841"/>
    <cellStyle name="Calculation 10 2 14 4 2" xfId="1842"/>
    <cellStyle name="Calculation 10 2 14 4 3" xfId="1843"/>
    <cellStyle name="Calculation 10 2 14 5" xfId="1844"/>
    <cellStyle name="Calculation 10 2 14 5 2" xfId="1845"/>
    <cellStyle name="Calculation 10 2 14 5 3" xfId="1846"/>
    <cellStyle name="Calculation 10 2 14 6" xfId="1847"/>
    <cellStyle name="Calculation 10 2 14 7" xfId="1848"/>
    <cellStyle name="Calculation 10 2 15" xfId="1849"/>
    <cellStyle name="Calculation 10 2 15 2" xfId="1850"/>
    <cellStyle name="Calculation 10 2 15 2 2" xfId="1851"/>
    <cellStyle name="Calculation 10 2 15 2 3" xfId="1852"/>
    <cellStyle name="Calculation 10 2 15 3" xfId="1853"/>
    <cellStyle name="Calculation 10 2 15 3 2" xfId="1854"/>
    <cellStyle name="Calculation 10 2 15 3 3" xfId="1855"/>
    <cellStyle name="Calculation 10 2 15 4" xfId="1856"/>
    <cellStyle name="Calculation 10 2 15 4 2" xfId="1857"/>
    <cellStyle name="Calculation 10 2 15 4 3" xfId="1858"/>
    <cellStyle name="Calculation 10 2 15 5" xfId="1859"/>
    <cellStyle name="Calculation 10 2 15 5 2" xfId="1860"/>
    <cellStyle name="Calculation 10 2 15 5 3" xfId="1861"/>
    <cellStyle name="Calculation 10 2 15 6" xfId="1862"/>
    <cellStyle name="Calculation 10 2 15 7" xfId="1863"/>
    <cellStyle name="Calculation 10 2 16" xfId="1864"/>
    <cellStyle name="Calculation 10 2 16 2" xfId="1865"/>
    <cellStyle name="Calculation 10 2 16 2 2" xfId="1866"/>
    <cellStyle name="Calculation 10 2 16 2 3" xfId="1867"/>
    <cellStyle name="Calculation 10 2 16 3" xfId="1868"/>
    <cellStyle name="Calculation 10 2 16 3 2" xfId="1869"/>
    <cellStyle name="Calculation 10 2 16 3 3" xfId="1870"/>
    <cellStyle name="Calculation 10 2 16 4" xfId="1871"/>
    <cellStyle name="Calculation 10 2 16 4 2" xfId="1872"/>
    <cellStyle name="Calculation 10 2 16 4 3" xfId="1873"/>
    <cellStyle name="Calculation 10 2 16 5" xfId="1874"/>
    <cellStyle name="Calculation 10 2 16 5 2" xfId="1875"/>
    <cellStyle name="Calculation 10 2 16 5 3" xfId="1876"/>
    <cellStyle name="Calculation 10 2 16 6" xfId="1877"/>
    <cellStyle name="Calculation 10 2 16 7" xfId="1878"/>
    <cellStyle name="Calculation 10 2 17" xfId="1879"/>
    <cellStyle name="Calculation 10 2 17 2" xfId="1880"/>
    <cellStyle name="Calculation 10 2 17 2 2" xfId="1881"/>
    <cellStyle name="Calculation 10 2 17 2 3" xfId="1882"/>
    <cellStyle name="Calculation 10 2 17 3" xfId="1883"/>
    <cellStyle name="Calculation 10 2 17 3 2" xfId="1884"/>
    <cellStyle name="Calculation 10 2 17 3 3" xfId="1885"/>
    <cellStyle name="Calculation 10 2 17 4" xfId="1886"/>
    <cellStyle name="Calculation 10 2 17 4 2" xfId="1887"/>
    <cellStyle name="Calculation 10 2 17 4 3" xfId="1888"/>
    <cellStyle name="Calculation 10 2 17 5" xfId="1889"/>
    <cellStyle name="Calculation 10 2 17 5 2" xfId="1890"/>
    <cellStyle name="Calculation 10 2 17 5 3" xfId="1891"/>
    <cellStyle name="Calculation 10 2 17 6" xfId="1892"/>
    <cellStyle name="Calculation 10 2 17 7" xfId="1893"/>
    <cellStyle name="Calculation 10 2 18" xfId="1894"/>
    <cellStyle name="Calculation 10 2 18 2" xfId="1895"/>
    <cellStyle name="Calculation 10 2 18 2 2" xfId="1896"/>
    <cellStyle name="Calculation 10 2 18 2 3" xfId="1897"/>
    <cellStyle name="Calculation 10 2 18 3" xfId="1898"/>
    <cellStyle name="Calculation 10 2 18 3 2" xfId="1899"/>
    <cellStyle name="Calculation 10 2 18 3 3" xfId="1900"/>
    <cellStyle name="Calculation 10 2 18 4" xfId="1901"/>
    <cellStyle name="Calculation 10 2 18 4 2" xfId="1902"/>
    <cellStyle name="Calculation 10 2 18 4 3" xfId="1903"/>
    <cellStyle name="Calculation 10 2 18 5" xfId="1904"/>
    <cellStyle name="Calculation 10 2 18 5 2" xfId="1905"/>
    <cellStyle name="Calculation 10 2 18 5 3" xfId="1906"/>
    <cellStyle name="Calculation 10 2 18 6" xfId="1907"/>
    <cellStyle name="Calculation 10 2 18 7" xfId="1908"/>
    <cellStyle name="Calculation 10 2 19" xfId="1909"/>
    <cellStyle name="Calculation 10 2 19 2" xfId="1910"/>
    <cellStyle name="Calculation 10 2 19 3" xfId="1911"/>
    <cellStyle name="Calculation 10 2 2" xfId="1912"/>
    <cellStyle name="Calculation 10 2 2 10" xfId="1913"/>
    <cellStyle name="Calculation 10 2 2 10 2" xfId="46760"/>
    <cellStyle name="Calculation 10 2 2 11" xfId="46761"/>
    <cellStyle name="Calculation 10 2 2 11 2" xfId="46762"/>
    <cellStyle name="Calculation 10 2 2 12" xfId="46763"/>
    <cellStyle name="Calculation 10 2 2 12 2" xfId="46764"/>
    <cellStyle name="Calculation 10 2 2 13" xfId="46765"/>
    <cellStyle name="Calculation 10 2 2 13 2" xfId="46766"/>
    <cellStyle name="Calculation 10 2 2 14" xfId="46767"/>
    <cellStyle name="Calculation 10 2 2 14 2" xfId="46768"/>
    <cellStyle name="Calculation 10 2 2 15" xfId="46769"/>
    <cellStyle name="Calculation 10 2 2 15 2" xfId="46770"/>
    <cellStyle name="Calculation 10 2 2 16" xfId="46771"/>
    <cellStyle name="Calculation 10 2 2 2" xfId="1914"/>
    <cellStyle name="Calculation 10 2 2 2 2" xfId="1915"/>
    <cellStyle name="Calculation 10 2 2 2 3" xfId="1916"/>
    <cellStyle name="Calculation 10 2 2 2 4" xfId="1917"/>
    <cellStyle name="Calculation 10 2 2 3" xfId="1918"/>
    <cellStyle name="Calculation 10 2 2 3 2" xfId="1919"/>
    <cellStyle name="Calculation 10 2 2 3 3" xfId="1920"/>
    <cellStyle name="Calculation 10 2 2 4" xfId="1921"/>
    <cellStyle name="Calculation 10 2 2 4 2" xfId="1922"/>
    <cellStyle name="Calculation 10 2 2 4 3" xfId="1923"/>
    <cellStyle name="Calculation 10 2 2 5" xfId="1924"/>
    <cellStyle name="Calculation 10 2 2 5 2" xfId="1925"/>
    <cellStyle name="Calculation 10 2 2 5 3" xfId="1926"/>
    <cellStyle name="Calculation 10 2 2 6" xfId="1927"/>
    <cellStyle name="Calculation 10 2 2 6 2" xfId="1928"/>
    <cellStyle name="Calculation 10 2 2 6 3" xfId="1929"/>
    <cellStyle name="Calculation 10 2 2 7" xfId="1930"/>
    <cellStyle name="Calculation 10 2 2 7 2" xfId="1931"/>
    <cellStyle name="Calculation 10 2 2 7 3" xfId="1932"/>
    <cellStyle name="Calculation 10 2 2 8" xfId="1933"/>
    <cellStyle name="Calculation 10 2 2 8 2" xfId="46772"/>
    <cellStyle name="Calculation 10 2 2 9" xfId="1934"/>
    <cellStyle name="Calculation 10 2 2 9 2" xfId="46773"/>
    <cellStyle name="Calculation 10 2 20" xfId="1935"/>
    <cellStyle name="Calculation 10 2 20 2" xfId="1936"/>
    <cellStyle name="Calculation 10 2 20 3" xfId="1937"/>
    <cellStyle name="Calculation 10 2 21" xfId="1938"/>
    <cellStyle name="Calculation 10 2 21 2" xfId="1939"/>
    <cellStyle name="Calculation 10 2 21 3" xfId="1940"/>
    <cellStyle name="Calculation 10 2 22" xfId="1941"/>
    <cellStyle name="Calculation 10 2 3" xfId="1942"/>
    <cellStyle name="Calculation 10 2 3 2" xfId="1943"/>
    <cellStyle name="Calculation 10 2 3 2 2" xfId="1944"/>
    <cellStyle name="Calculation 10 2 3 2 3" xfId="1945"/>
    <cellStyle name="Calculation 10 2 3 3" xfId="1946"/>
    <cellStyle name="Calculation 10 2 3 3 2" xfId="1947"/>
    <cellStyle name="Calculation 10 2 3 3 3" xfId="1948"/>
    <cellStyle name="Calculation 10 2 3 4" xfId="1949"/>
    <cellStyle name="Calculation 10 2 3 4 2" xfId="1950"/>
    <cellStyle name="Calculation 10 2 3 4 3" xfId="1951"/>
    <cellStyle name="Calculation 10 2 3 5" xfId="1952"/>
    <cellStyle name="Calculation 10 2 3 5 2" xfId="1953"/>
    <cellStyle name="Calculation 10 2 3 5 3" xfId="1954"/>
    <cellStyle name="Calculation 10 2 3 6" xfId="1955"/>
    <cellStyle name="Calculation 10 2 3 7" xfId="1956"/>
    <cellStyle name="Calculation 10 2 4" xfId="1957"/>
    <cellStyle name="Calculation 10 2 4 2" xfId="1958"/>
    <cellStyle name="Calculation 10 2 4 2 2" xfId="1959"/>
    <cellStyle name="Calculation 10 2 4 2 3" xfId="1960"/>
    <cellStyle name="Calculation 10 2 4 3" xfId="1961"/>
    <cellStyle name="Calculation 10 2 4 3 2" xfId="1962"/>
    <cellStyle name="Calculation 10 2 4 3 3" xfId="1963"/>
    <cellStyle name="Calculation 10 2 4 4" xfId="1964"/>
    <cellStyle name="Calculation 10 2 4 4 2" xfId="1965"/>
    <cellStyle name="Calculation 10 2 4 4 3" xfId="1966"/>
    <cellStyle name="Calculation 10 2 4 5" xfId="1967"/>
    <cellStyle name="Calculation 10 2 4 5 2" xfId="1968"/>
    <cellStyle name="Calculation 10 2 4 5 3" xfId="1969"/>
    <cellStyle name="Calculation 10 2 4 6" xfId="1970"/>
    <cellStyle name="Calculation 10 2 4 7" xfId="1971"/>
    <cellStyle name="Calculation 10 2 5" xfId="1972"/>
    <cellStyle name="Calculation 10 2 5 2" xfId="1973"/>
    <cellStyle name="Calculation 10 2 5 2 2" xfId="1974"/>
    <cellStyle name="Calculation 10 2 5 2 3" xfId="1975"/>
    <cellStyle name="Calculation 10 2 5 3" xfId="1976"/>
    <cellStyle name="Calculation 10 2 5 3 2" xfId="1977"/>
    <cellStyle name="Calculation 10 2 5 3 3" xfId="1978"/>
    <cellStyle name="Calculation 10 2 5 4" xfId="1979"/>
    <cellStyle name="Calculation 10 2 5 4 2" xfId="1980"/>
    <cellStyle name="Calculation 10 2 5 4 3" xfId="1981"/>
    <cellStyle name="Calculation 10 2 5 5" xfId="1982"/>
    <cellStyle name="Calculation 10 2 5 5 2" xfId="1983"/>
    <cellStyle name="Calculation 10 2 5 5 3" xfId="1984"/>
    <cellStyle name="Calculation 10 2 5 6" xfId="1985"/>
    <cellStyle name="Calculation 10 2 5 7" xfId="1986"/>
    <cellStyle name="Calculation 10 2 6" xfId="1987"/>
    <cellStyle name="Calculation 10 2 6 2" xfId="1988"/>
    <cellStyle name="Calculation 10 2 6 2 2" xfId="1989"/>
    <cellStyle name="Calculation 10 2 6 2 3" xfId="1990"/>
    <cellStyle name="Calculation 10 2 6 3" xfId="1991"/>
    <cellStyle name="Calculation 10 2 6 3 2" xfId="1992"/>
    <cellStyle name="Calculation 10 2 6 3 3" xfId="1993"/>
    <cellStyle name="Calculation 10 2 6 4" xfId="1994"/>
    <cellStyle name="Calculation 10 2 6 4 2" xfId="1995"/>
    <cellStyle name="Calculation 10 2 6 4 3" xfId="1996"/>
    <cellStyle name="Calculation 10 2 6 5" xfId="1997"/>
    <cellStyle name="Calculation 10 2 6 5 2" xfId="1998"/>
    <cellStyle name="Calculation 10 2 6 5 3" xfId="1999"/>
    <cellStyle name="Calculation 10 2 6 6" xfId="2000"/>
    <cellStyle name="Calculation 10 2 6 7" xfId="2001"/>
    <cellStyle name="Calculation 10 2 7" xfId="2002"/>
    <cellStyle name="Calculation 10 2 7 2" xfId="2003"/>
    <cellStyle name="Calculation 10 2 7 2 2" xfId="2004"/>
    <cellStyle name="Calculation 10 2 7 2 3" xfId="2005"/>
    <cellStyle name="Calculation 10 2 7 3" xfId="2006"/>
    <cellStyle name="Calculation 10 2 7 3 2" xfId="2007"/>
    <cellStyle name="Calculation 10 2 7 3 3" xfId="2008"/>
    <cellStyle name="Calculation 10 2 7 4" xfId="2009"/>
    <cellStyle name="Calculation 10 2 7 4 2" xfId="2010"/>
    <cellStyle name="Calculation 10 2 7 4 3" xfId="2011"/>
    <cellStyle name="Calculation 10 2 7 5" xfId="2012"/>
    <cellStyle name="Calculation 10 2 7 5 2" xfId="2013"/>
    <cellStyle name="Calculation 10 2 7 5 3" xfId="2014"/>
    <cellStyle name="Calculation 10 2 7 6" xfId="2015"/>
    <cellStyle name="Calculation 10 2 7 7" xfId="2016"/>
    <cellStyle name="Calculation 10 2 8" xfId="2017"/>
    <cellStyle name="Calculation 10 2 8 2" xfId="2018"/>
    <cellStyle name="Calculation 10 2 8 2 2" xfId="2019"/>
    <cellStyle name="Calculation 10 2 8 2 3" xfId="2020"/>
    <cellStyle name="Calculation 10 2 8 3" xfId="2021"/>
    <cellStyle name="Calculation 10 2 8 3 2" xfId="2022"/>
    <cellStyle name="Calculation 10 2 8 3 3" xfId="2023"/>
    <cellStyle name="Calculation 10 2 8 4" xfId="2024"/>
    <cellStyle name="Calculation 10 2 8 4 2" xfId="2025"/>
    <cellStyle name="Calculation 10 2 8 4 3" xfId="2026"/>
    <cellStyle name="Calculation 10 2 8 5" xfId="2027"/>
    <cellStyle name="Calculation 10 2 8 5 2" xfId="2028"/>
    <cellStyle name="Calculation 10 2 8 5 3" xfId="2029"/>
    <cellStyle name="Calculation 10 2 8 6" xfId="2030"/>
    <cellStyle name="Calculation 10 2 8 7" xfId="2031"/>
    <cellStyle name="Calculation 10 2 9" xfId="2032"/>
    <cellStyle name="Calculation 10 2 9 2" xfId="2033"/>
    <cellStyle name="Calculation 10 2 9 2 2" xfId="2034"/>
    <cellStyle name="Calculation 10 2 9 2 3" xfId="2035"/>
    <cellStyle name="Calculation 10 2 9 3" xfId="2036"/>
    <cellStyle name="Calculation 10 2 9 3 2" xfId="2037"/>
    <cellStyle name="Calculation 10 2 9 3 3" xfId="2038"/>
    <cellStyle name="Calculation 10 2 9 4" xfId="2039"/>
    <cellStyle name="Calculation 10 2 9 4 2" xfId="2040"/>
    <cellStyle name="Calculation 10 2 9 4 3" xfId="2041"/>
    <cellStyle name="Calculation 10 2 9 5" xfId="2042"/>
    <cellStyle name="Calculation 10 2 9 5 2" xfId="2043"/>
    <cellStyle name="Calculation 10 2 9 5 3" xfId="2044"/>
    <cellStyle name="Calculation 10 2 9 6" xfId="2045"/>
    <cellStyle name="Calculation 10 2 9 7" xfId="2046"/>
    <cellStyle name="Calculation 10 20" xfId="46774"/>
    <cellStyle name="Calculation 10 20 2" xfId="46775"/>
    <cellStyle name="Calculation 10 21" xfId="46776"/>
    <cellStyle name="Calculation 10 3" xfId="2047"/>
    <cellStyle name="Calculation 10 3 10" xfId="2048"/>
    <cellStyle name="Calculation 10 3 10 2" xfId="46777"/>
    <cellStyle name="Calculation 10 3 11" xfId="46778"/>
    <cellStyle name="Calculation 10 3 11 2" xfId="46779"/>
    <cellStyle name="Calculation 10 3 12" xfId="46780"/>
    <cellStyle name="Calculation 10 3 12 2" xfId="46781"/>
    <cellStyle name="Calculation 10 3 13" xfId="46782"/>
    <cellStyle name="Calculation 10 3 13 2" xfId="46783"/>
    <cellStyle name="Calculation 10 3 14" xfId="46784"/>
    <cellStyle name="Calculation 10 3 14 2" xfId="46785"/>
    <cellStyle name="Calculation 10 3 15" xfId="46786"/>
    <cellStyle name="Calculation 10 3 15 2" xfId="46787"/>
    <cellStyle name="Calculation 10 3 16" xfId="46788"/>
    <cellStyle name="Calculation 10 3 2" xfId="2049"/>
    <cellStyle name="Calculation 10 3 2 2" xfId="2050"/>
    <cellStyle name="Calculation 10 3 2 2 2" xfId="2051"/>
    <cellStyle name="Calculation 10 3 2 2 3" xfId="2052"/>
    <cellStyle name="Calculation 10 3 2 2 4" xfId="2053"/>
    <cellStyle name="Calculation 10 3 2 3" xfId="2054"/>
    <cellStyle name="Calculation 10 3 2 3 2" xfId="2055"/>
    <cellStyle name="Calculation 10 3 2 3 3" xfId="2056"/>
    <cellStyle name="Calculation 10 3 2 4" xfId="2057"/>
    <cellStyle name="Calculation 10 3 2 4 2" xfId="2058"/>
    <cellStyle name="Calculation 10 3 2 4 3" xfId="2059"/>
    <cellStyle name="Calculation 10 3 2 5" xfId="2060"/>
    <cellStyle name="Calculation 10 3 2 6" xfId="2061"/>
    <cellStyle name="Calculation 10 3 2 7" xfId="2062"/>
    <cellStyle name="Calculation 10 3 3" xfId="2063"/>
    <cellStyle name="Calculation 10 3 3 2" xfId="2064"/>
    <cellStyle name="Calculation 10 3 3 3" xfId="2065"/>
    <cellStyle name="Calculation 10 3 4" xfId="2066"/>
    <cellStyle name="Calculation 10 3 4 2" xfId="2067"/>
    <cellStyle name="Calculation 10 3 4 3" xfId="2068"/>
    <cellStyle name="Calculation 10 3 5" xfId="2069"/>
    <cellStyle name="Calculation 10 3 5 2" xfId="2070"/>
    <cellStyle name="Calculation 10 3 5 3" xfId="2071"/>
    <cellStyle name="Calculation 10 3 6" xfId="2072"/>
    <cellStyle name="Calculation 10 3 6 2" xfId="2073"/>
    <cellStyle name="Calculation 10 3 6 3" xfId="2074"/>
    <cellStyle name="Calculation 10 3 7" xfId="2075"/>
    <cellStyle name="Calculation 10 3 7 2" xfId="2076"/>
    <cellStyle name="Calculation 10 3 7 3" xfId="2077"/>
    <cellStyle name="Calculation 10 3 8" xfId="2078"/>
    <cellStyle name="Calculation 10 3 8 2" xfId="46789"/>
    <cellStyle name="Calculation 10 3 9" xfId="2079"/>
    <cellStyle name="Calculation 10 3 9 2" xfId="46790"/>
    <cellStyle name="Calculation 10 4" xfId="2080"/>
    <cellStyle name="Calculation 10 4 10" xfId="2081"/>
    <cellStyle name="Calculation 10 4 11" xfId="2082"/>
    <cellStyle name="Calculation 10 4 2" xfId="2083"/>
    <cellStyle name="Calculation 10 4 2 2" xfId="2084"/>
    <cellStyle name="Calculation 10 4 2 3" xfId="2085"/>
    <cellStyle name="Calculation 10 4 2 4" xfId="2086"/>
    <cellStyle name="Calculation 10 4 3" xfId="2087"/>
    <cellStyle name="Calculation 10 4 3 2" xfId="2088"/>
    <cellStyle name="Calculation 10 4 3 3" xfId="2089"/>
    <cellStyle name="Calculation 10 4 4" xfId="2090"/>
    <cellStyle name="Calculation 10 4 4 2" xfId="2091"/>
    <cellStyle name="Calculation 10 4 4 3" xfId="2092"/>
    <cellStyle name="Calculation 10 4 5" xfId="2093"/>
    <cellStyle name="Calculation 10 4 5 2" xfId="2094"/>
    <cellStyle name="Calculation 10 4 5 3" xfId="2095"/>
    <cellStyle name="Calculation 10 4 6" xfId="2096"/>
    <cellStyle name="Calculation 10 4 6 2" xfId="2097"/>
    <cellStyle name="Calculation 10 4 6 3" xfId="2098"/>
    <cellStyle name="Calculation 10 4 7" xfId="2099"/>
    <cellStyle name="Calculation 10 4 7 2" xfId="2100"/>
    <cellStyle name="Calculation 10 4 7 3" xfId="2101"/>
    <cellStyle name="Calculation 10 4 8" xfId="2102"/>
    <cellStyle name="Calculation 10 4 8 2" xfId="2103"/>
    <cellStyle name="Calculation 10 4 8 3" xfId="2104"/>
    <cellStyle name="Calculation 10 4 9" xfId="2105"/>
    <cellStyle name="Calculation 10 5" xfId="2106"/>
    <cellStyle name="Calculation 10 5 2" xfId="2107"/>
    <cellStyle name="Calculation 10 5 2 2" xfId="2108"/>
    <cellStyle name="Calculation 10 5 2 3" xfId="2109"/>
    <cellStyle name="Calculation 10 5 3" xfId="2110"/>
    <cellStyle name="Calculation 10 5 3 2" xfId="2111"/>
    <cellStyle name="Calculation 10 5 3 3" xfId="2112"/>
    <cellStyle name="Calculation 10 5 4" xfId="2113"/>
    <cellStyle name="Calculation 10 5 4 2" xfId="2114"/>
    <cellStyle name="Calculation 10 5 4 3" xfId="2115"/>
    <cellStyle name="Calculation 10 5 5" xfId="2116"/>
    <cellStyle name="Calculation 10 5 5 2" xfId="2117"/>
    <cellStyle name="Calculation 10 5 5 3" xfId="2118"/>
    <cellStyle name="Calculation 10 5 6" xfId="2119"/>
    <cellStyle name="Calculation 10 5 7" xfId="2120"/>
    <cellStyle name="Calculation 10 6" xfId="2121"/>
    <cellStyle name="Calculation 10 6 2" xfId="2122"/>
    <cellStyle name="Calculation 10 6 3" xfId="2123"/>
    <cellStyle name="Calculation 10 7" xfId="2124"/>
    <cellStyle name="Calculation 10 7 2" xfId="46791"/>
    <cellStyle name="Calculation 10 8" xfId="46792"/>
    <cellStyle name="Calculation 10 8 2" xfId="46793"/>
    <cellStyle name="Calculation 10 9" xfId="46794"/>
    <cellStyle name="Calculation 10 9 2" xfId="46795"/>
    <cellStyle name="Calculation 10_Income Statement " xfId="46796"/>
    <cellStyle name="Calculation 11" xfId="2125"/>
    <cellStyle name="Calculation 11 10" xfId="2126"/>
    <cellStyle name="Calculation 11 10 2" xfId="2127"/>
    <cellStyle name="Calculation 11 10 2 2" xfId="2128"/>
    <cellStyle name="Calculation 11 10 2 3" xfId="2129"/>
    <cellStyle name="Calculation 11 10 3" xfId="2130"/>
    <cellStyle name="Calculation 11 10 3 2" xfId="2131"/>
    <cellStyle name="Calculation 11 10 3 3" xfId="2132"/>
    <cellStyle name="Calculation 11 10 4" xfId="2133"/>
    <cellStyle name="Calculation 11 10 4 2" xfId="2134"/>
    <cellStyle name="Calculation 11 10 4 3" xfId="2135"/>
    <cellStyle name="Calculation 11 10 5" xfId="2136"/>
    <cellStyle name="Calculation 11 10 5 2" xfId="2137"/>
    <cellStyle name="Calculation 11 10 5 3" xfId="2138"/>
    <cellStyle name="Calculation 11 10 6" xfId="2139"/>
    <cellStyle name="Calculation 11 10 7" xfId="2140"/>
    <cellStyle name="Calculation 11 11" xfId="2141"/>
    <cellStyle name="Calculation 11 11 2" xfId="2142"/>
    <cellStyle name="Calculation 11 11 2 2" xfId="2143"/>
    <cellStyle name="Calculation 11 11 2 3" xfId="2144"/>
    <cellStyle name="Calculation 11 11 3" xfId="2145"/>
    <cellStyle name="Calculation 11 11 3 2" xfId="2146"/>
    <cellStyle name="Calculation 11 11 3 3" xfId="2147"/>
    <cellStyle name="Calculation 11 11 4" xfId="2148"/>
    <cellStyle name="Calculation 11 11 4 2" xfId="2149"/>
    <cellStyle name="Calculation 11 11 4 3" xfId="2150"/>
    <cellStyle name="Calculation 11 11 5" xfId="2151"/>
    <cellStyle name="Calculation 11 11 5 2" xfId="2152"/>
    <cellStyle name="Calculation 11 11 5 3" xfId="2153"/>
    <cellStyle name="Calculation 11 11 6" xfId="2154"/>
    <cellStyle name="Calculation 11 11 7" xfId="2155"/>
    <cellStyle name="Calculation 11 12" xfId="2156"/>
    <cellStyle name="Calculation 11 12 2" xfId="2157"/>
    <cellStyle name="Calculation 11 12 2 2" xfId="2158"/>
    <cellStyle name="Calculation 11 12 2 3" xfId="2159"/>
    <cellStyle name="Calculation 11 12 3" xfId="2160"/>
    <cellStyle name="Calculation 11 12 3 2" xfId="2161"/>
    <cellStyle name="Calculation 11 12 3 3" xfId="2162"/>
    <cellStyle name="Calculation 11 12 4" xfId="2163"/>
    <cellStyle name="Calculation 11 12 4 2" xfId="2164"/>
    <cellStyle name="Calculation 11 12 4 3" xfId="2165"/>
    <cellStyle name="Calculation 11 12 5" xfId="2166"/>
    <cellStyle name="Calculation 11 12 5 2" xfId="2167"/>
    <cellStyle name="Calculation 11 12 5 3" xfId="2168"/>
    <cellStyle name="Calculation 11 12 6" xfId="2169"/>
    <cellStyle name="Calculation 11 12 7" xfId="2170"/>
    <cellStyle name="Calculation 11 13" xfId="2171"/>
    <cellStyle name="Calculation 11 13 2" xfId="2172"/>
    <cellStyle name="Calculation 11 13 2 2" xfId="2173"/>
    <cellStyle name="Calculation 11 13 2 3" xfId="2174"/>
    <cellStyle name="Calculation 11 13 3" xfId="2175"/>
    <cellStyle name="Calculation 11 13 3 2" xfId="2176"/>
    <cellStyle name="Calculation 11 13 3 3" xfId="2177"/>
    <cellStyle name="Calculation 11 13 4" xfId="2178"/>
    <cellStyle name="Calculation 11 13 4 2" xfId="2179"/>
    <cellStyle name="Calculation 11 13 4 3" xfId="2180"/>
    <cellStyle name="Calculation 11 13 5" xfId="2181"/>
    <cellStyle name="Calculation 11 13 5 2" xfId="2182"/>
    <cellStyle name="Calculation 11 13 5 3" xfId="2183"/>
    <cellStyle name="Calculation 11 13 6" xfId="2184"/>
    <cellStyle name="Calculation 11 13 7" xfId="2185"/>
    <cellStyle name="Calculation 11 14" xfId="2186"/>
    <cellStyle name="Calculation 11 14 2" xfId="2187"/>
    <cellStyle name="Calculation 11 14 2 2" xfId="2188"/>
    <cellStyle name="Calculation 11 14 2 3" xfId="2189"/>
    <cellStyle name="Calculation 11 14 3" xfId="2190"/>
    <cellStyle name="Calculation 11 14 3 2" xfId="2191"/>
    <cellStyle name="Calculation 11 14 3 3" xfId="2192"/>
    <cellStyle name="Calculation 11 14 4" xfId="2193"/>
    <cellStyle name="Calculation 11 14 4 2" xfId="2194"/>
    <cellStyle name="Calculation 11 14 4 3" xfId="2195"/>
    <cellStyle name="Calculation 11 14 5" xfId="2196"/>
    <cellStyle name="Calculation 11 14 5 2" xfId="2197"/>
    <cellStyle name="Calculation 11 14 5 3" xfId="2198"/>
    <cellStyle name="Calculation 11 14 6" xfId="2199"/>
    <cellStyle name="Calculation 11 14 7" xfId="2200"/>
    <cellStyle name="Calculation 11 15" xfId="2201"/>
    <cellStyle name="Calculation 11 15 2" xfId="2202"/>
    <cellStyle name="Calculation 11 15 2 2" xfId="2203"/>
    <cellStyle name="Calculation 11 15 2 3" xfId="2204"/>
    <cellStyle name="Calculation 11 15 3" xfId="2205"/>
    <cellStyle name="Calculation 11 15 3 2" xfId="2206"/>
    <cellStyle name="Calculation 11 15 3 3" xfId="2207"/>
    <cellStyle name="Calculation 11 15 4" xfId="2208"/>
    <cellStyle name="Calculation 11 15 4 2" xfId="2209"/>
    <cellStyle name="Calculation 11 15 4 3" xfId="2210"/>
    <cellStyle name="Calculation 11 15 5" xfId="2211"/>
    <cellStyle name="Calculation 11 15 5 2" xfId="2212"/>
    <cellStyle name="Calculation 11 15 5 3" xfId="2213"/>
    <cellStyle name="Calculation 11 15 6" xfId="2214"/>
    <cellStyle name="Calculation 11 15 7" xfId="2215"/>
    <cellStyle name="Calculation 11 16" xfId="2216"/>
    <cellStyle name="Calculation 11 16 2" xfId="2217"/>
    <cellStyle name="Calculation 11 16 2 2" xfId="2218"/>
    <cellStyle name="Calculation 11 16 2 3" xfId="2219"/>
    <cellStyle name="Calculation 11 16 3" xfId="2220"/>
    <cellStyle name="Calculation 11 16 3 2" xfId="2221"/>
    <cellStyle name="Calculation 11 16 3 3" xfId="2222"/>
    <cellStyle name="Calculation 11 16 4" xfId="2223"/>
    <cellStyle name="Calculation 11 16 4 2" xfId="2224"/>
    <cellStyle name="Calculation 11 16 4 3" xfId="2225"/>
    <cellStyle name="Calculation 11 16 5" xfId="2226"/>
    <cellStyle name="Calculation 11 16 5 2" xfId="2227"/>
    <cellStyle name="Calculation 11 16 5 3" xfId="2228"/>
    <cellStyle name="Calculation 11 16 6" xfId="2229"/>
    <cellStyle name="Calculation 11 16 7" xfId="2230"/>
    <cellStyle name="Calculation 11 17" xfId="2231"/>
    <cellStyle name="Calculation 11 17 2" xfId="2232"/>
    <cellStyle name="Calculation 11 17 2 2" xfId="2233"/>
    <cellStyle name="Calculation 11 17 2 3" xfId="2234"/>
    <cellStyle name="Calculation 11 17 3" xfId="2235"/>
    <cellStyle name="Calculation 11 17 3 2" xfId="2236"/>
    <cellStyle name="Calculation 11 17 3 3" xfId="2237"/>
    <cellStyle name="Calculation 11 17 4" xfId="2238"/>
    <cellStyle name="Calculation 11 17 4 2" xfId="2239"/>
    <cellStyle name="Calculation 11 17 4 3" xfId="2240"/>
    <cellStyle name="Calculation 11 17 5" xfId="2241"/>
    <cellStyle name="Calculation 11 17 5 2" xfId="2242"/>
    <cellStyle name="Calculation 11 17 5 3" xfId="2243"/>
    <cellStyle name="Calculation 11 17 6" xfId="2244"/>
    <cellStyle name="Calculation 11 17 7" xfId="2245"/>
    <cellStyle name="Calculation 11 18" xfId="2246"/>
    <cellStyle name="Calculation 11 18 2" xfId="2247"/>
    <cellStyle name="Calculation 11 18 2 2" xfId="2248"/>
    <cellStyle name="Calculation 11 18 2 3" xfId="2249"/>
    <cellStyle name="Calculation 11 18 3" xfId="2250"/>
    <cellStyle name="Calculation 11 18 3 2" xfId="2251"/>
    <cellStyle name="Calculation 11 18 3 3" xfId="2252"/>
    <cellStyle name="Calculation 11 18 4" xfId="2253"/>
    <cellStyle name="Calculation 11 18 4 2" xfId="2254"/>
    <cellStyle name="Calculation 11 18 4 3" xfId="2255"/>
    <cellStyle name="Calculation 11 18 5" xfId="2256"/>
    <cellStyle name="Calculation 11 18 5 2" xfId="2257"/>
    <cellStyle name="Calculation 11 18 5 3" xfId="2258"/>
    <cellStyle name="Calculation 11 18 6" xfId="2259"/>
    <cellStyle name="Calculation 11 18 7" xfId="2260"/>
    <cellStyle name="Calculation 11 19" xfId="2261"/>
    <cellStyle name="Calculation 11 19 2" xfId="2262"/>
    <cellStyle name="Calculation 11 19 2 2" xfId="2263"/>
    <cellStyle name="Calculation 11 19 2 3" xfId="2264"/>
    <cellStyle name="Calculation 11 19 3" xfId="2265"/>
    <cellStyle name="Calculation 11 19 3 2" xfId="2266"/>
    <cellStyle name="Calculation 11 19 3 3" xfId="2267"/>
    <cellStyle name="Calculation 11 19 4" xfId="2268"/>
    <cellStyle name="Calculation 11 19 4 2" xfId="2269"/>
    <cellStyle name="Calculation 11 19 4 3" xfId="2270"/>
    <cellStyle name="Calculation 11 19 5" xfId="2271"/>
    <cellStyle name="Calculation 11 19 5 2" xfId="2272"/>
    <cellStyle name="Calculation 11 19 5 3" xfId="2273"/>
    <cellStyle name="Calculation 11 19 6" xfId="2274"/>
    <cellStyle name="Calculation 11 19 7" xfId="2275"/>
    <cellStyle name="Calculation 11 2" xfId="2276"/>
    <cellStyle name="Calculation 11 2 10" xfId="46797"/>
    <cellStyle name="Calculation 11 2 10 2" xfId="46798"/>
    <cellStyle name="Calculation 11 2 11" xfId="46799"/>
    <cellStyle name="Calculation 11 2 11 2" xfId="46800"/>
    <cellStyle name="Calculation 11 2 12" xfId="46801"/>
    <cellStyle name="Calculation 11 2 12 2" xfId="46802"/>
    <cellStyle name="Calculation 11 2 13" xfId="46803"/>
    <cellStyle name="Calculation 11 2 13 2" xfId="46804"/>
    <cellStyle name="Calculation 11 2 14" xfId="46805"/>
    <cellStyle name="Calculation 11 2 14 2" xfId="46806"/>
    <cellStyle name="Calculation 11 2 15" xfId="46807"/>
    <cellStyle name="Calculation 11 2 15 2" xfId="46808"/>
    <cellStyle name="Calculation 11 2 16" xfId="46809"/>
    <cellStyle name="Calculation 11 2 2" xfId="2277"/>
    <cellStyle name="Calculation 11 2 2 10" xfId="2278"/>
    <cellStyle name="Calculation 11 2 2 11" xfId="2279"/>
    <cellStyle name="Calculation 11 2 2 2" xfId="2280"/>
    <cellStyle name="Calculation 11 2 2 2 2" xfId="2281"/>
    <cellStyle name="Calculation 11 2 2 2 3" xfId="2282"/>
    <cellStyle name="Calculation 11 2 2 2 4" xfId="2283"/>
    <cellStyle name="Calculation 11 2 2 3" xfId="2284"/>
    <cellStyle name="Calculation 11 2 2 3 2" xfId="2285"/>
    <cellStyle name="Calculation 11 2 2 3 3" xfId="2286"/>
    <cellStyle name="Calculation 11 2 2 4" xfId="2287"/>
    <cellStyle name="Calculation 11 2 2 4 2" xfId="2288"/>
    <cellStyle name="Calculation 11 2 2 4 3" xfId="2289"/>
    <cellStyle name="Calculation 11 2 2 5" xfId="2290"/>
    <cellStyle name="Calculation 11 2 2 5 2" xfId="2291"/>
    <cellStyle name="Calculation 11 2 2 5 3" xfId="2292"/>
    <cellStyle name="Calculation 11 2 2 6" xfId="2293"/>
    <cellStyle name="Calculation 11 2 2 6 2" xfId="2294"/>
    <cellStyle name="Calculation 11 2 2 6 3" xfId="2295"/>
    <cellStyle name="Calculation 11 2 2 7" xfId="2296"/>
    <cellStyle name="Calculation 11 2 2 7 2" xfId="2297"/>
    <cellStyle name="Calculation 11 2 2 7 3" xfId="2298"/>
    <cellStyle name="Calculation 11 2 2 8" xfId="2299"/>
    <cellStyle name="Calculation 11 2 2 8 2" xfId="2300"/>
    <cellStyle name="Calculation 11 2 2 8 3" xfId="2301"/>
    <cellStyle name="Calculation 11 2 2 9" xfId="2302"/>
    <cellStyle name="Calculation 11 2 3" xfId="2303"/>
    <cellStyle name="Calculation 11 2 3 2" xfId="2304"/>
    <cellStyle name="Calculation 11 2 3 3" xfId="2305"/>
    <cellStyle name="Calculation 11 2 4" xfId="2306"/>
    <cellStyle name="Calculation 11 2 4 2" xfId="2307"/>
    <cellStyle name="Calculation 11 2 4 3" xfId="2308"/>
    <cellStyle name="Calculation 11 2 5" xfId="2309"/>
    <cellStyle name="Calculation 11 2 5 2" xfId="2310"/>
    <cellStyle name="Calculation 11 2 5 3" xfId="2311"/>
    <cellStyle name="Calculation 11 2 6" xfId="2312"/>
    <cellStyle name="Calculation 11 2 6 2" xfId="2313"/>
    <cellStyle name="Calculation 11 2 6 3" xfId="2314"/>
    <cellStyle name="Calculation 11 2 7" xfId="2315"/>
    <cellStyle name="Calculation 11 2 7 2" xfId="2316"/>
    <cellStyle name="Calculation 11 2 7 3" xfId="2317"/>
    <cellStyle name="Calculation 11 2 8" xfId="2318"/>
    <cellStyle name="Calculation 11 2 8 2" xfId="46810"/>
    <cellStyle name="Calculation 11 2 9" xfId="2319"/>
    <cellStyle name="Calculation 11 2 9 2" xfId="46811"/>
    <cellStyle name="Calculation 11 20" xfId="2320"/>
    <cellStyle name="Calculation 11 20 2" xfId="2321"/>
    <cellStyle name="Calculation 11 20 2 2" xfId="2322"/>
    <cellStyle name="Calculation 11 20 2 3" xfId="2323"/>
    <cellStyle name="Calculation 11 20 3" xfId="2324"/>
    <cellStyle name="Calculation 11 20 3 2" xfId="2325"/>
    <cellStyle name="Calculation 11 20 3 3" xfId="2326"/>
    <cellStyle name="Calculation 11 20 4" xfId="2327"/>
    <cellStyle name="Calculation 11 20 4 2" xfId="2328"/>
    <cellStyle name="Calculation 11 20 4 3" xfId="2329"/>
    <cellStyle name="Calculation 11 20 5" xfId="2330"/>
    <cellStyle name="Calculation 11 20 5 2" xfId="2331"/>
    <cellStyle name="Calculation 11 20 5 3" xfId="2332"/>
    <cellStyle name="Calculation 11 20 6" xfId="2333"/>
    <cellStyle name="Calculation 11 20 7" xfId="2334"/>
    <cellStyle name="Calculation 11 21" xfId="2335"/>
    <cellStyle name="Calculation 11 21 2" xfId="2336"/>
    <cellStyle name="Calculation 11 21 2 2" xfId="2337"/>
    <cellStyle name="Calculation 11 21 2 3" xfId="2338"/>
    <cellStyle name="Calculation 11 21 3" xfId="2339"/>
    <cellStyle name="Calculation 11 21 3 2" xfId="2340"/>
    <cellStyle name="Calculation 11 21 3 3" xfId="2341"/>
    <cellStyle name="Calculation 11 21 4" xfId="2342"/>
    <cellStyle name="Calculation 11 21 4 2" xfId="2343"/>
    <cellStyle name="Calculation 11 21 4 3" xfId="2344"/>
    <cellStyle name="Calculation 11 21 5" xfId="2345"/>
    <cellStyle name="Calculation 11 21 5 2" xfId="2346"/>
    <cellStyle name="Calculation 11 21 5 3" xfId="2347"/>
    <cellStyle name="Calculation 11 21 6" xfId="2348"/>
    <cellStyle name="Calculation 11 21 7" xfId="2349"/>
    <cellStyle name="Calculation 11 22" xfId="2350"/>
    <cellStyle name="Calculation 11 22 2" xfId="2351"/>
    <cellStyle name="Calculation 11 22 3" xfId="2352"/>
    <cellStyle name="Calculation 11 23" xfId="2353"/>
    <cellStyle name="Calculation 11 3" xfId="2354"/>
    <cellStyle name="Calculation 11 3 10" xfId="2355"/>
    <cellStyle name="Calculation 11 3 11" xfId="2356"/>
    <cellStyle name="Calculation 11 3 2" xfId="2357"/>
    <cellStyle name="Calculation 11 3 2 2" xfId="2358"/>
    <cellStyle name="Calculation 11 3 2 3" xfId="2359"/>
    <cellStyle name="Calculation 11 3 2 4" xfId="2360"/>
    <cellStyle name="Calculation 11 3 3" xfId="2361"/>
    <cellStyle name="Calculation 11 3 3 2" xfId="2362"/>
    <cellStyle name="Calculation 11 3 3 3" xfId="2363"/>
    <cellStyle name="Calculation 11 3 4" xfId="2364"/>
    <cellStyle name="Calculation 11 3 4 2" xfId="2365"/>
    <cellStyle name="Calculation 11 3 4 3" xfId="2366"/>
    <cellStyle name="Calculation 11 3 5" xfId="2367"/>
    <cellStyle name="Calculation 11 3 5 2" xfId="2368"/>
    <cellStyle name="Calculation 11 3 5 3" xfId="2369"/>
    <cellStyle name="Calculation 11 3 6" xfId="2370"/>
    <cellStyle name="Calculation 11 3 6 2" xfId="2371"/>
    <cellStyle name="Calculation 11 3 6 3" xfId="2372"/>
    <cellStyle name="Calculation 11 3 7" xfId="2373"/>
    <cellStyle name="Calculation 11 3 7 2" xfId="2374"/>
    <cellStyle name="Calculation 11 3 7 3" xfId="2375"/>
    <cellStyle name="Calculation 11 3 8" xfId="2376"/>
    <cellStyle name="Calculation 11 3 8 2" xfId="2377"/>
    <cellStyle name="Calculation 11 3 8 3" xfId="2378"/>
    <cellStyle name="Calculation 11 3 9" xfId="2379"/>
    <cellStyle name="Calculation 11 4" xfId="2380"/>
    <cellStyle name="Calculation 11 4 2" xfId="2381"/>
    <cellStyle name="Calculation 11 4 2 2" xfId="2382"/>
    <cellStyle name="Calculation 11 4 2 3" xfId="2383"/>
    <cellStyle name="Calculation 11 4 3" xfId="2384"/>
    <cellStyle name="Calculation 11 4 3 2" xfId="2385"/>
    <cellStyle name="Calculation 11 4 3 3" xfId="2386"/>
    <cellStyle name="Calculation 11 4 4" xfId="2387"/>
    <cellStyle name="Calculation 11 4 4 2" xfId="2388"/>
    <cellStyle name="Calculation 11 4 4 3" xfId="2389"/>
    <cellStyle name="Calculation 11 4 5" xfId="2390"/>
    <cellStyle name="Calculation 11 4 5 2" xfId="2391"/>
    <cellStyle name="Calculation 11 4 5 3" xfId="2392"/>
    <cellStyle name="Calculation 11 4 6" xfId="2393"/>
    <cellStyle name="Calculation 11 4 7" xfId="2394"/>
    <cellStyle name="Calculation 11 5" xfId="2395"/>
    <cellStyle name="Calculation 11 5 2" xfId="2396"/>
    <cellStyle name="Calculation 11 5 2 2" xfId="2397"/>
    <cellStyle name="Calculation 11 5 2 3" xfId="2398"/>
    <cellStyle name="Calculation 11 5 3" xfId="2399"/>
    <cellStyle name="Calculation 11 5 3 2" xfId="2400"/>
    <cellStyle name="Calculation 11 5 3 3" xfId="2401"/>
    <cellStyle name="Calculation 11 5 4" xfId="2402"/>
    <cellStyle name="Calculation 11 5 4 2" xfId="2403"/>
    <cellStyle name="Calculation 11 5 4 3" xfId="2404"/>
    <cellStyle name="Calculation 11 5 5" xfId="2405"/>
    <cellStyle name="Calculation 11 5 5 2" xfId="2406"/>
    <cellStyle name="Calculation 11 5 5 3" xfId="2407"/>
    <cellStyle name="Calculation 11 5 6" xfId="2408"/>
    <cellStyle name="Calculation 11 5 7" xfId="2409"/>
    <cellStyle name="Calculation 11 6" xfId="2410"/>
    <cellStyle name="Calculation 11 6 2" xfId="2411"/>
    <cellStyle name="Calculation 11 6 2 2" xfId="2412"/>
    <cellStyle name="Calculation 11 6 2 3" xfId="2413"/>
    <cellStyle name="Calculation 11 6 3" xfId="2414"/>
    <cellStyle name="Calculation 11 6 3 2" xfId="2415"/>
    <cellStyle name="Calculation 11 6 3 3" xfId="2416"/>
    <cellStyle name="Calculation 11 6 4" xfId="2417"/>
    <cellStyle name="Calculation 11 6 4 2" xfId="2418"/>
    <cellStyle name="Calculation 11 6 4 3" xfId="2419"/>
    <cellStyle name="Calculation 11 6 5" xfId="2420"/>
    <cellStyle name="Calculation 11 6 5 2" xfId="2421"/>
    <cellStyle name="Calculation 11 6 5 3" xfId="2422"/>
    <cellStyle name="Calculation 11 6 6" xfId="2423"/>
    <cellStyle name="Calculation 11 6 7" xfId="2424"/>
    <cellStyle name="Calculation 11 7" xfId="2425"/>
    <cellStyle name="Calculation 11 7 2" xfId="2426"/>
    <cellStyle name="Calculation 11 7 2 2" xfId="2427"/>
    <cellStyle name="Calculation 11 7 2 3" xfId="2428"/>
    <cellStyle name="Calculation 11 7 3" xfId="2429"/>
    <cellStyle name="Calculation 11 7 3 2" xfId="2430"/>
    <cellStyle name="Calculation 11 7 3 3" xfId="2431"/>
    <cellStyle name="Calculation 11 7 4" xfId="2432"/>
    <cellStyle name="Calculation 11 7 4 2" xfId="2433"/>
    <cellStyle name="Calculation 11 7 4 3" xfId="2434"/>
    <cellStyle name="Calculation 11 7 5" xfId="2435"/>
    <cellStyle name="Calculation 11 7 5 2" xfId="2436"/>
    <cellStyle name="Calculation 11 7 5 3" xfId="2437"/>
    <cellStyle name="Calculation 11 7 6" xfId="2438"/>
    <cellStyle name="Calculation 11 7 7" xfId="2439"/>
    <cellStyle name="Calculation 11 8" xfId="2440"/>
    <cellStyle name="Calculation 11 8 2" xfId="2441"/>
    <cellStyle name="Calculation 11 8 2 2" xfId="2442"/>
    <cellStyle name="Calculation 11 8 2 3" xfId="2443"/>
    <cellStyle name="Calculation 11 8 3" xfId="2444"/>
    <cellStyle name="Calculation 11 8 3 2" xfId="2445"/>
    <cellStyle name="Calculation 11 8 3 3" xfId="2446"/>
    <cellStyle name="Calculation 11 8 4" xfId="2447"/>
    <cellStyle name="Calculation 11 8 4 2" xfId="2448"/>
    <cellStyle name="Calculation 11 8 4 3" xfId="2449"/>
    <cellStyle name="Calculation 11 8 5" xfId="2450"/>
    <cellStyle name="Calculation 11 8 5 2" xfId="2451"/>
    <cellStyle name="Calculation 11 8 5 3" xfId="2452"/>
    <cellStyle name="Calculation 11 8 6" xfId="2453"/>
    <cellStyle name="Calculation 11 8 7" xfId="2454"/>
    <cellStyle name="Calculation 11 9" xfId="2455"/>
    <cellStyle name="Calculation 11 9 2" xfId="2456"/>
    <cellStyle name="Calculation 11 9 2 2" xfId="2457"/>
    <cellStyle name="Calculation 11 9 2 3" xfId="2458"/>
    <cellStyle name="Calculation 11 9 3" xfId="2459"/>
    <cellStyle name="Calculation 11 9 3 2" xfId="2460"/>
    <cellStyle name="Calculation 11 9 3 3" xfId="2461"/>
    <cellStyle name="Calculation 11 9 4" xfId="2462"/>
    <cellStyle name="Calculation 11 9 4 2" xfId="2463"/>
    <cellStyle name="Calculation 11 9 4 3" xfId="2464"/>
    <cellStyle name="Calculation 11 9 5" xfId="2465"/>
    <cellStyle name="Calculation 11 9 5 2" xfId="2466"/>
    <cellStyle name="Calculation 11 9 5 3" xfId="2467"/>
    <cellStyle name="Calculation 11 9 6" xfId="2468"/>
    <cellStyle name="Calculation 11 9 7" xfId="2469"/>
    <cellStyle name="Calculation 12" xfId="2470"/>
    <cellStyle name="Calculation 12 2" xfId="2471"/>
    <cellStyle name="Calculation 12 2 10" xfId="2472"/>
    <cellStyle name="Calculation 12 2 11" xfId="2473"/>
    <cellStyle name="Calculation 12 2 2" xfId="2474"/>
    <cellStyle name="Calculation 12 2 2 2" xfId="2475"/>
    <cellStyle name="Calculation 12 2 2 3" xfId="2476"/>
    <cellStyle name="Calculation 12 2 2 4" xfId="2477"/>
    <cellStyle name="Calculation 12 2 3" xfId="2478"/>
    <cellStyle name="Calculation 12 2 3 2" xfId="2479"/>
    <cellStyle name="Calculation 12 2 3 3" xfId="2480"/>
    <cellStyle name="Calculation 12 2 4" xfId="2481"/>
    <cellStyle name="Calculation 12 2 4 2" xfId="2482"/>
    <cellStyle name="Calculation 12 2 4 3" xfId="2483"/>
    <cellStyle name="Calculation 12 2 5" xfId="2484"/>
    <cellStyle name="Calculation 12 2 5 2" xfId="2485"/>
    <cellStyle name="Calculation 12 2 5 3" xfId="2486"/>
    <cellStyle name="Calculation 12 2 6" xfId="2487"/>
    <cellStyle name="Calculation 12 2 6 2" xfId="2488"/>
    <cellStyle name="Calculation 12 2 6 3" xfId="2489"/>
    <cellStyle name="Calculation 12 2 7" xfId="2490"/>
    <cellStyle name="Calculation 12 2 7 2" xfId="2491"/>
    <cellStyle name="Calculation 12 2 7 3" xfId="2492"/>
    <cellStyle name="Calculation 12 2 8" xfId="2493"/>
    <cellStyle name="Calculation 12 2 8 2" xfId="2494"/>
    <cellStyle name="Calculation 12 2 8 3" xfId="2495"/>
    <cellStyle name="Calculation 12 2 9" xfId="2496"/>
    <cellStyle name="Calculation 12 3" xfId="2497"/>
    <cellStyle name="Calculation 12 3 2" xfId="2498"/>
    <cellStyle name="Calculation 12 3 3" xfId="2499"/>
    <cellStyle name="Calculation 12 4" xfId="2500"/>
    <cellStyle name="Calculation 12 4 2" xfId="2501"/>
    <cellStyle name="Calculation 12 4 3" xfId="2502"/>
    <cellStyle name="Calculation 12 5" xfId="2503"/>
    <cellStyle name="Calculation 12 5 2" xfId="2504"/>
    <cellStyle name="Calculation 12 5 3" xfId="2505"/>
    <cellStyle name="Calculation 12 6" xfId="2506"/>
    <cellStyle name="Calculation 12 6 2" xfId="2507"/>
    <cellStyle name="Calculation 12 6 3" xfId="2508"/>
    <cellStyle name="Calculation 12 7" xfId="2509"/>
    <cellStyle name="Calculation 12 7 2" xfId="2510"/>
    <cellStyle name="Calculation 12 7 3" xfId="2511"/>
    <cellStyle name="Calculation 12 8" xfId="2512"/>
    <cellStyle name="Calculation 12 9" xfId="2513"/>
    <cellStyle name="Calculation 13" xfId="2514"/>
    <cellStyle name="Calculation 13 2" xfId="2515"/>
    <cellStyle name="Calculation 13 2 10" xfId="2516"/>
    <cellStyle name="Calculation 13 2 11" xfId="2517"/>
    <cellStyle name="Calculation 13 2 2" xfId="2518"/>
    <cellStyle name="Calculation 13 2 2 2" xfId="2519"/>
    <cellStyle name="Calculation 13 2 2 3" xfId="2520"/>
    <cellStyle name="Calculation 13 2 2 4" xfId="2521"/>
    <cellStyle name="Calculation 13 2 3" xfId="2522"/>
    <cellStyle name="Calculation 13 2 3 2" xfId="2523"/>
    <cellStyle name="Calculation 13 2 3 3" xfId="2524"/>
    <cellStyle name="Calculation 13 2 4" xfId="2525"/>
    <cellStyle name="Calculation 13 2 4 2" xfId="2526"/>
    <cellStyle name="Calculation 13 2 4 3" xfId="2527"/>
    <cellStyle name="Calculation 13 2 5" xfId="2528"/>
    <cellStyle name="Calculation 13 2 5 2" xfId="2529"/>
    <cellStyle name="Calculation 13 2 5 3" xfId="2530"/>
    <cellStyle name="Calculation 13 2 6" xfId="2531"/>
    <cellStyle name="Calculation 13 2 6 2" xfId="2532"/>
    <cellStyle name="Calculation 13 2 6 3" xfId="2533"/>
    <cellStyle name="Calculation 13 2 7" xfId="2534"/>
    <cellStyle name="Calculation 13 2 7 2" xfId="2535"/>
    <cellStyle name="Calculation 13 2 7 3" xfId="2536"/>
    <cellStyle name="Calculation 13 2 8" xfId="2537"/>
    <cellStyle name="Calculation 13 2 8 2" xfId="2538"/>
    <cellStyle name="Calculation 13 2 8 3" xfId="2539"/>
    <cellStyle name="Calculation 13 2 9" xfId="2540"/>
    <cellStyle name="Calculation 13 3" xfId="2541"/>
    <cellStyle name="Calculation 13 3 2" xfId="2542"/>
    <cellStyle name="Calculation 13 3 3" xfId="2543"/>
    <cellStyle name="Calculation 13 4" xfId="2544"/>
    <cellStyle name="Calculation 13 4 2" xfId="2545"/>
    <cellStyle name="Calculation 13 4 3" xfId="2546"/>
    <cellStyle name="Calculation 13 5" xfId="2547"/>
    <cellStyle name="Calculation 13 5 2" xfId="2548"/>
    <cellStyle name="Calculation 13 5 3" xfId="2549"/>
    <cellStyle name="Calculation 13 6" xfId="2550"/>
    <cellStyle name="Calculation 13 6 2" xfId="2551"/>
    <cellStyle name="Calculation 13 6 3" xfId="2552"/>
    <cellStyle name="Calculation 13 7" xfId="2553"/>
    <cellStyle name="Calculation 13 7 2" xfId="2554"/>
    <cellStyle name="Calculation 13 7 3" xfId="2555"/>
    <cellStyle name="Calculation 13 8" xfId="2556"/>
    <cellStyle name="Calculation 13 9" xfId="2557"/>
    <cellStyle name="Calculation 14" xfId="2558"/>
    <cellStyle name="Calculation 14 2" xfId="2559"/>
    <cellStyle name="Calculation 14 2 2" xfId="2560"/>
    <cellStyle name="Calculation 14 2 3" xfId="2561"/>
    <cellStyle name="Calculation 14 2 4" xfId="2562"/>
    <cellStyle name="Calculation 14 3" xfId="2563"/>
    <cellStyle name="Calculation 14 3 2" xfId="2564"/>
    <cellStyle name="Calculation 14 3 3" xfId="2565"/>
    <cellStyle name="Calculation 14 4" xfId="2566"/>
    <cellStyle name="Calculation 14 4 2" xfId="2567"/>
    <cellStyle name="Calculation 14 4 3" xfId="2568"/>
    <cellStyle name="Calculation 14 5" xfId="2569"/>
    <cellStyle name="Calculation 14 6" xfId="2570"/>
    <cellStyle name="Calculation 14 7" xfId="2571"/>
    <cellStyle name="Calculation 15" xfId="2572"/>
    <cellStyle name="Calculation 15 2" xfId="2573"/>
    <cellStyle name="Calculation 15 3" xfId="2574"/>
    <cellStyle name="Calculation 16" xfId="2575"/>
    <cellStyle name="Calculation 16 2" xfId="2576"/>
    <cellStyle name="Calculation 16 3" xfId="2577"/>
    <cellStyle name="Calculation 17" xfId="46812"/>
    <cellStyle name="Calculation 18" xfId="46813"/>
    <cellStyle name="Calculation 19" xfId="46814"/>
    <cellStyle name="Calculation 2" xfId="2578"/>
    <cellStyle name="Calculation 2 10" xfId="46815"/>
    <cellStyle name="Calculation 2 10 2" xfId="46816"/>
    <cellStyle name="Calculation 2 11" xfId="46817"/>
    <cellStyle name="Calculation 2 11 2" xfId="46818"/>
    <cellStyle name="Calculation 2 12" xfId="46819"/>
    <cellStyle name="Calculation 2 12 2" xfId="46820"/>
    <cellStyle name="Calculation 2 13" xfId="46821"/>
    <cellStyle name="Calculation 2 13 2" xfId="46822"/>
    <cellStyle name="Calculation 2 14" xfId="46823"/>
    <cellStyle name="Calculation 2 14 2" xfId="46824"/>
    <cellStyle name="Calculation 2 15" xfId="46825"/>
    <cellStyle name="Calculation 2 15 2" xfId="46826"/>
    <cellStyle name="Calculation 2 16" xfId="46827"/>
    <cellStyle name="Calculation 2 16 2" xfId="46828"/>
    <cellStyle name="Calculation 2 17" xfId="46829"/>
    <cellStyle name="Calculation 2 17 2" xfId="46830"/>
    <cellStyle name="Calculation 2 18" xfId="46831"/>
    <cellStyle name="Calculation 2 18 2" xfId="46832"/>
    <cellStyle name="Calculation 2 19" xfId="46833"/>
    <cellStyle name="Calculation 2 19 2" xfId="46834"/>
    <cellStyle name="Calculation 2 2" xfId="2579"/>
    <cellStyle name="Calculation 2 2 10" xfId="2580"/>
    <cellStyle name="Calculation 2 2 10 2" xfId="2581"/>
    <cellStyle name="Calculation 2 2 10 2 2" xfId="2582"/>
    <cellStyle name="Calculation 2 2 10 2 3" xfId="2583"/>
    <cellStyle name="Calculation 2 2 10 3" xfId="2584"/>
    <cellStyle name="Calculation 2 2 10 3 2" xfId="2585"/>
    <cellStyle name="Calculation 2 2 10 3 3" xfId="2586"/>
    <cellStyle name="Calculation 2 2 10 4" xfId="2587"/>
    <cellStyle name="Calculation 2 2 10 4 2" xfId="2588"/>
    <cellStyle name="Calculation 2 2 10 4 3" xfId="2589"/>
    <cellStyle name="Calculation 2 2 10 5" xfId="2590"/>
    <cellStyle name="Calculation 2 2 10 5 2" xfId="2591"/>
    <cellStyle name="Calculation 2 2 10 5 3" xfId="2592"/>
    <cellStyle name="Calculation 2 2 10 6" xfId="2593"/>
    <cellStyle name="Calculation 2 2 10 7" xfId="2594"/>
    <cellStyle name="Calculation 2 2 11" xfId="2595"/>
    <cellStyle name="Calculation 2 2 11 2" xfId="2596"/>
    <cellStyle name="Calculation 2 2 11 2 2" xfId="2597"/>
    <cellStyle name="Calculation 2 2 11 2 3" xfId="2598"/>
    <cellStyle name="Calculation 2 2 11 3" xfId="2599"/>
    <cellStyle name="Calculation 2 2 11 3 2" xfId="2600"/>
    <cellStyle name="Calculation 2 2 11 3 3" xfId="2601"/>
    <cellStyle name="Calculation 2 2 11 4" xfId="2602"/>
    <cellStyle name="Calculation 2 2 11 4 2" xfId="2603"/>
    <cellStyle name="Calculation 2 2 11 4 3" xfId="2604"/>
    <cellStyle name="Calculation 2 2 11 5" xfId="2605"/>
    <cellStyle name="Calculation 2 2 11 5 2" xfId="2606"/>
    <cellStyle name="Calculation 2 2 11 5 3" xfId="2607"/>
    <cellStyle name="Calculation 2 2 11 6" xfId="2608"/>
    <cellStyle name="Calculation 2 2 11 7" xfId="2609"/>
    <cellStyle name="Calculation 2 2 12" xfId="2610"/>
    <cellStyle name="Calculation 2 2 12 2" xfId="2611"/>
    <cellStyle name="Calculation 2 2 12 2 2" xfId="2612"/>
    <cellStyle name="Calculation 2 2 12 2 3" xfId="2613"/>
    <cellStyle name="Calculation 2 2 12 3" xfId="2614"/>
    <cellStyle name="Calculation 2 2 12 3 2" xfId="2615"/>
    <cellStyle name="Calculation 2 2 12 3 3" xfId="2616"/>
    <cellStyle name="Calculation 2 2 12 4" xfId="2617"/>
    <cellStyle name="Calculation 2 2 12 4 2" xfId="2618"/>
    <cellStyle name="Calculation 2 2 12 4 3" xfId="2619"/>
    <cellStyle name="Calculation 2 2 12 5" xfId="2620"/>
    <cellStyle name="Calculation 2 2 12 5 2" xfId="2621"/>
    <cellStyle name="Calculation 2 2 12 5 3" xfId="2622"/>
    <cellStyle name="Calculation 2 2 12 6" xfId="2623"/>
    <cellStyle name="Calculation 2 2 12 7" xfId="2624"/>
    <cellStyle name="Calculation 2 2 13" xfId="2625"/>
    <cellStyle name="Calculation 2 2 13 2" xfId="2626"/>
    <cellStyle name="Calculation 2 2 13 2 2" xfId="2627"/>
    <cellStyle name="Calculation 2 2 13 2 3" xfId="2628"/>
    <cellStyle name="Calculation 2 2 13 3" xfId="2629"/>
    <cellStyle name="Calculation 2 2 13 3 2" xfId="2630"/>
    <cellStyle name="Calculation 2 2 13 3 3" xfId="2631"/>
    <cellStyle name="Calculation 2 2 13 4" xfId="2632"/>
    <cellStyle name="Calculation 2 2 13 4 2" xfId="2633"/>
    <cellStyle name="Calculation 2 2 13 4 3" xfId="2634"/>
    <cellStyle name="Calculation 2 2 13 5" xfId="2635"/>
    <cellStyle name="Calculation 2 2 13 5 2" xfId="2636"/>
    <cellStyle name="Calculation 2 2 13 5 3" xfId="2637"/>
    <cellStyle name="Calculation 2 2 13 6" xfId="2638"/>
    <cellStyle name="Calculation 2 2 13 7" xfId="2639"/>
    <cellStyle name="Calculation 2 2 14" xfId="2640"/>
    <cellStyle name="Calculation 2 2 14 2" xfId="2641"/>
    <cellStyle name="Calculation 2 2 14 2 2" xfId="2642"/>
    <cellStyle name="Calculation 2 2 14 2 3" xfId="2643"/>
    <cellStyle name="Calculation 2 2 14 3" xfId="2644"/>
    <cellStyle name="Calculation 2 2 14 3 2" xfId="2645"/>
    <cellStyle name="Calculation 2 2 14 3 3" xfId="2646"/>
    <cellStyle name="Calculation 2 2 14 4" xfId="2647"/>
    <cellStyle name="Calculation 2 2 14 4 2" xfId="2648"/>
    <cellStyle name="Calculation 2 2 14 4 3" xfId="2649"/>
    <cellStyle name="Calculation 2 2 14 5" xfId="2650"/>
    <cellStyle name="Calculation 2 2 14 5 2" xfId="2651"/>
    <cellStyle name="Calculation 2 2 14 5 3" xfId="2652"/>
    <cellStyle name="Calculation 2 2 14 6" xfId="2653"/>
    <cellStyle name="Calculation 2 2 14 7" xfId="2654"/>
    <cellStyle name="Calculation 2 2 15" xfId="2655"/>
    <cellStyle name="Calculation 2 2 15 2" xfId="2656"/>
    <cellStyle name="Calculation 2 2 15 2 2" xfId="2657"/>
    <cellStyle name="Calculation 2 2 15 2 3" xfId="2658"/>
    <cellStyle name="Calculation 2 2 15 3" xfId="2659"/>
    <cellStyle name="Calculation 2 2 15 3 2" xfId="2660"/>
    <cellStyle name="Calculation 2 2 15 3 3" xfId="2661"/>
    <cellStyle name="Calculation 2 2 15 4" xfId="2662"/>
    <cellStyle name="Calculation 2 2 15 4 2" xfId="2663"/>
    <cellStyle name="Calculation 2 2 15 4 3" xfId="2664"/>
    <cellStyle name="Calculation 2 2 15 5" xfId="2665"/>
    <cellStyle name="Calculation 2 2 15 5 2" xfId="2666"/>
    <cellStyle name="Calculation 2 2 15 5 3" xfId="2667"/>
    <cellStyle name="Calculation 2 2 15 6" xfId="2668"/>
    <cellStyle name="Calculation 2 2 15 7" xfId="2669"/>
    <cellStyle name="Calculation 2 2 16" xfId="2670"/>
    <cellStyle name="Calculation 2 2 16 2" xfId="2671"/>
    <cellStyle name="Calculation 2 2 16 2 2" xfId="2672"/>
    <cellStyle name="Calculation 2 2 16 2 3" xfId="2673"/>
    <cellStyle name="Calculation 2 2 16 3" xfId="2674"/>
    <cellStyle name="Calculation 2 2 16 3 2" xfId="2675"/>
    <cellStyle name="Calculation 2 2 16 3 3" xfId="2676"/>
    <cellStyle name="Calculation 2 2 16 4" xfId="2677"/>
    <cellStyle name="Calculation 2 2 16 4 2" xfId="2678"/>
    <cellStyle name="Calculation 2 2 16 4 3" xfId="2679"/>
    <cellStyle name="Calculation 2 2 16 5" xfId="2680"/>
    <cellStyle name="Calculation 2 2 16 5 2" xfId="2681"/>
    <cellStyle name="Calculation 2 2 16 5 3" xfId="2682"/>
    <cellStyle name="Calculation 2 2 16 6" xfId="2683"/>
    <cellStyle name="Calculation 2 2 16 7" xfId="2684"/>
    <cellStyle name="Calculation 2 2 17" xfId="2685"/>
    <cellStyle name="Calculation 2 2 17 2" xfId="2686"/>
    <cellStyle name="Calculation 2 2 17 2 2" xfId="2687"/>
    <cellStyle name="Calculation 2 2 17 2 3" xfId="2688"/>
    <cellStyle name="Calculation 2 2 17 3" xfId="2689"/>
    <cellStyle name="Calculation 2 2 17 3 2" xfId="2690"/>
    <cellStyle name="Calculation 2 2 17 3 3" xfId="2691"/>
    <cellStyle name="Calculation 2 2 17 4" xfId="2692"/>
    <cellStyle name="Calculation 2 2 17 4 2" xfId="2693"/>
    <cellStyle name="Calculation 2 2 17 4 3" xfId="2694"/>
    <cellStyle name="Calculation 2 2 17 5" xfId="2695"/>
    <cellStyle name="Calculation 2 2 17 5 2" xfId="2696"/>
    <cellStyle name="Calculation 2 2 17 5 3" xfId="2697"/>
    <cellStyle name="Calculation 2 2 17 6" xfId="2698"/>
    <cellStyle name="Calculation 2 2 17 7" xfId="2699"/>
    <cellStyle name="Calculation 2 2 18" xfId="2700"/>
    <cellStyle name="Calculation 2 2 18 2" xfId="2701"/>
    <cellStyle name="Calculation 2 2 18 2 2" xfId="2702"/>
    <cellStyle name="Calculation 2 2 18 2 3" xfId="2703"/>
    <cellStyle name="Calculation 2 2 18 3" xfId="2704"/>
    <cellStyle name="Calculation 2 2 18 3 2" xfId="2705"/>
    <cellStyle name="Calculation 2 2 18 3 3" xfId="2706"/>
    <cellStyle name="Calculation 2 2 18 4" xfId="2707"/>
    <cellStyle name="Calculation 2 2 18 4 2" xfId="2708"/>
    <cellStyle name="Calculation 2 2 18 4 3" xfId="2709"/>
    <cellStyle name="Calculation 2 2 18 5" xfId="2710"/>
    <cellStyle name="Calculation 2 2 18 5 2" xfId="2711"/>
    <cellStyle name="Calculation 2 2 18 5 3" xfId="2712"/>
    <cellStyle name="Calculation 2 2 18 6" xfId="2713"/>
    <cellStyle name="Calculation 2 2 18 7" xfId="2714"/>
    <cellStyle name="Calculation 2 2 19" xfId="2715"/>
    <cellStyle name="Calculation 2 2 19 2" xfId="2716"/>
    <cellStyle name="Calculation 2 2 19 3" xfId="2717"/>
    <cellStyle name="Calculation 2 2 2" xfId="2718"/>
    <cellStyle name="Calculation 2 2 2 10" xfId="46835"/>
    <cellStyle name="Calculation 2 2 2 10 2" xfId="46836"/>
    <cellStyle name="Calculation 2 2 2 11" xfId="46837"/>
    <cellStyle name="Calculation 2 2 2 11 2" xfId="46838"/>
    <cellStyle name="Calculation 2 2 2 12" xfId="46839"/>
    <cellStyle name="Calculation 2 2 2 12 2" xfId="46840"/>
    <cellStyle name="Calculation 2 2 2 13" xfId="46841"/>
    <cellStyle name="Calculation 2 2 2 13 2" xfId="46842"/>
    <cellStyle name="Calculation 2 2 2 14" xfId="46843"/>
    <cellStyle name="Calculation 2 2 2 14 2" xfId="46844"/>
    <cellStyle name="Calculation 2 2 2 15" xfId="46845"/>
    <cellStyle name="Calculation 2 2 2 15 2" xfId="46846"/>
    <cellStyle name="Calculation 2 2 2 16" xfId="46847"/>
    <cellStyle name="Calculation 2 2 2 2" xfId="2719"/>
    <cellStyle name="Calculation 2 2 2 2 10" xfId="2720"/>
    <cellStyle name="Calculation 2 2 2 2 11" xfId="2721"/>
    <cellStyle name="Calculation 2 2 2 2 2" xfId="2722"/>
    <cellStyle name="Calculation 2 2 2 2 2 2" xfId="2723"/>
    <cellStyle name="Calculation 2 2 2 2 2 3" xfId="2724"/>
    <cellStyle name="Calculation 2 2 2 2 2 4" xfId="2725"/>
    <cellStyle name="Calculation 2 2 2 2 3" xfId="2726"/>
    <cellStyle name="Calculation 2 2 2 2 3 2" xfId="2727"/>
    <cellStyle name="Calculation 2 2 2 2 3 3" xfId="2728"/>
    <cellStyle name="Calculation 2 2 2 2 4" xfId="2729"/>
    <cellStyle name="Calculation 2 2 2 2 4 2" xfId="2730"/>
    <cellStyle name="Calculation 2 2 2 2 4 3" xfId="2731"/>
    <cellStyle name="Calculation 2 2 2 2 5" xfId="2732"/>
    <cellStyle name="Calculation 2 2 2 2 5 2" xfId="2733"/>
    <cellStyle name="Calculation 2 2 2 2 5 3" xfId="2734"/>
    <cellStyle name="Calculation 2 2 2 2 6" xfId="2735"/>
    <cellStyle name="Calculation 2 2 2 2 6 2" xfId="2736"/>
    <cellStyle name="Calculation 2 2 2 2 6 3" xfId="2737"/>
    <cellStyle name="Calculation 2 2 2 2 7" xfId="2738"/>
    <cellStyle name="Calculation 2 2 2 2 7 2" xfId="2739"/>
    <cellStyle name="Calculation 2 2 2 2 7 3" xfId="2740"/>
    <cellStyle name="Calculation 2 2 2 2 8" xfId="2741"/>
    <cellStyle name="Calculation 2 2 2 2 8 2" xfId="2742"/>
    <cellStyle name="Calculation 2 2 2 2 8 3" xfId="2743"/>
    <cellStyle name="Calculation 2 2 2 2 9" xfId="2744"/>
    <cellStyle name="Calculation 2 2 2 3" xfId="2745"/>
    <cellStyle name="Calculation 2 2 2 3 2" xfId="2746"/>
    <cellStyle name="Calculation 2 2 2 3 3" xfId="2747"/>
    <cellStyle name="Calculation 2 2 2 4" xfId="2748"/>
    <cellStyle name="Calculation 2 2 2 4 2" xfId="2749"/>
    <cellStyle name="Calculation 2 2 2 4 3" xfId="2750"/>
    <cellStyle name="Calculation 2 2 2 5" xfId="2751"/>
    <cellStyle name="Calculation 2 2 2 5 2" xfId="2752"/>
    <cellStyle name="Calculation 2 2 2 5 3" xfId="2753"/>
    <cellStyle name="Calculation 2 2 2 6" xfId="2754"/>
    <cellStyle name="Calculation 2 2 2 6 2" xfId="46848"/>
    <cellStyle name="Calculation 2 2 2 7" xfId="2755"/>
    <cellStyle name="Calculation 2 2 2 7 2" xfId="46849"/>
    <cellStyle name="Calculation 2 2 2 8" xfId="46850"/>
    <cellStyle name="Calculation 2 2 2 8 2" xfId="46851"/>
    <cellStyle name="Calculation 2 2 2 9" xfId="46852"/>
    <cellStyle name="Calculation 2 2 2 9 2" xfId="46853"/>
    <cellStyle name="Calculation 2 2 20" xfId="2756"/>
    <cellStyle name="Calculation 2 2 20 2" xfId="2757"/>
    <cellStyle name="Calculation 2 2 20 3" xfId="2758"/>
    <cellStyle name="Calculation 2 2 21" xfId="2759"/>
    <cellStyle name="Calculation 2 2 21 2" xfId="2760"/>
    <cellStyle name="Calculation 2 2 21 3" xfId="2761"/>
    <cellStyle name="Calculation 2 2 22" xfId="2762"/>
    <cellStyle name="Calculation 2 2 23" xfId="2763"/>
    <cellStyle name="Calculation 2 2 3" xfId="2764"/>
    <cellStyle name="Calculation 2 2 3 10" xfId="2765"/>
    <cellStyle name="Calculation 2 2 3 11" xfId="2766"/>
    <cellStyle name="Calculation 2 2 3 2" xfId="2767"/>
    <cellStyle name="Calculation 2 2 3 2 2" xfId="2768"/>
    <cellStyle name="Calculation 2 2 3 2 3" xfId="2769"/>
    <cellStyle name="Calculation 2 2 3 2 4" xfId="2770"/>
    <cellStyle name="Calculation 2 2 3 3" xfId="2771"/>
    <cellStyle name="Calculation 2 2 3 3 2" xfId="2772"/>
    <cellStyle name="Calculation 2 2 3 3 3" xfId="2773"/>
    <cellStyle name="Calculation 2 2 3 4" xfId="2774"/>
    <cellStyle name="Calculation 2 2 3 4 2" xfId="2775"/>
    <cellStyle name="Calculation 2 2 3 4 3" xfId="2776"/>
    <cellStyle name="Calculation 2 2 3 5" xfId="2777"/>
    <cellStyle name="Calculation 2 2 3 5 2" xfId="2778"/>
    <cellStyle name="Calculation 2 2 3 5 3" xfId="2779"/>
    <cellStyle name="Calculation 2 2 3 6" xfId="2780"/>
    <cellStyle name="Calculation 2 2 3 6 2" xfId="2781"/>
    <cellStyle name="Calculation 2 2 3 6 3" xfId="2782"/>
    <cellStyle name="Calculation 2 2 3 7" xfId="2783"/>
    <cellStyle name="Calculation 2 2 3 7 2" xfId="2784"/>
    <cellStyle name="Calculation 2 2 3 7 3" xfId="2785"/>
    <cellStyle name="Calculation 2 2 3 8" xfId="2786"/>
    <cellStyle name="Calculation 2 2 3 8 2" xfId="2787"/>
    <cellStyle name="Calculation 2 2 3 8 3" xfId="2788"/>
    <cellStyle name="Calculation 2 2 3 9" xfId="2789"/>
    <cellStyle name="Calculation 2 2 4" xfId="2790"/>
    <cellStyle name="Calculation 2 2 4 2" xfId="2791"/>
    <cellStyle name="Calculation 2 2 4 2 2" xfId="2792"/>
    <cellStyle name="Calculation 2 2 4 2 3" xfId="2793"/>
    <cellStyle name="Calculation 2 2 4 3" xfId="2794"/>
    <cellStyle name="Calculation 2 2 4 3 2" xfId="2795"/>
    <cellStyle name="Calculation 2 2 4 3 3" xfId="2796"/>
    <cellStyle name="Calculation 2 2 4 4" xfId="2797"/>
    <cellStyle name="Calculation 2 2 4 4 2" xfId="2798"/>
    <cellStyle name="Calculation 2 2 4 4 3" xfId="2799"/>
    <cellStyle name="Calculation 2 2 4 5" xfId="2800"/>
    <cellStyle name="Calculation 2 2 4 5 2" xfId="2801"/>
    <cellStyle name="Calculation 2 2 4 5 3" xfId="2802"/>
    <cellStyle name="Calculation 2 2 4 6" xfId="2803"/>
    <cellStyle name="Calculation 2 2 4 7" xfId="2804"/>
    <cellStyle name="Calculation 2 2 5" xfId="2805"/>
    <cellStyle name="Calculation 2 2 5 2" xfId="2806"/>
    <cellStyle name="Calculation 2 2 5 2 2" xfId="2807"/>
    <cellStyle name="Calculation 2 2 5 2 3" xfId="2808"/>
    <cellStyle name="Calculation 2 2 5 3" xfId="2809"/>
    <cellStyle name="Calculation 2 2 5 3 2" xfId="2810"/>
    <cellStyle name="Calculation 2 2 5 3 3" xfId="2811"/>
    <cellStyle name="Calculation 2 2 5 4" xfId="2812"/>
    <cellStyle name="Calculation 2 2 5 4 2" xfId="2813"/>
    <cellStyle name="Calculation 2 2 5 4 3" xfId="2814"/>
    <cellStyle name="Calculation 2 2 5 5" xfId="2815"/>
    <cellStyle name="Calculation 2 2 5 5 2" xfId="2816"/>
    <cellStyle name="Calculation 2 2 5 5 3" xfId="2817"/>
    <cellStyle name="Calculation 2 2 5 6" xfId="2818"/>
    <cellStyle name="Calculation 2 2 5 7" xfId="2819"/>
    <cellStyle name="Calculation 2 2 6" xfId="2820"/>
    <cellStyle name="Calculation 2 2 6 2" xfId="2821"/>
    <cellStyle name="Calculation 2 2 6 2 2" xfId="2822"/>
    <cellStyle name="Calculation 2 2 6 2 3" xfId="2823"/>
    <cellStyle name="Calculation 2 2 6 3" xfId="2824"/>
    <cellStyle name="Calculation 2 2 6 3 2" xfId="2825"/>
    <cellStyle name="Calculation 2 2 6 3 3" xfId="2826"/>
    <cellStyle name="Calculation 2 2 6 4" xfId="2827"/>
    <cellStyle name="Calculation 2 2 6 4 2" xfId="2828"/>
    <cellStyle name="Calculation 2 2 6 4 3" xfId="2829"/>
    <cellStyle name="Calculation 2 2 6 5" xfId="2830"/>
    <cellStyle name="Calculation 2 2 6 5 2" xfId="2831"/>
    <cellStyle name="Calculation 2 2 6 5 3" xfId="2832"/>
    <cellStyle name="Calculation 2 2 6 6" xfId="2833"/>
    <cellStyle name="Calculation 2 2 6 7" xfId="2834"/>
    <cellStyle name="Calculation 2 2 7" xfId="2835"/>
    <cellStyle name="Calculation 2 2 7 2" xfId="2836"/>
    <cellStyle name="Calculation 2 2 7 2 2" xfId="2837"/>
    <cellStyle name="Calculation 2 2 7 2 3" xfId="2838"/>
    <cellStyle name="Calculation 2 2 7 3" xfId="2839"/>
    <cellStyle name="Calculation 2 2 7 3 2" xfId="2840"/>
    <cellStyle name="Calculation 2 2 7 3 3" xfId="2841"/>
    <cellStyle name="Calculation 2 2 7 4" xfId="2842"/>
    <cellStyle name="Calculation 2 2 7 4 2" xfId="2843"/>
    <cellStyle name="Calculation 2 2 7 4 3" xfId="2844"/>
    <cellStyle name="Calculation 2 2 7 5" xfId="2845"/>
    <cellStyle name="Calculation 2 2 7 5 2" xfId="2846"/>
    <cellStyle name="Calculation 2 2 7 5 3" xfId="2847"/>
    <cellStyle name="Calculation 2 2 7 6" xfId="2848"/>
    <cellStyle name="Calculation 2 2 7 7" xfId="2849"/>
    <cellStyle name="Calculation 2 2 8" xfId="2850"/>
    <cellStyle name="Calculation 2 2 8 2" xfId="2851"/>
    <cellStyle name="Calculation 2 2 8 2 2" xfId="2852"/>
    <cellStyle name="Calculation 2 2 8 2 3" xfId="2853"/>
    <cellStyle name="Calculation 2 2 8 3" xfId="2854"/>
    <cellStyle name="Calculation 2 2 8 3 2" xfId="2855"/>
    <cellStyle name="Calculation 2 2 8 3 3" xfId="2856"/>
    <cellStyle name="Calculation 2 2 8 4" xfId="2857"/>
    <cellStyle name="Calculation 2 2 8 4 2" xfId="2858"/>
    <cellStyle name="Calculation 2 2 8 4 3" xfId="2859"/>
    <cellStyle name="Calculation 2 2 8 5" xfId="2860"/>
    <cellStyle name="Calculation 2 2 8 5 2" xfId="2861"/>
    <cellStyle name="Calculation 2 2 8 5 3" xfId="2862"/>
    <cellStyle name="Calculation 2 2 8 6" xfId="2863"/>
    <cellStyle name="Calculation 2 2 8 7" xfId="2864"/>
    <cellStyle name="Calculation 2 2 9" xfId="2865"/>
    <cellStyle name="Calculation 2 2 9 2" xfId="2866"/>
    <cellStyle name="Calculation 2 2 9 2 2" xfId="2867"/>
    <cellStyle name="Calculation 2 2 9 2 3" xfId="2868"/>
    <cellStyle name="Calculation 2 2 9 3" xfId="2869"/>
    <cellStyle name="Calculation 2 2 9 3 2" xfId="2870"/>
    <cellStyle name="Calculation 2 2 9 3 3" xfId="2871"/>
    <cellStyle name="Calculation 2 2 9 4" xfId="2872"/>
    <cellStyle name="Calculation 2 2 9 4 2" xfId="2873"/>
    <cellStyle name="Calculation 2 2 9 4 3" xfId="2874"/>
    <cellStyle name="Calculation 2 2 9 5" xfId="2875"/>
    <cellStyle name="Calculation 2 2 9 5 2" xfId="2876"/>
    <cellStyle name="Calculation 2 2 9 5 3" xfId="2877"/>
    <cellStyle name="Calculation 2 2 9 6" xfId="2878"/>
    <cellStyle name="Calculation 2 2 9 7" xfId="2879"/>
    <cellStyle name="Calculation 2 20" xfId="46854"/>
    <cellStyle name="Calculation 2 20 2" xfId="46855"/>
    <cellStyle name="Calculation 2 21" xfId="46856"/>
    <cellStyle name="Calculation 2 21 2" xfId="46857"/>
    <cellStyle name="Calculation 2 22" xfId="46858"/>
    <cellStyle name="Calculation 2 22 2" xfId="46859"/>
    <cellStyle name="Calculation 2 23" xfId="46860"/>
    <cellStyle name="Calculation 2 24" xfId="46861"/>
    <cellStyle name="Calculation 2 3" xfId="2880"/>
    <cellStyle name="Calculation 2 3 10" xfId="2881"/>
    <cellStyle name="Calculation 2 3 10 2" xfId="46862"/>
    <cellStyle name="Calculation 2 3 11" xfId="46863"/>
    <cellStyle name="Calculation 2 3 11 2" xfId="46864"/>
    <cellStyle name="Calculation 2 3 12" xfId="46865"/>
    <cellStyle name="Calculation 2 3 12 2" xfId="46866"/>
    <cellStyle name="Calculation 2 3 13" xfId="46867"/>
    <cellStyle name="Calculation 2 3 13 2" xfId="46868"/>
    <cellStyle name="Calculation 2 3 14" xfId="46869"/>
    <cellStyle name="Calculation 2 3 14 2" xfId="46870"/>
    <cellStyle name="Calculation 2 3 15" xfId="46871"/>
    <cellStyle name="Calculation 2 3 15 2" xfId="46872"/>
    <cellStyle name="Calculation 2 3 16" xfId="46873"/>
    <cellStyle name="Calculation 2 3 16 2" xfId="46874"/>
    <cellStyle name="Calculation 2 3 17" xfId="46875"/>
    <cellStyle name="Calculation 2 3 17 2" xfId="46876"/>
    <cellStyle name="Calculation 2 3 18" xfId="46877"/>
    <cellStyle name="Calculation 2 3 2" xfId="2882"/>
    <cellStyle name="Calculation 2 3 2 10" xfId="46878"/>
    <cellStyle name="Calculation 2 3 2 10 2" xfId="46879"/>
    <cellStyle name="Calculation 2 3 2 11" xfId="46880"/>
    <cellStyle name="Calculation 2 3 2 11 2" xfId="46881"/>
    <cellStyle name="Calculation 2 3 2 12" xfId="46882"/>
    <cellStyle name="Calculation 2 3 2 12 2" xfId="46883"/>
    <cellStyle name="Calculation 2 3 2 13" xfId="46884"/>
    <cellStyle name="Calculation 2 3 2 13 2" xfId="46885"/>
    <cellStyle name="Calculation 2 3 2 14" xfId="46886"/>
    <cellStyle name="Calculation 2 3 2 14 2" xfId="46887"/>
    <cellStyle name="Calculation 2 3 2 15" xfId="46888"/>
    <cellStyle name="Calculation 2 3 2 15 2" xfId="46889"/>
    <cellStyle name="Calculation 2 3 2 16" xfId="46890"/>
    <cellStyle name="Calculation 2 3 2 2" xfId="2883"/>
    <cellStyle name="Calculation 2 3 2 2 10" xfId="2884"/>
    <cellStyle name="Calculation 2 3 2 2 11" xfId="2885"/>
    <cellStyle name="Calculation 2 3 2 2 2" xfId="2886"/>
    <cellStyle name="Calculation 2 3 2 2 2 2" xfId="2887"/>
    <cellStyle name="Calculation 2 3 2 2 2 3" xfId="2888"/>
    <cellStyle name="Calculation 2 3 2 2 2 4" xfId="2889"/>
    <cellStyle name="Calculation 2 3 2 2 3" xfId="2890"/>
    <cellStyle name="Calculation 2 3 2 2 3 2" xfId="2891"/>
    <cellStyle name="Calculation 2 3 2 2 3 3" xfId="2892"/>
    <cellStyle name="Calculation 2 3 2 2 4" xfId="2893"/>
    <cellStyle name="Calculation 2 3 2 2 4 2" xfId="2894"/>
    <cellStyle name="Calculation 2 3 2 2 4 3" xfId="2895"/>
    <cellStyle name="Calculation 2 3 2 2 5" xfId="2896"/>
    <cellStyle name="Calculation 2 3 2 2 5 2" xfId="2897"/>
    <cellStyle name="Calculation 2 3 2 2 5 3" xfId="2898"/>
    <cellStyle name="Calculation 2 3 2 2 6" xfId="2899"/>
    <cellStyle name="Calculation 2 3 2 2 6 2" xfId="2900"/>
    <cellStyle name="Calculation 2 3 2 2 6 3" xfId="2901"/>
    <cellStyle name="Calculation 2 3 2 2 7" xfId="2902"/>
    <cellStyle name="Calculation 2 3 2 2 7 2" xfId="2903"/>
    <cellStyle name="Calculation 2 3 2 2 7 3" xfId="2904"/>
    <cellStyle name="Calculation 2 3 2 2 8" xfId="2905"/>
    <cellStyle name="Calculation 2 3 2 2 8 2" xfId="2906"/>
    <cellStyle name="Calculation 2 3 2 2 8 3" xfId="2907"/>
    <cellStyle name="Calculation 2 3 2 2 9" xfId="2908"/>
    <cellStyle name="Calculation 2 3 2 3" xfId="2909"/>
    <cellStyle name="Calculation 2 3 2 3 2" xfId="2910"/>
    <cellStyle name="Calculation 2 3 2 3 3" xfId="2911"/>
    <cellStyle name="Calculation 2 3 2 4" xfId="2912"/>
    <cellStyle name="Calculation 2 3 2 4 2" xfId="2913"/>
    <cellStyle name="Calculation 2 3 2 4 3" xfId="2914"/>
    <cellStyle name="Calculation 2 3 2 5" xfId="2915"/>
    <cellStyle name="Calculation 2 3 2 5 2" xfId="2916"/>
    <cellStyle name="Calculation 2 3 2 5 3" xfId="2917"/>
    <cellStyle name="Calculation 2 3 2 6" xfId="2918"/>
    <cellStyle name="Calculation 2 3 2 6 2" xfId="2919"/>
    <cellStyle name="Calculation 2 3 2 6 3" xfId="2920"/>
    <cellStyle name="Calculation 2 3 2 7" xfId="2921"/>
    <cellStyle name="Calculation 2 3 2 7 2" xfId="2922"/>
    <cellStyle name="Calculation 2 3 2 7 3" xfId="2923"/>
    <cellStyle name="Calculation 2 3 2 8" xfId="2924"/>
    <cellStyle name="Calculation 2 3 2 8 2" xfId="46891"/>
    <cellStyle name="Calculation 2 3 2 9" xfId="2925"/>
    <cellStyle name="Calculation 2 3 2 9 2" xfId="46892"/>
    <cellStyle name="Calculation 2 3 3" xfId="2926"/>
    <cellStyle name="Calculation 2 3 3 10" xfId="2927"/>
    <cellStyle name="Calculation 2 3 3 11" xfId="2928"/>
    <cellStyle name="Calculation 2 3 3 2" xfId="2929"/>
    <cellStyle name="Calculation 2 3 3 2 2" xfId="2930"/>
    <cellStyle name="Calculation 2 3 3 2 3" xfId="2931"/>
    <cellStyle name="Calculation 2 3 3 2 4" xfId="2932"/>
    <cellStyle name="Calculation 2 3 3 3" xfId="2933"/>
    <cellStyle name="Calculation 2 3 3 3 2" xfId="2934"/>
    <cellStyle name="Calculation 2 3 3 3 3" xfId="2935"/>
    <cellStyle name="Calculation 2 3 3 4" xfId="2936"/>
    <cellStyle name="Calculation 2 3 3 4 2" xfId="2937"/>
    <cellStyle name="Calculation 2 3 3 4 3" xfId="2938"/>
    <cellStyle name="Calculation 2 3 3 5" xfId="2939"/>
    <cellStyle name="Calculation 2 3 3 5 2" xfId="2940"/>
    <cellStyle name="Calculation 2 3 3 5 3" xfId="2941"/>
    <cellStyle name="Calculation 2 3 3 6" xfId="2942"/>
    <cellStyle name="Calculation 2 3 3 6 2" xfId="2943"/>
    <cellStyle name="Calculation 2 3 3 6 3" xfId="2944"/>
    <cellStyle name="Calculation 2 3 3 7" xfId="2945"/>
    <cellStyle name="Calculation 2 3 3 7 2" xfId="2946"/>
    <cellStyle name="Calculation 2 3 3 7 3" xfId="2947"/>
    <cellStyle name="Calculation 2 3 3 8" xfId="2948"/>
    <cellStyle name="Calculation 2 3 3 8 2" xfId="2949"/>
    <cellStyle name="Calculation 2 3 3 8 3" xfId="2950"/>
    <cellStyle name="Calculation 2 3 3 9" xfId="2951"/>
    <cellStyle name="Calculation 2 3 4" xfId="2952"/>
    <cellStyle name="Calculation 2 3 4 2" xfId="2953"/>
    <cellStyle name="Calculation 2 3 4 3" xfId="2954"/>
    <cellStyle name="Calculation 2 3 5" xfId="2955"/>
    <cellStyle name="Calculation 2 3 5 2" xfId="2956"/>
    <cellStyle name="Calculation 2 3 5 3" xfId="2957"/>
    <cellStyle name="Calculation 2 3 6" xfId="2958"/>
    <cellStyle name="Calculation 2 3 6 2" xfId="2959"/>
    <cellStyle name="Calculation 2 3 6 3" xfId="2960"/>
    <cellStyle name="Calculation 2 3 7" xfId="2961"/>
    <cellStyle name="Calculation 2 3 7 2" xfId="2962"/>
    <cellStyle name="Calculation 2 3 7 3" xfId="2963"/>
    <cellStyle name="Calculation 2 3 8" xfId="2964"/>
    <cellStyle name="Calculation 2 3 8 2" xfId="2965"/>
    <cellStyle name="Calculation 2 3 8 3" xfId="2966"/>
    <cellStyle name="Calculation 2 3 9" xfId="2967"/>
    <cellStyle name="Calculation 2 3 9 2" xfId="46893"/>
    <cellStyle name="Calculation 2 4" xfId="2968"/>
    <cellStyle name="Calculation 2 4 10" xfId="2969"/>
    <cellStyle name="Calculation 2 4 10 2" xfId="46894"/>
    <cellStyle name="Calculation 2 4 11" xfId="2970"/>
    <cellStyle name="Calculation 2 4 11 2" xfId="46895"/>
    <cellStyle name="Calculation 2 4 12" xfId="46896"/>
    <cellStyle name="Calculation 2 4 12 2" xfId="46897"/>
    <cellStyle name="Calculation 2 4 13" xfId="46898"/>
    <cellStyle name="Calculation 2 4 13 2" xfId="46899"/>
    <cellStyle name="Calculation 2 4 14" xfId="46900"/>
    <cellStyle name="Calculation 2 4 14 2" xfId="46901"/>
    <cellStyle name="Calculation 2 4 15" xfId="46902"/>
    <cellStyle name="Calculation 2 4 15 2" xfId="46903"/>
    <cellStyle name="Calculation 2 4 16" xfId="46904"/>
    <cellStyle name="Calculation 2 4 16 2" xfId="46905"/>
    <cellStyle name="Calculation 2 4 17" xfId="46906"/>
    <cellStyle name="Calculation 2 4 17 2" xfId="46907"/>
    <cellStyle name="Calculation 2 4 18" xfId="46908"/>
    <cellStyle name="Calculation 2 4 2" xfId="2971"/>
    <cellStyle name="Calculation 2 4 2 10" xfId="46909"/>
    <cellStyle name="Calculation 2 4 2 10 2" xfId="46910"/>
    <cellStyle name="Calculation 2 4 2 11" xfId="46911"/>
    <cellStyle name="Calculation 2 4 2 11 2" xfId="46912"/>
    <cellStyle name="Calculation 2 4 2 12" xfId="46913"/>
    <cellStyle name="Calculation 2 4 2 12 2" xfId="46914"/>
    <cellStyle name="Calculation 2 4 2 13" xfId="46915"/>
    <cellStyle name="Calculation 2 4 2 13 2" xfId="46916"/>
    <cellStyle name="Calculation 2 4 2 14" xfId="46917"/>
    <cellStyle name="Calculation 2 4 2 14 2" xfId="46918"/>
    <cellStyle name="Calculation 2 4 2 15" xfId="46919"/>
    <cellStyle name="Calculation 2 4 2 15 2" xfId="46920"/>
    <cellStyle name="Calculation 2 4 2 16" xfId="46921"/>
    <cellStyle name="Calculation 2 4 2 2" xfId="2972"/>
    <cellStyle name="Calculation 2 4 2 2 2" xfId="46922"/>
    <cellStyle name="Calculation 2 4 2 3" xfId="2973"/>
    <cellStyle name="Calculation 2 4 2 3 2" xfId="46923"/>
    <cellStyle name="Calculation 2 4 2 4" xfId="2974"/>
    <cellStyle name="Calculation 2 4 2 4 2" xfId="46924"/>
    <cellStyle name="Calculation 2 4 2 5" xfId="46925"/>
    <cellStyle name="Calculation 2 4 2 5 2" xfId="46926"/>
    <cellStyle name="Calculation 2 4 2 6" xfId="46927"/>
    <cellStyle name="Calculation 2 4 2 6 2" xfId="46928"/>
    <cellStyle name="Calculation 2 4 2 7" xfId="46929"/>
    <cellStyle name="Calculation 2 4 2 7 2" xfId="46930"/>
    <cellStyle name="Calculation 2 4 2 8" xfId="46931"/>
    <cellStyle name="Calculation 2 4 2 8 2" xfId="46932"/>
    <cellStyle name="Calculation 2 4 2 9" xfId="46933"/>
    <cellStyle name="Calculation 2 4 2 9 2" xfId="46934"/>
    <cellStyle name="Calculation 2 4 3" xfId="2975"/>
    <cellStyle name="Calculation 2 4 3 2" xfId="2976"/>
    <cellStyle name="Calculation 2 4 3 3" xfId="2977"/>
    <cellStyle name="Calculation 2 4 4" xfId="2978"/>
    <cellStyle name="Calculation 2 4 4 2" xfId="2979"/>
    <cellStyle name="Calculation 2 4 4 3" xfId="2980"/>
    <cellStyle name="Calculation 2 4 5" xfId="2981"/>
    <cellStyle name="Calculation 2 4 5 2" xfId="2982"/>
    <cellStyle name="Calculation 2 4 5 3" xfId="2983"/>
    <cellStyle name="Calculation 2 4 6" xfId="2984"/>
    <cellStyle name="Calculation 2 4 6 2" xfId="2985"/>
    <cellStyle name="Calculation 2 4 6 3" xfId="2986"/>
    <cellStyle name="Calculation 2 4 7" xfId="2987"/>
    <cellStyle name="Calculation 2 4 7 2" xfId="2988"/>
    <cellStyle name="Calculation 2 4 7 3" xfId="2989"/>
    <cellStyle name="Calculation 2 4 8" xfId="2990"/>
    <cellStyle name="Calculation 2 4 8 2" xfId="2991"/>
    <cellStyle name="Calculation 2 4 8 3" xfId="2992"/>
    <cellStyle name="Calculation 2 4 9" xfId="2993"/>
    <cellStyle name="Calculation 2 4 9 2" xfId="46935"/>
    <cellStyle name="Calculation 2 5" xfId="2994"/>
    <cellStyle name="Calculation 2 5 10" xfId="46936"/>
    <cellStyle name="Calculation 2 5 10 2" xfId="46937"/>
    <cellStyle name="Calculation 2 5 11" xfId="46938"/>
    <cellStyle name="Calculation 2 5 11 2" xfId="46939"/>
    <cellStyle name="Calculation 2 5 12" xfId="46940"/>
    <cellStyle name="Calculation 2 5 12 2" xfId="46941"/>
    <cellStyle name="Calculation 2 5 13" xfId="46942"/>
    <cellStyle name="Calculation 2 5 13 2" xfId="46943"/>
    <cellStyle name="Calculation 2 5 14" xfId="46944"/>
    <cellStyle name="Calculation 2 5 14 2" xfId="46945"/>
    <cellStyle name="Calculation 2 5 15" xfId="46946"/>
    <cellStyle name="Calculation 2 5 15 2" xfId="46947"/>
    <cellStyle name="Calculation 2 5 16" xfId="46948"/>
    <cellStyle name="Calculation 2 5 2" xfId="2995"/>
    <cellStyle name="Calculation 2 5 2 2" xfId="2996"/>
    <cellStyle name="Calculation 2 5 2 3" xfId="2997"/>
    <cellStyle name="Calculation 2 5 3" xfId="2998"/>
    <cellStyle name="Calculation 2 5 3 2" xfId="2999"/>
    <cellStyle name="Calculation 2 5 3 3" xfId="3000"/>
    <cellStyle name="Calculation 2 5 4" xfId="3001"/>
    <cellStyle name="Calculation 2 5 4 2" xfId="3002"/>
    <cellStyle name="Calculation 2 5 4 3" xfId="3003"/>
    <cellStyle name="Calculation 2 5 5" xfId="3004"/>
    <cellStyle name="Calculation 2 5 5 2" xfId="3005"/>
    <cellStyle name="Calculation 2 5 5 3" xfId="3006"/>
    <cellStyle name="Calculation 2 5 6" xfId="3007"/>
    <cellStyle name="Calculation 2 5 6 2" xfId="46949"/>
    <cellStyle name="Calculation 2 5 7" xfId="3008"/>
    <cellStyle name="Calculation 2 5 7 2" xfId="46950"/>
    <cellStyle name="Calculation 2 5 8" xfId="46951"/>
    <cellStyle name="Calculation 2 5 8 2" xfId="46952"/>
    <cellStyle name="Calculation 2 5 9" xfId="46953"/>
    <cellStyle name="Calculation 2 5 9 2" xfId="46954"/>
    <cellStyle name="Calculation 2 6" xfId="3009"/>
    <cellStyle name="Calculation 2 6 2" xfId="3010"/>
    <cellStyle name="Calculation 2 6 3" xfId="3011"/>
    <cellStyle name="Calculation 2 7" xfId="3012"/>
    <cellStyle name="Calculation 2 7 2" xfId="46955"/>
    <cellStyle name="Calculation 2 8" xfId="46956"/>
    <cellStyle name="Calculation 2 8 2" xfId="46957"/>
    <cellStyle name="Calculation 2 9" xfId="46958"/>
    <cellStyle name="Calculation 2 9 2" xfId="46959"/>
    <cellStyle name="Calculation 2_FERC versus US GAAP differences - GSE MECO and Nantucket" xfId="46960"/>
    <cellStyle name="Calculation 20" xfId="46961"/>
    <cellStyle name="Calculation 21" xfId="46962"/>
    <cellStyle name="Calculation 22" xfId="46963"/>
    <cellStyle name="Calculation 23" xfId="46964"/>
    <cellStyle name="Calculation 3" xfId="3013"/>
    <cellStyle name="Calculation 3 10" xfId="46965"/>
    <cellStyle name="Calculation 3 10 2" xfId="46966"/>
    <cellStyle name="Calculation 3 11" xfId="46967"/>
    <cellStyle name="Calculation 3 11 2" xfId="46968"/>
    <cellStyle name="Calculation 3 12" xfId="46969"/>
    <cellStyle name="Calculation 3 12 2" xfId="46970"/>
    <cellStyle name="Calculation 3 13" xfId="46971"/>
    <cellStyle name="Calculation 3 13 2" xfId="46972"/>
    <cellStyle name="Calculation 3 14" xfId="46973"/>
    <cellStyle name="Calculation 3 14 2" xfId="46974"/>
    <cellStyle name="Calculation 3 15" xfId="46975"/>
    <cellStyle name="Calculation 3 15 2" xfId="46976"/>
    <cellStyle name="Calculation 3 16" xfId="46977"/>
    <cellStyle name="Calculation 3 16 2" xfId="46978"/>
    <cellStyle name="Calculation 3 17" xfId="46979"/>
    <cellStyle name="Calculation 3 17 2" xfId="46980"/>
    <cellStyle name="Calculation 3 18" xfId="46981"/>
    <cellStyle name="Calculation 3 18 2" xfId="46982"/>
    <cellStyle name="Calculation 3 19" xfId="46983"/>
    <cellStyle name="Calculation 3 19 2" xfId="46984"/>
    <cellStyle name="Calculation 3 2" xfId="3014"/>
    <cellStyle name="Calculation 3 2 10" xfId="3015"/>
    <cellStyle name="Calculation 3 2 10 2" xfId="3016"/>
    <cellStyle name="Calculation 3 2 10 2 2" xfId="3017"/>
    <cellStyle name="Calculation 3 2 10 2 3" xfId="3018"/>
    <cellStyle name="Calculation 3 2 10 3" xfId="3019"/>
    <cellStyle name="Calculation 3 2 10 3 2" xfId="3020"/>
    <cellStyle name="Calculation 3 2 10 3 3" xfId="3021"/>
    <cellStyle name="Calculation 3 2 10 4" xfId="3022"/>
    <cellStyle name="Calculation 3 2 10 4 2" xfId="3023"/>
    <cellStyle name="Calculation 3 2 10 4 3" xfId="3024"/>
    <cellStyle name="Calculation 3 2 10 5" xfId="3025"/>
    <cellStyle name="Calculation 3 2 10 5 2" xfId="3026"/>
    <cellStyle name="Calculation 3 2 10 5 3" xfId="3027"/>
    <cellStyle name="Calculation 3 2 10 6" xfId="3028"/>
    <cellStyle name="Calculation 3 2 10 7" xfId="3029"/>
    <cellStyle name="Calculation 3 2 11" xfId="3030"/>
    <cellStyle name="Calculation 3 2 11 2" xfId="3031"/>
    <cellStyle name="Calculation 3 2 11 2 2" xfId="3032"/>
    <cellStyle name="Calculation 3 2 11 2 3" xfId="3033"/>
    <cellStyle name="Calculation 3 2 11 3" xfId="3034"/>
    <cellStyle name="Calculation 3 2 11 3 2" xfId="3035"/>
    <cellStyle name="Calculation 3 2 11 3 3" xfId="3036"/>
    <cellStyle name="Calculation 3 2 11 4" xfId="3037"/>
    <cellStyle name="Calculation 3 2 11 4 2" xfId="3038"/>
    <cellStyle name="Calculation 3 2 11 4 3" xfId="3039"/>
    <cellStyle name="Calculation 3 2 11 5" xfId="3040"/>
    <cellStyle name="Calculation 3 2 11 5 2" xfId="3041"/>
    <cellStyle name="Calculation 3 2 11 5 3" xfId="3042"/>
    <cellStyle name="Calculation 3 2 11 6" xfId="3043"/>
    <cellStyle name="Calculation 3 2 11 7" xfId="3044"/>
    <cellStyle name="Calculation 3 2 12" xfId="3045"/>
    <cellStyle name="Calculation 3 2 12 2" xfId="3046"/>
    <cellStyle name="Calculation 3 2 12 2 2" xfId="3047"/>
    <cellStyle name="Calculation 3 2 12 2 3" xfId="3048"/>
    <cellStyle name="Calculation 3 2 12 3" xfId="3049"/>
    <cellStyle name="Calculation 3 2 12 3 2" xfId="3050"/>
    <cellStyle name="Calculation 3 2 12 3 3" xfId="3051"/>
    <cellStyle name="Calculation 3 2 12 4" xfId="3052"/>
    <cellStyle name="Calculation 3 2 12 4 2" xfId="3053"/>
    <cellStyle name="Calculation 3 2 12 4 3" xfId="3054"/>
    <cellStyle name="Calculation 3 2 12 5" xfId="3055"/>
    <cellStyle name="Calculation 3 2 12 5 2" xfId="3056"/>
    <cellStyle name="Calculation 3 2 12 5 3" xfId="3057"/>
    <cellStyle name="Calculation 3 2 12 6" xfId="3058"/>
    <cellStyle name="Calculation 3 2 12 7" xfId="3059"/>
    <cellStyle name="Calculation 3 2 13" xfId="3060"/>
    <cellStyle name="Calculation 3 2 13 2" xfId="3061"/>
    <cellStyle name="Calculation 3 2 13 2 2" xfId="3062"/>
    <cellStyle name="Calculation 3 2 13 2 3" xfId="3063"/>
    <cellStyle name="Calculation 3 2 13 3" xfId="3064"/>
    <cellStyle name="Calculation 3 2 13 3 2" xfId="3065"/>
    <cellStyle name="Calculation 3 2 13 3 3" xfId="3066"/>
    <cellStyle name="Calculation 3 2 13 4" xfId="3067"/>
    <cellStyle name="Calculation 3 2 13 4 2" xfId="3068"/>
    <cellStyle name="Calculation 3 2 13 4 3" xfId="3069"/>
    <cellStyle name="Calculation 3 2 13 5" xfId="3070"/>
    <cellStyle name="Calculation 3 2 13 5 2" xfId="3071"/>
    <cellStyle name="Calculation 3 2 13 5 3" xfId="3072"/>
    <cellStyle name="Calculation 3 2 13 6" xfId="3073"/>
    <cellStyle name="Calculation 3 2 13 7" xfId="3074"/>
    <cellStyle name="Calculation 3 2 14" xfId="3075"/>
    <cellStyle name="Calculation 3 2 14 2" xfId="3076"/>
    <cellStyle name="Calculation 3 2 14 2 2" xfId="3077"/>
    <cellStyle name="Calculation 3 2 14 2 3" xfId="3078"/>
    <cellStyle name="Calculation 3 2 14 3" xfId="3079"/>
    <cellStyle name="Calculation 3 2 14 3 2" xfId="3080"/>
    <cellStyle name="Calculation 3 2 14 3 3" xfId="3081"/>
    <cellStyle name="Calculation 3 2 14 4" xfId="3082"/>
    <cellStyle name="Calculation 3 2 14 4 2" xfId="3083"/>
    <cellStyle name="Calculation 3 2 14 4 3" xfId="3084"/>
    <cellStyle name="Calculation 3 2 14 5" xfId="3085"/>
    <cellStyle name="Calculation 3 2 14 5 2" xfId="3086"/>
    <cellStyle name="Calculation 3 2 14 5 3" xfId="3087"/>
    <cellStyle name="Calculation 3 2 14 6" xfId="3088"/>
    <cellStyle name="Calculation 3 2 14 7" xfId="3089"/>
    <cellStyle name="Calculation 3 2 15" xfId="3090"/>
    <cellStyle name="Calculation 3 2 15 2" xfId="3091"/>
    <cellStyle name="Calculation 3 2 15 2 2" xfId="3092"/>
    <cellStyle name="Calculation 3 2 15 2 3" xfId="3093"/>
    <cellStyle name="Calculation 3 2 15 3" xfId="3094"/>
    <cellStyle name="Calculation 3 2 15 3 2" xfId="3095"/>
    <cellStyle name="Calculation 3 2 15 3 3" xfId="3096"/>
    <cellStyle name="Calculation 3 2 15 4" xfId="3097"/>
    <cellStyle name="Calculation 3 2 15 4 2" xfId="3098"/>
    <cellStyle name="Calculation 3 2 15 4 3" xfId="3099"/>
    <cellStyle name="Calculation 3 2 15 5" xfId="3100"/>
    <cellStyle name="Calculation 3 2 15 5 2" xfId="3101"/>
    <cellStyle name="Calculation 3 2 15 5 3" xfId="3102"/>
    <cellStyle name="Calculation 3 2 15 6" xfId="3103"/>
    <cellStyle name="Calculation 3 2 15 7" xfId="3104"/>
    <cellStyle name="Calculation 3 2 16" xfId="3105"/>
    <cellStyle name="Calculation 3 2 16 2" xfId="3106"/>
    <cellStyle name="Calculation 3 2 16 2 2" xfId="3107"/>
    <cellStyle name="Calculation 3 2 16 2 3" xfId="3108"/>
    <cellStyle name="Calculation 3 2 16 3" xfId="3109"/>
    <cellStyle name="Calculation 3 2 16 3 2" xfId="3110"/>
    <cellStyle name="Calculation 3 2 16 3 3" xfId="3111"/>
    <cellStyle name="Calculation 3 2 16 4" xfId="3112"/>
    <cellStyle name="Calculation 3 2 16 4 2" xfId="3113"/>
    <cellStyle name="Calculation 3 2 16 4 3" xfId="3114"/>
    <cellStyle name="Calculation 3 2 16 5" xfId="3115"/>
    <cellStyle name="Calculation 3 2 16 5 2" xfId="3116"/>
    <cellStyle name="Calculation 3 2 16 5 3" xfId="3117"/>
    <cellStyle name="Calculation 3 2 16 6" xfId="3118"/>
    <cellStyle name="Calculation 3 2 16 7" xfId="3119"/>
    <cellStyle name="Calculation 3 2 17" xfId="3120"/>
    <cellStyle name="Calculation 3 2 17 2" xfId="3121"/>
    <cellStyle name="Calculation 3 2 17 2 2" xfId="3122"/>
    <cellStyle name="Calculation 3 2 17 2 3" xfId="3123"/>
    <cellStyle name="Calculation 3 2 17 3" xfId="3124"/>
    <cellStyle name="Calculation 3 2 17 3 2" xfId="3125"/>
    <cellStyle name="Calculation 3 2 17 3 3" xfId="3126"/>
    <cellStyle name="Calculation 3 2 17 4" xfId="3127"/>
    <cellStyle name="Calculation 3 2 17 4 2" xfId="3128"/>
    <cellStyle name="Calculation 3 2 17 4 3" xfId="3129"/>
    <cellStyle name="Calculation 3 2 17 5" xfId="3130"/>
    <cellStyle name="Calculation 3 2 17 5 2" xfId="3131"/>
    <cellStyle name="Calculation 3 2 17 5 3" xfId="3132"/>
    <cellStyle name="Calculation 3 2 17 6" xfId="3133"/>
    <cellStyle name="Calculation 3 2 17 7" xfId="3134"/>
    <cellStyle name="Calculation 3 2 18" xfId="3135"/>
    <cellStyle name="Calculation 3 2 18 2" xfId="3136"/>
    <cellStyle name="Calculation 3 2 18 2 2" xfId="3137"/>
    <cellStyle name="Calculation 3 2 18 2 3" xfId="3138"/>
    <cellStyle name="Calculation 3 2 18 3" xfId="3139"/>
    <cellStyle name="Calculation 3 2 18 3 2" xfId="3140"/>
    <cellStyle name="Calculation 3 2 18 3 3" xfId="3141"/>
    <cellStyle name="Calculation 3 2 18 4" xfId="3142"/>
    <cellStyle name="Calculation 3 2 18 4 2" xfId="3143"/>
    <cellStyle name="Calculation 3 2 18 4 3" xfId="3144"/>
    <cellStyle name="Calculation 3 2 18 5" xfId="3145"/>
    <cellStyle name="Calculation 3 2 18 5 2" xfId="3146"/>
    <cellStyle name="Calculation 3 2 18 5 3" xfId="3147"/>
    <cellStyle name="Calculation 3 2 18 6" xfId="3148"/>
    <cellStyle name="Calculation 3 2 18 7" xfId="3149"/>
    <cellStyle name="Calculation 3 2 19" xfId="3150"/>
    <cellStyle name="Calculation 3 2 19 2" xfId="3151"/>
    <cellStyle name="Calculation 3 2 19 3" xfId="3152"/>
    <cellStyle name="Calculation 3 2 2" xfId="3153"/>
    <cellStyle name="Calculation 3 2 2 10" xfId="3154"/>
    <cellStyle name="Calculation 3 2 2 10 2" xfId="46985"/>
    <cellStyle name="Calculation 3 2 2 11" xfId="46986"/>
    <cellStyle name="Calculation 3 2 2 11 2" xfId="46987"/>
    <cellStyle name="Calculation 3 2 2 12" xfId="46988"/>
    <cellStyle name="Calculation 3 2 2 12 2" xfId="46989"/>
    <cellStyle name="Calculation 3 2 2 13" xfId="46990"/>
    <cellStyle name="Calculation 3 2 2 13 2" xfId="46991"/>
    <cellStyle name="Calculation 3 2 2 14" xfId="46992"/>
    <cellStyle name="Calculation 3 2 2 14 2" xfId="46993"/>
    <cellStyle name="Calculation 3 2 2 15" xfId="46994"/>
    <cellStyle name="Calculation 3 2 2 15 2" xfId="46995"/>
    <cellStyle name="Calculation 3 2 2 16" xfId="46996"/>
    <cellStyle name="Calculation 3 2 2 2" xfId="3155"/>
    <cellStyle name="Calculation 3 2 2 2 2" xfId="3156"/>
    <cellStyle name="Calculation 3 2 2 2 3" xfId="3157"/>
    <cellStyle name="Calculation 3 2 2 2 4" xfId="3158"/>
    <cellStyle name="Calculation 3 2 2 3" xfId="3159"/>
    <cellStyle name="Calculation 3 2 2 3 2" xfId="3160"/>
    <cellStyle name="Calculation 3 2 2 3 3" xfId="3161"/>
    <cellStyle name="Calculation 3 2 2 4" xfId="3162"/>
    <cellStyle name="Calculation 3 2 2 4 2" xfId="3163"/>
    <cellStyle name="Calculation 3 2 2 4 3" xfId="3164"/>
    <cellStyle name="Calculation 3 2 2 5" xfId="3165"/>
    <cellStyle name="Calculation 3 2 2 5 2" xfId="3166"/>
    <cellStyle name="Calculation 3 2 2 5 3" xfId="3167"/>
    <cellStyle name="Calculation 3 2 2 6" xfId="3168"/>
    <cellStyle name="Calculation 3 2 2 6 2" xfId="3169"/>
    <cellStyle name="Calculation 3 2 2 6 3" xfId="3170"/>
    <cellStyle name="Calculation 3 2 2 7" xfId="3171"/>
    <cellStyle name="Calculation 3 2 2 7 2" xfId="3172"/>
    <cellStyle name="Calculation 3 2 2 7 3" xfId="3173"/>
    <cellStyle name="Calculation 3 2 2 8" xfId="3174"/>
    <cellStyle name="Calculation 3 2 2 8 2" xfId="46997"/>
    <cellStyle name="Calculation 3 2 2 9" xfId="3175"/>
    <cellStyle name="Calculation 3 2 2 9 2" xfId="46998"/>
    <cellStyle name="Calculation 3 2 20" xfId="3176"/>
    <cellStyle name="Calculation 3 2 20 2" xfId="3177"/>
    <cellStyle name="Calculation 3 2 20 3" xfId="3178"/>
    <cellStyle name="Calculation 3 2 21" xfId="3179"/>
    <cellStyle name="Calculation 3 2 21 2" xfId="3180"/>
    <cellStyle name="Calculation 3 2 21 3" xfId="3181"/>
    <cellStyle name="Calculation 3 2 22" xfId="3182"/>
    <cellStyle name="Calculation 3 2 3" xfId="3183"/>
    <cellStyle name="Calculation 3 2 3 2" xfId="3184"/>
    <cellStyle name="Calculation 3 2 3 2 2" xfId="3185"/>
    <cellStyle name="Calculation 3 2 3 2 3" xfId="3186"/>
    <cellStyle name="Calculation 3 2 3 3" xfId="3187"/>
    <cellStyle name="Calculation 3 2 3 3 2" xfId="3188"/>
    <cellStyle name="Calculation 3 2 3 3 3" xfId="3189"/>
    <cellStyle name="Calculation 3 2 3 4" xfId="3190"/>
    <cellStyle name="Calculation 3 2 3 4 2" xfId="3191"/>
    <cellStyle name="Calculation 3 2 3 4 3" xfId="3192"/>
    <cellStyle name="Calculation 3 2 3 5" xfId="3193"/>
    <cellStyle name="Calculation 3 2 3 5 2" xfId="3194"/>
    <cellStyle name="Calculation 3 2 3 5 3" xfId="3195"/>
    <cellStyle name="Calculation 3 2 3 6" xfId="3196"/>
    <cellStyle name="Calculation 3 2 3 7" xfId="3197"/>
    <cellStyle name="Calculation 3 2 4" xfId="3198"/>
    <cellStyle name="Calculation 3 2 4 2" xfId="3199"/>
    <cellStyle name="Calculation 3 2 4 2 2" xfId="3200"/>
    <cellStyle name="Calculation 3 2 4 2 3" xfId="3201"/>
    <cellStyle name="Calculation 3 2 4 3" xfId="3202"/>
    <cellStyle name="Calculation 3 2 4 3 2" xfId="3203"/>
    <cellStyle name="Calculation 3 2 4 3 3" xfId="3204"/>
    <cellStyle name="Calculation 3 2 4 4" xfId="3205"/>
    <cellStyle name="Calculation 3 2 4 4 2" xfId="3206"/>
    <cellStyle name="Calculation 3 2 4 4 3" xfId="3207"/>
    <cellStyle name="Calculation 3 2 4 5" xfId="3208"/>
    <cellStyle name="Calculation 3 2 4 5 2" xfId="3209"/>
    <cellStyle name="Calculation 3 2 4 5 3" xfId="3210"/>
    <cellStyle name="Calculation 3 2 4 6" xfId="3211"/>
    <cellStyle name="Calculation 3 2 4 7" xfId="3212"/>
    <cellStyle name="Calculation 3 2 5" xfId="3213"/>
    <cellStyle name="Calculation 3 2 5 2" xfId="3214"/>
    <cellStyle name="Calculation 3 2 5 2 2" xfId="3215"/>
    <cellStyle name="Calculation 3 2 5 2 3" xfId="3216"/>
    <cellStyle name="Calculation 3 2 5 3" xfId="3217"/>
    <cellStyle name="Calculation 3 2 5 3 2" xfId="3218"/>
    <cellStyle name="Calculation 3 2 5 3 3" xfId="3219"/>
    <cellStyle name="Calculation 3 2 5 4" xfId="3220"/>
    <cellStyle name="Calculation 3 2 5 4 2" xfId="3221"/>
    <cellStyle name="Calculation 3 2 5 4 3" xfId="3222"/>
    <cellStyle name="Calculation 3 2 5 5" xfId="3223"/>
    <cellStyle name="Calculation 3 2 5 5 2" xfId="3224"/>
    <cellStyle name="Calculation 3 2 5 5 3" xfId="3225"/>
    <cellStyle name="Calculation 3 2 5 6" xfId="3226"/>
    <cellStyle name="Calculation 3 2 5 7" xfId="3227"/>
    <cellStyle name="Calculation 3 2 6" xfId="3228"/>
    <cellStyle name="Calculation 3 2 6 2" xfId="3229"/>
    <cellStyle name="Calculation 3 2 6 2 2" xfId="3230"/>
    <cellStyle name="Calculation 3 2 6 2 3" xfId="3231"/>
    <cellStyle name="Calculation 3 2 6 3" xfId="3232"/>
    <cellStyle name="Calculation 3 2 6 3 2" xfId="3233"/>
    <cellStyle name="Calculation 3 2 6 3 3" xfId="3234"/>
    <cellStyle name="Calculation 3 2 6 4" xfId="3235"/>
    <cellStyle name="Calculation 3 2 6 4 2" xfId="3236"/>
    <cellStyle name="Calculation 3 2 6 4 3" xfId="3237"/>
    <cellStyle name="Calculation 3 2 6 5" xfId="3238"/>
    <cellStyle name="Calculation 3 2 6 5 2" xfId="3239"/>
    <cellStyle name="Calculation 3 2 6 5 3" xfId="3240"/>
    <cellStyle name="Calculation 3 2 6 6" xfId="3241"/>
    <cellStyle name="Calculation 3 2 6 7" xfId="3242"/>
    <cellStyle name="Calculation 3 2 7" xfId="3243"/>
    <cellStyle name="Calculation 3 2 7 2" xfId="3244"/>
    <cellStyle name="Calculation 3 2 7 2 2" xfId="3245"/>
    <cellStyle name="Calculation 3 2 7 2 3" xfId="3246"/>
    <cellStyle name="Calculation 3 2 7 3" xfId="3247"/>
    <cellStyle name="Calculation 3 2 7 3 2" xfId="3248"/>
    <cellStyle name="Calculation 3 2 7 3 3" xfId="3249"/>
    <cellStyle name="Calculation 3 2 7 4" xfId="3250"/>
    <cellStyle name="Calculation 3 2 7 4 2" xfId="3251"/>
    <cellStyle name="Calculation 3 2 7 4 3" xfId="3252"/>
    <cellStyle name="Calculation 3 2 7 5" xfId="3253"/>
    <cellStyle name="Calculation 3 2 7 5 2" xfId="3254"/>
    <cellStyle name="Calculation 3 2 7 5 3" xfId="3255"/>
    <cellStyle name="Calculation 3 2 7 6" xfId="3256"/>
    <cellStyle name="Calculation 3 2 7 7" xfId="3257"/>
    <cellStyle name="Calculation 3 2 8" xfId="3258"/>
    <cellStyle name="Calculation 3 2 8 2" xfId="3259"/>
    <cellStyle name="Calculation 3 2 8 2 2" xfId="3260"/>
    <cellStyle name="Calculation 3 2 8 2 3" xfId="3261"/>
    <cellStyle name="Calculation 3 2 8 3" xfId="3262"/>
    <cellStyle name="Calculation 3 2 8 3 2" xfId="3263"/>
    <cellStyle name="Calculation 3 2 8 3 3" xfId="3264"/>
    <cellStyle name="Calculation 3 2 8 4" xfId="3265"/>
    <cellStyle name="Calculation 3 2 8 4 2" xfId="3266"/>
    <cellStyle name="Calculation 3 2 8 4 3" xfId="3267"/>
    <cellStyle name="Calculation 3 2 8 5" xfId="3268"/>
    <cellStyle name="Calculation 3 2 8 5 2" xfId="3269"/>
    <cellStyle name="Calculation 3 2 8 5 3" xfId="3270"/>
    <cellStyle name="Calculation 3 2 8 6" xfId="3271"/>
    <cellStyle name="Calculation 3 2 8 7" xfId="3272"/>
    <cellStyle name="Calculation 3 2 9" xfId="3273"/>
    <cellStyle name="Calculation 3 2 9 2" xfId="3274"/>
    <cellStyle name="Calculation 3 2 9 2 2" xfId="3275"/>
    <cellStyle name="Calculation 3 2 9 2 3" xfId="3276"/>
    <cellStyle name="Calculation 3 2 9 3" xfId="3277"/>
    <cellStyle name="Calculation 3 2 9 3 2" xfId="3278"/>
    <cellStyle name="Calculation 3 2 9 3 3" xfId="3279"/>
    <cellStyle name="Calculation 3 2 9 4" xfId="3280"/>
    <cellStyle name="Calculation 3 2 9 4 2" xfId="3281"/>
    <cellStyle name="Calculation 3 2 9 4 3" xfId="3282"/>
    <cellStyle name="Calculation 3 2 9 5" xfId="3283"/>
    <cellStyle name="Calculation 3 2 9 5 2" xfId="3284"/>
    <cellStyle name="Calculation 3 2 9 5 3" xfId="3285"/>
    <cellStyle name="Calculation 3 2 9 6" xfId="3286"/>
    <cellStyle name="Calculation 3 2 9 7" xfId="3287"/>
    <cellStyle name="Calculation 3 20" xfId="46999"/>
    <cellStyle name="Calculation 3 20 2" xfId="47000"/>
    <cellStyle name="Calculation 3 21" xfId="47001"/>
    <cellStyle name="Calculation 3 3" xfId="3288"/>
    <cellStyle name="Calculation 3 3 10" xfId="3289"/>
    <cellStyle name="Calculation 3 3 10 2" xfId="47002"/>
    <cellStyle name="Calculation 3 3 11" xfId="47003"/>
    <cellStyle name="Calculation 3 3 11 2" xfId="47004"/>
    <cellStyle name="Calculation 3 3 12" xfId="47005"/>
    <cellStyle name="Calculation 3 3 12 2" xfId="47006"/>
    <cellStyle name="Calculation 3 3 13" xfId="47007"/>
    <cellStyle name="Calculation 3 3 13 2" xfId="47008"/>
    <cellStyle name="Calculation 3 3 14" xfId="47009"/>
    <cellStyle name="Calculation 3 3 14 2" xfId="47010"/>
    <cellStyle name="Calculation 3 3 15" xfId="47011"/>
    <cellStyle name="Calculation 3 3 15 2" xfId="47012"/>
    <cellStyle name="Calculation 3 3 16" xfId="47013"/>
    <cellStyle name="Calculation 3 3 2" xfId="3290"/>
    <cellStyle name="Calculation 3 3 2 2" xfId="3291"/>
    <cellStyle name="Calculation 3 3 2 2 2" xfId="3292"/>
    <cellStyle name="Calculation 3 3 2 2 3" xfId="3293"/>
    <cellStyle name="Calculation 3 3 2 2 4" xfId="3294"/>
    <cellStyle name="Calculation 3 3 2 3" xfId="3295"/>
    <cellStyle name="Calculation 3 3 2 3 2" xfId="3296"/>
    <cellStyle name="Calculation 3 3 2 3 3" xfId="3297"/>
    <cellStyle name="Calculation 3 3 2 4" xfId="3298"/>
    <cellStyle name="Calculation 3 3 2 4 2" xfId="3299"/>
    <cellStyle name="Calculation 3 3 2 4 3" xfId="3300"/>
    <cellStyle name="Calculation 3 3 2 5" xfId="3301"/>
    <cellStyle name="Calculation 3 3 2 6" xfId="3302"/>
    <cellStyle name="Calculation 3 3 2 7" xfId="3303"/>
    <cellStyle name="Calculation 3 3 3" xfId="3304"/>
    <cellStyle name="Calculation 3 3 3 2" xfId="3305"/>
    <cellStyle name="Calculation 3 3 3 3" xfId="3306"/>
    <cellStyle name="Calculation 3 3 4" xfId="3307"/>
    <cellStyle name="Calculation 3 3 4 2" xfId="3308"/>
    <cellStyle name="Calculation 3 3 4 3" xfId="3309"/>
    <cellStyle name="Calculation 3 3 5" xfId="3310"/>
    <cellStyle name="Calculation 3 3 5 2" xfId="3311"/>
    <cellStyle name="Calculation 3 3 5 3" xfId="3312"/>
    <cellStyle name="Calculation 3 3 6" xfId="3313"/>
    <cellStyle name="Calculation 3 3 6 2" xfId="3314"/>
    <cellStyle name="Calculation 3 3 6 3" xfId="3315"/>
    <cellStyle name="Calculation 3 3 7" xfId="3316"/>
    <cellStyle name="Calculation 3 3 7 2" xfId="3317"/>
    <cellStyle name="Calculation 3 3 7 3" xfId="3318"/>
    <cellStyle name="Calculation 3 3 8" xfId="3319"/>
    <cellStyle name="Calculation 3 3 8 2" xfId="47014"/>
    <cellStyle name="Calculation 3 3 9" xfId="3320"/>
    <cellStyle name="Calculation 3 3 9 2" xfId="47015"/>
    <cellStyle name="Calculation 3 4" xfId="3321"/>
    <cellStyle name="Calculation 3 4 10" xfId="3322"/>
    <cellStyle name="Calculation 3 4 11" xfId="3323"/>
    <cellStyle name="Calculation 3 4 2" xfId="3324"/>
    <cellStyle name="Calculation 3 4 2 2" xfId="3325"/>
    <cellStyle name="Calculation 3 4 2 3" xfId="3326"/>
    <cellStyle name="Calculation 3 4 2 4" xfId="3327"/>
    <cellStyle name="Calculation 3 4 3" xfId="3328"/>
    <cellStyle name="Calculation 3 4 3 2" xfId="3329"/>
    <cellStyle name="Calculation 3 4 3 3" xfId="3330"/>
    <cellStyle name="Calculation 3 4 4" xfId="3331"/>
    <cellStyle name="Calculation 3 4 4 2" xfId="3332"/>
    <cellStyle name="Calculation 3 4 4 3" xfId="3333"/>
    <cellStyle name="Calculation 3 4 5" xfId="3334"/>
    <cellStyle name="Calculation 3 4 5 2" xfId="3335"/>
    <cellStyle name="Calculation 3 4 5 3" xfId="3336"/>
    <cellStyle name="Calculation 3 4 6" xfId="3337"/>
    <cellStyle name="Calculation 3 4 6 2" xfId="3338"/>
    <cellStyle name="Calculation 3 4 6 3" xfId="3339"/>
    <cellStyle name="Calculation 3 4 7" xfId="3340"/>
    <cellStyle name="Calculation 3 4 7 2" xfId="3341"/>
    <cellStyle name="Calculation 3 4 7 3" xfId="3342"/>
    <cellStyle name="Calculation 3 4 8" xfId="3343"/>
    <cellStyle name="Calculation 3 4 8 2" xfId="3344"/>
    <cellStyle name="Calculation 3 4 8 3" xfId="3345"/>
    <cellStyle name="Calculation 3 4 9" xfId="3346"/>
    <cellStyle name="Calculation 3 5" xfId="3347"/>
    <cellStyle name="Calculation 3 5 2" xfId="3348"/>
    <cellStyle name="Calculation 3 5 2 2" xfId="3349"/>
    <cellStyle name="Calculation 3 5 2 3" xfId="3350"/>
    <cellStyle name="Calculation 3 5 3" xfId="3351"/>
    <cellStyle name="Calculation 3 5 3 2" xfId="3352"/>
    <cellStyle name="Calculation 3 5 3 3" xfId="3353"/>
    <cellStyle name="Calculation 3 5 4" xfId="3354"/>
    <cellStyle name="Calculation 3 5 4 2" xfId="3355"/>
    <cellStyle name="Calculation 3 5 4 3" xfId="3356"/>
    <cellStyle name="Calculation 3 5 5" xfId="3357"/>
    <cellStyle name="Calculation 3 5 5 2" xfId="3358"/>
    <cellStyle name="Calculation 3 5 5 3" xfId="3359"/>
    <cellStyle name="Calculation 3 5 6" xfId="3360"/>
    <cellStyle name="Calculation 3 5 7" xfId="3361"/>
    <cellStyle name="Calculation 3 5 8" xfId="3362"/>
    <cellStyle name="Calculation 3 6" xfId="3363"/>
    <cellStyle name="Calculation 3 6 2" xfId="3364"/>
    <cellStyle name="Calculation 3 6 3" xfId="3365"/>
    <cellStyle name="Calculation 3 7" xfId="3366"/>
    <cellStyle name="Calculation 3 7 2" xfId="47016"/>
    <cellStyle name="Calculation 3 8" xfId="47017"/>
    <cellStyle name="Calculation 3 8 2" xfId="47018"/>
    <cellStyle name="Calculation 3 9" xfId="47019"/>
    <cellStyle name="Calculation 3 9 2" xfId="47020"/>
    <cellStyle name="Calculation 3_Income Statement " xfId="47021"/>
    <cellStyle name="Calculation 4" xfId="3367"/>
    <cellStyle name="Calculation 4 10" xfId="47022"/>
    <cellStyle name="Calculation 4 10 2" xfId="47023"/>
    <cellStyle name="Calculation 4 11" xfId="47024"/>
    <cellStyle name="Calculation 4 11 2" xfId="47025"/>
    <cellStyle name="Calculation 4 12" xfId="47026"/>
    <cellStyle name="Calculation 4 12 2" xfId="47027"/>
    <cellStyle name="Calculation 4 13" xfId="47028"/>
    <cellStyle name="Calculation 4 13 2" xfId="47029"/>
    <cellStyle name="Calculation 4 14" xfId="47030"/>
    <cellStyle name="Calculation 4 14 2" xfId="47031"/>
    <cellStyle name="Calculation 4 15" xfId="47032"/>
    <cellStyle name="Calculation 4 15 2" xfId="47033"/>
    <cellStyle name="Calculation 4 16" xfId="47034"/>
    <cellStyle name="Calculation 4 16 2" xfId="47035"/>
    <cellStyle name="Calculation 4 17" xfId="47036"/>
    <cellStyle name="Calculation 4 17 2" xfId="47037"/>
    <cellStyle name="Calculation 4 18" xfId="47038"/>
    <cellStyle name="Calculation 4 18 2" xfId="47039"/>
    <cellStyle name="Calculation 4 19" xfId="47040"/>
    <cellStyle name="Calculation 4 19 2" xfId="47041"/>
    <cellStyle name="Calculation 4 2" xfId="3368"/>
    <cellStyle name="Calculation 4 2 10" xfId="3369"/>
    <cellStyle name="Calculation 4 2 10 2" xfId="3370"/>
    <cellStyle name="Calculation 4 2 10 2 2" xfId="3371"/>
    <cellStyle name="Calculation 4 2 10 2 3" xfId="3372"/>
    <cellStyle name="Calculation 4 2 10 3" xfId="3373"/>
    <cellStyle name="Calculation 4 2 10 3 2" xfId="3374"/>
    <cellStyle name="Calculation 4 2 10 3 3" xfId="3375"/>
    <cellStyle name="Calculation 4 2 10 4" xfId="3376"/>
    <cellStyle name="Calculation 4 2 10 4 2" xfId="3377"/>
    <cellStyle name="Calculation 4 2 10 4 3" xfId="3378"/>
    <cellStyle name="Calculation 4 2 10 5" xfId="3379"/>
    <cellStyle name="Calculation 4 2 10 5 2" xfId="3380"/>
    <cellStyle name="Calculation 4 2 10 5 3" xfId="3381"/>
    <cellStyle name="Calculation 4 2 10 6" xfId="3382"/>
    <cellStyle name="Calculation 4 2 10 7" xfId="3383"/>
    <cellStyle name="Calculation 4 2 11" xfId="3384"/>
    <cellStyle name="Calculation 4 2 11 2" xfId="3385"/>
    <cellStyle name="Calculation 4 2 11 2 2" xfId="3386"/>
    <cellStyle name="Calculation 4 2 11 2 3" xfId="3387"/>
    <cellStyle name="Calculation 4 2 11 3" xfId="3388"/>
    <cellStyle name="Calculation 4 2 11 3 2" xfId="3389"/>
    <cellStyle name="Calculation 4 2 11 3 3" xfId="3390"/>
    <cellStyle name="Calculation 4 2 11 4" xfId="3391"/>
    <cellStyle name="Calculation 4 2 11 4 2" xfId="3392"/>
    <cellStyle name="Calculation 4 2 11 4 3" xfId="3393"/>
    <cellStyle name="Calculation 4 2 11 5" xfId="3394"/>
    <cellStyle name="Calculation 4 2 11 5 2" xfId="3395"/>
    <cellStyle name="Calculation 4 2 11 5 3" xfId="3396"/>
    <cellStyle name="Calculation 4 2 11 6" xfId="3397"/>
    <cellStyle name="Calculation 4 2 11 7" xfId="3398"/>
    <cellStyle name="Calculation 4 2 12" xfId="3399"/>
    <cellStyle name="Calculation 4 2 12 2" xfId="3400"/>
    <cellStyle name="Calculation 4 2 12 2 2" xfId="3401"/>
    <cellStyle name="Calculation 4 2 12 2 3" xfId="3402"/>
    <cellStyle name="Calculation 4 2 12 3" xfId="3403"/>
    <cellStyle name="Calculation 4 2 12 3 2" xfId="3404"/>
    <cellStyle name="Calculation 4 2 12 3 3" xfId="3405"/>
    <cellStyle name="Calculation 4 2 12 4" xfId="3406"/>
    <cellStyle name="Calculation 4 2 12 4 2" xfId="3407"/>
    <cellStyle name="Calculation 4 2 12 4 3" xfId="3408"/>
    <cellStyle name="Calculation 4 2 12 5" xfId="3409"/>
    <cellStyle name="Calculation 4 2 12 5 2" xfId="3410"/>
    <cellStyle name="Calculation 4 2 12 5 3" xfId="3411"/>
    <cellStyle name="Calculation 4 2 12 6" xfId="3412"/>
    <cellStyle name="Calculation 4 2 12 7" xfId="3413"/>
    <cellStyle name="Calculation 4 2 13" xfId="3414"/>
    <cellStyle name="Calculation 4 2 13 2" xfId="3415"/>
    <cellStyle name="Calculation 4 2 13 2 2" xfId="3416"/>
    <cellStyle name="Calculation 4 2 13 2 3" xfId="3417"/>
    <cellStyle name="Calculation 4 2 13 3" xfId="3418"/>
    <cellStyle name="Calculation 4 2 13 3 2" xfId="3419"/>
    <cellStyle name="Calculation 4 2 13 3 3" xfId="3420"/>
    <cellStyle name="Calculation 4 2 13 4" xfId="3421"/>
    <cellStyle name="Calculation 4 2 13 4 2" xfId="3422"/>
    <cellStyle name="Calculation 4 2 13 4 3" xfId="3423"/>
    <cellStyle name="Calculation 4 2 13 5" xfId="3424"/>
    <cellStyle name="Calculation 4 2 13 5 2" xfId="3425"/>
    <cellStyle name="Calculation 4 2 13 5 3" xfId="3426"/>
    <cellStyle name="Calculation 4 2 13 6" xfId="3427"/>
    <cellStyle name="Calculation 4 2 13 7" xfId="3428"/>
    <cellStyle name="Calculation 4 2 14" xfId="3429"/>
    <cellStyle name="Calculation 4 2 14 2" xfId="3430"/>
    <cellStyle name="Calculation 4 2 14 2 2" xfId="3431"/>
    <cellStyle name="Calculation 4 2 14 2 3" xfId="3432"/>
    <cellStyle name="Calculation 4 2 14 3" xfId="3433"/>
    <cellStyle name="Calculation 4 2 14 3 2" xfId="3434"/>
    <cellStyle name="Calculation 4 2 14 3 3" xfId="3435"/>
    <cellStyle name="Calculation 4 2 14 4" xfId="3436"/>
    <cellStyle name="Calculation 4 2 14 4 2" xfId="3437"/>
    <cellStyle name="Calculation 4 2 14 4 3" xfId="3438"/>
    <cellStyle name="Calculation 4 2 14 5" xfId="3439"/>
    <cellStyle name="Calculation 4 2 14 5 2" xfId="3440"/>
    <cellStyle name="Calculation 4 2 14 5 3" xfId="3441"/>
    <cellStyle name="Calculation 4 2 14 6" xfId="3442"/>
    <cellStyle name="Calculation 4 2 14 7" xfId="3443"/>
    <cellStyle name="Calculation 4 2 15" xfId="3444"/>
    <cellStyle name="Calculation 4 2 15 2" xfId="3445"/>
    <cellStyle name="Calculation 4 2 15 2 2" xfId="3446"/>
    <cellStyle name="Calculation 4 2 15 2 3" xfId="3447"/>
    <cellStyle name="Calculation 4 2 15 3" xfId="3448"/>
    <cellStyle name="Calculation 4 2 15 3 2" xfId="3449"/>
    <cellStyle name="Calculation 4 2 15 3 3" xfId="3450"/>
    <cellStyle name="Calculation 4 2 15 4" xfId="3451"/>
    <cellStyle name="Calculation 4 2 15 4 2" xfId="3452"/>
    <cellStyle name="Calculation 4 2 15 4 3" xfId="3453"/>
    <cellStyle name="Calculation 4 2 15 5" xfId="3454"/>
    <cellStyle name="Calculation 4 2 15 5 2" xfId="3455"/>
    <cellStyle name="Calculation 4 2 15 5 3" xfId="3456"/>
    <cellStyle name="Calculation 4 2 15 6" xfId="3457"/>
    <cellStyle name="Calculation 4 2 15 7" xfId="3458"/>
    <cellStyle name="Calculation 4 2 16" xfId="3459"/>
    <cellStyle name="Calculation 4 2 16 2" xfId="3460"/>
    <cellStyle name="Calculation 4 2 16 2 2" xfId="3461"/>
    <cellStyle name="Calculation 4 2 16 2 3" xfId="3462"/>
    <cellStyle name="Calculation 4 2 16 3" xfId="3463"/>
    <cellStyle name="Calculation 4 2 16 3 2" xfId="3464"/>
    <cellStyle name="Calculation 4 2 16 3 3" xfId="3465"/>
    <cellStyle name="Calculation 4 2 16 4" xfId="3466"/>
    <cellStyle name="Calculation 4 2 16 4 2" xfId="3467"/>
    <cellStyle name="Calculation 4 2 16 4 3" xfId="3468"/>
    <cellStyle name="Calculation 4 2 16 5" xfId="3469"/>
    <cellStyle name="Calculation 4 2 16 5 2" xfId="3470"/>
    <cellStyle name="Calculation 4 2 16 5 3" xfId="3471"/>
    <cellStyle name="Calculation 4 2 16 6" xfId="3472"/>
    <cellStyle name="Calculation 4 2 16 7" xfId="3473"/>
    <cellStyle name="Calculation 4 2 17" xfId="3474"/>
    <cellStyle name="Calculation 4 2 17 2" xfId="3475"/>
    <cellStyle name="Calculation 4 2 17 2 2" xfId="3476"/>
    <cellStyle name="Calculation 4 2 17 2 3" xfId="3477"/>
    <cellStyle name="Calculation 4 2 17 3" xfId="3478"/>
    <cellStyle name="Calculation 4 2 17 3 2" xfId="3479"/>
    <cellStyle name="Calculation 4 2 17 3 3" xfId="3480"/>
    <cellStyle name="Calculation 4 2 17 4" xfId="3481"/>
    <cellStyle name="Calculation 4 2 17 4 2" xfId="3482"/>
    <cellStyle name="Calculation 4 2 17 4 3" xfId="3483"/>
    <cellStyle name="Calculation 4 2 17 5" xfId="3484"/>
    <cellStyle name="Calculation 4 2 17 5 2" xfId="3485"/>
    <cellStyle name="Calculation 4 2 17 5 3" xfId="3486"/>
    <cellStyle name="Calculation 4 2 17 6" xfId="3487"/>
    <cellStyle name="Calculation 4 2 17 7" xfId="3488"/>
    <cellStyle name="Calculation 4 2 18" xfId="3489"/>
    <cellStyle name="Calculation 4 2 18 2" xfId="3490"/>
    <cellStyle name="Calculation 4 2 18 2 2" xfId="3491"/>
    <cellStyle name="Calculation 4 2 18 2 3" xfId="3492"/>
    <cellStyle name="Calculation 4 2 18 3" xfId="3493"/>
    <cellStyle name="Calculation 4 2 18 3 2" xfId="3494"/>
    <cellStyle name="Calculation 4 2 18 3 3" xfId="3495"/>
    <cellStyle name="Calculation 4 2 18 4" xfId="3496"/>
    <cellStyle name="Calculation 4 2 18 4 2" xfId="3497"/>
    <cellStyle name="Calculation 4 2 18 4 3" xfId="3498"/>
    <cellStyle name="Calculation 4 2 18 5" xfId="3499"/>
    <cellStyle name="Calculation 4 2 18 5 2" xfId="3500"/>
    <cellStyle name="Calculation 4 2 18 5 3" xfId="3501"/>
    <cellStyle name="Calculation 4 2 18 6" xfId="3502"/>
    <cellStyle name="Calculation 4 2 18 7" xfId="3503"/>
    <cellStyle name="Calculation 4 2 19" xfId="3504"/>
    <cellStyle name="Calculation 4 2 19 2" xfId="3505"/>
    <cellStyle name="Calculation 4 2 19 3" xfId="3506"/>
    <cellStyle name="Calculation 4 2 2" xfId="3507"/>
    <cellStyle name="Calculation 4 2 2 10" xfId="3508"/>
    <cellStyle name="Calculation 4 2 2 10 2" xfId="47042"/>
    <cellStyle name="Calculation 4 2 2 11" xfId="47043"/>
    <cellStyle name="Calculation 4 2 2 11 2" xfId="47044"/>
    <cellStyle name="Calculation 4 2 2 12" xfId="47045"/>
    <cellStyle name="Calculation 4 2 2 12 2" xfId="47046"/>
    <cellStyle name="Calculation 4 2 2 13" xfId="47047"/>
    <cellStyle name="Calculation 4 2 2 13 2" xfId="47048"/>
    <cellStyle name="Calculation 4 2 2 14" xfId="47049"/>
    <cellStyle name="Calculation 4 2 2 14 2" xfId="47050"/>
    <cellStyle name="Calculation 4 2 2 15" xfId="47051"/>
    <cellStyle name="Calculation 4 2 2 15 2" xfId="47052"/>
    <cellStyle name="Calculation 4 2 2 16" xfId="47053"/>
    <cellStyle name="Calculation 4 2 2 2" xfId="3509"/>
    <cellStyle name="Calculation 4 2 2 2 2" xfId="3510"/>
    <cellStyle name="Calculation 4 2 2 2 3" xfId="3511"/>
    <cellStyle name="Calculation 4 2 2 2 4" xfId="3512"/>
    <cellStyle name="Calculation 4 2 2 3" xfId="3513"/>
    <cellStyle name="Calculation 4 2 2 3 2" xfId="3514"/>
    <cellStyle name="Calculation 4 2 2 3 3" xfId="3515"/>
    <cellStyle name="Calculation 4 2 2 4" xfId="3516"/>
    <cellStyle name="Calculation 4 2 2 4 2" xfId="3517"/>
    <cellStyle name="Calculation 4 2 2 4 3" xfId="3518"/>
    <cellStyle name="Calculation 4 2 2 5" xfId="3519"/>
    <cellStyle name="Calculation 4 2 2 5 2" xfId="3520"/>
    <cellStyle name="Calculation 4 2 2 5 3" xfId="3521"/>
    <cellStyle name="Calculation 4 2 2 6" xfId="3522"/>
    <cellStyle name="Calculation 4 2 2 6 2" xfId="3523"/>
    <cellStyle name="Calculation 4 2 2 6 3" xfId="3524"/>
    <cellStyle name="Calculation 4 2 2 7" xfId="3525"/>
    <cellStyle name="Calculation 4 2 2 7 2" xfId="3526"/>
    <cellStyle name="Calculation 4 2 2 7 3" xfId="3527"/>
    <cellStyle name="Calculation 4 2 2 8" xfId="3528"/>
    <cellStyle name="Calculation 4 2 2 8 2" xfId="47054"/>
    <cellStyle name="Calculation 4 2 2 9" xfId="3529"/>
    <cellStyle name="Calculation 4 2 2 9 2" xfId="47055"/>
    <cellStyle name="Calculation 4 2 20" xfId="3530"/>
    <cellStyle name="Calculation 4 2 20 2" xfId="3531"/>
    <cellStyle name="Calculation 4 2 20 3" xfId="3532"/>
    <cellStyle name="Calculation 4 2 21" xfId="3533"/>
    <cellStyle name="Calculation 4 2 21 2" xfId="3534"/>
    <cellStyle name="Calculation 4 2 21 3" xfId="3535"/>
    <cellStyle name="Calculation 4 2 22" xfId="3536"/>
    <cellStyle name="Calculation 4 2 3" xfId="3537"/>
    <cellStyle name="Calculation 4 2 3 2" xfId="3538"/>
    <cellStyle name="Calculation 4 2 3 2 2" xfId="3539"/>
    <cellStyle name="Calculation 4 2 3 2 3" xfId="3540"/>
    <cellStyle name="Calculation 4 2 3 3" xfId="3541"/>
    <cellStyle name="Calculation 4 2 3 3 2" xfId="3542"/>
    <cellStyle name="Calculation 4 2 3 3 3" xfId="3543"/>
    <cellStyle name="Calculation 4 2 3 4" xfId="3544"/>
    <cellStyle name="Calculation 4 2 3 4 2" xfId="3545"/>
    <cellStyle name="Calculation 4 2 3 4 3" xfId="3546"/>
    <cellStyle name="Calculation 4 2 3 5" xfId="3547"/>
    <cellStyle name="Calculation 4 2 3 5 2" xfId="3548"/>
    <cellStyle name="Calculation 4 2 3 5 3" xfId="3549"/>
    <cellStyle name="Calculation 4 2 3 6" xfId="3550"/>
    <cellStyle name="Calculation 4 2 3 7" xfId="3551"/>
    <cellStyle name="Calculation 4 2 4" xfId="3552"/>
    <cellStyle name="Calculation 4 2 4 2" xfId="3553"/>
    <cellStyle name="Calculation 4 2 4 2 2" xfId="3554"/>
    <cellStyle name="Calculation 4 2 4 2 3" xfId="3555"/>
    <cellStyle name="Calculation 4 2 4 3" xfId="3556"/>
    <cellStyle name="Calculation 4 2 4 3 2" xfId="3557"/>
    <cellStyle name="Calculation 4 2 4 3 3" xfId="3558"/>
    <cellStyle name="Calculation 4 2 4 4" xfId="3559"/>
    <cellStyle name="Calculation 4 2 4 4 2" xfId="3560"/>
    <cellStyle name="Calculation 4 2 4 4 3" xfId="3561"/>
    <cellStyle name="Calculation 4 2 4 5" xfId="3562"/>
    <cellStyle name="Calculation 4 2 4 5 2" xfId="3563"/>
    <cellStyle name="Calculation 4 2 4 5 3" xfId="3564"/>
    <cellStyle name="Calculation 4 2 4 6" xfId="3565"/>
    <cellStyle name="Calculation 4 2 4 7" xfId="3566"/>
    <cellStyle name="Calculation 4 2 5" xfId="3567"/>
    <cellStyle name="Calculation 4 2 5 2" xfId="3568"/>
    <cellStyle name="Calculation 4 2 5 2 2" xfId="3569"/>
    <cellStyle name="Calculation 4 2 5 2 3" xfId="3570"/>
    <cellStyle name="Calculation 4 2 5 3" xfId="3571"/>
    <cellStyle name="Calculation 4 2 5 3 2" xfId="3572"/>
    <cellStyle name="Calculation 4 2 5 3 3" xfId="3573"/>
    <cellStyle name="Calculation 4 2 5 4" xfId="3574"/>
    <cellStyle name="Calculation 4 2 5 4 2" xfId="3575"/>
    <cellStyle name="Calculation 4 2 5 4 3" xfId="3576"/>
    <cellStyle name="Calculation 4 2 5 5" xfId="3577"/>
    <cellStyle name="Calculation 4 2 5 5 2" xfId="3578"/>
    <cellStyle name="Calculation 4 2 5 5 3" xfId="3579"/>
    <cellStyle name="Calculation 4 2 5 6" xfId="3580"/>
    <cellStyle name="Calculation 4 2 5 7" xfId="3581"/>
    <cellStyle name="Calculation 4 2 6" xfId="3582"/>
    <cellStyle name="Calculation 4 2 6 2" xfId="3583"/>
    <cellStyle name="Calculation 4 2 6 2 2" xfId="3584"/>
    <cellStyle name="Calculation 4 2 6 2 3" xfId="3585"/>
    <cellStyle name="Calculation 4 2 6 3" xfId="3586"/>
    <cellStyle name="Calculation 4 2 6 3 2" xfId="3587"/>
    <cellStyle name="Calculation 4 2 6 3 3" xfId="3588"/>
    <cellStyle name="Calculation 4 2 6 4" xfId="3589"/>
    <cellStyle name="Calculation 4 2 6 4 2" xfId="3590"/>
    <cellStyle name="Calculation 4 2 6 4 3" xfId="3591"/>
    <cellStyle name="Calculation 4 2 6 5" xfId="3592"/>
    <cellStyle name="Calculation 4 2 6 5 2" xfId="3593"/>
    <cellStyle name="Calculation 4 2 6 5 3" xfId="3594"/>
    <cellStyle name="Calculation 4 2 6 6" xfId="3595"/>
    <cellStyle name="Calculation 4 2 6 7" xfId="3596"/>
    <cellStyle name="Calculation 4 2 7" xfId="3597"/>
    <cellStyle name="Calculation 4 2 7 2" xfId="3598"/>
    <cellStyle name="Calculation 4 2 7 2 2" xfId="3599"/>
    <cellStyle name="Calculation 4 2 7 2 3" xfId="3600"/>
    <cellStyle name="Calculation 4 2 7 3" xfId="3601"/>
    <cellStyle name="Calculation 4 2 7 3 2" xfId="3602"/>
    <cellStyle name="Calculation 4 2 7 3 3" xfId="3603"/>
    <cellStyle name="Calculation 4 2 7 4" xfId="3604"/>
    <cellStyle name="Calculation 4 2 7 4 2" xfId="3605"/>
    <cellStyle name="Calculation 4 2 7 4 3" xfId="3606"/>
    <cellStyle name="Calculation 4 2 7 5" xfId="3607"/>
    <cellStyle name="Calculation 4 2 7 5 2" xfId="3608"/>
    <cellStyle name="Calculation 4 2 7 5 3" xfId="3609"/>
    <cellStyle name="Calculation 4 2 7 6" xfId="3610"/>
    <cellStyle name="Calculation 4 2 7 7" xfId="3611"/>
    <cellStyle name="Calculation 4 2 8" xfId="3612"/>
    <cellStyle name="Calculation 4 2 8 2" xfId="3613"/>
    <cellStyle name="Calculation 4 2 8 2 2" xfId="3614"/>
    <cellStyle name="Calculation 4 2 8 2 3" xfId="3615"/>
    <cellStyle name="Calculation 4 2 8 3" xfId="3616"/>
    <cellStyle name="Calculation 4 2 8 3 2" xfId="3617"/>
    <cellStyle name="Calculation 4 2 8 3 3" xfId="3618"/>
    <cellStyle name="Calculation 4 2 8 4" xfId="3619"/>
    <cellStyle name="Calculation 4 2 8 4 2" xfId="3620"/>
    <cellStyle name="Calculation 4 2 8 4 3" xfId="3621"/>
    <cellStyle name="Calculation 4 2 8 5" xfId="3622"/>
    <cellStyle name="Calculation 4 2 8 5 2" xfId="3623"/>
    <cellStyle name="Calculation 4 2 8 5 3" xfId="3624"/>
    <cellStyle name="Calculation 4 2 8 6" xfId="3625"/>
    <cellStyle name="Calculation 4 2 8 7" xfId="3626"/>
    <cellStyle name="Calculation 4 2 9" xfId="3627"/>
    <cellStyle name="Calculation 4 2 9 2" xfId="3628"/>
    <cellStyle name="Calculation 4 2 9 2 2" xfId="3629"/>
    <cellStyle name="Calculation 4 2 9 2 3" xfId="3630"/>
    <cellStyle name="Calculation 4 2 9 3" xfId="3631"/>
    <cellStyle name="Calculation 4 2 9 3 2" xfId="3632"/>
    <cellStyle name="Calculation 4 2 9 3 3" xfId="3633"/>
    <cellStyle name="Calculation 4 2 9 4" xfId="3634"/>
    <cellStyle name="Calculation 4 2 9 4 2" xfId="3635"/>
    <cellStyle name="Calculation 4 2 9 4 3" xfId="3636"/>
    <cellStyle name="Calculation 4 2 9 5" xfId="3637"/>
    <cellStyle name="Calculation 4 2 9 5 2" xfId="3638"/>
    <cellStyle name="Calculation 4 2 9 5 3" xfId="3639"/>
    <cellStyle name="Calculation 4 2 9 6" xfId="3640"/>
    <cellStyle name="Calculation 4 2 9 7" xfId="3641"/>
    <cellStyle name="Calculation 4 20" xfId="47056"/>
    <cellStyle name="Calculation 4 20 2" xfId="47057"/>
    <cellStyle name="Calculation 4 21" xfId="47058"/>
    <cellStyle name="Calculation 4 3" xfId="3642"/>
    <cellStyle name="Calculation 4 3 10" xfId="3643"/>
    <cellStyle name="Calculation 4 3 10 2" xfId="47059"/>
    <cellStyle name="Calculation 4 3 11" xfId="47060"/>
    <cellStyle name="Calculation 4 3 11 2" xfId="47061"/>
    <cellStyle name="Calculation 4 3 12" xfId="47062"/>
    <cellStyle name="Calculation 4 3 12 2" xfId="47063"/>
    <cellStyle name="Calculation 4 3 13" xfId="47064"/>
    <cellStyle name="Calculation 4 3 13 2" xfId="47065"/>
    <cellStyle name="Calculation 4 3 14" xfId="47066"/>
    <cellStyle name="Calculation 4 3 14 2" xfId="47067"/>
    <cellStyle name="Calculation 4 3 15" xfId="47068"/>
    <cellStyle name="Calculation 4 3 15 2" xfId="47069"/>
    <cellStyle name="Calculation 4 3 16" xfId="47070"/>
    <cellStyle name="Calculation 4 3 2" xfId="3644"/>
    <cellStyle name="Calculation 4 3 2 2" xfId="3645"/>
    <cellStyle name="Calculation 4 3 2 2 2" xfId="3646"/>
    <cellStyle name="Calculation 4 3 2 2 3" xfId="3647"/>
    <cellStyle name="Calculation 4 3 2 2 4" xfId="3648"/>
    <cellStyle name="Calculation 4 3 2 3" xfId="3649"/>
    <cellStyle name="Calculation 4 3 2 3 2" xfId="3650"/>
    <cellStyle name="Calculation 4 3 2 3 3" xfId="3651"/>
    <cellStyle name="Calculation 4 3 2 4" xfId="3652"/>
    <cellStyle name="Calculation 4 3 2 4 2" xfId="3653"/>
    <cellStyle name="Calculation 4 3 2 4 3" xfId="3654"/>
    <cellStyle name="Calculation 4 3 2 5" xfId="3655"/>
    <cellStyle name="Calculation 4 3 2 6" xfId="3656"/>
    <cellStyle name="Calculation 4 3 2 7" xfId="3657"/>
    <cellStyle name="Calculation 4 3 3" xfId="3658"/>
    <cellStyle name="Calculation 4 3 3 2" xfId="3659"/>
    <cellStyle name="Calculation 4 3 3 3" xfId="3660"/>
    <cellStyle name="Calculation 4 3 4" xfId="3661"/>
    <cellStyle name="Calculation 4 3 4 2" xfId="3662"/>
    <cellStyle name="Calculation 4 3 4 3" xfId="3663"/>
    <cellStyle name="Calculation 4 3 5" xfId="3664"/>
    <cellStyle name="Calculation 4 3 5 2" xfId="3665"/>
    <cellStyle name="Calculation 4 3 5 3" xfId="3666"/>
    <cellStyle name="Calculation 4 3 6" xfId="3667"/>
    <cellStyle name="Calculation 4 3 6 2" xfId="3668"/>
    <cellStyle name="Calculation 4 3 6 3" xfId="3669"/>
    <cellStyle name="Calculation 4 3 7" xfId="3670"/>
    <cellStyle name="Calculation 4 3 7 2" xfId="3671"/>
    <cellStyle name="Calculation 4 3 7 3" xfId="3672"/>
    <cellStyle name="Calculation 4 3 8" xfId="3673"/>
    <cellStyle name="Calculation 4 3 8 2" xfId="47071"/>
    <cellStyle name="Calculation 4 3 9" xfId="3674"/>
    <cellStyle name="Calculation 4 3 9 2" xfId="47072"/>
    <cellStyle name="Calculation 4 4" xfId="3675"/>
    <cellStyle name="Calculation 4 4 10" xfId="3676"/>
    <cellStyle name="Calculation 4 4 11" xfId="3677"/>
    <cellStyle name="Calculation 4 4 2" xfId="3678"/>
    <cellStyle name="Calculation 4 4 2 2" xfId="3679"/>
    <cellStyle name="Calculation 4 4 2 3" xfId="3680"/>
    <cellStyle name="Calculation 4 4 2 4" xfId="3681"/>
    <cellStyle name="Calculation 4 4 3" xfId="3682"/>
    <cellStyle name="Calculation 4 4 3 2" xfId="3683"/>
    <cellStyle name="Calculation 4 4 3 3" xfId="3684"/>
    <cellStyle name="Calculation 4 4 4" xfId="3685"/>
    <cellStyle name="Calculation 4 4 4 2" xfId="3686"/>
    <cellStyle name="Calculation 4 4 4 3" xfId="3687"/>
    <cellStyle name="Calculation 4 4 5" xfId="3688"/>
    <cellStyle name="Calculation 4 4 5 2" xfId="3689"/>
    <cellStyle name="Calculation 4 4 5 3" xfId="3690"/>
    <cellStyle name="Calculation 4 4 6" xfId="3691"/>
    <cellStyle name="Calculation 4 4 6 2" xfId="3692"/>
    <cellStyle name="Calculation 4 4 6 3" xfId="3693"/>
    <cellStyle name="Calculation 4 4 7" xfId="3694"/>
    <cellStyle name="Calculation 4 4 7 2" xfId="3695"/>
    <cellStyle name="Calculation 4 4 7 3" xfId="3696"/>
    <cellStyle name="Calculation 4 4 8" xfId="3697"/>
    <cellStyle name="Calculation 4 4 8 2" xfId="3698"/>
    <cellStyle name="Calculation 4 4 8 3" xfId="3699"/>
    <cellStyle name="Calculation 4 4 9" xfId="3700"/>
    <cellStyle name="Calculation 4 5" xfId="3701"/>
    <cellStyle name="Calculation 4 5 2" xfId="3702"/>
    <cellStyle name="Calculation 4 5 2 2" xfId="3703"/>
    <cellStyle name="Calculation 4 5 2 3" xfId="3704"/>
    <cellStyle name="Calculation 4 5 3" xfId="3705"/>
    <cellStyle name="Calculation 4 5 3 2" xfId="3706"/>
    <cellStyle name="Calculation 4 5 3 3" xfId="3707"/>
    <cellStyle name="Calculation 4 5 4" xfId="3708"/>
    <cellStyle name="Calculation 4 5 4 2" xfId="3709"/>
    <cellStyle name="Calculation 4 5 4 3" xfId="3710"/>
    <cellStyle name="Calculation 4 5 5" xfId="3711"/>
    <cellStyle name="Calculation 4 5 5 2" xfId="3712"/>
    <cellStyle name="Calculation 4 5 5 3" xfId="3713"/>
    <cellStyle name="Calculation 4 5 6" xfId="3714"/>
    <cellStyle name="Calculation 4 5 7" xfId="3715"/>
    <cellStyle name="Calculation 4 6" xfId="3716"/>
    <cellStyle name="Calculation 4 6 2" xfId="3717"/>
    <cellStyle name="Calculation 4 6 3" xfId="3718"/>
    <cellStyle name="Calculation 4 7" xfId="3719"/>
    <cellStyle name="Calculation 4 7 2" xfId="47073"/>
    <cellStyle name="Calculation 4 8" xfId="47074"/>
    <cellStyle name="Calculation 4 8 2" xfId="47075"/>
    <cellStyle name="Calculation 4 9" xfId="47076"/>
    <cellStyle name="Calculation 4 9 2" xfId="47077"/>
    <cellStyle name="Calculation 4_Income Statement " xfId="47078"/>
    <cellStyle name="Calculation 5" xfId="3720"/>
    <cellStyle name="Calculation 5 10" xfId="47079"/>
    <cellStyle name="Calculation 5 10 2" xfId="47080"/>
    <cellStyle name="Calculation 5 11" xfId="47081"/>
    <cellStyle name="Calculation 5 11 2" xfId="47082"/>
    <cellStyle name="Calculation 5 12" xfId="47083"/>
    <cellStyle name="Calculation 5 12 2" xfId="47084"/>
    <cellStyle name="Calculation 5 13" xfId="47085"/>
    <cellStyle name="Calculation 5 13 2" xfId="47086"/>
    <cellStyle name="Calculation 5 14" xfId="47087"/>
    <cellStyle name="Calculation 5 14 2" xfId="47088"/>
    <cellStyle name="Calculation 5 15" xfId="47089"/>
    <cellStyle name="Calculation 5 15 2" xfId="47090"/>
    <cellStyle name="Calculation 5 16" xfId="47091"/>
    <cellStyle name="Calculation 5 16 2" xfId="47092"/>
    <cellStyle name="Calculation 5 17" xfId="47093"/>
    <cellStyle name="Calculation 5 17 2" xfId="47094"/>
    <cellStyle name="Calculation 5 18" xfId="47095"/>
    <cellStyle name="Calculation 5 18 2" xfId="47096"/>
    <cellStyle name="Calculation 5 19" xfId="47097"/>
    <cellStyle name="Calculation 5 19 2" xfId="47098"/>
    <cellStyle name="Calculation 5 2" xfId="3721"/>
    <cellStyle name="Calculation 5 2 10" xfId="3722"/>
    <cellStyle name="Calculation 5 2 10 2" xfId="3723"/>
    <cellStyle name="Calculation 5 2 10 2 2" xfId="3724"/>
    <cellStyle name="Calculation 5 2 10 2 3" xfId="3725"/>
    <cellStyle name="Calculation 5 2 10 3" xfId="3726"/>
    <cellStyle name="Calculation 5 2 10 3 2" xfId="3727"/>
    <cellStyle name="Calculation 5 2 10 3 3" xfId="3728"/>
    <cellStyle name="Calculation 5 2 10 4" xfId="3729"/>
    <cellStyle name="Calculation 5 2 10 4 2" xfId="3730"/>
    <cellStyle name="Calculation 5 2 10 4 3" xfId="3731"/>
    <cellStyle name="Calculation 5 2 10 5" xfId="3732"/>
    <cellStyle name="Calculation 5 2 10 5 2" xfId="3733"/>
    <cellStyle name="Calculation 5 2 10 5 3" xfId="3734"/>
    <cellStyle name="Calculation 5 2 10 6" xfId="3735"/>
    <cellStyle name="Calculation 5 2 10 7" xfId="3736"/>
    <cellStyle name="Calculation 5 2 11" xfId="3737"/>
    <cellStyle name="Calculation 5 2 11 2" xfId="3738"/>
    <cellStyle name="Calculation 5 2 11 2 2" xfId="3739"/>
    <cellStyle name="Calculation 5 2 11 2 3" xfId="3740"/>
    <cellStyle name="Calculation 5 2 11 3" xfId="3741"/>
    <cellStyle name="Calculation 5 2 11 3 2" xfId="3742"/>
    <cellStyle name="Calculation 5 2 11 3 3" xfId="3743"/>
    <cellStyle name="Calculation 5 2 11 4" xfId="3744"/>
    <cellStyle name="Calculation 5 2 11 4 2" xfId="3745"/>
    <cellStyle name="Calculation 5 2 11 4 3" xfId="3746"/>
    <cellStyle name="Calculation 5 2 11 5" xfId="3747"/>
    <cellStyle name="Calculation 5 2 11 5 2" xfId="3748"/>
    <cellStyle name="Calculation 5 2 11 5 3" xfId="3749"/>
    <cellStyle name="Calculation 5 2 11 6" xfId="3750"/>
    <cellStyle name="Calculation 5 2 11 7" xfId="3751"/>
    <cellStyle name="Calculation 5 2 12" xfId="3752"/>
    <cellStyle name="Calculation 5 2 12 2" xfId="3753"/>
    <cellStyle name="Calculation 5 2 12 2 2" xfId="3754"/>
    <cellStyle name="Calculation 5 2 12 2 3" xfId="3755"/>
    <cellStyle name="Calculation 5 2 12 3" xfId="3756"/>
    <cellStyle name="Calculation 5 2 12 3 2" xfId="3757"/>
    <cellStyle name="Calculation 5 2 12 3 3" xfId="3758"/>
    <cellStyle name="Calculation 5 2 12 4" xfId="3759"/>
    <cellStyle name="Calculation 5 2 12 4 2" xfId="3760"/>
    <cellStyle name="Calculation 5 2 12 4 3" xfId="3761"/>
    <cellStyle name="Calculation 5 2 12 5" xfId="3762"/>
    <cellStyle name="Calculation 5 2 12 5 2" xfId="3763"/>
    <cellStyle name="Calculation 5 2 12 5 3" xfId="3764"/>
    <cellStyle name="Calculation 5 2 12 6" xfId="3765"/>
    <cellStyle name="Calculation 5 2 12 7" xfId="3766"/>
    <cellStyle name="Calculation 5 2 13" xfId="3767"/>
    <cellStyle name="Calculation 5 2 13 2" xfId="3768"/>
    <cellStyle name="Calculation 5 2 13 2 2" xfId="3769"/>
    <cellStyle name="Calculation 5 2 13 2 3" xfId="3770"/>
    <cellStyle name="Calculation 5 2 13 3" xfId="3771"/>
    <cellStyle name="Calculation 5 2 13 3 2" xfId="3772"/>
    <cellStyle name="Calculation 5 2 13 3 3" xfId="3773"/>
    <cellStyle name="Calculation 5 2 13 4" xfId="3774"/>
    <cellStyle name="Calculation 5 2 13 4 2" xfId="3775"/>
    <cellStyle name="Calculation 5 2 13 4 3" xfId="3776"/>
    <cellStyle name="Calculation 5 2 13 5" xfId="3777"/>
    <cellStyle name="Calculation 5 2 13 5 2" xfId="3778"/>
    <cellStyle name="Calculation 5 2 13 5 3" xfId="3779"/>
    <cellStyle name="Calculation 5 2 13 6" xfId="3780"/>
    <cellStyle name="Calculation 5 2 13 7" xfId="3781"/>
    <cellStyle name="Calculation 5 2 14" xfId="3782"/>
    <cellStyle name="Calculation 5 2 14 2" xfId="3783"/>
    <cellStyle name="Calculation 5 2 14 2 2" xfId="3784"/>
    <cellStyle name="Calculation 5 2 14 2 3" xfId="3785"/>
    <cellStyle name="Calculation 5 2 14 3" xfId="3786"/>
    <cellStyle name="Calculation 5 2 14 3 2" xfId="3787"/>
    <cellStyle name="Calculation 5 2 14 3 3" xfId="3788"/>
    <cellStyle name="Calculation 5 2 14 4" xfId="3789"/>
    <cellStyle name="Calculation 5 2 14 4 2" xfId="3790"/>
    <cellStyle name="Calculation 5 2 14 4 3" xfId="3791"/>
    <cellStyle name="Calculation 5 2 14 5" xfId="3792"/>
    <cellStyle name="Calculation 5 2 14 5 2" xfId="3793"/>
    <cellStyle name="Calculation 5 2 14 5 3" xfId="3794"/>
    <cellStyle name="Calculation 5 2 14 6" xfId="3795"/>
    <cellStyle name="Calculation 5 2 14 7" xfId="3796"/>
    <cellStyle name="Calculation 5 2 15" xfId="3797"/>
    <cellStyle name="Calculation 5 2 15 2" xfId="3798"/>
    <cellStyle name="Calculation 5 2 15 2 2" xfId="3799"/>
    <cellStyle name="Calculation 5 2 15 2 3" xfId="3800"/>
    <cellStyle name="Calculation 5 2 15 3" xfId="3801"/>
    <cellStyle name="Calculation 5 2 15 3 2" xfId="3802"/>
    <cellStyle name="Calculation 5 2 15 3 3" xfId="3803"/>
    <cellStyle name="Calculation 5 2 15 4" xfId="3804"/>
    <cellStyle name="Calculation 5 2 15 4 2" xfId="3805"/>
    <cellStyle name="Calculation 5 2 15 4 3" xfId="3806"/>
    <cellStyle name="Calculation 5 2 15 5" xfId="3807"/>
    <cellStyle name="Calculation 5 2 15 5 2" xfId="3808"/>
    <cellStyle name="Calculation 5 2 15 5 3" xfId="3809"/>
    <cellStyle name="Calculation 5 2 15 6" xfId="3810"/>
    <cellStyle name="Calculation 5 2 15 7" xfId="3811"/>
    <cellStyle name="Calculation 5 2 16" xfId="3812"/>
    <cellStyle name="Calculation 5 2 16 2" xfId="3813"/>
    <cellStyle name="Calculation 5 2 16 2 2" xfId="3814"/>
    <cellStyle name="Calculation 5 2 16 2 3" xfId="3815"/>
    <cellStyle name="Calculation 5 2 16 3" xfId="3816"/>
    <cellStyle name="Calculation 5 2 16 3 2" xfId="3817"/>
    <cellStyle name="Calculation 5 2 16 3 3" xfId="3818"/>
    <cellStyle name="Calculation 5 2 16 4" xfId="3819"/>
    <cellStyle name="Calculation 5 2 16 4 2" xfId="3820"/>
    <cellStyle name="Calculation 5 2 16 4 3" xfId="3821"/>
    <cellStyle name="Calculation 5 2 16 5" xfId="3822"/>
    <cellStyle name="Calculation 5 2 16 5 2" xfId="3823"/>
    <cellStyle name="Calculation 5 2 16 5 3" xfId="3824"/>
    <cellStyle name="Calculation 5 2 16 6" xfId="3825"/>
    <cellStyle name="Calculation 5 2 16 7" xfId="3826"/>
    <cellStyle name="Calculation 5 2 17" xfId="3827"/>
    <cellStyle name="Calculation 5 2 17 2" xfId="3828"/>
    <cellStyle name="Calculation 5 2 17 2 2" xfId="3829"/>
    <cellStyle name="Calculation 5 2 17 2 3" xfId="3830"/>
    <cellStyle name="Calculation 5 2 17 3" xfId="3831"/>
    <cellStyle name="Calculation 5 2 17 3 2" xfId="3832"/>
    <cellStyle name="Calculation 5 2 17 3 3" xfId="3833"/>
    <cellStyle name="Calculation 5 2 17 4" xfId="3834"/>
    <cellStyle name="Calculation 5 2 17 4 2" xfId="3835"/>
    <cellStyle name="Calculation 5 2 17 4 3" xfId="3836"/>
    <cellStyle name="Calculation 5 2 17 5" xfId="3837"/>
    <cellStyle name="Calculation 5 2 17 5 2" xfId="3838"/>
    <cellStyle name="Calculation 5 2 17 5 3" xfId="3839"/>
    <cellStyle name="Calculation 5 2 17 6" xfId="3840"/>
    <cellStyle name="Calculation 5 2 17 7" xfId="3841"/>
    <cellStyle name="Calculation 5 2 18" xfId="3842"/>
    <cellStyle name="Calculation 5 2 18 2" xfId="3843"/>
    <cellStyle name="Calculation 5 2 18 2 2" xfId="3844"/>
    <cellStyle name="Calculation 5 2 18 2 3" xfId="3845"/>
    <cellStyle name="Calculation 5 2 18 3" xfId="3846"/>
    <cellStyle name="Calculation 5 2 18 3 2" xfId="3847"/>
    <cellStyle name="Calculation 5 2 18 3 3" xfId="3848"/>
    <cellStyle name="Calculation 5 2 18 4" xfId="3849"/>
    <cellStyle name="Calculation 5 2 18 4 2" xfId="3850"/>
    <cellStyle name="Calculation 5 2 18 4 3" xfId="3851"/>
    <cellStyle name="Calculation 5 2 18 5" xfId="3852"/>
    <cellStyle name="Calculation 5 2 18 5 2" xfId="3853"/>
    <cellStyle name="Calculation 5 2 18 5 3" xfId="3854"/>
    <cellStyle name="Calculation 5 2 18 6" xfId="3855"/>
    <cellStyle name="Calculation 5 2 18 7" xfId="3856"/>
    <cellStyle name="Calculation 5 2 19" xfId="3857"/>
    <cellStyle name="Calculation 5 2 19 2" xfId="3858"/>
    <cellStyle name="Calculation 5 2 19 3" xfId="3859"/>
    <cellStyle name="Calculation 5 2 2" xfId="3860"/>
    <cellStyle name="Calculation 5 2 2 10" xfId="3861"/>
    <cellStyle name="Calculation 5 2 2 10 2" xfId="47099"/>
    <cellStyle name="Calculation 5 2 2 11" xfId="47100"/>
    <cellStyle name="Calculation 5 2 2 11 2" xfId="47101"/>
    <cellStyle name="Calculation 5 2 2 12" xfId="47102"/>
    <cellStyle name="Calculation 5 2 2 12 2" xfId="47103"/>
    <cellStyle name="Calculation 5 2 2 13" xfId="47104"/>
    <cellStyle name="Calculation 5 2 2 13 2" xfId="47105"/>
    <cellStyle name="Calculation 5 2 2 14" xfId="47106"/>
    <cellStyle name="Calculation 5 2 2 14 2" xfId="47107"/>
    <cellStyle name="Calculation 5 2 2 15" xfId="47108"/>
    <cellStyle name="Calculation 5 2 2 15 2" xfId="47109"/>
    <cellStyle name="Calculation 5 2 2 16" xfId="47110"/>
    <cellStyle name="Calculation 5 2 2 2" xfId="3862"/>
    <cellStyle name="Calculation 5 2 2 2 2" xfId="3863"/>
    <cellStyle name="Calculation 5 2 2 2 3" xfId="3864"/>
    <cellStyle name="Calculation 5 2 2 2 4" xfId="3865"/>
    <cellStyle name="Calculation 5 2 2 3" xfId="3866"/>
    <cellStyle name="Calculation 5 2 2 3 2" xfId="3867"/>
    <cellStyle name="Calculation 5 2 2 3 3" xfId="3868"/>
    <cellStyle name="Calculation 5 2 2 4" xfId="3869"/>
    <cellStyle name="Calculation 5 2 2 4 2" xfId="3870"/>
    <cellStyle name="Calculation 5 2 2 4 3" xfId="3871"/>
    <cellStyle name="Calculation 5 2 2 5" xfId="3872"/>
    <cellStyle name="Calculation 5 2 2 5 2" xfId="3873"/>
    <cellStyle name="Calculation 5 2 2 5 3" xfId="3874"/>
    <cellStyle name="Calculation 5 2 2 6" xfId="3875"/>
    <cellStyle name="Calculation 5 2 2 6 2" xfId="3876"/>
    <cellStyle name="Calculation 5 2 2 6 3" xfId="3877"/>
    <cellStyle name="Calculation 5 2 2 7" xfId="3878"/>
    <cellStyle name="Calculation 5 2 2 7 2" xfId="3879"/>
    <cellStyle name="Calculation 5 2 2 7 3" xfId="3880"/>
    <cellStyle name="Calculation 5 2 2 8" xfId="3881"/>
    <cellStyle name="Calculation 5 2 2 8 2" xfId="47111"/>
    <cellStyle name="Calculation 5 2 2 9" xfId="3882"/>
    <cellStyle name="Calculation 5 2 2 9 2" xfId="47112"/>
    <cellStyle name="Calculation 5 2 20" xfId="3883"/>
    <cellStyle name="Calculation 5 2 20 2" xfId="3884"/>
    <cellStyle name="Calculation 5 2 20 3" xfId="3885"/>
    <cellStyle name="Calculation 5 2 21" xfId="3886"/>
    <cellStyle name="Calculation 5 2 21 2" xfId="3887"/>
    <cellStyle name="Calculation 5 2 21 3" xfId="3888"/>
    <cellStyle name="Calculation 5 2 22" xfId="3889"/>
    <cellStyle name="Calculation 5 2 3" xfId="3890"/>
    <cellStyle name="Calculation 5 2 3 2" xfId="3891"/>
    <cellStyle name="Calculation 5 2 3 2 2" xfId="3892"/>
    <cellStyle name="Calculation 5 2 3 2 3" xfId="3893"/>
    <cellStyle name="Calculation 5 2 3 3" xfId="3894"/>
    <cellStyle name="Calculation 5 2 3 3 2" xfId="3895"/>
    <cellStyle name="Calculation 5 2 3 3 3" xfId="3896"/>
    <cellStyle name="Calculation 5 2 3 4" xfId="3897"/>
    <cellStyle name="Calculation 5 2 3 4 2" xfId="3898"/>
    <cellStyle name="Calculation 5 2 3 4 3" xfId="3899"/>
    <cellStyle name="Calculation 5 2 3 5" xfId="3900"/>
    <cellStyle name="Calculation 5 2 3 5 2" xfId="3901"/>
    <cellStyle name="Calculation 5 2 3 5 3" xfId="3902"/>
    <cellStyle name="Calculation 5 2 3 6" xfId="3903"/>
    <cellStyle name="Calculation 5 2 3 7" xfId="3904"/>
    <cellStyle name="Calculation 5 2 4" xfId="3905"/>
    <cellStyle name="Calculation 5 2 4 2" xfId="3906"/>
    <cellStyle name="Calculation 5 2 4 2 2" xfId="3907"/>
    <cellStyle name="Calculation 5 2 4 2 3" xfId="3908"/>
    <cellStyle name="Calculation 5 2 4 3" xfId="3909"/>
    <cellStyle name="Calculation 5 2 4 3 2" xfId="3910"/>
    <cellStyle name="Calculation 5 2 4 3 3" xfId="3911"/>
    <cellStyle name="Calculation 5 2 4 4" xfId="3912"/>
    <cellStyle name="Calculation 5 2 4 4 2" xfId="3913"/>
    <cellStyle name="Calculation 5 2 4 4 3" xfId="3914"/>
    <cellStyle name="Calculation 5 2 4 5" xfId="3915"/>
    <cellStyle name="Calculation 5 2 4 5 2" xfId="3916"/>
    <cellStyle name="Calculation 5 2 4 5 3" xfId="3917"/>
    <cellStyle name="Calculation 5 2 4 6" xfId="3918"/>
    <cellStyle name="Calculation 5 2 4 7" xfId="3919"/>
    <cellStyle name="Calculation 5 2 5" xfId="3920"/>
    <cellStyle name="Calculation 5 2 5 2" xfId="3921"/>
    <cellStyle name="Calculation 5 2 5 2 2" xfId="3922"/>
    <cellStyle name="Calculation 5 2 5 2 3" xfId="3923"/>
    <cellStyle name="Calculation 5 2 5 3" xfId="3924"/>
    <cellStyle name="Calculation 5 2 5 3 2" xfId="3925"/>
    <cellStyle name="Calculation 5 2 5 3 3" xfId="3926"/>
    <cellStyle name="Calculation 5 2 5 4" xfId="3927"/>
    <cellStyle name="Calculation 5 2 5 4 2" xfId="3928"/>
    <cellStyle name="Calculation 5 2 5 4 3" xfId="3929"/>
    <cellStyle name="Calculation 5 2 5 5" xfId="3930"/>
    <cellStyle name="Calculation 5 2 5 5 2" xfId="3931"/>
    <cellStyle name="Calculation 5 2 5 5 3" xfId="3932"/>
    <cellStyle name="Calculation 5 2 5 6" xfId="3933"/>
    <cellStyle name="Calculation 5 2 5 7" xfId="3934"/>
    <cellStyle name="Calculation 5 2 6" xfId="3935"/>
    <cellStyle name="Calculation 5 2 6 2" xfId="3936"/>
    <cellStyle name="Calculation 5 2 6 2 2" xfId="3937"/>
    <cellStyle name="Calculation 5 2 6 2 3" xfId="3938"/>
    <cellStyle name="Calculation 5 2 6 3" xfId="3939"/>
    <cellStyle name="Calculation 5 2 6 3 2" xfId="3940"/>
    <cellStyle name="Calculation 5 2 6 3 3" xfId="3941"/>
    <cellStyle name="Calculation 5 2 6 4" xfId="3942"/>
    <cellStyle name="Calculation 5 2 6 4 2" xfId="3943"/>
    <cellStyle name="Calculation 5 2 6 4 3" xfId="3944"/>
    <cellStyle name="Calculation 5 2 6 5" xfId="3945"/>
    <cellStyle name="Calculation 5 2 6 5 2" xfId="3946"/>
    <cellStyle name="Calculation 5 2 6 5 3" xfId="3947"/>
    <cellStyle name="Calculation 5 2 6 6" xfId="3948"/>
    <cellStyle name="Calculation 5 2 6 7" xfId="3949"/>
    <cellStyle name="Calculation 5 2 7" xfId="3950"/>
    <cellStyle name="Calculation 5 2 7 2" xfId="3951"/>
    <cellStyle name="Calculation 5 2 7 2 2" xfId="3952"/>
    <cellStyle name="Calculation 5 2 7 2 3" xfId="3953"/>
    <cellStyle name="Calculation 5 2 7 3" xfId="3954"/>
    <cellStyle name="Calculation 5 2 7 3 2" xfId="3955"/>
    <cellStyle name="Calculation 5 2 7 3 3" xfId="3956"/>
    <cellStyle name="Calculation 5 2 7 4" xfId="3957"/>
    <cellStyle name="Calculation 5 2 7 4 2" xfId="3958"/>
    <cellStyle name="Calculation 5 2 7 4 3" xfId="3959"/>
    <cellStyle name="Calculation 5 2 7 5" xfId="3960"/>
    <cellStyle name="Calculation 5 2 7 5 2" xfId="3961"/>
    <cellStyle name="Calculation 5 2 7 5 3" xfId="3962"/>
    <cellStyle name="Calculation 5 2 7 6" xfId="3963"/>
    <cellStyle name="Calculation 5 2 7 7" xfId="3964"/>
    <cellStyle name="Calculation 5 2 8" xfId="3965"/>
    <cellStyle name="Calculation 5 2 8 2" xfId="3966"/>
    <cellStyle name="Calculation 5 2 8 2 2" xfId="3967"/>
    <cellStyle name="Calculation 5 2 8 2 3" xfId="3968"/>
    <cellStyle name="Calculation 5 2 8 3" xfId="3969"/>
    <cellStyle name="Calculation 5 2 8 3 2" xfId="3970"/>
    <cellStyle name="Calculation 5 2 8 3 3" xfId="3971"/>
    <cellStyle name="Calculation 5 2 8 4" xfId="3972"/>
    <cellStyle name="Calculation 5 2 8 4 2" xfId="3973"/>
    <cellStyle name="Calculation 5 2 8 4 3" xfId="3974"/>
    <cellStyle name="Calculation 5 2 8 5" xfId="3975"/>
    <cellStyle name="Calculation 5 2 8 5 2" xfId="3976"/>
    <cellStyle name="Calculation 5 2 8 5 3" xfId="3977"/>
    <cellStyle name="Calculation 5 2 8 6" xfId="3978"/>
    <cellStyle name="Calculation 5 2 8 7" xfId="3979"/>
    <cellStyle name="Calculation 5 2 9" xfId="3980"/>
    <cellStyle name="Calculation 5 2 9 2" xfId="3981"/>
    <cellStyle name="Calculation 5 2 9 2 2" xfId="3982"/>
    <cellStyle name="Calculation 5 2 9 2 3" xfId="3983"/>
    <cellStyle name="Calculation 5 2 9 3" xfId="3984"/>
    <cellStyle name="Calculation 5 2 9 3 2" xfId="3985"/>
    <cellStyle name="Calculation 5 2 9 3 3" xfId="3986"/>
    <cellStyle name="Calculation 5 2 9 4" xfId="3987"/>
    <cellStyle name="Calculation 5 2 9 4 2" xfId="3988"/>
    <cellStyle name="Calculation 5 2 9 4 3" xfId="3989"/>
    <cellStyle name="Calculation 5 2 9 5" xfId="3990"/>
    <cellStyle name="Calculation 5 2 9 5 2" xfId="3991"/>
    <cellStyle name="Calculation 5 2 9 5 3" xfId="3992"/>
    <cellStyle name="Calculation 5 2 9 6" xfId="3993"/>
    <cellStyle name="Calculation 5 2 9 7" xfId="3994"/>
    <cellStyle name="Calculation 5 20" xfId="47113"/>
    <cellStyle name="Calculation 5 20 2" xfId="47114"/>
    <cellStyle name="Calculation 5 21" xfId="47115"/>
    <cellStyle name="Calculation 5 22" xfId="47116"/>
    <cellStyle name="Calculation 5 23" xfId="47117"/>
    <cellStyle name="Calculation 5 3" xfId="3995"/>
    <cellStyle name="Calculation 5 3 10" xfId="3996"/>
    <cellStyle name="Calculation 5 3 10 2" xfId="47118"/>
    <cellStyle name="Calculation 5 3 11" xfId="47119"/>
    <cellStyle name="Calculation 5 3 11 2" xfId="47120"/>
    <cellStyle name="Calculation 5 3 12" xfId="47121"/>
    <cellStyle name="Calculation 5 3 12 2" xfId="47122"/>
    <cellStyle name="Calculation 5 3 13" xfId="47123"/>
    <cellStyle name="Calculation 5 3 13 2" xfId="47124"/>
    <cellStyle name="Calculation 5 3 14" xfId="47125"/>
    <cellStyle name="Calculation 5 3 14 2" xfId="47126"/>
    <cellStyle name="Calculation 5 3 15" xfId="47127"/>
    <cellStyle name="Calculation 5 3 15 2" xfId="47128"/>
    <cellStyle name="Calculation 5 3 16" xfId="47129"/>
    <cellStyle name="Calculation 5 3 2" xfId="3997"/>
    <cellStyle name="Calculation 5 3 2 2" xfId="3998"/>
    <cellStyle name="Calculation 5 3 2 2 2" xfId="3999"/>
    <cellStyle name="Calculation 5 3 2 2 3" xfId="4000"/>
    <cellStyle name="Calculation 5 3 2 2 4" xfId="4001"/>
    <cellStyle name="Calculation 5 3 2 3" xfId="4002"/>
    <cellStyle name="Calculation 5 3 2 3 2" xfId="4003"/>
    <cellStyle name="Calculation 5 3 2 3 3" xfId="4004"/>
    <cellStyle name="Calculation 5 3 2 4" xfId="4005"/>
    <cellStyle name="Calculation 5 3 2 4 2" xfId="4006"/>
    <cellStyle name="Calculation 5 3 2 4 3" xfId="4007"/>
    <cellStyle name="Calculation 5 3 2 5" xfId="4008"/>
    <cellStyle name="Calculation 5 3 2 6" xfId="4009"/>
    <cellStyle name="Calculation 5 3 2 7" xfId="4010"/>
    <cellStyle name="Calculation 5 3 3" xfId="4011"/>
    <cellStyle name="Calculation 5 3 3 2" xfId="4012"/>
    <cellStyle name="Calculation 5 3 3 3" xfId="4013"/>
    <cellStyle name="Calculation 5 3 4" xfId="4014"/>
    <cellStyle name="Calculation 5 3 4 2" xfId="4015"/>
    <cellStyle name="Calculation 5 3 4 3" xfId="4016"/>
    <cellStyle name="Calculation 5 3 5" xfId="4017"/>
    <cellStyle name="Calculation 5 3 5 2" xfId="4018"/>
    <cellStyle name="Calculation 5 3 5 3" xfId="4019"/>
    <cellStyle name="Calculation 5 3 6" xfId="4020"/>
    <cellStyle name="Calculation 5 3 6 2" xfId="4021"/>
    <cellStyle name="Calculation 5 3 6 3" xfId="4022"/>
    <cellStyle name="Calculation 5 3 7" xfId="4023"/>
    <cellStyle name="Calculation 5 3 7 2" xfId="4024"/>
    <cellStyle name="Calculation 5 3 7 3" xfId="4025"/>
    <cellStyle name="Calculation 5 3 8" xfId="4026"/>
    <cellStyle name="Calculation 5 3 8 2" xfId="47130"/>
    <cellStyle name="Calculation 5 3 9" xfId="4027"/>
    <cellStyle name="Calculation 5 3 9 2" xfId="47131"/>
    <cellStyle name="Calculation 5 4" xfId="4028"/>
    <cellStyle name="Calculation 5 4 10" xfId="4029"/>
    <cellStyle name="Calculation 5 4 11" xfId="4030"/>
    <cellStyle name="Calculation 5 4 2" xfId="4031"/>
    <cellStyle name="Calculation 5 4 2 2" xfId="4032"/>
    <cellStyle name="Calculation 5 4 2 3" xfId="4033"/>
    <cellStyle name="Calculation 5 4 2 4" xfId="4034"/>
    <cellStyle name="Calculation 5 4 3" xfId="4035"/>
    <cellStyle name="Calculation 5 4 3 2" xfId="4036"/>
    <cellStyle name="Calculation 5 4 3 3" xfId="4037"/>
    <cellStyle name="Calculation 5 4 4" xfId="4038"/>
    <cellStyle name="Calculation 5 4 4 2" xfId="4039"/>
    <cellStyle name="Calculation 5 4 4 3" xfId="4040"/>
    <cellStyle name="Calculation 5 4 5" xfId="4041"/>
    <cellStyle name="Calculation 5 4 5 2" xfId="4042"/>
    <cellStyle name="Calculation 5 4 5 3" xfId="4043"/>
    <cellStyle name="Calculation 5 4 6" xfId="4044"/>
    <cellStyle name="Calculation 5 4 6 2" xfId="4045"/>
    <cellStyle name="Calculation 5 4 6 3" xfId="4046"/>
    <cellStyle name="Calculation 5 4 7" xfId="4047"/>
    <cellStyle name="Calculation 5 4 7 2" xfId="4048"/>
    <cellStyle name="Calculation 5 4 7 3" xfId="4049"/>
    <cellStyle name="Calculation 5 4 8" xfId="4050"/>
    <cellStyle name="Calculation 5 4 8 2" xfId="4051"/>
    <cellStyle name="Calculation 5 4 8 3" xfId="4052"/>
    <cellStyle name="Calculation 5 4 9" xfId="4053"/>
    <cellStyle name="Calculation 5 5" xfId="4054"/>
    <cellStyle name="Calculation 5 5 2" xfId="4055"/>
    <cellStyle name="Calculation 5 5 2 2" xfId="4056"/>
    <cellStyle name="Calculation 5 5 2 3" xfId="4057"/>
    <cellStyle name="Calculation 5 5 3" xfId="4058"/>
    <cellStyle name="Calculation 5 5 3 2" xfId="4059"/>
    <cellStyle name="Calculation 5 5 3 3" xfId="4060"/>
    <cellStyle name="Calculation 5 5 4" xfId="4061"/>
    <cellStyle name="Calculation 5 5 4 2" xfId="4062"/>
    <cellStyle name="Calculation 5 5 4 3" xfId="4063"/>
    <cellStyle name="Calculation 5 5 5" xfId="4064"/>
    <cellStyle name="Calculation 5 5 5 2" xfId="4065"/>
    <cellStyle name="Calculation 5 5 5 3" xfId="4066"/>
    <cellStyle name="Calculation 5 5 6" xfId="4067"/>
    <cellStyle name="Calculation 5 5 7" xfId="4068"/>
    <cellStyle name="Calculation 5 6" xfId="4069"/>
    <cellStyle name="Calculation 5 6 2" xfId="4070"/>
    <cellStyle name="Calculation 5 6 3" xfId="4071"/>
    <cellStyle name="Calculation 5 7" xfId="4072"/>
    <cellStyle name="Calculation 5 7 2" xfId="47132"/>
    <cellStyle name="Calculation 5 8" xfId="47133"/>
    <cellStyle name="Calculation 5 8 2" xfId="47134"/>
    <cellStyle name="Calculation 5 9" xfId="47135"/>
    <cellStyle name="Calculation 5 9 2" xfId="47136"/>
    <cellStyle name="Calculation 5_Income Statement " xfId="47137"/>
    <cellStyle name="Calculation 6" xfId="4073"/>
    <cellStyle name="Calculation 6 10" xfId="47138"/>
    <cellStyle name="Calculation 6 10 2" xfId="47139"/>
    <cellStyle name="Calculation 6 11" xfId="47140"/>
    <cellStyle name="Calculation 6 11 2" xfId="47141"/>
    <cellStyle name="Calculation 6 12" xfId="47142"/>
    <cellStyle name="Calculation 6 12 2" xfId="47143"/>
    <cellStyle name="Calculation 6 13" xfId="47144"/>
    <cellStyle name="Calculation 6 13 2" xfId="47145"/>
    <cellStyle name="Calculation 6 14" xfId="47146"/>
    <cellStyle name="Calculation 6 14 2" xfId="47147"/>
    <cellStyle name="Calculation 6 15" xfId="47148"/>
    <cellStyle name="Calculation 6 15 2" xfId="47149"/>
    <cellStyle name="Calculation 6 16" xfId="47150"/>
    <cellStyle name="Calculation 6 16 2" xfId="47151"/>
    <cellStyle name="Calculation 6 17" xfId="47152"/>
    <cellStyle name="Calculation 6 17 2" xfId="47153"/>
    <cellStyle name="Calculation 6 18" xfId="47154"/>
    <cellStyle name="Calculation 6 18 2" xfId="47155"/>
    <cellStyle name="Calculation 6 19" xfId="47156"/>
    <cellStyle name="Calculation 6 19 2" xfId="47157"/>
    <cellStyle name="Calculation 6 2" xfId="4074"/>
    <cellStyle name="Calculation 6 2 10" xfId="4075"/>
    <cellStyle name="Calculation 6 2 10 2" xfId="4076"/>
    <cellStyle name="Calculation 6 2 10 2 2" xfId="4077"/>
    <cellStyle name="Calculation 6 2 10 2 3" xfId="4078"/>
    <cellStyle name="Calculation 6 2 10 3" xfId="4079"/>
    <cellStyle name="Calculation 6 2 10 3 2" xfId="4080"/>
    <cellStyle name="Calculation 6 2 10 3 3" xfId="4081"/>
    <cellStyle name="Calculation 6 2 10 4" xfId="4082"/>
    <cellStyle name="Calculation 6 2 10 4 2" xfId="4083"/>
    <cellStyle name="Calculation 6 2 10 4 3" xfId="4084"/>
    <cellStyle name="Calculation 6 2 10 5" xfId="4085"/>
    <cellStyle name="Calculation 6 2 10 5 2" xfId="4086"/>
    <cellStyle name="Calculation 6 2 10 5 3" xfId="4087"/>
    <cellStyle name="Calculation 6 2 10 6" xfId="4088"/>
    <cellStyle name="Calculation 6 2 10 7" xfId="4089"/>
    <cellStyle name="Calculation 6 2 11" xfId="4090"/>
    <cellStyle name="Calculation 6 2 11 2" xfId="4091"/>
    <cellStyle name="Calculation 6 2 11 2 2" xfId="4092"/>
    <cellStyle name="Calculation 6 2 11 2 3" xfId="4093"/>
    <cellStyle name="Calculation 6 2 11 3" xfId="4094"/>
    <cellStyle name="Calculation 6 2 11 3 2" xfId="4095"/>
    <cellStyle name="Calculation 6 2 11 3 3" xfId="4096"/>
    <cellStyle name="Calculation 6 2 11 4" xfId="4097"/>
    <cellStyle name="Calculation 6 2 11 4 2" xfId="4098"/>
    <cellStyle name="Calculation 6 2 11 4 3" xfId="4099"/>
    <cellStyle name="Calculation 6 2 11 5" xfId="4100"/>
    <cellStyle name="Calculation 6 2 11 5 2" xfId="4101"/>
    <cellStyle name="Calculation 6 2 11 5 3" xfId="4102"/>
    <cellStyle name="Calculation 6 2 11 6" xfId="4103"/>
    <cellStyle name="Calculation 6 2 11 7" xfId="4104"/>
    <cellStyle name="Calculation 6 2 12" xfId="4105"/>
    <cellStyle name="Calculation 6 2 12 2" xfId="4106"/>
    <cellStyle name="Calculation 6 2 12 2 2" xfId="4107"/>
    <cellStyle name="Calculation 6 2 12 2 3" xfId="4108"/>
    <cellStyle name="Calculation 6 2 12 3" xfId="4109"/>
    <cellStyle name="Calculation 6 2 12 3 2" xfId="4110"/>
    <cellStyle name="Calculation 6 2 12 3 3" xfId="4111"/>
    <cellStyle name="Calculation 6 2 12 4" xfId="4112"/>
    <cellStyle name="Calculation 6 2 12 4 2" xfId="4113"/>
    <cellStyle name="Calculation 6 2 12 4 3" xfId="4114"/>
    <cellStyle name="Calculation 6 2 12 5" xfId="4115"/>
    <cellStyle name="Calculation 6 2 12 5 2" xfId="4116"/>
    <cellStyle name="Calculation 6 2 12 5 3" xfId="4117"/>
    <cellStyle name="Calculation 6 2 12 6" xfId="4118"/>
    <cellStyle name="Calculation 6 2 12 7" xfId="4119"/>
    <cellStyle name="Calculation 6 2 13" xfId="4120"/>
    <cellStyle name="Calculation 6 2 13 2" xfId="4121"/>
    <cellStyle name="Calculation 6 2 13 2 2" xfId="4122"/>
    <cellStyle name="Calculation 6 2 13 2 3" xfId="4123"/>
    <cellStyle name="Calculation 6 2 13 3" xfId="4124"/>
    <cellStyle name="Calculation 6 2 13 3 2" xfId="4125"/>
    <cellStyle name="Calculation 6 2 13 3 3" xfId="4126"/>
    <cellStyle name="Calculation 6 2 13 4" xfId="4127"/>
    <cellStyle name="Calculation 6 2 13 4 2" xfId="4128"/>
    <cellStyle name="Calculation 6 2 13 4 3" xfId="4129"/>
    <cellStyle name="Calculation 6 2 13 5" xfId="4130"/>
    <cellStyle name="Calculation 6 2 13 5 2" xfId="4131"/>
    <cellStyle name="Calculation 6 2 13 5 3" xfId="4132"/>
    <cellStyle name="Calculation 6 2 13 6" xfId="4133"/>
    <cellStyle name="Calculation 6 2 13 7" xfId="4134"/>
    <cellStyle name="Calculation 6 2 14" xfId="4135"/>
    <cellStyle name="Calculation 6 2 14 2" xfId="4136"/>
    <cellStyle name="Calculation 6 2 14 2 2" xfId="4137"/>
    <cellStyle name="Calculation 6 2 14 2 3" xfId="4138"/>
    <cellStyle name="Calculation 6 2 14 3" xfId="4139"/>
    <cellStyle name="Calculation 6 2 14 3 2" xfId="4140"/>
    <cellStyle name="Calculation 6 2 14 3 3" xfId="4141"/>
    <cellStyle name="Calculation 6 2 14 4" xfId="4142"/>
    <cellStyle name="Calculation 6 2 14 4 2" xfId="4143"/>
    <cellStyle name="Calculation 6 2 14 4 3" xfId="4144"/>
    <cellStyle name="Calculation 6 2 14 5" xfId="4145"/>
    <cellStyle name="Calculation 6 2 14 5 2" xfId="4146"/>
    <cellStyle name="Calculation 6 2 14 5 3" xfId="4147"/>
    <cellStyle name="Calculation 6 2 14 6" xfId="4148"/>
    <cellStyle name="Calculation 6 2 14 7" xfId="4149"/>
    <cellStyle name="Calculation 6 2 15" xfId="4150"/>
    <cellStyle name="Calculation 6 2 15 2" xfId="4151"/>
    <cellStyle name="Calculation 6 2 15 2 2" xfId="4152"/>
    <cellStyle name="Calculation 6 2 15 2 3" xfId="4153"/>
    <cellStyle name="Calculation 6 2 15 3" xfId="4154"/>
    <cellStyle name="Calculation 6 2 15 3 2" xfId="4155"/>
    <cellStyle name="Calculation 6 2 15 3 3" xfId="4156"/>
    <cellStyle name="Calculation 6 2 15 4" xfId="4157"/>
    <cellStyle name="Calculation 6 2 15 4 2" xfId="4158"/>
    <cellStyle name="Calculation 6 2 15 4 3" xfId="4159"/>
    <cellStyle name="Calculation 6 2 15 5" xfId="4160"/>
    <cellStyle name="Calculation 6 2 15 5 2" xfId="4161"/>
    <cellStyle name="Calculation 6 2 15 5 3" xfId="4162"/>
    <cellStyle name="Calculation 6 2 15 6" xfId="4163"/>
    <cellStyle name="Calculation 6 2 15 7" xfId="4164"/>
    <cellStyle name="Calculation 6 2 16" xfId="4165"/>
    <cellStyle name="Calculation 6 2 16 2" xfId="4166"/>
    <cellStyle name="Calculation 6 2 16 2 2" xfId="4167"/>
    <cellStyle name="Calculation 6 2 16 2 3" xfId="4168"/>
    <cellStyle name="Calculation 6 2 16 3" xfId="4169"/>
    <cellStyle name="Calculation 6 2 16 3 2" xfId="4170"/>
    <cellStyle name="Calculation 6 2 16 3 3" xfId="4171"/>
    <cellStyle name="Calculation 6 2 16 4" xfId="4172"/>
    <cellStyle name="Calculation 6 2 16 4 2" xfId="4173"/>
    <cellStyle name="Calculation 6 2 16 4 3" xfId="4174"/>
    <cellStyle name="Calculation 6 2 16 5" xfId="4175"/>
    <cellStyle name="Calculation 6 2 16 5 2" xfId="4176"/>
    <cellStyle name="Calculation 6 2 16 5 3" xfId="4177"/>
    <cellStyle name="Calculation 6 2 16 6" xfId="4178"/>
    <cellStyle name="Calculation 6 2 16 7" xfId="4179"/>
    <cellStyle name="Calculation 6 2 17" xfId="4180"/>
    <cellStyle name="Calculation 6 2 17 2" xfId="4181"/>
    <cellStyle name="Calculation 6 2 17 2 2" xfId="4182"/>
    <cellStyle name="Calculation 6 2 17 2 3" xfId="4183"/>
    <cellStyle name="Calculation 6 2 17 3" xfId="4184"/>
    <cellStyle name="Calculation 6 2 17 3 2" xfId="4185"/>
    <cellStyle name="Calculation 6 2 17 3 3" xfId="4186"/>
    <cellStyle name="Calculation 6 2 17 4" xfId="4187"/>
    <cellStyle name="Calculation 6 2 17 4 2" xfId="4188"/>
    <cellStyle name="Calculation 6 2 17 4 3" xfId="4189"/>
    <cellStyle name="Calculation 6 2 17 5" xfId="4190"/>
    <cellStyle name="Calculation 6 2 17 5 2" xfId="4191"/>
    <cellStyle name="Calculation 6 2 17 5 3" xfId="4192"/>
    <cellStyle name="Calculation 6 2 17 6" xfId="4193"/>
    <cellStyle name="Calculation 6 2 17 7" xfId="4194"/>
    <cellStyle name="Calculation 6 2 18" xfId="4195"/>
    <cellStyle name="Calculation 6 2 18 2" xfId="4196"/>
    <cellStyle name="Calculation 6 2 18 2 2" xfId="4197"/>
    <cellStyle name="Calculation 6 2 18 2 3" xfId="4198"/>
    <cellStyle name="Calculation 6 2 18 3" xfId="4199"/>
    <cellStyle name="Calculation 6 2 18 3 2" xfId="4200"/>
    <cellStyle name="Calculation 6 2 18 3 3" xfId="4201"/>
    <cellStyle name="Calculation 6 2 18 4" xfId="4202"/>
    <cellStyle name="Calculation 6 2 18 4 2" xfId="4203"/>
    <cellStyle name="Calculation 6 2 18 4 3" xfId="4204"/>
    <cellStyle name="Calculation 6 2 18 5" xfId="4205"/>
    <cellStyle name="Calculation 6 2 18 5 2" xfId="4206"/>
    <cellStyle name="Calculation 6 2 18 5 3" xfId="4207"/>
    <cellStyle name="Calculation 6 2 18 6" xfId="4208"/>
    <cellStyle name="Calculation 6 2 18 7" xfId="4209"/>
    <cellStyle name="Calculation 6 2 19" xfId="4210"/>
    <cellStyle name="Calculation 6 2 19 2" xfId="4211"/>
    <cellStyle name="Calculation 6 2 19 3" xfId="4212"/>
    <cellStyle name="Calculation 6 2 2" xfId="4213"/>
    <cellStyle name="Calculation 6 2 2 10" xfId="4214"/>
    <cellStyle name="Calculation 6 2 2 10 2" xfId="47158"/>
    <cellStyle name="Calculation 6 2 2 11" xfId="47159"/>
    <cellStyle name="Calculation 6 2 2 11 2" xfId="47160"/>
    <cellStyle name="Calculation 6 2 2 12" xfId="47161"/>
    <cellStyle name="Calculation 6 2 2 12 2" xfId="47162"/>
    <cellStyle name="Calculation 6 2 2 13" xfId="47163"/>
    <cellStyle name="Calculation 6 2 2 13 2" xfId="47164"/>
    <cellStyle name="Calculation 6 2 2 14" xfId="47165"/>
    <cellStyle name="Calculation 6 2 2 14 2" xfId="47166"/>
    <cellStyle name="Calculation 6 2 2 15" xfId="47167"/>
    <cellStyle name="Calculation 6 2 2 15 2" xfId="47168"/>
    <cellStyle name="Calculation 6 2 2 16" xfId="47169"/>
    <cellStyle name="Calculation 6 2 2 2" xfId="4215"/>
    <cellStyle name="Calculation 6 2 2 2 2" xfId="4216"/>
    <cellStyle name="Calculation 6 2 2 2 3" xfId="4217"/>
    <cellStyle name="Calculation 6 2 2 2 4" xfId="4218"/>
    <cellStyle name="Calculation 6 2 2 3" xfId="4219"/>
    <cellStyle name="Calculation 6 2 2 3 2" xfId="4220"/>
    <cellStyle name="Calculation 6 2 2 3 3" xfId="4221"/>
    <cellStyle name="Calculation 6 2 2 4" xfId="4222"/>
    <cellStyle name="Calculation 6 2 2 4 2" xfId="4223"/>
    <cellStyle name="Calculation 6 2 2 4 3" xfId="4224"/>
    <cellStyle name="Calculation 6 2 2 5" xfId="4225"/>
    <cellStyle name="Calculation 6 2 2 5 2" xfId="4226"/>
    <cellStyle name="Calculation 6 2 2 5 3" xfId="4227"/>
    <cellStyle name="Calculation 6 2 2 6" xfId="4228"/>
    <cellStyle name="Calculation 6 2 2 6 2" xfId="4229"/>
    <cellStyle name="Calculation 6 2 2 6 3" xfId="4230"/>
    <cellStyle name="Calculation 6 2 2 7" xfId="4231"/>
    <cellStyle name="Calculation 6 2 2 7 2" xfId="4232"/>
    <cellStyle name="Calculation 6 2 2 7 3" xfId="4233"/>
    <cellStyle name="Calculation 6 2 2 8" xfId="4234"/>
    <cellStyle name="Calculation 6 2 2 8 2" xfId="47170"/>
    <cellStyle name="Calculation 6 2 2 9" xfId="4235"/>
    <cellStyle name="Calculation 6 2 2 9 2" xfId="47171"/>
    <cellStyle name="Calculation 6 2 20" xfId="4236"/>
    <cellStyle name="Calculation 6 2 20 2" xfId="4237"/>
    <cellStyle name="Calculation 6 2 20 3" xfId="4238"/>
    <cellStyle name="Calculation 6 2 21" xfId="4239"/>
    <cellStyle name="Calculation 6 2 21 2" xfId="4240"/>
    <cellStyle name="Calculation 6 2 21 3" xfId="4241"/>
    <cellStyle name="Calculation 6 2 22" xfId="4242"/>
    <cellStyle name="Calculation 6 2 3" xfId="4243"/>
    <cellStyle name="Calculation 6 2 3 2" xfId="4244"/>
    <cellStyle name="Calculation 6 2 3 2 2" xfId="4245"/>
    <cellStyle name="Calculation 6 2 3 2 3" xfId="4246"/>
    <cellStyle name="Calculation 6 2 3 3" xfId="4247"/>
    <cellStyle name="Calculation 6 2 3 3 2" xfId="4248"/>
    <cellStyle name="Calculation 6 2 3 3 3" xfId="4249"/>
    <cellStyle name="Calculation 6 2 3 4" xfId="4250"/>
    <cellStyle name="Calculation 6 2 3 4 2" xfId="4251"/>
    <cellStyle name="Calculation 6 2 3 4 3" xfId="4252"/>
    <cellStyle name="Calculation 6 2 3 5" xfId="4253"/>
    <cellStyle name="Calculation 6 2 3 5 2" xfId="4254"/>
    <cellStyle name="Calculation 6 2 3 5 3" xfId="4255"/>
    <cellStyle name="Calculation 6 2 3 6" xfId="4256"/>
    <cellStyle name="Calculation 6 2 3 7" xfId="4257"/>
    <cellStyle name="Calculation 6 2 4" xfId="4258"/>
    <cellStyle name="Calculation 6 2 4 2" xfId="4259"/>
    <cellStyle name="Calculation 6 2 4 2 2" xfId="4260"/>
    <cellStyle name="Calculation 6 2 4 2 3" xfId="4261"/>
    <cellStyle name="Calculation 6 2 4 3" xfId="4262"/>
    <cellStyle name="Calculation 6 2 4 3 2" xfId="4263"/>
    <cellStyle name="Calculation 6 2 4 3 3" xfId="4264"/>
    <cellStyle name="Calculation 6 2 4 4" xfId="4265"/>
    <cellStyle name="Calculation 6 2 4 4 2" xfId="4266"/>
    <cellStyle name="Calculation 6 2 4 4 3" xfId="4267"/>
    <cellStyle name="Calculation 6 2 4 5" xfId="4268"/>
    <cellStyle name="Calculation 6 2 4 5 2" xfId="4269"/>
    <cellStyle name="Calculation 6 2 4 5 3" xfId="4270"/>
    <cellStyle name="Calculation 6 2 4 6" xfId="4271"/>
    <cellStyle name="Calculation 6 2 4 7" xfId="4272"/>
    <cellStyle name="Calculation 6 2 5" xfId="4273"/>
    <cellStyle name="Calculation 6 2 5 2" xfId="4274"/>
    <cellStyle name="Calculation 6 2 5 2 2" xfId="4275"/>
    <cellStyle name="Calculation 6 2 5 2 3" xfId="4276"/>
    <cellStyle name="Calculation 6 2 5 3" xfId="4277"/>
    <cellStyle name="Calculation 6 2 5 3 2" xfId="4278"/>
    <cellStyle name="Calculation 6 2 5 3 3" xfId="4279"/>
    <cellStyle name="Calculation 6 2 5 4" xfId="4280"/>
    <cellStyle name="Calculation 6 2 5 4 2" xfId="4281"/>
    <cellStyle name="Calculation 6 2 5 4 3" xfId="4282"/>
    <cellStyle name="Calculation 6 2 5 5" xfId="4283"/>
    <cellStyle name="Calculation 6 2 5 5 2" xfId="4284"/>
    <cellStyle name="Calculation 6 2 5 5 3" xfId="4285"/>
    <cellStyle name="Calculation 6 2 5 6" xfId="4286"/>
    <cellStyle name="Calculation 6 2 5 7" xfId="4287"/>
    <cellStyle name="Calculation 6 2 6" xfId="4288"/>
    <cellStyle name="Calculation 6 2 6 2" xfId="4289"/>
    <cellStyle name="Calculation 6 2 6 2 2" xfId="4290"/>
    <cellStyle name="Calculation 6 2 6 2 3" xfId="4291"/>
    <cellStyle name="Calculation 6 2 6 3" xfId="4292"/>
    <cellStyle name="Calculation 6 2 6 3 2" xfId="4293"/>
    <cellStyle name="Calculation 6 2 6 3 3" xfId="4294"/>
    <cellStyle name="Calculation 6 2 6 4" xfId="4295"/>
    <cellStyle name="Calculation 6 2 6 4 2" xfId="4296"/>
    <cellStyle name="Calculation 6 2 6 4 3" xfId="4297"/>
    <cellStyle name="Calculation 6 2 6 5" xfId="4298"/>
    <cellStyle name="Calculation 6 2 6 5 2" xfId="4299"/>
    <cellStyle name="Calculation 6 2 6 5 3" xfId="4300"/>
    <cellStyle name="Calculation 6 2 6 6" xfId="4301"/>
    <cellStyle name="Calculation 6 2 6 7" xfId="4302"/>
    <cellStyle name="Calculation 6 2 7" xfId="4303"/>
    <cellStyle name="Calculation 6 2 7 2" xfId="4304"/>
    <cellStyle name="Calculation 6 2 7 2 2" xfId="4305"/>
    <cellStyle name="Calculation 6 2 7 2 3" xfId="4306"/>
    <cellStyle name="Calculation 6 2 7 3" xfId="4307"/>
    <cellStyle name="Calculation 6 2 7 3 2" xfId="4308"/>
    <cellStyle name="Calculation 6 2 7 3 3" xfId="4309"/>
    <cellStyle name="Calculation 6 2 7 4" xfId="4310"/>
    <cellStyle name="Calculation 6 2 7 4 2" xfId="4311"/>
    <cellStyle name="Calculation 6 2 7 4 3" xfId="4312"/>
    <cellStyle name="Calculation 6 2 7 5" xfId="4313"/>
    <cellStyle name="Calculation 6 2 7 5 2" xfId="4314"/>
    <cellStyle name="Calculation 6 2 7 5 3" xfId="4315"/>
    <cellStyle name="Calculation 6 2 7 6" xfId="4316"/>
    <cellStyle name="Calculation 6 2 7 7" xfId="4317"/>
    <cellStyle name="Calculation 6 2 8" xfId="4318"/>
    <cellStyle name="Calculation 6 2 8 2" xfId="4319"/>
    <cellStyle name="Calculation 6 2 8 2 2" xfId="4320"/>
    <cellStyle name="Calculation 6 2 8 2 3" xfId="4321"/>
    <cellStyle name="Calculation 6 2 8 3" xfId="4322"/>
    <cellStyle name="Calculation 6 2 8 3 2" xfId="4323"/>
    <cellStyle name="Calculation 6 2 8 3 3" xfId="4324"/>
    <cellStyle name="Calculation 6 2 8 4" xfId="4325"/>
    <cellStyle name="Calculation 6 2 8 4 2" xfId="4326"/>
    <cellStyle name="Calculation 6 2 8 4 3" xfId="4327"/>
    <cellStyle name="Calculation 6 2 8 5" xfId="4328"/>
    <cellStyle name="Calculation 6 2 8 5 2" xfId="4329"/>
    <cellStyle name="Calculation 6 2 8 5 3" xfId="4330"/>
    <cellStyle name="Calculation 6 2 8 6" xfId="4331"/>
    <cellStyle name="Calculation 6 2 8 7" xfId="4332"/>
    <cellStyle name="Calculation 6 2 9" xfId="4333"/>
    <cellStyle name="Calculation 6 2 9 2" xfId="4334"/>
    <cellStyle name="Calculation 6 2 9 2 2" xfId="4335"/>
    <cellStyle name="Calculation 6 2 9 2 3" xfId="4336"/>
    <cellStyle name="Calculation 6 2 9 3" xfId="4337"/>
    <cellStyle name="Calculation 6 2 9 3 2" xfId="4338"/>
    <cellStyle name="Calculation 6 2 9 3 3" xfId="4339"/>
    <cellStyle name="Calculation 6 2 9 4" xfId="4340"/>
    <cellStyle name="Calculation 6 2 9 4 2" xfId="4341"/>
    <cellStyle name="Calculation 6 2 9 4 3" xfId="4342"/>
    <cellStyle name="Calculation 6 2 9 5" xfId="4343"/>
    <cellStyle name="Calculation 6 2 9 5 2" xfId="4344"/>
    <cellStyle name="Calculation 6 2 9 5 3" xfId="4345"/>
    <cellStyle name="Calculation 6 2 9 6" xfId="4346"/>
    <cellStyle name="Calculation 6 2 9 7" xfId="4347"/>
    <cellStyle name="Calculation 6 20" xfId="47172"/>
    <cellStyle name="Calculation 6 20 2" xfId="47173"/>
    <cellStyle name="Calculation 6 21" xfId="47174"/>
    <cellStyle name="Calculation 6 3" xfId="4348"/>
    <cellStyle name="Calculation 6 3 10" xfId="4349"/>
    <cellStyle name="Calculation 6 3 10 2" xfId="47175"/>
    <cellStyle name="Calculation 6 3 11" xfId="47176"/>
    <cellStyle name="Calculation 6 3 11 2" xfId="47177"/>
    <cellStyle name="Calculation 6 3 12" xfId="47178"/>
    <cellStyle name="Calculation 6 3 12 2" xfId="47179"/>
    <cellStyle name="Calculation 6 3 13" xfId="47180"/>
    <cellStyle name="Calculation 6 3 13 2" xfId="47181"/>
    <cellStyle name="Calculation 6 3 14" xfId="47182"/>
    <cellStyle name="Calculation 6 3 14 2" xfId="47183"/>
    <cellStyle name="Calculation 6 3 15" xfId="47184"/>
    <cellStyle name="Calculation 6 3 15 2" xfId="47185"/>
    <cellStyle name="Calculation 6 3 16" xfId="47186"/>
    <cellStyle name="Calculation 6 3 2" xfId="4350"/>
    <cellStyle name="Calculation 6 3 2 2" xfId="4351"/>
    <cellStyle name="Calculation 6 3 2 2 2" xfId="4352"/>
    <cellStyle name="Calculation 6 3 2 2 3" xfId="4353"/>
    <cellStyle name="Calculation 6 3 2 2 4" xfId="4354"/>
    <cellStyle name="Calculation 6 3 2 3" xfId="4355"/>
    <cellStyle name="Calculation 6 3 2 3 2" xfId="4356"/>
    <cellStyle name="Calculation 6 3 2 3 3" xfId="4357"/>
    <cellStyle name="Calculation 6 3 2 4" xfId="4358"/>
    <cellStyle name="Calculation 6 3 2 4 2" xfId="4359"/>
    <cellStyle name="Calculation 6 3 2 4 3" xfId="4360"/>
    <cellStyle name="Calculation 6 3 2 5" xfId="4361"/>
    <cellStyle name="Calculation 6 3 2 6" xfId="4362"/>
    <cellStyle name="Calculation 6 3 2 7" xfId="4363"/>
    <cellStyle name="Calculation 6 3 3" xfId="4364"/>
    <cellStyle name="Calculation 6 3 3 2" xfId="4365"/>
    <cellStyle name="Calculation 6 3 3 3" xfId="4366"/>
    <cellStyle name="Calculation 6 3 4" xfId="4367"/>
    <cellStyle name="Calculation 6 3 4 2" xfId="4368"/>
    <cellStyle name="Calculation 6 3 4 3" xfId="4369"/>
    <cellStyle name="Calculation 6 3 5" xfId="4370"/>
    <cellStyle name="Calculation 6 3 5 2" xfId="4371"/>
    <cellStyle name="Calculation 6 3 5 3" xfId="4372"/>
    <cellStyle name="Calculation 6 3 6" xfId="4373"/>
    <cellStyle name="Calculation 6 3 6 2" xfId="4374"/>
    <cellStyle name="Calculation 6 3 6 3" xfId="4375"/>
    <cellStyle name="Calculation 6 3 7" xfId="4376"/>
    <cellStyle name="Calculation 6 3 7 2" xfId="4377"/>
    <cellStyle name="Calculation 6 3 7 3" xfId="4378"/>
    <cellStyle name="Calculation 6 3 8" xfId="4379"/>
    <cellStyle name="Calculation 6 3 8 2" xfId="47187"/>
    <cellStyle name="Calculation 6 3 9" xfId="4380"/>
    <cellStyle name="Calculation 6 3 9 2" xfId="47188"/>
    <cellStyle name="Calculation 6 4" xfId="4381"/>
    <cellStyle name="Calculation 6 4 10" xfId="4382"/>
    <cellStyle name="Calculation 6 4 11" xfId="4383"/>
    <cellStyle name="Calculation 6 4 2" xfId="4384"/>
    <cellStyle name="Calculation 6 4 2 2" xfId="4385"/>
    <cellStyle name="Calculation 6 4 2 3" xfId="4386"/>
    <cellStyle name="Calculation 6 4 2 4" xfId="4387"/>
    <cellStyle name="Calculation 6 4 3" xfId="4388"/>
    <cellStyle name="Calculation 6 4 3 2" xfId="4389"/>
    <cellStyle name="Calculation 6 4 3 3" xfId="4390"/>
    <cellStyle name="Calculation 6 4 4" xfId="4391"/>
    <cellStyle name="Calculation 6 4 4 2" xfId="4392"/>
    <cellStyle name="Calculation 6 4 4 3" xfId="4393"/>
    <cellStyle name="Calculation 6 4 5" xfId="4394"/>
    <cellStyle name="Calculation 6 4 5 2" xfId="4395"/>
    <cellStyle name="Calculation 6 4 5 3" xfId="4396"/>
    <cellStyle name="Calculation 6 4 6" xfId="4397"/>
    <cellStyle name="Calculation 6 4 6 2" xfId="4398"/>
    <cellStyle name="Calculation 6 4 6 3" xfId="4399"/>
    <cellStyle name="Calculation 6 4 7" xfId="4400"/>
    <cellStyle name="Calculation 6 4 7 2" xfId="4401"/>
    <cellStyle name="Calculation 6 4 7 3" xfId="4402"/>
    <cellStyle name="Calculation 6 4 8" xfId="4403"/>
    <cellStyle name="Calculation 6 4 8 2" xfId="4404"/>
    <cellStyle name="Calculation 6 4 8 3" xfId="4405"/>
    <cellStyle name="Calculation 6 4 9" xfId="4406"/>
    <cellStyle name="Calculation 6 5" xfId="4407"/>
    <cellStyle name="Calculation 6 5 2" xfId="4408"/>
    <cellStyle name="Calculation 6 5 2 2" xfId="4409"/>
    <cellStyle name="Calculation 6 5 2 3" xfId="4410"/>
    <cellStyle name="Calculation 6 5 3" xfId="4411"/>
    <cellStyle name="Calculation 6 5 3 2" xfId="4412"/>
    <cellStyle name="Calculation 6 5 3 3" xfId="4413"/>
    <cellStyle name="Calculation 6 5 4" xfId="4414"/>
    <cellStyle name="Calculation 6 5 4 2" xfId="4415"/>
    <cellStyle name="Calculation 6 5 4 3" xfId="4416"/>
    <cellStyle name="Calculation 6 5 5" xfId="4417"/>
    <cellStyle name="Calculation 6 5 5 2" xfId="4418"/>
    <cellStyle name="Calculation 6 5 5 3" xfId="4419"/>
    <cellStyle name="Calculation 6 5 6" xfId="4420"/>
    <cellStyle name="Calculation 6 5 7" xfId="4421"/>
    <cellStyle name="Calculation 6 6" xfId="4422"/>
    <cellStyle name="Calculation 6 6 2" xfId="4423"/>
    <cellStyle name="Calculation 6 6 3" xfId="4424"/>
    <cellStyle name="Calculation 6 7" xfId="4425"/>
    <cellStyle name="Calculation 6 7 2" xfId="47189"/>
    <cellStyle name="Calculation 6 8" xfId="47190"/>
    <cellStyle name="Calculation 6 8 2" xfId="47191"/>
    <cellStyle name="Calculation 6 9" xfId="47192"/>
    <cellStyle name="Calculation 6 9 2" xfId="47193"/>
    <cellStyle name="Calculation 6_Income Statement " xfId="47194"/>
    <cellStyle name="Calculation 7" xfId="4426"/>
    <cellStyle name="Calculation 7 10" xfId="47195"/>
    <cellStyle name="Calculation 7 10 2" xfId="47196"/>
    <cellStyle name="Calculation 7 11" xfId="47197"/>
    <cellStyle name="Calculation 7 11 2" xfId="47198"/>
    <cellStyle name="Calculation 7 12" xfId="47199"/>
    <cellStyle name="Calculation 7 12 2" xfId="47200"/>
    <cellStyle name="Calculation 7 13" xfId="47201"/>
    <cellStyle name="Calculation 7 13 2" xfId="47202"/>
    <cellStyle name="Calculation 7 14" xfId="47203"/>
    <cellStyle name="Calculation 7 14 2" xfId="47204"/>
    <cellStyle name="Calculation 7 15" xfId="47205"/>
    <cellStyle name="Calculation 7 15 2" xfId="47206"/>
    <cellStyle name="Calculation 7 16" xfId="47207"/>
    <cellStyle name="Calculation 7 16 2" xfId="47208"/>
    <cellStyle name="Calculation 7 17" xfId="47209"/>
    <cellStyle name="Calculation 7 17 2" xfId="47210"/>
    <cellStyle name="Calculation 7 18" xfId="47211"/>
    <cellStyle name="Calculation 7 18 2" xfId="47212"/>
    <cellStyle name="Calculation 7 19" xfId="47213"/>
    <cellStyle name="Calculation 7 19 2" xfId="47214"/>
    <cellStyle name="Calculation 7 2" xfId="4427"/>
    <cellStyle name="Calculation 7 2 10" xfId="4428"/>
    <cellStyle name="Calculation 7 2 10 2" xfId="4429"/>
    <cellStyle name="Calculation 7 2 10 2 2" xfId="4430"/>
    <cellStyle name="Calculation 7 2 10 2 3" xfId="4431"/>
    <cellStyle name="Calculation 7 2 10 3" xfId="4432"/>
    <cellStyle name="Calculation 7 2 10 3 2" xfId="4433"/>
    <cellStyle name="Calculation 7 2 10 3 3" xfId="4434"/>
    <cellStyle name="Calculation 7 2 10 4" xfId="4435"/>
    <cellStyle name="Calculation 7 2 10 4 2" xfId="4436"/>
    <cellStyle name="Calculation 7 2 10 4 3" xfId="4437"/>
    <cellStyle name="Calculation 7 2 10 5" xfId="4438"/>
    <cellStyle name="Calculation 7 2 10 5 2" xfId="4439"/>
    <cellStyle name="Calculation 7 2 10 5 3" xfId="4440"/>
    <cellStyle name="Calculation 7 2 10 6" xfId="4441"/>
    <cellStyle name="Calculation 7 2 10 7" xfId="4442"/>
    <cellStyle name="Calculation 7 2 11" xfId="4443"/>
    <cellStyle name="Calculation 7 2 11 2" xfId="4444"/>
    <cellStyle name="Calculation 7 2 11 2 2" xfId="4445"/>
    <cellStyle name="Calculation 7 2 11 2 3" xfId="4446"/>
    <cellStyle name="Calculation 7 2 11 3" xfId="4447"/>
    <cellStyle name="Calculation 7 2 11 3 2" xfId="4448"/>
    <cellStyle name="Calculation 7 2 11 3 3" xfId="4449"/>
    <cellStyle name="Calculation 7 2 11 4" xfId="4450"/>
    <cellStyle name="Calculation 7 2 11 4 2" xfId="4451"/>
    <cellStyle name="Calculation 7 2 11 4 3" xfId="4452"/>
    <cellStyle name="Calculation 7 2 11 5" xfId="4453"/>
    <cellStyle name="Calculation 7 2 11 5 2" xfId="4454"/>
    <cellStyle name="Calculation 7 2 11 5 3" xfId="4455"/>
    <cellStyle name="Calculation 7 2 11 6" xfId="4456"/>
    <cellStyle name="Calculation 7 2 11 7" xfId="4457"/>
    <cellStyle name="Calculation 7 2 12" xfId="4458"/>
    <cellStyle name="Calculation 7 2 12 2" xfId="4459"/>
    <cellStyle name="Calculation 7 2 12 2 2" xfId="4460"/>
    <cellStyle name="Calculation 7 2 12 2 3" xfId="4461"/>
    <cellStyle name="Calculation 7 2 12 3" xfId="4462"/>
    <cellStyle name="Calculation 7 2 12 3 2" xfId="4463"/>
    <cellStyle name="Calculation 7 2 12 3 3" xfId="4464"/>
    <cellStyle name="Calculation 7 2 12 4" xfId="4465"/>
    <cellStyle name="Calculation 7 2 12 4 2" xfId="4466"/>
    <cellStyle name="Calculation 7 2 12 4 3" xfId="4467"/>
    <cellStyle name="Calculation 7 2 12 5" xfId="4468"/>
    <cellStyle name="Calculation 7 2 12 5 2" xfId="4469"/>
    <cellStyle name="Calculation 7 2 12 5 3" xfId="4470"/>
    <cellStyle name="Calculation 7 2 12 6" xfId="4471"/>
    <cellStyle name="Calculation 7 2 12 7" xfId="4472"/>
    <cellStyle name="Calculation 7 2 13" xfId="4473"/>
    <cellStyle name="Calculation 7 2 13 2" xfId="4474"/>
    <cellStyle name="Calculation 7 2 13 2 2" xfId="4475"/>
    <cellStyle name="Calculation 7 2 13 2 3" xfId="4476"/>
    <cellStyle name="Calculation 7 2 13 3" xfId="4477"/>
    <cellStyle name="Calculation 7 2 13 3 2" xfId="4478"/>
    <cellStyle name="Calculation 7 2 13 3 3" xfId="4479"/>
    <cellStyle name="Calculation 7 2 13 4" xfId="4480"/>
    <cellStyle name="Calculation 7 2 13 4 2" xfId="4481"/>
    <cellStyle name="Calculation 7 2 13 4 3" xfId="4482"/>
    <cellStyle name="Calculation 7 2 13 5" xfId="4483"/>
    <cellStyle name="Calculation 7 2 13 5 2" xfId="4484"/>
    <cellStyle name="Calculation 7 2 13 5 3" xfId="4485"/>
    <cellStyle name="Calculation 7 2 13 6" xfId="4486"/>
    <cellStyle name="Calculation 7 2 13 7" xfId="4487"/>
    <cellStyle name="Calculation 7 2 14" xfId="4488"/>
    <cellStyle name="Calculation 7 2 14 2" xfId="4489"/>
    <cellStyle name="Calculation 7 2 14 2 2" xfId="4490"/>
    <cellStyle name="Calculation 7 2 14 2 3" xfId="4491"/>
    <cellStyle name="Calculation 7 2 14 3" xfId="4492"/>
    <cellStyle name="Calculation 7 2 14 3 2" xfId="4493"/>
    <cellStyle name="Calculation 7 2 14 3 3" xfId="4494"/>
    <cellStyle name="Calculation 7 2 14 4" xfId="4495"/>
    <cellStyle name="Calculation 7 2 14 4 2" xfId="4496"/>
    <cellStyle name="Calculation 7 2 14 4 3" xfId="4497"/>
    <cellStyle name="Calculation 7 2 14 5" xfId="4498"/>
    <cellStyle name="Calculation 7 2 14 5 2" xfId="4499"/>
    <cellStyle name="Calculation 7 2 14 5 3" xfId="4500"/>
    <cellStyle name="Calculation 7 2 14 6" xfId="4501"/>
    <cellStyle name="Calculation 7 2 14 7" xfId="4502"/>
    <cellStyle name="Calculation 7 2 15" xfId="4503"/>
    <cellStyle name="Calculation 7 2 15 2" xfId="4504"/>
    <cellStyle name="Calculation 7 2 15 2 2" xfId="4505"/>
    <cellStyle name="Calculation 7 2 15 2 3" xfId="4506"/>
    <cellStyle name="Calculation 7 2 15 3" xfId="4507"/>
    <cellStyle name="Calculation 7 2 15 3 2" xfId="4508"/>
    <cellStyle name="Calculation 7 2 15 3 3" xfId="4509"/>
    <cellStyle name="Calculation 7 2 15 4" xfId="4510"/>
    <cellStyle name="Calculation 7 2 15 4 2" xfId="4511"/>
    <cellStyle name="Calculation 7 2 15 4 3" xfId="4512"/>
    <cellStyle name="Calculation 7 2 15 5" xfId="4513"/>
    <cellStyle name="Calculation 7 2 15 5 2" xfId="4514"/>
    <cellStyle name="Calculation 7 2 15 5 3" xfId="4515"/>
    <cellStyle name="Calculation 7 2 15 6" xfId="4516"/>
    <cellStyle name="Calculation 7 2 15 7" xfId="4517"/>
    <cellStyle name="Calculation 7 2 16" xfId="4518"/>
    <cellStyle name="Calculation 7 2 16 2" xfId="4519"/>
    <cellStyle name="Calculation 7 2 16 2 2" xfId="4520"/>
    <cellStyle name="Calculation 7 2 16 2 3" xfId="4521"/>
    <cellStyle name="Calculation 7 2 16 3" xfId="4522"/>
    <cellStyle name="Calculation 7 2 16 3 2" xfId="4523"/>
    <cellStyle name="Calculation 7 2 16 3 3" xfId="4524"/>
    <cellStyle name="Calculation 7 2 16 4" xfId="4525"/>
    <cellStyle name="Calculation 7 2 16 4 2" xfId="4526"/>
    <cellStyle name="Calculation 7 2 16 4 3" xfId="4527"/>
    <cellStyle name="Calculation 7 2 16 5" xfId="4528"/>
    <cellStyle name="Calculation 7 2 16 5 2" xfId="4529"/>
    <cellStyle name="Calculation 7 2 16 5 3" xfId="4530"/>
    <cellStyle name="Calculation 7 2 16 6" xfId="4531"/>
    <cellStyle name="Calculation 7 2 16 7" xfId="4532"/>
    <cellStyle name="Calculation 7 2 17" xfId="4533"/>
    <cellStyle name="Calculation 7 2 17 2" xfId="4534"/>
    <cellStyle name="Calculation 7 2 17 2 2" xfId="4535"/>
    <cellStyle name="Calculation 7 2 17 2 3" xfId="4536"/>
    <cellStyle name="Calculation 7 2 17 3" xfId="4537"/>
    <cellStyle name="Calculation 7 2 17 3 2" xfId="4538"/>
    <cellStyle name="Calculation 7 2 17 3 3" xfId="4539"/>
    <cellStyle name="Calculation 7 2 17 4" xfId="4540"/>
    <cellStyle name="Calculation 7 2 17 4 2" xfId="4541"/>
    <cellStyle name="Calculation 7 2 17 4 3" xfId="4542"/>
    <cellStyle name="Calculation 7 2 17 5" xfId="4543"/>
    <cellStyle name="Calculation 7 2 17 5 2" xfId="4544"/>
    <cellStyle name="Calculation 7 2 17 5 3" xfId="4545"/>
    <cellStyle name="Calculation 7 2 17 6" xfId="4546"/>
    <cellStyle name="Calculation 7 2 17 7" xfId="4547"/>
    <cellStyle name="Calculation 7 2 18" xfId="4548"/>
    <cellStyle name="Calculation 7 2 18 2" xfId="4549"/>
    <cellStyle name="Calculation 7 2 18 2 2" xfId="4550"/>
    <cellStyle name="Calculation 7 2 18 2 3" xfId="4551"/>
    <cellStyle name="Calculation 7 2 18 3" xfId="4552"/>
    <cellStyle name="Calculation 7 2 18 3 2" xfId="4553"/>
    <cellStyle name="Calculation 7 2 18 3 3" xfId="4554"/>
    <cellStyle name="Calculation 7 2 18 4" xfId="4555"/>
    <cellStyle name="Calculation 7 2 18 4 2" xfId="4556"/>
    <cellStyle name="Calculation 7 2 18 4 3" xfId="4557"/>
    <cellStyle name="Calculation 7 2 18 5" xfId="4558"/>
    <cellStyle name="Calculation 7 2 18 5 2" xfId="4559"/>
    <cellStyle name="Calculation 7 2 18 5 3" xfId="4560"/>
    <cellStyle name="Calculation 7 2 18 6" xfId="4561"/>
    <cellStyle name="Calculation 7 2 18 7" xfId="4562"/>
    <cellStyle name="Calculation 7 2 19" xfId="4563"/>
    <cellStyle name="Calculation 7 2 19 2" xfId="4564"/>
    <cellStyle name="Calculation 7 2 19 3" xfId="4565"/>
    <cellStyle name="Calculation 7 2 2" xfId="4566"/>
    <cellStyle name="Calculation 7 2 2 10" xfId="4567"/>
    <cellStyle name="Calculation 7 2 2 10 2" xfId="47215"/>
    <cellStyle name="Calculation 7 2 2 11" xfId="47216"/>
    <cellStyle name="Calculation 7 2 2 11 2" xfId="47217"/>
    <cellStyle name="Calculation 7 2 2 12" xfId="47218"/>
    <cellStyle name="Calculation 7 2 2 12 2" xfId="47219"/>
    <cellStyle name="Calculation 7 2 2 13" xfId="47220"/>
    <cellStyle name="Calculation 7 2 2 13 2" xfId="47221"/>
    <cellStyle name="Calculation 7 2 2 14" xfId="47222"/>
    <cellStyle name="Calculation 7 2 2 14 2" xfId="47223"/>
    <cellStyle name="Calculation 7 2 2 15" xfId="47224"/>
    <cellStyle name="Calculation 7 2 2 15 2" xfId="47225"/>
    <cellStyle name="Calculation 7 2 2 16" xfId="47226"/>
    <cellStyle name="Calculation 7 2 2 2" xfId="4568"/>
    <cellStyle name="Calculation 7 2 2 2 2" xfId="4569"/>
    <cellStyle name="Calculation 7 2 2 2 3" xfId="4570"/>
    <cellStyle name="Calculation 7 2 2 2 4" xfId="4571"/>
    <cellStyle name="Calculation 7 2 2 3" xfId="4572"/>
    <cellStyle name="Calculation 7 2 2 3 2" xfId="4573"/>
    <cellStyle name="Calculation 7 2 2 3 3" xfId="4574"/>
    <cellStyle name="Calculation 7 2 2 4" xfId="4575"/>
    <cellStyle name="Calculation 7 2 2 4 2" xfId="4576"/>
    <cellStyle name="Calculation 7 2 2 4 3" xfId="4577"/>
    <cellStyle name="Calculation 7 2 2 5" xfId="4578"/>
    <cellStyle name="Calculation 7 2 2 5 2" xfId="4579"/>
    <cellStyle name="Calculation 7 2 2 5 3" xfId="4580"/>
    <cellStyle name="Calculation 7 2 2 6" xfId="4581"/>
    <cellStyle name="Calculation 7 2 2 6 2" xfId="4582"/>
    <cellStyle name="Calculation 7 2 2 6 3" xfId="4583"/>
    <cellStyle name="Calculation 7 2 2 7" xfId="4584"/>
    <cellStyle name="Calculation 7 2 2 7 2" xfId="4585"/>
    <cellStyle name="Calculation 7 2 2 7 3" xfId="4586"/>
    <cellStyle name="Calculation 7 2 2 8" xfId="4587"/>
    <cellStyle name="Calculation 7 2 2 8 2" xfId="47227"/>
    <cellStyle name="Calculation 7 2 2 9" xfId="4588"/>
    <cellStyle name="Calculation 7 2 2 9 2" xfId="47228"/>
    <cellStyle name="Calculation 7 2 20" xfId="4589"/>
    <cellStyle name="Calculation 7 2 20 2" xfId="4590"/>
    <cellStyle name="Calculation 7 2 20 3" xfId="4591"/>
    <cellStyle name="Calculation 7 2 21" xfId="4592"/>
    <cellStyle name="Calculation 7 2 21 2" xfId="4593"/>
    <cellStyle name="Calculation 7 2 21 3" xfId="4594"/>
    <cellStyle name="Calculation 7 2 22" xfId="4595"/>
    <cellStyle name="Calculation 7 2 3" xfId="4596"/>
    <cellStyle name="Calculation 7 2 3 2" xfId="4597"/>
    <cellStyle name="Calculation 7 2 3 2 2" xfId="4598"/>
    <cellStyle name="Calculation 7 2 3 2 3" xfId="4599"/>
    <cellStyle name="Calculation 7 2 3 3" xfId="4600"/>
    <cellStyle name="Calculation 7 2 3 3 2" xfId="4601"/>
    <cellStyle name="Calculation 7 2 3 3 3" xfId="4602"/>
    <cellStyle name="Calculation 7 2 3 4" xfId="4603"/>
    <cellStyle name="Calculation 7 2 3 4 2" xfId="4604"/>
    <cellStyle name="Calculation 7 2 3 4 3" xfId="4605"/>
    <cellStyle name="Calculation 7 2 3 5" xfId="4606"/>
    <cellStyle name="Calculation 7 2 3 5 2" xfId="4607"/>
    <cellStyle name="Calculation 7 2 3 5 3" xfId="4608"/>
    <cellStyle name="Calculation 7 2 3 6" xfId="4609"/>
    <cellStyle name="Calculation 7 2 3 7" xfId="4610"/>
    <cellStyle name="Calculation 7 2 4" xfId="4611"/>
    <cellStyle name="Calculation 7 2 4 2" xfId="4612"/>
    <cellStyle name="Calculation 7 2 4 2 2" xfId="4613"/>
    <cellStyle name="Calculation 7 2 4 2 3" xfId="4614"/>
    <cellStyle name="Calculation 7 2 4 3" xfId="4615"/>
    <cellStyle name="Calculation 7 2 4 3 2" xfId="4616"/>
    <cellStyle name="Calculation 7 2 4 3 3" xfId="4617"/>
    <cellStyle name="Calculation 7 2 4 4" xfId="4618"/>
    <cellStyle name="Calculation 7 2 4 4 2" xfId="4619"/>
    <cellStyle name="Calculation 7 2 4 4 3" xfId="4620"/>
    <cellStyle name="Calculation 7 2 4 5" xfId="4621"/>
    <cellStyle name="Calculation 7 2 4 5 2" xfId="4622"/>
    <cellStyle name="Calculation 7 2 4 5 3" xfId="4623"/>
    <cellStyle name="Calculation 7 2 4 6" xfId="4624"/>
    <cellStyle name="Calculation 7 2 4 7" xfId="4625"/>
    <cellStyle name="Calculation 7 2 5" xfId="4626"/>
    <cellStyle name="Calculation 7 2 5 2" xfId="4627"/>
    <cellStyle name="Calculation 7 2 5 2 2" xfId="4628"/>
    <cellStyle name="Calculation 7 2 5 2 3" xfId="4629"/>
    <cellStyle name="Calculation 7 2 5 3" xfId="4630"/>
    <cellStyle name="Calculation 7 2 5 3 2" xfId="4631"/>
    <cellStyle name="Calculation 7 2 5 3 3" xfId="4632"/>
    <cellStyle name="Calculation 7 2 5 4" xfId="4633"/>
    <cellStyle name="Calculation 7 2 5 4 2" xfId="4634"/>
    <cellStyle name="Calculation 7 2 5 4 3" xfId="4635"/>
    <cellStyle name="Calculation 7 2 5 5" xfId="4636"/>
    <cellStyle name="Calculation 7 2 5 5 2" xfId="4637"/>
    <cellStyle name="Calculation 7 2 5 5 3" xfId="4638"/>
    <cellStyle name="Calculation 7 2 5 6" xfId="4639"/>
    <cellStyle name="Calculation 7 2 5 7" xfId="4640"/>
    <cellStyle name="Calculation 7 2 6" xfId="4641"/>
    <cellStyle name="Calculation 7 2 6 2" xfId="4642"/>
    <cellStyle name="Calculation 7 2 6 2 2" xfId="4643"/>
    <cellStyle name="Calculation 7 2 6 2 3" xfId="4644"/>
    <cellStyle name="Calculation 7 2 6 3" xfId="4645"/>
    <cellStyle name="Calculation 7 2 6 3 2" xfId="4646"/>
    <cellStyle name="Calculation 7 2 6 3 3" xfId="4647"/>
    <cellStyle name="Calculation 7 2 6 4" xfId="4648"/>
    <cellStyle name="Calculation 7 2 6 4 2" xfId="4649"/>
    <cellStyle name="Calculation 7 2 6 4 3" xfId="4650"/>
    <cellStyle name="Calculation 7 2 6 5" xfId="4651"/>
    <cellStyle name="Calculation 7 2 6 5 2" xfId="4652"/>
    <cellStyle name="Calculation 7 2 6 5 3" xfId="4653"/>
    <cellStyle name="Calculation 7 2 6 6" xfId="4654"/>
    <cellStyle name="Calculation 7 2 6 7" xfId="4655"/>
    <cellStyle name="Calculation 7 2 7" xfId="4656"/>
    <cellStyle name="Calculation 7 2 7 2" xfId="4657"/>
    <cellStyle name="Calculation 7 2 7 2 2" xfId="4658"/>
    <cellStyle name="Calculation 7 2 7 2 3" xfId="4659"/>
    <cellStyle name="Calculation 7 2 7 3" xfId="4660"/>
    <cellStyle name="Calculation 7 2 7 3 2" xfId="4661"/>
    <cellStyle name="Calculation 7 2 7 3 3" xfId="4662"/>
    <cellStyle name="Calculation 7 2 7 4" xfId="4663"/>
    <cellStyle name="Calculation 7 2 7 4 2" xfId="4664"/>
    <cellStyle name="Calculation 7 2 7 4 3" xfId="4665"/>
    <cellStyle name="Calculation 7 2 7 5" xfId="4666"/>
    <cellStyle name="Calculation 7 2 7 5 2" xfId="4667"/>
    <cellStyle name="Calculation 7 2 7 5 3" xfId="4668"/>
    <cellStyle name="Calculation 7 2 7 6" xfId="4669"/>
    <cellStyle name="Calculation 7 2 7 7" xfId="4670"/>
    <cellStyle name="Calculation 7 2 8" xfId="4671"/>
    <cellStyle name="Calculation 7 2 8 2" xfId="4672"/>
    <cellStyle name="Calculation 7 2 8 2 2" xfId="4673"/>
    <cellStyle name="Calculation 7 2 8 2 3" xfId="4674"/>
    <cellStyle name="Calculation 7 2 8 3" xfId="4675"/>
    <cellStyle name="Calculation 7 2 8 3 2" xfId="4676"/>
    <cellStyle name="Calculation 7 2 8 3 3" xfId="4677"/>
    <cellStyle name="Calculation 7 2 8 4" xfId="4678"/>
    <cellStyle name="Calculation 7 2 8 4 2" xfId="4679"/>
    <cellStyle name="Calculation 7 2 8 4 3" xfId="4680"/>
    <cellStyle name="Calculation 7 2 8 5" xfId="4681"/>
    <cellStyle name="Calculation 7 2 8 5 2" xfId="4682"/>
    <cellStyle name="Calculation 7 2 8 5 3" xfId="4683"/>
    <cellStyle name="Calculation 7 2 8 6" xfId="4684"/>
    <cellStyle name="Calculation 7 2 8 7" xfId="4685"/>
    <cellStyle name="Calculation 7 2 9" xfId="4686"/>
    <cellStyle name="Calculation 7 2 9 2" xfId="4687"/>
    <cellStyle name="Calculation 7 2 9 2 2" xfId="4688"/>
    <cellStyle name="Calculation 7 2 9 2 3" xfId="4689"/>
    <cellStyle name="Calculation 7 2 9 3" xfId="4690"/>
    <cellStyle name="Calculation 7 2 9 3 2" xfId="4691"/>
    <cellStyle name="Calculation 7 2 9 3 3" xfId="4692"/>
    <cellStyle name="Calculation 7 2 9 4" xfId="4693"/>
    <cellStyle name="Calculation 7 2 9 4 2" xfId="4694"/>
    <cellStyle name="Calculation 7 2 9 4 3" xfId="4695"/>
    <cellStyle name="Calculation 7 2 9 5" xfId="4696"/>
    <cellStyle name="Calculation 7 2 9 5 2" xfId="4697"/>
    <cellStyle name="Calculation 7 2 9 5 3" xfId="4698"/>
    <cellStyle name="Calculation 7 2 9 6" xfId="4699"/>
    <cellStyle name="Calculation 7 2 9 7" xfId="4700"/>
    <cellStyle name="Calculation 7 20" xfId="47229"/>
    <cellStyle name="Calculation 7 20 2" xfId="47230"/>
    <cellStyle name="Calculation 7 21" xfId="47231"/>
    <cellStyle name="Calculation 7 3" xfId="4701"/>
    <cellStyle name="Calculation 7 3 10" xfId="4702"/>
    <cellStyle name="Calculation 7 3 10 2" xfId="47232"/>
    <cellStyle name="Calculation 7 3 11" xfId="47233"/>
    <cellStyle name="Calculation 7 3 11 2" xfId="47234"/>
    <cellStyle name="Calculation 7 3 12" xfId="47235"/>
    <cellStyle name="Calculation 7 3 12 2" xfId="47236"/>
    <cellStyle name="Calculation 7 3 13" xfId="47237"/>
    <cellStyle name="Calculation 7 3 13 2" xfId="47238"/>
    <cellStyle name="Calculation 7 3 14" xfId="47239"/>
    <cellStyle name="Calculation 7 3 14 2" xfId="47240"/>
    <cellStyle name="Calculation 7 3 15" xfId="47241"/>
    <cellStyle name="Calculation 7 3 15 2" xfId="47242"/>
    <cellStyle name="Calculation 7 3 16" xfId="47243"/>
    <cellStyle name="Calculation 7 3 2" xfId="4703"/>
    <cellStyle name="Calculation 7 3 2 2" xfId="4704"/>
    <cellStyle name="Calculation 7 3 2 2 2" xfId="4705"/>
    <cellStyle name="Calculation 7 3 2 2 3" xfId="4706"/>
    <cellStyle name="Calculation 7 3 2 2 4" xfId="4707"/>
    <cellStyle name="Calculation 7 3 2 3" xfId="4708"/>
    <cellStyle name="Calculation 7 3 2 3 2" xfId="4709"/>
    <cellStyle name="Calculation 7 3 2 3 3" xfId="4710"/>
    <cellStyle name="Calculation 7 3 2 4" xfId="4711"/>
    <cellStyle name="Calculation 7 3 2 4 2" xfId="4712"/>
    <cellStyle name="Calculation 7 3 2 4 3" xfId="4713"/>
    <cellStyle name="Calculation 7 3 2 5" xfId="4714"/>
    <cellStyle name="Calculation 7 3 2 6" xfId="4715"/>
    <cellStyle name="Calculation 7 3 2 7" xfId="4716"/>
    <cellStyle name="Calculation 7 3 3" xfId="4717"/>
    <cellStyle name="Calculation 7 3 3 2" xfId="4718"/>
    <cellStyle name="Calculation 7 3 3 3" xfId="4719"/>
    <cellStyle name="Calculation 7 3 4" xfId="4720"/>
    <cellStyle name="Calculation 7 3 4 2" xfId="4721"/>
    <cellStyle name="Calculation 7 3 4 3" xfId="4722"/>
    <cellStyle name="Calculation 7 3 5" xfId="4723"/>
    <cellStyle name="Calculation 7 3 5 2" xfId="4724"/>
    <cellStyle name="Calculation 7 3 5 3" xfId="4725"/>
    <cellStyle name="Calculation 7 3 6" xfId="4726"/>
    <cellStyle name="Calculation 7 3 6 2" xfId="4727"/>
    <cellStyle name="Calculation 7 3 6 3" xfId="4728"/>
    <cellStyle name="Calculation 7 3 7" xfId="4729"/>
    <cellStyle name="Calculation 7 3 7 2" xfId="4730"/>
    <cellStyle name="Calculation 7 3 7 3" xfId="4731"/>
    <cellStyle name="Calculation 7 3 8" xfId="4732"/>
    <cellStyle name="Calculation 7 3 8 2" xfId="47244"/>
    <cellStyle name="Calculation 7 3 9" xfId="4733"/>
    <cellStyle name="Calculation 7 3 9 2" xfId="47245"/>
    <cellStyle name="Calculation 7 4" xfId="4734"/>
    <cellStyle name="Calculation 7 4 10" xfId="4735"/>
    <cellStyle name="Calculation 7 4 11" xfId="4736"/>
    <cellStyle name="Calculation 7 4 2" xfId="4737"/>
    <cellStyle name="Calculation 7 4 2 2" xfId="4738"/>
    <cellStyle name="Calculation 7 4 2 3" xfId="4739"/>
    <cellStyle name="Calculation 7 4 2 4" xfId="4740"/>
    <cellStyle name="Calculation 7 4 3" xfId="4741"/>
    <cellStyle name="Calculation 7 4 3 2" xfId="4742"/>
    <cellStyle name="Calculation 7 4 3 3" xfId="4743"/>
    <cellStyle name="Calculation 7 4 4" xfId="4744"/>
    <cellStyle name="Calculation 7 4 4 2" xfId="4745"/>
    <cellStyle name="Calculation 7 4 4 3" xfId="4746"/>
    <cellStyle name="Calculation 7 4 5" xfId="4747"/>
    <cellStyle name="Calculation 7 4 5 2" xfId="4748"/>
    <cellStyle name="Calculation 7 4 5 3" xfId="4749"/>
    <cellStyle name="Calculation 7 4 6" xfId="4750"/>
    <cellStyle name="Calculation 7 4 6 2" xfId="4751"/>
    <cellStyle name="Calculation 7 4 6 3" xfId="4752"/>
    <cellStyle name="Calculation 7 4 7" xfId="4753"/>
    <cellStyle name="Calculation 7 4 7 2" xfId="4754"/>
    <cellStyle name="Calculation 7 4 7 3" xfId="4755"/>
    <cellStyle name="Calculation 7 4 8" xfId="4756"/>
    <cellStyle name="Calculation 7 4 8 2" xfId="4757"/>
    <cellStyle name="Calculation 7 4 8 3" xfId="4758"/>
    <cellStyle name="Calculation 7 4 9" xfId="4759"/>
    <cellStyle name="Calculation 7 5" xfId="4760"/>
    <cellStyle name="Calculation 7 5 2" xfId="4761"/>
    <cellStyle name="Calculation 7 5 2 2" xfId="4762"/>
    <cellStyle name="Calculation 7 5 2 3" xfId="4763"/>
    <cellStyle name="Calculation 7 5 3" xfId="4764"/>
    <cellStyle name="Calculation 7 5 3 2" xfId="4765"/>
    <cellStyle name="Calculation 7 5 3 3" xfId="4766"/>
    <cellStyle name="Calculation 7 5 4" xfId="4767"/>
    <cellStyle name="Calculation 7 5 4 2" xfId="4768"/>
    <cellStyle name="Calculation 7 5 4 3" xfId="4769"/>
    <cellStyle name="Calculation 7 5 5" xfId="4770"/>
    <cellStyle name="Calculation 7 5 5 2" xfId="4771"/>
    <cellStyle name="Calculation 7 5 5 3" xfId="4772"/>
    <cellStyle name="Calculation 7 5 6" xfId="4773"/>
    <cellStyle name="Calculation 7 5 7" xfId="4774"/>
    <cellStyle name="Calculation 7 6" xfId="4775"/>
    <cellStyle name="Calculation 7 6 2" xfId="4776"/>
    <cellStyle name="Calculation 7 6 3" xfId="4777"/>
    <cellStyle name="Calculation 7 7" xfId="4778"/>
    <cellStyle name="Calculation 7 7 2" xfId="47246"/>
    <cellStyle name="Calculation 7 8" xfId="47247"/>
    <cellStyle name="Calculation 7 8 2" xfId="47248"/>
    <cellStyle name="Calculation 7 9" xfId="47249"/>
    <cellStyle name="Calculation 7 9 2" xfId="47250"/>
    <cellStyle name="Calculation 7_Income Statement " xfId="47251"/>
    <cellStyle name="Calculation 8" xfId="4779"/>
    <cellStyle name="Calculation 8 10" xfId="47252"/>
    <cellStyle name="Calculation 8 10 2" xfId="47253"/>
    <cellStyle name="Calculation 8 11" xfId="47254"/>
    <cellStyle name="Calculation 8 11 2" xfId="47255"/>
    <cellStyle name="Calculation 8 12" xfId="47256"/>
    <cellStyle name="Calculation 8 12 2" xfId="47257"/>
    <cellStyle name="Calculation 8 13" xfId="47258"/>
    <cellStyle name="Calculation 8 13 2" xfId="47259"/>
    <cellStyle name="Calculation 8 14" xfId="47260"/>
    <cellStyle name="Calculation 8 14 2" xfId="47261"/>
    <cellStyle name="Calculation 8 15" xfId="47262"/>
    <cellStyle name="Calculation 8 15 2" xfId="47263"/>
    <cellStyle name="Calculation 8 16" xfId="47264"/>
    <cellStyle name="Calculation 8 16 2" xfId="47265"/>
    <cellStyle name="Calculation 8 17" xfId="47266"/>
    <cellStyle name="Calculation 8 17 2" xfId="47267"/>
    <cellStyle name="Calculation 8 18" xfId="47268"/>
    <cellStyle name="Calculation 8 18 2" xfId="47269"/>
    <cellStyle name="Calculation 8 19" xfId="47270"/>
    <cellStyle name="Calculation 8 19 2" xfId="47271"/>
    <cellStyle name="Calculation 8 2" xfId="4780"/>
    <cellStyle name="Calculation 8 2 10" xfId="4781"/>
    <cellStyle name="Calculation 8 2 10 2" xfId="4782"/>
    <cellStyle name="Calculation 8 2 10 2 2" xfId="4783"/>
    <cellStyle name="Calculation 8 2 10 2 3" xfId="4784"/>
    <cellStyle name="Calculation 8 2 10 3" xfId="4785"/>
    <cellStyle name="Calculation 8 2 10 3 2" xfId="4786"/>
    <cellStyle name="Calculation 8 2 10 3 3" xfId="4787"/>
    <cellStyle name="Calculation 8 2 10 4" xfId="4788"/>
    <cellStyle name="Calculation 8 2 10 4 2" xfId="4789"/>
    <cellStyle name="Calculation 8 2 10 4 3" xfId="4790"/>
    <cellStyle name="Calculation 8 2 10 5" xfId="4791"/>
    <cellStyle name="Calculation 8 2 10 5 2" xfId="4792"/>
    <cellStyle name="Calculation 8 2 10 5 3" xfId="4793"/>
    <cellStyle name="Calculation 8 2 10 6" xfId="4794"/>
    <cellStyle name="Calculation 8 2 10 7" xfId="4795"/>
    <cellStyle name="Calculation 8 2 11" xfId="4796"/>
    <cellStyle name="Calculation 8 2 11 2" xfId="4797"/>
    <cellStyle name="Calculation 8 2 11 2 2" xfId="4798"/>
    <cellStyle name="Calculation 8 2 11 2 3" xfId="4799"/>
    <cellStyle name="Calculation 8 2 11 3" xfId="4800"/>
    <cellStyle name="Calculation 8 2 11 3 2" xfId="4801"/>
    <cellStyle name="Calculation 8 2 11 3 3" xfId="4802"/>
    <cellStyle name="Calculation 8 2 11 4" xfId="4803"/>
    <cellStyle name="Calculation 8 2 11 4 2" xfId="4804"/>
    <cellStyle name="Calculation 8 2 11 4 3" xfId="4805"/>
    <cellStyle name="Calculation 8 2 11 5" xfId="4806"/>
    <cellStyle name="Calculation 8 2 11 5 2" xfId="4807"/>
    <cellStyle name="Calculation 8 2 11 5 3" xfId="4808"/>
    <cellStyle name="Calculation 8 2 11 6" xfId="4809"/>
    <cellStyle name="Calculation 8 2 11 7" xfId="4810"/>
    <cellStyle name="Calculation 8 2 12" xfId="4811"/>
    <cellStyle name="Calculation 8 2 12 2" xfId="4812"/>
    <cellStyle name="Calculation 8 2 12 2 2" xfId="4813"/>
    <cellStyle name="Calculation 8 2 12 2 3" xfId="4814"/>
    <cellStyle name="Calculation 8 2 12 3" xfId="4815"/>
    <cellStyle name="Calculation 8 2 12 3 2" xfId="4816"/>
    <cellStyle name="Calculation 8 2 12 3 3" xfId="4817"/>
    <cellStyle name="Calculation 8 2 12 4" xfId="4818"/>
    <cellStyle name="Calculation 8 2 12 4 2" xfId="4819"/>
    <cellStyle name="Calculation 8 2 12 4 3" xfId="4820"/>
    <cellStyle name="Calculation 8 2 12 5" xfId="4821"/>
    <cellStyle name="Calculation 8 2 12 5 2" xfId="4822"/>
    <cellStyle name="Calculation 8 2 12 5 3" xfId="4823"/>
    <cellStyle name="Calculation 8 2 12 6" xfId="4824"/>
    <cellStyle name="Calculation 8 2 12 7" xfId="4825"/>
    <cellStyle name="Calculation 8 2 13" xfId="4826"/>
    <cellStyle name="Calculation 8 2 13 2" xfId="4827"/>
    <cellStyle name="Calculation 8 2 13 2 2" xfId="4828"/>
    <cellStyle name="Calculation 8 2 13 2 3" xfId="4829"/>
    <cellStyle name="Calculation 8 2 13 3" xfId="4830"/>
    <cellStyle name="Calculation 8 2 13 3 2" xfId="4831"/>
    <cellStyle name="Calculation 8 2 13 3 3" xfId="4832"/>
    <cellStyle name="Calculation 8 2 13 4" xfId="4833"/>
    <cellStyle name="Calculation 8 2 13 4 2" xfId="4834"/>
    <cellStyle name="Calculation 8 2 13 4 3" xfId="4835"/>
    <cellStyle name="Calculation 8 2 13 5" xfId="4836"/>
    <cellStyle name="Calculation 8 2 13 5 2" xfId="4837"/>
    <cellStyle name="Calculation 8 2 13 5 3" xfId="4838"/>
    <cellStyle name="Calculation 8 2 13 6" xfId="4839"/>
    <cellStyle name="Calculation 8 2 13 7" xfId="4840"/>
    <cellStyle name="Calculation 8 2 14" xfId="4841"/>
    <cellStyle name="Calculation 8 2 14 2" xfId="4842"/>
    <cellStyle name="Calculation 8 2 14 2 2" xfId="4843"/>
    <cellStyle name="Calculation 8 2 14 2 3" xfId="4844"/>
    <cellStyle name="Calculation 8 2 14 3" xfId="4845"/>
    <cellStyle name="Calculation 8 2 14 3 2" xfId="4846"/>
    <cellStyle name="Calculation 8 2 14 3 3" xfId="4847"/>
    <cellStyle name="Calculation 8 2 14 4" xfId="4848"/>
    <cellStyle name="Calculation 8 2 14 4 2" xfId="4849"/>
    <cellStyle name="Calculation 8 2 14 4 3" xfId="4850"/>
    <cellStyle name="Calculation 8 2 14 5" xfId="4851"/>
    <cellStyle name="Calculation 8 2 14 5 2" xfId="4852"/>
    <cellStyle name="Calculation 8 2 14 5 3" xfId="4853"/>
    <cellStyle name="Calculation 8 2 14 6" xfId="4854"/>
    <cellStyle name="Calculation 8 2 14 7" xfId="4855"/>
    <cellStyle name="Calculation 8 2 15" xfId="4856"/>
    <cellStyle name="Calculation 8 2 15 2" xfId="4857"/>
    <cellStyle name="Calculation 8 2 15 2 2" xfId="4858"/>
    <cellStyle name="Calculation 8 2 15 2 3" xfId="4859"/>
    <cellStyle name="Calculation 8 2 15 3" xfId="4860"/>
    <cellStyle name="Calculation 8 2 15 3 2" xfId="4861"/>
    <cellStyle name="Calculation 8 2 15 3 3" xfId="4862"/>
    <cellStyle name="Calculation 8 2 15 4" xfId="4863"/>
    <cellStyle name="Calculation 8 2 15 4 2" xfId="4864"/>
    <cellStyle name="Calculation 8 2 15 4 3" xfId="4865"/>
    <cellStyle name="Calculation 8 2 15 5" xfId="4866"/>
    <cellStyle name="Calculation 8 2 15 5 2" xfId="4867"/>
    <cellStyle name="Calculation 8 2 15 5 3" xfId="4868"/>
    <cellStyle name="Calculation 8 2 15 6" xfId="4869"/>
    <cellStyle name="Calculation 8 2 15 7" xfId="4870"/>
    <cellStyle name="Calculation 8 2 16" xfId="4871"/>
    <cellStyle name="Calculation 8 2 16 2" xfId="4872"/>
    <cellStyle name="Calculation 8 2 16 2 2" xfId="4873"/>
    <cellStyle name="Calculation 8 2 16 2 3" xfId="4874"/>
    <cellStyle name="Calculation 8 2 16 3" xfId="4875"/>
    <cellStyle name="Calculation 8 2 16 3 2" xfId="4876"/>
    <cellStyle name="Calculation 8 2 16 3 3" xfId="4877"/>
    <cellStyle name="Calculation 8 2 16 4" xfId="4878"/>
    <cellStyle name="Calculation 8 2 16 4 2" xfId="4879"/>
    <cellStyle name="Calculation 8 2 16 4 3" xfId="4880"/>
    <cellStyle name="Calculation 8 2 16 5" xfId="4881"/>
    <cellStyle name="Calculation 8 2 16 5 2" xfId="4882"/>
    <cellStyle name="Calculation 8 2 16 5 3" xfId="4883"/>
    <cellStyle name="Calculation 8 2 16 6" xfId="4884"/>
    <cellStyle name="Calculation 8 2 16 7" xfId="4885"/>
    <cellStyle name="Calculation 8 2 17" xfId="4886"/>
    <cellStyle name="Calculation 8 2 17 2" xfId="4887"/>
    <cellStyle name="Calculation 8 2 17 2 2" xfId="4888"/>
    <cellStyle name="Calculation 8 2 17 2 3" xfId="4889"/>
    <cellStyle name="Calculation 8 2 17 3" xfId="4890"/>
    <cellStyle name="Calculation 8 2 17 3 2" xfId="4891"/>
    <cellStyle name="Calculation 8 2 17 3 3" xfId="4892"/>
    <cellStyle name="Calculation 8 2 17 4" xfId="4893"/>
    <cellStyle name="Calculation 8 2 17 4 2" xfId="4894"/>
    <cellStyle name="Calculation 8 2 17 4 3" xfId="4895"/>
    <cellStyle name="Calculation 8 2 17 5" xfId="4896"/>
    <cellStyle name="Calculation 8 2 17 5 2" xfId="4897"/>
    <cellStyle name="Calculation 8 2 17 5 3" xfId="4898"/>
    <cellStyle name="Calculation 8 2 17 6" xfId="4899"/>
    <cellStyle name="Calculation 8 2 17 7" xfId="4900"/>
    <cellStyle name="Calculation 8 2 18" xfId="4901"/>
    <cellStyle name="Calculation 8 2 18 2" xfId="4902"/>
    <cellStyle name="Calculation 8 2 18 2 2" xfId="4903"/>
    <cellStyle name="Calculation 8 2 18 2 3" xfId="4904"/>
    <cellStyle name="Calculation 8 2 18 3" xfId="4905"/>
    <cellStyle name="Calculation 8 2 18 3 2" xfId="4906"/>
    <cellStyle name="Calculation 8 2 18 3 3" xfId="4907"/>
    <cellStyle name="Calculation 8 2 18 4" xfId="4908"/>
    <cellStyle name="Calculation 8 2 18 4 2" xfId="4909"/>
    <cellStyle name="Calculation 8 2 18 4 3" xfId="4910"/>
    <cellStyle name="Calculation 8 2 18 5" xfId="4911"/>
    <cellStyle name="Calculation 8 2 18 5 2" xfId="4912"/>
    <cellStyle name="Calculation 8 2 18 5 3" xfId="4913"/>
    <cellStyle name="Calculation 8 2 18 6" xfId="4914"/>
    <cellStyle name="Calculation 8 2 18 7" xfId="4915"/>
    <cellStyle name="Calculation 8 2 19" xfId="4916"/>
    <cellStyle name="Calculation 8 2 19 2" xfId="4917"/>
    <cellStyle name="Calculation 8 2 19 3" xfId="4918"/>
    <cellStyle name="Calculation 8 2 2" xfId="4919"/>
    <cellStyle name="Calculation 8 2 2 10" xfId="4920"/>
    <cellStyle name="Calculation 8 2 2 10 2" xfId="47272"/>
    <cellStyle name="Calculation 8 2 2 11" xfId="47273"/>
    <cellStyle name="Calculation 8 2 2 11 2" xfId="47274"/>
    <cellStyle name="Calculation 8 2 2 12" xfId="47275"/>
    <cellStyle name="Calculation 8 2 2 12 2" xfId="47276"/>
    <cellStyle name="Calculation 8 2 2 13" xfId="47277"/>
    <cellStyle name="Calculation 8 2 2 13 2" xfId="47278"/>
    <cellStyle name="Calculation 8 2 2 14" xfId="47279"/>
    <cellStyle name="Calculation 8 2 2 14 2" xfId="47280"/>
    <cellStyle name="Calculation 8 2 2 15" xfId="47281"/>
    <cellStyle name="Calculation 8 2 2 15 2" xfId="47282"/>
    <cellStyle name="Calculation 8 2 2 16" xfId="47283"/>
    <cellStyle name="Calculation 8 2 2 2" xfId="4921"/>
    <cellStyle name="Calculation 8 2 2 2 2" xfId="4922"/>
    <cellStyle name="Calculation 8 2 2 2 3" xfId="4923"/>
    <cellStyle name="Calculation 8 2 2 2 4" xfId="4924"/>
    <cellStyle name="Calculation 8 2 2 3" xfId="4925"/>
    <cellStyle name="Calculation 8 2 2 3 2" xfId="4926"/>
    <cellStyle name="Calculation 8 2 2 3 3" xfId="4927"/>
    <cellStyle name="Calculation 8 2 2 4" xfId="4928"/>
    <cellStyle name="Calculation 8 2 2 4 2" xfId="4929"/>
    <cellStyle name="Calculation 8 2 2 4 3" xfId="4930"/>
    <cellStyle name="Calculation 8 2 2 5" xfId="4931"/>
    <cellStyle name="Calculation 8 2 2 5 2" xfId="4932"/>
    <cellStyle name="Calculation 8 2 2 5 3" xfId="4933"/>
    <cellStyle name="Calculation 8 2 2 6" xfId="4934"/>
    <cellStyle name="Calculation 8 2 2 6 2" xfId="4935"/>
    <cellStyle name="Calculation 8 2 2 6 3" xfId="4936"/>
    <cellStyle name="Calculation 8 2 2 7" xfId="4937"/>
    <cellStyle name="Calculation 8 2 2 7 2" xfId="4938"/>
    <cellStyle name="Calculation 8 2 2 7 3" xfId="4939"/>
    <cellStyle name="Calculation 8 2 2 8" xfId="4940"/>
    <cellStyle name="Calculation 8 2 2 8 2" xfId="47284"/>
    <cellStyle name="Calculation 8 2 2 9" xfId="4941"/>
    <cellStyle name="Calculation 8 2 2 9 2" xfId="47285"/>
    <cellStyle name="Calculation 8 2 20" xfId="4942"/>
    <cellStyle name="Calculation 8 2 20 2" xfId="4943"/>
    <cellStyle name="Calculation 8 2 20 3" xfId="4944"/>
    <cellStyle name="Calculation 8 2 21" xfId="4945"/>
    <cellStyle name="Calculation 8 2 21 2" xfId="4946"/>
    <cellStyle name="Calculation 8 2 21 3" xfId="4947"/>
    <cellStyle name="Calculation 8 2 22" xfId="4948"/>
    <cellStyle name="Calculation 8 2 3" xfId="4949"/>
    <cellStyle name="Calculation 8 2 3 2" xfId="4950"/>
    <cellStyle name="Calculation 8 2 3 2 2" xfId="4951"/>
    <cellStyle name="Calculation 8 2 3 2 3" xfId="4952"/>
    <cellStyle name="Calculation 8 2 3 3" xfId="4953"/>
    <cellStyle name="Calculation 8 2 3 3 2" xfId="4954"/>
    <cellStyle name="Calculation 8 2 3 3 3" xfId="4955"/>
    <cellStyle name="Calculation 8 2 3 4" xfId="4956"/>
    <cellStyle name="Calculation 8 2 3 4 2" xfId="4957"/>
    <cellStyle name="Calculation 8 2 3 4 3" xfId="4958"/>
    <cellStyle name="Calculation 8 2 3 5" xfId="4959"/>
    <cellStyle name="Calculation 8 2 3 5 2" xfId="4960"/>
    <cellStyle name="Calculation 8 2 3 5 3" xfId="4961"/>
    <cellStyle name="Calculation 8 2 3 6" xfId="4962"/>
    <cellStyle name="Calculation 8 2 3 7" xfId="4963"/>
    <cellStyle name="Calculation 8 2 4" xfId="4964"/>
    <cellStyle name="Calculation 8 2 4 2" xfId="4965"/>
    <cellStyle name="Calculation 8 2 4 2 2" xfId="4966"/>
    <cellStyle name="Calculation 8 2 4 2 3" xfId="4967"/>
    <cellStyle name="Calculation 8 2 4 3" xfId="4968"/>
    <cellStyle name="Calculation 8 2 4 3 2" xfId="4969"/>
    <cellStyle name="Calculation 8 2 4 3 3" xfId="4970"/>
    <cellStyle name="Calculation 8 2 4 4" xfId="4971"/>
    <cellStyle name="Calculation 8 2 4 4 2" xfId="4972"/>
    <cellStyle name="Calculation 8 2 4 4 3" xfId="4973"/>
    <cellStyle name="Calculation 8 2 4 5" xfId="4974"/>
    <cellStyle name="Calculation 8 2 4 5 2" xfId="4975"/>
    <cellStyle name="Calculation 8 2 4 5 3" xfId="4976"/>
    <cellStyle name="Calculation 8 2 4 6" xfId="4977"/>
    <cellStyle name="Calculation 8 2 4 7" xfId="4978"/>
    <cellStyle name="Calculation 8 2 5" xfId="4979"/>
    <cellStyle name="Calculation 8 2 5 2" xfId="4980"/>
    <cellStyle name="Calculation 8 2 5 2 2" xfId="4981"/>
    <cellStyle name="Calculation 8 2 5 2 3" xfId="4982"/>
    <cellStyle name="Calculation 8 2 5 3" xfId="4983"/>
    <cellStyle name="Calculation 8 2 5 3 2" xfId="4984"/>
    <cellStyle name="Calculation 8 2 5 3 3" xfId="4985"/>
    <cellStyle name="Calculation 8 2 5 4" xfId="4986"/>
    <cellStyle name="Calculation 8 2 5 4 2" xfId="4987"/>
    <cellStyle name="Calculation 8 2 5 4 3" xfId="4988"/>
    <cellStyle name="Calculation 8 2 5 5" xfId="4989"/>
    <cellStyle name="Calculation 8 2 5 5 2" xfId="4990"/>
    <cellStyle name="Calculation 8 2 5 5 3" xfId="4991"/>
    <cellStyle name="Calculation 8 2 5 6" xfId="4992"/>
    <cellStyle name="Calculation 8 2 5 7" xfId="4993"/>
    <cellStyle name="Calculation 8 2 6" xfId="4994"/>
    <cellStyle name="Calculation 8 2 6 2" xfId="4995"/>
    <cellStyle name="Calculation 8 2 6 2 2" xfId="4996"/>
    <cellStyle name="Calculation 8 2 6 2 3" xfId="4997"/>
    <cellStyle name="Calculation 8 2 6 3" xfId="4998"/>
    <cellStyle name="Calculation 8 2 6 3 2" xfId="4999"/>
    <cellStyle name="Calculation 8 2 6 3 3" xfId="5000"/>
    <cellStyle name="Calculation 8 2 6 4" xfId="5001"/>
    <cellStyle name="Calculation 8 2 6 4 2" xfId="5002"/>
    <cellStyle name="Calculation 8 2 6 4 3" xfId="5003"/>
    <cellStyle name="Calculation 8 2 6 5" xfId="5004"/>
    <cellStyle name="Calculation 8 2 6 5 2" xfId="5005"/>
    <cellStyle name="Calculation 8 2 6 5 3" xfId="5006"/>
    <cellStyle name="Calculation 8 2 6 6" xfId="5007"/>
    <cellStyle name="Calculation 8 2 6 7" xfId="5008"/>
    <cellStyle name="Calculation 8 2 7" xfId="5009"/>
    <cellStyle name="Calculation 8 2 7 2" xfId="5010"/>
    <cellStyle name="Calculation 8 2 7 2 2" xfId="5011"/>
    <cellStyle name="Calculation 8 2 7 2 3" xfId="5012"/>
    <cellStyle name="Calculation 8 2 7 3" xfId="5013"/>
    <cellStyle name="Calculation 8 2 7 3 2" xfId="5014"/>
    <cellStyle name="Calculation 8 2 7 3 3" xfId="5015"/>
    <cellStyle name="Calculation 8 2 7 4" xfId="5016"/>
    <cellStyle name="Calculation 8 2 7 4 2" xfId="5017"/>
    <cellStyle name="Calculation 8 2 7 4 3" xfId="5018"/>
    <cellStyle name="Calculation 8 2 7 5" xfId="5019"/>
    <cellStyle name="Calculation 8 2 7 5 2" xfId="5020"/>
    <cellStyle name="Calculation 8 2 7 5 3" xfId="5021"/>
    <cellStyle name="Calculation 8 2 7 6" xfId="5022"/>
    <cellStyle name="Calculation 8 2 7 7" xfId="5023"/>
    <cellStyle name="Calculation 8 2 8" xfId="5024"/>
    <cellStyle name="Calculation 8 2 8 2" xfId="5025"/>
    <cellStyle name="Calculation 8 2 8 2 2" xfId="5026"/>
    <cellStyle name="Calculation 8 2 8 2 3" xfId="5027"/>
    <cellStyle name="Calculation 8 2 8 3" xfId="5028"/>
    <cellStyle name="Calculation 8 2 8 3 2" xfId="5029"/>
    <cellStyle name="Calculation 8 2 8 3 3" xfId="5030"/>
    <cellStyle name="Calculation 8 2 8 4" xfId="5031"/>
    <cellStyle name="Calculation 8 2 8 4 2" xfId="5032"/>
    <cellStyle name="Calculation 8 2 8 4 3" xfId="5033"/>
    <cellStyle name="Calculation 8 2 8 5" xfId="5034"/>
    <cellStyle name="Calculation 8 2 8 5 2" xfId="5035"/>
    <cellStyle name="Calculation 8 2 8 5 3" xfId="5036"/>
    <cellStyle name="Calculation 8 2 8 6" xfId="5037"/>
    <cellStyle name="Calculation 8 2 8 7" xfId="5038"/>
    <cellStyle name="Calculation 8 2 9" xfId="5039"/>
    <cellStyle name="Calculation 8 2 9 2" xfId="5040"/>
    <cellStyle name="Calculation 8 2 9 2 2" xfId="5041"/>
    <cellStyle name="Calculation 8 2 9 2 3" xfId="5042"/>
    <cellStyle name="Calculation 8 2 9 3" xfId="5043"/>
    <cellStyle name="Calculation 8 2 9 3 2" xfId="5044"/>
    <cellStyle name="Calculation 8 2 9 3 3" xfId="5045"/>
    <cellStyle name="Calculation 8 2 9 4" xfId="5046"/>
    <cellStyle name="Calculation 8 2 9 4 2" xfId="5047"/>
    <cellStyle name="Calculation 8 2 9 4 3" xfId="5048"/>
    <cellStyle name="Calculation 8 2 9 5" xfId="5049"/>
    <cellStyle name="Calculation 8 2 9 5 2" xfId="5050"/>
    <cellStyle name="Calculation 8 2 9 5 3" xfId="5051"/>
    <cellStyle name="Calculation 8 2 9 6" xfId="5052"/>
    <cellStyle name="Calculation 8 2 9 7" xfId="5053"/>
    <cellStyle name="Calculation 8 20" xfId="47286"/>
    <cellStyle name="Calculation 8 20 2" xfId="47287"/>
    <cellStyle name="Calculation 8 21" xfId="47288"/>
    <cellStyle name="Calculation 8 3" xfId="5054"/>
    <cellStyle name="Calculation 8 3 10" xfId="5055"/>
    <cellStyle name="Calculation 8 3 10 2" xfId="47289"/>
    <cellStyle name="Calculation 8 3 11" xfId="47290"/>
    <cellStyle name="Calculation 8 3 11 2" xfId="47291"/>
    <cellStyle name="Calculation 8 3 12" xfId="47292"/>
    <cellStyle name="Calculation 8 3 12 2" xfId="47293"/>
    <cellStyle name="Calculation 8 3 13" xfId="47294"/>
    <cellStyle name="Calculation 8 3 13 2" xfId="47295"/>
    <cellStyle name="Calculation 8 3 14" xfId="47296"/>
    <cellStyle name="Calculation 8 3 14 2" xfId="47297"/>
    <cellStyle name="Calculation 8 3 15" xfId="47298"/>
    <cellStyle name="Calculation 8 3 15 2" xfId="47299"/>
    <cellStyle name="Calculation 8 3 16" xfId="47300"/>
    <cellStyle name="Calculation 8 3 2" xfId="5056"/>
    <cellStyle name="Calculation 8 3 2 2" xfId="5057"/>
    <cellStyle name="Calculation 8 3 2 2 2" xfId="5058"/>
    <cellStyle name="Calculation 8 3 2 2 3" xfId="5059"/>
    <cellStyle name="Calculation 8 3 2 2 4" xfId="5060"/>
    <cellStyle name="Calculation 8 3 2 3" xfId="5061"/>
    <cellStyle name="Calculation 8 3 2 3 2" xfId="5062"/>
    <cellStyle name="Calculation 8 3 2 3 3" xfId="5063"/>
    <cellStyle name="Calculation 8 3 2 4" xfId="5064"/>
    <cellStyle name="Calculation 8 3 2 4 2" xfId="5065"/>
    <cellStyle name="Calculation 8 3 2 4 3" xfId="5066"/>
    <cellStyle name="Calculation 8 3 2 5" xfId="5067"/>
    <cellStyle name="Calculation 8 3 2 6" xfId="5068"/>
    <cellStyle name="Calculation 8 3 2 7" xfId="5069"/>
    <cellStyle name="Calculation 8 3 3" xfId="5070"/>
    <cellStyle name="Calculation 8 3 3 2" xfId="5071"/>
    <cellStyle name="Calculation 8 3 3 3" xfId="5072"/>
    <cellStyle name="Calculation 8 3 4" xfId="5073"/>
    <cellStyle name="Calculation 8 3 4 2" xfId="5074"/>
    <cellStyle name="Calculation 8 3 4 3" xfId="5075"/>
    <cellStyle name="Calculation 8 3 5" xfId="5076"/>
    <cellStyle name="Calculation 8 3 5 2" xfId="5077"/>
    <cellStyle name="Calculation 8 3 5 3" xfId="5078"/>
    <cellStyle name="Calculation 8 3 6" xfId="5079"/>
    <cellStyle name="Calculation 8 3 6 2" xfId="5080"/>
    <cellStyle name="Calculation 8 3 6 3" xfId="5081"/>
    <cellStyle name="Calculation 8 3 7" xfId="5082"/>
    <cellStyle name="Calculation 8 3 7 2" xfId="5083"/>
    <cellStyle name="Calculation 8 3 7 3" xfId="5084"/>
    <cellStyle name="Calculation 8 3 8" xfId="5085"/>
    <cellStyle name="Calculation 8 3 8 2" xfId="47301"/>
    <cellStyle name="Calculation 8 3 9" xfId="5086"/>
    <cellStyle name="Calculation 8 3 9 2" xfId="47302"/>
    <cellStyle name="Calculation 8 4" xfId="5087"/>
    <cellStyle name="Calculation 8 4 10" xfId="5088"/>
    <cellStyle name="Calculation 8 4 11" xfId="5089"/>
    <cellStyle name="Calculation 8 4 2" xfId="5090"/>
    <cellStyle name="Calculation 8 4 2 2" xfId="5091"/>
    <cellStyle name="Calculation 8 4 2 3" xfId="5092"/>
    <cellStyle name="Calculation 8 4 2 4" xfId="5093"/>
    <cellStyle name="Calculation 8 4 3" xfId="5094"/>
    <cellStyle name="Calculation 8 4 3 2" xfId="5095"/>
    <cellStyle name="Calculation 8 4 3 3" xfId="5096"/>
    <cellStyle name="Calculation 8 4 4" xfId="5097"/>
    <cellStyle name="Calculation 8 4 4 2" xfId="5098"/>
    <cellStyle name="Calculation 8 4 4 3" xfId="5099"/>
    <cellStyle name="Calculation 8 4 5" xfId="5100"/>
    <cellStyle name="Calculation 8 4 5 2" xfId="5101"/>
    <cellStyle name="Calculation 8 4 5 3" xfId="5102"/>
    <cellStyle name="Calculation 8 4 6" xfId="5103"/>
    <cellStyle name="Calculation 8 4 6 2" xfId="5104"/>
    <cellStyle name="Calculation 8 4 6 3" xfId="5105"/>
    <cellStyle name="Calculation 8 4 7" xfId="5106"/>
    <cellStyle name="Calculation 8 4 7 2" xfId="5107"/>
    <cellStyle name="Calculation 8 4 7 3" xfId="5108"/>
    <cellStyle name="Calculation 8 4 8" xfId="5109"/>
    <cellStyle name="Calculation 8 4 8 2" xfId="5110"/>
    <cellStyle name="Calculation 8 4 8 3" xfId="5111"/>
    <cellStyle name="Calculation 8 4 9" xfId="5112"/>
    <cellStyle name="Calculation 8 5" xfId="5113"/>
    <cellStyle name="Calculation 8 5 2" xfId="5114"/>
    <cellStyle name="Calculation 8 5 2 2" xfId="5115"/>
    <cellStyle name="Calculation 8 5 2 3" xfId="5116"/>
    <cellStyle name="Calculation 8 5 3" xfId="5117"/>
    <cellStyle name="Calculation 8 5 3 2" xfId="5118"/>
    <cellStyle name="Calculation 8 5 3 3" xfId="5119"/>
    <cellStyle name="Calculation 8 5 4" xfId="5120"/>
    <cellStyle name="Calculation 8 5 4 2" xfId="5121"/>
    <cellStyle name="Calculation 8 5 4 3" xfId="5122"/>
    <cellStyle name="Calculation 8 5 5" xfId="5123"/>
    <cellStyle name="Calculation 8 5 5 2" xfId="5124"/>
    <cellStyle name="Calculation 8 5 5 3" xfId="5125"/>
    <cellStyle name="Calculation 8 5 6" xfId="5126"/>
    <cellStyle name="Calculation 8 5 7" xfId="5127"/>
    <cellStyle name="Calculation 8 6" xfId="5128"/>
    <cellStyle name="Calculation 8 6 2" xfId="5129"/>
    <cellStyle name="Calculation 8 6 3" xfId="5130"/>
    <cellStyle name="Calculation 8 7" xfId="5131"/>
    <cellStyle name="Calculation 8 7 2" xfId="47303"/>
    <cellStyle name="Calculation 8 8" xfId="47304"/>
    <cellStyle name="Calculation 8 8 2" xfId="47305"/>
    <cellStyle name="Calculation 8 9" xfId="47306"/>
    <cellStyle name="Calculation 8 9 2" xfId="47307"/>
    <cellStyle name="Calculation 8_Income Statement " xfId="47308"/>
    <cellStyle name="Calculation 9" xfId="5132"/>
    <cellStyle name="Calculation 9 10" xfId="47309"/>
    <cellStyle name="Calculation 9 10 2" xfId="47310"/>
    <cellStyle name="Calculation 9 11" xfId="47311"/>
    <cellStyle name="Calculation 9 11 2" xfId="47312"/>
    <cellStyle name="Calculation 9 12" xfId="47313"/>
    <cellStyle name="Calculation 9 12 2" xfId="47314"/>
    <cellStyle name="Calculation 9 13" xfId="47315"/>
    <cellStyle name="Calculation 9 13 2" xfId="47316"/>
    <cellStyle name="Calculation 9 14" xfId="47317"/>
    <cellStyle name="Calculation 9 14 2" xfId="47318"/>
    <cellStyle name="Calculation 9 15" xfId="47319"/>
    <cellStyle name="Calculation 9 15 2" xfId="47320"/>
    <cellStyle name="Calculation 9 16" xfId="47321"/>
    <cellStyle name="Calculation 9 16 2" xfId="47322"/>
    <cellStyle name="Calculation 9 17" xfId="47323"/>
    <cellStyle name="Calculation 9 17 2" xfId="47324"/>
    <cellStyle name="Calculation 9 18" xfId="47325"/>
    <cellStyle name="Calculation 9 18 2" xfId="47326"/>
    <cellStyle name="Calculation 9 19" xfId="47327"/>
    <cellStyle name="Calculation 9 19 2" xfId="47328"/>
    <cellStyle name="Calculation 9 2" xfId="5133"/>
    <cellStyle name="Calculation 9 2 10" xfId="5134"/>
    <cellStyle name="Calculation 9 2 10 2" xfId="5135"/>
    <cellStyle name="Calculation 9 2 10 2 2" xfId="5136"/>
    <cellStyle name="Calculation 9 2 10 2 3" xfId="5137"/>
    <cellStyle name="Calculation 9 2 10 3" xfId="5138"/>
    <cellStyle name="Calculation 9 2 10 3 2" xfId="5139"/>
    <cellStyle name="Calculation 9 2 10 3 3" xfId="5140"/>
    <cellStyle name="Calculation 9 2 10 4" xfId="5141"/>
    <cellStyle name="Calculation 9 2 10 4 2" xfId="5142"/>
    <cellStyle name="Calculation 9 2 10 4 3" xfId="5143"/>
    <cellStyle name="Calculation 9 2 10 5" xfId="5144"/>
    <cellStyle name="Calculation 9 2 10 5 2" xfId="5145"/>
    <cellStyle name="Calculation 9 2 10 5 3" xfId="5146"/>
    <cellStyle name="Calculation 9 2 10 6" xfId="5147"/>
    <cellStyle name="Calculation 9 2 10 7" xfId="5148"/>
    <cellStyle name="Calculation 9 2 11" xfId="5149"/>
    <cellStyle name="Calculation 9 2 11 2" xfId="5150"/>
    <cellStyle name="Calculation 9 2 11 2 2" xfId="5151"/>
    <cellStyle name="Calculation 9 2 11 2 3" xfId="5152"/>
    <cellStyle name="Calculation 9 2 11 3" xfId="5153"/>
    <cellStyle name="Calculation 9 2 11 3 2" xfId="5154"/>
    <cellStyle name="Calculation 9 2 11 3 3" xfId="5155"/>
    <cellStyle name="Calculation 9 2 11 4" xfId="5156"/>
    <cellStyle name="Calculation 9 2 11 4 2" xfId="5157"/>
    <cellStyle name="Calculation 9 2 11 4 3" xfId="5158"/>
    <cellStyle name="Calculation 9 2 11 5" xfId="5159"/>
    <cellStyle name="Calculation 9 2 11 5 2" xfId="5160"/>
    <cellStyle name="Calculation 9 2 11 5 3" xfId="5161"/>
    <cellStyle name="Calculation 9 2 11 6" xfId="5162"/>
    <cellStyle name="Calculation 9 2 11 7" xfId="5163"/>
    <cellStyle name="Calculation 9 2 12" xfId="5164"/>
    <cellStyle name="Calculation 9 2 12 2" xfId="5165"/>
    <cellStyle name="Calculation 9 2 12 2 2" xfId="5166"/>
    <cellStyle name="Calculation 9 2 12 2 3" xfId="5167"/>
    <cellStyle name="Calculation 9 2 12 3" xfId="5168"/>
    <cellStyle name="Calculation 9 2 12 3 2" xfId="5169"/>
    <cellStyle name="Calculation 9 2 12 3 3" xfId="5170"/>
    <cellStyle name="Calculation 9 2 12 4" xfId="5171"/>
    <cellStyle name="Calculation 9 2 12 4 2" xfId="5172"/>
    <cellStyle name="Calculation 9 2 12 4 3" xfId="5173"/>
    <cellStyle name="Calculation 9 2 12 5" xfId="5174"/>
    <cellStyle name="Calculation 9 2 12 5 2" xfId="5175"/>
    <cellStyle name="Calculation 9 2 12 5 3" xfId="5176"/>
    <cellStyle name="Calculation 9 2 12 6" xfId="5177"/>
    <cellStyle name="Calculation 9 2 12 7" xfId="5178"/>
    <cellStyle name="Calculation 9 2 13" xfId="5179"/>
    <cellStyle name="Calculation 9 2 13 2" xfId="5180"/>
    <cellStyle name="Calculation 9 2 13 2 2" xfId="5181"/>
    <cellStyle name="Calculation 9 2 13 2 3" xfId="5182"/>
    <cellStyle name="Calculation 9 2 13 3" xfId="5183"/>
    <cellStyle name="Calculation 9 2 13 3 2" xfId="5184"/>
    <cellStyle name="Calculation 9 2 13 3 3" xfId="5185"/>
    <cellStyle name="Calculation 9 2 13 4" xfId="5186"/>
    <cellStyle name="Calculation 9 2 13 4 2" xfId="5187"/>
    <cellStyle name="Calculation 9 2 13 4 3" xfId="5188"/>
    <cellStyle name="Calculation 9 2 13 5" xfId="5189"/>
    <cellStyle name="Calculation 9 2 13 5 2" xfId="5190"/>
    <cellStyle name="Calculation 9 2 13 5 3" xfId="5191"/>
    <cellStyle name="Calculation 9 2 13 6" xfId="5192"/>
    <cellStyle name="Calculation 9 2 13 7" xfId="5193"/>
    <cellStyle name="Calculation 9 2 14" xfId="5194"/>
    <cellStyle name="Calculation 9 2 14 2" xfId="5195"/>
    <cellStyle name="Calculation 9 2 14 2 2" xfId="5196"/>
    <cellStyle name="Calculation 9 2 14 2 3" xfId="5197"/>
    <cellStyle name="Calculation 9 2 14 3" xfId="5198"/>
    <cellStyle name="Calculation 9 2 14 3 2" xfId="5199"/>
    <cellStyle name="Calculation 9 2 14 3 3" xfId="5200"/>
    <cellStyle name="Calculation 9 2 14 4" xfId="5201"/>
    <cellStyle name="Calculation 9 2 14 4 2" xfId="5202"/>
    <cellStyle name="Calculation 9 2 14 4 3" xfId="5203"/>
    <cellStyle name="Calculation 9 2 14 5" xfId="5204"/>
    <cellStyle name="Calculation 9 2 14 5 2" xfId="5205"/>
    <cellStyle name="Calculation 9 2 14 5 3" xfId="5206"/>
    <cellStyle name="Calculation 9 2 14 6" xfId="5207"/>
    <cellStyle name="Calculation 9 2 14 7" xfId="5208"/>
    <cellStyle name="Calculation 9 2 15" xfId="5209"/>
    <cellStyle name="Calculation 9 2 15 2" xfId="5210"/>
    <cellStyle name="Calculation 9 2 15 2 2" xfId="5211"/>
    <cellStyle name="Calculation 9 2 15 2 3" xfId="5212"/>
    <cellStyle name="Calculation 9 2 15 3" xfId="5213"/>
    <cellStyle name="Calculation 9 2 15 3 2" xfId="5214"/>
    <cellStyle name="Calculation 9 2 15 3 3" xfId="5215"/>
    <cellStyle name="Calculation 9 2 15 4" xfId="5216"/>
    <cellStyle name="Calculation 9 2 15 4 2" xfId="5217"/>
    <cellStyle name="Calculation 9 2 15 4 3" xfId="5218"/>
    <cellStyle name="Calculation 9 2 15 5" xfId="5219"/>
    <cellStyle name="Calculation 9 2 15 5 2" xfId="5220"/>
    <cellStyle name="Calculation 9 2 15 5 3" xfId="5221"/>
    <cellStyle name="Calculation 9 2 15 6" xfId="5222"/>
    <cellStyle name="Calculation 9 2 15 7" xfId="5223"/>
    <cellStyle name="Calculation 9 2 16" xfId="5224"/>
    <cellStyle name="Calculation 9 2 16 2" xfId="5225"/>
    <cellStyle name="Calculation 9 2 16 2 2" xfId="5226"/>
    <cellStyle name="Calculation 9 2 16 2 3" xfId="5227"/>
    <cellStyle name="Calculation 9 2 16 3" xfId="5228"/>
    <cellStyle name="Calculation 9 2 16 3 2" xfId="5229"/>
    <cellStyle name="Calculation 9 2 16 3 3" xfId="5230"/>
    <cellStyle name="Calculation 9 2 16 4" xfId="5231"/>
    <cellStyle name="Calculation 9 2 16 4 2" xfId="5232"/>
    <cellStyle name="Calculation 9 2 16 4 3" xfId="5233"/>
    <cellStyle name="Calculation 9 2 16 5" xfId="5234"/>
    <cellStyle name="Calculation 9 2 16 5 2" xfId="5235"/>
    <cellStyle name="Calculation 9 2 16 5 3" xfId="5236"/>
    <cellStyle name="Calculation 9 2 16 6" xfId="5237"/>
    <cellStyle name="Calculation 9 2 16 7" xfId="5238"/>
    <cellStyle name="Calculation 9 2 17" xfId="5239"/>
    <cellStyle name="Calculation 9 2 17 2" xfId="5240"/>
    <cellStyle name="Calculation 9 2 17 2 2" xfId="5241"/>
    <cellStyle name="Calculation 9 2 17 2 3" xfId="5242"/>
    <cellStyle name="Calculation 9 2 17 3" xfId="5243"/>
    <cellStyle name="Calculation 9 2 17 3 2" xfId="5244"/>
    <cellStyle name="Calculation 9 2 17 3 3" xfId="5245"/>
    <cellStyle name="Calculation 9 2 17 4" xfId="5246"/>
    <cellStyle name="Calculation 9 2 17 4 2" xfId="5247"/>
    <cellStyle name="Calculation 9 2 17 4 3" xfId="5248"/>
    <cellStyle name="Calculation 9 2 17 5" xfId="5249"/>
    <cellStyle name="Calculation 9 2 17 5 2" xfId="5250"/>
    <cellStyle name="Calculation 9 2 17 5 3" xfId="5251"/>
    <cellStyle name="Calculation 9 2 17 6" xfId="5252"/>
    <cellStyle name="Calculation 9 2 17 7" xfId="5253"/>
    <cellStyle name="Calculation 9 2 18" xfId="5254"/>
    <cellStyle name="Calculation 9 2 18 2" xfId="5255"/>
    <cellStyle name="Calculation 9 2 18 2 2" xfId="5256"/>
    <cellStyle name="Calculation 9 2 18 2 3" xfId="5257"/>
    <cellStyle name="Calculation 9 2 18 3" xfId="5258"/>
    <cellStyle name="Calculation 9 2 18 3 2" xfId="5259"/>
    <cellStyle name="Calculation 9 2 18 3 3" xfId="5260"/>
    <cellStyle name="Calculation 9 2 18 4" xfId="5261"/>
    <cellStyle name="Calculation 9 2 18 4 2" xfId="5262"/>
    <cellStyle name="Calculation 9 2 18 4 3" xfId="5263"/>
    <cellStyle name="Calculation 9 2 18 5" xfId="5264"/>
    <cellStyle name="Calculation 9 2 18 5 2" xfId="5265"/>
    <cellStyle name="Calculation 9 2 18 5 3" xfId="5266"/>
    <cellStyle name="Calculation 9 2 18 6" xfId="5267"/>
    <cellStyle name="Calculation 9 2 18 7" xfId="5268"/>
    <cellStyle name="Calculation 9 2 19" xfId="5269"/>
    <cellStyle name="Calculation 9 2 19 2" xfId="5270"/>
    <cellStyle name="Calculation 9 2 19 3" xfId="5271"/>
    <cellStyle name="Calculation 9 2 2" xfId="5272"/>
    <cellStyle name="Calculation 9 2 2 10" xfId="5273"/>
    <cellStyle name="Calculation 9 2 2 10 2" xfId="47329"/>
    <cellStyle name="Calculation 9 2 2 11" xfId="47330"/>
    <cellStyle name="Calculation 9 2 2 11 2" xfId="47331"/>
    <cellStyle name="Calculation 9 2 2 12" xfId="47332"/>
    <cellStyle name="Calculation 9 2 2 12 2" xfId="47333"/>
    <cellStyle name="Calculation 9 2 2 13" xfId="47334"/>
    <cellStyle name="Calculation 9 2 2 13 2" xfId="47335"/>
    <cellStyle name="Calculation 9 2 2 14" xfId="47336"/>
    <cellStyle name="Calculation 9 2 2 14 2" xfId="47337"/>
    <cellStyle name="Calculation 9 2 2 15" xfId="47338"/>
    <cellStyle name="Calculation 9 2 2 15 2" xfId="47339"/>
    <cellStyle name="Calculation 9 2 2 16" xfId="47340"/>
    <cellStyle name="Calculation 9 2 2 2" xfId="5274"/>
    <cellStyle name="Calculation 9 2 2 2 2" xfId="5275"/>
    <cellStyle name="Calculation 9 2 2 2 3" xfId="5276"/>
    <cellStyle name="Calculation 9 2 2 2 4" xfId="5277"/>
    <cellStyle name="Calculation 9 2 2 3" xfId="5278"/>
    <cellStyle name="Calculation 9 2 2 3 2" xfId="5279"/>
    <cellStyle name="Calculation 9 2 2 3 3" xfId="5280"/>
    <cellStyle name="Calculation 9 2 2 4" xfId="5281"/>
    <cellStyle name="Calculation 9 2 2 4 2" xfId="5282"/>
    <cellStyle name="Calculation 9 2 2 4 3" xfId="5283"/>
    <cellStyle name="Calculation 9 2 2 5" xfId="5284"/>
    <cellStyle name="Calculation 9 2 2 5 2" xfId="5285"/>
    <cellStyle name="Calculation 9 2 2 5 3" xfId="5286"/>
    <cellStyle name="Calculation 9 2 2 6" xfId="5287"/>
    <cellStyle name="Calculation 9 2 2 6 2" xfId="5288"/>
    <cellStyle name="Calculation 9 2 2 6 3" xfId="5289"/>
    <cellStyle name="Calculation 9 2 2 7" xfId="5290"/>
    <cellStyle name="Calculation 9 2 2 7 2" xfId="5291"/>
    <cellStyle name="Calculation 9 2 2 7 3" xfId="5292"/>
    <cellStyle name="Calculation 9 2 2 8" xfId="5293"/>
    <cellStyle name="Calculation 9 2 2 8 2" xfId="47341"/>
    <cellStyle name="Calculation 9 2 2 9" xfId="5294"/>
    <cellStyle name="Calculation 9 2 2 9 2" xfId="47342"/>
    <cellStyle name="Calculation 9 2 20" xfId="5295"/>
    <cellStyle name="Calculation 9 2 20 2" xfId="5296"/>
    <cellStyle name="Calculation 9 2 20 3" xfId="5297"/>
    <cellStyle name="Calculation 9 2 21" xfId="5298"/>
    <cellStyle name="Calculation 9 2 21 2" xfId="5299"/>
    <cellStyle name="Calculation 9 2 21 3" xfId="5300"/>
    <cellStyle name="Calculation 9 2 22" xfId="5301"/>
    <cellStyle name="Calculation 9 2 3" xfId="5302"/>
    <cellStyle name="Calculation 9 2 3 2" xfId="5303"/>
    <cellStyle name="Calculation 9 2 3 2 2" xfId="5304"/>
    <cellStyle name="Calculation 9 2 3 2 3" xfId="5305"/>
    <cellStyle name="Calculation 9 2 3 3" xfId="5306"/>
    <cellStyle name="Calculation 9 2 3 3 2" xfId="5307"/>
    <cellStyle name="Calculation 9 2 3 3 3" xfId="5308"/>
    <cellStyle name="Calculation 9 2 3 4" xfId="5309"/>
    <cellStyle name="Calculation 9 2 3 4 2" xfId="5310"/>
    <cellStyle name="Calculation 9 2 3 4 3" xfId="5311"/>
    <cellStyle name="Calculation 9 2 3 5" xfId="5312"/>
    <cellStyle name="Calculation 9 2 3 5 2" xfId="5313"/>
    <cellStyle name="Calculation 9 2 3 5 3" xfId="5314"/>
    <cellStyle name="Calculation 9 2 3 6" xfId="5315"/>
    <cellStyle name="Calculation 9 2 3 7" xfId="5316"/>
    <cellStyle name="Calculation 9 2 4" xfId="5317"/>
    <cellStyle name="Calculation 9 2 4 2" xfId="5318"/>
    <cellStyle name="Calculation 9 2 4 2 2" xfId="5319"/>
    <cellStyle name="Calculation 9 2 4 2 3" xfId="5320"/>
    <cellStyle name="Calculation 9 2 4 3" xfId="5321"/>
    <cellStyle name="Calculation 9 2 4 3 2" xfId="5322"/>
    <cellStyle name="Calculation 9 2 4 3 3" xfId="5323"/>
    <cellStyle name="Calculation 9 2 4 4" xfId="5324"/>
    <cellStyle name="Calculation 9 2 4 4 2" xfId="5325"/>
    <cellStyle name="Calculation 9 2 4 4 3" xfId="5326"/>
    <cellStyle name="Calculation 9 2 4 5" xfId="5327"/>
    <cellStyle name="Calculation 9 2 4 5 2" xfId="5328"/>
    <cellStyle name="Calculation 9 2 4 5 3" xfId="5329"/>
    <cellStyle name="Calculation 9 2 4 6" xfId="5330"/>
    <cellStyle name="Calculation 9 2 4 7" xfId="5331"/>
    <cellStyle name="Calculation 9 2 5" xfId="5332"/>
    <cellStyle name="Calculation 9 2 5 2" xfId="5333"/>
    <cellStyle name="Calculation 9 2 5 2 2" xfId="5334"/>
    <cellStyle name="Calculation 9 2 5 2 3" xfId="5335"/>
    <cellStyle name="Calculation 9 2 5 3" xfId="5336"/>
    <cellStyle name="Calculation 9 2 5 3 2" xfId="5337"/>
    <cellStyle name="Calculation 9 2 5 3 3" xfId="5338"/>
    <cellStyle name="Calculation 9 2 5 4" xfId="5339"/>
    <cellStyle name="Calculation 9 2 5 4 2" xfId="5340"/>
    <cellStyle name="Calculation 9 2 5 4 3" xfId="5341"/>
    <cellStyle name="Calculation 9 2 5 5" xfId="5342"/>
    <cellStyle name="Calculation 9 2 5 5 2" xfId="5343"/>
    <cellStyle name="Calculation 9 2 5 5 3" xfId="5344"/>
    <cellStyle name="Calculation 9 2 5 6" xfId="5345"/>
    <cellStyle name="Calculation 9 2 5 7" xfId="5346"/>
    <cellStyle name="Calculation 9 2 6" xfId="5347"/>
    <cellStyle name="Calculation 9 2 6 2" xfId="5348"/>
    <cellStyle name="Calculation 9 2 6 2 2" xfId="5349"/>
    <cellStyle name="Calculation 9 2 6 2 3" xfId="5350"/>
    <cellStyle name="Calculation 9 2 6 3" xfId="5351"/>
    <cellStyle name="Calculation 9 2 6 3 2" xfId="5352"/>
    <cellStyle name="Calculation 9 2 6 3 3" xfId="5353"/>
    <cellStyle name="Calculation 9 2 6 4" xfId="5354"/>
    <cellStyle name="Calculation 9 2 6 4 2" xfId="5355"/>
    <cellStyle name="Calculation 9 2 6 4 3" xfId="5356"/>
    <cellStyle name="Calculation 9 2 6 5" xfId="5357"/>
    <cellStyle name="Calculation 9 2 6 5 2" xfId="5358"/>
    <cellStyle name="Calculation 9 2 6 5 3" xfId="5359"/>
    <cellStyle name="Calculation 9 2 6 6" xfId="5360"/>
    <cellStyle name="Calculation 9 2 6 7" xfId="5361"/>
    <cellStyle name="Calculation 9 2 7" xfId="5362"/>
    <cellStyle name="Calculation 9 2 7 2" xfId="5363"/>
    <cellStyle name="Calculation 9 2 7 2 2" xfId="5364"/>
    <cellStyle name="Calculation 9 2 7 2 3" xfId="5365"/>
    <cellStyle name="Calculation 9 2 7 3" xfId="5366"/>
    <cellStyle name="Calculation 9 2 7 3 2" xfId="5367"/>
    <cellStyle name="Calculation 9 2 7 3 3" xfId="5368"/>
    <cellStyle name="Calculation 9 2 7 4" xfId="5369"/>
    <cellStyle name="Calculation 9 2 7 4 2" xfId="5370"/>
    <cellStyle name="Calculation 9 2 7 4 3" xfId="5371"/>
    <cellStyle name="Calculation 9 2 7 5" xfId="5372"/>
    <cellStyle name="Calculation 9 2 7 5 2" xfId="5373"/>
    <cellStyle name="Calculation 9 2 7 5 3" xfId="5374"/>
    <cellStyle name="Calculation 9 2 7 6" xfId="5375"/>
    <cellStyle name="Calculation 9 2 7 7" xfId="5376"/>
    <cellStyle name="Calculation 9 2 8" xfId="5377"/>
    <cellStyle name="Calculation 9 2 8 2" xfId="5378"/>
    <cellStyle name="Calculation 9 2 8 2 2" xfId="5379"/>
    <cellStyle name="Calculation 9 2 8 2 3" xfId="5380"/>
    <cellStyle name="Calculation 9 2 8 3" xfId="5381"/>
    <cellStyle name="Calculation 9 2 8 3 2" xfId="5382"/>
    <cellStyle name="Calculation 9 2 8 3 3" xfId="5383"/>
    <cellStyle name="Calculation 9 2 8 4" xfId="5384"/>
    <cellStyle name="Calculation 9 2 8 4 2" xfId="5385"/>
    <cellStyle name="Calculation 9 2 8 4 3" xfId="5386"/>
    <cellStyle name="Calculation 9 2 8 5" xfId="5387"/>
    <cellStyle name="Calculation 9 2 8 5 2" xfId="5388"/>
    <cellStyle name="Calculation 9 2 8 5 3" xfId="5389"/>
    <cellStyle name="Calculation 9 2 8 6" xfId="5390"/>
    <cellStyle name="Calculation 9 2 8 7" xfId="5391"/>
    <cellStyle name="Calculation 9 2 9" xfId="5392"/>
    <cellStyle name="Calculation 9 2 9 2" xfId="5393"/>
    <cellStyle name="Calculation 9 2 9 2 2" xfId="5394"/>
    <cellStyle name="Calculation 9 2 9 2 3" xfId="5395"/>
    <cellStyle name="Calculation 9 2 9 3" xfId="5396"/>
    <cellStyle name="Calculation 9 2 9 3 2" xfId="5397"/>
    <cellStyle name="Calculation 9 2 9 3 3" xfId="5398"/>
    <cellStyle name="Calculation 9 2 9 4" xfId="5399"/>
    <cellStyle name="Calculation 9 2 9 4 2" xfId="5400"/>
    <cellStyle name="Calculation 9 2 9 4 3" xfId="5401"/>
    <cellStyle name="Calculation 9 2 9 5" xfId="5402"/>
    <cellStyle name="Calculation 9 2 9 5 2" xfId="5403"/>
    <cellStyle name="Calculation 9 2 9 5 3" xfId="5404"/>
    <cellStyle name="Calculation 9 2 9 6" xfId="5405"/>
    <cellStyle name="Calculation 9 2 9 7" xfId="5406"/>
    <cellStyle name="Calculation 9 20" xfId="47343"/>
    <cellStyle name="Calculation 9 20 2" xfId="47344"/>
    <cellStyle name="Calculation 9 21" xfId="47345"/>
    <cellStyle name="Calculation 9 3" xfId="5407"/>
    <cellStyle name="Calculation 9 3 10" xfId="5408"/>
    <cellStyle name="Calculation 9 3 10 2" xfId="47346"/>
    <cellStyle name="Calculation 9 3 11" xfId="47347"/>
    <cellStyle name="Calculation 9 3 11 2" xfId="47348"/>
    <cellStyle name="Calculation 9 3 12" xfId="47349"/>
    <cellStyle name="Calculation 9 3 12 2" xfId="47350"/>
    <cellStyle name="Calculation 9 3 13" xfId="47351"/>
    <cellStyle name="Calculation 9 3 13 2" xfId="47352"/>
    <cellStyle name="Calculation 9 3 14" xfId="47353"/>
    <cellStyle name="Calculation 9 3 14 2" xfId="47354"/>
    <cellStyle name="Calculation 9 3 15" xfId="47355"/>
    <cellStyle name="Calculation 9 3 15 2" xfId="47356"/>
    <cellStyle name="Calculation 9 3 16" xfId="47357"/>
    <cellStyle name="Calculation 9 3 2" xfId="5409"/>
    <cellStyle name="Calculation 9 3 2 2" xfId="5410"/>
    <cellStyle name="Calculation 9 3 2 2 2" xfId="5411"/>
    <cellStyle name="Calculation 9 3 2 2 3" xfId="5412"/>
    <cellStyle name="Calculation 9 3 2 2 4" xfId="5413"/>
    <cellStyle name="Calculation 9 3 2 3" xfId="5414"/>
    <cellStyle name="Calculation 9 3 2 3 2" xfId="5415"/>
    <cellStyle name="Calculation 9 3 2 3 3" xfId="5416"/>
    <cellStyle name="Calculation 9 3 2 4" xfId="5417"/>
    <cellStyle name="Calculation 9 3 2 4 2" xfId="5418"/>
    <cellStyle name="Calculation 9 3 2 4 3" xfId="5419"/>
    <cellStyle name="Calculation 9 3 2 5" xfId="5420"/>
    <cellStyle name="Calculation 9 3 2 6" xfId="5421"/>
    <cellStyle name="Calculation 9 3 2 7" xfId="5422"/>
    <cellStyle name="Calculation 9 3 3" xfId="5423"/>
    <cellStyle name="Calculation 9 3 3 2" xfId="5424"/>
    <cellStyle name="Calculation 9 3 3 3" xfId="5425"/>
    <cellStyle name="Calculation 9 3 4" xfId="5426"/>
    <cellStyle name="Calculation 9 3 4 2" xfId="5427"/>
    <cellStyle name="Calculation 9 3 4 3" xfId="5428"/>
    <cellStyle name="Calculation 9 3 5" xfId="5429"/>
    <cellStyle name="Calculation 9 3 5 2" xfId="5430"/>
    <cellStyle name="Calculation 9 3 5 3" xfId="5431"/>
    <cellStyle name="Calculation 9 3 6" xfId="5432"/>
    <cellStyle name="Calculation 9 3 6 2" xfId="5433"/>
    <cellStyle name="Calculation 9 3 6 3" xfId="5434"/>
    <cellStyle name="Calculation 9 3 7" xfId="5435"/>
    <cellStyle name="Calculation 9 3 7 2" xfId="5436"/>
    <cellStyle name="Calculation 9 3 7 3" xfId="5437"/>
    <cellStyle name="Calculation 9 3 8" xfId="5438"/>
    <cellStyle name="Calculation 9 3 8 2" xfId="47358"/>
    <cellStyle name="Calculation 9 3 9" xfId="5439"/>
    <cellStyle name="Calculation 9 3 9 2" xfId="47359"/>
    <cellStyle name="Calculation 9 4" xfId="5440"/>
    <cellStyle name="Calculation 9 4 10" xfId="5441"/>
    <cellStyle name="Calculation 9 4 11" xfId="5442"/>
    <cellStyle name="Calculation 9 4 2" xfId="5443"/>
    <cellStyle name="Calculation 9 4 2 2" xfId="5444"/>
    <cellStyle name="Calculation 9 4 2 3" xfId="5445"/>
    <cellStyle name="Calculation 9 4 2 4" xfId="5446"/>
    <cellStyle name="Calculation 9 4 3" xfId="5447"/>
    <cellStyle name="Calculation 9 4 3 2" xfId="5448"/>
    <cellStyle name="Calculation 9 4 3 3" xfId="5449"/>
    <cellStyle name="Calculation 9 4 4" xfId="5450"/>
    <cellStyle name="Calculation 9 4 4 2" xfId="5451"/>
    <cellStyle name="Calculation 9 4 4 3" xfId="5452"/>
    <cellStyle name="Calculation 9 4 5" xfId="5453"/>
    <cellStyle name="Calculation 9 4 5 2" xfId="5454"/>
    <cellStyle name="Calculation 9 4 5 3" xfId="5455"/>
    <cellStyle name="Calculation 9 4 6" xfId="5456"/>
    <cellStyle name="Calculation 9 4 6 2" xfId="5457"/>
    <cellStyle name="Calculation 9 4 6 3" xfId="5458"/>
    <cellStyle name="Calculation 9 4 7" xfId="5459"/>
    <cellStyle name="Calculation 9 4 7 2" xfId="5460"/>
    <cellStyle name="Calculation 9 4 7 3" xfId="5461"/>
    <cellStyle name="Calculation 9 4 8" xfId="5462"/>
    <cellStyle name="Calculation 9 4 8 2" xfId="5463"/>
    <cellStyle name="Calculation 9 4 8 3" xfId="5464"/>
    <cellStyle name="Calculation 9 4 9" xfId="5465"/>
    <cellStyle name="Calculation 9 5" xfId="5466"/>
    <cellStyle name="Calculation 9 5 2" xfId="5467"/>
    <cellStyle name="Calculation 9 5 2 2" xfId="5468"/>
    <cellStyle name="Calculation 9 5 2 3" xfId="5469"/>
    <cellStyle name="Calculation 9 5 3" xfId="5470"/>
    <cellStyle name="Calculation 9 5 3 2" xfId="5471"/>
    <cellStyle name="Calculation 9 5 3 3" xfId="5472"/>
    <cellStyle name="Calculation 9 5 4" xfId="5473"/>
    <cellStyle name="Calculation 9 5 4 2" xfId="5474"/>
    <cellStyle name="Calculation 9 5 4 3" xfId="5475"/>
    <cellStyle name="Calculation 9 5 5" xfId="5476"/>
    <cellStyle name="Calculation 9 5 5 2" xfId="5477"/>
    <cellStyle name="Calculation 9 5 5 3" xfId="5478"/>
    <cellStyle name="Calculation 9 5 6" xfId="5479"/>
    <cellStyle name="Calculation 9 5 7" xfId="5480"/>
    <cellStyle name="Calculation 9 6" xfId="5481"/>
    <cellStyle name="Calculation 9 6 2" xfId="5482"/>
    <cellStyle name="Calculation 9 6 3" xfId="5483"/>
    <cellStyle name="Calculation 9 7" xfId="5484"/>
    <cellStyle name="Calculation 9 7 2" xfId="47360"/>
    <cellStyle name="Calculation 9 8" xfId="47361"/>
    <cellStyle name="Calculation 9 8 2" xfId="47362"/>
    <cellStyle name="Calculation 9 9" xfId="47363"/>
    <cellStyle name="Calculation 9 9 2" xfId="47364"/>
    <cellStyle name="Calculation 9_Income Statement " xfId="47365"/>
    <cellStyle name="Check Cell 10" xfId="5485"/>
    <cellStyle name="Check Cell 10 2" xfId="5486"/>
    <cellStyle name="Check Cell 10 2 2" xfId="5487"/>
    <cellStyle name="Check Cell 10 2 2 2" xfId="5488"/>
    <cellStyle name="Check Cell 10 2 3" xfId="47366"/>
    <cellStyle name="Check Cell 10 3" xfId="5489"/>
    <cellStyle name="Check Cell 10 4" xfId="47367"/>
    <cellStyle name="Check Cell 10 5" xfId="47368"/>
    <cellStyle name="Check Cell 11" xfId="5490"/>
    <cellStyle name="Check Cell 11 2" xfId="5491"/>
    <cellStyle name="Check Cell 11 3" xfId="5492"/>
    <cellStyle name="Check Cell 12" xfId="5493"/>
    <cellStyle name="Check Cell 12 2" xfId="5494"/>
    <cellStyle name="Check Cell 12 3" xfId="5495"/>
    <cellStyle name="Check Cell 13" xfId="5496"/>
    <cellStyle name="Check Cell 14" xfId="47369"/>
    <cellStyle name="Check Cell 15" xfId="47370"/>
    <cellStyle name="Check Cell 2" xfId="5497"/>
    <cellStyle name="Check Cell 2 2" xfId="5498"/>
    <cellStyle name="Check Cell 2 2 2" xfId="5499"/>
    <cellStyle name="Check Cell 2 2 3" xfId="5500"/>
    <cellStyle name="Check Cell 2 3" xfId="5501"/>
    <cellStyle name="Check Cell 2 3 2" xfId="47371"/>
    <cellStyle name="Check Cell 2 3 3" xfId="47372"/>
    <cellStyle name="Check Cell 2 4" xfId="5502"/>
    <cellStyle name="Check Cell 2 4 2" xfId="47373"/>
    <cellStyle name="Check Cell 2 4 3" xfId="47374"/>
    <cellStyle name="Check Cell 2 5" xfId="47375"/>
    <cellStyle name="Check Cell 2 6" xfId="47376"/>
    <cellStyle name="Check Cell 2 7" xfId="47377"/>
    <cellStyle name="Check Cell 2 8" xfId="47378"/>
    <cellStyle name="Check Cell 2_FERC versus US GAAP differences - GSE MECO and Nantucket" xfId="47379"/>
    <cellStyle name="Check Cell 3" xfId="5503"/>
    <cellStyle name="Check Cell 3 2" xfId="5504"/>
    <cellStyle name="Check Cell 3 2 2" xfId="5505"/>
    <cellStyle name="Check Cell 3 2 2 2" xfId="5506"/>
    <cellStyle name="Check Cell 3 2 3" xfId="47380"/>
    <cellStyle name="Check Cell 3 3" xfId="5507"/>
    <cellStyle name="Check Cell 3 4" xfId="47381"/>
    <cellStyle name="Check Cell 3 5" xfId="47382"/>
    <cellStyle name="Check Cell 3_Sheet3" xfId="47383"/>
    <cellStyle name="Check Cell 4" xfId="5508"/>
    <cellStyle name="Check Cell 4 2" xfId="5509"/>
    <cellStyle name="Check Cell 4 2 2" xfId="5510"/>
    <cellStyle name="Check Cell 4 2 2 2" xfId="5511"/>
    <cellStyle name="Check Cell 4 2 3" xfId="47384"/>
    <cellStyle name="Check Cell 4 3" xfId="5512"/>
    <cellStyle name="Check Cell 4 4" xfId="47385"/>
    <cellStyle name="Check Cell 4 5" xfId="47386"/>
    <cellStyle name="Check Cell 5" xfId="5513"/>
    <cellStyle name="Check Cell 5 2" xfId="5514"/>
    <cellStyle name="Check Cell 5 2 2" xfId="5515"/>
    <cellStyle name="Check Cell 5 2 2 2" xfId="5516"/>
    <cellStyle name="Check Cell 5 2 3" xfId="47387"/>
    <cellStyle name="Check Cell 5 3" xfId="5517"/>
    <cellStyle name="Check Cell 5 4" xfId="47388"/>
    <cellStyle name="Check Cell 5 5" xfId="47389"/>
    <cellStyle name="Check Cell 5 6" xfId="47390"/>
    <cellStyle name="Check Cell 5 7" xfId="47391"/>
    <cellStyle name="Check Cell 6" xfId="5518"/>
    <cellStyle name="Check Cell 6 2" xfId="5519"/>
    <cellStyle name="Check Cell 6 2 2" xfId="5520"/>
    <cellStyle name="Check Cell 6 2 2 2" xfId="5521"/>
    <cellStyle name="Check Cell 6 2 3" xfId="47392"/>
    <cellStyle name="Check Cell 6 3" xfId="5522"/>
    <cellStyle name="Check Cell 6 4" xfId="47393"/>
    <cellStyle name="Check Cell 6 5" xfId="47394"/>
    <cellStyle name="Check Cell 7" xfId="5523"/>
    <cellStyle name="Check Cell 7 2" xfId="5524"/>
    <cellStyle name="Check Cell 7 2 2" xfId="5525"/>
    <cellStyle name="Check Cell 7 2 2 2" xfId="5526"/>
    <cellStyle name="Check Cell 7 2 3" xfId="47395"/>
    <cellStyle name="Check Cell 7 3" xfId="5527"/>
    <cellStyle name="Check Cell 7 4" xfId="47396"/>
    <cellStyle name="Check Cell 7 5" xfId="47397"/>
    <cellStyle name="Check Cell 8" xfId="5528"/>
    <cellStyle name="Check Cell 8 2" xfId="5529"/>
    <cellStyle name="Check Cell 8 2 2" xfId="5530"/>
    <cellStyle name="Check Cell 8 2 2 2" xfId="5531"/>
    <cellStyle name="Check Cell 8 2 3" xfId="47398"/>
    <cellStyle name="Check Cell 8 3" xfId="5532"/>
    <cellStyle name="Check Cell 8 4" xfId="47399"/>
    <cellStyle name="Check Cell 8 5" xfId="47400"/>
    <cellStyle name="Check Cell 9" xfId="5533"/>
    <cellStyle name="Check Cell 9 2" xfId="5534"/>
    <cellStyle name="Check Cell 9 2 2" xfId="5535"/>
    <cellStyle name="Check Cell 9 2 2 2" xfId="5536"/>
    <cellStyle name="Check Cell 9 2 3" xfId="47401"/>
    <cellStyle name="Check Cell 9 3" xfId="5537"/>
    <cellStyle name="Check Cell 9 4" xfId="47402"/>
    <cellStyle name="Check Cell 9 5" xfId="47403"/>
    <cellStyle name="CheckCell" xfId="47404"/>
    <cellStyle name="Code" xfId="5538"/>
    <cellStyle name="Code 2" xfId="5539"/>
    <cellStyle name="Code 2 2" xfId="5540"/>
    <cellStyle name="Code 2 2 2" xfId="5541"/>
    <cellStyle name="Code 2 3" xfId="47405"/>
    <cellStyle name="Code 3" xfId="5542"/>
    <cellStyle name="Code 4" xfId="47406"/>
    <cellStyle name="Code 5" xfId="47407"/>
    <cellStyle name="Code_Income Statement " xfId="47408"/>
    <cellStyle name="ColBlue" xfId="47409"/>
    <cellStyle name="ColGreen" xfId="47410"/>
    <cellStyle name="ColRed" xfId="47411"/>
    <cellStyle name="column Head Underlined" xfId="47412"/>
    <cellStyle name="Column Heading" xfId="5543"/>
    <cellStyle name="ColumnHeading" xfId="5544"/>
    <cellStyle name="ColumnHeading 2" xfId="5545"/>
    <cellStyle name="ColumnHeading 2 2" xfId="5546"/>
    <cellStyle name="ColumnHeading 2 2 2" xfId="5547"/>
    <cellStyle name="ColumnHeading 3" xfId="5548"/>
    <cellStyle name="ColumnHeading 3 2" xfId="5549"/>
    <cellStyle name="ColumnHeading 4" xfId="5550"/>
    <cellStyle name="ColumnHeading 4 2" xfId="5551"/>
    <cellStyle name="ColumnHeading 5" xfId="5552"/>
    <cellStyle name="ColumnHeading_COMPANYCODE" xfId="47413"/>
    <cellStyle name="Comma" xfId="1" builtinId="3"/>
    <cellStyle name="Comma  - Style1" xfId="5553"/>
    <cellStyle name="Comma  - Style2" xfId="5554"/>
    <cellStyle name="Comma  - Style3" xfId="5555"/>
    <cellStyle name="Comma  - Style4" xfId="5556"/>
    <cellStyle name="Comma  - Style5" xfId="5557"/>
    <cellStyle name="Comma  - Style6" xfId="5558"/>
    <cellStyle name="Comma  - Style7" xfId="5559"/>
    <cellStyle name="Comma  - Style8" xfId="5560"/>
    <cellStyle name="Comma (0)" xfId="5561"/>
    <cellStyle name="Comma (1)" xfId="47414"/>
    <cellStyle name="Comma (2)" xfId="47415"/>
    <cellStyle name="Comma [0] 2" xfId="5562"/>
    <cellStyle name="Comma [0] 3" xfId="5563"/>
    <cellStyle name="Comma [0] 4" xfId="47416"/>
    <cellStyle name="Comma [0] 4 2" xfId="47417"/>
    <cellStyle name="Comma [0] 4 2 2" xfId="47418"/>
    <cellStyle name="Comma [0] 4 2 2 2" xfId="47419"/>
    <cellStyle name="Comma [0] 4 2 3" xfId="47420"/>
    <cellStyle name="Comma [0] 4 2 3 2" xfId="47421"/>
    <cellStyle name="Comma [0] 4 2 4" xfId="47422"/>
    <cellStyle name="Comma [0] 4 2 4 2" xfId="47423"/>
    <cellStyle name="Comma [0] 4 2 5" xfId="47424"/>
    <cellStyle name="Comma [0] 4 2 5 2" xfId="47425"/>
    <cellStyle name="Comma [0] 4 2 6" xfId="47426"/>
    <cellStyle name="Comma [0] 4 3" xfId="47427"/>
    <cellStyle name="Comma [0] 4 3 2" xfId="47428"/>
    <cellStyle name="Comma [0] 4 4" xfId="47429"/>
    <cellStyle name="Comma [0] 4 4 2" xfId="47430"/>
    <cellStyle name="Comma [0] 4 5" xfId="47431"/>
    <cellStyle name="Comma [0] 4 5 2" xfId="47432"/>
    <cellStyle name="Comma [0] 4 6" xfId="47433"/>
    <cellStyle name="Comma [0] 4 6 2" xfId="47434"/>
    <cellStyle name="Comma [0] 4 7" xfId="47435"/>
    <cellStyle name="Comma [0] 4 7 2" xfId="47436"/>
    <cellStyle name="Comma [0] 4 8" xfId="47437"/>
    <cellStyle name="Comma [0] 4 8 2" xfId="47438"/>
    <cellStyle name="Comma [0] 4 9" xfId="47439"/>
    <cellStyle name="Comma [00]" xfId="5564"/>
    <cellStyle name="Comma [1]" xfId="5565"/>
    <cellStyle name="Comma [1] 2" xfId="47440"/>
    <cellStyle name="Comma [2]" xfId="5566"/>
    <cellStyle name="Comma [2] 2" xfId="47441"/>
    <cellStyle name="Comma [3]" xfId="5567"/>
    <cellStyle name="Comma [3] 2" xfId="47442"/>
    <cellStyle name="Comma [6]" xfId="5568"/>
    <cellStyle name="Comma 0" xfId="5569"/>
    <cellStyle name="Comma 0*" xfId="5570"/>
    <cellStyle name="Comma 0_Model_Sep_2_02" xfId="5571"/>
    <cellStyle name="Comma 10" xfId="5572"/>
    <cellStyle name="Comma 10 2" xfId="5573"/>
    <cellStyle name="Comma 10 2 10" xfId="5574"/>
    <cellStyle name="Comma 10 2 10 2" xfId="5575"/>
    <cellStyle name="Comma 10 2 10 2 2" xfId="5576"/>
    <cellStyle name="Comma 10 2 10 2 2 2" xfId="5577"/>
    <cellStyle name="Comma 10 2 10 2 3" xfId="5578"/>
    <cellStyle name="Comma 10 2 11" xfId="5579"/>
    <cellStyle name="Comma 10 2 11 2" xfId="5580"/>
    <cellStyle name="Comma 10 2 11 2 2" xfId="5581"/>
    <cellStyle name="Comma 10 2 11 2 2 2" xfId="5582"/>
    <cellStyle name="Comma 10 2 11 2 3" xfId="5583"/>
    <cellStyle name="Comma 10 2 12" xfId="5584"/>
    <cellStyle name="Comma 10 2 12 2" xfId="5585"/>
    <cellStyle name="Comma 10 2 12 2 2" xfId="5586"/>
    <cellStyle name="Comma 10 2 12 2 2 2" xfId="5587"/>
    <cellStyle name="Comma 10 2 12 2 3" xfId="5588"/>
    <cellStyle name="Comma 10 2 13" xfId="5589"/>
    <cellStyle name="Comma 10 2 13 2" xfId="5590"/>
    <cellStyle name="Comma 10 2 13 2 2" xfId="5591"/>
    <cellStyle name="Comma 10 2 13 2 2 2" xfId="5592"/>
    <cellStyle name="Comma 10 2 13 2 3" xfId="5593"/>
    <cellStyle name="Comma 10 2 14" xfId="5594"/>
    <cellStyle name="Comma 10 2 14 2" xfId="5595"/>
    <cellStyle name="Comma 10 2 14 2 2" xfId="5596"/>
    <cellStyle name="Comma 10 2 14 2 2 2" xfId="5597"/>
    <cellStyle name="Comma 10 2 14 2 3" xfId="5598"/>
    <cellStyle name="Comma 10 2 15" xfId="5599"/>
    <cellStyle name="Comma 10 2 15 2" xfId="5600"/>
    <cellStyle name="Comma 10 2 15 2 2" xfId="5601"/>
    <cellStyle name="Comma 10 2 15 2 2 2" xfId="5602"/>
    <cellStyle name="Comma 10 2 15 2 3" xfId="5603"/>
    <cellStyle name="Comma 10 2 16" xfId="5604"/>
    <cellStyle name="Comma 10 2 16 2" xfId="5605"/>
    <cellStyle name="Comma 10 2 16 2 2" xfId="5606"/>
    <cellStyle name="Comma 10 2 16 2 2 2" xfId="5607"/>
    <cellStyle name="Comma 10 2 16 2 3" xfId="5608"/>
    <cellStyle name="Comma 10 2 17" xfId="5609"/>
    <cellStyle name="Comma 10 2 17 2" xfId="5610"/>
    <cellStyle name="Comma 10 2 17 2 2" xfId="5611"/>
    <cellStyle name="Comma 10 2 17 2 2 2" xfId="5612"/>
    <cellStyle name="Comma 10 2 17 2 3" xfId="5613"/>
    <cellStyle name="Comma 10 2 18" xfId="5614"/>
    <cellStyle name="Comma 10 2 18 2" xfId="5615"/>
    <cellStyle name="Comma 10 2 18 2 2" xfId="5616"/>
    <cellStyle name="Comma 10 2 18 2 2 2" xfId="5617"/>
    <cellStyle name="Comma 10 2 18 2 3" xfId="5618"/>
    <cellStyle name="Comma 10 2 19" xfId="5619"/>
    <cellStyle name="Comma 10 2 19 2" xfId="5620"/>
    <cellStyle name="Comma 10 2 19 2 2" xfId="5621"/>
    <cellStyle name="Comma 10 2 19 2 2 2" xfId="5622"/>
    <cellStyle name="Comma 10 2 19 2 3" xfId="5623"/>
    <cellStyle name="Comma 10 2 2" xfId="5624"/>
    <cellStyle name="Comma 10 2 2 2" xfId="5625"/>
    <cellStyle name="Comma 10 2 2 2 2" xfId="5626"/>
    <cellStyle name="Comma 10 2 2 2 2 2" xfId="5627"/>
    <cellStyle name="Comma 10 2 2 2 3" xfId="5628"/>
    <cellStyle name="Comma 10 2 20" xfId="5629"/>
    <cellStyle name="Comma 10 2 20 2" xfId="5630"/>
    <cellStyle name="Comma 10 2 20 2 2" xfId="5631"/>
    <cellStyle name="Comma 10 2 20 2 2 2" xfId="5632"/>
    <cellStyle name="Comma 10 2 20 2 3" xfId="5633"/>
    <cellStyle name="Comma 10 2 21" xfId="47443"/>
    <cellStyle name="Comma 10 2 22" xfId="47444"/>
    <cellStyle name="Comma 10 2 22 2" xfId="47445"/>
    <cellStyle name="Comma 10 2 23" xfId="47446"/>
    <cellStyle name="Comma 10 2 23 2" xfId="47447"/>
    <cellStyle name="Comma 10 2 24" xfId="47448"/>
    <cellStyle name="Comma 10 2 25" xfId="47449"/>
    <cellStyle name="Comma 10 2 3" xfId="5634"/>
    <cellStyle name="Comma 10 2 3 2" xfId="5635"/>
    <cellStyle name="Comma 10 2 3 2 2" xfId="5636"/>
    <cellStyle name="Comma 10 2 3 2 2 2" xfId="5637"/>
    <cellStyle name="Comma 10 2 3 2 3" xfId="5638"/>
    <cellStyle name="Comma 10 2 4" xfId="5639"/>
    <cellStyle name="Comma 10 2 4 2" xfId="5640"/>
    <cellStyle name="Comma 10 2 4 2 2" xfId="5641"/>
    <cellStyle name="Comma 10 2 4 2 2 2" xfId="5642"/>
    <cellStyle name="Comma 10 2 4 2 3" xfId="5643"/>
    <cellStyle name="Comma 10 2 5" xfId="5644"/>
    <cellStyle name="Comma 10 2 5 2" xfId="5645"/>
    <cellStyle name="Comma 10 2 5 2 2" xfId="5646"/>
    <cellStyle name="Comma 10 2 5 2 2 2" xfId="5647"/>
    <cellStyle name="Comma 10 2 5 2 3" xfId="5648"/>
    <cellStyle name="Comma 10 2 6" xfId="5649"/>
    <cellStyle name="Comma 10 2 6 2" xfId="5650"/>
    <cellStyle name="Comma 10 2 6 2 2" xfId="5651"/>
    <cellStyle name="Comma 10 2 6 2 2 2" xfId="5652"/>
    <cellStyle name="Comma 10 2 6 2 3" xfId="5653"/>
    <cellStyle name="Comma 10 2 7" xfId="5654"/>
    <cellStyle name="Comma 10 2 7 2" xfId="5655"/>
    <cellStyle name="Comma 10 2 7 2 2" xfId="5656"/>
    <cellStyle name="Comma 10 2 7 2 2 2" xfId="5657"/>
    <cellStyle name="Comma 10 2 7 2 3" xfId="5658"/>
    <cellStyle name="Comma 10 2 8" xfId="5659"/>
    <cellStyle name="Comma 10 2 8 2" xfId="5660"/>
    <cellStyle name="Comma 10 2 8 2 2" xfId="5661"/>
    <cellStyle name="Comma 10 2 8 2 2 2" xfId="5662"/>
    <cellStyle name="Comma 10 2 8 2 3" xfId="5663"/>
    <cellStyle name="Comma 10 2 9" xfId="5664"/>
    <cellStyle name="Comma 10 2 9 2" xfId="5665"/>
    <cellStyle name="Comma 10 2 9 2 2" xfId="5666"/>
    <cellStyle name="Comma 10 2 9 2 2 2" xfId="5667"/>
    <cellStyle name="Comma 10 2 9 2 3" xfId="5668"/>
    <cellStyle name="Comma 10 3" xfId="5669"/>
    <cellStyle name="Comma 10 3 2" xfId="5670"/>
    <cellStyle name="Comma 10 3 3" xfId="5671"/>
    <cellStyle name="Comma 10 3 4" xfId="5672"/>
    <cellStyle name="Comma 10 3 5" xfId="5673"/>
    <cellStyle name="Comma 10 3 6" xfId="5674"/>
    <cellStyle name="Comma 10 3 7" xfId="5675"/>
    <cellStyle name="Comma 10 3 7 2" xfId="5676"/>
    <cellStyle name="Comma 10 3 7 2 2" xfId="5677"/>
    <cellStyle name="Comma 10 3 7 3" xfId="5678"/>
    <cellStyle name="Comma 10 4" xfId="5679"/>
    <cellStyle name="Comma 10 4 2" xfId="5680"/>
    <cellStyle name="Comma 10 4 2 2" xfId="5681"/>
    <cellStyle name="Comma 10 4 2 2 2" xfId="5682"/>
    <cellStyle name="Comma 10 4 2 3" xfId="5683"/>
    <cellStyle name="Comma 10 5" xfId="5684"/>
    <cellStyle name="Comma 10 6" xfId="5685"/>
    <cellStyle name="Comma 10 6 2" xfId="47450"/>
    <cellStyle name="Comma 10 7" xfId="5686"/>
    <cellStyle name="Comma 10 7 2" xfId="47451"/>
    <cellStyle name="Comma 10 8" xfId="47452"/>
    <cellStyle name="Comma 10 9" xfId="47453"/>
    <cellStyle name="Comma 100" xfId="5687"/>
    <cellStyle name="Comma 101" xfId="8"/>
    <cellStyle name="Comma 102" xfId="44774"/>
    <cellStyle name="Comma 103" xfId="44780"/>
    <cellStyle name="Comma 104" xfId="47454"/>
    <cellStyle name="Comma 105" xfId="47455"/>
    <cellStyle name="Comma 106" xfId="47456"/>
    <cellStyle name="Comma 107" xfId="47457"/>
    <cellStyle name="Comma 108" xfId="47458"/>
    <cellStyle name="Comma 109" xfId="47459"/>
    <cellStyle name="Comma 11" xfId="5688"/>
    <cellStyle name="Comma 11 2" xfId="5689"/>
    <cellStyle name="Comma 11 2 2" xfId="5690"/>
    <cellStyle name="Comma 11 2 3" xfId="5691"/>
    <cellStyle name="Comma 11 2 4" xfId="5692"/>
    <cellStyle name="Comma 11 2 5" xfId="5693"/>
    <cellStyle name="Comma 11 2 6" xfId="5694"/>
    <cellStyle name="Comma 11 3" xfId="5695"/>
    <cellStyle name="Comma 11 3 2" xfId="47460"/>
    <cellStyle name="Comma 11 4" xfId="5696"/>
    <cellStyle name="Comma 11 4 2" xfId="5697"/>
    <cellStyle name="Comma 11 4 3" xfId="5698"/>
    <cellStyle name="Comma 11 5" xfId="5699"/>
    <cellStyle name="Comma 11 5 2" xfId="5700"/>
    <cellStyle name="Comma 11 5 3" xfId="5701"/>
    <cellStyle name="Comma 11 6" xfId="5702"/>
    <cellStyle name="Comma 11 7" xfId="5703"/>
    <cellStyle name="Comma 11 8" xfId="5704"/>
    <cellStyle name="Comma 110" xfId="47461"/>
    <cellStyle name="Comma 111" xfId="47462"/>
    <cellStyle name="Comma 112" xfId="47463"/>
    <cellStyle name="Comma 113" xfId="47464"/>
    <cellStyle name="Comma 114" xfId="47465"/>
    <cellStyle name="Comma 115" xfId="47466"/>
    <cellStyle name="Comma 116" xfId="47467"/>
    <cellStyle name="Comma 117" xfId="47468"/>
    <cellStyle name="Comma 118" xfId="47469"/>
    <cellStyle name="Comma 119" xfId="47470"/>
    <cellStyle name="Comma 12" xfId="5705"/>
    <cellStyle name="Comma 12 2" xfId="5706"/>
    <cellStyle name="Comma 12 2 2" xfId="47471"/>
    <cellStyle name="Comma 12 3" xfId="5707"/>
    <cellStyle name="Comma 12 3 2" xfId="5708"/>
    <cellStyle name="Comma 12 3 3" xfId="5709"/>
    <cellStyle name="Comma 12 4" xfId="5710"/>
    <cellStyle name="Comma 12 4 2" xfId="47472"/>
    <cellStyle name="Comma 12 5" xfId="5711"/>
    <cellStyle name="Comma 12 5 2" xfId="47473"/>
    <cellStyle name="Comma 12 6" xfId="5712"/>
    <cellStyle name="Comma 12 7" xfId="47474"/>
    <cellStyle name="Comma 120" xfId="47475"/>
    <cellStyle name="Comma 121" xfId="47476"/>
    <cellStyle name="Comma 122" xfId="47477"/>
    <cellStyle name="Comma 123" xfId="47478"/>
    <cellStyle name="Comma 124" xfId="47479"/>
    <cellStyle name="Comma 125" xfId="47480"/>
    <cellStyle name="Comma 126" xfId="47481"/>
    <cellStyle name="Comma 127" xfId="47482"/>
    <cellStyle name="Comma 128" xfId="47483"/>
    <cellStyle name="Comma 129" xfId="47484"/>
    <cellStyle name="Comma 13" xfId="5713"/>
    <cellStyle name="Comma 13 10" xfId="5714"/>
    <cellStyle name="Comma 13 10 2" xfId="5715"/>
    <cellStyle name="Comma 13 10 2 2" xfId="5716"/>
    <cellStyle name="Comma 13 10 2 2 2" xfId="5717"/>
    <cellStyle name="Comma 13 10 2 3" xfId="5718"/>
    <cellStyle name="Comma 13 11" xfId="5719"/>
    <cellStyle name="Comma 13 11 2" xfId="5720"/>
    <cellStyle name="Comma 13 11 2 2" xfId="5721"/>
    <cellStyle name="Comma 13 11 2 2 2" xfId="5722"/>
    <cellStyle name="Comma 13 11 2 3" xfId="5723"/>
    <cellStyle name="Comma 13 12" xfId="5724"/>
    <cellStyle name="Comma 13 12 2" xfId="5725"/>
    <cellStyle name="Comma 13 12 2 2" xfId="5726"/>
    <cellStyle name="Comma 13 12 2 2 2" xfId="5727"/>
    <cellStyle name="Comma 13 12 2 3" xfId="5728"/>
    <cellStyle name="Comma 13 13" xfId="5729"/>
    <cellStyle name="Comma 13 13 2" xfId="5730"/>
    <cellStyle name="Comma 13 13 2 2" xfId="5731"/>
    <cellStyle name="Comma 13 13 2 2 2" xfId="5732"/>
    <cellStyle name="Comma 13 13 2 3" xfId="5733"/>
    <cellStyle name="Comma 13 14" xfId="5734"/>
    <cellStyle name="Comma 13 14 2" xfId="5735"/>
    <cellStyle name="Comma 13 14 2 2" xfId="5736"/>
    <cellStyle name="Comma 13 14 2 2 2" xfId="5737"/>
    <cellStyle name="Comma 13 14 2 3" xfId="5738"/>
    <cellStyle name="Comma 13 15" xfId="5739"/>
    <cellStyle name="Comma 13 15 2" xfId="5740"/>
    <cellStyle name="Comma 13 15 2 2" xfId="5741"/>
    <cellStyle name="Comma 13 15 2 2 2" xfId="5742"/>
    <cellStyle name="Comma 13 15 2 3" xfId="5743"/>
    <cellStyle name="Comma 13 16" xfId="5744"/>
    <cellStyle name="Comma 13 16 2" xfId="5745"/>
    <cellStyle name="Comma 13 16 2 2" xfId="5746"/>
    <cellStyle name="Comma 13 16 2 2 2" xfId="5747"/>
    <cellStyle name="Comma 13 16 2 3" xfId="5748"/>
    <cellStyle name="Comma 13 17" xfId="5749"/>
    <cellStyle name="Comma 13 17 2" xfId="5750"/>
    <cellStyle name="Comma 13 17 2 2" xfId="5751"/>
    <cellStyle name="Comma 13 17 2 2 2" xfId="5752"/>
    <cellStyle name="Comma 13 17 2 3" xfId="5753"/>
    <cellStyle name="Comma 13 18" xfId="5754"/>
    <cellStyle name="Comma 13 18 2" xfId="5755"/>
    <cellStyle name="Comma 13 18 2 2" xfId="5756"/>
    <cellStyle name="Comma 13 18 2 2 2" xfId="5757"/>
    <cellStyle name="Comma 13 18 2 3" xfId="5758"/>
    <cellStyle name="Comma 13 19" xfId="5759"/>
    <cellStyle name="Comma 13 19 2" xfId="5760"/>
    <cellStyle name="Comma 13 19 2 2" xfId="5761"/>
    <cellStyle name="Comma 13 19 2 2 2" xfId="5762"/>
    <cellStyle name="Comma 13 19 2 3" xfId="5763"/>
    <cellStyle name="Comma 13 2" xfId="5764"/>
    <cellStyle name="Comma 13 2 2" xfId="47485"/>
    <cellStyle name="Comma 13 20" xfId="5765"/>
    <cellStyle name="Comma 13 20 2" xfId="5766"/>
    <cellStyle name="Comma 13 20 2 2" xfId="5767"/>
    <cellStyle name="Comma 13 20 2 2 2" xfId="5768"/>
    <cellStyle name="Comma 13 20 2 3" xfId="5769"/>
    <cellStyle name="Comma 13 21" xfId="5770"/>
    <cellStyle name="Comma 13 22" xfId="5771"/>
    <cellStyle name="Comma 13 22 2" xfId="47486"/>
    <cellStyle name="Comma 13 23" xfId="47487"/>
    <cellStyle name="Comma 13 23 2" xfId="47488"/>
    <cellStyle name="Comma 13 24" xfId="47489"/>
    <cellStyle name="Comma 13 25" xfId="47490"/>
    <cellStyle name="Comma 13 3" xfId="5772"/>
    <cellStyle name="Comma 13 3 2" xfId="5773"/>
    <cellStyle name="Comma 13 3 2 2" xfId="5774"/>
    <cellStyle name="Comma 13 3 2 2 2" xfId="5775"/>
    <cellStyle name="Comma 13 3 2 3" xfId="5776"/>
    <cellStyle name="Comma 13 4" xfId="5777"/>
    <cellStyle name="Comma 13 4 2" xfId="5778"/>
    <cellStyle name="Comma 13 4 2 2" xfId="5779"/>
    <cellStyle name="Comma 13 4 2 2 2" xfId="5780"/>
    <cellStyle name="Comma 13 4 2 3" xfId="5781"/>
    <cellStyle name="Comma 13 5" xfId="5782"/>
    <cellStyle name="Comma 13 5 2" xfId="5783"/>
    <cellStyle name="Comma 13 5 2 2" xfId="5784"/>
    <cellStyle name="Comma 13 5 2 2 2" xfId="5785"/>
    <cellStyle name="Comma 13 5 2 3" xfId="5786"/>
    <cellStyle name="Comma 13 6" xfId="5787"/>
    <cellStyle name="Comma 13 6 2" xfId="5788"/>
    <cellStyle name="Comma 13 6 2 2" xfId="5789"/>
    <cellStyle name="Comma 13 6 2 2 2" xfId="5790"/>
    <cellStyle name="Comma 13 6 2 3" xfId="5791"/>
    <cellStyle name="Comma 13 7" xfId="5792"/>
    <cellStyle name="Comma 13 7 2" xfId="5793"/>
    <cellStyle name="Comma 13 7 2 2" xfId="5794"/>
    <cellStyle name="Comma 13 7 2 2 2" xfId="5795"/>
    <cellStyle name="Comma 13 7 2 3" xfId="5796"/>
    <cellStyle name="Comma 13 8" xfId="5797"/>
    <cellStyle name="Comma 13 8 2" xfId="5798"/>
    <cellStyle name="Comma 13 8 2 2" xfId="5799"/>
    <cellStyle name="Comma 13 8 2 2 2" xfId="5800"/>
    <cellStyle name="Comma 13 8 2 3" xfId="5801"/>
    <cellStyle name="Comma 13 9" xfId="5802"/>
    <cellStyle name="Comma 13 9 2" xfId="5803"/>
    <cellStyle name="Comma 13 9 2 2" xfId="5804"/>
    <cellStyle name="Comma 13 9 2 2 2" xfId="5805"/>
    <cellStyle name="Comma 13 9 2 3" xfId="5806"/>
    <cellStyle name="Comma 130" xfId="47491"/>
    <cellStyle name="Comma 131" xfId="47492"/>
    <cellStyle name="Comma 132" xfId="47493"/>
    <cellStyle name="Comma 133" xfId="47494"/>
    <cellStyle name="Comma 134" xfId="47495"/>
    <cellStyle name="Comma 135" xfId="47496"/>
    <cellStyle name="Comma 136" xfId="47497"/>
    <cellStyle name="Comma 137" xfId="47498"/>
    <cellStyle name="Comma 138" xfId="47499"/>
    <cellStyle name="Comma 139" xfId="47500"/>
    <cellStyle name="Comma 14" xfId="5807"/>
    <cellStyle name="Comma 14 10" xfId="5808"/>
    <cellStyle name="Comma 14 10 2" xfId="5809"/>
    <cellStyle name="Comma 14 10 2 2" xfId="5810"/>
    <cellStyle name="Comma 14 10 2 2 2" xfId="5811"/>
    <cellStyle name="Comma 14 10 2 3" xfId="5812"/>
    <cellStyle name="Comma 14 11" xfId="5813"/>
    <cellStyle name="Comma 14 11 2" xfId="5814"/>
    <cellStyle name="Comma 14 11 2 2" xfId="5815"/>
    <cellStyle name="Comma 14 11 2 2 2" xfId="5816"/>
    <cellStyle name="Comma 14 11 2 3" xfId="5817"/>
    <cellStyle name="Comma 14 12" xfId="5818"/>
    <cellStyle name="Comma 14 12 2" xfId="5819"/>
    <cellStyle name="Comma 14 12 2 2" xfId="5820"/>
    <cellStyle name="Comma 14 12 2 2 2" xfId="5821"/>
    <cellStyle name="Comma 14 12 2 3" xfId="5822"/>
    <cellStyle name="Comma 14 13" xfId="5823"/>
    <cellStyle name="Comma 14 13 2" xfId="5824"/>
    <cellStyle name="Comma 14 13 2 2" xfId="5825"/>
    <cellStyle name="Comma 14 13 2 2 2" xfId="5826"/>
    <cellStyle name="Comma 14 13 2 3" xfId="5827"/>
    <cellStyle name="Comma 14 14" xfId="5828"/>
    <cellStyle name="Comma 14 14 2" xfId="5829"/>
    <cellStyle name="Comma 14 14 2 2" xfId="5830"/>
    <cellStyle name="Comma 14 14 2 2 2" xfId="5831"/>
    <cellStyle name="Comma 14 14 2 3" xfId="5832"/>
    <cellStyle name="Comma 14 15" xfId="5833"/>
    <cellStyle name="Comma 14 15 2" xfId="5834"/>
    <cellStyle name="Comma 14 15 2 2" xfId="5835"/>
    <cellStyle name="Comma 14 15 2 2 2" xfId="5836"/>
    <cellStyle name="Comma 14 15 2 3" xfId="5837"/>
    <cellStyle name="Comma 14 16" xfId="5838"/>
    <cellStyle name="Comma 14 16 2" xfId="5839"/>
    <cellStyle name="Comma 14 16 2 2" xfId="5840"/>
    <cellStyle name="Comma 14 16 2 2 2" xfId="5841"/>
    <cellStyle name="Comma 14 16 2 3" xfId="5842"/>
    <cellStyle name="Comma 14 17" xfId="5843"/>
    <cellStyle name="Comma 14 17 2" xfId="5844"/>
    <cellStyle name="Comma 14 17 2 2" xfId="5845"/>
    <cellStyle name="Comma 14 17 2 2 2" xfId="5846"/>
    <cellStyle name="Comma 14 17 2 3" xfId="5847"/>
    <cellStyle name="Comma 14 18" xfId="5848"/>
    <cellStyle name="Comma 14 18 2" xfId="5849"/>
    <cellStyle name="Comma 14 18 2 2" xfId="5850"/>
    <cellStyle name="Comma 14 18 2 2 2" xfId="5851"/>
    <cellStyle name="Comma 14 18 2 3" xfId="5852"/>
    <cellStyle name="Comma 14 19" xfId="5853"/>
    <cellStyle name="Comma 14 19 2" xfId="5854"/>
    <cellStyle name="Comma 14 19 2 2" xfId="5855"/>
    <cellStyle name="Comma 14 19 2 2 2" xfId="5856"/>
    <cellStyle name="Comma 14 19 2 3" xfId="5857"/>
    <cellStyle name="Comma 14 2" xfId="5858"/>
    <cellStyle name="Comma 14 2 10" xfId="5859"/>
    <cellStyle name="Comma 14 2 11" xfId="5860"/>
    <cellStyle name="Comma 14 2 12" xfId="5861"/>
    <cellStyle name="Comma 14 2 13" xfId="5862"/>
    <cellStyle name="Comma 14 2 14" xfId="5863"/>
    <cellStyle name="Comma 14 2 15" xfId="5864"/>
    <cellStyle name="Comma 14 2 16" xfId="5865"/>
    <cellStyle name="Comma 14 2 17" xfId="5866"/>
    <cellStyle name="Comma 14 2 18" xfId="5867"/>
    <cellStyle name="Comma 14 2 19" xfId="5868"/>
    <cellStyle name="Comma 14 2 2" xfId="5869"/>
    <cellStyle name="Comma 14 2 2 2" xfId="5870"/>
    <cellStyle name="Comma 14 2 20" xfId="5871"/>
    <cellStyle name="Comma 14 2 21" xfId="5872"/>
    <cellStyle name="Comma 14 2 22" xfId="5873"/>
    <cellStyle name="Comma 14 2 23" xfId="5874"/>
    <cellStyle name="Comma 14 2 24" xfId="5875"/>
    <cellStyle name="Comma 14 2 25" xfId="5876"/>
    <cellStyle name="Comma 14 2 26" xfId="5877"/>
    <cellStyle name="Comma 14 2 27" xfId="5878"/>
    <cellStyle name="Comma 14 2 28" xfId="5879"/>
    <cellStyle name="Comma 14 2 29" xfId="5880"/>
    <cellStyle name="Comma 14 2 3" xfId="5881"/>
    <cellStyle name="Comma 14 2 3 2" xfId="5882"/>
    <cellStyle name="Comma 14 2 30" xfId="5883"/>
    <cellStyle name="Comma 14 2 31" xfId="5884"/>
    <cellStyle name="Comma 14 2 32" xfId="5885"/>
    <cellStyle name="Comma 14 2 33" xfId="5886"/>
    <cellStyle name="Comma 14 2 34" xfId="5887"/>
    <cellStyle name="Comma 14 2 35" xfId="5888"/>
    <cellStyle name="Comma 14 2 36" xfId="5889"/>
    <cellStyle name="Comma 14 2 37" xfId="5890"/>
    <cellStyle name="Comma 14 2 38" xfId="5891"/>
    <cellStyle name="Comma 14 2 39" xfId="5892"/>
    <cellStyle name="Comma 14 2 4" xfId="5893"/>
    <cellStyle name="Comma 14 2 4 2" xfId="5894"/>
    <cellStyle name="Comma 14 2 40" xfId="5895"/>
    <cellStyle name="Comma 14 2 41" xfId="5896"/>
    <cellStyle name="Comma 14 2 42" xfId="5897"/>
    <cellStyle name="Comma 14 2 43" xfId="5898"/>
    <cellStyle name="Comma 14 2 44" xfId="5899"/>
    <cellStyle name="Comma 14 2 45" xfId="5900"/>
    <cellStyle name="Comma 14 2 46" xfId="5901"/>
    <cellStyle name="Comma 14 2 47" xfId="5902"/>
    <cellStyle name="Comma 14 2 48" xfId="5903"/>
    <cellStyle name="Comma 14 2 49" xfId="5904"/>
    <cellStyle name="Comma 14 2 5" xfId="5905"/>
    <cellStyle name="Comma 14 2 50" xfId="5906"/>
    <cellStyle name="Comma 14 2 51" xfId="5907"/>
    <cellStyle name="Comma 14 2 6" xfId="5908"/>
    <cellStyle name="Comma 14 2 7" xfId="5909"/>
    <cellStyle name="Comma 14 2 8" xfId="5910"/>
    <cellStyle name="Comma 14 2 9" xfId="5911"/>
    <cellStyle name="Comma 14 20" xfId="5912"/>
    <cellStyle name="Comma 14 20 2" xfId="5913"/>
    <cellStyle name="Comma 14 21" xfId="5914"/>
    <cellStyle name="Comma 14 21 2" xfId="5915"/>
    <cellStyle name="Comma 14 22" xfId="5916"/>
    <cellStyle name="Comma 14 22 2" xfId="5917"/>
    <cellStyle name="Comma 14 23" xfId="5918"/>
    <cellStyle name="Comma 14 24" xfId="5919"/>
    <cellStyle name="Comma 14 25" xfId="5920"/>
    <cellStyle name="Comma 14 26" xfId="5921"/>
    <cellStyle name="Comma 14 27" xfId="5922"/>
    <cellStyle name="Comma 14 28" xfId="5923"/>
    <cellStyle name="Comma 14 29" xfId="5924"/>
    <cellStyle name="Comma 14 3" xfId="5925"/>
    <cellStyle name="Comma 14 3 2" xfId="5926"/>
    <cellStyle name="Comma 14 3 2 2" xfId="5927"/>
    <cellStyle name="Comma 14 3 2 2 2" xfId="5928"/>
    <cellStyle name="Comma 14 3 2 3" xfId="5929"/>
    <cellStyle name="Comma 14 30" xfId="5930"/>
    <cellStyle name="Comma 14 31" xfId="5931"/>
    <cellStyle name="Comma 14 32" xfId="5932"/>
    <cellStyle name="Comma 14 33" xfId="5933"/>
    <cellStyle name="Comma 14 34" xfId="5934"/>
    <cellStyle name="Comma 14 35" xfId="5935"/>
    <cellStyle name="Comma 14 36" xfId="5936"/>
    <cellStyle name="Comma 14 37" xfId="5937"/>
    <cellStyle name="Comma 14 38" xfId="5938"/>
    <cellStyle name="Comma 14 39" xfId="5939"/>
    <cellStyle name="Comma 14 4" xfId="5940"/>
    <cellStyle name="Comma 14 4 2" xfId="5941"/>
    <cellStyle name="Comma 14 4 2 2" xfId="5942"/>
    <cellStyle name="Comma 14 4 2 2 2" xfId="5943"/>
    <cellStyle name="Comma 14 4 2 3" xfId="5944"/>
    <cellStyle name="Comma 14 40" xfId="5945"/>
    <cellStyle name="Comma 14 41" xfId="5946"/>
    <cellStyle name="Comma 14 41 2" xfId="5947"/>
    <cellStyle name="Comma 14 41 2 2" xfId="5948"/>
    <cellStyle name="Comma 14 41 3" xfId="5949"/>
    <cellStyle name="Comma 14 42" xfId="5950"/>
    <cellStyle name="Comma 14 42 2" xfId="5951"/>
    <cellStyle name="Comma 14 42 3" xfId="5952"/>
    <cellStyle name="Comma 14 43" xfId="5953"/>
    <cellStyle name="Comma 14 44" xfId="5954"/>
    <cellStyle name="Comma 14 45" xfId="5955"/>
    <cellStyle name="Comma 14 46" xfId="5956"/>
    <cellStyle name="Comma 14 47" xfId="5957"/>
    <cellStyle name="Comma 14 48" xfId="5958"/>
    <cellStyle name="Comma 14 49" xfId="5959"/>
    <cellStyle name="Comma 14 5" xfId="5960"/>
    <cellStyle name="Comma 14 5 2" xfId="5961"/>
    <cellStyle name="Comma 14 5 2 2" xfId="5962"/>
    <cellStyle name="Comma 14 5 2 2 2" xfId="5963"/>
    <cellStyle name="Comma 14 5 2 3" xfId="5964"/>
    <cellStyle name="Comma 14 50" xfId="5965"/>
    <cellStyle name="Comma 14 51" xfId="5966"/>
    <cellStyle name="Comma 14 52" xfId="5967"/>
    <cellStyle name="Comma 14 53" xfId="5968"/>
    <cellStyle name="Comma 14 54" xfId="5969"/>
    <cellStyle name="Comma 14 55" xfId="5970"/>
    <cellStyle name="Comma 14 56" xfId="5971"/>
    <cellStyle name="Comma 14 57" xfId="5972"/>
    <cellStyle name="Comma 14 58" xfId="5973"/>
    <cellStyle name="Comma 14 59" xfId="5974"/>
    <cellStyle name="Comma 14 6" xfId="5975"/>
    <cellStyle name="Comma 14 6 2" xfId="5976"/>
    <cellStyle name="Comma 14 6 2 2" xfId="5977"/>
    <cellStyle name="Comma 14 6 2 2 2" xfId="5978"/>
    <cellStyle name="Comma 14 6 2 3" xfId="5979"/>
    <cellStyle name="Comma 14 60" xfId="5980"/>
    <cellStyle name="Comma 14 61" xfId="5981"/>
    <cellStyle name="Comma 14 62" xfId="5982"/>
    <cellStyle name="Comma 14 63" xfId="5983"/>
    <cellStyle name="Comma 14 64" xfId="5984"/>
    <cellStyle name="Comma 14 65" xfId="5985"/>
    <cellStyle name="Comma 14 66" xfId="5986"/>
    <cellStyle name="Comma 14 67" xfId="5987"/>
    <cellStyle name="Comma 14 68" xfId="5988"/>
    <cellStyle name="Comma 14 69" xfId="5989"/>
    <cellStyle name="Comma 14 7" xfId="5990"/>
    <cellStyle name="Comma 14 7 2" xfId="5991"/>
    <cellStyle name="Comma 14 7 2 2" xfId="5992"/>
    <cellStyle name="Comma 14 7 2 2 2" xfId="5993"/>
    <cellStyle name="Comma 14 7 2 3" xfId="5994"/>
    <cellStyle name="Comma 14 8" xfId="5995"/>
    <cellStyle name="Comma 14 8 2" xfId="5996"/>
    <cellStyle name="Comma 14 8 2 2" xfId="5997"/>
    <cellStyle name="Comma 14 8 2 2 2" xfId="5998"/>
    <cellStyle name="Comma 14 8 2 3" xfId="5999"/>
    <cellStyle name="Comma 14 9" xfId="6000"/>
    <cellStyle name="Comma 14 9 2" xfId="6001"/>
    <cellStyle name="Comma 14 9 2 2" xfId="6002"/>
    <cellStyle name="Comma 14 9 2 2 2" xfId="6003"/>
    <cellStyle name="Comma 14 9 2 3" xfId="6004"/>
    <cellStyle name="Comma 140" xfId="47501"/>
    <cellStyle name="Comma 141" xfId="47502"/>
    <cellStyle name="Comma 142" xfId="47503"/>
    <cellStyle name="Comma 143" xfId="47504"/>
    <cellStyle name="Comma 144" xfId="47505"/>
    <cellStyle name="Comma 145" xfId="47506"/>
    <cellStyle name="Comma 146" xfId="47507"/>
    <cellStyle name="Comma 147" xfId="47508"/>
    <cellStyle name="Comma 148" xfId="47509"/>
    <cellStyle name="Comma 149" xfId="47510"/>
    <cellStyle name="Comma 15" xfId="6005"/>
    <cellStyle name="Comma 15 10" xfId="6006"/>
    <cellStyle name="Comma 15 11" xfId="6007"/>
    <cellStyle name="Comma 15 12" xfId="6008"/>
    <cellStyle name="Comma 15 13" xfId="6009"/>
    <cellStyle name="Comma 15 14" xfId="6010"/>
    <cellStyle name="Comma 15 15" xfId="6011"/>
    <cellStyle name="Comma 15 16" xfId="6012"/>
    <cellStyle name="Comma 15 17" xfId="6013"/>
    <cellStyle name="Comma 15 18" xfId="6014"/>
    <cellStyle name="Comma 15 19" xfId="6015"/>
    <cellStyle name="Comma 15 2" xfId="6016"/>
    <cellStyle name="Comma 15 2 2" xfId="6017"/>
    <cellStyle name="Comma 15 20" xfId="6018"/>
    <cellStyle name="Comma 15 21" xfId="6019"/>
    <cellStyle name="Comma 15 22" xfId="6020"/>
    <cellStyle name="Comma 15 23" xfId="6021"/>
    <cellStyle name="Comma 15 24" xfId="6022"/>
    <cellStyle name="Comma 15 24 2" xfId="6023"/>
    <cellStyle name="Comma 15 24 2 2" xfId="6024"/>
    <cellStyle name="Comma 15 24 3" xfId="6025"/>
    <cellStyle name="Comma 15 25" xfId="6026"/>
    <cellStyle name="Comma 15 25 2" xfId="6027"/>
    <cellStyle name="Comma 15 25 3" xfId="6028"/>
    <cellStyle name="Comma 15 26" xfId="6029"/>
    <cellStyle name="Comma 15 27" xfId="6030"/>
    <cellStyle name="Comma 15 28" xfId="6031"/>
    <cellStyle name="Comma 15 29" xfId="6032"/>
    <cellStyle name="Comma 15 3" xfId="6033"/>
    <cellStyle name="Comma 15 3 2" xfId="6034"/>
    <cellStyle name="Comma 15 30" xfId="6035"/>
    <cellStyle name="Comma 15 31" xfId="6036"/>
    <cellStyle name="Comma 15 32" xfId="6037"/>
    <cellStyle name="Comma 15 33" xfId="6038"/>
    <cellStyle name="Comma 15 34" xfId="6039"/>
    <cellStyle name="Comma 15 35" xfId="6040"/>
    <cellStyle name="Comma 15 36" xfId="6041"/>
    <cellStyle name="Comma 15 37" xfId="6042"/>
    <cellStyle name="Comma 15 38" xfId="6043"/>
    <cellStyle name="Comma 15 39" xfId="6044"/>
    <cellStyle name="Comma 15 4" xfId="6045"/>
    <cellStyle name="Comma 15 4 2" xfId="6046"/>
    <cellStyle name="Comma 15 40" xfId="6047"/>
    <cellStyle name="Comma 15 41" xfId="6048"/>
    <cellStyle name="Comma 15 42" xfId="6049"/>
    <cellStyle name="Comma 15 43" xfId="6050"/>
    <cellStyle name="Comma 15 44" xfId="6051"/>
    <cellStyle name="Comma 15 45" xfId="6052"/>
    <cellStyle name="Comma 15 46" xfId="6053"/>
    <cellStyle name="Comma 15 47" xfId="6054"/>
    <cellStyle name="Comma 15 48" xfId="6055"/>
    <cellStyle name="Comma 15 49" xfId="6056"/>
    <cellStyle name="Comma 15 5" xfId="6057"/>
    <cellStyle name="Comma 15 50" xfId="6058"/>
    <cellStyle name="Comma 15 51" xfId="6059"/>
    <cellStyle name="Comma 15 6" xfId="6060"/>
    <cellStyle name="Comma 15 7" xfId="6061"/>
    <cellStyle name="Comma 15 8" xfId="6062"/>
    <cellStyle name="Comma 15 9" xfId="6063"/>
    <cellStyle name="Comma 150" xfId="47511"/>
    <cellStyle name="Comma 151" xfId="47512"/>
    <cellStyle name="Comma 152" xfId="47513"/>
    <cellStyle name="Comma 153" xfId="47514"/>
    <cellStyle name="Comma 154" xfId="47515"/>
    <cellStyle name="Comma 155" xfId="47516"/>
    <cellStyle name="Comma 156" xfId="47517"/>
    <cellStyle name="Comma 157" xfId="47518"/>
    <cellStyle name="Comma 158" xfId="47519"/>
    <cellStyle name="Comma 159" xfId="47520"/>
    <cellStyle name="Comma 16" xfId="6064"/>
    <cellStyle name="Comma 16 10" xfId="6065"/>
    <cellStyle name="Comma 16 11" xfId="6066"/>
    <cellStyle name="Comma 16 12" xfId="6067"/>
    <cellStyle name="Comma 16 13" xfId="6068"/>
    <cellStyle name="Comma 16 14" xfId="6069"/>
    <cellStyle name="Comma 16 15" xfId="6070"/>
    <cellStyle name="Comma 16 16" xfId="6071"/>
    <cellStyle name="Comma 16 17" xfId="6072"/>
    <cellStyle name="Comma 16 18" xfId="6073"/>
    <cellStyle name="Comma 16 19" xfId="6074"/>
    <cellStyle name="Comma 16 2" xfId="6075"/>
    <cellStyle name="Comma 16 2 2" xfId="6076"/>
    <cellStyle name="Comma 16 2 2 2" xfId="6077"/>
    <cellStyle name="Comma 16 2 2 2 2" xfId="6078"/>
    <cellStyle name="Comma 16 2 2 3" xfId="6079"/>
    <cellStyle name="Comma 16 20" xfId="6080"/>
    <cellStyle name="Comma 16 21" xfId="6081"/>
    <cellStyle name="Comma 16 22" xfId="6082"/>
    <cellStyle name="Comma 16 23" xfId="6083"/>
    <cellStyle name="Comma 16 24" xfId="6084"/>
    <cellStyle name="Comma 16 25" xfId="6085"/>
    <cellStyle name="Comma 16 25 2" xfId="6086"/>
    <cellStyle name="Comma 16 25 2 2" xfId="6087"/>
    <cellStyle name="Comma 16 25 3" xfId="6088"/>
    <cellStyle name="Comma 16 26" xfId="6089"/>
    <cellStyle name="Comma 16 27" xfId="6090"/>
    <cellStyle name="Comma 16 28" xfId="6091"/>
    <cellStyle name="Comma 16 29" xfId="6092"/>
    <cellStyle name="Comma 16 3" xfId="6093"/>
    <cellStyle name="Comma 16 3 2" xfId="47521"/>
    <cellStyle name="Comma 16 30" xfId="6094"/>
    <cellStyle name="Comma 16 31" xfId="6095"/>
    <cellStyle name="Comma 16 32" xfId="6096"/>
    <cellStyle name="Comma 16 33" xfId="6097"/>
    <cellStyle name="Comma 16 34" xfId="6098"/>
    <cellStyle name="Comma 16 35" xfId="6099"/>
    <cellStyle name="Comma 16 36" xfId="6100"/>
    <cellStyle name="Comma 16 37" xfId="6101"/>
    <cellStyle name="Comma 16 38" xfId="6102"/>
    <cellStyle name="Comma 16 39" xfId="6103"/>
    <cellStyle name="Comma 16 4" xfId="6104"/>
    <cellStyle name="Comma 16 4 2" xfId="47522"/>
    <cellStyle name="Comma 16 40" xfId="6105"/>
    <cellStyle name="Comma 16 41" xfId="6106"/>
    <cellStyle name="Comma 16 42" xfId="6107"/>
    <cellStyle name="Comma 16 43" xfId="6108"/>
    <cellStyle name="Comma 16 44" xfId="6109"/>
    <cellStyle name="Comma 16 45" xfId="6110"/>
    <cellStyle name="Comma 16 46" xfId="6111"/>
    <cellStyle name="Comma 16 47" xfId="6112"/>
    <cellStyle name="Comma 16 48" xfId="6113"/>
    <cellStyle name="Comma 16 49" xfId="6114"/>
    <cellStyle name="Comma 16 5" xfId="6115"/>
    <cellStyle name="Comma 16 5 2" xfId="47523"/>
    <cellStyle name="Comma 16 50" xfId="6116"/>
    <cellStyle name="Comma 16 51" xfId="6117"/>
    <cellStyle name="Comma 16 52" xfId="6118"/>
    <cellStyle name="Comma 16 6" xfId="6119"/>
    <cellStyle name="Comma 16 6 2" xfId="6120"/>
    <cellStyle name="Comma 16 7" xfId="6121"/>
    <cellStyle name="Comma 16 7 2" xfId="47524"/>
    <cellStyle name="Comma 16 8" xfId="6122"/>
    <cellStyle name="Comma 16 9" xfId="6123"/>
    <cellStyle name="Comma 160" xfId="47525"/>
    <cellStyle name="Comma 161" xfId="47526"/>
    <cellStyle name="Comma 162" xfId="47527"/>
    <cellStyle name="Comma 163" xfId="47528"/>
    <cellStyle name="Comma 164" xfId="47529"/>
    <cellStyle name="Comma 165" xfId="47530"/>
    <cellStyle name="Comma 166" xfId="47531"/>
    <cellStyle name="Comma 167" xfId="47532"/>
    <cellStyle name="Comma 168" xfId="47533"/>
    <cellStyle name="Comma 169" xfId="47534"/>
    <cellStyle name="Comma 17" xfId="6124"/>
    <cellStyle name="Comma 17 10" xfId="6125"/>
    <cellStyle name="Comma 17 11" xfId="6126"/>
    <cellStyle name="Comma 17 12" xfId="6127"/>
    <cellStyle name="Comma 17 13" xfId="6128"/>
    <cellStyle name="Comma 17 14" xfId="6129"/>
    <cellStyle name="Comma 17 15" xfId="6130"/>
    <cellStyle name="Comma 17 16" xfId="6131"/>
    <cellStyle name="Comma 17 17" xfId="6132"/>
    <cellStyle name="Comma 17 18" xfId="6133"/>
    <cellStyle name="Comma 17 19" xfId="6134"/>
    <cellStyle name="Comma 17 2" xfId="6135"/>
    <cellStyle name="Comma 17 2 2" xfId="6136"/>
    <cellStyle name="Comma 17 2 2 2" xfId="6137"/>
    <cellStyle name="Comma 17 2 2 2 2" xfId="6138"/>
    <cellStyle name="Comma 17 2 2 3" xfId="6139"/>
    <cellStyle name="Comma 17 2 3" xfId="47535"/>
    <cellStyle name="Comma 17 20" xfId="6140"/>
    <cellStyle name="Comma 17 21" xfId="6141"/>
    <cellStyle name="Comma 17 22" xfId="6142"/>
    <cellStyle name="Comma 17 23" xfId="6143"/>
    <cellStyle name="Comma 17 24" xfId="6144"/>
    <cellStyle name="Comma 17 25" xfId="6145"/>
    <cellStyle name="Comma 17 25 2" xfId="6146"/>
    <cellStyle name="Comma 17 25 2 2" xfId="6147"/>
    <cellStyle name="Comma 17 25 3" xfId="6148"/>
    <cellStyle name="Comma 17 26" xfId="6149"/>
    <cellStyle name="Comma 17 27" xfId="6150"/>
    <cellStyle name="Comma 17 28" xfId="6151"/>
    <cellStyle name="Comma 17 29" xfId="6152"/>
    <cellStyle name="Comma 17 3" xfId="6153"/>
    <cellStyle name="Comma 17 3 2" xfId="47536"/>
    <cellStyle name="Comma 17 30" xfId="6154"/>
    <cellStyle name="Comma 17 31" xfId="6155"/>
    <cellStyle name="Comma 17 32" xfId="6156"/>
    <cellStyle name="Comma 17 33" xfId="6157"/>
    <cellStyle name="Comma 17 34" xfId="6158"/>
    <cellStyle name="Comma 17 35" xfId="6159"/>
    <cellStyle name="Comma 17 36" xfId="6160"/>
    <cellStyle name="Comma 17 37" xfId="6161"/>
    <cellStyle name="Comma 17 38" xfId="6162"/>
    <cellStyle name="Comma 17 39" xfId="6163"/>
    <cellStyle name="Comma 17 4" xfId="6164"/>
    <cellStyle name="Comma 17 4 2" xfId="47537"/>
    <cellStyle name="Comma 17 40" xfId="6165"/>
    <cellStyle name="Comma 17 41" xfId="6166"/>
    <cellStyle name="Comma 17 42" xfId="6167"/>
    <cellStyle name="Comma 17 43" xfId="6168"/>
    <cellStyle name="Comma 17 44" xfId="6169"/>
    <cellStyle name="Comma 17 45" xfId="6170"/>
    <cellStyle name="Comma 17 46" xfId="6171"/>
    <cellStyle name="Comma 17 47" xfId="6172"/>
    <cellStyle name="Comma 17 48" xfId="6173"/>
    <cellStyle name="Comma 17 49" xfId="6174"/>
    <cellStyle name="Comma 17 5" xfId="6175"/>
    <cellStyle name="Comma 17 5 2" xfId="47538"/>
    <cellStyle name="Comma 17 50" xfId="6176"/>
    <cellStyle name="Comma 17 51" xfId="6177"/>
    <cellStyle name="Comma 17 52" xfId="6178"/>
    <cellStyle name="Comma 17 6" xfId="6179"/>
    <cellStyle name="Comma 17 6 2" xfId="6180"/>
    <cellStyle name="Comma 17 7" xfId="6181"/>
    <cellStyle name="Comma 17 7 2" xfId="47539"/>
    <cellStyle name="Comma 17 8" xfId="6182"/>
    <cellStyle name="Comma 17 9" xfId="6183"/>
    <cellStyle name="Comma 170" xfId="47540"/>
    <cellStyle name="Comma 171" xfId="47541"/>
    <cellStyle name="Comma 172" xfId="47542"/>
    <cellStyle name="Comma 173" xfId="47543"/>
    <cellStyle name="Comma 174" xfId="47544"/>
    <cellStyle name="Comma 175" xfId="47545"/>
    <cellStyle name="Comma 176" xfId="47546"/>
    <cellStyle name="Comma 177" xfId="47547"/>
    <cellStyle name="Comma 178" xfId="47548"/>
    <cellStyle name="Comma 179" xfId="47549"/>
    <cellStyle name="Comma 18" xfId="6184"/>
    <cellStyle name="Comma 18 2" xfId="6185"/>
    <cellStyle name="Comma 18 2 2" xfId="6186"/>
    <cellStyle name="Comma 18 2 2 2" xfId="6187"/>
    <cellStyle name="Comma 18 2 2 2 2" xfId="6188"/>
    <cellStyle name="Comma 18 2 2 3" xfId="6189"/>
    <cellStyle name="Comma 18 3" xfId="6190"/>
    <cellStyle name="Comma 18 3 2" xfId="47550"/>
    <cellStyle name="Comma 18 4" xfId="6191"/>
    <cellStyle name="Comma 18 4 2" xfId="47551"/>
    <cellStyle name="Comma 18 5" xfId="47552"/>
    <cellStyle name="Comma 18 6" xfId="47553"/>
    <cellStyle name="Comma 180" xfId="47554"/>
    <cellStyle name="Comma 181" xfId="47555"/>
    <cellStyle name="Comma 181 2" xfId="47556"/>
    <cellStyle name="Comma 181 2 2" xfId="47557"/>
    <cellStyle name="Comma 181 3" xfId="47558"/>
    <cellStyle name="Comma 182" xfId="47559"/>
    <cellStyle name="Comma 183" xfId="47560"/>
    <cellStyle name="Comma 184" xfId="47561"/>
    <cellStyle name="Comma 185" xfId="47562"/>
    <cellStyle name="Comma 186" xfId="47563"/>
    <cellStyle name="Comma 187" xfId="47564"/>
    <cellStyle name="Comma 188" xfId="47565"/>
    <cellStyle name="Comma 189" xfId="47566"/>
    <cellStyle name="Comma 19" xfId="6192"/>
    <cellStyle name="Comma 19 2" xfId="6193"/>
    <cellStyle name="Comma 19 2 2" xfId="6194"/>
    <cellStyle name="Comma 19 2 2 2" xfId="6195"/>
    <cellStyle name="Comma 19 2 3" xfId="6196"/>
    <cellStyle name="Comma 19 3" xfId="47567"/>
    <cellStyle name="Comma 19 3 2" xfId="47568"/>
    <cellStyle name="Comma 19 4" xfId="47569"/>
    <cellStyle name="Comma 19 4 2" xfId="47570"/>
    <cellStyle name="Comma 19 5" xfId="47571"/>
    <cellStyle name="Comma 19 6" xfId="47572"/>
    <cellStyle name="Comma 190" xfId="47573"/>
    <cellStyle name="Comma 191" xfId="47574"/>
    <cellStyle name="Comma 192" xfId="47575"/>
    <cellStyle name="Comma 193" xfId="47576"/>
    <cellStyle name="Comma 194" xfId="47577"/>
    <cellStyle name="Comma 195" xfId="47578"/>
    <cellStyle name="Comma 196" xfId="47579"/>
    <cellStyle name="Comma 196 2" xfId="47580"/>
    <cellStyle name="Comma 197" xfId="47581"/>
    <cellStyle name="Comma 198" xfId="47582"/>
    <cellStyle name="Comma 199" xfId="47583"/>
    <cellStyle name="Comma 2" xfId="11"/>
    <cellStyle name="Comma 2 10" xfId="6197"/>
    <cellStyle name="Comma 2 10 2" xfId="6198"/>
    <cellStyle name="Comma 2 10 2 2" xfId="6199"/>
    <cellStyle name="Comma 2 10 2 2 2" xfId="47584"/>
    <cellStyle name="Comma 2 10 2 3" xfId="6200"/>
    <cellStyle name="Comma 2 10 2 4" xfId="47585"/>
    <cellStyle name="Comma 2 10 3" xfId="6201"/>
    <cellStyle name="Comma 2 10 3 2" xfId="6202"/>
    <cellStyle name="Comma 2 10 3 2 2" xfId="47586"/>
    <cellStyle name="Comma 2 10 3 3" xfId="6203"/>
    <cellStyle name="Comma 2 10 3 4" xfId="47587"/>
    <cellStyle name="Comma 2 10 4" xfId="6204"/>
    <cellStyle name="Comma 2 10 5" xfId="6205"/>
    <cellStyle name="Comma 2 10 5 2" xfId="47588"/>
    <cellStyle name="Comma 2 10 5 2 2" xfId="47589"/>
    <cellStyle name="Comma 2 10 5 3" xfId="47590"/>
    <cellStyle name="Comma 2 10 5 4" xfId="47591"/>
    <cellStyle name="Comma 2 10 6" xfId="6206"/>
    <cellStyle name="Comma 2 10 7" xfId="6207"/>
    <cellStyle name="Comma 2 100" xfId="6208"/>
    <cellStyle name="Comma 2 100 2" xfId="6209"/>
    <cellStyle name="Comma 2 100 2 2" xfId="6210"/>
    <cellStyle name="Comma 2 100 2 2 2" xfId="6211"/>
    <cellStyle name="Comma 2 100 2 3" xfId="6212"/>
    <cellStyle name="Comma 2 101" xfId="6213"/>
    <cellStyle name="Comma 2 101 2" xfId="6214"/>
    <cellStyle name="Comma 2 101 2 2" xfId="6215"/>
    <cellStyle name="Comma 2 101 2 2 2" xfId="6216"/>
    <cellStyle name="Comma 2 101 2 3" xfId="6217"/>
    <cellStyle name="Comma 2 102" xfId="6218"/>
    <cellStyle name="Comma 2 102 2" xfId="6219"/>
    <cellStyle name="Comma 2 102 2 2" xfId="6220"/>
    <cellStyle name="Comma 2 102 2 2 2" xfId="6221"/>
    <cellStyle name="Comma 2 102 2 3" xfId="6222"/>
    <cellStyle name="Comma 2 103" xfId="6223"/>
    <cellStyle name="Comma 2 103 2" xfId="6224"/>
    <cellStyle name="Comma 2 103 2 2" xfId="6225"/>
    <cellStyle name="Comma 2 103 2 2 2" xfId="6226"/>
    <cellStyle name="Comma 2 103 2 3" xfId="6227"/>
    <cellStyle name="Comma 2 104" xfId="6228"/>
    <cellStyle name="Comma 2 104 2" xfId="6229"/>
    <cellStyle name="Comma 2 104 2 2" xfId="6230"/>
    <cellStyle name="Comma 2 104 2 2 2" xfId="6231"/>
    <cellStyle name="Comma 2 104 2 3" xfId="6232"/>
    <cellStyle name="Comma 2 105" xfId="6233"/>
    <cellStyle name="Comma 2 105 10" xfId="6234"/>
    <cellStyle name="Comma 2 105 10 2" xfId="6235"/>
    <cellStyle name="Comma 2 105 10 2 2" xfId="6236"/>
    <cellStyle name="Comma 2 105 10 3" xfId="6237"/>
    <cellStyle name="Comma 2 105 2" xfId="6238"/>
    <cellStyle name="Comma 2 105 2 2" xfId="6239"/>
    <cellStyle name="Comma 2 105 2 2 2" xfId="6240"/>
    <cellStyle name="Comma 2 105 2 2 2 2" xfId="6241"/>
    <cellStyle name="Comma 2 105 2 2 3" xfId="6242"/>
    <cellStyle name="Comma 2 105 3" xfId="6243"/>
    <cellStyle name="Comma 2 105 3 2" xfId="6244"/>
    <cellStyle name="Comma 2 105 3 2 2" xfId="6245"/>
    <cellStyle name="Comma 2 105 3 2 2 2" xfId="6246"/>
    <cellStyle name="Comma 2 105 3 2 3" xfId="6247"/>
    <cellStyle name="Comma 2 105 4" xfId="6248"/>
    <cellStyle name="Comma 2 105 4 2" xfId="6249"/>
    <cellStyle name="Comma 2 105 4 2 2" xfId="6250"/>
    <cellStyle name="Comma 2 105 4 2 2 2" xfId="6251"/>
    <cellStyle name="Comma 2 105 4 2 3" xfId="6252"/>
    <cellStyle name="Comma 2 105 5" xfId="6253"/>
    <cellStyle name="Comma 2 105 5 2" xfId="6254"/>
    <cellStyle name="Comma 2 105 5 2 2" xfId="6255"/>
    <cellStyle name="Comma 2 105 5 2 2 2" xfId="6256"/>
    <cellStyle name="Comma 2 105 5 2 3" xfId="6257"/>
    <cellStyle name="Comma 2 105 6" xfId="6258"/>
    <cellStyle name="Comma 2 105 6 2" xfId="6259"/>
    <cellStyle name="Comma 2 105 6 2 2" xfId="6260"/>
    <cellStyle name="Comma 2 105 6 2 2 2" xfId="6261"/>
    <cellStyle name="Comma 2 105 6 2 3" xfId="6262"/>
    <cellStyle name="Comma 2 105 7" xfId="6263"/>
    <cellStyle name="Comma 2 105 7 2" xfId="6264"/>
    <cellStyle name="Comma 2 105 7 2 2" xfId="6265"/>
    <cellStyle name="Comma 2 105 7 2 2 2" xfId="6266"/>
    <cellStyle name="Comma 2 105 7 2 3" xfId="6267"/>
    <cellStyle name="Comma 2 105 8" xfId="6268"/>
    <cellStyle name="Comma 2 105 8 2" xfId="6269"/>
    <cellStyle name="Comma 2 105 8 2 2" xfId="6270"/>
    <cellStyle name="Comma 2 105 8 2 2 2" xfId="6271"/>
    <cellStyle name="Comma 2 105 8 2 3" xfId="6272"/>
    <cellStyle name="Comma 2 105 9" xfId="6273"/>
    <cellStyle name="Comma 2 105 9 2" xfId="6274"/>
    <cellStyle name="Comma 2 105 9 2 2" xfId="6275"/>
    <cellStyle name="Comma 2 105 9 2 2 2" xfId="6276"/>
    <cellStyle name="Comma 2 105 9 2 3" xfId="6277"/>
    <cellStyle name="Comma 2 106" xfId="6278"/>
    <cellStyle name="Comma 2 106 10" xfId="6279"/>
    <cellStyle name="Comma 2 106 10 2" xfId="6280"/>
    <cellStyle name="Comma 2 106 10 2 2" xfId="6281"/>
    <cellStyle name="Comma 2 106 10 3" xfId="6282"/>
    <cellStyle name="Comma 2 106 2" xfId="6283"/>
    <cellStyle name="Comma 2 106 2 2" xfId="6284"/>
    <cellStyle name="Comma 2 106 2 2 2" xfId="6285"/>
    <cellStyle name="Comma 2 106 2 2 2 2" xfId="6286"/>
    <cellStyle name="Comma 2 106 2 2 3" xfId="6287"/>
    <cellStyle name="Comma 2 106 3" xfId="6288"/>
    <cellStyle name="Comma 2 106 3 2" xfId="6289"/>
    <cellStyle name="Comma 2 106 3 2 2" xfId="6290"/>
    <cellStyle name="Comma 2 106 3 2 2 2" xfId="6291"/>
    <cellStyle name="Comma 2 106 3 2 3" xfId="6292"/>
    <cellStyle name="Comma 2 106 4" xfId="6293"/>
    <cellStyle name="Comma 2 106 4 2" xfId="6294"/>
    <cellStyle name="Comma 2 106 4 2 2" xfId="6295"/>
    <cellStyle name="Comma 2 106 4 2 2 2" xfId="6296"/>
    <cellStyle name="Comma 2 106 4 2 3" xfId="6297"/>
    <cellStyle name="Comma 2 106 5" xfId="6298"/>
    <cellStyle name="Comma 2 106 5 2" xfId="6299"/>
    <cellStyle name="Comma 2 106 5 2 2" xfId="6300"/>
    <cellStyle name="Comma 2 106 5 2 2 2" xfId="6301"/>
    <cellStyle name="Comma 2 106 5 2 3" xfId="6302"/>
    <cellStyle name="Comma 2 106 6" xfId="6303"/>
    <cellStyle name="Comma 2 106 6 2" xfId="6304"/>
    <cellStyle name="Comma 2 106 6 2 2" xfId="6305"/>
    <cellStyle name="Comma 2 106 6 2 2 2" xfId="6306"/>
    <cellStyle name="Comma 2 106 6 2 3" xfId="6307"/>
    <cellStyle name="Comma 2 106 7" xfId="6308"/>
    <cellStyle name="Comma 2 106 7 2" xfId="6309"/>
    <cellStyle name="Comma 2 106 7 2 2" xfId="6310"/>
    <cellStyle name="Comma 2 106 7 2 2 2" xfId="6311"/>
    <cellStyle name="Comma 2 106 7 2 3" xfId="6312"/>
    <cellStyle name="Comma 2 106 8" xfId="6313"/>
    <cellStyle name="Comma 2 106 8 2" xfId="6314"/>
    <cellStyle name="Comma 2 106 8 2 2" xfId="6315"/>
    <cellStyle name="Comma 2 106 8 2 2 2" xfId="6316"/>
    <cellStyle name="Comma 2 106 8 2 3" xfId="6317"/>
    <cellStyle name="Comma 2 106 9" xfId="6318"/>
    <cellStyle name="Comma 2 106 9 2" xfId="6319"/>
    <cellStyle name="Comma 2 106 9 2 2" xfId="6320"/>
    <cellStyle name="Comma 2 106 9 2 2 2" xfId="6321"/>
    <cellStyle name="Comma 2 106 9 2 3" xfId="6322"/>
    <cellStyle name="Comma 2 107" xfId="6323"/>
    <cellStyle name="Comma 2 107 10" xfId="6324"/>
    <cellStyle name="Comma 2 107 10 2" xfId="6325"/>
    <cellStyle name="Comma 2 107 10 2 2" xfId="6326"/>
    <cellStyle name="Comma 2 107 10 3" xfId="6327"/>
    <cellStyle name="Comma 2 107 2" xfId="6328"/>
    <cellStyle name="Comma 2 107 2 2" xfId="6329"/>
    <cellStyle name="Comma 2 107 2 2 2" xfId="6330"/>
    <cellStyle name="Comma 2 107 2 2 2 2" xfId="6331"/>
    <cellStyle name="Comma 2 107 2 2 3" xfId="6332"/>
    <cellStyle name="Comma 2 107 3" xfId="6333"/>
    <cellStyle name="Comma 2 107 3 2" xfId="6334"/>
    <cellStyle name="Comma 2 107 3 2 2" xfId="6335"/>
    <cellStyle name="Comma 2 107 3 2 2 2" xfId="6336"/>
    <cellStyle name="Comma 2 107 3 2 3" xfId="6337"/>
    <cellStyle name="Comma 2 107 4" xfId="6338"/>
    <cellStyle name="Comma 2 107 4 2" xfId="6339"/>
    <cellStyle name="Comma 2 107 4 2 2" xfId="6340"/>
    <cellStyle name="Comma 2 107 4 2 2 2" xfId="6341"/>
    <cellStyle name="Comma 2 107 4 2 3" xfId="6342"/>
    <cellStyle name="Comma 2 107 5" xfId="6343"/>
    <cellStyle name="Comma 2 107 5 2" xfId="6344"/>
    <cellStyle name="Comma 2 107 5 2 2" xfId="6345"/>
    <cellStyle name="Comma 2 107 5 2 2 2" xfId="6346"/>
    <cellStyle name="Comma 2 107 5 2 3" xfId="6347"/>
    <cellStyle name="Comma 2 107 6" xfId="6348"/>
    <cellStyle name="Comma 2 107 6 2" xfId="6349"/>
    <cellStyle name="Comma 2 107 6 2 2" xfId="6350"/>
    <cellStyle name="Comma 2 107 6 2 2 2" xfId="6351"/>
    <cellStyle name="Comma 2 107 6 2 3" xfId="6352"/>
    <cellStyle name="Comma 2 107 7" xfId="6353"/>
    <cellStyle name="Comma 2 107 7 2" xfId="6354"/>
    <cellStyle name="Comma 2 107 7 2 2" xfId="6355"/>
    <cellStyle name="Comma 2 107 7 2 2 2" xfId="6356"/>
    <cellStyle name="Comma 2 107 7 2 3" xfId="6357"/>
    <cellStyle name="Comma 2 107 8" xfId="6358"/>
    <cellStyle name="Comma 2 107 8 2" xfId="6359"/>
    <cellStyle name="Comma 2 107 8 2 2" xfId="6360"/>
    <cellStyle name="Comma 2 107 8 2 2 2" xfId="6361"/>
    <cellStyle name="Comma 2 107 8 2 3" xfId="6362"/>
    <cellStyle name="Comma 2 107 9" xfId="6363"/>
    <cellStyle name="Comma 2 107 9 2" xfId="6364"/>
    <cellStyle name="Comma 2 107 9 2 2" xfId="6365"/>
    <cellStyle name="Comma 2 107 9 2 2 2" xfId="6366"/>
    <cellStyle name="Comma 2 107 9 2 3" xfId="6367"/>
    <cellStyle name="Comma 2 108" xfId="6368"/>
    <cellStyle name="Comma 2 108 2" xfId="6369"/>
    <cellStyle name="Comma 2 108 2 2" xfId="6370"/>
    <cellStyle name="Comma 2 108 2 2 2" xfId="6371"/>
    <cellStyle name="Comma 2 108 2 3" xfId="6372"/>
    <cellStyle name="Comma 2 109" xfId="6373"/>
    <cellStyle name="Comma 2 109 2" xfId="6374"/>
    <cellStyle name="Comma 2 109 2 2" xfId="6375"/>
    <cellStyle name="Comma 2 109 2 2 2" xfId="6376"/>
    <cellStyle name="Comma 2 109 2 3" xfId="6377"/>
    <cellStyle name="Comma 2 11" xfId="6378"/>
    <cellStyle name="Comma 2 11 2" xfId="6379"/>
    <cellStyle name="Comma 2 11 2 2" xfId="6380"/>
    <cellStyle name="Comma 2 11 2 2 2" xfId="47592"/>
    <cellStyle name="Comma 2 11 2 3" xfId="6381"/>
    <cellStyle name="Comma 2 11 2 4" xfId="47593"/>
    <cellStyle name="Comma 2 11 3" xfId="6382"/>
    <cellStyle name="Comma 2 11 3 2" xfId="6383"/>
    <cellStyle name="Comma 2 11 3 2 2" xfId="47594"/>
    <cellStyle name="Comma 2 11 3 3" xfId="6384"/>
    <cellStyle name="Comma 2 11 3 4" xfId="47595"/>
    <cellStyle name="Comma 2 11 4" xfId="6385"/>
    <cellStyle name="Comma 2 11 5" xfId="6386"/>
    <cellStyle name="Comma 2 11 5 2" xfId="47596"/>
    <cellStyle name="Comma 2 11 5 2 2" xfId="47597"/>
    <cellStyle name="Comma 2 11 5 3" xfId="47598"/>
    <cellStyle name="Comma 2 11 5 4" xfId="47599"/>
    <cellStyle name="Comma 2 11 6" xfId="6387"/>
    <cellStyle name="Comma 2 11 7" xfId="6388"/>
    <cellStyle name="Comma 2 110" xfId="6389"/>
    <cellStyle name="Comma 2 110 2" xfId="6390"/>
    <cellStyle name="Comma 2 110 2 2" xfId="6391"/>
    <cellStyle name="Comma 2 110 2 2 2" xfId="6392"/>
    <cellStyle name="Comma 2 110 2 3" xfId="6393"/>
    <cellStyle name="Comma 2 111" xfId="6394"/>
    <cellStyle name="Comma 2 111 2" xfId="6395"/>
    <cellStyle name="Comma 2 111 2 2" xfId="6396"/>
    <cellStyle name="Comma 2 111 2 2 2" xfId="6397"/>
    <cellStyle name="Comma 2 111 2 3" xfId="6398"/>
    <cellStyle name="Comma 2 112" xfId="6399"/>
    <cellStyle name="Comma 2 112 2" xfId="6400"/>
    <cellStyle name="Comma 2 112 2 2" xfId="6401"/>
    <cellStyle name="Comma 2 112 2 2 2" xfId="6402"/>
    <cellStyle name="Comma 2 112 2 3" xfId="6403"/>
    <cellStyle name="Comma 2 113" xfId="6404"/>
    <cellStyle name="Comma 2 113 2" xfId="6405"/>
    <cellStyle name="Comma 2 113 2 2" xfId="6406"/>
    <cellStyle name="Comma 2 113 2 2 2" xfId="6407"/>
    <cellStyle name="Comma 2 113 2 3" xfId="6408"/>
    <cellStyle name="Comma 2 114" xfId="6409"/>
    <cellStyle name="Comma 2 114 2" xfId="6410"/>
    <cellStyle name="Comma 2 114 2 2" xfId="6411"/>
    <cellStyle name="Comma 2 114 2 2 2" xfId="6412"/>
    <cellStyle name="Comma 2 114 2 3" xfId="6413"/>
    <cellStyle name="Comma 2 115" xfId="6414"/>
    <cellStyle name="Comma 2 115 2" xfId="6415"/>
    <cellStyle name="Comma 2 115 2 2" xfId="6416"/>
    <cellStyle name="Comma 2 115 2 2 2" xfId="6417"/>
    <cellStyle name="Comma 2 115 2 3" xfId="6418"/>
    <cellStyle name="Comma 2 116" xfId="6419"/>
    <cellStyle name="Comma 2 116 2" xfId="6420"/>
    <cellStyle name="Comma 2 116 2 2" xfId="6421"/>
    <cellStyle name="Comma 2 116 2 2 2" xfId="6422"/>
    <cellStyle name="Comma 2 116 2 3" xfId="6423"/>
    <cellStyle name="Comma 2 117" xfId="6424"/>
    <cellStyle name="Comma 2 117 2" xfId="6425"/>
    <cellStyle name="Comma 2 117 2 2" xfId="6426"/>
    <cellStyle name="Comma 2 117 2 2 2" xfId="6427"/>
    <cellStyle name="Comma 2 117 2 3" xfId="6428"/>
    <cellStyle name="Comma 2 118" xfId="6429"/>
    <cellStyle name="Comma 2 118 2" xfId="6430"/>
    <cellStyle name="Comma 2 118 2 2" xfId="6431"/>
    <cellStyle name="Comma 2 118 2 2 2" xfId="6432"/>
    <cellStyle name="Comma 2 118 2 3" xfId="6433"/>
    <cellStyle name="Comma 2 119" xfId="6434"/>
    <cellStyle name="Comma 2 119 2" xfId="6435"/>
    <cellStyle name="Comma 2 119 2 2" xfId="6436"/>
    <cellStyle name="Comma 2 119 2 2 2" xfId="6437"/>
    <cellStyle name="Comma 2 119 2 3" xfId="6438"/>
    <cellStyle name="Comma 2 12" xfId="6439"/>
    <cellStyle name="Comma 2 12 2" xfId="6440"/>
    <cellStyle name="Comma 2 12 2 2" xfId="6441"/>
    <cellStyle name="Comma 2 12 2 2 2" xfId="47600"/>
    <cellStyle name="Comma 2 12 2 3" xfId="6442"/>
    <cellStyle name="Comma 2 12 2 4" xfId="47601"/>
    <cellStyle name="Comma 2 12 3" xfId="6443"/>
    <cellStyle name="Comma 2 12 3 2" xfId="6444"/>
    <cellStyle name="Comma 2 12 3 2 2" xfId="47602"/>
    <cellStyle name="Comma 2 12 3 3" xfId="6445"/>
    <cellStyle name="Comma 2 12 3 4" xfId="47603"/>
    <cellStyle name="Comma 2 12 4" xfId="6446"/>
    <cellStyle name="Comma 2 12 5" xfId="6447"/>
    <cellStyle name="Comma 2 12 5 2" xfId="47604"/>
    <cellStyle name="Comma 2 12 5 2 2" xfId="47605"/>
    <cellStyle name="Comma 2 12 5 3" xfId="47606"/>
    <cellStyle name="Comma 2 12 5 4" xfId="47607"/>
    <cellStyle name="Comma 2 12 6" xfId="6448"/>
    <cellStyle name="Comma 2 12 7" xfId="6449"/>
    <cellStyle name="Comma 2 120" xfId="6450"/>
    <cellStyle name="Comma 2 120 2" xfId="6451"/>
    <cellStyle name="Comma 2 120 2 2" xfId="6452"/>
    <cellStyle name="Comma 2 120 2 2 2" xfId="6453"/>
    <cellStyle name="Comma 2 120 2 3" xfId="6454"/>
    <cellStyle name="Comma 2 121" xfId="6455"/>
    <cellStyle name="Comma 2 121 2" xfId="6456"/>
    <cellStyle name="Comma 2 121 2 2" xfId="6457"/>
    <cellStyle name="Comma 2 121 2 2 2" xfId="6458"/>
    <cellStyle name="Comma 2 121 2 3" xfId="6459"/>
    <cellStyle name="Comma 2 122" xfId="6460"/>
    <cellStyle name="Comma 2 122 2" xfId="6461"/>
    <cellStyle name="Comma 2 122 3" xfId="6462"/>
    <cellStyle name="Comma 2 123" xfId="6463"/>
    <cellStyle name="Comma 2 124" xfId="6464"/>
    <cellStyle name="Comma 2 124 2" xfId="47608"/>
    <cellStyle name="Comma 2 124 3" xfId="47609"/>
    <cellStyle name="Comma 2 124 3 2" xfId="47610"/>
    <cellStyle name="Comma 2 124 3 2 2" xfId="47611"/>
    <cellStyle name="Comma 2 124 3 3" xfId="47612"/>
    <cellStyle name="Comma 2 124 3 4" xfId="47613"/>
    <cellStyle name="Comma 2 124 3 5" xfId="47614"/>
    <cellStyle name="Comma 2 125" xfId="6465"/>
    <cellStyle name="Comma 2 125 2" xfId="47615"/>
    <cellStyle name="Comma 2 125 3" xfId="47616"/>
    <cellStyle name="Comma 2 126" xfId="6466"/>
    <cellStyle name="Comma 2 126 2" xfId="6467"/>
    <cellStyle name="Comma 2 126 2 2" xfId="6468"/>
    <cellStyle name="Comma 2 126 3" xfId="6469"/>
    <cellStyle name="Comma 2 127" xfId="6470"/>
    <cellStyle name="Comma 2 127 2" xfId="47617"/>
    <cellStyle name="Comma 2 127 2 2" xfId="47618"/>
    <cellStyle name="Comma 2 127 3" xfId="47619"/>
    <cellStyle name="Comma 2 127 4" xfId="47620"/>
    <cellStyle name="Comma 2 128" xfId="6471"/>
    <cellStyle name="Comma 2 13" xfId="6472"/>
    <cellStyle name="Comma 2 13 2" xfId="6473"/>
    <cellStyle name="Comma 2 13 2 2" xfId="6474"/>
    <cellStyle name="Comma 2 13 2 2 2" xfId="47621"/>
    <cellStyle name="Comma 2 13 2 3" xfId="6475"/>
    <cellStyle name="Comma 2 13 2 4" xfId="47622"/>
    <cellStyle name="Comma 2 13 3" xfId="6476"/>
    <cellStyle name="Comma 2 13 3 2" xfId="6477"/>
    <cellStyle name="Comma 2 13 3 3" xfId="6478"/>
    <cellStyle name="Comma 2 13 4" xfId="6479"/>
    <cellStyle name="Comma 2 13 4 2" xfId="47623"/>
    <cellStyle name="Comma 2 13 4 2 2" xfId="47624"/>
    <cellStyle name="Comma 2 13 4 3" xfId="47625"/>
    <cellStyle name="Comma 2 13 4 4" xfId="47626"/>
    <cellStyle name="Comma 2 13 5" xfId="6480"/>
    <cellStyle name="Comma 2 13 6" xfId="6481"/>
    <cellStyle name="Comma 2 13 7" xfId="6482"/>
    <cellStyle name="Comma 2 14" xfId="6483"/>
    <cellStyle name="Comma 2 14 2" xfId="6484"/>
    <cellStyle name="Comma 2 14 3" xfId="6485"/>
    <cellStyle name="Comma 2 14 3 2" xfId="6486"/>
    <cellStyle name="Comma 2 14 4" xfId="6487"/>
    <cellStyle name="Comma 2 14 4 2" xfId="47627"/>
    <cellStyle name="Comma 2 14 4 2 2" xfId="47628"/>
    <cellStyle name="Comma 2 14 4 3" xfId="47629"/>
    <cellStyle name="Comma 2 14 4 4" xfId="47630"/>
    <cellStyle name="Comma 2 15" xfId="6488"/>
    <cellStyle name="Comma 2 15 2" xfId="6489"/>
    <cellStyle name="Comma 2 15 3" xfId="6490"/>
    <cellStyle name="Comma 2 15 3 2" xfId="6491"/>
    <cellStyle name="Comma 2 15 4" xfId="6492"/>
    <cellStyle name="Comma 2 15 4 2" xfId="47631"/>
    <cellStyle name="Comma 2 15 4 2 2" xfId="47632"/>
    <cellStyle name="Comma 2 15 4 3" xfId="47633"/>
    <cellStyle name="Comma 2 15 4 4" xfId="47634"/>
    <cellStyle name="Comma 2 16" xfId="6493"/>
    <cellStyle name="Comma 2 16 2" xfId="6494"/>
    <cellStyle name="Comma 2 16 3" xfId="6495"/>
    <cellStyle name="Comma 2 16 3 2" xfId="6496"/>
    <cellStyle name="Comma 2 16 4" xfId="6497"/>
    <cellStyle name="Comma 2 17" xfId="6498"/>
    <cellStyle name="Comma 2 17 2" xfId="6499"/>
    <cellStyle name="Comma 2 17 2 2" xfId="6500"/>
    <cellStyle name="Comma 2 17 2 2 2" xfId="6501"/>
    <cellStyle name="Comma 2 17 2 3" xfId="6502"/>
    <cellStyle name="Comma 2 18" xfId="6503"/>
    <cellStyle name="Comma 2 18 2" xfId="6504"/>
    <cellStyle name="Comma 2 18 2 2" xfId="6505"/>
    <cellStyle name="Comma 2 18 2 2 2" xfId="6506"/>
    <cellStyle name="Comma 2 18 2 3" xfId="6507"/>
    <cellStyle name="Comma 2 19" xfId="6508"/>
    <cellStyle name="Comma 2 19 2" xfId="6509"/>
    <cellStyle name="Comma 2 19 2 2" xfId="6510"/>
    <cellStyle name="Comma 2 19 2 2 2" xfId="6511"/>
    <cellStyle name="Comma 2 19 2 3" xfId="6512"/>
    <cellStyle name="Comma 2 2" xfId="6513"/>
    <cellStyle name="Comma 2 2 10" xfId="6514"/>
    <cellStyle name="Comma 2 2 10 10" xfId="6515"/>
    <cellStyle name="Comma 2 2 10 11" xfId="6516"/>
    <cellStyle name="Comma 2 2 10 12" xfId="6517"/>
    <cellStyle name="Comma 2 2 10 13" xfId="6518"/>
    <cellStyle name="Comma 2 2 10 14" xfId="6519"/>
    <cellStyle name="Comma 2 2 10 15" xfId="6520"/>
    <cellStyle name="Comma 2 2 10 16" xfId="6521"/>
    <cellStyle name="Comma 2 2 10 17" xfId="6522"/>
    <cellStyle name="Comma 2 2 10 18" xfId="6523"/>
    <cellStyle name="Comma 2 2 10 19" xfId="6524"/>
    <cellStyle name="Comma 2 2 10 2" xfId="6525"/>
    <cellStyle name="Comma 2 2 10 2 2" xfId="6526"/>
    <cellStyle name="Comma 2 2 10 2 3" xfId="6527"/>
    <cellStyle name="Comma 2 2 10 20" xfId="6528"/>
    <cellStyle name="Comma 2 2 10 21" xfId="6529"/>
    <cellStyle name="Comma 2 2 10 22" xfId="6530"/>
    <cellStyle name="Comma 2 2 10 23" xfId="6531"/>
    <cellStyle name="Comma 2 2 10 24" xfId="6532"/>
    <cellStyle name="Comma 2 2 10 25" xfId="6533"/>
    <cellStyle name="Comma 2 2 10 26" xfId="6534"/>
    <cellStyle name="Comma 2 2 10 27" xfId="6535"/>
    <cellStyle name="Comma 2 2 10 28" xfId="6536"/>
    <cellStyle name="Comma 2 2 10 29" xfId="6537"/>
    <cellStyle name="Comma 2 2 10 3" xfId="6538"/>
    <cellStyle name="Comma 2 2 10 3 2" xfId="6539"/>
    <cellStyle name="Comma 2 2 10 30" xfId="6540"/>
    <cellStyle name="Comma 2 2 10 31" xfId="6541"/>
    <cellStyle name="Comma 2 2 10 32" xfId="6542"/>
    <cellStyle name="Comma 2 2 10 33" xfId="6543"/>
    <cellStyle name="Comma 2 2 10 34" xfId="6544"/>
    <cellStyle name="Comma 2 2 10 35" xfId="6545"/>
    <cellStyle name="Comma 2 2 10 36" xfId="6546"/>
    <cellStyle name="Comma 2 2 10 37" xfId="6547"/>
    <cellStyle name="Comma 2 2 10 38" xfId="6548"/>
    <cellStyle name="Comma 2 2 10 39" xfId="6549"/>
    <cellStyle name="Comma 2 2 10 4" xfId="6550"/>
    <cellStyle name="Comma 2 2 10 4 2" xfId="6551"/>
    <cellStyle name="Comma 2 2 10 40" xfId="6552"/>
    <cellStyle name="Comma 2 2 10 41" xfId="6553"/>
    <cellStyle name="Comma 2 2 10 42" xfId="6554"/>
    <cellStyle name="Comma 2 2 10 43" xfId="6555"/>
    <cellStyle name="Comma 2 2 10 44" xfId="6556"/>
    <cellStyle name="Comma 2 2 10 45" xfId="6557"/>
    <cellStyle name="Comma 2 2 10 46" xfId="6558"/>
    <cellStyle name="Comma 2 2 10 47" xfId="6559"/>
    <cellStyle name="Comma 2 2 10 48" xfId="6560"/>
    <cellStyle name="Comma 2 2 10 49" xfId="6561"/>
    <cellStyle name="Comma 2 2 10 5" xfId="6562"/>
    <cellStyle name="Comma 2 2 10 50" xfId="6563"/>
    <cellStyle name="Comma 2 2 10 51" xfId="6564"/>
    <cellStyle name="Comma 2 2 10 6" xfId="6565"/>
    <cellStyle name="Comma 2 2 10 7" xfId="6566"/>
    <cellStyle name="Comma 2 2 10 8" xfId="6567"/>
    <cellStyle name="Comma 2 2 10 9" xfId="6568"/>
    <cellStyle name="Comma 2 2 100" xfId="6569"/>
    <cellStyle name="Comma 2 2 100 2" xfId="6570"/>
    <cellStyle name="Comma 2 2 100 2 2" xfId="6571"/>
    <cellStyle name="Comma 2 2 100 2 2 2" xfId="6572"/>
    <cellStyle name="Comma 2 2 100 2 3" xfId="6573"/>
    <cellStyle name="Comma 2 2 101" xfId="6574"/>
    <cellStyle name="Comma 2 2 101 2" xfId="6575"/>
    <cellStyle name="Comma 2 2 101 2 2" xfId="6576"/>
    <cellStyle name="Comma 2 2 101 2 2 2" xfId="6577"/>
    <cellStyle name="Comma 2 2 101 2 3" xfId="6578"/>
    <cellStyle name="Comma 2 2 102" xfId="6579"/>
    <cellStyle name="Comma 2 2 102 10" xfId="6580"/>
    <cellStyle name="Comma 2 2 102 10 2" xfId="6581"/>
    <cellStyle name="Comma 2 2 102 10 2 2" xfId="6582"/>
    <cellStyle name="Comma 2 2 102 10 3" xfId="6583"/>
    <cellStyle name="Comma 2 2 102 2" xfId="6584"/>
    <cellStyle name="Comma 2 2 102 2 2" xfId="6585"/>
    <cellStyle name="Comma 2 2 102 2 2 2" xfId="6586"/>
    <cellStyle name="Comma 2 2 102 2 2 2 2" xfId="6587"/>
    <cellStyle name="Comma 2 2 102 2 2 3" xfId="6588"/>
    <cellStyle name="Comma 2 2 102 3" xfId="6589"/>
    <cellStyle name="Comma 2 2 102 3 2" xfId="6590"/>
    <cellStyle name="Comma 2 2 102 3 2 2" xfId="6591"/>
    <cellStyle name="Comma 2 2 102 3 2 2 2" xfId="6592"/>
    <cellStyle name="Comma 2 2 102 3 2 3" xfId="6593"/>
    <cellStyle name="Comma 2 2 102 4" xfId="6594"/>
    <cellStyle name="Comma 2 2 102 4 2" xfId="6595"/>
    <cellStyle name="Comma 2 2 102 4 2 2" xfId="6596"/>
    <cellStyle name="Comma 2 2 102 4 2 2 2" xfId="6597"/>
    <cellStyle name="Comma 2 2 102 4 2 3" xfId="6598"/>
    <cellStyle name="Comma 2 2 102 5" xfId="6599"/>
    <cellStyle name="Comma 2 2 102 5 2" xfId="6600"/>
    <cellStyle name="Comma 2 2 102 5 2 2" xfId="6601"/>
    <cellStyle name="Comma 2 2 102 5 2 2 2" xfId="6602"/>
    <cellStyle name="Comma 2 2 102 5 2 3" xfId="6603"/>
    <cellStyle name="Comma 2 2 102 6" xfId="6604"/>
    <cellStyle name="Comma 2 2 102 6 2" xfId="6605"/>
    <cellStyle name="Comma 2 2 102 6 2 2" xfId="6606"/>
    <cellStyle name="Comma 2 2 102 6 2 2 2" xfId="6607"/>
    <cellStyle name="Comma 2 2 102 6 2 3" xfId="6608"/>
    <cellStyle name="Comma 2 2 102 7" xfId="6609"/>
    <cellStyle name="Comma 2 2 102 7 2" xfId="6610"/>
    <cellStyle name="Comma 2 2 102 7 2 2" xfId="6611"/>
    <cellStyle name="Comma 2 2 102 7 2 2 2" xfId="6612"/>
    <cellStyle name="Comma 2 2 102 7 2 3" xfId="6613"/>
    <cellStyle name="Comma 2 2 102 8" xfId="6614"/>
    <cellStyle name="Comma 2 2 102 8 2" xfId="6615"/>
    <cellStyle name="Comma 2 2 102 8 2 2" xfId="6616"/>
    <cellStyle name="Comma 2 2 102 8 2 2 2" xfId="6617"/>
    <cellStyle name="Comma 2 2 102 8 2 3" xfId="6618"/>
    <cellStyle name="Comma 2 2 102 9" xfId="6619"/>
    <cellStyle name="Comma 2 2 102 9 2" xfId="6620"/>
    <cellStyle name="Comma 2 2 102 9 2 2" xfId="6621"/>
    <cellStyle name="Comma 2 2 102 9 2 2 2" xfId="6622"/>
    <cellStyle name="Comma 2 2 102 9 2 3" xfId="6623"/>
    <cellStyle name="Comma 2 2 103" xfId="6624"/>
    <cellStyle name="Comma 2 2 103 10" xfId="6625"/>
    <cellStyle name="Comma 2 2 103 10 2" xfId="6626"/>
    <cellStyle name="Comma 2 2 103 10 2 2" xfId="6627"/>
    <cellStyle name="Comma 2 2 103 10 3" xfId="6628"/>
    <cellStyle name="Comma 2 2 103 2" xfId="6629"/>
    <cellStyle name="Comma 2 2 103 2 2" xfId="6630"/>
    <cellStyle name="Comma 2 2 103 2 2 2" xfId="6631"/>
    <cellStyle name="Comma 2 2 103 2 2 2 2" xfId="6632"/>
    <cellStyle name="Comma 2 2 103 2 2 3" xfId="6633"/>
    <cellStyle name="Comma 2 2 103 3" xfId="6634"/>
    <cellStyle name="Comma 2 2 103 3 2" xfId="6635"/>
    <cellStyle name="Comma 2 2 103 3 2 2" xfId="6636"/>
    <cellStyle name="Comma 2 2 103 3 2 2 2" xfId="6637"/>
    <cellStyle name="Comma 2 2 103 3 2 3" xfId="6638"/>
    <cellStyle name="Comma 2 2 103 4" xfId="6639"/>
    <cellStyle name="Comma 2 2 103 4 2" xfId="6640"/>
    <cellStyle name="Comma 2 2 103 4 2 2" xfId="6641"/>
    <cellStyle name="Comma 2 2 103 4 2 2 2" xfId="6642"/>
    <cellStyle name="Comma 2 2 103 4 2 3" xfId="6643"/>
    <cellStyle name="Comma 2 2 103 5" xfId="6644"/>
    <cellStyle name="Comma 2 2 103 5 2" xfId="6645"/>
    <cellStyle name="Comma 2 2 103 5 2 2" xfId="6646"/>
    <cellStyle name="Comma 2 2 103 5 2 2 2" xfId="6647"/>
    <cellStyle name="Comma 2 2 103 5 2 3" xfId="6648"/>
    <cellStyle name="Comma 2 2 103 6" xfId="6649"/>
    <cellStyle name="Comma 2 2 103 6 2" xfId="6650"/>
    <cellStyle name="Comma 2 2 103 6 2 2" xfId="6651"/>
    <cellStyle name="Comma 2 2 103 6 2 2 2" xfId="6652"/>
    <cellStyle name="Comma 2 2 103 6 2 3" xfId="6653"/>
    <cellStyle name="Comma 2 2 103 7" xfId="6654"/>
    <cellStyle name="Comma 2 2 103 7 2" xfId="6655"/>
    <cellStyle name="Comma 2 2 103 7 2 2" xfId="6656"/>
    <cellStyle name="Comma 2 2 103 7 2 2 2" xfId="6657"/>
    <cellStyle name="Comma 2 2 103 7 2 3" xfId="6658"/>
    <cellStyle name="Comma 2 2 103 8" xfId="6659"/>
    <cellStyle name="Comma 2 2 103 8 2" xfId="6660"/>
    <cellStyle name="Comma 2 2 103 8 2 2" xfId="6661"/>
    <cellStyle name="Comma 2 2 103 8 2 2 2" xfId="6662"/>
    <cellStyle name="Comma 2 2 103 8 2 3" xfId="6663"/>
    <cellStyle name="Comma 2 2 103 9" xfId="6664"/>
    <cellStyle name="Comma 2 2 103 9 2" xfId="6665"/>
    <cellStyle name="Comma 2 2 103 9 2 2" xfId="6666"/>
    <cellStyle name="Comma 2 2 103 9 2 2 2" xfId="6667"/>
    <cellStyle name="Comma 2 2 103 9 2 3" xfId="6668"/>
    <cellStyle name="Comma 2 2 104" xfId="6669"/>
    <cellStyle name="Comma 2 2 104 10" xfId="6670"/>
    <cellStyle name="Comma 2 2 104 10 2" xfId="6671"/>
    <cellStyle name="Comma 2 2 104 10 2 2" xfId="6672"/>
    <cellStyle name="Comma 2 2 104 10 3" xfId="6673"/>
    <cellStyle name="Comma 2 2 104 2" xfId="6674"/>
    <cellStyle name="Comma 2 2 104 2 2" xfId="6675"/>
    <cellStyle name="Comma 2 2 104 2 2 2" xfId="6676"/>
    <cellStyle name="Comma 2 2 104 2 2 2 2" xfId="6677"/>
    <cellStyle name="Comma 2 2 104 2 2 3" xfId="6678"/>
    <cellStyle name="Comma 2 2 104 3" xfId="6679"/>
    <cellStyle name="Comma 2 2 104 3 2" xfId="6680"/>
    <cellStyle name="Comma 2 2 104 3 2 2" xfId="6681"/>
    <cellStyle name="Comma 2 2 104 3 2 2 2" xfId="6682"/>
    <cellStyle name="Comma 2 2 104 3 2 3" xfId="6683"/>
    <cellStyle name="Comma 2 2 104 4" xfId="6684"/>
    <cellStyle name="Comma 2 2 104 4 2" xfId="6685"/>
    <cellStyle name="Comma 2 2 104 4 2 2" xfId="6686"/>
    <cellStyle name="Comma 2 2 104 4 2 2 2" xfId="6687"/>
    <cellStyle name="Comma 2 2 104 4 2 3" xfId="6688"/>
    <cellStyle name="Comma 2 2 104 5" xfId="6689"/>
    <cellStyle name="Comma 2 2 104 5 2" xfId="6690"/>
    <cellStyle name="Comma 2 2 104 5 2 2" xfId="6691"/>
    <cellStyle name="Comma 2 2 104 5 2 2 2" xfId="6692"/>
    <cellStyle name="Comma 2 2 104 5 2 3" xfId="6693"/>
    <cellStyle name="Comma 2 2 104 6" xfId="6694"/>
    <cellStyle name="Comma 2 2 104 6 2" xfId="6695"/>
    <cellStyle name="Comma 2 2 104 6 2 2" xfId="6696"/>
    <cellStyle name="Comma 2 2 104 6 2 2 2" xfId="6697"/>
    <cellStyle name="Comma 2 2 104 6 2 3" xfId="6698"/>
    <cellStyle name="Comma 2 2 104 7" xfId="6699"/>
    <cellStyle name="Comma 2 2 104 7 2" xfId="6700"/>
    <cellStyle name="Comma 2 2 104 7 2 2" xfId="6701"/>
    <cellStyle name="Comma 2 2 104 7 2 2 2" xfId="6702"/>
    <cellStyle name="Comma 2 2 104 7 2 3" xfId="6703"/>
    <cellStyle name="Comma 2 2 104 8" xfId="6704"/>
    <cellStyle name="Comma 2 2 104 8 2" xfId="6705"/>
    <cellStyle name="Comma 2 2 104 8 2 2" xfId="6706"/>
    <cellStyle name="Comma 2 2 104 8 2 2 2" xfId="6707"/>
    <cellStyle name="Comma 2 2 104 8 2 3" xfId="6708"/>
    <cellStyle name="Comma 2 2 104 9" xfId="6709"/>
    <cellStyle name="Comma 2 2 104 9 2" xfId="6710"/>
    <cellStyle name="Comma 2 2 104 9 2 2" xfId="6711"/>
    <cellStyle name="Comma 2 2 104 9 2 2 2" xfId="6712"/>
    <cellStyle name="Comma 2 2 104 9 2 3" xfId="6713"/>
    <cellStyle name="Comma 2 2 105" xfId="6714"/>
    <cellStyle name="Comma 2 2 105 2" xfId="6715"/>
    <cellStyle name="Comma 2 2 105 2 2" xfId="6716"/>
    <cellStyle name="Comma 2 2 105 2 2 2" xfId="6717"/>
    <cellStyle name="Comma 2 2 105 2 3" xfId="6718"/>
    <cellStyle name="Comma 2 2 106" xfId="6719"/>
    <cellStyle name="Comma 2 2 106 2" xfId="6720"/>
    <cellStyle name="Comma 2 2 106 2 2" xfId="6721"/>
    <cellStyle name="Comma 2 2 106 2 2 2" xfId="6722"/>
    <cellStyle name="Comma 2 2 106 2 3" xfId="6723"/>
    <cellStyle name="Comma 2 2 107" xfId="6724"/>
    <cellStyle name="Comma 2 2 107 2" xfId="6725"/>
    <cellStyle name="Comma 2 2 107 2 2" xfId="6726"/>
    <cellStyle name="Comma 2 2 107 2 2 2" xfId="6727"/>
    <cellStyle name="Comma 2 2 107 2 3" xfId="6728"/>
    <cellStyle name="Comma 2 2 108" xfId="6729"/>
    <cellStyle name="Comma 2 2 108 2" xfId="6730"/>
    <cellStyle name="Comma 2 2 108 2 2" xfId="6731"/>
    <cellStyle name="Comma 2 2 108 2 2 2" xfId="6732"/>
    <cellStyle name="Comma 2 2 108 2 3" xfId="6733"/>
    <cellStyle name="Comma 2 2 109" xfId="6734"/>
    <cellStyle name="Comma 2 2 109 2" xfId="6735"/>
    <cellStyle name="Comma 2 2 109 2 2" xfId="6736"/>
    <cellStyle name="Comma 2 2 109 2 2 2" xfId="6737"/>
    <cellStyle name="Comma 2 2 109 2 3" xfId="6738"/>
    <cellStyle name="Comma 2 2 11" xfId="6739"/>
    <cellStyle name="Comma 2 2 11 10" xfId="6740"/>
    <cellStyle name="Comma 2 2 11 11" xfId="6741"/>
    <cellStyle name="Comma 2 2 11 12" xfId="6742"/>
    <cellStyle name="Comma 2 2 11 13" xfId="6743"/>
    <cellStyle name="Comma 2 2 11 14" xfId="6744"/>
    <cellStyle name="Comma 2 2 11 15" xfId="6745"/>
    <cellStyle name="Comma 2 2 11 16" xfId="6746"/>
    <cellStyle name="Comma 2 2 11 17" xfId="6747"/>
    <cellStyle name="Comma 2 2 11 18" xfId="6748"/>
    <cellStyle name="Comma 2 2 11 19" xfId="6749"/>
    <cellStyle name="Comma 2 2 11 2" xfId="6750"/>
    <cellStyle name="Comma 2 2 11 2 2" xfId="6751"/>
    <cellStyle name="Comma 2 2 11 2 3" xfId="6752"/>
    <cellStyle name="Comma 2 2 11 20" xfId="6753"/>
    <cellStyle name="Comma 2 2 11 21" xfId="6754"/>
    <cellStyle name="Comma 2 2 11 22" xfId="6755"/>
    <cellStyle name="Comma 2 2 11 23" xfId="6756"/>
    <cellStyle name="Comma 2 2 11 24" xfId="6757"/>
    <cellStyle name="Comma 2 2 11 25" xfId="6758"/>
    <cellStyle name="Comma 2 2 11 26" xfId="6759"/>
    <cellStyle name="Comma 2 2 11 27" xfId="6760"/>
    <cellStyle name="Comma 2 2 11 28" xfId="6761"/>
    <cellStyle name="Comma 2 2 11 29" xfId="6762"/>
    <cellStyle name="Comma 2 2 11 3" xfId="6763"/>
    <cellStyle name="Comma 2 2 11 3 2" xfId="6764"/>
    <cellStyle name="Comma 2 2 11 30" xfId="6765"/>
    <cellStyle name="Comma 2 2 11 31" xfId="6766"/>
    <cellStyle name="Comma 2 2 11 32" xfId="6767"/>
    <cellStyle name="Comma 2 2 11 33" xfId="6768"/>
    <cellStyle name="Comma 2 2 11 34" xfId="6769"/>
    <cellStyle name="Comma 2 2 11 35" xfId="6770"/>
    <cellStyle name="Comma 2 2 11 36" xfId="6771"/>
    <cellStyle name="Comma 2 2 11 37" xfId="6772"/>
    <cellStyle name="Comma 2 2 11 38" xfId="6773"/>
    <cellStyle name="Comma 2 2 11 39" xfId="6774"/>
    <cellStyle name="Comma 2 2 11 4" xfId="6775"/>
    <cellStyle name="Comma 2 2 11 4 2" xfId="6776"/>
    <cellStyle name="Comma 2 2 11 40" xfId="6777"/>
    <cellStyle name="Comma 2 2 11 41" xfId="6778"/>
    <cellStyle name="Comma 2 2 11 42" xfId="6779"/>
    <cellStyle name="Comma 2 2 11 43" xfId="6780"/>
    <cellStyle name="Comma 2 2 11 44" xfId="6781"/>
    <cellStyle name="Comma 2 2 11 45" xfId="6782"/>
    <cellStyle name="Comma 2 2 11 46" xfId="6783"/>
    <cellStyle name="Comma 2 2 11 47" xfId="6784"/>
    <cellStyle name="Comma 2 2 11 48" xfId="6785"/>
    <cellStyle name="Comma 2 2 11 49" xfId="6786"/>
    <cellStyle name="Comma 2 2 11 5" xfId="6787"/>
    <cellStyle name="Comma 2 2 11 50" xfId="6788"/>
    <cellStyle name="Comma 2 2 11 51" xfId="6789"/>
    <cellStyle name="Comma 2 2 11 6" xfId="6790"/>
    <cellStyle name="Comma 2 2 11 7" xfId="6791"/>
    <cellStyle name="Comma 2 2 11 8" xfId="6792"/>
    <cellStyle name="Comma 2 2 11 9" xfId="6793"/>
    <cellStyle name="Comma 2 2 110" xfId="6794"/>
    <cellStyle name="Comma 2 2 110 2" xfId="6795"/>
    <cellStyle name="Comma 2 2 110 2 2" xfId="6796"/>
    <cellStyle name="Comma 2 2 110 2 2 2" xfId="6797"/>
    <cellStyle name="Comma 2 2 110 2 3" xfId="6798"/>
    <cellStyle name="Comma 2 2 111" xfId="6799"/>
    <cellStyle name="Comma 2 2 111 2" xfId="6800"/>
    <cellStyle name="Comma 2 2 111 2 2" xfId="6801"/>
    <cellStyle name="Comma 2 2 111 2 2 2" xfId="6802"/>
    <cellStyle name="Comma 2 2 111 2 3" xfId="6803"/>
    <cellStyle name="Comma 2 2 112" xfId="6804"/>
    <cellStyle name="Comma 2 2 112 2" xfId="6805"/>
    <cellStyle name="Comma 2 2 112 2 2" xfId="6806"/>
    <cellStyle name="Comma 2 2 112 2 2 2" xfId="6807"/>
    <cellStyle name="Comma 2 2 112 2 3" xfId="6808"/>
    <cellStyle name="Comma 2 2 113" xfId="6809"/>
    <cellStyle name="Comma 2 2 113 2" xfId="6810"/>
    <cellStyle name="Comma 2 2 113 2 2" xfId="6811"/>
    <cellStyle name="Comma 2 2 113 2 2 2" xfId="6812"/>
    <cellStyle name="Comma 2 2 113 2 3" xfId="6813"/>
    <cellStyle name="Comma 2 2 114" xfId="6814"/>
    <cellStyle name="Comma 2 2 114 2" xfId="6815"/>
    <cellStyle name="Comma 2 2 114 2 2" xfId="6816"/>
    <cellStyle name="Comma 2 2 114 2 2 2" xfId="6817"/>
    <cellStyle name="Comma 2 2 114 2 3" xfId="6818"/>
    <cellStyle name="Comma 2 2 115" xfId="6819"/>
    <cellStyle name="Comma 2 2 115 2" xfId="6820"/>
    <cellStyle name="Comma 2 2 115 2 2" xfId="6821"/>
    <cellStyle name="Comma 2 2 115 2 2 2" xfId="6822"/>
    <cellStyle name="Comma 2 2 115 2 3" xfId="6823"/>
    <cellStyle name="Comma 2 2 116" xfId="6824"/>
    <cellStyle name="Comma 2 2 116 2" xfId="6825"/>
    <cellStyle name="Comma 2 2 116 2 2" xfId="6826"/>
    <cellStyle name="Comma 2 2 116 2 2 2" xfId="6827"/>
    <cellStyle name="Comma 2 2 116 2 3" xfId="6828"/>
    <cellStyle name="Comma 2 2 117" xfId="6829"/>
    <cellStyle name="Comma 2 2 117 2" xfId="6830"/>
    <cellStyle name="Comma 2 2 117 2 2" xfId="6831"/>
    <cellStyle name="Comma 2 2 117 2 2 2" xfId="6832"/>
    <cellStyle name="Comma 2 2 117 2 3" xfId="6833"/>
    <cellStyle name="Comma 2 2 118" xfId="6834"/>
    <cellStyle name="Comma 2 2 118 2" xfId="6835"/>
    <cellStyle name="Comma 2 2 118 2 2" xfId="6836"/>
    <cellStyle name="Comma 2 2 118 2 2 2" xfId="6837"/>
    <cellStyle name="Comma 2 2 118 2 3" xfId="6838"/>
    <cellStyle name="Comma 2 2 119" xfId="6839"/>
    <cellStyle name="Comma 2 2 119 2" xfId="6840"/>
    <cellStyle name="Comma 2 2 119 2 2" xfId="6841"/>
    <cellStyle name="Comma 2 2 119 3" xfId="6842"/>
    <cellStyle name="Comma 2 2 119 3 2" xfId="6843"/>
    <cellStyle name="Comma 2 2 12" xfId="6844"/>
    <cellStyle name="Comma 2 2 12 10" xfId="6845"/>
    <cellStyle name="Comma 2 2 12 11" xfId="6846"/>
    <cellStyle name="Comma 2 2 12 12" xfId="6847"/>
    <cellStyle name="Comma 2 2 12 13" xfId="6848"/>
    <cellStyle name="Comma 2 2 12 14" xfId="6849"/>
    <cellStyle name="Comma 2 2 12 15" xfId="6850"/>
    <cellStyle name="Comma 2 2 12 16" xfId="6851"/>
    <cellStyle name="Comma 2 2 12 17" xfId="6852"/>
    <cellStyle name="Comma 2 2 12 18" xfId="6853"/>
    <cellStyle name="Comma 2 2 12 19" xfId="6854"/>
    <cellStyle name="Comma 2 2 12 2" xfId="6855"/>
    <cellStyle name="Comma 2 2 12 2 2" xfId="6856"/>
    <cellStyle name="Comma 2 2 12 2 3" xfId="6857"/>
    <cellStyle name="Comma 2 2 12 20" xfId="6858"/>
    <cellStyle name="Comma 2 2 12 21" xfId="6859"/>
    <cellStyle name="Comma 2 2 12 22" xfId="6860"/>
    <cellStyle name="Comma 2 2 12 23" xfId="6861"/>
    <cellStyle name="Comma 2 2 12 24" xfId="6862"/>
    <cellStyle name="Comma 2 2 12 25" xfId="6863"/>
    <cellStyle name="Comma 2 2 12 26" xfId="6864"/>
    <cellStyle name="Comma 2 2 12 27" xfId="6865"/>
    <cellStyle name="Comma 2 2 12 28" xfId="6866"/>
    <cellStyle name="Comma 2 2 12 29" xfId="6867"/>
    <cellStyle name="Comma 2 2 12 3" xfId="6868"/>
    <cellStyle name="Comma 2 2 12 3 2" xfId="6869"/>
    <cellStyle name="Comma 2 2 12 30" xfId="6870"/>
    <cellStyle name="Comma 2 2 12 31" xfId="6871"/>
    <cellStyle name="Comma 2 2 12 32" xfId="6872"/>
    <cellStyle name="Comma 2 2 12 33" xfId="6873"/>
    <cellStyle name="Comma 2 2 12 34" xfId="6874"/>
    <cellStyle name="Comma 2 2 12 35" xfId="6875"/>
    <cellStyle name="Comma 2 2 12 36" xfId="6876"/>
    <cellStyle name="Comma 2 2 12 37" xfId="6877"/>
    <cellStyle name="Comma 2 2 12 38" xfId="6878"/>
    <cellStyle name="Comma 2 2 12 39" xfId="6879"/>
    <cellStyle name="Comma 2 2 12 4" xfId="6880"/>
    <cellStyle name="Comma 2 2 12 4 2" xfId="6881"/>
    <cellStyle name="Comma 2 2 12 40" xfId="6882"/>
    <cellStyle name="Comma 2 2 12 41" xfId="6883"/>
    <cellStyle name="Comma 2 2 12 42" xfId="6884"/>
    <cellStyle name="Comma 2 2 12 43" xfId="6885"/>
    <cellStyle name="Comma 2 2 12 44" xfId="6886"/>
    <cellStyle name="Comma 2 2 12 45" xfId="6887"/>
    <cellStyle name="Comma 2 2 12 46" xfId="6888"/>
    <cellStyle name="Comma 2 2 12 47" xfId="6889"/>
    <cellStyle name="Comma 2 2 12 48" xfId="6890"/>
    <cellStyle name="Comma 2 2 12 49" xfId="6891"/>
    <cellStyle name="Comma 2 2 12 5" xfId="6892"/>
    <cellStyle name="Comma 2 2 12 50" xfId="6893"/>
    <cellStyle name="Comma 2 2 12 51" xfId="6894"/>
    <cellStyle name="Comma 2 2 12 6" xfId="6895"/>
    <cellStyle name="Comma 2 2 12 7" xfId="6896"/>
    <cellStyle name="Comma 2 2 12 8" xfId="6897"/>
    <cellStyle name="Comma 2 2 12 9" xfId="6898"/>
    <cellStyle name="Comma 2 2 120" xfId="6899"/>
    <cellStyle name="Comma 2 2 120 2" xfId="47635"/>
    <cellStyle name="Comma 2 2 121" xfId="6900"/>
    <cellStyle name="Comma 2 2 122" xfId="6901"/>
    <cellStyle name="Comma 2 2 123" xfId="6902"/>
    <cellStyle name="Comma 2 2 13" xfId="6903"/>
    <cellStyle name="Comma 2 2 13 10" xfId="6904"/>
    <cellStyle name="Comma 2 2 13 11" xfId="6905"/>
    <cellStyle name="Comma 2 2 13 12" xfId="6906"/>
    <cellStyle name="Comma 2 2 13 13" xfId="6907"/>
    <cellStyle name="Comma 2 2 13 14" xfId="6908"/>
    <cellStyle name="Comma 2 2 13 15" xfId="6909"/>
    <cellStyle name="Comma 2 2 13 16" xfId="6910"/>
    <cellStyle name="Comma 2 2 13 17" xfId="6911"/>
    <cellStyle name="Comma 2 2 13 18" xfId="6912"/>
    <cellStyle name="Comma 2 2 13 19" xfId="6913"/>
    <cellStyle name="Comma 2 2 13 2" xfId="6914"/>
    <cellStyle name="Comma 2 2 13 2 2" xfId="6915"/>
    <cellStyle name="Comma 2 2 13 2 3" xfId="6916"/>
    <cellStyle name="Comma 2 2 13 20" xfId="6917"/>
    <cellStyle name="Comma 2 2 13 21" xfId="6918"/>
    <cellStyle name="Comma 2 2 13 22" xfId="6919"/>
    <cellStyle name="Comma 2 2 13 23" xfId="6920"/>
    <cellStyle name="Comma 2 2 13 24" xfId="6921"/>
    <cellStyle name="Comma 2 2 13 25" xfId="6922"/>
    <cellStyle name="Comma 2 2 13 26" xfId="6923"/>
    <cellStyle name="Comma 2 2 13 27" xfId="6924"/>
    <cellStyle name="Comma 2 2 13 28" xfId="6925"/>
    <cellStyle name="Comma 2 2 13 29" xfId="6926"/>
    <cellStyle name="Comma 2 2 13 3" xfId="6927"/>
    <cellStyle name="Comma 2 2 13 3 2" xfId="6928"/>
    <cellStyle name="Comma 2 2 13 30" xfId="6929"/>
    <cellStyle name="Comma 2 2 13 31" xfId="6930"/>
    <cellStyle name="Comma 2 2 13 32" xfId="6931"/>
    <cellStyle name="Comma 2 2 13 33" xfId="6932"/>
    <cellStyle name="Comma 2 2 13 34" xfId="6933"/>
    <cellStyle name="Comma 2 2 13 35" xfId="6934"/>
    <cellStyle name="Comma 2 2 13 36" xfId="6935"/>
    <cellStyle name="Comma 2 2 13 37" xfId="6936"/>
    <cellStyle name="Comma 2 2 13 38" xfId="6937"/>
    <cellStyle name="Comma 2 2 13 39" xfId="6938"/>
    <cellStyle name="Comma 2 2 13 4" xfId="6939"/>
    <cellStyle name="Comma 2 2 13 4 2" xfId="6940"/>
    <cellStyle name="Comma 2 2 13 40" xfId="6941"/>
    <cellStyle name="Comma 2 2 13 41" xfId="6942"/>
    <cellStyle name="Comma 2 2 13 42" xfId="6943"/>
    <cellStyle name="Comma 2 2 13 43" xfId="6944"/>
    <cellStyle name="Comma 2 2 13 44" xfId="6945"/>
    <cellStyle name="Comma 2 2 13 45" xfId="6946"/>
    <cellStyle name="Comma 2 2 13 46" xfId="6947"/>
    <cellStyle name="Comma 2 2 13 47" xfId="6948"/>
    <cellStyle name="Comma 2 2 13 48" xfId="6949"/>
    <cellStyle name="Comma 2 2 13 49" xfId="6950"/>
    <cellStyle name="Comma 2 2 13 5" xfId="6951"/>
    <cellStyle name="Comma 2 2 13 50" xfId="6952"/>
    <cellStyle name="Comma 2 2 13 51" xfId="6953"/>
    <cellStyle name="Comma 2 2 13 6" xfId="6954"/>
    <cellStyle name="Comma 2 2 13 7" xfId="6955"/>
    <cellStyle name="Comma 2 2 13 8" xfId="6956"/>
    <cellStyle name="Comma 2 2 13 9" xfId="6957"/>
    <cellStyle name="Comma 2 2 14" xfId="6958"/>
    <cellStyle name="Comma 2 2 14 2" xfId="6959"/>
    <cellStyle name="Comma 2 2 14 2 2" xfId="6960"/>
    <cellStyle name="Comma 2 2 14 2 2 2" xfId="6961"/>
    <cellStyle name="Comma 2 2 14 2 3" xfId="6962"/>
    <cellStyle name="Comma 2 2 15" xfId="6963"/>
    <cellStyle name="Comma 2 2 15 2" xfId="6964"/>
    <cellStyle name="Comma 2 2 15 2 2" xfId="6965"/>
    <cellStyle name="Comma 2 2 15 2 2 2" xfId="6966"/>
    <cellStyle name="Comma 2 2 15 2 3" xfId="6967"/>
    <cellStyle name="Comma 2 2 16" xfId="6968"/>
    <cellStyle name="Comma 2 2 16 2" xfId="6969"/>
    <cellStyle name="Comma 2 2 16 2 2" xfId="6970"/>
    <cellStyle name="Comma 2 2 16 2 2 2" xfId="6971"/>
    <cellStyle name="Comma 2 2 16 2 3" xfId="6972"/>
    <cellStyle name="Comma 2 2 17" xfId="6973"/>
    <cellStyle name="Comma 2 2 17 2" xfId="6974"/>
    <cellStyle name="Comma 2 2 17 2 2" xfId="6975"/>
    <cellStyle name="Comma 2 2 17 2 2 2" xfId="6976"/>
    <cellStyle name="Comma 2 2 17 2 3" xfId="6977"/>
    <cellStyle name="Comma 2 2 18" xfId="6978"/>
    <cellStyle name="Comma 2 2 18 2" xfId="6979"/>
    <cellStyle name="Comma 2 2 18 2 2" xfId="6980"/>
    <cellStyle name="Comma 2 2 18 2 2 2" xfId="6981"/>
    <cellStyle name="Comma 2 2 18 2 3" xfId="6982"/>
    <cellStyle name="Comma 2 2 19" xfId="6983"/>
    <cellStyle name="Comma 2 2 19 2" xfId="6984"/>
    <cellStyle name="Comma 2 2 19 2 2" xfId="6985"/>
    <cellStyle name="Comma 2 2 19 2 2 2" xfId="6986"/>
    <cellStyle name="Comma 2 2 19 2 3" xfId="6987"/>
    <cellStyle name="Comma 2 2 2" xfId="6988"/>
    <cellStyle name="Comma 2 2 2 10" xfId="6989"/>
    <cellStyle name="Comma 2 2 2 10 2" xfId="6990"/>
    <cellStyle name="Comma 2 2 2 10 3" xfId="6991"/>
    <cellStyle name="Comma 2 2 2 10 4" xfId="6992"/>
    <cellStyle name="Comma 2 2 2 10 5" xfId="6993"/>
    <cellStyle name="Comma 2 2 2 10 6" xfId="6994"/>
    <cellStyle name="Comma 2 2 2 11" xfId="6995"/>
    <cellStyle name="Comma 2 2 2 11 2" xfId="6996"/>
    <cellStyle name="Comma 2 2 2 11 3" xfId="6997"/>
    <cellStyle name="Comma 2 2 2 11 4" xfId="6998"/>
    <cellStyle name="Comma 2 2 2 11 5" xfId="6999"/>
    <cellStyle name="Comma 2 2 2 11 6" xfId="7000"/>
    <cellStyle name="Comma 2 2 2 12" xfId="7001"/>
    <cellStyle name="Comma 2 2 2 13" xfId="7002"/>
    <cellStyle name="Comma 2 2 2 14" xfId="7003"/>
    <cellStyle name="Comma 2 2 2 15" xfId="7004"/>
    <cellStyle name="Comma 2 2 2 16" xfId="7005"/>
    <cellStyle name="Comma 2 2 2 2" xfId="7006"/>
    <cellStyle name="Comma 2 2 2 2 2" xfId="7007"/>
    <cellStyle name="Comma 2 2 2 2 3" xfId="7008"/>
    <cellStyle name="Comma 2 2 2 2 4" xfId="7009"/>
    <cellStyle name="Comma 2 2 2 2 5" xfId="7010"/>
    <cellStyle name="Comma 2 2 2 2 6" xfId="7011"/>
    <cellStyle name="Comma 2 2 2 3" xfId="7012"/>
    <cellStyle name="Comma 2 2 2 3 2" xfId="7013"/>
    <cellStyle name="Comma 2 2 2 3 3" xfId="7014"/>
    <cellStyle name="Comma 2 2 2 3 4" xfId="7015"/>
    <cellStyle name="Comma 2 2 2 3 5" xfId="7016"/>
    <cellStyle name="Comma 2 2 2 3 6" xfId="7017"/>
    <cellStyle name="Comma 2 2 2 4" xfId="7018"/>
    <cellStyle name="Comma 2 2 2 4 2" xfId="7019"/>
    <cellStyle name="Comma 2 2 2 4 3" xfId="7020"/>
    <cellStyle name="Comma 2 2 2 4 4" xfId="7021"/>
    <cellStyle name="Comma 2 2 2 4 5" xfId="7022"/>
    <cellStyle name="Comma 2 2 2 4 6" xfId="7023"/>
    <cellStyle name="Comma 2 2 2 5" xfId="7024"/>
    <cellStyle name="Comma 2 2 2 5 2" xfId="7025"/>
    <cellStyle name="Comma 2 2 2 5 3" xfId="7026"/>
    <cellStyle name="Comma 2 2 2 5 4" xfId="7027"/>
    <cellStyle name="Comma 2 2 2 5 5" xfId="7028"/>
    <cellStyle name="Comma 2 2 2 5 6" xfId="7029"/>
    <cellStyle name="Comma 2 2 2 6" xfId="7030"/>
    <cellStyle name="Comma 2 2 2 6 2" xfId="7031"/>
    <cellStyle name="Comma 2 2 2 6 3" xfId="7032"/>
    <cellStyle name="Comma 2 2 2 6 4" xfId="7033"/>
    <cellStyle name="Comma 2 2 2 6 5" xfId="7034"/>
    <cellStyle name="Comma 2 2 2 6 6" xfId="7035"/>
    <cellStyle name="Comma 2 2 2 7" xfId="7036"/>
    <cellStyle name="Comma 2 2 2 7 2" xfId="7037"/>
    <cellStyle name="Comma 2 2 2 7 3" xfId="7038"/>
    <cellStyle name="Comma 2 2 2 7 4" xfId="7039"/>
    <cellStyle name="Comma 2 2 2 7 5" xfId="7040"/>
    <cellStyle name="Comma 2 2 2 7 6" xfId="7041"/>
    <cellStyle name="Comma 2 2 2 8" xfId="7042"/>
    <cellStyle name="Comma 2 2 2 8 2" xfId="7043"/>
    <cellStyle name="Comma 2 2 2 8 3" xfId="7044"/>
    <cellStyle name="Comma 2 2 2 8 4" xfId="7045"/>
    <cellStyle name="Comma 2 2 2 8 5" xfId="7046"/>
    <cellStyle name="Comma 2 2 2 8 6" xfId="7047"/>
    <cellStyle name="Comma 2 2 2 9" xfId="7048"/>
    <cellStyle name="Comma 2 2 2 9 2" xfId="7049"/>
    <cellStyle name="Comma 2 2 2 9 3" xfId="7050"/>
    <cellStyle name="Comma 2 2 2 9 4" xfId="7051"/>
    <cellStyle name="Comma 2 2 2 9 5" xfId="7052"/>
    <cellStyle name="Comma 2 2 2 9 6" xfId="7053"/>
    <cellStyle name="Comma 2 2 20" xfId="7054"/>
    <cellStyle name="Comma 2 2 20 2" xfId="7055"/>
    <cellStyle name="Comma 2 2 20 2 2" xfId="7056"/>
    <cellStyle name="Comma 2 2 20 2 2 2" xfId="7057"/>
    <cellStyle name="Comma 2 2 20 2 3" xfId="7058"/>
    <cellStyle name="Comma 2 2 21" xfId="7059"/>
    <cellStyle name="Comma 2 2 21 2" xfId="7060"/>
    <cellStyle name="Comma 2 2 21 2 2" xfId="7061"/>
    <cellStyle name="Comma 2 2 21 2 2 2" xfId="7062"/>
    <cellStyle name="Comma 2 2 21 2 3" xfId="7063"/>
    <cellStyle name="Comma 2 2 22" xfId="7064"/>
    <cellStyle name="Comma 2 2 22 2" xfId="7065"/>
    <cellStyle name="Comma 2 2 22 2 2" xfId="7066"/>
    <cellStyle name="Comma 2 2 22 2 2 2" xfId="7067"/>
    <cellStyle name="Comma 2 2 22 2 3" xfId="7068"/>
    <cellStyle name="Comma 2 2 23" xfId="7069"/>
    <cellStyle name="Comma 2 2 23 2" xfId="7070"/>
    <cellStyle name="Comma 2 2 23 2 2" xfId="7071"/>
    <cellStyle name="Comma 2 2 23 2 2 2" xfId="7072"/>
    <cellStyle name="Comma 2 2 23 2 3" xfId="7073"/>
    <cellStyle name="Comma 2 2 24" xfId="7074"/>
    <cellStyle name="Comma 2 2 24 2" xfId="7075"/>
    <cellStyle name="Comma 2 2 24 2 2" xfId="7076"/>
    <cellStyle name="Comma 2 2 24 2 2 2" xfId="7077"/>
    <cellStyle name="Comma 2 2 24 2 3" xfId="7078"/>
    <cellStyle name="Comma 2 2 25" xfId="7079"/>
    <cellStyle name="Comma 2 2 25 2" xfId="7080"/>
    <cellStyle name="Comma 2 2 25 2 2" xfId="7081"/>
    <cellStyle name="Comma 2 2 25 2 2 2" xfId="7082"/>
    <cellStyle name="Comma 2 2 25 2 3" xfId="7083"/>
    <cellStyle name="Comma 2 2 26" xfId="7084"/>
    <cellStyle name="Comma 2 2 26 2" xfId="7085"/>
    <cellStyle name="Comma 2 2 26 2 2" xfId="7086"/>
    <cellStyle name="Comma 2 2 26 2 2 2" xfId="7087"/>
    <cellStyle name="Comma 2 2 26 2 3" xfId="7088"/>
    <cellStyle name="Comma 2 2 27" xfId="7089"/>
    <cellStyle name="Comma 2 2 27 2" xfId="7090"/>
    <cellStyle name="Comma 2 2 27 2 2" xfId="7091"/>
    <cellStyle name="Comma 2 2 27 2 2 2" xfId="7092"/>
    <cellStyle name="Comma 2 2 27 2 3" xfId="7093"/>
    <cellStyle name="Comma 2 2 28" xfId="7094"/>
    <cellStyle name="Comma 2 2 28 2" xfId="7095"/>
    <cellStyle name="Comma 2 2 28 2 2" xfId="7096"/>
    <cellStyle name="Comma 2 2 28 2 2 2" xfId="7097"/>
    <cellStyle name="Comma 2 2 28 2 3" xfId="7098"/>
    <cellStyle name="Comma 2 2 29" xfId="7099"/>
    <cellStyle name="Comma 2 2 29 2" xfId="7100"/>
    <cellStyle name="Comma 2 2 29 2 2" xfId="7101"/>
    <cellStyle name="Comma 2 2 29 2 2 2" xfId="7102"/>
    <cellStyle name="Comma 2 2 29 2 3" xfId="7103"/>
    <cellStyle name="Comma 2 2 3" xfId="7104"/>
    <cellStyle name="Comma 2 2 3 10" xfId="7105"/>
    <cellStyle name="Comma 2 2 3 10 2" xfId="7106"/>
    <cellStyle name="Comma 2 2 3 10 2 2" xfId="7107"/>
    <cellStyle name="Comma 2 2 3 10 2 2 2" xfId="7108"/>
    <cellStyle name="Comma 2 2 3 10 2 3" xfId="7109"/>
    <cellStyle name="Comma 2 2 3 11" xfId="7110"/>
    <cellStyle name="Comma 2 2 3 11 2" xfId="7111"/>
    <cellStyle name="Comma 2 2 3 11 2 2" xfId="7112"/>
    <cellStyle name="Comma 2 2 3 11 2 2 2" xfId="7113"/>
    <cellStyle name="Comma 2 2 3 11 2 3" xfId="7114"/>
    <cellStyle name="Comma 2 2 3 12" xfId="7115"/>
    <cellStyle name="Comma 2 2 3 12 2" xfId="7116"/>
    <cellStyle name="Comma 2 2 3 12 2 2" xfId="7117"/>
    <cellStyle name="Comma 2 2 3 12 2 2 2" xfId="7118"/>
    <cellStyle name="Comma 2 2 3 12 2 3" xfId="7119"/>
    <cellStyle name="Comma 2 2 3 13" xfId="7120"/>
    <cellStyle name="Comma 2 2 3 13 2" xfId="7121"/>
    <cellStyle name="Comma 2 2 3 13 2 2" xfId="7122"/>
    <cellStyle name="Comma 2 2 3 13 2 2 2" xfId="7123"/>
    <cellStyle name="Comma 2 2 3 13 2 3" xfId="7124"/>
    <cellStyle name="Comma 2 2 3 14" xfId="7125"/>
    <cellStyle name="Comma 2 2 3 14 2" xfId="7126"/>
    <cellStyle name="Comma 2 2 3 14 2 2" xfId="7127"/>
    <cellStyle name="Comma 2 2 3 14 2 2 2" xfId="7128"/>
    <cellStyle name="Comma 2 2 3 14 2 3" xfId="7129"/>
    <cellStyle name="Comma 2 2 3 15" xfId="7130"/>
    <cellStyle name="Comma 2 2 3 15 2" xfId="7131"/>
    <cellStyle name="Comma 2 2 3 15 2 2" xfId="7132"/>
    <cellStyle name="Comma 2 2 3 15 2 2 2" xfId="7133"/>
    <cellStyle name="Comma 2 2 3 15 2 3" xfId="7134"/>
    <cellStyle name="Comma 2 2 3 16" xfId="7135"/>
    <cellStyle name="Comma 2 2 3 16 2" xfId="7136"/>
    <cellStyle name="Comma 2 2 3 16 2 2" xfId="7137"/>
    <cellStyle name="Comma 2 2 3 16 2 2 2" xfId="7138"/>
    <cellStyle name="Comma 2 2 3 16 2 3" xfId="7139"/>
    <cellStyle name="Comma 2 2 3 17" xfId="7140"/>
    <cellStyle name="Comma 2 2 3 17 2" xfId="7141"/>
    <cellStyle name="Comma 2 2 3 17 2 2" xfId="7142"/>
    <cellStyle name="Comma 2 2 3 17 2 2 2" xfId="7143"/>
    <cellStyle name="Comma 2 2 3 17 2 3" xfId="7144"/>
    <cellStyle name="Comma 2 2 3 18" xfId="7145"/>
    <cellStyle name="Comma 2 2 3 18 2" xfId="7146"/>
    <cellStyle name="Comma 2 2 3 18 2 2" xfId="7147"/>
    <cellStyle name="Comma 2 2 3 18 2 2 2" xfId="7148"/>
    <cellStyle name="Comma 2 2 3 18 2 3" xfId="7149"/>
    <cellStyle name="Comma 2 2 3 19" xfId="7150"/>
    <cellStyle name="Comma 2 2 3 19 2" xfId="7151"/>
    <cellStyle name="Comma 2 2 3 19 2 2" xfId="7152"/>
    <cellStyle name="Comma 2 2 3 19 2 2 2" xfId="7153"/>
    <cellStyle name="Comma 2 2 3 19 2 3" xfId="7154"/>
    <cellStyle name="Comma 2 2 3 2" xfId="7155"/>
    <cellStyle name="Comma 2 2 3 2 2" xfId="7156"/>
    <cellStyle name="Comma 2 2 3 2 2 2" xfId="7157"/>
    <cellStyle name="Comma 2 2 3 2 2 2 2" xfId="7158"/>
    <cellStyle name="Comma 2 2 3 2 2 3" xfId="7159"/>
    <cellStyle name="Comma 2 2 3 20" xfId="7160"/>
    <cellStyle name="Comma 2 2 3 20 2" xfId="7161"/>
    <cellStyle name="Comma 2 2 3 20 3" xfId="7162"/>
    <cellStyle name="Comma 2 2 3 21" xfId="7163"/>
    <cellStyle name="Comma 2 2 3 22" xfId="7164"/>
    <cellStyle name="Comma 2 2 3 23" xfId="7165"/>
    <cellStyle name="Comma 2 2 3 24" xfId="7166"/>
    <cellStyle name="Comma 2 2 3 3" xfId="7167"/>
    <cellStyle name="Comma 2 2 3 3 2" xfId="7168"/>
    <cellStyle name="Comma 2 2 3 3 2 2" xfId="7169"/>
    <cellStyle name="Comma 2 2 3 3 2 2 2" xfId="7170"/>
    <cellStyle name="Comma 2 2 3 3 2 3" xfId="7171"/>
    <cellStyle name="Comma 2 2 3 4" xfId="7172"/>
    <cellStyle name="Comma 2 2 3 4 2" xfId="7173"/>
    <cellStyle name="Comma 2 2 3 4 2 2" xfId="7174"/>
    <cellStyle name="Comma 2 2 3 4 2 2 2" xfId="7175"/>
    <cellStyle name="Comma 2 2 3 4 2 3" xfId="7176"/>
    <cellStyle name="Comma 2 2 3 5" xfId="7177"/>
    <cellStyle name="Comma 2 2 3 5 2" xfId="7178"/>
    <cellStyle name="Comma 2 2 3 5 2 2" xfId="7179"/>
    <cellStyle name="Comma 2 2 3 5 2 2 2" xfId="7180"/>
    <cellStyle name="Comma 2 2 3 5 2 3" xfId="7181"/>
    <cellStyle name="Comma 2 2 3 6" xfId="7182"/>
    <cellStyle name="Comma 2 2 3 6 2" xfId="7183"/>
    <cellStyle name="Comma 2 2 3 6 2 2" xfId="7184"/>
    <cellStyle name="Comma 2 2 3 6 2 2 2" xfId="7185"/>
    <cellStyle name="Comma 2 2 3 6 2 3" xfId="7186"/>
    <cellStyle name="Comma 2 2 3 7" xfId="7187"/>
    <cellStyle name="Comma 2 2 3 7 2" xfId="7188"/>
    <cellStyle name="Comma 2 2 3 7 2 2" xfId="7189"/>
    <cellStyle name="Comma 2 2 3 7 2 2 2" xfId="7190"/>
    <cellStyle name="Comma 2 2 3 7 2 3" xfId="7191"/>
    <cellStyle name="Comma 2 2 3 8" xfId="7192"/>
    <cellStyle name="Comma 2 2 3 8 2" xfId="7193"/>
    <cellStyle name="Comma 2 2 3 8 2 2" xfId="7194"/>
    <cellStyle name="Comma 2 2 3 8 2 2 2" xfId="7195"/>
    <cellStyle name="Comma 2 2 3 8 2 3" xfId="7196"/>
    <cellStyle name="Comma 2 2 3 9" xfId="7197"/>
    <cellStyle name="Comma 2 2 3 9 2" xfId="7198"/>
    <cellStyle name="Comma 2 2 3 9 2 2" xfId="7199"/>
    <cellStyle name="Comma 2 2 3 9 2 2 2" xfId="7200"/>
    <cellStyle name="Comma 2 2 3 9 2 3" xfId="7201"/>
    <cellStyle name="Comma 2 2 30" xfId="7202"/>
    <cellStyle name="Comma 2 2 30 2" xfId="7203"/>
    <cellStyle name="Comma 2 2 30 2 2" xfId="7204"/>
    <cellStyle name="Comma 2 2 30 2 2 2" xfId="7205"/>
    <cellStyle name="Comma 2 2 30 2 3" xfId="7206"/>
    <cellStyle name="Comma 2 2 31" xfId="7207"/>
    <cellStyle name="Comma 2 2 31 2" xfId="7208"/>
    <cellStyle name="Comma 2 2 31 2 2" xfId="7209"/>
    <cellStyle name="Comma 2 2 31 2 2 2" xfId="7210"/>
    <cellStyle name="Comma 2 2 31 2 3" xfId="7211"/>
    <cellStyle name="Comma 2 2 32" xfId="7212"/>
    <cellStyle name="Comma 2 2 32 2" xfId="7213"/>
    <cellStyle name="Comma 2 2 32 2 2" xfId="7214"/>
    <cellStyle name="Comma 2 2 32 2 2 2" xfId="7215"/>
    <cellStyle name="Comma 2 2 32 2 3" xfId="7216"/>
    <cellStyle name="Comma 2 2 33" xfId="7217"/>
    <cellStyle name="Comma 2 2 33 2" xfId="7218"/>
    <cellStyle name="Comma 2 2 33 2 2" xfId="7219"/>
    <cellStyle name="Comma 2 2 33 2 2 2" xfId="7220"/>
    <cellStyle name="Comma 2 2 33 2 3" xfId="7221"/>
    <cellStyle name="Comma 2 2 34" xfId="7222"/>
    <cellStyle name="Comma 2 2 34 2" xfId="7223"/>
    <cellStyle name="Comma 2 2 34 2 2" xfId="7224"/>
    <cellStyle name="Comma 2 2 34 2 2 2" xfId="7225"/>
    <cellStyle name="Comma 2 2 34 2 3" xfId="7226"/>
    <cellStyle name="Comma 2 2 35" xfId="7227"/>
    <cellStyle name="Comma 2 2 35 2" xfId="7228"/>
    <cellStyle name="Comma 2 2 35 2 2" xfId="7229"/>
    <cellStyle name="Comma 2 2 35 2 2 2" xfId="7230"/>
    <cellStyle name="Comma 2 2 35 2 3" xfId="7231"/>
    <cellStyle name="Comma 2 2 36" xfId="7232"/>
    <cellStyle name="Comma 2 2 36 2" xfId="7233"/>
    <cellStyle name="Comma 2 2 36 2 2" xfId="7234"/>
    <cellStyle name="Comma 2 2 36 2 2 2" xfId="7235"/>
    <cellStyle name="Comma 2 2 36 2 3" xfId="7236"/>
    <cellStyle name="Comma 2 2 37" xfId="7237"/>
    <cellStyle name="Comma 2 2 37 2" xfId="7238"/>
    <cellStyle name="Comma 2 2 37 2 2" xfId="7239"/>
    <cellStyle name="Comma 2 2 37 2 2 2" xfId="7240"/>
    <cellStyle name="Comma 2 2 37 2 3" xfId="7241"/>
    <cellStyle name="Comma 2 2 38" xfId="7242"/>
    <cellStyle name="Comma 2 2 38 2" xfId="7243"/>
    <cellStyle name="Comma 2 2 38 2 2" xfId="7244"/>
    <cellStyle name="Comma 2 2 38 2 2 2" xfId="7245"/>
    <cellStyle name="Comma 2 2 38 2 3" xfId="7246"/>
    <cellStyle name="Comma 2 2 39" xfId="7247"/>
    <cellStyle name="Comma 2 2 39 2" xfId="7248"/>
    <cellStyle name="Comma 2 2 39 2 2" xfId="7249"/>
    <cellStyle name="Comma 2 2 39 2 2 2" xfId="7250"/>
    <cellStyle name="Comma 2 2 39 2 3" xfId="7251"/>
    <cellStyle name="Comma 2 2 4" xfId="7252"/>
    <cellStyle name="Comma 2 2 4 2" xfId="7253"/>
    <cellStyle name="Comma 2 2 4 3" xfId="7254"/>
    <cellStyle name="Comma 2 2 4 4" xfId="7255"/>
    <cellStyle name="Comma 2 2 4 5" xfId="7256"/>
    <cellStyle name="Comma 2 2 4 6" xfId="7257"/>
    <cellStyle name="Comma 2 2 40" xfId="7258"/>
    <cellStyle name="Comma 2 2 40 2" xfId="7259"/>
    <cellStyle name="Comma 2 2 40 2 2" xfId="7260"/>
    <cellStyle name="Comma 2 2 40 2 2 2" xfId="7261"/>
    <cellStyle name="Comma 2 2 40 2 3" xfId="7262"/>
    <cellStyle name="Comma 2 2 41" xfId="7263"/>
    <cellStyle name="Comma 2 2 41 2" xfId="7264"/>
    <cellStyle name="Comma 2 2 41 2 2" xfId="7265"/>
    <cellStyle name="Comma 2 2 41 2 2 2" xfId="7266"/>
    <cellStyle name="Comma 2 2 41 2 3" xfId="7267"/>
    <cellStyle name="Comma 2 2 42" xfId="7268"/>
    <cellStyle name="Comma 2 2 42 2" xfId="7269"/>
    <cellStyle name="Comma 2 2 42 2 2" xfId="7270"/>
    <cellStyle name="Comma 2 2 42 2 2 2" xfId="7271"/>
    <cellStyle name="Comma 2 2 42 2 3" xfId="7272"/>
    <cellStyle name="Comma 2 2 43" xfId="7273"/>
    <cellStyle name="Comma 2 2 43 2" xfId="7274"/>
    <cellStyle name="Comma 2 2 43 2 2" xfId="7275"/>
    <cellStyle name="Comma 2 2 43 2 2 2" xfId="7276"/>
    <cellStyle name="Comma 2 2 43 2 3" xfId="7277"/>
    <cellStyle name="Comma 2 2 44" xfId="7278"/>
    <cellStyle name="Comma 2 2 44 2" xfId="7279"/>
    <cellStyle name="Comma 2 2 44 2 2" xfId="7280"/>
    <cellStyle name="Comma 2 2 44 2 2 2" xfId="7281"/>
    <cellStyle name="Comma 2 2 44 2 3" xfId="7282"/>
    <cellStyle name="Comma 2 2 45" xfId="7283"/>
    <cellStyle name="Comma 2 2 45 2" xfId="7284"/>
    <cellStyle name="Comma 2 2 45 2 2" xfId="7285"/>
    <cellStyle name="Comma 2 2 45 2 2 2" xfId="7286"/>
    <cellStyle name="Comma 2 2 45 2 3" xfId="7287"/>
    <cellStyle name="Comma 2 2 46" xfId="7288"/>
    <cellStyle name="Comma 2 2 46 2" xfId="7289"/>
    <cellStyle name="Comma 2 2 46 2 2" xfId="7290"/>
    <cellStyle name="Comma 2 2 46 2 2 2" xfId="7291"/>
    <cellStyle name="Comma 2 2 46 2 3" xfId="7292"/>
    <cellStyle name="Comma 2 2 47" xfId="7293"/>
    <cellStyle name="Comma 2 2 47 2" xfId="7294"/>
    <cellStyle name="Comma 2 2 47 2 2" xfId="7295"/>
    <cellStyle name="Comma 2 2 47 2 2 2" xfId="7296"/>
    <cellStyle name="Comma 2 2 47 2 3" xfId="7297"/>
    <cellStyle name="Comma 2 2 48" xfId="7298"/>
    <cellStyle name="Comma 2 2 48 2" xfId="7299"/>
    <cellStyle name="Comma 2 2 48 2 2" xfId="7300"/>
    <cellStyle name="Comma 2 2 48 2 2 2" xfId="7301"/>
    <cellStyle name="Comma 2 2 48 2 3" xfId="7302"/>
    <cellStyle name="Comma 2 2 49" xfId="7303"/>
    <cellStyle name="Comma 2 2 49 2" xfId="7304"/>
    <cellStyle name="Comma 2 2 49 2 2" xfId="7305"/>
    <cellStyle name="Comma 2 2 49 2 2 2" xfId="7306"/>
    <cellStyle name="Comma 2 2 49 2 3" xfId="7307"/>
    <cellStyle name="Comma 2 2 5" xfId="7308"/>
    <cellStyle name="Comma 2 2 5 10" xfId="7309"/>
    <cellStyle name="Comma 2 2 5 11" xfId="7310"/>
    <cellStyle name="Comma 2 2 5 12" xfId="7311"/>
    <cellStyle name="Comma 2 2 5 13" xfId="7312"/>
    <cellStyle name="Comma 2 2 5 14" xfId="7313"/>
    <cellStyle name="Comma 2 2 5 15" xfId="7314"/>
    <cellStyle name="Comma 2 2 5 16" xfId="7315"/>
    <cellStyle name="Comma 2 2 5 17" xfId="7316"/>
    <cellStyle name="Comma 2 2 5 18" xfId="7317"/>
    <cellStyle name="Comma 2 2 5 19" xfId="7318"/>
    <cellStyle name="Comma 2 2 5 2" xfId="7319"/>
    <cellStyle name="Comma 2 2 5 2 2" xfId="7320"/>
    <cellStyle name="Comma 2 2 5 2 3" xfId="7321"/>
    <cellStyle name="Comma 2 2 5 20" xfId="7322"/>
    <cellStyle name="Comma 2 2 5 21" xfId="7323"/>
    <cellStyle name="Comma 2 2 5 22" xfId="7324"/>
    <cellStyle name="Comma 2 2 5 23" xfId="7325"/>
    <cellStyle name="Comma 2 2 5 24" xfId="7326"/>
    <cellStyle name="Comma 2 2 5 25" xfId="7327"/>
    <cellStyle name="Comma 2 2 5 26" xfId="7328"/>
    <cellStyle name="Comma 2 2 5 27" xfId="7329"/>
    <cellStyle name="Comma 2 2 5 28" xfId="7330"/>
    <cellStyle name="Comma 2 2 5 29" xfId="7331"/>
    <cellStyle name="Comma 2 2 5 3" xfId="7332"/>
    <cellStyle name="Comma 2 2 5 3 2" xfId="7333"/>
    <cellStyle name="Comma 2 2 5 30" xfId="7334"/>
    <cellStyle name="Comma 2 2 5 31" xfId="7335"/>
    <cellStyle name="Comma 2 2 5 32" xfId="7336"/>
    <cellStyle name="Comma 2 2 5 33" xfId="7337"/>
    <cellStyle name="Comma 2 2 5 34" xfId="7338"/>
    <cellStyle name="Comma 2 2 5 35" xfId="7339"/>
    <cellStyle name="Comma 2 2 5 36" xfId="7340"/>
    <cellStyle name="Comma 2 2 5 37" xfId="7341"/>
    <cellStyle name="Comma 2 2 5 38" xfId="7342"/>
    <cellStyle name="Comma 2 2 5 39" xfId="7343"/>
    <cellStyle name="Comma 2 2 5 4" xfId="7344"/>
    <cellStyle name="Comma 2 2 5 4 2" xfId="7345"/>
    <cellStyle name="Comma 2 2 5 40" xfId="7346"/>
    <cellStyle name="Comma 2 2 5 41" xfId="7347"/>
    <cellStyle name="Comma 2 2 5 42" xfId="7348"/>
    <cellStyle name="Comma 2 2 5 43" xfId="7349"/>
    <cellStyle name="Comma 2 2 5 44" xfId="7350"/>
    <cellStyle name="Comma 2 2 5 45" xfId="7351"/>
    <cellStyle name="Comma 2 2 5 46" xfId="7352"/>
    <cellStyle name="Comma 2 2 5 47" xfId="7353"/>
    <cellStyle name="Comma 2 2 5 48" xfId="7354"/>
    <cellStyle name="Comma 2 2 5 49" xfId="7355"/>
    <cellStyle name="Comma 2 2 5 5" xfId="7356"/>
    <cellStyle name="Comma 2 2 5 50" xfId="7357"/>
    <cellStyle name="Comma 2 2 5 51" xfId="7358"/>
    <cellStyle name="Comma 2 2 5 6" xfId="7359"/>
    <cellStyle name="Comma 2 2 5 7" xfId="7360"/>
    <cellStyle name="Comma 2 2 5 8" xfId="7361"/>
    <cellStyle name="Comma 2 2 5 9" xfId="7362"/>
    <cellStyle name="Comma 2 2 50" xfId="7363"/>
    <cellStyle name="Comma 2 2 50 2" xfId="7364"/>
    <cellStyle name="Comma 2 2 50 2 2" xfId="7365"/>
    <cellStyle name="Comma 2 2 50 2 2 2" xfId="7366"/>
    <cellStyle name="Comma 2 2 50 2 3" xfId="7367"/>
    <cellStyle name="Comma 2 2 51" xfId="7368"/>
    <cellStyle name="Comma 2 2 51 2" xfId="7369"/>
    <cellStyle name="Comma 2 2 51 2 2" xfId="7370"/>
    <cellStyle name="Comma 2 2 51 2 2 2" xfId="7371"/>
    <cellStyle name="Comma 2 2 51 2 3" xfId="7372"/>
    <cellStyle name="Comma 2 2 52" xfId="7373"/>
    <cellStyle name="Comma 2 2 52 2" xfId="7374"/>
    <cellStyle name="Comma 2 2 52 2 2" xfId="7375"/>
    <cellStyle name="Comma 2 2 52 2 2 2" xfId="7376"/>
    <cellStyle name="Comma 2 2 52 2 3" xfId="7377"/>
    <cellStyle name="Comma 2 2 53" xfId="7378"/>
    <cellStyle name="Comma 2 2 53 2" xfId="7379"/>
    <cellStyle name="Comma 2 2 53 2 2" xfId="7380"/>
    <cellStyle name="Comma 2 2 53 2 2 2" xfId="7381"/>
    <cellStyle name="Comma 2 2 53 2 3" xfId="7382"/>
    <cellStyle name="Comma 2 2 54" xfId="7383"/>
    <cellStyle name="Comma 2 2 54 2" xfId="7384"/>
    <cellStyle name="Comma 2 2 54 2 2" xfId="7385"/>
    <cellStyle name="Comma 2 2 54 2 2 2" xfId="7386"/>
    <cellStyle name="Comma 2 2 54 2 3" xfId="7387"/>
    <cellStyle name="Comma 2 2 55" xfId="7388"/>
    <cellStyle name="Comma 2 2 55 2" xfId="7389"/>
    <cellStyle name="Comma 2 2 55 2 2" xfId="7390"/>
    <cellStyle name="Comma 2 2 55 2 2 2" xfId="7391"/>
    <cellStyle name="Comma 2 2 55 2 3" xfId="7392"/>
    <cellStyle name="Comma 2 2 56" xfId="7393"/>
    <cellStyle name="Comma 2 2 56 2" xfId="7394"/>
    <cellStyle name="Comma 2 2 56 2 2" xfId="7395"/>
    <cellStyle name="Comma 2 2 56 2 2 2" xfId="7396"/>
    <cellStyle name="Comma 2 2 56 2 3" xfId="7397"/>
    <cellStyle name="Comma 2 2 57" xfId="7398"/>
    <cellStyle name="Comma 2 2 57 2" xfId="7399"/>
    <cellStyle name="Comma 2 2 57 2 2" xfId="7400"/>
    <cellStyle name="Comma 2 2 57 2 2 2" xfId="7401"/>
    <cellStyle name="Comma 2 2 57 2 3" xfId="7402"/>
    <cellStyle name="Comma 2 2 58" xfId="7403"/>
    <cellStyle name="Comma 2 2 58 2" xfId="7404"/>
    <cellStyle name="Comma 2 2 58 2 2" xfId="7405"/>
    <cellStyle name="Comma 2 2 58 2 2 2" xfId="7406"/>
    <cellStyle name="Comma 2 2 58 2 3" xfId="7407"/>
    <cellStyle name="Comma 2 2 59" xfId="7408"/>
    <cellStyle name="Comma 2 2 59 2" xfId="7409"/>
    <cellStyle name="Comma 2 2 59 2 2" xfId="7410"/>
    <cellStyle name="Comma 2 2 59 2 2 2" xfId="7411"/>
    <cellStyle name="Comma 2 2 59 2 3" xfId="7412"/>
    <cellStyle name="Comma 2 2 6" xfId="7413"/>
    <cellStyle name="Comma 2 2 6 10" xfId="7414"/>
    <cellStyle name="Comma 2 2 6 11" xfId="7415"/>
    <cellStyle name="Comma 2 2 6 12" xfId="7416"/>
    <cellStyle name="Comma 2 2 6 13" xfId="7417"/>
    <cellStyle name="Comma 2 2 6 14" xfId="7418"/>
    <cellStyle name="Comma 2 2 6 15" xfId="7419"/>
    <cellStyle name="Comma 2 2 6 16" xfId="7420"/>
    <cellStyle name="Comma 2 2 6 17" xfId="7421"/>
    <cellStyle name="Comma 2 2 6 18" xfId="7422"/>
    <cellStyle name="Comma 2 2 6 19" xfId="7423"/>
    <cellStyle name="Comma 2 2 6 2" xfId="7424"/>
    <cellStyle name="Comma 2 2 6 2 2" xfId="7425"/>
    <cellStyle name="Comma 2 2 6 2 3" xfId="7426"/>
    <cellStyle name="Comma 2 2 6 20" xfId="7427"/>
    <cellStyle name="Comma 2 2 6 21" xfId="7428"/>
    <cellStyle name="Comma 2 2 6 22" xfId="7429"/>
    <cellStyle name="Comma 2 2 6 23" xfId="7430"/>
    <cellStyle name="Comma 2 2 6 24" xfId="7431"/>
    <cellStyle name="Comma 2 2 6 25" xfId="7432"/>
    <cellStyle name="Comma 2 2 6 26" xfId="7433"/>
    <cellStyle name="Comma 2 2 6 27" xfId="7434"/>
    <cellStyle name="Comma 2 2 6 28" xfId="7435"/>
    <cellStyle name="Comma 2 2 6 29" xfId="7436"/>
    <cellStyle name="Comma 2 2 6 3" xfId="7437"/>
    <cellStyle name="Comma 2 2 6 3 2" xfId="7438"/>
    <cellStyle name="Comma 2 2 6 30" xfId="7439"/>
    <cellStyle name="Comma 2 2 6 31" xfId="7440"/>
    <cellStyle name="Comma 2 2 6 32" xfId="7441"/>
    <cellStyle name="Comma 2 2 6 33" xfId="7442"/>
    <cellStyle name="Comma 2 2 6 34" xfId="7443"/>
    <cellStyle name="Comma 2 2 6 35" xfId="7444"/>
    <cellStyle name="Comma 2 2 6 36" xfId="7445"/>
    <cellStyle name="Comma 2 2 6 37" xfId="7446"/>
    <cellStyle name="Comma 2 2 6 38" xfId="7447"/>
    <cellStyle name="Comma 2 2 6 39" xfId="7448"/>
    <cellStyle name="Comma 2 2 6 4" xfId="7449"/>
    <cellStyle name="Comma 2 2 6 4 2" xfId="7450"/>
    <cellStyle name="Comma 2 2 6 40" xfId="7451"/>
    <cellStyle name="Comma 2 2 6 41" xfId="7452"/>
    <cellStyle name="Comma 2 2 6 42" xfId="7453"/>
    <cellStyle name="Comma 2 2 6 43" xfId="7454"/>
    <cellStyle name="Comma 2 2 6 44" xfId="7455"/>
    <cellStyle name="Comma 2 2 6 45" xfId="7456"/>
    <cellStyle name="Comma 2 2 6 46" xfId="7457"/>
    <cellStyle name="Comma 2 2 6 47" xfId="7458"/>
    <cellStyle name="Comma 2 2 6 48" xfId="7459"/>
    <cellStyle name="Comma 2 2 6 49" xfId="7460"/>
    <cellStyle name="Comma 2 2 6 5" xfId="7461"/>
    <cellStyle name="Comma 2 2 6 50" xfId="7462"/>
    <cellStyle name="Comma 2 2 6 51" xfId="7463"/>
    <cellStyle name="Comma 2 2 6 6" xfId="7464"/>
    <cellStyle name="Comma 2 2 6 7" xfId="7465"/>
    <cellStyle name="Comma 2 2 6 8" xfId="7466"/>
    <cellStyle name="Comma 2 2 6 9" xfId="7467"/>
    <cellStyle name="Comma 2 2 60" xfId="7468"/>
    <cellStyle name="Comma 2 2 60 2" xfId="7469"/>
    <cellStyle name="Comma 2 2 60 2 2" xfId="7470"/>
    <cellStyle name="Comma 2 2 60 2 2 2" xfId="7471"/>
    <cellStyle name="Comma 2 2 60 2 3" xfId="7472"/>
    <cellStyle name="Comma 2 2 61" xfId="7473"/>
    <cellStyle name="Comma 2 2 61 2" xfId="7474"/>
    <cellStyle name="Comma 2 2 61 2 2" xfId="7475"/>
    <cellStyle name="Comma 2 2 61 2 2 2" xfId="7476"/>
    <cellStyle name="Comma 2 2 61 2 3" xfId="7477"/>
    <cellStyle name="Comma 2 2 62" xfId="7478"/>
    <cellStyle name="Comma 2 2 62 2" xfId="7479"/>
    <cellStyle name="Comma 2 2 62 2 2" xfId="7480"/>
    <cellStyle name="Comma 2 2 62 2 2 2" xfId="7481"/>
    <cellStyle name="Comma 2 2 62 2 3" xfId="7482"/>
    <cellStyle name="Comma 2 2 63" xfId="7483"/>
    <cellStyle name="Comma 2 2 63 2" xfId="7484"/>
    <cellStyle name="Comma 2 2 63 2 2" xfId="7485"/>
    <cellStyle name="Comma 2 2 63 2 2 2" xfId="7486"/>
    <cellStyle name="Comma 2 2 63 2 3" xfId="7487"/>
    <cellStyle name="Comma 2 2 64" xfId="7488"/>
    <cellStyle name="Comma 2 2 64 2" xfId="7489"/>
    <cellStyle name="Comma 2 2 64 2 2" xfId="7490"/>
    <cellStyle name="Comma 2 2 64 2 2 2" xfId="7491"/>
    <cellStyle name="Comma 2 2 64 2 3" xfId="7492"/>
    <cellStyle name="Comma 2 2 65" xfId="7493"/>
    <cellStyle name="Comma 2 2 65 2" xfId="7494"/>
    <cellStyle name="Comma 2 2 65 2 2" xfId="7495"/>
    <cellStyle name="Comma 2 2 65 2 2 2" xfId="7496"/>
    <cellStyle name="Comma 2 2 65 2 3" xfId="7497"/>
    <cellStyle name="Comma 2 2 66" xfId="7498"/>
    <cellStyle name="Comma 2 2 66 2" xfId="7499"/>
    <cellStyle name="Comma 2 2 66 2 2" xfId="7500"/>
    <cellStyle name="Comma 2 2 66 2 2 2" xfId="7501"/>
    <cellStyle name="Comma 2 2 66 2 3" xfId="7502"/>
    <cellStyle name="Comma 2 2 67" xfId="7503"/>
    <cellStyle name="Comma 2 2 67 2" xfId="7504"/>
    <cellStyle name="Comma 2 2 67 2 2" xfId="7505"/>
    <cellStyle name="Comma 2 2 67 2 2 2" xfId="7506"/>
    <cellStyle name="Comma 2 2 67 2 3" xfId="7507"/>
    <cellStyle name="Comma 2 2 68" xfId="7508"/>
    <cellStyle name="Comma 2 2 68 2" xfId="7509"/>
    <cellStyle name="Comma 2 2 68 2 2" xfId="7510"/>
    <cellStyle name="Comma 2 2 68 2 2 2" xfId="7511"/>
    <cellStyle name="Comma 2 2 68 2 3" xfId="7512"/>
    <cellStyle name="Comma 2 2 69" xfId="7513"/>
    <cellStyle name="Comma 2 2 69 2" xfId="7514"/>
    <cellStyle name="Comma 2 2 69 2 2" xfId="7515"/>
    <cellStyle name="Comma 2 2 69 2 2 2" xfId="7516"/>
    <cellStyle name="Comma 2 2 69 2 3" xfId="7517"/>
    <cellStyle name="Comma 2 2 7" xfId="7518"/>
    <cellStyle name="Comma 2 2 7 10" xfId="7519"/>
    <cellStyle name="Comma 2 2 7 11" xfId="7520"/>
    <cellStyle name="Comma 2 2 7 12" xfId="7521"/>
    <cellStyle name="Comma 2 2 7 13" xfId="7522"/>
    <cellStyle name="Comma 2 2 7 14" xfId="7523"/>
    <cellStyle name="Comma 2 2 7 15" xfId="7524"/>
    <cellStyle name="Comma 2 2 7 16" xfId="7525"/>
    <cellStyle name="Comma 2 2 7 17" xfId="7526"/>
    <cellStyle name="Comma 2 2 7 18" xfId="7527"/>
    <cellStyle name="Comma 2 2 7 19" xfId="7528"/>
    <cellStyle name="Comma 2 2 7 2" xfId="7529"/>
    <cellStyle name="Comma 2 2 7 2 2" xfId="7530"/>
    <cellStyle name="Comma 2 2 7 2 3" xfId="7531"/>
    <cellStyle name="Comma 2 2 7 20" xfId="7532"/>
    <cellStyle name="Comma 2 2 7 21" xfId="7533"/>
    <cellStyle name="Comma 2 2 7 22" xfId="7534"/>
    <cellStyle name="Comma 2 2 7 23" xfId="7535"/>
    <cellStyle name="Comma 2 2 7 24" xfId="7536"/>
    <cellStyle name="Comma 2 2 7 25" xfId="7537"/>
    <cellStyle name="Comma 2 2 7 26" xfId="7538"/>
    <cellStyle name="Comma 2 2 7 27" xfId="7539"/>
    <cellStyle name="Comma 2 2 7 28" xfId="7540"/>
    <cellStyle name="Comma 2 2 7 29" xfId="7541"/>
    <cellStyle name="Comma 2 2 7 3" xfId="7542"/>
    <cellStyle name="Comma 2 2 7 3 2" xfId="7543"/>
    <cellStyle name="Comma 2 2 7 30" xfId="7544"/>
    <cellStyle name="Comma 2 2 7 31" xfId="7545"/>
    <cellStyle name="Comma 2 2 7 32" xfId="7546"/>
    <cellStyle name="Comma 2 2 7 33" xfId="7547"/>
    <cellStyle name="Comma 2 2 7 34" xfId="7548"/>
    <cellStyle name="Comma 2 2 7 35" xfId="7549"/>
    <cellStyle name="Comma 2 2 7 36" xfId="7550"/>
    <cellStyle name="Comma 2 2 7 37" xfId="7551"/>
    <cellStyle name="Comma 2 2 7 38" xfId="7552"/>
    <cellStyle name="Comma 2 2 7 39" xfId="7553"/>
    <cellStyle name="Comma 2 2 7 4" xfId="7554"/>
    <cellStyle name="Comma 2 2 7 4 2" xfId="7555"/>
    <cellStyle name="Comma 2 2 7 40" xfId="7556"/>
    <cellStyle name="Comma 2 2 7 41" xfId="7557"/>
    <cellStyle name="Comma 2 2 7 42" xfId="7558"/>
    <cellStyle name="Comma 2 2 7 43" xfId="7559"/>
    <cellStyle name="Comma 2 2 7 44" xfId="7560"/>
    <cellStyle name="Comma 2 2 7 45" xfId="7561"/>
    <cellStyle name="Comma 2 2 7 46" xfId="7562"/>
    <cellStyle name="Comma 2 2 7 47" xfId="7563"/>
    <cellStyle name="Comma 2 2 7 48" xfId="7564"/>
    <cellStyle name="Comma 2 2 7 49" xfId="7565"/>
    <cellStyle name="Comma 2 2 7 5" xfId="7566"/>
    <cellStyle name="Comma 2 2 7 50" xfId="7567"/>
    <cellStyle name="Comma 2 2 7 51" xfId="7568"/>
    <cellStyle name="Comma 2 2 7 6" xfId="7569"/>
    <cellStyle name="Comma 2 2 7 7" xfId="7570"/>
    <cellStyle name="Comma 2 2 7 8" xfId="7571"/>
    <cellStyle name="Comma 2 2 7 9" xfId="7572"/>
    <cellStyle name="Comma 2 2 70" xfId="7573"/>
    <cellStyle name="Comma 2 2 70 2" xfId="7574"/>
    <cellStyle name="Comma 2 2 70 2 2" xfId="7575"/>
    <cellStyle name="Comma 2 2 70 2 2 2" xfId="7576"/>
    <cellStyle name="Comma 2 2 70 2 3" xfId="7577"/>
    <cellStyle name="Comma 2 2 71" xfId="7578"/>
    <cellStyle name="Comma 2 2 71 2" xfId="7579"/>
    <cellStyle name="Comma 2 2 71 2 2" xfId="7580"/>
    <cellStyle name="Comma 2 2 71 2 2 2" xfId="7581"/>
    <cellStyle name="Comma 2 2 71 2 3" xfId="7582"/>
    <cellStyle name="Comma 2 2 72" xfId="7583"/>
    <cellStyle name="Comma 2 2 72 2" xfId="7584"/>
    <cellStyle name="Comma 2 2 72 2 2" xfId="7585"/>
    <cellStyle name="Comma 2 2 72 2 2 2" xfId="7586"/>
    <cellStyle name="Comma 2 2 72 2 3" xfId="7587"/>
    <cellStyle name="Comma 2 2 73" xfId="7588"/>
    <cellStyle name="Comma 2 2 73 2" xfId="7589"/>
    <cellStyle name="Comma 2 2 73 2 2" xfId="7590"/>
    <cellStyle name="Comma 2 2 73 2 2 2" xfId="7591"/>
    <cellStyle name="Comma 2 2 73 2 3" xfId="7592"/>
    <cellStyle name="Comma 2 2 74" xfId="7593"/>
    <cellStyle name="Comma 2 2 74 2" xfId="7594"/>
    <cellStyle name="Comma 2 2 74 2 2" xfId="7595"/>
    <cellStyle name="Comma 2 2 74 2 2 2" xfId="7596"/>
    <cellStyle name="Comma 2 2 74 2 3" xfId="7597"/>
    <cellStyle name="Comma 2 2 75" xfId="7598"/>
    <cellStyle name="Comma 2 2 75 2" xfId="7599"/>
    <cellStyle name="Comma 2 2 75 2 2" xfId="7600"/>
    <cellStyle name="Comma 2 2 75 2 2 2" xfId="7601"/>
    <cellStyle name="Comma 2 2 75 2 3" xfId="7602"/>
    <cellStyle name="Comma 2 2 76" xfId="7603"/>
    <cellStyle name="Comma 2 2 76 2" xfId="7604"/>
    <cellStyle name="Comma 2 2 76 2 2" xfId="7605"/>
    <cellStyle name="Comma 2 2 76 2 2 2" xfId="7606"/>
    <cellStyle name="Comma 2 2 76 2 3" xfId="7607"/>
    <cellStyle name="Comma 2 2 77" xfId="7608"/>
    <cellStyle name="Comma 2 2 77 2" xfId="7609"/>
    <cellStyle name="Comma 2 2 77 2 2" xfId="7610"/>
    <cellStyle name="Comma 2 2 77 2 2 2" xfId="7611"/>
    <cellStyle name="Comma 2 2 77 2 3" xfId="7612"/>
    <cellStyle name="Comma 2 2 78" xfId="7613"/>
    <cellStyle name="Comma 2 2 78 2" xfId="7614"/>
    <cellStyle name="Comma 2 2 78 2 2" xfId="7615"/>
    <cellStyle name="Comma 2 2 78 2 2 2" xfId="7616"/>
    <cellStyle name="Comma 2 2 78 2 3" xfId="7617"/>
    <cellStyle name="Comma 2 2 79" xfId="7618"/>
    <cellStyle name="Comma 2 2 79 2" xfId="7619"/>
    <cellStyle name="Comma 2 2 79 2 2" xfId="7620"/>
    <cellStyle name="Comma 2 2 79 2 2 2" xfId="7621"/>
    <cellStyle name="Comma 2 2 79 2 3" xfId="7622"/>
    <cellStyle name="Comma 2 2 8" xfId="7623"/>
    <cellStyle name="Comma 2 2 8 10" xfId="7624"/>
    <cellStyle name="Comma 2 2 8 11" xfId="7625"/>
    <cellStyle name="Comma 2 2 8 12" xfId="7626"/>
    <cellStyle name="Comma 2 2 8 13" xfId="7627"/>
    <cellStyle name="Comma 2 2 8 14" xfId="7628"/>
    <cellStyle name="Comma 2 2 8 15" xfId="7629"/>
    <cellStyle name="Comma 2 2 8 16" xfId="7630"/>
    <cellStyle name="Comma 2 2 8 17" xfId="7631"/>
    <cellStyle name="Comma 2 2 8 18" xfId="7632"/>
    <cellStyle name="Comma 2 2 8 19" xfId="7633"/>
    <cellStyle name="Comma 2 2 8 2" xfId="7634"/>
    <cellStyle name="Comma 2 2 8 2 2" xfId="7635"/>
    <cellStyle name="Comma 2 2 8 2 3" xfId="7636"/>
    <cellStyle name="Comma 2 2 8 20" xfId="7637"/>
    <cellStyle name="Comma 2 2 8 21" xfId="7638"/>
    <cellStyle name="Comma 2 2 8 22" xfId="7639"/>
    <cellStyle name="Comma 2 2 8 23" xfId="7640"/>
    <cellStyle name="Comma 2 2 8 24" xfId="7641"/>
    <cellStyle name="Comma 2 2 8 25" xfId="7642"/>
    <cellStyle name="Comma 2 2 8 26" xfId="7643"/>
    <cellStyle name="Comma 2 2 8 27" xfId="7644"/>
    <cellStyle name="Comma 2 2 8 28" xfId="7645"/>
    <cellStyle name="Comma 2 2 8 29" xfId="7646"/>
    <cellStyle name="Comma 2 2 8 3" xfId="7647"/>
    <cellStyle name="Comma 2 2 8 3 2" xfId="7648"/>
    <cellStyle name="Comma 2 2 8 30" xfId="7649"/>
    <cellStyle name="Comma 2 2 8 31" xfId="7650"/>
    <cellStyle name="Comma 2 2 8 32" xfId="7651"/>
    <cellStyle name="Comma 2 2 8 33" xfId="7652"/>
    <cellStyle name="Comma 2 2 8 34" xfId="7653"/>
    <cellStyle name="Comma 2 2 8 35" xfId="7654"/>
    <cellStyle name="Comma 2 2 8 36" xfId="7655"/>
    <cellStyle name="Comma 2 2 8 37" xfId="7656"/>
    <cellStyle name="Comma 2 2 8 38" xfId="7657"/>
    <cellStyle name="Comma 2 2 8 39" xfId="7658"/>
    <cellStyle name="Comma 2 2 8 4" xfId="7659"/>
    <cellStyle name="Comma 2 2 8 4 2" xfId="7660"/>
    <cellStyle name="Comma 2 2 8 40" xfId="7661"/>
    <cellStyle name="Comma 2 2 8 41" xfId="7662"/>
    <cellStyle name="Comma 2 2 8 42" xfId="7663"/>
    <cellStyle name="Comma 2 2 8 43" xfId="7664"/>
    <cellStyle name="Comma 2 2 8 44" xfId="7665"/>
    <cellStyle name="Comma 2 2 8 45" xfId="7666"/>
    <cellStyle name="Comma 2 2 8 46" xfId="7667"/>
    <cellStyle name="Comma 2 2 8 47" xfId="7668"/>
    <cellStyle name="Comma 2 2 8 48" xfId="7669"/>
    <cellStyle name="Comma 2 2 8 49" xfId="7670"/>
    <cellStyle name="Comma 2 2 8 5" xfId="7671"/>
    <cellStyle name="Comma 2 2 8 50" xfId="7672"/>
    <cellStyle name="Comma 2 2 8 51" xfId="7673"/>
    <cellStyle name="Comma 2 2 8 6" xfId="7674"/>
    <cellStyle name="Comma 2 2 8 7" xfId="7675"/>
    <cellStyle name="Comma 2 2 8 8" xfId="7676"/>
    <cellStyle name="Comma 2 2 8 9" xfId="7677"/>
    <cellStyle name="Comma 2 2 80" xfId="7678"/>
    <cellStyle name="Comma 2 2 80 2" xfId="7679"/>
    <cellStyle name="Comma 2 2 80 2 2" xfId="7680"/>
    <cellStyle name="Comma 2 2 80 2 2 2" xfId="7681"/>
    <cellStyle name="Comma 2 2 80 2 3" xfId="7682"/>
    <cellStyle name="Comma 2 2 81" xfId="7683"/>
    <cellStyle name="Comma 2 2 81 2" xfId="7684"/>
    <cellStyle name="Comma 2 2 81 2 2" xfId="7685"/>
    <cellStyle name="Comma 2 2 81 2 2 2" xfId="7686"/>
    <cellStyle name="Comma 2 2 81 2 3" xfId="7687"/>
    <cellStyle name="Comma 2 2 82" xfId="7688"/>
    <cellStyle name="Comma 2 2 82 2" xfId="7689"/>
    <cellStyle name="Comma 2 2 82 2 2" xfId="7690"/>
    <cellStyle name="Comma 2 2 82 2 2 2" xfId="7691"/>
    <cellStyle name="Comma 2 2 82 2 3" xfId="7692"/>
    <cellStyle name="Comma 2 2 83" xfId="7693"/>
    <cellStyle name="Comma 2 2 83 2" xfId="7694"/>
    <cellStyle name="Comma 2 2 83 2 2" xfId="7695"/>
    <cellStyle name="Comma 2 2 83 2 2 2" xfId="7696"/>
    <cellStyle name="Comma 2 2 83 2 3" xfId="7697"/>
    <cellStyle name="Comma 2 2 84" xfId="7698"/>
    <cellStyle name="Comma 2 2 84 2" xfId="7699"/>
    <cellStyle name="Comma 2 2 84 2 2" xfId="7700"/>
    <cellStyle name="Comma 2 2 84 2 2 2" xfId="7701"/>
    <cellStyle name="Comma 2 2 84 2 3" xfId="7702"/>
    <cellStyle name="Comma 2 2 85" xfId="7703"/>
    <cellStyle name="Comma 2 2 85 2" xfId="7704"/>
    <cellStyle name="Comma 2 2 85 2 2" xfId="7705"/>
    <cellStyle name="Comma 2 2 85 2 2 2" xfId="7706"/>
    <cellStyle name="Comma 2 2 85 2 3" xfId="7707"/>
    <cellStyle name="Comma 2 2 86" xfId="7708"/>
    <cellStyle name="Comma 2 2 86 2" xfId="7709"/>
    <cellStyle name="Comma 2 2 86 2 2" xfId="7710"/>
    <cellStyle name="Comma 2 2 86 2 2 2" xfId="7711"/>
    <cellStyle name="Comma 2 2 86 2 3" xfId="7712"/>
    <cellStyle name="Comma 2 2 87" xfId="7713"/>
    <cellStyle name="Comma 2 2 87 2" xfId="7714"/>
    <cellStyle name="Comma 2 2 87 2 2" xfId="7715"/>
    <cellStyle name="Comma 2 2 87 2 2 2" xfId="7716"/>
    <cellStyle name="Comma 2 2 87 2 3" xfId="7717"/>
    <cellStyle name="Comma 2 2 88" xfId="7718"/>
    <cellStyle name="Comma 2 2 88 2" xfId="7719"/>
    <cellStyle name="Comma 2 2 88 2 2" xfId="7720"/>
    <cellStyle name="Comma 2 2 88 2 2 2" xfId="7721"/>
    <cellStyle name="Comma 2 2 88 2 3" xfId="7722"/>
    <cellStyle name="Comma 2 2 89" xfId="7723"/>
    <cellStyle name="Comma 2 2 89 2" xfId="7724"/>
    <cellStyle name="Comma 2 2 89 2 2" xfId="7725"/>
    <cellStyle name="Comma 2 2 89 2 2 2" xfId="7726"/>
    <cellStyle name="Comma 2 2 89 2 3" xfId="7727"/>
    <cellStyle name="Comma 2 2 9" xfId="7728"/>
    <cellStyle name="Comma 2 2 9 10" xfId="7729"/>
    <cellStyle name="Comma 2 2 9 11" xfId="7730"/>
    <cellStyle name="Comma 2 2 9 12" xfId="7731"/>
    <cellStyle name="Comma 2 2 9 13" xfId="7732"/>
    <cellStyle name="Comma 2 2 9 14" xfId="7733"/>
    <cellStyle name="Comma 2 2 9 15" xfId="7734"/>
    <cellStyle name="Comma 2 2 9 16" xfId="7735"/>
    <cellStyle name="Comma 2 2 9 17" xfId="7736"/>
    <cellStyle name="Comma 2 2 9 18" xfId="7737"/>
    <cellStyle name="Comma 2 2 9 19" xfId="7738"/>
    <cellStyle name="Comma 2 2 9 2" xfId="7739"/>
    <cellStyle name="Comma 2 2 9 2 2" xfId="7740"/>
    <cellStyle name="Comma 2 2 9 2 3" xfId="7741"/>
    <cellStyle name="Comma 2 2 9 20" xfId="7742"/>
    <cellStyle name="Comma 2 2 9 21" xfId="7743"/>
    <cellStyle name="Comma 2 2 9 22" xfId="7744"/>
    <cellStyle name="Comma 2 2 9 23" xfId="7745"/>
    <cellStyle name="Comma 2 2 9 24" xfId="7746"/>
    <cellStyle name="Comma 2 2 9 25" xfId="7747"/>
    <cellStyle name="Comma 2 2 9 26" xfId="7748"/>
    <cellStyle name="Comma 2 2 9 27" xfId="7749"/>
    <cellStyle name="Comma 2 2 9 28" xfId="7750"/>
    <cellStyle name="Comma 2 2 9 29" xfId="7751"/>
    <cellStyle name="Comma 2 2 9 3" xfId="7752"/>
    <cellStyle name="Comma 2 2 9 3 2" xfId="7753"/>
    <cellStyle name="Comma 2 2 9 30" xfId="7754"/>
    <cellStyle name="Comma 2 2 9 31" xfId="7755"/>
    <cellStyle name="Comma 2 2 9 32" xfId="7756"/>
    <cellStyle name="Comma 2 2 9 33" xfId="7757"/>
    <cellStyle name="Comma 2 2 9 34" xfId="7758"/>
    <cellStyle name="Comma 2 2 9 35" xfId="7759"/>
    <cellStyle name="Comma 2 2 9 36" xfId="7760"/>
    <cellStyle name="Comma 2 2 9 37" xfId="7761"/>
    <cellStyle name="Comma 2 2 9 38" xfId="7762"/>
    <cellStyle name="Comma 2 2 9 39" xfId="7763"/>
    <cellStyle name="Comma 2 2 9 4" xfId="7764"/>
    <cellStyle name="Comma 2 2 9 4 2" xfId="7765"/>
    <cellStyle name="Comma 2 2 9 40" xfId="7766"/>
    <cellStyle name="Comma 2 2 9 41" xfId="7767"/>
    <cellStyle name="Comma 2 2 9 42" xfId="7768"/>
    <cellStyle name="Comma 2 2 9 43" xfId="7769"/>
    <cellStyle name="Comma 2 2 9 44" xfId="7770"/>
    <cellStyle name="Comma 2 2 9 45" xfId="7771"/>
    <cellStyle name="Comma 2 2 9 46" xfId="7772"/>
    <cellStyle name="Comma 2 2 9 47" xfId="7773"/>
    <cellStyle name="Comma 2 2 9 48" xfId="7774"/>
    <cellStyle name="Comma 2 2 9 49" xfId="7775"/>
    <cellStyle name="Comma 2 2 9 5" xfId="7776"/>
    <cellStyle name="Comma 2 2 9 50" xfId="7777"/>
    <cellStyle name="Comma 2 2 9 51" xfId="7778"/>
    <cellStyle name="Comma 2 2 9 6" xfId="7779"/>
    <cellStyle name="Comma 2 2 9 7" xfId="7780"/>
    <cellStyle name="Comma 2 2 9 8" xfId="7781"/>
    <cellStyle name="Comma 2 2 9 9" xfId="7782"/>
    <cellStyle name="Comma 2 2 90" xfId="7783"/>
    <cellStyle name="Comma 2 2 90 2" xfId="7784"/>
    <cellStyle name="Comma 2 2 90 2 2" xfId="7785"/>
    <cellStyle name="Comma 2 2 90 2 2 2" xfId="7786"/>
    <cellStyle name="Comma 2 2 90 2 3" xfId="7787"/>
    <cellStyle name="Comma 2 2 91" xfId="7788"/>
    <cellStyle name="Comma 2 2 91 2" xfId="7789"/>
    <cellStyle name="Comma 2 2 91 2 2" xfId="7790"/>
    <cellStyle name="Comma 2 2 91 2 2 2" xfId="7791"/>
    <cellStyle name="Comma 2 2 91 2 3" xfId="7792"/>
    <cellStyle name="Comma 2 2 92" xfId="7793"/>
    <cellStyle name="Comma 2 2 92 2" xfId="7794"/>
    <cellStyle name="Comma 2 2 92 2 2" xfId="7795"/>
    <cellStyle name="Comma 2 2 92 2 2 2" xfId="7796"/>
    <cellStyle name="Comma 2 2 92 2 3" xfId="7797"/>
    <cellStyle name="Comma 2 2 93" xfId="7798"/>
    <cellStyle name="Comma 2 2 93 2" xfId="7799"/>
    <cellStyle name="Comma 2 2 93 2 2" xfId="7800"/>
    <cellStyle name="Comma 2 2 93 2 2 2" xfId="7801"/>
    <cellStyle name="Comma 2 2 93 2 3" xfId="7802"/>
    <cellStyle name="Comma 2 2 94" xfId="7803"/>
    <cellStyle name="Comma 2 2 94 2" xfId="7804"/>
    <cellStyle name="Comma 2 2 94 2 2" xfId="7805"/>
    <cellStyle name="Comma 2 2 94 2 2 2" xfId="7806"/>
    <cellStyle name="Comma 2 2 94 2 3" xfId="7807"/>
    <cellStyle name="Comma 2 2 95" xfId="7808"/>
    <cellStyle name="Comma 2 2 95 2" xfId="7809"/>
    <cellStyle name="Comma 2 2 95 2 2" xfId="7810"/>
    <cellStyle name="Comma 2 2 95 2 2 2" xfId="7811"/>
    <cellStyle name="Comma 2 2 95 2 3" xfId="7812"/>
    <cellStyle name="Comma 2 2 96" xfId="7813"/>
    <cellStyle name="Comma 2 2 96 2" xfId="7814"/>
    <cellStyle name="Comma 2 2 96 2 2" xfId="7815"/>
    <cellStyle name="Comma 2 2 96 2 2 2" xfId="7816"/>
    <cellStyle name="Comma 2 2 96 2 3" xfId="7817"/>
    <cellStyle name="Comma 2 2 97" xfId="7818"/>
    <cellStyle name="Comma 2 2 97 2" xfId="7819"/>
    <cellStyle name="Comma 2 2 97 2 2" xfId="7820"/>
    <cellStyle name="Comma 2 2 97 2 2 2" xfId="7821"/>
    <cellStyle name="Comma 2 2 97 2 3" xfId="7822"/>
    <cellStyle name="Comma 2 2 98" xfId="7823"/>
    <cellStyle name="Comma 2 2 98 2" xfId="7824"/>
    <cellStyle name="Comma 2 2 98 2 2" xfId="7825"/>
    <cellStyle name="Comma 2 2 98 2 2 2" xfId="7826"/>
    <cellStyle name="Comma 2 2 98 2 3" xfId="7827"/>
    <cellStyle name="Comma 2 2 99" xfId="7828"/>
    <cellStyle name="Comma 2 2 99 2" xfId="7829"/>
    <cellStyle name="Comma 2 2 99 2 2" xfId="7830"/>
    <cellStyle name="Comma 2 2 99 2 2 2" xfId="7831"/>
    <cellStyle name="Comma 2 2 99 2 3" xfId="7832"/>
    <cellStyle name="Comma 2 20" xfId="7833"/>
    <cellStyle name="Comma 2 20 2" xfId="7834"/>
    <cellStyle name="Comma 2 20 2 2" xfId="7835"/>
    <cellStyle name="Comma 2 20 2 2 2" xfId="7836"/>
    <cellStyle name="Comma 2 20 2 3" xfId="7837"/>
    <cellStyle name="Comma 2 21" xfId="7838"/>
    <cellStyle name="Comma 2 21 2" xfId="7839"/>
    <cellStyle name="Comma 2 21 2 2" xfId="7840"/>
    <cellStyle name="Comma 2 21 2 2 2" xfId="7841"/>
    <cellStyle name="Comma 2 21 2 3" xfId="7842"/>
    <cellStyle name="Comma 2 22" xfId="7843"/>
    <cellStyle name="Comma 2 22 2" xfId="7844"/>
    <cellStyle name="Comma 2 22 2 2" xfId="7845"/>
    <cellStyle name="Comma 2 22 2 2 2" xfId="7846"/>
    <cellStyle name="Comma 2 22 2 3" xfId="7847"/>
    <cellStyle name="Comma 2 23" xfId="7848"/>
    <cellStyle name="Comma 2 23 2" xfId="7849"/>
    <cellStyle name="Comma 2 23 2 2" xfId="7850"/>
    <cellStyle name="Comma 2 23 2 2 2" xfId="7851"/>
    <cellStyle name="Comma 2 23 2 3" xfId="7852"/>
    <cellStyle name="Comma 2 24" xfId="7853"/>
    <cellStyle name="Comma 2 24 2" xfId="7854"/>
    <cellStyle name="Comma 2 24 2 2" xfId="7855"/>
    <cellStyle name="Comma 2 24 2 2 2" xfId="7856"/>
    <cellStyle name="Comma 2 24 2 3" xfId="7857"/>
    <cellStyle name="Comma 2 25" xfId="7858"/>
    <cellStyle name="Comma 2 25 2" xfId="7859"/>
    <cellStyle name="Comma 2 25 2 2" xfId="7860"/>
    <cellStyle name="Comma 2 25 2 2 2" xfId="7861"/>
    <cellStyle name="Comma 2 25 2 3" xfId="7862"/>
    <cellStyle name="Comma 2 26" xfId="7863"/>
    <cellStyle name="Comma 2 26 2" xfId="7864"/>
    <cellStyle name="Comma 2 26 2 2" xfId="7865"/>
    <cellStyle name="Comma 2 26 2 2 2" xfId="7866"/>
    <cellStyle name="Comma 2 26 2 3" xfId="7867"/>
    <cellStyle name="Comma 2 27" xfId="7868"/>
    <cellStyle name="Comma 2 27 2" xfId="7869"/>
    <cellStyle name="Comma 2 27 2 2" xfId="7870"/>
    <cellStyle name="Comma 2 27 2 2 2" xfId="7871"/>
    <cellStyle name="Comma 2 27 2 3" xfId="7872"/>
    <cellStyle name="Comma 2 28" xfId="7873"/>
    <cellStyle name="Comma 2 28 2" xfId="7874"/>
    <cellStyle name="Comma 2 28 2 2" xfId="7875"/>
    <cellStyle name="Comma 2 28 2 2 2" xfId="7876"/>
    <cellStyle name="Comma 2 28 2 3" xfId="7877"/>
    <cellStyle name="Comma 2 29" xfId="7878"/>
    <cellStyle name="Comma 2 29 2" xfId="7879"/>
    <cellStyle name="Comma 2 29 2 2" xfId="7880"/>
    <cellStyle name="Comma 2 29 2 2 2" xfId="7881"/>
    <cellStyle name="Comma 2 29 2 3" xfId="7882"/>
    <cellStyle name="Comma 2 3" xfId="7883"/>
    <cellStyle name="Comma 2 3 10" xfId="7884"/>
    <cellStyle name="Comma 2 3 10 10" xfId="7885"/>
    <cellStyle name="Comma 2 3 10 11" xfId="7886"/>
    <cellStyle name="Comma 2 3 10 12" xfId="7887"/>
    <cellStyle name="Comma 2 3 10 13" xfId="7888"/>
    <cellStyle name="Comma 2 3 10 14" xfId="7889"/>
    <cellStyle name="Comma 2 3 10 15" xfId="7890"/>
    <cellStyle name="Comma 2 3 10 16" xfId="7891"/>
    <cellStyle name="Comma 2 3 10 17" xfId="7892"/>
    <cellStyle name="Comma 2 3 10 18" xfId="7893"/>
    <cellStyle name="Comma 2 3 10 19" xfId="7894"/>
    <cellStyle name="Comma 2 3 10 2" xfId="7895"/>
    <cellStyle name="Comma 2 3 10 2 2" xfId="7896"/>
    <cellStyle name="Comma 2 3 10 20" xfId="7897"/>
    <cellStyle name="Comma 2 3 10 21" xfId="7898"/>
    <cellStyle name="Comma 2 3 10 22" xfId="7899"/>
    <cellStyle name="Comma 2 3 10 23" xfId="7900"/>
    <cellStyle name="Comma 2 3 10 24" xfId="7901"/>
    <cellStyle name="Comma 2 3 10 25" xfId="7902"/>
    <cellStyle name="Comma 2 3 10 26" xfId="7903"/>
    <cellStyle name="Comma 2 3 10 27" xfId="7904"/>
    <cellStyle name="Comma 2 3 10 28" xfId="7905"/>
    <cellStyle name="Comma 2 3 10 29" xfId="7906"/>
    <cellStyle name="Comma 2 3 10 3" xfId="7907"/>
    <cellStyle name="Comma 2 3 10 3 2" xfId="7908"/>
    <cellStyle name="Comma 2 3 10 3 2 2" xfId="47636"/>
    <cellStyle name="Comma 2 3 10 3 3" xfId="47637"/>
    <cellStyle name="Comma 2 3 10 3 4" xfId="47638"/>
    <cellStyle name="Comma 2 3 10 30" xfId="7909"/>
    <cellStyle name="Comma 2 3 10 31" xfId="7910"/>
    <cellStyle name="Comma 2 3 10 32" xfId="7911"/>
    <cellStyle name="Comma 2 3 10 33" xfId="7912"/>
    <cellStyle name="Comma 2 3 10 34" xfId="7913"/>
    <cellStyle name="Comma 2 3 10 35" xfId="7914"/>
    <cellStyle name="Comma 2 3 10 36" xfId="7915"/>
    <cellStyle name="Comma 2 3 10 37" xfId="7916"/>
    <cellStyle name="Comma 2 3 10 38" xfId="7917"/>
    <cellStyle name="Comma 2 3 10 39" xfId="7918"/>
    <cellStyle name="Comma 2 3 10 4" xfId="7919"/>
    <cellStyle name="Comma 2 3 10 4 2" xfId="7920"/>
    <cellStyle name="Comma 2 3 10 40" xfId="7921"/>
    <cellStyle name="Comma 2 3 10 41" xfId="7922"/>
    <cellStyle name="Comma 2 3 10 42" xfId="7923"/>
    <cellStyle name="Comma 2 3 10 43" xfId="7924"/>
    <cellStyle name="Comma 2 3 10 44" xfId="7925"/>
    <cellStyle name="Comma 2 3 10 45" xfId="7926"/>
    <cellStyle name="Comma 2 3 10 46" xfId="7927"/>
    <cellStyle name="Comma 2 3 10 47" xfId="7928"/>
    <cellStyle name="Comma 2 3 10 48" xfId="7929"/>
    <cellStyle name="Comma 2 3 10 49" xfId="7930"/>
    <cellStyle name="Comma 2 3 10 5" xfId="7931"/>
    <cellStyle name="Comma 2 3 10 50" xfId="7932"/>
    <cellStyle name="Comma 2 3 10 51" xfId="7933"/>
    <cellStyle name="Comma 2 3 10 6" xfId="7934"/>
    <cellStyle name="Comma 2 3 10 7" xfId="7935"/>
    <cellStyle name="Comma 2 3 10 8" xfId="7936"/>
    <cellStyle name="Comma 2 3 10 9" xfId="7937"/>
    <cellStyle name="Comma 2 3 11" xfId="7938"/>
    <cellStyle name="Comma 2 3 11 10" xfId="7939"/>
    <cellStyle name="Comma 2 3 11 11" xfId="7940"/>
    <cellStyle name="Comma 2 3 11 12" xfId="7941"/>
    <cellStyle name="Comma 2 3 11 13" xfId="7942"/>
    <cellStyle name="Comma 2 3 11 14" xfId="7943"/>
    <cellStyle name="Comma 2 3 11 15" xfId="7944"/>
    <cellStyle name="Comma 2 3 11 16" xfId="7945"/>
    <cellStyle name="Comma 2 3 11 17" xfId="7946"/>
    <cellStyle name="Comma 2 3 11 18" xfId="7947"/>
    <cellStyle name="Comma 2 3 11 19" xfId="7948"/>
    <cellStyle name="Comma 2 3 11 2" xfId="7949"/>
    <cellStyle name="Comma 2 3 11 2 2" xfId="7950"/>
    <cellStyle name="Comma 2 3 11 20" xfId="7951"/>
    <cellStyle name="Comma 2 3 11 21" xfId="7952"/>
    <cellStyle name="Comma 2 3 11 22" xfId="7953"/>
    <cellStyle name="Comma 2 3 11 23" xfId="7954"/>
    <cellStyle name="Comma 2 3 11 24" xfId="7955"/>
    <cellStyle name="Comma 2 3 11 25" xfId="7956"/>
    <cellStyle name="Comma 2 3 11 26" xfId="7957"/>
    <cellStyle name="Comma 2 3 11 27" xfId="7958"/>
    <cellStyle name="Comma 2 3 11 28" xfId="7959"/>
    <cellStyle name="Comma 2 3 11 29" xfId="7960"/>
    <cellStyle name="Comma 2 3 11 3" xfId="7961"/>
    <cellStyle name="Comma 2 3 11 3 2" xfId="7962"/>
    <cellStyle name="Comma 2 3 11 3 2 2" xfId="47639"/>
    <cellStyle name="Comma 2 3 11 3 3" xfId="47640"/>
    <cellStyle name="Comma 2 3 11 3 4" xfId="47641"/>
    <cellStyle name="Comma 2 3 11 30" xfId="7963"/>
    <cellStyle name="Comma 2 3 11 31" xfId="7964"/>
    <cellStyle name="Comma 2 3 11 32" xfId="7965"/>
    <cellStyle name="Comma 2 3 11 33" xfId="7966"/>
    <cellStyle name="Comma 2 3 11 34" xfId="7967"/>
    <cellStyle name="Comma 2 3 11 35" xfId="7968"/>
    <cellStyle name="Comma 2 3 11 36" xfId="7969"/>
    <cellStyle name="Comma 2 3 11 37" xfId="7970"/>
    <cellStyle name="Comma 2 3 11 38" xfId="7971"/>
    <cellStyle name="Comma 2 3 11 39" xfId="7972"/>
    <cellStyle name="Comma 2 3 11 4" xfId="7973"/>
    <cellStyle name="Comma 2 3 11 4 2" xfId="7974"/>
    <cellStyle name="Comma 2 3 11 40" xfId="7975"/>
    <cellStyle name="Comma 2 3 11 41" xfId="7976"/>
    <cellStyle name="Comma 2 3 11 42" xfId="7977"/>
    <cellStyle name="Comma 2 3 11 43" xfId="7978"/>
    <cellStyle name="Comma 2 3 11 44" xfId="7979"/>
    <cellStyle name="Comma 2 3 11 45" xfId="7980"/>
    <cellStyle name="Comma 2 3 11 46" xfId="7981"/>
    <cellStyle name="Comma 2 3 11 47" xfId="7982"/>
    <cellStyle name="Comma 2 3 11 48" xfId="7983"/>
    <cellStyle name="Comma 2 3 11 49" xfId="7984"/>
    <cellStyle name="Comma 2 3 11 5" xfId="7985"/>
    <cellStyle name="Comma 2 3 11 50" xfId="7986"/>
    <cellStyle name="Comma 2 3 11 51" xfId="7987"/>
    <cellStyle name="Comma 2 3 11 6" xfId="7988"/>
    <cellStyle name="Comma 2 3 11 7" xfId="7989"/>
    <cellStyle name="Comma 2 3 11 8" xfId="7990"/>
    <cellStyle name="Comma 2 3 11 9" xfId="7991"/>
    <cellStyle name="Comma 2 3 12" xfId="7992"/>
    <cellStyle name="Comma 2 3 12 2" xfId="7993"/>
    <cellStyle name="Comma 2 3 12 2 2" xfId="7994"/>
    <cellStyle name="Comma 2 3 12 2 2 2" xfId="7995"/>
    <cellStyle name="Comma 2 3 12 2 3" xfId="7996"/>
    <cellStyle name="Comma 2 3 13" xfId="7997"/>
    <cellStyle name="Comma 2 3 13 2" xfId="7998"/>
    <cellStyle name="Comma 2 3 13 2 2" xfId="7999"/>
    <cellStyle name="Comma 2 3 13 2 2 2" xfId="8000"/>
    <cellStyle name="Comma 2 3 13 2 3" xfId="8001"/>
    <cellStyle name="Comma 2 3 14" xfId="8002"/>
    <cellStyle name="Comma 2 3 14 2" xfId="8003"/>
    <cellStyle name="Comma 2 3 14 2 2" xfId="8004"/>
    <cellStyle name="Comma 2 3 14 2 2 2" xfId="8005"/>
    <cellStyle name="Comma 2 3 14 3" xfId="8006"/>
    <cellStyle name="Comma 2 3 14 4" xfId="8007"/>
    <cellStyle name="Comma 2 3 14 5" xfId="8008"/>
    <cellStyle name="Comma 2 3 15" xfId="8009"/>
    <cellStyle name="Comma 2 3 15 2" xfId="8010"/>
    <cellStyle name="Comma 2 3 15 2 2" xfId="47642"/>
    <cellStyle name="Comma 2 3 15 3" xfId="47643"/>
    <cellStyle name="Comma 2 3 15 4" xfId="47644"/>
    <cellStyle name="Comma 2 3 16" xfId="8011"/>
    <cellStyle name="Comma 2 3 16 2" xfId="8012"/>
    <cellStyle name="Comma 2 3 17" xfId="8013"/>
    <cellStyle name="Comma 2 3 17 2" xfId="8014"/>
    <cellStyle name="Comma 2 3 17 3" xfId="8015"/>
    <cellStyle name="Comma 2 3 18" xfId="8016"/>
    <cellStyle name="Comma 2 3 18 2" xfId="8017"/>
    <cellStyle name="Comma 2 3 19" xfId="8018"/>
    <cellStyle name="Comma 2 3 19 2" xfId="8019"/>
    <cellStyle name="Comma 2 3 2" xfId="8020"/>
    <cellStyle name="Comma 2 3 2 10" xfId="47645"/>
    <cellStyle name="Comma 2 3 2 10 2" xfId="47646"/>
    <cellStyle name="Comma 2 3 2 10 2 2" xfId="47647"/>
    <cellStyle name="Comma 2 3 2 10 3" xfId="47648"/>
    <cellStyle name="Comma 2 3 2 10 4" xfId="47649"/>
    <cellStyle name="Comma 2 3 2 2" xfId="8021"/>
    <cellStyle name="Comma 2 3 2 2 2" xfId="8022"/>
    <cellStyle name="Comma 2 3 2 2 2 2" xfId="47650"/>
    <cellStyle name="Comma 2 3 2 2 2 2 2" xfId="47651"/>
    <cellStyle name="Comma 2 3 2 2 2 2 2 2" xfId="47652"/>
    <cellStyle name="Comma 2 3 2 2 2 2 3" xfId="47653"/>
    <cellStyle name="Comma 2 3 2 2 2 2 4" xfId="47654"/>
    <cellStyle name="Comma 2 3 2 2 2 3" xfId="47655"/>
    <cellStyle name="Comma 2 3 2 2 2 3 2" xfId="47656"/>
    <cellStyle name="Comma 2 3 2 2 2 3 2 2" xfId="47657"/>
    <cellStyle name="Comma 2 3 2 2 2 3 3" xfId="47658"/>
    <cellStyle name="Comma 2 3 2 2 2 3 4" xfId="47659"/>
    <cellStyle name="Comma 2 3 2 2 2 4" xfId="47660"/>
    <cellStyle name="Comma 2 3 2 2 2 4 2" xfId="47661"/>
    <cellStyle name="Comma 2 3 2 2 2 5" xfId="47662"/>
    <cellStyle name="Comma 2 3 2 2 2 6" xfId="47663"/>
    <cellStyle name="Comma 2 3 2 2 3" xfId="8023"/>
    <cellStyle name="Comma 2 3 2 2 3 2" xfId="47664"/>
    <cellStyle name="Comma 2 3 2 2 3 2 2" xfId="47665"/>
    <cellStyle name="Comma 2 3 2 2 3 3" xfId="47666"/>
    <cellStyle name="Comma 2 3 2 2 3 4" xfId="47667"/>
    <cellStyle name="Comma 2 3 2 2 4" xfId="8024"/>
    <cellStyle name="Comma 2 3 2 2 4 2" xfId="47668"/>
    <cellStyle name="Comma 2 3 2 2 4 2 2" xfId="47669"/>
    <cellStyle name="Comma 2 3 2 2 4 3" xfId="47670"/>
    <cellStyle name="Comma 2 3 2 2 4 4" xfId="47671"/>
    <cellStyle name="Comma 2 3 2 2 5" xfId="47672"/>
    <cellStyle name="Comma 2 3 2 2 5 2" xfId="47673"/>
    <cellStyle name="Comma 2 3 2 2 6" xfId="47674"/>
    <cellStyle name="Comma 2 3 2 2 7" xfId="47675"/>
    <cellStyle name="Comma 2 3 2 3" xfId="8025"/>
    <cellStyle name="Comma 2 3 2 3 2" xfId="47676"/>
    <cellStyle name="Comma 2 3 2 3 2 2" xfId="47677"/>
    <cellStyle name="Comma 2 3 2 3 2 2 2" xfId="47678"/>
    <cellStyle name="Comma 2 3 2 3 2 2 2 2" xfId="47679"/>
    <cellStyle name="Comma 2 3 2 3 2 2 3" xfId="47680"/>
    <cellStyle name="Comma 2 3 2 3 2 2 4" xfId="47681"/>
    <cellStyle name="Comma 2 3 2 3 2 3" xfId="47682"/>
    <cellStyle name="Comma 2 3 2 3 2 3 2" xfId="47683"/>
    <cellStyle name="Comma 2 3 2 3 2 3 2 2" xfId="47684"/>
    <cellStyle name="Comma 2 3 2 3 2 3 3" xfId="47685"/>
    <cellStyle name="Comma 2 3 2 3 2 3 4" xfId="47686"/>
    <cellStyle name="Comma 2 3 2 3 2 4" xfId="47687"/>
    <cellStyle name="Comma 2 3 2 3 2 4 2" xfId="47688"/>
    <cellStyle name="Comma 2 3 2 3 2 5" xfId="47689"/>
    <cellStyle name="Comma 2 3 2 3 2 6" xfId="47690"/>
    <cellStyle name="Comma 2 3 2 3 3" xfId="47691"/>
    <cellStyle name="Comma 2 3 2 3 3 2" xfId="47692"/>
    <cellStyle name="Comma 2 3 2 3 3 2 2" xfId="47693"/>
    <cellStyle name="Comma 2 3 2 3 3 3" xfId="47694"/>
    <cellStyle name="Comma 2 3 2 3 3 4" xfId="47695"/>
    <cellStyle name="Comma 2 3 2 3 4" xfId="47696"/>
    <cellStyle name="Comma 2 3 2 3 4 2" xfId="47697"/>
    <cellStyle name="Comma 2 3 2 3 4 2 2" xfId="47698"/>
    <cellStyle name="Comma 2 3 2 3 4 3" xfId="47699"/>
    <cellStyle name="Comma 2 3 2 3 4 4" xfId="47700"/>
    <cellStyle name="Comma 2 3 2 3 5" xfId="47701"/>
    <cellStyle name="Comma 2 3 2 3 5 2" xfId="47702"/>
    <cellStyle name="Comma 2 3 2 3 6" xfId="47703"/>
    <cellStyle name="Comma 2 3 2 3 7" xfId="47704"/>
    <cellStyle name="Comma 2 3 2 4" xfId="8026"/>
    <cellStyle name="Comma 2 3 2 4 2" xfId="8027"/>
    <cellStyle name="Comma 2 3 2 4 2 2" xfId="47705"/>
    <cellStyle name="Comma 2 3 2 4 2 2 2" xfId="47706"/>
    <cellStyle name="Comma 2 3 2 4 2 3" xfId="47707"/>
    <cellStyle name="Comma 2 3 2 4 2 4" xfId="47708"/>
    <cellStyle name="Comma 2 3 2 4 3" xfId="8028"/>
    <cellStyle name="Comma 2 3 2 4 3 2" xfId="47709"/>
    <cellStyle name="Comma 2 3 2 4 3 2 2" xfId="47710"/>
    <cellStyle name="Comma 2 3 2 4 3 3" xfId="47711"/>
    <cellStyle name="Comma 2 3 2 4 3 4" xfId="47712"/>
    <cellStyle name="Comma 2 3 2 4 4" xfId="47713"/>
    <cellStyle name="Comma 2 3 2 4 4 2" xfId="47714"/>
    <cellStyle name="Comma 2 3 2 4 5" xfId="47715"/>
    <cellStyle name="Comma 2 3 2 4 6" xfId="47716"/>
    <cellStyle name="Comma 2 3 2 5" xfId="8029"/>
    <cellStyle name="Comma 2 3 2 5 2" xfId="47717"/>
    <cellStyle name="Comma 2 3 2 5 2 2" xfId="47718"/>
    <cellStyle name="Comma 2 3 2 5 2 2 2" xfId="47719"/>
    <cellStyle name="Comma 2 3 2 5 2 3" xfId="47720"/>
    <cellStyle name="Comma 2 3 2 5 2 4" xfId="47721"/>
    <cellStyle name="Comma 2 3 2 5 3" xfId="47722"/>
    <cellStyle name="Comma 2 3 2 5 3 2" xfId="47723"/>
    <cellStyle name="Comma 2 3 2 5 3 2 2" xfId="47724"/>
    <cellStyle name="Comma 2 3 2 5 3 3" xfId="47725"/>
    <cellStyle name="Comma 2 3 2 5 3 4" xfId="47726"/>
    <cellStyle name="Comma 2 3 2 5 4" xfId="47727"/>
    <cellStyle name="Comma 2 3 2 5 4 2" xfId="47728"/>
    <cellStyle name="Comma 2 3 2 5 5" xfId="47729"/>
    <cellStyle name="Comma 2 3 2 5 6" xfId="47730"/>
    <cellStyle name="Comma 2 3 2 6" xfId="8030"/>
    <cellStyle name="Comma 2 3 2 6 2" xfId="47731"/>
    <cellStyle name="Comma 2 3 2 6 2 2" xfId="47732"/>
    <cellStyle name="Comma 2 3 2 6 2 2 2" xfId="47733"/>
    <cellStyle name="Comma 2 3 2 6 2 3" xfId="47734"/>
    <cellStyle name="Comma 2 3 2 6 2 4" xfId="47735"/>
    <cellStyle name="Comma 2 3 2 6 3" xfId="47736"/>
    <cellStyle name="Comma 2 3 2 6 3 2" xfId="47737"/>
    <cellStyle name="Comma 2 3 2 6 4" xfId="47738"/>
    <cellStyle name="Comma 2 3 2 6 5" xfId="47739"/>
    <cellStyle name="Comma 2 3 2 7" xfId="47740"/>
    <cellStyle name="Comma 2 3 2 7 2" xfId="47741"/>
    <cellStyle name="Comma 2 3 2 7 2 2" xfId="47742"/>
    <cellStyle name="Comma 2 3 2 7 3" xfId="47743"/>
    <cellStyle name="Comma 2 3 2 7 4" xfId="47744"/>
    <cellStyle name="Comma 2 3 2 8" xfId="47745"/>
    <cellStyle name="Comma 2 3 2 8 2" xfId="47746"/>
    <cellStyle name="Comma 2 3 2 8 2 2" xfId="47747"/>
    <cellStyle name="Comma 2 3 2 8 3" xfId="47748"/>
    <cellStyle name="Comma 2 3 2 8 4" xfId="47749"/>
    <cellStyle name="Comma 2 3 2 9" xfId="47750"/>
    <cellStyle name="Comma 2 3 20" xfId="8031"/>
    <cellStyle name="Comma 2 3 21" xfId="8032"/>
    <cellStyle name="Comma 2 3 22" xfId="8033"/>
    <cellStyle name="Comma 2 3 23" xfId="8034"/>
    <cellStyle name="Comma 2 3 24" xfId="8035"/>
    <cellStyle name="Comma 2 3 25" xfId="8036"/>
    <cellStyle name="Comma 2 3 26" xfId="8037"/>
    <cellStyle name="Comma 2 3 27" xfId="8038"/>
    <cellStyle name="Comma 2 3 28" xfId="8039"/>
    <cellStyle name="Comma 2 3 29" xfId="8040"/>
    <cellStyle name="Comma 2 3 3" xfId="8041"/>
    <cellStyle name="Comma 2 3 3 10" xfId="8042"/>
    <cellStyle name="Comma 2 3 3 11" xfId="8043"/>
    <cellStyle name="Comma 2 3 3 12" xfId="8044"/>
    <cellStyle name="Comma 2 3 3 13" xfId="8045"/>
    <cellStyle name="Comma 2 3 3 14" xfId="8046"/>
    <cellStyle name="Comma 2 3 3 15" xfId="8047"/>
    <cellStyle name="Comma 2 3 3 16" xfId="8048"/>
    <cellStyle name="Comma 2 3 3 17" xfId="8049"/>
    <cellStyle name="Comma 2 3 3 18" xfId="8050"/>
    <cellStyle name="Comma 2 3 3 19" xfId="8051"/>
    <cellStyle name="Comma 2 3 3 2" xfId="8052"/>
    <cellStyle name="Comma 2 3 3 2 2" xfId="8053"/>
    <cellStyle name="Comma 2 3 3 2 2 2" xfId="47751"/>
    <cellStyle name="Comma 2 3 3 2 2 2 2" xfId="47752"/>
    <cellStyle name="Comma 2 3 3 2 2 3" xfId="47753"/>
    <cellStyle name="Comma 2 3 3 2 2 4" xfId="47754"/>
    <cellStyle name="Comma 2 3 3 2 3" xfId="8054"/>
    <cellStyle name="Comma 2 3 3 2 3 2" xfId="47755"/>
    <cellStyle name="Comma 2 3 3 2 3 2 2" xfId="47756"/>
    <cellStyle name="Comma 2 3 3 2 3 3" xfId="47757"/>
    <cellStyle name="Comma 2 3 3 2 3 4" xfId="47758"/>
    <cellStyle name="Comma 2 3 3 2 4" xfId="47759"/>
    <cellStyle name="Comma 2 3 3 2 4 2" xfId="47760"/>
    <cellStyle name="Comma 2 3 3 2 5" xfId="47761"/>
    <cellStyle name="Comma 2 3 3 2 6" xfId="47762"/>
    <cellStyle name="Comma 2 3 3 20" xfId="8055"/>
    <cellStyle name="Comma 2 3 3 21" xfId="8056"/>
    <cellStyle name="Comma 2 3 3 22" xfId="8057"/>
    <cellStyle name="Comma 2 3 3 23" xfId="8058"/>
    <cellStyle name="Comma 2 3 3 24" xfId="8059"/>
    <cellStyle name="Comma 2 3 3 25" xfId="8060"/>
    <cellStyle name="Comma 2 3 3 26" xfId="8061"/>
    <cellStyle name="Comma 2 3 3 27" xfId="8062"/>
    <cellStyle name="Comma 2 3 3 28" xfId="8063"/>
    <cellStyle name="Comma 2 3 3 29" xfId="8064"/>
    <cellStyle name="Comma 2 3 3 3" xfId="8065"/>
    <cellStyle name="Comma 2 3 3 3 2" xfId="8066"/>
    <cellStyle name="Comma 2 3 3 3 2 2" xfId="47763"/>
    <cellStyle name="Comma 2 3 3 3 3" xfId="8067"/>
    <cellStyle name="Comma 2 3 3 3 4" xfId="47764"/>
    <cellStyle name="Comma 2 3 3 30" xfId="8068"/>
    <cellStyle name="Comma 2 3 3 31" xfId="8069"/>
    <cellStyle name="Comma 2 3 3 32" xfId="8070"/>
    <cellStyle name="Comma 2 3 3 33" xfId="8071"/>
    <cellStyle name="Comma 2 3 3 34" xfId="8072"/>
    <cellStyle name="Comma 2 3 3 35" xfId="8073"/>
    <cellStyle name="Comma 2 3 3 36" xfId="8074"/>
    <cellStyle name="Comma 2 3 3 37" xfId="8075"/>
    <cellStyle name="Comma 2 3 3 38" xfId="8076"/>
    <cellStyle name="Comma 2 3 3 39" xfId="8077"/>
    <cellStyle name="Comma 2 3 3 4" xfId="8078"/>
    <cellStyle name="Comma 2 3 3 4 2" xfId="8079"/>
    <cellStyle name="Comma 2 3 3 4 2 2" xfId="47765"/>
    <cellStyle name="Comma 2 3 3 4 3" xfId="47766"/>
    <cellStyle name="Comma 2 3 3 4 4" xfId="47767"/>
    <cellStyle name="Comma 2 3 3 40" xfId="8080"/>
    <cellStyle name="Comma 2 3 3 41" xfId="8081"/>
    <cellStyle name="Comma 2 3 3 42" xfId="8082"/>
    <cellStyle name="Comma 2 3 3 43" xfId="8083"/>
    <cellStyle name="Comma 2 3 3 44" xfId="8084"/>
    <cellStyle name="Comma 2 3 3 45" xfId="8085"/>
    <cellStyle name="Comma 2 3 3 46" xfId="8086"/>
    <cellStyle name="Comma 2 3 3 47" xfId="8087"/>
    <cellStyle name="Comma 2 3 3 48" xfId="8088"/>
    <cellStyle name="Comma 2 3 3 49" xfId="8089"/>
    <cellStyle name="Comma 2 3 3 5" xfId="8090"/>
    <cellStyle name="Comma 2 3 3 50" xfId="8091"/>
    <cellStyle name="Comma 2 3 3 51" xfId="8092"/>
    <cellStyle name="Comma 2 3 3 6" xfId="8093"/>
    <cellStyle name="Comma 2 3 3 6 2" xfId="47768"/>
    <cellStyle name="Comma 2 3 3 6 2 2" xfId="47769"/>
    <cellStyle name="Comma 2 3 3 6 3" xfId="47770"/>
    <cellStyle name="Comma 2 3 3 6 4" xfId="47771"/>
    <cellStyle name="Comma 2 3 3 7" xfId="8094"/>
    <cellStyle name="Comma 2 3 3 8" xfId="8095"/>
    <cellStyle name="Comma 2 3 3 9" xfId="8096"/>
    <cellStyle name="Comma 2 3 30" xfId="8097"/>
    <cellStyle name="Comma 2 3 31" xfId="8098"/>
    <cellStyle name="Comma 2 3 32" xfId="8099"/>
    <cellStyle name="Comma 2 3 33" xfId="8100"/>
    <cellStyle name="Comma 2 3 34" xfId="8101"/>
    <cellStyle name="Comma 2 3 35" xfId="8102"/>
    <cellStyle name="Comma 2 3 36" xfId="8103"/>
    <cellStyle name="Comma 2 3 37" xfId="8104"/>
    <cellStyle name="Comma 2 3 38" xfId="8105"/>
    <cellStyle name="Comma 2 3 39" xfId="8106"/>
    <cellStyle name="Comma 2 3 4" xfId="8107"/>
    <cellStyle name="Comma 2 3 4 10" xfId="8108"/>
    <cellStyle name="Comma 2 3 4 11" xfId="8109"/>
    <cellStyle name="Comma 2 3 4 12" xfId="8110"/>
    <cellStyle name="Comma 2 3 4 13" xfId="8111"/>
    <cellStyle name="Comma 2 3 4 14" xfId="8112"/>
    <cellStyle name="Comma 2 3 4 15" xfId="8113"/>
    <cellStyle name="Comma 2 3 4 16" xfId="8114"/>
    <cellStyle name="Comma 2 3 4 17" xfId="8115"/>
    <cellStyle name="Comma 2 3 4 18" xfId="8116"/>
    <cellStyle name="Comma 2 3 4 19" xfId="8117"/>
    <cellStyle name="Comma 2 3 4 2" xfId="8118"/>
    <cellStyle name="Comma 2 3 4 2 2" xfId="8119"/>
    <cellStyle name="Comma 2 3 4 20" xfId="8120"/>
    <cellStyle name="Comma 2 3 4 21" xfId="8121"/>
    <cellStyle name="Comma 2 3 4 22" xfId="8122"/>
    <cellStyle name="Comma 2 3 4 23" xfId="8123"/>
    <cellStyle name="Comma 2 3 4 24" xfId="8124"/>
    <cellStyle name="Comma 2 3 4 25" xfId="8125"/>
    <cellStyle name="Comma 2 3 4 26" xfId="8126"/>
    <cellStyle name="Comma 2 3 4 27" xfId="8127"/>
    <cellStyle name="Comma 2 3 4 28" xfId="8128"/>
    <cellStyle name="Comma 2 3 4 29" xfId="8129"/>
    <cellStyle name="Comma 2 3 4 3" xfId="8130"/>
    <cellStyle name="Comma 2 3 4 3 2" xfId="8131"/>
    <cellStyle name="Comma 2 3 4 30" xfId="8132"/>
    <cellStyle name="Comma 2 3 4 31" xfId="8133"/>
    <cellStyle name="Comma 2 3 4 32" xfId="8134"/>
    <cellStyle name="Comma 2 3 4 33" xfId="8135"/>
    <cellStyle name="Comma 2 3 4 34" xfId="8136"/>
    <cellStyle name="Comma 2 3 4 35" xfId="8137"/>
    <cellStyle name="Comma 2 3 4 36" xfId="8138"/>
    <cellStyle name="Comma 2 3 4 37" xfId="8139"/>
    <cellStyle name="Comma 2 3 4 38" xfId="8140"/>
    <cellStyle name="Comma 2 3 4 39" xfId="8141"/>
    <cellStyle name="Comma 2 3 4 4" xfId="8142"/>
    <cellStyle name="Comma 2 3 4 4 2" xfId="8143"/>
    <cellStyle name="Comma 2 3 4 40" xfId="8144"/>
    <cellStyle name="Comma 2 3 4 41" xfId="8145"/>
    <cellStyle name="Comma 2 3 4 42" xfId="8146"/>
    <cellStyle name="Comma 2 3 4 43" xfId="8147"/>
    <cellStyle name="Comma 2 3 4 44" xfId="8148"/>
    <cellStyle name="Comma 2 3 4 45" xfId="8149"/>
    <cellStyle name="Comma 2 3 4 46" xfId="8150"/>
    <cellStyle name="Comma 2 3 4 47" xfId="8151"/>
    <cellStyle name="Comma 2 3 4 48" xfId="8152"/>
    <cellStyle name="Comma 2 3 4 49" xfId="8153"/>
    <cellStyle name="Comma 2 3 4 5" xfId="8154"/>
    <cellStyle name="Comma 2 3 4 50" xfId="8155"/>
    <cellStyle name="Comma 2 3 4 51" xfId="8156"/>
    <cellStyle name="Comma 2 3 4 6" xfId="8157"/>
    <cellStyle name="Comma 2 3 4 7" xfId="8158"/>
    <cellStyle name="Comma 2 3 4 8" xfId="8159"/>
    <cellStyle name="Comma 2 3 4 9" xfId="8160"/>
    <cellStyle name="Comma 2 3 40" xfId="8161"/>
    <cellStyle name="Comma 2 3 41" xfId="8162"/>
    <cellStyle name="Comma 2 3 42" xfId="8163"/>
    <cellStyle name="Comma 2 3 43" xfId="8164"/>
    <cellStyle name="Comma 2 3 44" xfId="8165"/>
    <cellStyle name="Comma 2 3 45" xfId="8166"/>
    <cellStyle name="Comma 2 3 46" xfId="8167"/>
    <cellStyle name="Comma 2 3 47" xfId="8168"/>
    <cellStyle name="Comma 2 3 48" xfId="8169"/>
    <cellStyle name="Comma 2 3 49" xfId="8170"/>
    <cellStyle name="Comma 2 3 5" xfId="8171"/>
    <cellStyle name="Comma 2 3 5 10" xfId="8172"/>
    <cellStyle name="Comma 2 3 5 11" xfId="8173"/>
    <cellStyle name="Comma 2 3 5 12" xfId="8174"/>
    <cellStyle name="Comma 2 3 5 13" xfId="8175"/>
    <cellStyle name="Comma 2 3 5 14" xfId="8176"/>
    <cellStyle name="Comma 2 3 5 15" xfId="8177"/>
    <cellStyle name="Comma 2 3 5 16" xfId="8178"/>
    <cellStyle name="Comma 2 3 5 17" xfId="8179"/>
    <cellStyle name="Comma 2 3 5 18" xfId="8180"/>
    <cellStyle name="Comma 2 3 5 19" xfId="8181"/>
    <cellStyle name="Comma 2 3 5 2" xfId="8182"/>
    <cellStyle name="Comma 2 3 5 2 2" xfId="8183"/>
    <cellStyle name="Comma 2 3 5 2 2 2" xfId="47772"/>
    <cellStyle name="Comma 2 3 5 2 2 2 2" xfId="47773"/>
    <cellStyle name="Comma 2 3 5 2 2 3" xfId="47774"/>
    <cellStyle name="Comma 2 3 5 2 2 4" xfId="47775"/>
    <cellStyle name="Comma 2 3 5 2 3" xfId="47776"/>
    <cellStyle name="Comma 2 3 5 2 3 2" xfId="47777"/>
    <cellStyle name="Comma 2 3 5 2 3 2 2" xfId="47778"/>
    <cellStyle name="Comma 2 3 5 2 3 3" xfId="47779"/>
    <cellStyle name="Comma 2 3 5 2 3 4" xfId="47780"/>
    <cellStyle name="Comma 2 3 5 2 4" xfId="47781"/>
    <cellStyle name="Comma 2 3 5 2 4 2" xfId="47782"/>
    <cellStyle name="Comma 2 3 5 2 5" xfId="47783"/>
    <cellStyle name="Comma 2 3 5 2 6" xfId="47784"/>
    <cellStyle name="Comma 2 3 5 20" xfId="8184"/>
    <cellStyle name="Comma 2 3 5 21" xfId="8185"/>
    <cellStyle name="Comma 2 3 5 22" xfId="8186"/>
    <cellStyle name="Comma 2 3 5 23" xfId="8187"/>
    <cellStyle name="Comma 2 3 5 24" xfId="8188"/>
    <cellStyle name="Comma 2 3 5 25" xfId="8189"/>
    <cellStyle name="Comma 2 3 5 26" xfId="8190"/>
    <cellStyle name="Comma 2 3 5 27" xfId="8191"/>
    <cellStyle name="Comma 2 3 5 28" xfId="8192"/>
    <cellStyle name="Comma 2 3 5 29" xfId="8193"/>
    <cellStyle name="Comma 2 3 5 3" xfId="8194"/>
    <cellStyle name="Comma 2 3 5 3 2" xfId="8195"/>
    <cellStyle name="Comma 2 3 5 3 2 2" xfId="47785"/>
    <cellStyle name="Comma 2 3 5 3 3" xfId="47786"/>
    <cellStyle name="Comma 2 3 5 3 4" xfId="47787"/>
    <cellStyle name="Comma 2 3 5 30" xfId="8196"/>
    <cellStyle name="Comma 2 3 5 31" xfId="8197"/>
    <cellStyle name="Comma 2 3 5 32" xfId="8198"/>
    <cellStyle name="Comma 2 3 5 33" xfId="8199"/>
    <cellStyle name="Comma 2 3 5 34" xfId="8200"/>
    <cellStyle name="Comma 2 3 5 35" xfId="8201"/>
    <cellStyle name="Comma 2 3 5 36" xfId="8202"/>
    <cellStyle name="Comma 2 3 5 37" xfId="8203"/>
    <cellStyle name="Comma 2 3 5 38" xfId="8204"/>
    <cellStyle name="Comma 2 3 5 39" xfId="8205"/>
    <cellStyle name="Comma 2 3 5 4" xfId="8206"/>
    <cellStyle name="Comma 2 3 5 4 2" xfId="8207"/>
    <cellStyle name="Comma 2 3 5 4 2 2" xfId="47788"/>
    <cellStyle name="Comma 2 3 5 4 3" xfId="47789"/>
    <cellStyle name="Comma 2 3 5 4 4" xfId="47790"/>
    <cellStyle name="Comma 2 3 5 40" xfId="8208"/>
    <cellStyle name="Comma 2 3 5 41" xfId="8209"/>
    <cellStyle name="Comma 2 3 5 42" xfId="8210"/>
    <cellStyle name="Comma 2 3 5 43" xfId="8211"/>
    <cellStyle name="Comma 2 3 5 44" xfId="8212"/>
    <cellStyle name="Comma 2 3 5 45" xfId="8213"/>
    <cellStyle name="Comma 2 3 5 46" xfId="8214"/>
    <cellStyle name="Comma 2 3 5 47" xfId="8215"/>
    <cellStyle name="Comma 2 3 5 48" xfId="8216"/>
    <cellStyle name="Comma 2 3 5 49" xfId="8217"/>
    <cellStyle name="Comma 2 3 5 5" xfId="8218"/>
    <cellStyle name="Comma 2 3 5 50" xfId="8219"/>
    <cellStyle name="Comma 2 3 5 51" xfId="8220"/>
    <cellStyle name="Comma 2 3 5 6" xfId="8221"/>
    <cellStyle name="Comma 2 3 5 6 2" xfId="47791"/>
    <cellStyle name="Comma 2 3 5 6 2 2" xfId="47792"/>
    <cellStyle name="Comma 2 3 5 6 3" xfId="47793"/>
    <cellStyle name="Comma 2 3 5 6 4" xfId="47794"/>
    <cellStyle name="Comma 2 3 5 7" xfId="8222"/>
    <cellStyle name="Comma 2 3 5 8" xfId="8223"/>
    <cellStyle name="Comma 2 3 5 9" xfId="8224"/>
    <cellStyle name="Comma 2 3 50" xfId="8225"/>
    <cellStyle name="Comma 2 3 51" xfId="8226"/>
    <cellStyle name="Comma 2 3 52" xfId="8227"/>
    <cellStyle name="Comma 2 3 53" xfId="8228"/>
    <cellStyle name="Comma 2 3 54" xfId="8229"/>
    <cellStyle name="Comma 2 3 55" xfId="8230"/>
    <cellStyle name="Comma 2 3 56" xfId="8231"/>
    <cellStyle name="Comma 2 3 57" xfId="8232"/>
    <cellStyle name="Comma 2 3 58" xfId="8233"/>
    <cellStyle name="Comma 2 3 59" xfId="8234"/>
    <cellStyle name="Comma 2 3 6" xfId="8235"/>
    <cellStyle name="Comma 2 3 6 10" xfId="8236"/>
    <cellStyle name="Comma 2 3 6 11" xfId="8237"/>
    <cellStyle name="Comma 2 3 6 12" xfId="8238"/>
    <cellStyle name="Comma 2 3 6 13" xfId="8239"/>
    <cellStyle name="Comma 2 3 6 14" xfId="8240"/>
    <cellStyle name="Comma 2 3 6 15" xfId="8241"/>
    <cellStyle name="Comma 2 3 6 16" xfId="8242"/>
    <cellStyle name="Comma 2 3 6 17" xfId="8243"/>
    <cellStyle name="Comma 2 3 6 18" xfId="8244"/>
    <cellStyle name="Comma 2 3 6 19" xfId="8245"/>
    <cellStyle name="Comma 2 3 6 2" xfId="8246"/>
    <cellStyle name="Comma 2 3 6 2 2" xfId="8247"/>
    <cellStyle name="Comma 2 3 6 2 2 2" xfId="47795"/>
    <cellStyle name="Comma 2 3 6 2 3" xfId="47796"/>
    <cellStyle name="Comma 2 3 6 2 4" xfId="47797"/>
    <cellStyle name="Comma 2 3 6 20" xfId="8248"/>
    <cellStyle name="Comma 2 3 6 21" xfId="8249"/>
    <cellStyle name="Comma 2 3 6 22" xfId="8250"/>
    <cellStyle name="Comma 2 3 6 23" xfId="8251"/>
    <cellStyle name="Comma 2 3 6 24" xfId="8252"/>
    <cellStyle name="Comma 2 3 6 25" xfId="8253"/>
    <cellStyle name="Comma 2 3 6 26" xfId="8254"/>
    <cellStyle name="Comma 2 3 6 27" xfId="8255"/>
    <cellStyle name="Comma 2 3 6 28" xfId="8256"/>
    <cellStyle name="Comma 2 3 6 29" xfId="8257"/>
    <cellStyle name="Comma 2 3 6 3" xfId="8258"/>
    <cellStyle name="Comma 2 3 6 3 2" xfId="8259"/>
    <cellStyle name="Comma 2 3 6 3 2 2" xfId="47798"/>
    <cellStyle name="Comma 2 3 6 3 3" xfId="47799"/>
    <cellStyle name="Comma 2 3 6 3 4" xfId="47800"/>
    <cellStyle name="Comma 2 3 6 30" xfId="8260"/>
    <cellStyle name="Comma 2 3 6 31" xfId="8261"/>
    <cellStyle name="Comma 2 3 6 32" xfId="8262"/>
    <cellStyle name="Comma 2 3 6 33" xfId="8263"/>
    <cellStyle name="Comma 2 3 6 34" xfId="8264"/>
    <cellStyle name="Comma 2 3 6 35" xfId="8265"/>
    <cellStyle name="Comma 2 3 6 36" xfId="8266"/>
    <cellStyle name="Comma 2 3 6 37" xfId="8267"/>
    <cellStyle name="Comma 2 3 6 38" xfId="8268"/>
    <cellStyle name="Comma 2 3 6 39" xfId="8269"/>
    <cellStyle name="Comma 2 3 6 4" xfId="8270"/>
    <cellStyle name="Comma 2 3 6 4 2" xfId="8271"/>
    <cellStyle name="Comma 2 3 6 40" xfId="8272"/>
    <cellStyle name="Comma 2 3 6 41" xfId="8273"/>
    <cellStyle name="Comma 2 3 6 42" xfId="8274"/>
    <cellStyle name="Comma 2 3 6 43" xfId="8275"/>
    <cellStyle name="Comma 2 3 6 44" xfId="8276"/>
    <cellStyle name="Comma 2 3 6 45" xfId="8277"/>
    <cellStyle name="Comma 2 3 6 46" xfId="8278"/>
    <cellStyle name="Comma 2 3 6 47" xfId="8279"/>
    <cellStyle name="Comma 2 3 6 48" xfId="8280"/>
    <cellStyle name="Comma 2 3 6 49" xfId="8281"/>
    <cellStyle name="Comma 2 3 6 5" xfId="8282"/>
    <cellStyle name="Comma 2 3 6 5 2" xfId="47801"/>
    <cellStyle name="Comma 2 3 6 5 2 2" xfId="47802"/>
    <cellStyle name="Comma 2 3 6 5 3" xfId="47803"/>
    <cellStyle name="Comma 2 3 6 5 4" xfId="47804"/>
    <cellStyle name="Comma 2 3 6 50" xfId="8283"/>
    <cellStyle name="Comma 2 3 6 51" xfId="8284"/>
    <cellStyle name="Comma 2 3 6 6" xfId="8285"/>
    <cellStyle name="Comma 2 3 6 7" xfId="8286"/>
    <cellStyle name="Comma 2 3 6 8" xfId="8287"/>
    <cellStyle name="Comma 2 3 6 9" xfId="8288"/>
    <cellStyle name="Comma 2 3 60" xfId="8289"/>
    <cellStyle name="Comma 2 3 61" xfId="8290"/>
    <cellStyle name="Comma 2 3 62" xfId="8291"/>
    <cellStyle name="Comma 2 3 63" xfId="8292"/>
    <cellStyle name="Comma 2 3 7" xfId="8293"/>
    <cellStyle name="Comma 2 3 7 10" xfId="8294"/>
    <cellStyle name="Comma 2 3 7 11" xfId="8295"/>
    <cellStyle name="Comma 2 3 7 12" xfId="8296"/>
    <cellStyle name="Comma 2 3 7 13" xfId="8297"/>
    <cellStyle name="Comma 2 3 7 14" xfId="8298"/>
    <cellStyle name="Comma 2 3 7 15" xfId="8299"/>
    <cellStyle name="Comma 2 3 7 16" xfId="8300"/>
    <cellStyle name="Comma 2 3 7 17" xfId="8301"/>
    <cellStyle name="Comma 2 3 7 18" xfId="8302"/>
    <cellStyle name="Comma 2 3 7 19" xfId="8303"/>
    <cellStyle name="Comma 2 3 7 2" xfId="8304"/>
    <cellStyle name="Comma 2 3 7 2 2" xfId="8305"/>
    <cellStyle name="Comma 2 3 7 2 2 2" xfId="47805"/>
    <cellStyle name="Comma 2 3 7 2 3" xfId="47806"/>
    <cellStyle name="Comma 2 3 7 2 4" xfId="47807"/>
    <cellStyle name="Comma 2 3 7 20" xfId="8306"/>
    <cellStyle name="Comma 2 3 7 21" xfId="8307"/>
    <cellStyle name="Comma 2 3 7 22" xfId="8308"/>
    <cellStyle name="Comma 2 3 7 23" xfId="8309"/>
    <cellStyle name="Comma 2 3 7 24" xfId="8310"/>
    <cellStyle name="Comma 2 3 7 25" xfId="8311"/>
    <cellStyle name="Comma 2 3 7 26" xfId="8312"/>
    <cellStyle name="Comma 2 3 7 27" xfId="8313"/>
    <cellStyle name="Comma 2 3 7 28" xfId="8314"/>
    <cellStyle name="Comma 2 3 7 29" xfId="8315"/>
    <cellStyle name="Comma 2 3 7 3" xfId="8316"/>
    <cellStyle name="Comma 2 3 7 3 2" xfId="8317"/>
    <cellStyle name="Comma 2 3 7 3 2 2" xfId="47808"/>
    <cellStyle name="Comma 2 3 7 3 3" xfId="47809"/>
    <cellStyle name="Comma 2 3 7 3 4" xfId="47810"/>
    <cellStyle name="Comma 2 3 7 30" xfId="8318"/>
    <cellStyle name="Comma 2 3 7 31" xfId="8319"/>
    <cellStyle name="Comma 2 3 7 32" xfId="8320"/>
    <cellStyle name="Comma 2 3 7 33" xfId="8321"/>
    <cellStyle name="Comma 2 3 7 34" xfId="8322"/>
    <cellStyle name="Comma 2 3 7 35" xfId="8323"/>
    <cellStyle name="Comma 2 3 7 36" xfId="8324"/>
    <cellStyle name="Comma 2 3 7 37" xfId="8325"/>
    <cellStyle name="Comma 2 3 7 38" xfId="8326"/>
    <cellStyle name="Comma 2 3 7 39" xfId="8327"/>
    <cellStyle name="Comma 2 3 7 4" xfId="8328"/>
    <cellStyle name="Comma 2 3 7 4 2" xfId="8329"/>
    <cellStyle name="Comma 2 3 7 40" xfId="8330"/>
    <cellStyle name="Comma 2 3 7 41" xfId="8331"/>
    <cellStyle name="Comma 2 3 7 42" xfId="8332"/>
    <cellStyle name="Comma 2 3 7 43" xfId="8333"/>
    <cellStyle name="Comma 2 3 7 44" xfId="8334"/>
    <cellStyle name="Comma 2 3 7 45" xfId="8335"/>
    <cellStyle name="Comma 2 3 7 46" xfId="8336"/>
    <cellStyle name="Comma 2 3 7 47" xfId="8337"/>
    <cellStyle name="Comma 2 3 7 48" xfId="8338"/>
    <cellStyle name="Comma 2 3 7 49" xfId="8339"/>
    <cellStyle name="Comma 2 3 7 5" xfId="8340"/>
    <cellStyle name="Comma 2 3 7 5 2" xfId="47811"/>
    <cellStyle name="Comma 2 3 7 5 2 2" xfId="47812"/>
    <cellStyle name="Comma 2 3 7 5 3" xfId="47813"/>
    <cellStyle name="Comma 2 3 7 5 4" xfId="47814"/>
    <cellStyle name="Comma 2 3 7 50" xfId="8341"/>
    <cellStyle name="Comma 2 3 7 51" xfId="8342"/>
    <cellStyle name="Comma 2 3 7 6" xfId="8343"/>
    <cellStyle name="Comma 2 3 7 7" xfId="8344"/>
    <cellStyle name="Comma 2 3 7 8" xfId="8345"/>
    <cellStyle name="Comma 2 3 7 9" xfId="8346"/>
    <cellStyle name="Comma 2 3 8" xfId="8347"/>
    <cellStyle name="Comma 2 3 8 10" xfId="8348"/>
    <cellStyle name="Comma 2 3 8 11" xfId="8349"/>
    <cellStyle name="Comma 2 3 8 12" xfId="8350"/>
    <cellStyle name="Comma 2 3 8 13" xfId="8351"/>
    <cellStyle name="Comma 2 3 8 14" xfId="8352"/>
    <cellStyle name="Comma 2 3 8 15" xfId="8353"/>
    <cellStyle name="Comma 2 3 8 16" xfId="8354"/>
    <cellStyle name="Comma 2 3 8 17" xfId="8355"/>
    <cellStyle name="Comma 2 3 8 18" xfId="8356"/>
    <cellStyle name="Comma 2 3 8 19" xfId="8357"/>
    <cellStyle name="Comma 2 3 8 2" xfId="8358"/>
    <cellStyle name="Comma 2 3 8 2 2" xfId="8359"/>
    <cellStyle name="Comma 2 3 8 2 2 2" xfId="47815"/>
    <cellStyle name="Comma 2 3 8 2 3" xfId="47816"/>
    <cellStyle name="Comma 2 3 8 2 4" xfId="47817"/>
    <cellStyle name="Comma 2 3 8 20" xfId="8360"/>
    <cellStyle name="Comma 2 3 8 21" xfId="8361"/>
    <cellStyle name="Comma 2 3 8 22" xfId="8362"/>
    <cellStyle name="Comma 2 3 8 23" xfId="8363"/>
    <cellStyle name="Comma 2 3 8 24" xfId="8364"/>
    <cellStyle name="Comma 2 3 8 25" xfId="8365"/>
    <cellStyle name="Comma 2 3 8 26" xfId="8366"/>
    <cellStyle name="Comma 2 3 8 27" xfId="8367"/>
    <cellStyle name="Comma 2 3 8 28" xfId="8368"/>
    <cellStyle name="Comma 2 3 8 29" xfId="8369"/>
    <cellStyle name="Comma 2 3 8 3" xfId="8370"/>
    <cellStyle name="Comma 2 3 8 3 2" xfId="8371"/>
    <cellStyle name="Comma 2 3 8 3 2 2" xfId="47818"/>
    <cellStyle name="Comma 2 3 8 3 3" xfId="47819"/>
    <cellStyle name="Comma 2 3 8 3 4" xfId="47820"/>
    <cellStyle name="Comma 2 3 8 30" xfId="8372"/>
    <cellStyle name="Comma 2 3 8 31" xfId="8373"/>
    <cellStyle name="Comma 2 3 8 32" xfId="8374"/>
    <cellStyle name="Comma 2 3 8 33" xfId="8375"/>
    <cellStyle name="Comma 2 3 8 34" xfId="8376"/>
    <cellStyle name="Comma 2 3 8 35" xfId="8377"/>
    <cellStyle name="Comma 2 3 8 36" xfId="8378"/>
    <cellStyle name="Comma 2 3 8 37" xfId="8379"/>
    <cellStyle name="Comma 2 3 8 38" xfId="8380"/>
    <cellStyle name="Comma 2 3 8 39" xfId="8381"/>
    <cellStyle name="Comma 2 3 8 4" xfId="8382"/>
    <cellStyle name="Comma 2 3 8 4 2" xfId="8383"/>
    <cellStyle name="Comma 2 3 8 40" xfId="8384"/>
    <cellStyle name="Comma 2 3 8 41" xfId="8385"/>
    <cellStyle name="Comma 2 3 8 42" xfId="8386"/>
    <cellStyle name="Comma 2 3 8 43" xfId="8387"/>
    <cellStyle name="Comma 2 3 8 44" xfId="8388"/>
    <cellStyle name="Comma 2 3 8 45" xfId="8389"/>
    <cellStyle name="Comma 2 3 8 46" xfId="8390"/>
    <cellStyle name="Comma 2 3 8 47" xfId="8391"/>
    <cellStyle name="Comma 2 3 8 48" xfId="8392"/>
    <cellStyle name="Comma 2 3 8 49" xfId="8393"/>
    <cellStyle name="Comma 2 3 8 5" xfId="8394"/>
    <cellStyle name="Comma 2 3 8 5 2" xfId="47821"/>
    <cellStyle name="Comma 2 3 8 5 2 2" xfId="47822"/>
    <cellStyle name="Comma 2 3 8 5 3" xfId="47823"/>
    <cellStyle name="Comma 2 3 8 5 4" xfId="47824"/>
    <cellStyle name="Comma 2 3 8 50" xfId="8395"/>
    <cellStyle name="Comma 2 3 8 51" xfId="8396"/>
    <cellStyle name="Comma 2 3 8 6" xfId="8397"/>
    <cellStyle name="Comma 2 3 8 7" xfId="8398"/>
    <cellStyle name="Comma 2 3 8 8" xfId="8399"/>
    <cellStyle name="Comma 2 3 8 9" xfId="8400"/>
    <cellStyle name="Comma 2 3 9" xfId="8401"/>
    <cellStyle name="Comma 2 3 9 10" xfId="8402"/>
    <cellStyle name="Comma 2 3 9 11" xfId="8403"/>
    <cellStyle name="Comma 2 3 9 12" xfId="8404"/>
    <cellStyle name="Comma 2 3 9 13" xfId="8405"/>
    <cellStyle name="Comma 2 3 9 14" xfId="8406"/>
    <cellStyle name="Comma 2 3 9 15" xfId="8407"/>
    <cellStyle name="Comma 2 3 9 16" xfId="8408"/>
    <cellStyle name="Comma 2 3 9 17" xfId="8409"/>
    <cellStyle name="Comma 2 3 9 18" xfId="8410"/>
    <cellStyle name="Comma 2 3 9 19" xfId="8411"/>
    <cellStyle name="Comma 2 3 9 2" xfId="8412"/>
    <cellStyle name="Comma 2 3 9 2 2" xfId="8413"/>
    <cellStyle name="Comma 2 3 9 2 2 2" xfId="47825"/>
    <cellStyle name="Comma 2 3 9 2 3" xfId="47826"/>
    <cellStyle name="Comma 2 3 9 2 4" xfId="47827"/>
    <cellStyle name="Comma 2 3 9 20" xfId="8414"/>
    <cellStyle name="Comma 2 3 9 21" xfId="8415"/>
    <cellStyle name="Comma 2 3 9 22" xfId="8416"/>
    <cellStyle name="Comma 2 3 9 23" xfId="8417"/>
    <cellStyle name="Comma 2 3 9 24" xfId="8418"/>
    <cellStyle name="Comma 2 3 9 25" xfId="8419"/>
    <cellStyle name="Comma 2 3 9 26" xfId="8420"/>
    <cellStyle name="Comma 2 3 9 27" xfId="8421"/>
    <cellStyle name="Comma 2 3 9 28" xfId="8422"/>
    <cellStyle name="Comma 2 3 9 29" xfId="8423"/>
    <cellStyle name="Comma 2 3 9 3" xfId="8424"/>
    <cellStyle name="Comma 2 3 9 3 2" xfId="8425"/>
    <cellStyle name="Comma 2 3 9 30" xfId="8426"/>
    <cellStyle name="Comma 2 3 9 31" xfId="8427"/>
    <cellStyle name="Comma 2 3 9 32" xfId="8428"/>
    <cellStyle name="Comma 2 3 9 33" xfId="8429"/>
    <cellStyle name="Comma 2 3 9 34" xfId="8430"/>
    <cellStyle name="Comma 2 3 9 35" xfId="8431"/>
    <cellStyle name="Comma 2 3 9 36" xfId="8432"/>
    <cellStyle name="Comma 2 3 9 37" xfId="8433"/>
    <cellStyle name="Comma 2 3 9 38" xfId="8434"/>
    <cellStyle name="Comma 2 3 9 39" xfId="8435"/>
    <cellStyle name="Comma 2 3 9 4" xfId="8436"/>
    <cellStyle name="Comma 2 3 9 4 2" xfId="8437"/>
    <cellStyle name="Comma 2 3 9 4 2 2" xfId="47828"/>
    <cellStyle name="Comma 2 3 9 4 3" xfId="47829"/>
    <cellStyle name="Comma 2 3 9 4 4" xfId="47830"/>
    <cellStyle name="Comma 2 3 9 40" xfId="8438"/>
    <cellStyle name="Comma 2 3 9 41" xfId="8439"/>
    <cellStyle name="Comma 2 3 9 42" xfId="8440"/>
    <cellStyle name="Comma 2 3 9 43" xfId="8441"/>
    <cellStyle name="Comma 2 3 9 44" xfId="8442"/>
    <cellStyle name="Comma 2 3 9 45" xfId="8443"/>
    <cellStyle name="Comma 2 3 9 46" xfId="8444"/>
    <cellStyle name="Comma 2 3 9 47" xfId="8445"/>
    <cellStyle name="Comma 2 3 9 48" xfId="8446"/>
    <cellStyle name="Comma 2 3 9 49" xfId="8447"/>
    <cellStyle name="Comma 2 3 9 5" xfId="8448"/>
    <cellStyle name="Comma 2 3 9 50" xfId="8449"/>
    <cellStyle name="Comma 2 3 9 51" xfId="8450"/>
    <cellStyle name="Comma 2 3 9 6" xfId="8451"/>
    <cellStyle name="Comma 2 3 9 7" xfId="8452"/>
    <cellStyle name="Comma 2 3 9 8" xfId="8453"/>
    <cellStyle name="Comma 2 3 9 9" xfId="8454"/>
    <cellStyle name="Comma 2 30" xfId="8455"/>
    <cellStyle name="Comma 2 30 2" xfId="8456"/>
    <cellStyle name="Comma 2 30 2 2" xfId="8457"/>
    <cellStyle name="Comma 2 30 2 2 2" xfId="8458"/>
    <cellStyle name="Comma 2 30 2 3" xfId="8459"/>
    <cellStyle name="Comma 2 31" xfId="8460"/>
    <cellStyle name="Comma 2 31 2" xfId="8461"/>
    <cellStyle name="Comma 2 31 2 2" xfId="8462"/>
    <cellStyle name="Comma 2 31 2 2 2" xfId="8463"/>
    <cellStyle name="Comma 2 31 2 3" xfId="8464"/>
    <cellStyle name="Comma 2 32" xfId="8465"/>
    <cellStyle name="Comma 2 32 2" xfId="8466"/>
    <cellStyle name="Comma 2 32 2 2" xfId="8467"/>
    <cellStyle name="Comma 2 32 2 2 2" xfId="8468"/>
    <cellStyle name="Comma 2 32 2 3" xfId="8469"/>
    <cellStyle name="Comma 2 33" xfId="8470"/>
    <cellStyle name="Comma 2 33 2" xfId="8471"/>
    <cellStyle name="Comma 2 33 2 2" xfId="8472"/>
    <cellStyle name="Comma 2 33 2 2 2" xfId="8473"/>
    <cellStyle name="Comma 2 33 2 3" xfId="8474"/>
    <cellStyle name="Comma 2 34" xfId="8475"/>
    <cellStyle name="Comma 2 34 2" xfId="8476"/>
    <cellStyle name="Comma 2 34 2 2" xfId="8477"/>
    <cellStyle name="Comma 2 34 2 2 2" xfId="8478"/>
    <cellStyle name="Comma 2 34 2 3" xfId="8479"/>
    <cellStyle name="Comma 2 35" xfId="8480"/>
    <cellStyle name="Comma 2 35 2" xfId="8481"/>
    <cellStyle name="Comma 2 35 2 2" xfId="8482"/>
    <cellStyle name="Comma 2 35 2 2 2" xfId="8483"/>
    <cellStyle name="Comma 2 35 2 3" xfId="8484"/>
    <cellStyle name="Comma 2 36" xfId="8485"/>
    <cellStyle name="Comma 2 36 2" xfId="8486"/>
    <cellStyle name="Comma 2 36 2 2" xfId="8487"/>
    <cellStyle name="Comma 2 36 2 2 2" xfId="8488"/>
    <cellStyle name="Comma 2 36 2 3" xfId="8489"/>
    <cellStyle name="Comma 2 37" xfId="8490"/>
    <cellStyle name="Comma 2 37 2" xfId="8491"/>
    <cellStyle name="Comma 2 37 2 2" xfId="8492"/>
    <cellStyle name="Comma 2 37 2 2 2" xfId="8493"/>
    <cellStyle name="Comma 2 37 2 3" xfId="8494"/>
    <cellStyle name="Comma 2 38" xfId="8495"/>
    <cellStyle name="Comma 2 38 2" xfId="8496"/>
    <cellStyle name="Comma 2 38 2 2" xfId="8497"/>
    <cellStyle name="Comma 2 38 2 2 2" xfId="8498"/>
    <cellStyle name="Comma 2 38 2 3" xfId="8499"/>
    <cellStyle name="Comma 2 39" xfId="8500"/>
    <cellStyle name="Comma 2 39 2" xfId="8501"/>
    <cellStyle name="Comma 2 39 2 2" xfId="8502"/>
    <cellStyle name="Comma 2 39 2 2 2" xfId="8503"/>
    <cellStyle name="Comma 2 39 2 3" xfId="8504"/>
    <cellStyle name="Comma 2 4" xfId="8505"/>
    <cellStyle name="Comma 2 4 10" xfId="8506"/>
    <cellStyle name="Comma 2 4 10 2" xfId="47831"/>
    <cellStyle name="Comma 2 4 10 2 2" xfId="47832"/>
    <cellStyle name="Comma 2 4 10 3" xfId="47833"/>
    <cellStyle name="Comma 2 4 10 4" xfId="47834"/>
    <cellStyle name="Comma 2 4 11" xfId="8507"/>
    <cellStyle name="Comma 2 4 12" xfId="8508"/>
    <cellStyle name="Comma 2 4 12 2" xfId="47835"/>
    <cellStyle name="Comma 2 4 12 2 2" xfId="47836"/>
    <cellStyle name="Comma 2 4 12 3" xfId="47837"/>
    <cellStyle name="Comma 2 4 12 4" xfId="47838"/>
    <cellStyle name="Comma 2 4 13" xfId="8509"/>
    <cellStyle name="Comma 2 4 14" xfId="8510"/>
    <cellStyle name="Comma 2 4 15" xfId="8511"/>
    <cellStyle name="Comma 2 4 16" xfId="8512"/>
    <cellStyle name="Comma 2 4 17" xfId="8513"/>
    <cellStyle name="Comma 2 4 18" xfId="8514"/>
    <cellStyle name="Comma 2 4 19" xfId="8515"/>
    <cellStyle name="Comma 2 4 2" xfId="8516"/>
    <cellStyle name="Comma 2 4 2 10" xfId="47839"/>
    <cellStyle name="Comma 2 4 2 11" xfId="47840"/>
    <cellStyle name="Comma 2 4 2 2" xfId="8517"/>
    <cellStyle name="Comma 2 4 2 2 2" xfId="47841"/>
    <cellStyle name="Comma 2 4 2 2 2 2" xfId="47842"/>
    <cellStyle name="Comma 2 4 2 2 2 2 2" xfId="47843"/>
    <cellStyle name="Comma 2 4 2 2 2 2 2 2" xfId="47844"/>
    <cellStyle name="Comma 2 4 2 2 2 2 3" xfId="47845"/>
    <cellStyle name="Comma 2 4 2 2 2 2 4" xfId="47846"/>
    <cellStyle name="Comma 2 4 2 2 2 3" xfId="47847"/>
    <cellStyle name="Comma 2 4 2 2 2 3 2" xfId="47848"/>
    <cellStyle name="Comma 2 4 2 2 2 3 2 2" xfId="47849"/>
    <cellStyle name="Comma 2 4 2 2 2 3 3" xfId="47850"/>
    <cellStyle name="Comma 2 4 2 2 2 3 4" xfId="47851"/>
    <cellStyle name="Comma 2 4 2 2 2 4" xfId="47852"/>
    <cellStyle name="Comma 2 4 2 2 2 4 2" xfId="47853"/>
    <cellStyle name="Comma 2 4 2 2 2 5" xfId="47854"/>
    <cellStyle name="Comma 2 4 2 2 2 6" xfId="47855"/>
    <cellStyle name="Comma 2 4 2 2 3" xfId="47856"/>
    <cellStyle name="Comma 2 4 2 2 3 2" xfId="47857"/>
    <cellStyle name="Comma 2 4 2 2 3 2 2" xfId="47858"/>
    <cellStyle name="Comma 2 4 2 2 3 3" xfId="47859"/>
    <cellStyle name="Comma 2 4 2 2 3 4" xfId="47860"/>
    <cellStyle name="Comma 2 4 2 2 4" xfId="47861"/>
    <cellStyle name="Comma 2 4 2 2 4 2" xfId="47862"/>
    <cellStyle name="Comma 2 4 2 2 4 2 2" xfId="47863"/>
    <cellStyle name="Comma 2 4 2 2 4 3" xfId="47864"/>
    <cellStyle name="Comma 2 4 2 2 4 4" xfId="47865"/>
    <cellStyle name="Comma 2 4 2 2 5" xfId="47866"/>
    <cellStyle name="Comma 2 4 2 2 5 2" xfId="47867"/>
    <cellStyle name="Comma 2 4 2 2 6" xfId="47868"/>
    <cellStyle name="Comma 2 4 2 2 7" xfId="47869"/>
    <cellStyle name="Comma 2 4 2 3" xfId="47870"/>
    <cellStyle name="Comma 2 4 2 3 2" xfId="47871"/>
    <cellStyle name="Comma 2 4 2 3 2 2" xfId="47872"/>
    <cellStyle name="Comma 2 4 2 3 2 2 2" xfId="47873"/>
    <cellStyle name="Comma 2 4 2 3 2 2 2 2" xfId="47874"/>
    <cellStyle name="Comma 2 4 2 3 2 2 3" xfId="47875"/>
    <cellStyle name="Comma 2 4 2 3 2 2 4" xfId="47876"/>
    <cellStyle name="Comma 2 4 2 3 2 3" xfId="47877"/>
    <cellStyle name="Comma 2 4 2 3 2 3 2" xfId="47878"/>
    <cellStyle name="Comma 2 4 2 3 2 3 2 2" xfId="47879"/>
    <cellStyle name="Comma 2 4 2 3 2 3 3" xfId="47880"/>
    <cellStyle name="Comma 2 4 2 3 2 3 4" xfId="47881"/>
    <cellStyle name="Comma 2 4 2 3 2 4" xfId="47882"/>
    <cellStyle name="Comma 2 4 2 3 2 4 2" xfId="47883"/>
    <cellStyle name="Comma 2 4 2 3 2 5" xfId="47884"/>
    <cellStyle name="Comma 2 4 2 3 2 6" xfId="47885"/>
    <cellStyle name="Comma 2 4 2 3 3" xfId="47886"/>
    <cellStyle name="Comma 2 4 2 3 3 2" xfId="47887"/>
    <cellStyle name="Comma 2 4 2 3 3 2 2" xfId="47888"/>
    <cellStyle name="Comma 2 4 2 3 3 3" xfId="47889"/>
    <cellStyle name="Comma 2 4 2 3 3 4" xfId="47890"/>
    <cellStyle name="Comma 2 4 2 3 4" xfId="47891"/>
    <cellStyle name="Comma 2 4 2 3 4 2" xfId="47892"/>
    <cellStyle name="Comma 2 4 2 3 4 2 2" xfId="47893"/>
    <cellStyle name="Comma 2 4 2 3 4 3" xfId="47894"/>
    <cellStyle name="Comma 2 4 2 3 4 4" xfId="47895"/>
    <cellStyle name="Comma 2 4 2 3 5" xfId="47896"/>
    <cellStyle name="Comma 2 4 2 3 5 2" xfId="47897"/>
    <cellStyle name="Comma 2 4 2 3 6" xfId="47898"/>
    <cellStyle name="Comma 2 4 2 3 7" xfId="47899"/>
    <cellStyle name="Comma 2 4 2 4" xfId="47900"/>
    <cellStyle name="Comma 2 4 2 4 2" xfId="47901"/>
    <cellStyle name="Comma 2 4 2 4 2 2" xfId="47902"/>
    <cellStyle name="Comma 2 4 2 4 2 2 2" xfId="47903"/>
    <cellStyle name="Comma 2 4 2 4 2 3" xfId="47904"/>
    <cellStyle name="Comma 2 4 2 4 2 4" xfId="47905"/>
    <cellStyle name="Comma 2 4 2 4 3" xfId="47906"/>
    <cellStyle name="Comma 2 4 2 4 3 2" xfId="47907"/>
    <cellStyle name="Comma 2 4 2 4 3 2 2" xfId="47908"/>
    <cellStyle name="Comma 2 4 2 4 3 3" xfId="47909"/>
    <cellStyle name="Comma 2 4 2 4 3 4" xfId="47910"/>
    <cellStyle name="Comma 2 4 2 4 4" xfId="47911"/>
    <cellStyle name="Comma 2 4 2 4 4 2" xfId="47912"/>
    <cellStyle name="Comma 2 4 2 4 5" xfId="47913"/>
    <cellStyle name="Comma 2 4 2 4 6" xfId="47914"/>
    <cellStyle name="Comma 2 4 2 5" xfId="47915"/>
    <cellStyle name="Comma 2 4 2 5 2" xfId="47916"/>
    <cellStyle name="Comma 2 4 2 5 2 2" xfId="47917"/>
    <cellStyle name="Comma 2 4 2 5 2 2 2" xfId="47918"/>
    <cellStyle name="Comma 2 4 2 5 2 3" xfId="47919"/>
    <cellStyle name="Comma 2 4 2 5 2 4" xfId="47920"/>
    <cellStyle name="Comma 2 4 2 5 3" xfId="47921"/>
    <cellStyle name="Comma 2 4 2 5 3 2" xfId="47922"/>
    <cellStyle name="Comma 2 4 2 5 3 2 2" xfId="47923"/>
    <cellStyle name="Comma 2 4 2 5 3 3" xfId="47924"/>
    <cellStyle name="Comma 2 4 2 5 3 4" xfId="47925"/>
    <cellStyle name="Comma 2 4 2 5 4" xfId="47926"/>
    <cellStyle name="Comma 2 4 2 5 4 2" xfId="47927"/>
    <cellStyle name="Comma 2 4 2 5 5" xfId="47928"/>
    <cellStyle name="Comma 2 4 2 5 6" xfId="47929"/>
    <cellStyle name="Comma 2 4 2 6" xfId="47930"/>
    <cellStyle name="Comma 2 4 2 6 2" xfId="47931"/>
    <cellStyle name="Comma 2 4 2 6 2 2" xfId="47932"/>
    <cellStyle name="Comma 2 4 2 6 2 2 2" xfId="47933"/>
    <cellStyle name="Comma 2 4 2 6 2 3" xfId="47934"/>
    <cellStyle name="Comma 2 4 2 6 2 4" xfId="47935"/>
    <cellStyle name="Comma 2 4 2 6 3" xfId="47936"/>
    <cellStyle name="Comma 2 4 2 6 3 2" xfId="47937"/>
    <cellStyle name="Comma 2 4 2 6 4" xfId="47938"/>
    <cellStyle name="Comma 2 4 2 6 5" xfId="47939"/>
    <cellStyle name="Comma 2 4 2 7" xfId="47940"/>
    <cellStyle name="Comma 2 4 2 7 2" xfId="47941"/>
    <cellStyle name="Comma 2 4 2 7 2 2" xfId="47942"/>
    <cellStyle name="Comma 2 4 2 7 3" xfId="47943"/>
    <cellStyle name="Comma 2 4 2 7 4" xfId="47944"/>
    <cellStyle name="Comma 2 4 2 8" xfId="47945"/>
    <cellStyle name="Comma 2 4 2 8 2" xfId="47946"/>
    <cellStyle name="Comma 2 4 2 8 2 2" xfId="47947"/>
    <cellStyle name="Comma 2 4 2 8 3" xfId="47948"/>
    <cellStyle name="Comma 2 4 2 8 4" xfId="47949"/>
    <cellStyle name="Comma 2 4 2 9" xfId="47950"/>
    <cellStyle name="Comma 2 4 2 9 2" xfId="47951"/>
    <cellStyle name="Comma 2 4 20" xfId="8518"/>
    <cellStyle name="Comma 2 4 21" xfId="8519"/>
    <cellStyle name="Comma 2 4 22" xfId="8520"/>
    <cellStyle name="Comma 2 4 23" xfId="8521"/>
    <cellStyle name="Comma 2 4 24" xfId="8522"/>
    <cellStyle name="Comma 2 4 25" xfId="8523"/>
    <cellStyle name="Comma 2 4 26" xfId="8524"/>
    <cellStyle name="Comma 2 4 27" xfId="8525"/>
    <cellStyle name="Comma 2 4 28" xfId="8526"/>
    <cellStyle name="Comma 2 4 29" xfId="8527"/>
    <cellStyle name="Comma 2 4 3" xfId="8528"/>
    <cellStyle name="Comma 2 4 3 2" xfId="8529"/>
    <cellStyle name="Comma 2 4 3 2 2" xfId="47952"/>
    <cellStyle name="Comma 2 4 3 2 2 2" xfId="47953"/>
    <cellStyle name="Comma 2 4 3 2 2 2 2" xfId="47954"/>
    <cellStyle name="Comma 2 4 3 2 2 3" xfId="47955"/>
    <cellStyle name="Comma 2 4 3 2 2 4" xfId="47956"/>
    <cellStyle name="Comma 2 4 3 2 3" xfId="47957"/>
    <cellStyle name="Comma 2 4 3 2 3 2" xfId="47958"/>
    <cellStyle name="Comma 2 4 3 2 3 2 2" xfId="47959"/>
    <cellStyle name="Comma 2 4 3 2 3 3" xfId="47960"/>
    <cellStyle name="Comma 2 4 3 2 3 4" xfId="47961"/>
    <cellStyle name="Comma 2 4 3 2 4" xfId="47962"/>
    <cellStyle name="Comma 2 4 3 2 4 2" xfId="47963"/>
    <cellStyle name="Comma 2 4 3 2 5" xfId="47964"/>
    <cellStyle name="Comma 2 4 3 2 6" xfId="47965"/>
    <cellStyle name="Comma 2 4 3 3" xfId="47966"/>
    <cellStyle name="Comma 2 4 3 3 2" xfId="47967"/>
    <cellStyle name="Comma 2 4 3 3 2 2" xfId="47968"/>
    <cellStyle name="Comma 2 4 3 3 3" xfId="47969"/>
    <cellStyle name="Comma 2 4 3 3 4" xfId="47970"/>
    <cellStyle name="Comma 2 4 3 4" xfId="47971"/>
    <cellStyle name="Comma 2 4 3 4 2" xfId="47972"/>
    <cellStyle name="Comma 2 4 3 4 2 2" xfId="47973"/>
    <cellStyle name="Comma 2 4 3 4 3" xfId="47974"/>
    <cellStyle name="Comma 2 4 3 4 4" xfId="47975"/>
    <cellStyle name="Comma 2 4 3 5" xfId="47976"/>
    <cellStyle name="Comma 2 4 3 5 2" xfId="47977"/>
    <cellStyle name="Comma 2 4 3 6" xfId="47978"/>
    <cellStyle name="Comma 2 4 3 7" xfId="47979"/>
    <cellStyle name="Comma 2 4 30" xfId="8530"/>
    <cellStyle name="Comma 2 4 31" xfId="8531"/>
    <cellStyle name="Comma 2 4 32" xfId="8532"/>
    <cellStyle name="Comma 2 4 33" xfId="8533"/>
    <cellStyle name="Comma 2 4 34" xfId="8534"/>
    <cellStyle name="Comma 2 4 35" xfId="8535"/>
    <cellStyle name="Comma 2 4 36" xfId="8536"/>
    <cellStyle name="Comma 2 4 37" xfId="8537"/>
    <cellStyle name="Comma 2 4 38" xfId="8538"/>
    <cellStyle name="Comma 2 4 39" xfId="8539"/>
    <cellStyle name="Comma 2 4 4" xfId="8540"/>
    <cellStyle name="Comma 2 4 4 2" xfId="8541"/>
    <cellStyle name="Comma 2 4 4 2 2" xfId="47980"/>
    <cellStyle name="Comma 2 4 4 2 2 2" xfId="47981"/>
    <cellStyle name="Comma 2 4 4 2 2 2 2" xfId="47982"/>
    <cellStyle name="Comma 2 4 4 2 2 3" xfId="47983"/>
    <cellStyle name="Comma 2 4 4 2 2 4" xfId="47984"/>
    <cellStyle name="Comma 2 4 4 2 3" xfId="47985"/>
    <cellStyle name="Comma 2 4 4 2 3 2" xfId="47986"/>
    <cellStyle name="Comma 2 4 4 2 3 2 2" xfId="47987"/>
    <cellStyle name="Comma 2 4 4 2 3 3" xfId="47988"/>
    <cellStyle name="Comma 2 4 4 2 3 4" xfId="47989"/>
    <cellStyle name="Comma 2 4 4 2 4" xfId="47990"/>
    <cellStyle name="Comma 2 4 4 2 4 2" xfId="47991"/>
    <cellStyle name="Comma 2 4 4 2 5" xfId="47992"/>
    <cellStyle name="Comma 2 4 4 2 6" xfId="47993"/>
    <cellStyle name="Comma 2 4 4 3" xfId="47994"/>
    <cellStyle name="Comma 2 4 4 3 2" xfId="47995"/>
    <cellStyle name="Comma 2 4 4 3 2 2" xfId="47996"/>
    <cellStyle name="Comma 2 4 4 3 3" xfId="47997"/>
    <cellStyle name="Comma 2 4 4 3 4" xfId="47998"/>
    <cellStyle name="Comma 2 4 4 4" xfId="47999"/>
    <cellStyle name="Comma 2 4 4 4 2" xfId="48000"/>
    <cellStyle name="Comma 2 4 4 4 2 2" xfId="48001"/>
    <cellStyle name="Comma 2 4 4 4 3" xfId="48002"/>
    <cellStyle name="Comma 2 4 4 4 4" xfId="48003"/>
    <cellStyle name="Comma 2 4 4 5" xfId="48004"/>
    <cellStyle name="Comma 2 4 4 5 2" xfId="48005"/>
    <cellStyle name="Comma 2 4 4 6" xfId="48006"/>
    <cellStyle name="Comma 2 4 4 7" xfId="48007"/>
    <cellStyle name="Comma 2 4 40" xfId="8542"/>
    <cellStyle name="Comma 2 4 41" xfId="8543"/>
    <cellStyle name="Comma 2 4 42" xfId="8544"/>
    <cellStyle name="Comma 2 4 43" xfId="8545"/>
    <cellStyle name="Comma 2 4 44" xfId="8546"/>
    <cellStyle name="Comma 2 4 45" xfId="8547"/>
    <cellStyle name="Comma 2 4 46" xfId="8548"/>
    <cellStyle name="Comma 2 4 47" xfId="8549"/>
    <cellStyle name="Comma 2 4 48" xfId="8550"/>
    <cellStyle name="Comma 2 4 49" xfId="8551"/>
    <cellStyle name="Comma 2 4 5" xfId="8552"/>
    <cellStyle name="Comma 2 4 5 2" xfId="48008"/>
    <cellStyle name="Comma 2 4 5 2 2" xfId="48009"/>
    <cellStyle name="Comma 2 4 5 2 2 2" xfId="48010"/>
    <cellStyle name="Comma 2 4 5 2 3" xfId="48011"/>
    <cellStyle name="Comma 2 4 5 2 4" xfId="48012"/>
    <cellStyle name="Comma 2 4 5 3" xfId="48013"/>
    <cellStyle name="Comma 2 4 5 3 2" xfId="48014"/>
    <cellStyle name="Comma 2 4 5 3 2 2" xfId="48015"/>
    <cellStyle name="Comma 2 4 5 3 3" xfId="48016"/>
    <cellStyle name="Comma 2 4 5 3 4" xfId="48017"/>
    <cellStyle name="Comma 2 4 5 4" xfId="48018"/>
    <cellStyle name="Comma 2 4 5 4 2" xfId="48019"/>
    <cellStyle name="Comma 2 4 5 5" xfId="48020"/>
    <cellStyle name="Comma 2 4 5 6" xfId="48021"/>
    <cellStyle name="Comma 2 4 50" xfId="8553"/>
    <cellStyle name="Comma 2 4 51" xfId="8554"/>
    <cellStyle name="Comma 2 4 6" xfId="8555"/>
    <cellStyle name="Comma 2 4 6 2" xfId="48022"/>
    <cellStyle name="Comma 2 4 6 2 2" xfId="48023"/>
    <cellStyle name="Comma 2 4 6 2 2 2" xfId="48024"/>
    <cellStyle name="Comma 2 4 6 2 3" xfId="48025"/>
    <cellStyle name="Comma 2 4 6 2 4" xfId="48026"/>
    <cellStyle name="Comma 2 4 6 3" xfId="48027"/>
    <cellStyle name="Comma 2 4 6 3 2" xfId="48028"/>
    <cellStyle name="Comma 2 4 6 3 2 2" xfId="48029"/>
    <cellStyle name="Comma 2 4 6 3 3" xfId="48030"/>
    <cellStyle name="Comma 2 4 6 3 4" xfId="48031"/>
    <cellStyle name="Comma 2 4 6 4" xfId="48032"/>
    <cellStyle name="Comma 2 4 6 4 2" xfId="48033"/>
    <cellStyle name="Comma 2 4 6 5" xfId="48034"/>
    <cellStyle name="Comma 2 4 6 6" xfId="48035"/>
    <cellStyle name="Comma 2 4 7" xfId="8556"/>
    <cellStyle name="Comma 2 4 7 2" xfId="48036"/>
    <cellStyle name="Comma 2 4 7 2 2" xfId="48037"/>
    <cellStyle name="Comma 2 4 7 2 2 2" xfId="48038"/>
    <cellStyle name="Comma 2 4 7 2 3" xfId="48039"/>
    <cellStyle name="Comma 2 4 7 2 4" xfId="48040"/>
    <cellStyle name="Comma 2 4 7 3" xfId="48041"/>
    <cellStyle name="Comma 2 4 7 3 2" xfId="48042"/>
    <cellStyle name="Comma 2 4 7 3 2 2" xfId="48043"/>
    <cellStyle name="Comma 2 4 7 3 3" xfId="48044"/>
    <cellStyle name="Comma 2 4 7 3 4" xfId="48045"/>
    <cellStyle name="Comma 2 4 7 4" xfId="48046"/>
    <cellStyle name="Comma 2 4 7 4 2" xfId="48047"/>
    <cellStyle name="Comma 2 4 7 5" xfId="48048"/>
    <cellStyle name="Comma 2 4 7 6" xfId="48049"/>
    <cellStyle name="Comma 2 4 8" xfId="8557"/>
    <cellStyle name="Comma 2 4 8 2" xfId="48050"/>
    <cellStyle name="Comma 2 4 8 2 2" xfId="48051"/>
    <cellStyle name="Comma 2 4 8 2 2 2" xfId="48052"/>
    <cellStyle name="Comma 2 4 8 2 3" xfId="48053"/>
    <cellStyle name="Comma 2 4 8 2 4" xfId="48054"/>
    <cellStyle name="Comma 2 4 8 3" xfId="48055"/>
    <cellStyle name="Comma 2 4 8 3 2" xfId="48056"/>
    <cellStyle name="Comma 2 4 8 4" xfId="48057"/>
    <cellStyle name="Comma 2 4 8 5" xfId="48058"/>
    <cellStyle name="Comma 2 4 9" xfId="8558"/>
    <cellStyle name="Comma 2 4 9 2" xfId="48059"/>
    <cellStyle name="Comma 2 4 9 2 2" xfId="48060"/>
    <cellStyle name="Comma 2 4 9 3" xfId="48061"/>
    <cellStyle name="Comma 2 4 9 4" xfId="48062"/>
    <cellStyle name="Comma 2 40" xfId="8559"/>
    <cellStyle name="Comma 2 40 2" xfId="8560"/>
    <cellStyle name="Comma 2 40 2 2" xfId="8561"/>
    <cellStyle name="Comma 2 40 2 2 2" xfId="8562"/>
    <cellStyle name="Comma 2 40 2 3" xfId="8563"/>
    <cellStyle name="Comma 2 41" xfId="8564"/>
    <cellStyle name="Comma 2 41 2" xfId="8565"/>
    <cellStyle name="Comma 2 41 2 2" xfId="8566"/>
    <cellStyle name="Comma 2 41 2 2 2" xfId="8567"/>
    <cellStyle name="Comma 2 41 2 3" xfId="8568"/>
    <cellStyle name="Comma 2 42" xfId="8569"/>
    <cellStyle name="Comma 2 42 2" xfId="8570"/>
    <cellStyle name="Comma 2 42 2 2" xfId="8571"/>
    <cellStyle name="Comma 2 42 2 2 2" xfId="8572"/>
    <cellStyle name="Comma 2 42 2 3" xfId="8573"/>
    <cellStyle name="Comma 2 43" xfId="8574"/>
    <cellStyle name="Comma 2 43 2" xfId="8575"/>
    <cellStyle name="Comma 2 43 2 2" xfId="8576"/>
    <cellStyle name="Comma 2 43 2 2 2" xfId="8577"/>
    <cellStyle name="Comma 2 43 2 3" xfId="8578"/>
    <cellStyle name="Comma 2 44" xfId="8579"/>
    <cellStyle name="Comma 2 44 2" xfId="8580"/>
    <cellStyle name="Comma 2 44 2 2" xfId="8581"/>
    <cellStyle name="Comma 2 44 2 2 2" xfId="8582"/>
    <cellStyle name="Comma 2 44 2 3" xfId="8583"/>
    <cellStyle name="Comma 2 45" xfId="8584"/>
    <cellStyle name="Comma 2 45 2" xfId="8585"/>
    <cellStyle name="Comma 2 45 2 2" xfId="8586"/>
    <cellStyle name="Comma 2 45 2 2 2" xfId="8587"/>
    <cellStyle name="Comma 2 45 2 3" xfId="8588"/>
    <cellStyle name="Comma 2 46" xfId="8589"/>
    <cellStyle name="Comma 2 46 2" xfId="8590"/>
    <cellStyle name="Comma 2 46 2 2" xfId="8591"/>
    <cellStyle name="Comma 2 46 2 2 2" xfId="8592"/>
    <cellStyle name="Comma 2 46 2 3" xfId="8593"/>
    <cellStyle name="Comma 2 47" xfId="8594"/>
    <cellStyle name="Comma 2 47 2" xfId="8595"/>
    <cellStyle name="Comma 2 47 2 2" xfId="8596"/>
    <cellStyle name="Comma 2 47 2 2 2" xfId="8597"/>
    <cellStyle name="Comma 2 47 2 3" xfId="8598"/>
    <cellStyle name="Comma 2 48" xfId="8599"/>
    <cellStyle name="Comma 2 48 2" xfId="8600"/>
    <cellStyle name="Comma 2 48 2 2" xfId="8601"/>
    <cellStyle name="Comma 2 48 2 2 2" xfId="8602"/>
    <cellStyle name="Comma 2 48 2 3" xfId="8603"/>
    <cellStyle name="Comma 2 49" xfId="8604"/>
    <cellStyle name="Comma 2 49 2" xfId="8605"/>
    <cellStyle name="Comma 2 49 2 2" xfId="8606"/>
    <cellStyle name="Comma 2 49 2 2 2" xfId="8607"/>
    <cellStyle name="Comma 2 49 2 3" xfId="8608"/>
    <cellStyle name="Comma 2 5" xfId="8609"/>
    <cellStyle name="Comma 2 5 10" xfId="8610"/>
    <cellStyle name="Comma 2 5 10 2" xfId="8611"/>
    <cellStyle name="Comma 2 5 10 2 2" xfId="8612"/>
    <cellStyle name="Comma 2 5 10 2 2 2" xfId="8613"/>
    <cellStyle name="Comma 2 5 10 2 3" xfId="8614"/>
    <cellStyle name="Comma 2 5 11" xfId="8615"/>
    <cellStyle name="Comma 2 5 11 2" xfId="8616"/>
    <cellStyle name="Comma 2 5 11 2 2" xfId="8617"/>
    <cellStyle name="Comma 2 5 11 2 2 2" xfId="8618"/>
    <cellStyle name="Comma 2 5 11 2 3" xfId="8619"/>
    <cellStyle name="Comma 2 5 12" xfId="8620"/>
    <cellStyle name="Comma 2 5 12 2" xfId="8621"/>
    <cellStyle name="Comma 2 5 12 2 2" xfId="8622"/>
    <cellStyle name="Comma 2 5 12 2 2 2" xfId="8623"/>
    <cellStyle name="Comma 2 5 12 2 3" xfId="8624"/>
    <cellStyle name="Comma 2 5 13" xfId="8625"/>
    <cellStyle name="Comma 2 5 13 2" xfId="8626"/>
    <cellStyle name="Comma 2 5 13 2 2" xfId="8627"/>
    <cellStyle name="Comma 2 5 13 2 2 2" xfId="8628"/>
    <cellStyle name="Comma 2 5 13 2 3" xfId="8629"/>
    <cellStyle name="Comma 2 5 14" xfId="8630"/>
    <cellStyle name="Comma 2 5 14 2" xfId="8631"/>
    <cellStyle name="Comma 2 5 14 2 2" xfId="8632"/>
    <cellStyle name="Comma 2 5 14 2 2 2" xfId="8633"/>
    <cellStyle name="Comma 2 5 14 2 3" xfId="8634"/>
    <cellStyle name="Comma 2 5 15" xfId="8635"/>
    <cellStyle name="Comma 2 5 15 2" xfId="8636"/>
    <cellStyle name="Comma 2 5 15 2 2" xfId="8637"/>
    <cellStyle name="Comma 2 5 15 2 2 2" xfId="8638"/>
    <cellStyle name="Comma 2 5 15 2 3" xfId="8639"/>
    <cellStyle name="Comma 2 5 16" xfId="8640"/>
    <cellStyle name="Comma 2 5 16 2" xfId="8641"/>
    <cellStyle name="Comma 2 5 16 2 2" xfId="8642"/>
    <cellStyle name="Comma 2 5 16 2 2 2" xfId="8643"/>
    <cellStyle name="Comma 2 5 16 2 3" xfId="8644"/>
    <cellStyle name="Comma 2 5 17" xfId="8645"/>
    <cellStyle name="Comma 2 5 17 2" xfId="8646"/>
    <cellStyle name="Comma 2 5 17 2 2" xfId="8647"/>
    <cellStyle name="Comma 2 5 17 2 2 2" xfId="8648"/>
    <cellStyle name="Comma 2 5 17 2 3" xfId="8649"/>
    <cellStyle name="Comma 2 5 18" xfId="8650"/>
    <cellStyle name="Comma 2 5 18 2" xfId="8651"/>
    <cellStyle name="Comma 2 5 18 2 2" xfId="8652"/>
    <cellStyle name="Comma 2 5 18 2 2 2" xfId="8653"/>
    <cellStyle name="Comma 2 5 18 2 3" xfId="8654"/>
    <cellStyle name="Comma 2 5 19" xfId="8655"/>
    <cellStyle name="Comma 2 5 19 2" xfId="8656"/>
    <cellStyle name="Comma 2 5 19 2 2" xfId="8657"/>
    <cellStyle name="Comma 2 5 19 2 2 2" xfId="8658"/>
    <cellStyle name="Comma 2 5 19 2 3" xfId="8659"/>
    <cellStyle name="Comma 2 5 2" xfId="8660"/>
    <cellStyle name="Comma 2 5 2 2" xfId="8661"/>
    <cellStyle name="Comma 2 5 2 2 2" xfId="48063"/>
    <cellStyle name="Comma 2 5 2 2 2 2" xfId="48064"/>
    <cellStyle name="Comma 2 5 2 2 2 2 2" xfId="48065"/>
    <cellStyle name="Comma 2 5 2 2 2 3" xfId="48066"/>
    <cellStyle name="Comma 2 5 2 2 2 4" xfId="48067"/>
    <cellStyle name="Comma 2 5 2 2 3" xfId="48068"/>
    <cellStyle name="Comma 2 5 2 2 3 2" xfId="48069"/>
    <cellStyle name="Comma 2 5 2 2 3 2 2" xfId="48070"/>
    <cellStyle name="Comma 2 5 2 2 3 3" xfId="48071"/>
    <cellStyle name="Comma 2 5 2 2 3 4" xfId="48072"/>
    <cellStyle name="Comma 2 5 2 2 4" xfId="48073"/>
    <cellStyle name="Comma 2 5 2 2 5" xfId="48074"/>
    <cellStyle name="Comma 2 5 2 2 5 2" xfId="48075"/>
    <cellStyle name="Comma 2 5 2 2 5 2 2" xfId="48076"/>
    <cellStyle name="Comma 2 5 2 2 5 3" xfId="48077"/>
    <cellStyle name="Comma 2 5 2 2 5 4" xfId="48078"/>
    <cellStyle name="Comma 2 5 2 3" xfId="8662"/>
    <cellStyle name="Comma 2 5 2 3 2" xfId="48079"/>
    <cellStyle name="Comma 2 5 2 3 2 2" xfId="48080"/>
    <cellStyle name="Comma 2 5 2 3 3" xfId="48081"/>
    <cellStyle name="Comma 2 5 2 3 4" xfId="48082"/>
    <cellStyle name="Comma 2 5 2 4" xfId="8663"/>
    <cellStyle name="Comma 2 5 2 4 2" xfId="48083"/>
    <cellStyle name="Comma 2 5 2 4 2 2" xfId="48084"/>
    <cellStyle name="Comma 2 5 2 4 3" xfId="48085"/>
    <cellStyle name="Comma 2 5 2 4 4" xfId="48086"/>
    <cellStyle name="Comma 2 5 2 5" xfId="48087"/>
    <cellStyle name="Comma 2 5 2 6" xfId="48088"/>
    <cellStyle name="Comma 2 5 2 6 2" xfId="48089"/>
    <cellStyle name="Comma 2 5 2 6 2 2" xfId="48090"/>
    <cellStyle name="Comma 2 5 2 6 3" xfId="48091"/>
    <cellStyle name="Comma 2 5 2 6 4" xfId="48092"/>
    <cellStyle name="Comma 2 5 20" xfId="8664"/>
    <cellStyle name="Comma 2 5 20 2" xfId="8665"/>
    <cellStyle name="Comma 2 5 20 2 2" xfId="8666"/>
    <cellStyle name="Comma 2 5 20 2 2 2" xfId="8667"/>
    <cellStyle name="Comma 2 5 20 2 3" xfId="8668"/>
    <cellStyle name="Comma 2 5 21" xfId="8669"/>
    <cellStyle name="Comma 2 5 21 2" xfId="8670"/>
    <cellStyle name="Comma 2 5 21 2 2" xfId="8671"/>
    <cellStyle name="Comma 2 5 21 2 2 2" xfId="8672"/>
    <cellStyle name="Comma 2 5 21 2 3" xfId="8673"/>
    <cellStyle name="Comma 2 5 22" xfId="8674"/>
    <cellStyle name="Comma 2 5 22 2" xfId="8675"/>
    <cellStyle name="Comma 2 5 22 2 2" xfId="8676"/>
    <cellStyle name="Comma 2 5 22 2 2 2" xfId="8677"/>
    <cellStyle name="Comma 2 5 22 2 2 2 2" xfId="8678"/>
    <cellStyle name="Comma 2 5 22 2 2 3" xfId="8679"/>
    <cellStyle name="Comma 2 5 23" xfId="8680"/>
    <cellStyle name="Comma 2 5 23 2" xfId="48093"/>
    <cellStyle name="Comma 2 5 23 2 2" xfId="48094"/>
    <cellStyle name="Comma 2 5 23 3" xfId="48095"/>
    <cellStyle name="Comma 2 5 23 4" xfId="48096"/>
    <cellStyle name="Comma 2 5 24" xfId="8681"/>
    <cellStyle name="Comma 2 5 25" xfId="8682"/>
    <cellStyle name="Comma 2 5 26" xfId="8683"/>
    <cellStyle name="Comma 2 5 3" xfId="8684"/>
    <cellStyle name="Comma 2 5 3 2" xfId="8685"/>
    <cellStyle name="Comma 2 5 3 2 2" xfId="8686"/>
    <cellStyle name="Comma 2 5 3 2 2 2" xfId="8687"/>
    <cellStyle name="Comma 2 5 3 2 2 2 2" xfId="48097"/>
    <cellStyle name="Comma 2 5 3 2 2 3" xfId="48098"/>
    <cellStyle name="Comma 2 5 3 2 2 4" xfId="48099"/>
    <cellStyle name="Comma 2 5 3 2 3" xfId="8688"/>
    <cellStyle name="Comma 2 5 3 2 3 2" xfId="48100"/>
    <cellStyle name="Comma 2 5 3 2 3 2 2" xfId="48101"/>
    <cellStyle name="Comma 2 5 3 2 3 3" xfId="48102"/>
    <cellStyle name="Comma 2 5 3 2 3 4" xfId="48103"/>
    <cellStyle name="Comma 2 5 3 2 4" xfId="48104"/>
    <cellStyle name="Comma 2 5 3 2 5" xfId="48105"/>
    <cellStyle name="Comma 2 5 3 2 5 2" xfId="48106"/>
    <cellStyle name="Comma 2 5 3 2 5 2 2" xfId="48107"/>
    <cellStyle name="Comma 2 5 3 2 5 3" xfId="48108"/>
    <cellStyle name="Comma 2 5 3 2 5 4" xfId="48109"/>
    <cellStyle name="Comma 2 5 3 3" xfId="48110"/>
    <cellStyle name="Comma 2 5 3 3 2" xfId="48111"/>
    <cellStyle name="Comma 2 5 3 3 2 2" xfId="48112"/>
    <cellStyle name="Comma 2 5 3 3 3" xfId="48113"/>
    <cellStyle name="Comma 2 5 3 3 4" xfId="48114"/>
    <cellStyle name="Comma 2 5 3 4" xfId="48115"/>
    <cellStyle name="Comma 2 5 3 4 2" xfId="48116"/>
    <cellStyle name="Comma 2 5 3 4 2 2" xfId="48117"/>
    <cellStyle name="Comma 2 5 3 4 3" xfId="48118"/>
    <cellStyle name="Comma 2 5 3 4 4" xfId="48119"/>
    <cellStyle name="Comma 2 5 3 5" xfId="48120"/>
    <cellStyle name="Comma 2 5 3 6" xfId="48121"/>
    <cellStyle name="Comma 2 5 3 6 2" xfId="48122"/>
    <cellStyle name="Comma 2 5 3 6 2 2" xfId="48123"/>
    <cellStyle name="Comma 2 5 3 6 3" xfId="48124"/>
    <cellStyle name="Comma 2 5 3 6 4" xfId="48125"/>
    <cellStyle name="Comma 2 5 4" xfId="8689"/>
    <cellStyle name="Comma 2 5 4 2" xfId="8690"/>
    <cellStyle name="Comma 2 5 4 2 2" xfId="48126"/>
    <cellStyle name="Comma 2 5 4 2 3" xfId="48127"/>
    <cellStyle name="Comma 2 5 4 2 3 2" xfId="48128"/>
    <cellStyle name="Comma 2 5 4 2 3 2 2" xfId="48129"/>
    <cellStyle name="Comma 2 5 4 2 3 3" xfId="48130"/>
    <cellStyle name="Comma 2 5 4 2 3 4" xfId="48131"/>
    <cellStyle name="Comma 2 5 4 3" xfId="48132"/>
    <cellStyle name="Comma 2 5 4 3 2" xfId="48133"/>
    <cellStyle name="Comma 2 5 4 3 2 2" xfId="48134"/>
    <cellStyle name="Comma 2 5 4 3 3" xfId="48135"/>
    <cellStyle name="Comma 2 5 4 3 4" xfId="48136"/>
    <cellStyle name="Comma 2 5 4 4" xfId="48137"/>
    <cellStyle name="Comma 2 5 4 5" xfId="48138"/>
    <cellStyle name="Comma 2 5 4 5 2" xfId="48139"/>
    <cellStyle name="Comma 2 5 4 5 2 2" xfId="48140"/>
    <cellStyle name="Comma 2 5 4 5 3" xfId="48141"/>
    <cellStyle name="Comma 2 5 4 5 4" xfId="48142"/>
    <cellStyle name="Comma 2 5 5" xfId="8691"/>
    <cellStyle name="Comma 2 5 5 2" xfId="8692"/>
    <cellStyle name="Comma 2 5 5 2 2" xfId="8693"/>
    <cellStyle name="Comma 2 5 5 2 2 2" xfId="8694"/>
    <cellStyle name="Comma 2 5 5 2 3" xfId="8695"/>
    <cellStyle name="Comma 2 5 5 2 3 2" xfId="48143"/>
    <cellStyle name="Comma 2 5 5 2 3 2 2" xfId="48144"/>
    <cellStyle name="Comma 2 5 5 2 3 3" xfId="48145"/>
    <cellStyle name="Comma 2 5 5 2 3 4" xfId="48146"/>
    <cellStyle name="Comma 2 5 5 3" xfId="48147"/>
    <cellStyle name="Comma 2 5 5 3 2" xfId="48148"/>
    <cellStyle name="Comma 2 5 5 3 2 2" xfId="48149"/>
    <cellStyle name="Comma 2 5 5 3 3" xfId="48150"/>
    <cellStyle name="Comma 2 5 5 3 4" xfId="48151"/>
    <cellStyle name="Comma 2 5 5 4" xfId="48152"/>
    <cellStyle name="Comma 2 5 5 5" xfId="48153"/>
    <cellStyle name="Comma 2 5 5 5 2" xfId="48154"/>
    <cellStyle name="Comma 2 5 5 5 2 2" xfId="48155"/>
    <cellStyle name="Comma 2 5 5 5 3" xfId="48156"/>
    <cellStyle name="Comma 2 5 5 5 4" xfId="48157"/>
    <cellStyle name="Comma 2 5 6" xfId="8696"/>
    <cellStyle name="Comma 2 5 6 2" xfId="8697"/>
    <cellStyle name="Comma 2 5 6 2 2" xfId="8698"/>
    <cellStyle name="Comma 2 5 6 2 2 2" xfId="8699"/>
    <cellStyle name="Comma 2 5 6 2 3" xfId="8700"/>
    <cellStyle name="Comma 2 5 6 2 3 2" xfId="48158"/>
    <cellStyle name="Comma 2 5 6 2 3 2 2" xfId="48159"/>
    <cellStyle name="Comma 2 5 6 2 3 3" xfId="48160"/>
    <cellStyle name="Comma 2 5 6 2 3 4" xfId="48161"/>
    <cellStyle name="Comma 2 5 6 3" xfId="48162"/>
    <cellStyle name="Comma 2 5 6 4" xfId="48163"/>
    <cellStyle name="Comma 2 5 6 4 2" xfId="48164"/>
    <cellStyle name="Comma 2 5 6 4 2 2" xfId="48165"/>
    <cellStyle name="Comma 2 5 6 4 3" xfId="48166"/>
    <cellStyle name="Comma 2 5 6 4 4" xfId="48167"/>
    <cellStyle name="Comma 2 5 7" xfId="8701"/>
    <cellStyle name="Comma 2 5 7 2" xfId="8702"/>
    <cellStyle name="Comma 2 5 7 2 2" xfId="8703"/>
    <cellStyle name="Comma 2 5 7 2 2 2" xfId="8704"/>
    <cellStyle name="Comma 2 5 7 2 3" xfId="8705"/>
    <cellStyle name="Comma 2 5 7 3" xfId="48168"/>
    <cellStyle name="Comma 2 5 7 4" xfId="48169"/>
    <cellStyle name="Comma 2 5 7 4 2" xfId="48170"/>
    <cellStyle name="Comma 2 5 7 4 2 2" xfId="48171"/>
    <cellStyle name="Comma 2 5 7 4 3" xfId="48172"/>
    <cellStyle name="Comma 2 5 7 4 4" xfId="48173"/>
    <cellStyle name="Comma 2 5 8" xfId="8706"/>
    <cellStyle name="Comma 2 5 8 2" xfId="8707"/>
    <cellStyle name="Comma 2 5 8 2 2" xfId="8708"/>
    <cellStyle name="Comma 2 5 8 2 2 2" xfId="8709"/>
    <cellStyle name="Comma 2 5 8 2 3" xfId="8710"/>
    <cellStyle name="Comma 2 5 8 3" xfId="48174"/>
    <cellStyle name="Comma 2 5 8 4" xfId="48175"/>
    <cellStyle name="Comma 2 5 8 4 2" xfId="48176"/>
    <cellStyle name="Comma 2 5 8 4 2 2" xfId="48177"/>
    <cellStyle name="Comma 2 5 8 4 3" xfId="48178"/>
    <cellStyle name="Comma 2 5 8 4 4" xfId="48179"/>
    <cellStyle name="Comma 2 5 9" xfId="8711"/>
    <cellStyle name="Comma 2 5 9 2" xfId="8712"/>
    <cellStyle name="Comma 2 5 9 2 2" xfId="8713"/>
    <cellStyle name="Comma 2 5 9 2 2 2" xfId="8714"/>
    <cellStyle name="Comma 2 5 9 2 3" xfId="8715"/>
    <cellStyle name="Comma 2 50" xfId="8716"/>
    <cellStyle name="Comma 2 50 2" xfId="8717"/>
    <cellStyle name="Comma 2 50 2 2" xfId="8718"/>
    <cellStyle name="Comma 2 50 2 2 2" xfId="8719"/>
    <cellStyle name="Comma 2 50 2 3" xfId="8720"/>
    <cellStyle name="Comma 2 51" xfId="8721"/>
    <cellStyle name="Comma 2 51 2" xfId="8722"/>
    <cellStyle name="Comma 2 51 2 2" xfId="8723"/>
    <cellStyle name="Comma 2 51 2 2 2" xfId="8724"/>
    <cellStyle name="Comma 2 51 2 3" xfId="8725"/>
    <cellStyle name="Comma 2 52" xfId="8726"/>
    <cellStyle name="Comma 2 52 2" xfId="8727"/>
    <cellStyle name="Comma 2 52 2 2" xfId="8728"/>
    <cellStyle name="Comma 2 52 2 2 2" xfId="8729"/>
    <cellStyle name="Comma 2 52 2 3" xfId="8730"/>
    <cellStyle name="Comma 2 53" xfId="8731"/>
    <cellStyle name="Comma 2 53 2" xfId="8732"/>
    <cellStyle name="Comma 2 53 2 2" xfId="8733"/>
    <cellStyle name="Comma 2 53 2 2 2" xfId="8734"/>
    <cellStyle name="Comma 2 53 2 3" xfId="8735"/>
    <cellStyle name="Comma 2 54" xfId="8736"/>
    <cellStyle name="Comma 2 54 2" xfId="8737"/>
    <cellStyle name="Comma 2 54 2 2" xfId="8738"/>
    <cellStyle name="Comma 2 54 2 2 2" xfId="8739"/>
    <cellStyle name="Comma 2 54 2 3" xfId="8740"/>
    <cellStyle name="Comma 2 55" xfId="8741"/>
    <cellStyle name="Comma 2 55 2" xfId="8742"/>
    <cellStyle name="Comma 2 55 2 2" xfId="8743"/>
    <cellStyle name="Comma 2 55 2 2 2" xfId="8744"/>
    <cellStyle name="Comma 2 55 2 3" xfId="8745"/>
    <cellStyle name="Comma 2 56" xfId="8746"/>
    <cellStyle name="Comma 2 56 2" xfId="8747"/>
    <cellStyle name="Comma 2 56 2 2" xfId="8748"/>
    <cellStyle name="Comma 2 56 2 2 2" xfId="8749"/>
    <cellStyle name="Comma 2 56 2 3" xfId="8750"/>
    <cellStyle name="Comma 2 57" xfId="8751"/>
    <cellStyle name="Comma 2 57 2" xfId="8752"/>
    <cellStyle name="Comma 2 57 2 2" xfId="8753"/>
    <cellStyle name="Comma 2 57 2 2 2" xfId="8754"/>
    <cellStyle name="Comma 2 57 2 3" xfId="8755"/>
    <cellStyle name="Comma 2 58" xfId="8756"/>
    <cellStyle name="Comma 2 58 2" xfId="8757"/>
    <cellStyle name="Comma 2 58 2 2" xfId="8758"/>
    <cellStyle name="Comma 2 58 2 2 2" xfId="8759"/>
    <cellStyle name="Comma 2 58 2 3" xfId="8760"/>
    <cellStyle name="Comma 2 59" xfId="8761"/>
    <cellStyle name="Comma 2 59 2" xfId="8762"/>
    <cellStyle name="Comma 2 59 2 2" xfId="8763"/>
    <cellStyle name="Comma 2 59 2 2 2" xfId="8764"/>
    <cellStyle name="Comma 2 59 2 3" xfId="8765"/>
    <cellStyle name="Comma 2 6" xfId="8766"/>
    <cellStyle name="Comma 2 6 10" xfId="8767"/>
    <cellStyle name="Comma 2 6 10 2" xfId="8768"/>
    <cellStyle name="Comma 2 6 10 2 2" xfId="8769"/>
    <cellStyle name="Comma 2 6 10 2 2 2" xfId="8770"/>
    <cellStyle name="Comma 2 6 10 2 3" xfId="8771"/>
    <cellStyle name="Comma 2 6 11" xfId="8772"/>
    <cellStyle name="Comma 2 6 11 2" xfId="8773"/>
    <cellStyle name="Comma 2 6 11 2 2" xfId="8774"/>
    <cellStyle name="Comma 2 6 11 2 2 2" xfId="8775"/>
    <cellStyle name="Comma 2 6 11 2 3" xfId="8776"/>
    <cellStyle name="Comma 2 6 12" xfId="8777"/>
    <cellStyle name="Comma 2 6 12 2" xfId="8778"/>
    <cellStyle name="Comma 2 6 12 2 2" xfId="8779"/>
    <cellStyle name="Comma 2 6 12 2 2 2" xfId="8780"/>
    <cellStyle name="Comma 2 6 12 2 3" xfId="8781"/>
    <cellStyle name="Comma 2 6 13" xfId="8782"/>
    <cellStyle name="Comma 2 6 13 2" xfId="8783"/>
    <cellStyle name="Comma 2 6 13 2 2" xfId="8784"/>
    <cellStyle name="Comma 2 6 13 2 2 2" xfId="8785"/>
    <cellStyle name="Comma 2 6 13 2 3" xfId="8786"/>
    <cellStyle name="Comma 2 6 14" xfId="8787"/>
    <cellStyle name="Comma 2 6 14 2" xfId="8788"/>
    <cellStyle name="Comma 2 6 14 2 2" xfId="8789"/>
    <cellStyle name="Comma 2 6 14 2 2 2" xfId="8790"/>
    <cellStyle name="Comma 2 6 14 2 3" xfId="8791"/>
    <cellStyle name="Comma 2 6 15" xfId="8792"/>
    <cellStyle name="Comma 2 6 15 2" xfId="8793"/>
    <cellStyle name="Comma 2 6 15 2 2" xfId="8794"/>
    <cellStyle name="Comma 2 6 15 2 2 2" xfId="8795"/>
    <cellStyle name="Comma 2 6 15 2 3" xfId="8796"/>
    <cellStyle name="Comma 2 6 16" xfId="8797"/>
    <cellStyle name="Comma 2 6 16 2" xfId="8798"/>
    <cellStyle name="Comma 2 6 16 2 2" xfId="8799"/>
    <cellStyle name="Comma 2 6 16 2 2 2" xfId="8800"/>
    <cellStyle name="Comma 2 6 16 2 3" xfId="8801"/>
    <cellStyle name="Comma 2 6 17" xfId="8802"/>
    <cellStyle name="Comma 2 6 17 2" xfId="8803"/>
    <cellStyle name="Comma 2 6 17 2 2" xfId="8804"/>
    <cellStyle name="Comma 2 6 17 2 2 2" xfId="8805"/>
    <cellStyle name="Comma 2 6 17 2 3" xfId="8806"/>
    <cellStyle name="Comma 2 6 18" xfId="8807"/>
    <cellStyle name="Comma 2 6 18 2" xfId="8808"/>
    <cellStyle name="Comma 2 6 18 2 2" xfId="8809"/>
    <cellStyle name="Comma 2 6 18 2 2 2" xfId="8810"/>
    <cellStyle name="Comma 2 6 18 2 3" xfId="8811"/>
    <cellStyle name="Comma 2 6 19" xfId="8812"/>
    <cellStyle name="Comma 2 6 19 2" xfId="8813"/>
    <cellStyle name="Comma 2 6 19 2 2" xfId="8814"/>
    <cellStyle name="Comma 2 6 19 2 2 2" xfId="8815"/>
    <cellStyle name="Comma 2 6 19 2 3" xfId="8816"/>
    <cellStyle name="Comma 2 6 2" xfId="8817"/>
    <cellStyle name="Comma 2 6 2 2" xfId="8818"/>
    <cellStyle name="Comma 2 6 2 2 2" xfId="8819"/>
    <cellStyle name="Comma 2 6 2 2 2 2" xfId="8820"/>
    <cellStyle name="Comma 2 6 2 2 3" xfId="8821"/>
    <cellStyle name="Comma 2 6 20" xfId="8822"/>
    <cellStyle name="Comma 2 6 20 2" xfId="8823"/>
    <cellStyle name="Comma 2 6 20 2 2" xfId="8824"/>
    <cellStyle name="Comma 2 6 20 2 2 2" xfId="8825"/>
    <cellStyle name="Comma 2 6 20 2 3" xfId="8826"/>
    <cellStyle name="Comma 2 6 20 3" xfId="8827"/>
    <cellStyle name="Comma 2 6 20 4" xfId="8828"/>
    <cellStyle name="Comma 2 6 21" xfId="8829"/>
    <cellStyle name="Comma 2 6 21 2" xfId="8830"/>
    <cellStyle name="Comma 2 6 21 3" xfId="8831"/>
    <cellStyle name="Comma 2 6 22" xfId="8832"/>
    <cellStyle name="Comma 2 6 23" xfId="8833"/>
    <cellStyle name="Comma 2 6 24" xfId="8834"/>
    <cellStyle name="Comma 2 6 25" xfId="8835"/>
    <cellStyle name="Comma 2 6 3" xfId="8836"/>
    <cellStyle name="Comma 2 6 3 2" xfId="8837"/>
    <cellStyle name="Comma 2 6 3 2 2" xfId="8838"/>
    <cellStyle name="Comma 2 6 3 2 2 2" xfId="8839"/>
    <cellStyle name="Comma 2 6 3 2 3" xfId="8840"/>
    <cellStyle name="Comma 2 6 4" xfId="8841"/>
    <cellStyle name="Comma 2 6 4 2" xfId="8842"/>
    <cellStyle name="Comma 2 6 4 2 2" xfId="8843"/>
    <cellStyle name="Comma 2 6 4 2 2 2" xfId="8844"/>
    <cellStyle name="Comma 2 6 4 2 3" xfId="8845"/>
    <cellStyle name="Comma 2 6 5" xfId="8846"/>
    <cellStyle name="Comma 2 6 5 2" xfId="8847"/>
    <cellStyle name="Comma 2 6 5 2 2" xfId="8848"/>
    <cellStyle name="Comma 2 6 5 2 2 2" xfId="8849"/>
    <cellStyle name="Comma 2 6 5 2 3" xfId="8850"/>
    <cellStyle name="Comma 2 6 6" xfId="8851"/>
    <cellStyle name="Comma 2 6 6 2" xfId="8852"/>
    <cellStyle name="Comma 2 6 6 2 2" xfId="8853"/>
    <cellStyle name="Comma 2 6 6 2 2 2" xfId="8854"/>
    <cellStyle name="Comma 2 6 6 2 3" xfId="8855"/>
    <cellStyle name="Comma 2 6 7" xfId="8856"/>
    <cellStyle name="Comma 2 6 7 2" xfId="8857"/>
    <cellStyle name="Comma 2 6 7 2 2" xfId="8858"/>
    <cellStyle name="Comma 2 6 7 2 2 2" xfId="8859"/>
    <cellStyle name="Comma 2 6 7 2 3" xfId="8860"/>
    <cellStyle name="Comma 2 6 8" xfId="8861"/>
    <cellStyle name="Comma 2 6 8 2" xfId="8862"/>
    <cellStyle name="Comma 2 6 8 2 2" xfId="8863"/>
    <cellStyle name="Comma 2 6 8 2 2 2" xfId="8864"/>
    <cellStyle name="Comma 2 6 8 2 3" xfId="8865"/>
    <cellStyle name="Comma 2 6 9" xfId="8866"/>
    <cellStyle name="Comma 2 6 9 2" xfId="8867"/>
    <cellStyle name="Comma 2 6 9 2 2" xfId="8868"/>
    <cellStyle name="Comma 2 6 9 2 2 2" xfId="8869"/>
    <cellStyle name="Comma 2 6 9 2 3" xfId="8870"/>
    <cellStyle name="Comma 2 60" xfId="8871"/>
    <cellStyle name="Comma 2 60 2" xfId="8872"/>
    <cellStyle name="Comma 2 60 2 2" xfId="8873"/>
    <cellStyle name="Comma 2 60 2 2 2" xfId="8874"/>
    <cellStyle name="Comma 2 60 2 3" xfId="8875"/>
    <cellStyle name="Comma 2 61" xfId="8876"/>
    <cellStyle name="Comma 2 61 2" xfId="8877"/>
    <cellStyle name="Comma 2 61 2 2" xfId="8878"/>
    <cellStyle name="Comma 2 61 2 2 2" xfId="8879"/>
    <cellStyle name="Comma 2 61 2 3" xfId="8880"/>
    <cellStyle name="Comma 2 62" xfId="8881"/>
    <cellStyle name="Comma 2 62 2" xfId="8882"/>
    <cellStyle name="Comma 2 62 2 2" xfId="8883"/>
    <cellStyle name="Comma 2 62 2 2 2" xfId="8884"/>
    <cellStyle name="Comma 2 62 2 3" xfId="8885"/>
    <cellStyle name="Comma 2 63" xfId="8886"/>
    <cellStyle name="Comma 2 63 2" xfId="8887"/>
    <cellStyle name="Comma 2 63 2 2" xfId="8888"/>
    <cellStyle name="Comma 2 63 2 2 2" xfId="8889"/>
    <cellStyle name="Comma 2 63 2 3" xfId="8890"/>
    <cellStyle name="Comma 2 64" xfId="8891"/>
    <cellStyle name="Comma 2 64 2" xfId="8892"/>
    <cellStyle name="Comma 2 64 2 2" xfId="8893"/>
    <cellStyle name="Comma 2 64 2 2 2" xfId="8894"/>
    <cellStyle name="Comma 2 64 2 3" xfId="8895"/>
    <cellStyle name="Comma 2 65" xfId="8896"/>
    <cellStyle name="Comma 2 65 2" xfId="8897"/>
    <cellStyle name="Comma 2 65 2 2" xfId="8898"/>
    <cellStyle name="Comma 2 65 2 2 2" xfId="8899"/>
    <cellStyle name="Comma 2 65 2 3" xfId="8900"/>
    <cellStyle name="Comma 2 66" xfId="8901"/>
    <cellStyle name="Comma 2 66 2" xfId="8902"/>
    <cellStyle name="Comma 2 66 2 2" xfId="8903"/>
    <cellStyle name="Comma 2 66 2 2 2" xfId="8904"/>
    <cellStyle name="Comma 2 66 2 3" xfId="8905"/>
    <cellStyle name="Comma 2 67" xfId="8906"/>
    <cellStyle name="Comma 2 67 2" xfId="8907"/>
    <cellStyle name="Comma 2 67 2 2" xfId="8908"/>
    <cellStyle name="Comma 2 67 2 2 2" xfId="8909"/>
    <cellStyle name="Comma 2 67 2 3" xfId="8910"/>
    <cellStyle name="Comma 2 68" xfId="8911"/>
    <cellStyle name="Comma 2 68 2" xfId="8912"/>
    <cellStyle name="Comma 2 68 2 2" xfId="8913"/>
    <cellStyle name="Comma 2 68 2 2 2" xfId="8914"/>
    <cellStyle name="Comma 2 68 2 3" xfId="8915"/>
    <cellStyle name="Comma 2 69" xfId="8916"/>
    <cellStyle name="Comma 2 69 2" xfId="8917"/>
    <cellStyle name="Comma 2 69 2 2" xfId="8918"/>
    <cellStyle name="Comma 2 69 2 2 2" xfId="8919"/>
    <cellStyle name="Comma 2 69 2 3" xfId="8920"/>
    <cellStyle name="Comma 2 7" xfId="8921"/>
    <cellStyle name="Comma 2 7 2" xfId="8922"/>
    <cellStyle name="Comma 2 7 2 2" xfId="8923"/>
    <cellStyle name="Comma 2 7 2 2 2" xfId="48180"/>
    <cellStyle name="Comma 2 7 2 2 2 2" xfId="48181"/>
    <cellStyle name="Comma 2 7 2 2 2 2 2" xfId="48182"/>
    <cellStyle name="Comma 2 7 2 2 2 3" xfId="48183"/>
    <cellStyle name="Comma 2 7 2 2 2 4" xfId="48184"/>
    <cellStyle name="Comma 2 7 2 2 3" xfId="48185"/>
    <cellStyle name="Comma 2 7 2 2 3 2" xfId="48186"/>
    <cellStyle name="Comma 2 7 2 2 3 2 2" xfId="48187"/>
    <cellStyle name="Comma 2 7 2 2 3 3" xfId="48188"/>
    <cellStyle name="Comma 2 7 2 2 3 4" xfId="48189"/>
    <cellStyle name="Comma 2 7 2 2 4" xfId="48190"/>
    <cellStyle name="Comma 2 7 2 2 4 2" xfId="48191"/>
    <cellStyle name="Comma 2 7 2 2 5" xfId="48192"/>
    <cellStyle name="Comma 2 7 2 2 6" xfId="48193"/>
    <cellStyle name="Comma 2 7 2 3" xfId="8924"/>
    <cellStyle name="Comma 2 7 2 3 2" xfId="48194"/>
    <cellStyle name="Comma 2 7 2 3 2 2" xfId="48195"/>
    <cellStyle name="Comma 2 7 2 3 3" xfId="48196"/>
    <cellStyle name="Comma 2 7 2 3 4" xfId="48197"/>
    <cellStyle name="Comma 2 7 2 4" xfId="48198"/>
    <cellStyle name="Comma 2 7 2 4 2" xfId="48199"/>
    <cellStyle name="Comma 2 7 2 4 2 2" xfId="48200"/>
    <cellStyle name="Comma 2 7 2 4 3" xfId="48201"/>
    <cellStyle name="Comma 2 7 2 4 4" xfId="48202"/>
    <cellStyle name="Comma 2 7 2 5" xfId="48203"/>
    <cellStyle name="Comma 2 7 2 5 2" xfId="48204"/>
    <cellStyle name="Comma 2 7 2 6" xfId="48205"/>
    <cellStyle name="Comma 2 7 2 7" xfId="48206"/>
    <cellStyle name="Comma 2 7 3" xfId="8925"/>
    <cellStyle name="Comma 2 7 3 2" xfId="8926"/>
    <cellStyle name="Comma 2 7 3 2 2" xfId="48207"/>
    <cellStyle name="Comma 2 7 3 2 2 2" xfId="48208"/>
    <cellStyle name="Comma 2 7 3 2 3" xfId="48209"/>
    <cellStyle name="Comma 2 7 3 2 4" xfId="48210"/>
    <cellStyle name="Comma 2 7 3 3" xfId="8927"/>
    <cellStyle name="Comma 2 7 3 3 2" xfId="48211"/>
    <cellStyle name="Comma 2 7 3 3 2 2" xfId="48212"/>
    <cellStyle name="Comma 2 7 3 3 3" xfId="48213"/>
    <cellStyle name="Comma 2 7 3 3 4" xfId="48214"/>
    <cellStyle name="Comma 2 7 3 4" xfId="48215"/>
    <cellStyle name="Comma 2 7 3 4 2" xfId="48216"/>
    <cellStyle name="Comma 2 7 3 5" xfId="48217"/>
    <cellStyle name="Comma 2 7 3 6" xfId="48218"/>
    <cellStyle name="Comma 2 7 4" xfId="8928"/>
    <cellStyle name="Comma 2 7 4 2" xfId="48219"/>
    <cellStyle name="Comma 2 7 4 2 2" xfId="48220"/>
    <cellStyle name="Comma 2 7 4 2 2 2" xfId="48221"/>
    <cellStyle name="Comma 2 7 4 2 3" xfId="48222"/>
    <cellStyle name="Comma 2 7 4 2 4" xfId="48223"/>
    <cellStyle name="Comma 2 7 4 3" xfId="48224"/>
    <cellStyle name="Comma 2 7 4 3 2" xfId="48225"/>
    <cellStyle name="Comma 2 7 4 3 2 2" xfId="48226"/>
    <cellStyle name="Comma 2 7 4 3 3" xfId="48227"/>
    <cellStyle name="Comma 2 7 4 3 4" xfId="48228"/>
    <cellStyle name="Comma 2 7 4 4" xfId="48229"/>
    <cellStyle name="Comma 2 7 4 4 2" xfId="48230"/>
    <cellStyle name="Comma 2 7 4 5" xfId="48231"/>
    <cellStyle name="Comma 2 7 4 6" xfId="48232"/>
    <cellStyle name="Comma 2 7 5" xfId="8929"/>
    <cellStyle name="Comma 2 7 5 2" xfId="48233"/>
    <cellStyle name="Comma 2 7 5 2 2" xfId="48234"/>
    <cellStyle name="Comma 2 7 5 2 2 2" xfId="48235"/>
    <cellStyle name="Comma 2 7 5 2 3" xfId="48236"/>
    <cellStyle name="Comma 2 7 5 2 4" xfId="48237"/>
    <cellStyle name="Comma 2 7 5 3" xfId="48238"/>
    <cellStyle name="Comma 2 7 5 3 2" xfId="48239"/>
    <cellStyle name="Comma 2 7 5 4" xfId="48240"/>
    <cellStyle name="Comma 2 7 5 5" xfId="48241"/>
    <cellStyle name="Comma 2 7 6" xfId="8930"/>
    <cellStyle name="Comma 2 7 6 2" xfId="48242"/>
    <cellStyle name="Comma 2 7 6 2 2" xfId="48243"/>
    <cellStyle name="Comma 2 7 6 3" xfId="48244"/>
    <cellStyle name="Comma 2 7 6 4" xfId="48245"/>
    <cellStyle name="Comma 2 7 7" xfId="8931"/>
    <cellStyle name="Comma 2 7 7 2" xfId="48246"/>
    <cellStyle name="Comma 2 7 7 2 2" xfId="48247"/>
    <cellStyle name="Comma 2 7 7 3" xfId="48248"/>
    <cellStyle name="Comma 2 7 7 4" xfId="48249"/>
    <cellStyle name="Comma 2 7 8" xfId="48250"/>
    <cellStyle name="Comma 2 7 9" xfId="48251"/>
    <cellStyle name="Comma 2 7 9 2" xfId="48252"/>
    <cellStyle name="Comma 2 7 9 2 2" xfId="48253"/>
    <cellStyle name="Comma 2 7 9 3" xfId="48254"/>
    <cellStyle name="Comma 2 7 9 4" xfId="48255"/>
    <cellStyle name="Comma 2 70" xfId="8932"/>
    <cellStyle name="Comma 2 70 2" xfId="8933"/>
    <cellStyle name="Comma 2 70 2 2" xfId="8934"/>
    <cellStyle name="Comma 2 70 2 2 2" xfId="8935"/>
    <cellStyle name="Comma 2 70 2 3" xfId="8936"/>
    <cellStyle name="Comma 2 71" xfId="8937"/>
    <cellStyle name="Comma 2 71 2" xfId="8938"/>
    <cellStyle name="Comma 2 71 2 2" xfId="8939"/>
    <cellStyle name="Comma 2 71 2 2 2" xfId="8940"/>
    <cellStyle name="Comma 2 71 2 3" xfId="8941"/>
    <cellStyle name="Comma 2 72" xfId="8942"/>
    <cellStyle name="Comma 2 72 2" xfId="8943"/>
    <cellStyle name="Comma 2 72 2 2" xfId="8944"/>
    <cellStyle name="Comma 2 72 2 2 2" xfId="8945"/>
    <cellStyle name="Comma 2 72 2 3" xfId="8946"/>
    <cellStyle name="Comma 2 73" xfId="8947"/>
    <cellStyle name="Comma 2 73 2" xfId="8948"/>
    <cellStyle name="Comma 2 73 2 2" xfId="8949"/>
    <cellStyle name="Comma 2 73 2 2 2" xfId="8950"/>
    <cellStyle name="Comma 2 73 2 3" xfId="8951"/>
    <cellStyle name="Comma 2 74" xfId="8952"/>
    <cellStyle name="Comma 2 74 2" xfId="8953"/>
    <cellStyle name="Comma 2 74 2 2" xfId="8954"/>
    <cellStyle name="Comma 2 74 2 2 2" xfId="8955"/>
    <cellStyle name="Comma 2 74 2 3" xfId="8956"/>
    <cellStyle name="Comma 2 75" xfId="8957"/>
    <cellStyle name="Comma 2 75 2" xfId="8958"/>
    <cellStyle name="Comma 2 75 2 2" xfId="8959"/>
    <cellStyle name="Comma 2 75 2 2 2" xfId="8960"/>
    <cellStyle name="Comma 2 75 2 3" xfId="8961"/>
    <cellStyle name="Comma 2 76" xfId="8962"/>
    <cellStyle name="Comma 2 76 2" xfId="8963"/>
    <cellStyle name="Comma 2 76 2 2" xfId="8964"/>
    <cellStyle name="Comma 2 76 2 2 2" xfId="8965"/>
    <cellStyle name="Comma 2 76 2 3" xfId="8966"/>
    <cellStyle name="Comma 2 77" xfId="8967"/>
    <cellStyle name="Comma 2 77 2" xfId="8968"/>
    <cellStyle name="Comma 2 77 2 2" xfId="8969"/>
    <cellStyle name="Comma 2 77 2 2 2" xfId="8970"/>
    <cellStyle name="Comma 2 77 2 3" xfId="8971"/>
    <cellStyle name="Comma 2 78" xfId="8972"/>
    <cellStyle name="Comma 2 78 2" xfId="8973"/>
    <cellStyle name="Comma 2 78 2 2" xfId="8974"/>
    <cellStyle name="Comma 2 78 2 2 2" xfId="8975"/>
    <cellStyle name="Comma 2 78 2 3" xfId="8976"/>
    <cellStyle name="Comma 2 79" xfId="8977"/>
    <cellStyle name="Comma 2 79 2" xfId="8978"/>
    <cellStyle name="Comma 2 79 2 2" xfId="8979"/>
    <cellStyle name="Comma 2 79 2 2 2" xfId="8980"/>
    <cellStyle name="Comma 2 79 2 3" xfId="8981"/>
    <cellStyle name="Comma 2 8" xfId="8982"/>
    <cellStyle name="Comma 2 8 2" xfId="8983"/>
    <cellStyle name="Comma 2 8 2 2" xfId="8984"/>
    <cellStyle name="Comma 2 8 2 2 2" xfId="48256"/>
    <cellStyle name="Comma 2 8 2 2 2 2" xfId="48257"/>
    <cellStyle name="Comma 2 8 2 2 3" xfId="48258"/>
    <cellStyle name="Comma 2 8 2 2 4" xfId="48259"/>
    <cellStyle name="Comma 2 8 2 3" xfId="8985"/>
    <cellStyle name="Comma 2 8 2 3 2" xfId="48260"/>
    <cellStyle name="Comma 2 8 2 3 2 2" xfId="48261"/>
    <cellStyle name="Comma 2 8 2 3 3" xfId="48262"/>
    <cellStyle name="Comma 2 8 2 3 4" xfId="48263"/>
    <cellStyle name="Comma 2 8 2 4" xfId="48264"/>
    <cellStyle name="Comma 2 8 2 4 2" xfId="48265"/>
    <cellStyle name="Comma 2 8 2 5" xfId="48266"/>
    <cellStyle name="Comma 2 8 2 6" xfId="48267"/>
    <cellStyle name="Comma 2 8 3" xfId="8986"/>
    <cellStyle name="Comma 2 8 3 2" xfId="8987"/>
    <cellStyle name="Comma 2 8 3 2 2" xfId="48268"/>
    <cellStyle name="Comma 2 8 3 3" xfId="8988"/>
    <cellStyle name="Comma 2 8 3 4" xfId="48269"/>
    <cellStyle name="Comma 2 8 4" xfId="8989"/>
    <cellStyle name="Comma 2 8 4 2" xfId="48270"/>
    <cellStyle name="Comma 2 8 4 2 2" xfId="48271"/>
    <cellStyle name="Comma 2 8 4 3" xfId="48272"/>
    <cellStyle name="Comma 2 8 4 4" xfId="48273"/>
    <cellStyle name="Comma 2 8 5" xfId="8990"/>
    <cellStyle name="Comma 2 8 6" xfId="8991"/>
    <cellStyle name="Comma 2 8 6 2" xfId="48274"/>
    <cellStyle name="Comma 2 8 6 2 2" xfId="48275"/>
    <cellStyle name="Comma 2 8 6 3" xfId="48276"/>
    <cellStyle name="Comma 2 8 6 4" xfId="48277"/>
    <cellStyle name="Comma 2 8 7" xfId="8992"/>
    <cellStyle name="Comma 2 80" xfId="8993"/>
    <cellStyle name="Comma 2 80 2" xfId="8994"/>
    <cellStyle name="Comma 2 80 2 2" xfId="8995"/>
    <cellStyle name="Comma 2 80 2 2 2" xfId="8996"/>
    <cellStyle name="Comma 2 80 2 3" xfId="8997"/>
    <cellStyle name="Comma 2 81" xfId="8998"/>
    <cellStyle name="Comma 2 81 2" xfId="8999"/>
    <cellStyle name="Comma 2 81 2 2" xfId="9000"/>
    <cellStyle name="Comma 2 81 2 2 2" xfId="9001"/>
    <cellStyle name="Comma 2 81 2 3" xfId="9002"/>
    <cellStyle name="Comma 2 82" xfId="9003"/>
    <cellStyle name="Comma 2 82 2" xfId="9004"/>
    <cellStyle name="Comma 2 82 2 2" xfId="9005"/>
    <cellStyle name="Comma 2 82 2 2 2" xfId="9006"/>
    <cellStyle name="Comma 2 82 2 3" xfId="9007"/>
    <cellStyle name="Comma 2 83" xfId="9008"/>
    <cellStyle name="Comma 2 83 2" xfId="9009"/>
    <cellStyle name="Comma 2 83 2 2" xfId="9010"/>
    <cellStyle name="Comma 2 83 2 2 2" xfId="9011"/>
    <cellStyle name="Comma 2 83 2 3" xfId="9012"/>
    <cellStyle name="Comma 2 84" xfId="9013"/>
    <cellStyle name="Comma 2 84 2" xfId="9014"/>
    <cellStyle name="Comma 2 84 2 2" xfId="9015"/>
    <cellStyle name="Comma 2 84 2 2 2" xfId="9016"/>
    <cellStyle name="Comma 2 84 2 3" xfId="9017"/>
    <cellStyle name="Comma 2 85" xfId="9018"/>
    <cellStyle name="Comma 2 85 2" xfId="9019"/>
    <cellStyle name="Comma 2 85 2 2" xfId="9020"/>
    <cellStyle name="Comma 2 85 2 2 2" xfId="9021"/>
    <cellStyle name="Comma 2 85 2 3" xfId="9022"/>
    <cellStyle name="Comma 2 86" xfId="9023"/>
    <cellStyle name="Comma 2 86 2" xfId="9024"/>
    <cellStyle name="Comma 2 86 2 2" xfId="9025"/>
    <cellStyle name="Comma 2 86 2 2 2" xfId="9026"/>
    <cellStyle name="Comma 2 86 2 3" xfId="9027"/>
    <cellStyle name="Comma 2 87" xfId="9028"/>
    <cellStyle name="Comma 2 87 2" xfId="9029"/>
    <cellStyle name="Comma 2 87 2 2" xfId="9030"/>
    <cellStyle name="Comma 2 87 2 2 2" xfId="9031"/>
    <cellStyle name="Comma 2 87 2 3" xfId="9032"/>
    <cellStyle name="Comma 2 88" xfId="9033"/>
    <cellStyle name="Comma 2 88 2" xfId="9034"/>
    <cellStyle name="Comma 2 88 2 2" xfId="9035"/>
    <cellStyle name="Comma 2 88 2 2 2" xfId="9036"/>
    <cellStyle name="Comma 2 88 2 3" xfId="9037"/>
    <cellStyle name="Comma 2 89" xfId="9038"/>
    <cellStyle name="Comma 2 89 2" xfId="9039"/>
    <cellStyle name="Comma 2 89 2 2" xfId="9040"/>
    <cellStyle name="Comma 2 89 2 2 2" xfId="9041"/>
    <cellStyle name="Comma 2 89 2 3" xfId="9042"/>
    <cellStyle name="Comma 2 9" xfId="9043"/>
    <cellStyle name="Comma 2 9 2" xfId="9044"/>
    <cellStyle name="Comma 2 9 2 2" xfId="9045"/>
    <cellStyle name="Comma 2 9 2 2 2" xfId="48278"/>
    <cellStyle name="Comma 2 9 2 2 2 2" xfId="48279"/>
    <cellStyle name="Comma 2 9 2 2 3" xfId="48280"/>
    <cellStyle name="Comma 2 9 2 2 4" xfId="48281"/>
    <cellStyle name="Comma 2 9 2 3" xfId="9046"/>
    <cellStyle name="Comma 2 9 2 3 2" xfId="48282"/>
    <cellStyle name="Comma 2 9 2 3 2 2" xfId="48283"/>
    <cellStyle name="Comma 2 9 2 3 3" xfId="48284"/>
    <cellStyle name="Comma 2 9 2 3 4" xfId="48285"/>
    <cellStyle name="Comma 2 9 2 4" xfId="48286"/>
    <cellStyle name="Comma 2 9 2 4 2" xfId="48287"/>
    <cellStyle name="Comma 2 9 2 5" xfId="48288"/>
    <cellStyle name="Comma 2 9 2 6" xfId="48289"/>
    <cellStyle name="Comma 2 9 3" xfId="9047"/>
    <cellStyle name="Comma 2 9 3 2" xfId="9048"/>
    <cellStyle name="Comma 2 9 3 2 2" xfId="48290"/>
    <cellStyle name="Comma 2 9 3 3" xfId="9049"/>
    <cellStyle name="Comma 2 9 3 4" xfId="48291"/>
    <cellStyle name="Comma 2 9 4" xfId="9050"/>
    <cellStyle name="Comma 2 9 4 2" xfId="48292"/>
    <cellStyle name="Comma 2 9 4 2 2" xfId="48293"/>
    <cellStyle name="Comma 2 9 4 3" xfId="48294"/>
    <cellStyle name="Comma 2 9 4 4" xfId="48295"/>
    <cellStyle name="Comma 2 9 5" xfId="9051"/>
    <cellStyle name="Comma 2 9 6" xfId="9052"/>
    <cellStyle name="Comma 2 9 6 2" xfId="48296"/>
    <cellStyle name="Comma 2 9 6 2 2" xfId="48297"/>
    <cellStyle name="Comma 2 9 6 3" xfId="48298"/>
    <cellStyle name="Comma 2 9 6 4" xfId="48299"/>
    <cellStyle name="Comma 2 9 7" xfId="9053"/>
    <cellStyle name="Comma 2 90" xfId="9054"/>
    <cellStyle name="Comma 2 90 2" xfId="9055"/>
    <cellStyle name="Comma 2 90 2 2" xfId="9056"/>
    <cellStyle name="Comma 2 90 2 2 2" xfId="9057"/>
    <cellStyle name="Comma 2 90 2 3" xfId="9058"/>
    <cellStyle name="Comma 2 91" xfId="9059"/>
    <cellStyle name="Comma 2 91 2" xfId="9060"/>
    <cellStyle name="Comma 2 91 2 2" xfId="9061"/>
    <cellStyle name="Comma 2 91 2 2 2" xfId="9062"/>
    <cellStyle name="Comma 2 91 2 3" xfId="9063"/>
    <cellStyle name="Comma 2 92" xfId="9064"/>
    <cellStyle name="Comma 2 92 2" xfId="9065"/>
    <cellStyle name="Comma 2 92 2 2" xfId="9066"/>
    <cellStyle name="Comma 2 92 2 2 2" xfId="9067"/>
    <cellStyle name="Comma 2 92 2 3" xfId="9068"/>
    <cellStyle name="Comma 2 93" xfId="9069"/>
    <cellStyle name="Comma 2 93 2" xfId="9070"/>
    <cellStyle name="Comma 2 93 2 2" xfId="9071"/>
    <cellStyle name="Comma 2 93 2 2 2" xfId="9072"/>
    <cellStyle name="Comma 2 93 2 3" xfId="9073"/>
    <cellStyle name="Comma 2 94" xfId="9074"/>
    <cellStyle name="Comma 2 94 2" xfId="9075"/>
    <cellStyle name="Comma 2 94 2 2" xfId="9076"/>
    <cellStyle name="Comma 2 94 2 2 2" xfId="9077"/>
    <cellStyle name="Comma 2 94 2 3" xfId="9078"/>
    <cellStyle name="Comma 2 95" xfId="9079"/>
    <cellStyle name="Comma 2 95 2" xfId="9080"/>
    <cellStyle name="Comma 2 95 2 2" xfId="9081"/>
    <cellStyle name="Comma 2 95 2 2 2" xfId="9082"/>
    <cellStyle name="Comma 2 95 2 3" xfId="9083"/>
    <cellStyle name="Comma 2 96" xfId="9084"/>
    <cellStyle name="Comma 2 96 2" xfId="9085"/>
    <cellStyle name="Comma 2 96 2 2" xfId="9086"/>
    <cellStyle name="Comma 2 96 2 2 2" xfId="9087"/>
    <cellStyle name="Comma 2 96 2 3" xfId="9088"/>
    <cellStyle name="Comma 2 97" xfId="9089"/>
    <cellStyle name="Comma 2 97 2" xfId="9090"/>
    <cellStyle name="Comma 2 97 2 2" xfId="9091"/>
    <cellStyle name="Comma 2 97 2 2 2" xfId="9092"/>
    <cellStyle name="Comma 2 97 2 3" xfId="9093"/>
    <cellStyle name="Comma 2 98" xfId="9094"/>
    <cellStyle name="Comma 2 98 2" xfId="9095"/>
    <cellStyle name="Comma 2 98 2 2" xfId="9096"/>
    <cellStyle name="Comma 2 98 2 2 2" xfId="9097"/>
    <cellStyle name="Comma 2 98 2 3" xfId="9098"/>
    <cellStyle name="Comma 2 99" xfId="9099"/>
    <cellStyle name="Comma 2 99 2" xfId="9100"/>
    <cellStyle name="Comma 2 99 2 2" xfId="9101"/>
    <cellStyle name="Comma 2 99 2 2 2" xfId="9102"/>
    <cellStyle name="Comma 2 99 2 3" xfId="9103"/>
    <cellStyle name="Comma 2*" xfId="9104"/>
    <cellStyle name="Comma 2_Book1" xfId="48300"/>
    <cellStyle name="Comma 20" xfId="9105"/>
    <cellStyle name="Comma 20 2" xfId="9106"/>
    <cellStyle name="Comma 20 2 2" xfId="9107"/>
    <cellStyle name="Comma 20 2 3" xfId="9108"/>
    <cellStyle name="Comma 20 2 4" xfId="9109"/>
    <cellStyle name="Comma 20 2 5" xfId="9110"/>
    <cellStyle name="Comma 20 2 6" xfId="9111"/>
    <cellStyle name="Comma 20 3" xfId="9112"/>
    <cellStyle name="Comma 20 4" xfId="9113"/>
    <cellStyle name="Comma 20 5" xfId="48301"/>
    <cellStyle name="Comma 200" xfId="48302"/>
    <cellStyle name="Comma 201" xfId="48303"/>
    <cellStyle name="Comma 202" xfId="48304"/>
    <cellStyle name="Comma 203" xfId="48305"/>
    <cellStyle name="Comma 204" xfId="48306"/>
    <cellStyle name="Comma 205" xfId="48307"/>
    <cellStyle name="Comma 206" xfId="48308"/>
    <cellStyle name="Comma 207" xfId="48309"/>
    <cellStyle name="Comma 208" xfId="48310"/>
    <cellStyle name="Comma 209" xfId="48311"/>
    <cellStyle name="Comma 21" xfId="9114"/>
    <cellStyle name="Comma 21 2" xfId="9115"/>
    <cellStyle name="Comma 21 2 2" xfId="9116"/>
    <cellStyle name="Comma 21 2 2 2" xfId="9117"/>
    <cellStyle name="Comma 21 2 3" xfId="48312"/>
    <cellStyle name="Comma 21 3" xfId="9118"/>
    <cellStyle name="Comma 21 4" xfId="9119"/>
    <cellStyle name="Comma 21 5" xfId="48313"/>
    <cellStyle name="Comma 21 6" xfId="48314"/>
    <cellStyle name="Comma 210" xfId="48315"/>
    <cellStyle name="Comma 211" xfId="48316"/>
    <cellStyle name="Comma 212" xfId="48317"/>
    <cellStyle name="Comma 213" xfId="48318"/>
    <cellStyle name="Comma 214" xfId="48319"/>
    <cellStyle name="Comma 215" xfId="48320"/>
    <cellStyle name="Comma 215 2" xfId="48321"/>
    <cellStyle name="Comma 216" xfId="48322"/>
    <cellStyle name="Comma 216 2" xfId="48323"/>
    <cellStyle name="Comma 217" xfId="48324"/>
    <cellStyle name="Comma 218" xfId="48325"/>
    <cellStyle name="Comma 219" xfId="48326"/>
    <cellStyle name="Comma 22" xfId="9120"/>
    <cellStyle name="Comma 22 10" xfId="9121"/>
    <cellStyle name="Comma 22 10 2" xfId="9122"/>
    <cellStyle name="Comma 22 10 2 2" xfId="9123"/>
    <cellStyle name="Comma 22 10 3" xfId="9124"/>
    <cellStyle name="Comma 22 10 3 2" xfId="9125"/>
    <cellStyle name="Comma 22 10 4" xfId="9126"/>
    <cellStyle name="Comma 22 10 4 2" xfId="9127"/>
    <cellStyle name="Comma 22 10 5" xfId="9128"/>
    <cellStyle name="Comma 22 11" xfId="9129"/>
    <cellStyle name="Comma 22 11 2" xfId="9130"/>
    <cellStyle name="Comma 22 11 2 2" xfId="9131"/>
    <cellStyle name="Comma 22 11 3" xfId="9132"/>
    <cellStyle name="Comma 22 12" xfId="9133"/>
    <cellStyle name="Comma 22 12 2" xfId="9134"/>
    <cellStyle name="Comma 22 13" xfId="9135"/>
    <cellStyle name="Comma 22 13 2" xfId="9136"/>
    <cellStyle name="Comma 22 14" xfId="9137"/>
    <cellStyle name="Comma 22 14 2" xfId="9138"/>
    <cellStyle name="Comma 22 15" xfId="9139"/>
    <cellStyle name="Comma 22 2" xfId="9140"/>
    <cellStyle name="Comma 22 2 10" xfId="9141"/>
    <cellStyle name="Comma 22 2 10 2" xfId="9142"/>
    <cellStyle name="Comma 22 2 11" xfId="9143"/>
    <cellStyle name="Comma 22 2 2" xfId="9144"/>
    <cellStyle name="Comma 22 2 2 2" xfId="9145"/>
    <cellStyle name="Comma 22 2 2 2 2" xfId="9146"/>
    <cellStyle name="Comma 22 2 2 2 2 2" xfId="9147"/>
    <cellStyle name="Comma 22 2 2 2 2 2 2" xfId="9148"/>
    <cellStyle name="Comma 22 2 2 2 2 3" xfId="9149"/>
    <cellStyle name="Comma 22 2 2 2 2 3 2" xfId="9150"/>
    <cellStyle name="Comma 22 2 2 2 2 4" xfId="9151"/>
    <cellStyle name="Comma 22 2 2 2 2 4 2" xfId="9152"/>
    <cellStyle name="Comma 22 2 2 2 2 5" xfId="9153"/>
    <cellStyle name="Comma 22 2 2 2 3" xfId="9154"/>
    <cellStyle name="Comma 22 2 2 2 3 2" xfId="9155"/>
    <cellStyle name="Comma 22 2 2 2 3 2 2" xfId="9156"/>
    <cellStyle name="Comma 22 2 2 2 3 3" xfId="9157"/>
    <cellStyle name="Comma 22 2 2 2 3 3 2" xfId="9158"/>
    <cellStyle name="Comma 22 2 2 2 3 4" xfId="9159"/>
    <cellStyle name="Comma 22 2 2 2 3 4 2" xfId="9160"/>
    <cellStyle name="Comma 22 2 2 2 3 5" xfId="9161"/>
    <cellStyle name="Comma 22 2 2 2 4" xfId="9162"/>
    <cellStyle name="Comma 22 2 2 2 4 2" xfId="9163"/>
    <cellStyle name="Comma 22 2 2 2 4 2 2" xfId="9164"/>
    <cellStyle name="Comma 22 2 2 2 4 3" xfId="9165"/>
    <cellStyle name="Comma 22 2 2 2 5" xfId="9166"/>
    <cellStyle name="Comma 22 2 2 2 5 2" xfId="9167"/>
    <cellStyle name="Comma 22 2 2 2 6" xfId="9168"/>
    <cellStyle name="Comma 22 2 2 2 6 2" xfId="9169"/>
    <cellStyle name="Comma 22 2 2 2 7" xfId="9170"/>
    <cellStyle name="Comma 22 2 2 2 7 2" xfId="9171"/>
    <cellStyle name="Comma 22 2 2 2 8" xfId="9172"/>
    <cellStyle name="Comma 22 2 2 3" xfId="9173"/>
    <cellStyle name="Comma 22 2 2 3 2" xfId="9174"/>
    <cellStyle name="Comma 22 2 2 3 2 2" xfId="9175"/>
    <cellStyle name="Comma 22 2 2 3 3" xfId="9176"/>
    <cellStyle name="Comma 22 2 2 3 3 2" xfId="9177"/>
    <cellStyle name="Comma 22 2 2 3 4" xfId="9178"/>
    <cellStyle name="Comma 22 2 2 3 4 2" xfId="9179"/>
    <cellStyle name="Comma 22 2 2 3 5" xfId="9180"/>
    <cellStyle name="Comma 22 2 2 4" xfId="9181"/>
    <cellStyle name="Comma 22 2 2 4 2" xfId="9182"/>
    <cellStyle name="Comma 22 2 2 4 2 2" xfId="9183"/>
    <cellStyle name="Comma 22 2 2 4 3" xfId="9184"/>
    <cellStyle name="Comma 22 2 2 4 3 2" xfId="9185"/>
    <cellStyle name="Comma 22 2 2 4 4" xfId="9186"/>
    <cellStyle name="Comma 22 2 2 4 4 2" xfId="9187"/>
    <cellStyle name="Comma 22 2 2 4 5" xfId="9188"/>
    <cellStyle name="Comma 22 2 2 5" xfId="9189"/>
    <cellStyle name="Comma 22 2 2 5 2" xfId="9190"/>
    <cellStyle name="Comma 22 2 2 5 2 2" xfId="9191"/>
    <cellStyle name="Comma 22 2 2 5 3" xfId="9192"/>
    <cellStyle name="Comma 22 2 2 6" xfId="9193"/>
    <cellStyle name="Comma 22 2 2 6 2" xfId="9194"/>
    <cellStyle name="Comma 22 2 2 7" xfId="9195"/>
    <cellStyle name="Comma 22 2 2 7 2" xfId="9196"/>
    <cellStyle name="Comma 22 2 2 8" xfId="9197"/>
    <cellStyle name="Comma 22 2 2 8 2" xfId="9198"/>
    <cellStyle name="Comma 22 2 2 9" xfId="9199"/>
    <cellStyle name="Comma 22 2 3" xfId="9200"/>
    <cellStyle name="Comma 22 2 3 2" xfId="9201"/>
    <cellStyle name="Comma 22 2 3 2 2" xfId="9202"/>
    <cellStyle name="Comma 22 2 3 2 2 2" xfId="9203"/>
    <cellStyle name="Comma 22 2 3 2 2 2 2" xfId="9204"/>
    <cellStyle name="Comma 22 2 3 2 2 3" xfId="9205"/>
    <cellStyle name="Comma 22 2 3 2 2 3 2" xfId="9206"/>
    <cellStyle name="Comma 22 2 3 2 2 4" xfId="9207"/>
    <cellStyle name="Comma 22 2 3 2 2 4 2" xfId="9208"/>
    <cellStyle name="Comma 22 2 3 2 2 5" xfId="9209"/>
    <cellStyle name="Comma 22 2 3 2 3" xfId="9210"/>
    <cellStyle name="Comma 22 2 3 2 3 2" xfId="9211"/>
    <cellStyle name="Comma 22 2 3 2 3 2 2" xfId="9212"/>
    <cellStyle name="Comma 22 2 3 2 3 3" xfId="9213"/>
    <cellStyle name="Comma 22 2 3 2 3 3 2" xfId="9214"/>
    <cellStyle name="Comma 22 2 3 2 3 4" xfId="9215"/>
    <cellStyle name="Comma 22 2 3 2 3 4 2" xfId="9216"/>
    <cellStyle name="Comma 22 2 3 2 3 5" xfId="9217"/>
    <cellStyle name="Comma 22 2 3 2 4" xfId="9218"/>
    <cellStyle name="Comma 22 2 3 2 4 2" xfId="9219"/>
    <cellStyle name="Comma 22 2 3 2 4 2 2" xfId="9220"/>
    <cellStyle name="Comma 22 2 3 2 4 3" xfId="9221"/>
    <cellStyle name="Comma 22 2 3 2 5" xfId="9222"/>
    <cellStyle name="Comma 22 2 3 2 5 2" xfId="9223"/>
    <cellStyle name="Comma 22 2 3 2 6" xfId="9224"/>
    <cellStyle name="Comma 22 2 3 2 6 2" xfId="9225"/>
    <cellStyle name="Comma 22 2 3 2 7" xfId="9226"/>
    <cellStyle name="Comma 22 2 3 2 7 2" xfId="9227"/>
    <cellStyle name="Comma 22 2 3 2 8" xfId="9228"/>
    <cellStyle name="Comma 22 2 3 3" xfId="9229"/>
    <cellStyle name="Comma 22 2 3 3 2" xfId="9230"/>
    <cellStyle name="Comma 22 2 3 3 2 2" xfId="9231"/>
    <cellStyle name="Comma 22 2 3 3 3" xfId="9232"/>
    <cellStyle name="Comma 22 2 3 3 3 2" xfId="9233"/>
    <cellStyle name="Comma 22 2 3 3 4" xfId="9234"/>
    <cellStyle name="Comma 22 2 3 3 4 2" xfId="9235"/>
    <cellStyle name="Comma 22 2 3 3 5" xfId="9236"/>
    <cellStyle name="Comma 22 2 3 4" xfId="9237"/>
    <cellStyle name="Comma 22 2 3 4 2" xfId="9238"/>
    <cellStyle name="Comma 22 2 3 4 2 2" xfId="9239"/>
    <cellStyle name="Comma 22 2 3 4 3" xfId="9240"/>
    <cellStyle name="Comma 22 2 3 4 3 2" xfId="9241"/>
    <cellStyle name="Comma 22 2 3 4 4" xfId="9242"/>
    <cellStyle name="Comma 22 2 3 4 4 2" xfId="9243"/>
    <cellStyle name="Comma 22 2 3 4 5" xfId="9244"/>
    <cellStyle name="Comma 22 2 3 5" xfId="9245"/>
    <cellStyle name="Comma 22 2 3 5 2" xfId="9246"/>
    <cellStyle name="Comma 22 2 3 5 2 2" xfId="9247"/>
    <cellStyle name="Comma 22 2 3 5 3" xfId="9248"/>
    <cellStyle name="Comma 22 2 3 6" xfId="9249"/>
    <cellStyle name="Comma 22 2 3 6 2" xfId="9250"/>
    <cellStyle name="Comma 22 2 3 7" xfId="9251"/>
    <cellStyle name="Comma 22 2 3 7 2" xfId="9252"/>
    <cellStyle name="Comma 22 2 3 8" xfId="9253"/>
    <cellStyle name="Comma 22 2 3 8 2" xfId="9254"/>
    <cellStyle name="Comma 22 2 3 9" xfId="9255"/>
    <cellStyle name="Comma 22 2 4" xfId="9256"/>
    <cellStyle name="Comma 22 2 4 2" xfId="9257"/>
    <cellStyle name="Comma 22 2 4 2 2" xfId="9258"/>
    <cellStyle name="Comma 22 2 4 2 2 2" xfId="9259"/>
    <cellStyle name="Comma 22 2 4 2 3" xfId="9260"/>
    <cellStyle name="Comma 22 2 4 2 3 2" xfId="9261"/>
    <cellStyle name="Comma 22 2 4 2 4" xfId="9262"/>
    <cellStyle name="Comma 22 2 4 2 4 2" xfId="9263"/>
    <cellStyle name="Comma 22 2 4 2 5" xfId="9264"/>
    <cellStyle name="Comma 22 2 4 3" xfId="9265"/>
    <cellStyle name="Comma 22 2 4 3 2" xfId="9266"/>
    <cellStyle name="Comma 22 2 4 3 2 2" xfId="9267"/>
    <cellStyle name="Comma 22 2 4 3 3" xfId="9268"/>
    <cellStyle name="Comma 22 2 4 3 3 2" xfId="9269"/>
    <cellStyle name="Comma 22 2 4 3 4" xfId="9270"/>
    <cellStyle name="Comma 22 2 4 3 4 2" xfId="9271"/>
    <cellStyle name="Comma 22 2 4 3 5" xfId="9272"/>
    <cellStyle name="Comma 22 2 4 4" xfId="9273"/>
    <cellStyle name="Comma 22 2 4 4 2" xfId="9274"/>
    <cellStyle name="Comma 22 2 4 4 2 2" xfId="9275"/>
    <cellStyle name="Comma 22 2 4 4 3" xfId="9276"/>
    <cellStyle name="Comma 22 2 4 5" xfId="9277"/>
    <cellStyle name="Comma 22 2 4 5 2" xfId="9278"/>
    <cellStyle name="Comma 22 2 4 6" xfId="9279"/>
    <cellStyle name="Comma 22 2 4 6 2" xfId="9280"/>
    <cellStyle name="Comma 22 2 4 7" xfId="9281"/>
    <cellStyle name="Comma 22 2 4 7 2" xfId="9282"/>
    <cellStyle name="Comma 22 2 4 8" xfId="9283"/>
    <cellStyle name="Comma 22 2 5" xfId="9284"/>
    <cellStyle name="Comma 22 2 5 2" xfId="9285"/>
    <cellStyle name="Comma 22 2 5 2 2" xfId="9286"/>
    <cellStyle name="Comma 22 2 5 3" xfId="9287"/>
    <cellStyle name="Comma 22 2 5 3 2" xfId="9288"/>
    <cellStyle name="Comma 22 2 5 4" xfId="9289"/>
    <cellStyle name="Comma 22 2 5 4 2" xfId="9290"/>
    <cellStyle name="Comma 22 2 5 5" xfId="9291"/>
    <cellStyle name="Comma 22 2 5 5 2" xfId="9292"/>
    <cellStyle name="Comma 22 2 6" xfId="9293"/>
    <cellStyle name="Comma 22 2 6 2" xfId="9294"/>
    <cellStyle name="Comma 22 2 6 2 2" xfId="9295"/>
    <cellStyle name="Comma 22 2 6 3" xfId="9296"/>
    <cellStyle name="Comma 22 2 6 3 2" xfId="9297"/>
    <cellStyle name="Comma 22 2 6 4" xfId="9298"/>
    <cellStyle name="Comma 22 2 6 4 2" xfId="9299"/>
    <cellStyle name="Comma 22 2 6 5" xfId="9300"/>
    <cellStyle name="Comma 22 2 7" xfId="9301"/>
    <cellStyle name="Comma 22 2 7 2" xfId="9302"/>
    <cellStyle name="Comma 22 2 7 2 2" xfId="9303"/>
    <cellStyle name="Comma 22 2 7 3" xfId="9304"/>
    <cellStyle name="Comma 22 2 8" xfId="9305"/>
    <cellStyle name="Comma 22 2 8 2" xfId="9306"/>
    <cellStyle name="Comma 22 2 9" xfId="9307"/>
    <cellStyle name="Comma 22 2 9 2" xfId="9308"/>
    <cellStyle name="Comma 22 3" xfId="9309"/>
    <cellStyle name="Comma 22 3 10" xfId="9310"/>
    <cellStyle name="Comma 22 3 10 2" xfId="9311"/>
    <cellStyle name="Comma 22 3 11" xfId="9312"/>
    <cellStyle name="Comma 22 3 2" xfId="9313"/>
    <cellStyle name="Comma 22 3 2 2" xfId="9314"/>
    <cellStyle name="Comma 22 3 2 2 2" xfId="9315"/>
    <cellStyle name="Comma 22 3 2 2 2 2" xfId="9316"/>
    <cellStyle name="Comma 22 3 2 2 2 2 2" xfId="9317"/>
    <cellStyle name="Comma 22 3 2 2 2 3" xfId="9318"/>
    <cellStyle name="Comma 22 3 2 2 2 3 2" xfId="9319"/>
    <cellStyle name="Comma 22 3 2 2 2 4" xfId="9320"/>
    <cellStyle name="Comma 22 3 2 2 2 4 2" xfId="9321"/>
    <cellStyle name="Comma 22 3 2 2 2 5" xfId="9322"/>
    <cellStyle name="Comma 22 3 2 2 3" xfId="9323"/>
    <cellStyle name="Comma 22 3 2 2 3 2" xfId="9324"/>
    <cellStyle name="Comma 22 3 2 2 3 2 2" xfId="9325"/>
    <cellStyle name="Comma 22 3 2 2 3 3" xfId="9326"/>
    <cellStyle name="Comma 22 3 2 2 3 3 2" xfId="9327"/>
    <cellStyle name="Comma 22 3 2 2 3 4" xfId="9328"/>
    <cellStyle name="Comma 22 3 2 2 3 4 2" xfId="9329"/>
    <cellStyle name="Comma 22 3 2 2 3 5" xfId="9330"/>
    <cellStyle name="Comma 22 3 2 2 4" xfId="9331"/>
    <cellStyle name="Comma 22 3 2 2 4 2" xfId="9332"/>
    <cellStyle name="Comma 22 3 2 2 4 2 2" xfId="9333"/>
    <cellStyle name="Comma 22 3 2 2 4 3" xfId="9334"/>
    <cellStyle name="Comma 22 3 2 2 5" xfId="9335"/>
    <cellStyle name="Comma 22 3 2 2 5 2" xfId="9336"/>
    <cellStyle name="Comma 22 3 2 2 6" xfId="9337"/>
    <cellStyle name="Comma 22 3 2 2 6 2" xfId="9338"/>
    <cellStyle name="Comma 22 3 2 2 7" xfId="9339"/>
    <cellStyle name="Comma 22 3 2 2 7 2" xfId="9340"/>
    <cellStyle name="Comma 22 3 2 2 8" xfId="9341"/>
    <cellStyle name="Comma 22 3 2 3" xfId="9342"/>
    <cellStyle name="Comma 22 3 2 3 2" xfId="9343"/>
    <cellStyle name="Comma 22 3 2 3 2 2" xfId="9344"/>
    <cellStyle name="Comma 22 3 2 3 3" xfId="9345"/>
    <cellStyle name="Comma 22 3 2 3 3 2" xfId="9346"/>
    <cellStyle name="Comma 22 3 2 3 4" xfId="9347"/>
    <cellStyle name="Comma 22 3 2 3 4 2" xfId="9348"/>
    <cellStyle name="Comma 22 3 2 3 5" xfId="9349"/>
    <cellStyle name="Comma 22 3 2 4" xfId="9350"/>
    <cellStyle name="Comma 22 3 2 4 2" xfId="9351"/>
    <cellStyle name="Comma 22 3 2 4 2 2" xfId="9352"/>
    <cellStyle name="Comma 22 3 2 4 3" xfId="9353"/>
    <cellStyle name="Comma 22 3 2 4 3 2" xfId="9354"/>
    <cellStyle name="Comma 22 3 2 4 4" xfId="9355"/>
    <cellStyle name="Comma 22 3 2 4 4 2" xfId="9356"/>
    <cellStyle name="Comma 22 3 2 4 5" xfId="9357"/>
    <cellStyle name="Comma 22 3 2 5" xfId="9358"/>
    <cellStyle name="Comma 22 3 2 5 2" xfId="9359"/>
    <cellStyle name="Comma 22 3 2 5 2 2" xfId="9360"/>
    <cellStyle name="Comma 22 3 2 5 3" xfId="9361"/>
    <cellStyle name="Comma 22 3 2 6" xfId="9362"/>
    <cellStyle name="Comma 22 3 2 6 2" xfId="9363"/>
    <cellStyle name="Comma 22 3 2 7" xfId="9364"/>
    <cellStyle name="Comma 22 3 2 7 2" xfId="9365"/>
    <cellStyle name="Comma 22 3 2 8" xfId="9366"/>
    <cellStyle name="Comma 22 3 2 8 2" xfId="9367"/>
    <cellStyle name="Comma 22 3 2 9" xfId="9368"/>
    <cellStyle name="Comma 22 3 3" xfId="9369"/>
    <cellStyle name="Comma 22 3 3 2" xfId="9370"/>
    <cellStyle name="Comma 22 3 3 2 2" xfId="9371"/>
    <cellStyle name="Comma 22 3 3 2 2 2" xfId="9372"/>
    <cellStyle name="Comma 22 3 3 2 2 2 2" xfId="9373"/>
    <cellStyle name="Comma 22 3 3 2 2 3" xfId="9374"/>
    <cellStyle name="Comma 22 3 3 2 2 3 2" xfId="9375"/>
    <cellStyle name="Comma 22 3 3 2 2 4" xfId="9376"/>
    <cellStyle name="Comma 22 3 3 2 2 4 2" xfId="9377"/>
    <cellStyle name="Comma 22 3 3 2 2 5" xfId="9378"/>
    <cellStyle name="Comma 22 3 3 2 3" xfId="9379"/>
    <cellStyle name="Comma 22 3 3 2 3 2" xfId="9380"/>
    <cellStyle name="Comma 22 3 3 2 3 2 2" xfId="9381"/>
    <cellStyle name="Comma 22 3 3 2 3 3" xfId="9382"/>
    <cellStyle name="Comma 22 3 3 2 3 3 2" xfId="9383"/>
    <cellStyle name="Comma 22 3 3 2 3 4" xfId="9384"/>
    <cellStyle name="Comma 22 3 3 2 3 4 2" xfId="9385"/>
    <cellStyle name="Comma 22 3 3 2 3 5" xfId="9386"/>
    <cellStyle name="Comma 22 3 3 2 4" xfId="9387"/>
    <cellStyle name="Comma 22 3 3 2 4 2" xfId="9388"/>
    <cellStyle name="Comma 22 3 3 2 4 2 2" xfId="9389"/>
    <cellStyle name="Comma 22 3 3 2 4 3" xfId="9390"/>
    <cellStyle name="Comma 22 3 3 2 5" xfId="9391"/>
    <cellStyle name="Comma 22 3 3 2 5 2" xfId="9392"/>
    <cellStyle name="Comma 22 3 3 2 6" xfId="9393"/>
    <cellStyle name="Comma 22 3 3 2 6 2" xfId="9394"/>
    <cellStyle name="Comma 22 3 3 2 7" xfId="9395"/>
    <cellStyle name="Comma 22 3 3 2 7 2" xfId="9396"/>
    <cellStyle name="Comma 22 3 3 2 8" xfId="9397"/>
    <cellStyle name="Comma 22 3 3 3" xfId="9398"/>
    <cellStyle name="Comma 22 3 3 3 2" xfId="9399"/>
    <cellStyle name="Comma 22 3 3 3 2 2" xfId="9400"/>
    <cellStyle name="Comma 22 3 3 3 3" xfId="9401"/>
    <cellStyle name="Comma 22 3 3 3 3 2" xfId="9402"/>
    <cellStyle name="Comma 22 3 3 3 4" xfId="9403"/>
    <cellStyle name="Comma 22 3 3 3 4 2" xfId="9404"/>
    <cellStyle name="Comma 22 3 3 3 5" xfId="9405"/>
    <cellStyle name="Comma 22 3 3 4" xfId="9406"/>
    <cellStyle name="Comma 22 3 3 4 2" xfId="9407"/>
    <cellStyle name="Comma 22 3 3 4 2 2" xfId="9408"/>
    <cellStyle name="Comma 22 3 3 4 3" xfId="9409"/>
    <cellStyle name="Comma 22 3 3 4 3 2" xfId="9410"/>
    <cellStyle name="Comma 22 3 3 4 4" xfId="9411"/>
    <cellStyle name="Comma 22 3 3 4 4 2" xfId="9412"/>
    <cellStyle name="Comma 22 3 3 4 5" xfId="9413"/>
    <cellStyle name="Comma 22 3 3 5" xfId="9414"/>
    <cellStyle name="Comma 22 3 3 5 2" xfId="9415"/>
    <cellStyle name="Comma 22 3 3 5 2 2" xfId="9416"/>
    <cellStyle name="Comma 22 3 3 5 3" xfId="9417"/>
    <cellStyle name="Comma 22 3 3 6" xfId="9418"/>
    <cellStyle name="Comma 22 3 3 6 2" xfId="9419"/>
    <cellStyle name="Comma 22 3 3 7" xfId="9420"/>
    <cellStyle name="Comma 22 3 3 7 2" xfId="9421"/>
    <cellStyle name="Comma 22 3 3 8" xfId="9422"/>
    <cellStyle name="Comma 22 3 3 8 2" xfId="9423"/>
    <cellStyle name="Comma 22 3 3 9" xfId="9424"/>
    <cellStyle name="Comma 22 3 4" xfId="9425"/>
    <cellStyle name="Comma 22 3 4 2" xfId="9426"/>
    <cellStyle name="Comma 22 3 4 2 2" xfId="9427"/>
    <cellStyle name="Comma 22 3 4 2 2 2" xfId="9428"/>
    <cellStyle name="Comma 22 3 4 2 3" xfId="9429"/>
    <cellStyle name="Comma 22 3 4 2 3 2" xfId="9430"/>
    <cellStyle name="Comma 22 3 4 2 4" xfId="9431"/>
    <cellStyle name="Comma 22 3 4 2 4 2" xfId="9432"/>
    <cellStyle name="Comma 22 3 4 2 5" xfId="9433"/>
    <cellStyle name="Comma 22 3 4 3" xfId="9434"/>
    <cellStyle name="Comma 22 3 4 3 2" xfId="9435"/>
    <cellStyle name="Comma 22 3 4 3 2 2" xfId="9436"/>
    <cellStyle name="Comma 22 3 4 3 3" xfId="9437"/>
    <cellStyle name="Comma 22 3 4 3 3 2" xfId="9438"/>
    <cellStyle name="Comma 22 3 4 3 4" xfId="9439"/>
    <cellStyle name="Comma 22 3 4 3 4 2" xfId="9440"/>
    <cellStyle name="Comma 22 3 4 3 5" xfId="9441"/>
    <cellStyle name="Comma 22 3 4 4" xfId="9442"/>
    <cellStyle name="Comma 22 3 4 4 2" xfId="9443"/>
    <cellStyle name="Comma 22 3 4 4 2 2" xfId="9444"/>
    <cellStyle name="Comma 22 3 4 4 3" xfId="9445"/>
    <cellStyle name="Comma 22 3 4 5" xfId="9446"/>
    <cellStyle name="Comma 22 3 4 5 2" xfId="9447"/>
    <cellStyle name="Comma 22 3 4 6" xfId="9448"/>
    <cellStyle name="Comma 22 3 4 6 2" xfId="9449"/>
    <cellStyle name="Comma 22 3 4 7" xfId="9450"/>
    <cellStyle name="Comma 22 3 4 7 2" xfId="9451"/>
    <cellStyle name="Comma 22 3 4 8" xfId="9452"/>
    <cellStyle name="Comma 22 3 5" xfId="9453"/>
    <cellStyle name="Comma 22 3 5 2" xfId="9454"/>
    <cellStyle name="Comma 22 3 5 2 2" xfId="9455"/>
    <cellStyle name="Comma 22 3 5 3" xfId="9456"/>
    <cellStyle name="Comma 22 3 5 3 2" xfId="9457"/>
    <cellStyle name="Comma 22 3 5 4" xfId="9458"/>
    <cellStyle name="Comma 22 3 5 4 2" xfId="9459"/>
    <cellStyle name="Comma 22 3 5 5" xfId="9460"/>
    <cellStyle name="Comma 22 3 6" xfId="9461"/>
    <cellStyle name="Comma 22 3 6 2" xfId="9462"/>
    <cellStyle name="Comma 22 3 6 2 2" xfId="9463"/>
    <cellStyle name="Comma 22 3 6 3" xfId="9464"/>
    <cellStyle name="Comma 22 3 6 3 2" xfId="9465"/>
    <cellStyle name="Comma 22 3 6 4" xfId="9466"/>
    <cellStyle name="Comma 22 3 6 4 2" xfId="9467"/>
    <cellStyle name="Comma 22 3 6 5" xfId="9468"/>
    <cellStyle name="Comma 22 3 7" xfId="9469"/>
    <cellStyle name="Comma 22 3 7 2" xfId="9470"/>
    <cellStyle name="Comma 22 3 7 2 2" xfId="9471"/>
    <cellStyle name="Comma 22 3 7 3" xfId="9472"/>
    <cellStyle name="Comma 22 3 8" xfId="9473"/>
    <cellStyle name="Comma 22 3 8 2" xfId="9474"/>
    <cellStyle name="Comma 22 3 9" xfId="9475"/>
    <cellStyle name="Comma 22 3 9 2" xfId="9476"/>
    <cellStyle name="Comma 22 4" xfId="9477"/>
    <cellStyle name="Comma 22 4 10" xfId="9478"/>
    <cellStyle name="Comma 22 4 10 2" xfId="9479"/>
    <cellStyle name="Comma 22 4 11" xfId="9480"/>
    <cellStyle name="Comma 22 4 2" xfId="9481"/>
    <cellStyle name="Comma 22 4 2 2" xfId="9482"/>
    <cellStyle name="Comma 22 4 2 2 2" xfId="9483"/>
    <cellStyle name="Comma 22 4 2 2 2 2" xfId="9484"/>
    <cellStyle name="Comma 22 4 2 2 2 2 2" xfId="9485"/>
    <cellStyle name="Comma 22 4 2 2 2 3" xfId="9486"/>
    <cellStyle name="Comma 22 4 2 2 2 3 2" xfId="9487"/>
    <cellStyle name="Comma 22 4 2 2 2 4" xfId="9488"/>
    <cellStyle name="Comma 22 4 2 2 2 4 2" xfId="9489"/>
    <cellStyle name="Comma 22 4 2 2 2 5" xfId="9490"/>
    <cellStyle name="Comma 22 4 2 2 3" xfId="9491"/>
    <cellStyle name="Comma 22 4 2 2 3 2" xfId="9492"/>
    <cellStyle name="Comma 22 4 2 2 3 2 2" xfId="9493"/>
    <cellStyle name="Comma 22 4 2 2 3 3" xfId="9494"/>
    <cellStyle name="Comma 22 4 2 2 3 3 2" xfId="9495"/>
    <cellStyle name="Comma 22 4 2 2 3 4" xfId="9496"/>
    <cellStyle name="Comma 22 4 2 2 3 4 2" xfId="9497"/>
    <cellStyle name="Comma 22 4 2 2 3 5" xfId="9498"/>
    <cellStyle name="Comma 22 4 2 2 4" xfId="9499"/>
    <cellStyle name="Comma 22 4 2 2 4 2" xfId="9500"/>
    <cellStyle name="Comma 22 4 2 2 4 2 2" xfId="9501"/>
    <cellStyle name="Comma 22 4 2 2 4 3" xfId="9502"/>
    <cellStyle name="Comma 22 4 2 2 5" xfId="9503"/>
    <cellStyle name="Comma 22 4 2 2 5 2" xfId="9504"/>
    <cellStyle name="Comma 22 4 2 2 6" xfId="9505"/>
    <cellStyle name="Comma 22 4 2 2 6 2" xfId="9506"/>
    <cellStyle name="Comma 22 4 2 2 7" xfId="9507"/>
    <cellStyle name="Comma 22 4 2 2 7 2" xfId="9508"/>
    <cellStyle name="Comma 22 4 2 2 8" xfId="9509"/>
    <cellStyle name="Comma 22 4 2 3" xfId="9510"/>
    <cellStyle name="Comma 22 4 2 3 2" xfId="9511"/>
    <cellStyle name="Comma 22 4 2 3 2 2" xfId="9512"/>
    <cellStyle name="Comma 22 4 2 3 3" xfId="9513"/>
    <cellStyle name="Comma 22 4 2 3 3 2" xfId="9514"/>
    <cellStyle name="Comma 22 4 2 3 4" xfId="9515"/>
    <cellStyle name="Comma 22 4 2 3 4 2" xfId="9516"/>
    <cellStyle name="Comma 22 4 2 3 5" xfId="9517"/>
    <cellStyle name="Comma 22 4 2 4" xfId="9518"/>
    <cellStyle name="Comma 22 4 2 4 2" xfId="9519"/>
    <cellStyle name="Comma 22 4 2 4 2 2" xfId="9520"/>
    <cellStyle name="Comma 22 4 2 4 3" xfId="9521"/>
    <cellStyle name="Comma 22 4 2 4 3 2" xfId="9522"/>
    <cellStyle name="Comma 22 4 2 4 4" xfId="9523"/>
    <cellStyle name="Comma 22 4 2 4 4 2" xfId="9524"/>
    <cellStyle name="Comma 22 4 2 4 5" xfId="9525"/>
    <cellStyle name="Comma 22 4 2 5" xfId="9526"/>
    <cellStyle name="Comma 22 4 2 5 2" xfId="9527"/>
    <cellStyle name="Comma 22 4 2 5 2 2" xfId="9528"/>
    <cellStyle name="Comma 22 4 2 5 3" xfId="9529"/>
    <cellStyle name="Comma 22 4 2 6" xfId="9530"/>
    <cellStyle name="Comma 22 4 2 6 2" xfId="9531"/>
    <cellStyle name="Comma 22 4 2 7" xfId="9532"/>
    <cellStyle name="Comma 22 4 2 7 2" xfId="9533"/>
    <cellStyle name="Comma 22 4 2 8" xfId="9534"/>
    <cellStyle name="Comma 22 4 2 8 2" xfId="9535"/>
    <cellStyle name="Comma 22 4 2 9" xfId="9536"/>
    <cellStyle name="Comma 22 4 3" xfId="9537"/>
    <cellStyle name="Comma 22 4 3 2" xfId="9538"/>
    <cellStyle name="Comma 22 4 3 2 2" xfId="9539"/>
    <cellStyle name="Comma 22 4 3 2 2 2" xfId="9540"/>
    <cellStyle name="Comma 22 4 3 2 2 2 2" xfId="9541"/>
    <cellStyle name="Comma 22 4 3 2 2 3" xfId="9542"/>
    <cellStyle name="Comma 22 4 3 2 2 3 2" xfId="9543"/>
    <cellStyle name="Comma 22 4 3 2 2 4" xfId="9544"/>
    <cellStyle name="Comma 22 4 3 2 2 4 2" xfId="9545"/>
    <cellStyle name="Comma 22 4 3 2 2 5" xfId="9546"/>
    <cellStyle name="Comma 22 4 3 2 3" xfId="9547"/>
    <cellStyle name="Comma 22 4 3 2 3 2" xfId="9548"/>
    <cellStyle name="Comma 22 4 3 2 3 2 2" xfId="9549"/>
    <cellStyle name="Comma 22 4 3 2 3 3" xfId="9550"/>
    <cellStyle name="Comma 22 4 3 2 3 3 2" xfId="9551"/>
    <cellStyle name="Comma 22 4 3 2 3 4" xfId="9552"/>
    <cellStyle name="Comma 22 4 3 2 3 4 2" xfId="9553"/>
    <cellStyle name="Comma 22 4 3 2 3 5" xfId="9554"/>
    <cellStyle name="Comma 22 4 3 2 4" xfId="9555"/>
    <cellStyle name="Comma 22 4 3 2 4 2" xfId="9556"/>
    <cellStyle name="Comma 22 4 3 2 4 2 2" xfId="9557"/>
    <cellStyle name="Comma 22 4 3 2 4 3" xfId="9558"/>
    <cellStyle name="Comma 22 4 3 2 5" xfId="9559"/>
    <cellStyle name="Comma 22 4 3 2 5 2" xfId="9560"/>
    <cellStyle name="Comma 22 4 3 2 6" xfId="9561"/>
    <cellStyle name="Comma 22 4 3 2 6 2" xfId="9562"/>
    <cellStyle name="Comma 22 4 3 2 7" xfId="9563"/>
    <cellStyle name="Comma 22 4 3 2 7 2" xfId="9564"/>
    <cellStyle name="Comma 22 4 3 2 8" xfId="9565"/>
    <cellStyle name="Comma 22 4 3 3" xfId="9566"/>
    <cellStyle name="Comma 22 4 3 3 2" xfId="9567"/>
    <cellStyle name="Comma 22 4 3 3 2 2" xfId="9568"/>
    <cellStyle name="Comma 22 4 3 3 3" xfId="9569"/>
    <cellStyle name="Comma 22 4 3 3 3 2" xfId="9570"/>
    <cellStyle name="Comma 22 4 3 3 4" xfId="9571"/>
    <cellStyle name="Comma 22 4 3 3 4 2" xfId="9572"/>
    <cellStyle name="Comma 22 4 3 3 5" xfId="9573"/>
    <cellStyle name="Comma 22 4 3 4" xfId="9574"/>
    <cellStyle name="Comma 22 4 3 4 2" xfId="9575"/>
    <cellStyle name="Comma 22 4 3 4 2 2" xfId="9576"/>
    <cellStyle name="Comma 22 4 3 4 3" xfId="9577"/>
    <cellStyle name="Comma 22 4 3 4 3 2" xfId="9578"/>
    <cellStyle name="Comma 22 4 3 4 4" xfId="9579"/>
    <cellStyle name="Comma 22 4 3 4 4 2" xfId="9580"/>
    <cellStyle name="Comma 22 4 3 4 5" xfId="9581"/>
    <cellStyle name="Comma 22 4 3 5" xfId="9582"/>
    <cellStyle name="Comma 22 4 3 5 2" xfId="9583"/>
    <cellStyle name="Comma 22 4 3 5 2 2" xfId="9584"/>
    <cellStyle name="Comma 22 4 3 5 3" xfId="9585"/>
    <cellStyle name="Comma 22 4 3 6" xfId="9586"/>
    <cellStyle name="Comma 22 4 3 6 2" xfId="9587"/>
    <cellStyle name="Comma 22 4 3 7" xfId="9588"/>
    <cellStyle name="Comma 22 4 3 7 2" xfId="9589"/>
    <cellStyle name="Comma 22 4 3 8" xfId="9590"/>
    <cellStyle name="Comma 22 4 3 8 2" xfId="9591"/>
    <cellStyle name="Comma 22 4 3 9" xfId="9592"/>
    <cellStyle name="Comma 22 4 4" xfId="9593"/>
    <cellStyle name="Comma 22 4 4 2" xfId="9594"/>
    <cellStyle name="Comma 22 4 4 2 2" xfId="9595"/>
    <cellStyle name="Comma 22 4 4 2 2 2" xfId="9596"/>
    <cellStyle name="Comma 22 4 4 2 3" xfId="9597"/>
    <cellStyle name="Comma 22 4 4 2 3 2" xfId="9598"/>
    <cellStyle name="Comma 22 4 4 2 4" xfId="9599"/>
    <cellStyle name="Comma 22 4 4 2 4 2" xfId="9600"/>
    <cellStyle name="Comma 22 4 4 2 5" xfId="9601"/>
    <cellStyle name="Comma 22 4 4 3" xfId="9602"/>
    <cellStyle name="Comma 22 4 4 3 2" xfId="9603"/>
    <cellStyle name="Comma 22 4 4 3 2 2" xfId="9604"/>
    <cellStyle name="Comma 22 4 4 3 3" xfId="9605"/>
    <cellStyle name="Comma 22 4 4 3 3 2" xfId="9606"/>
    <cellStyle name="Comma 22 4 4 3 4" xfId="9607"/>
    <cellStyle name="Comma 22 4 4 3 4 2" xfId="9608"/>
    <cellStyle name="Comma 22 4 4 3 5" xfId="9609"/>
    <cellStyle name="Comma 22 4 4 4" xfId="9610"/>
    <cellStyle name="Comma 22 4 4 4 2" xfId="9611"/>
    <cellStyle name="Comma 22 4 4 4 2 2" xfId="9612"/>
    <cellStyle name="Comma 22 4 4 4 3" xfId="9613"/>
    <cellStyle name="Comma 22 4 4 5" xfId="9614"/>
    <cellStyle name="Comma 22 4 4 5 2" xfId="9615"/>
    <cellStyle name="Comma 22 4 4 6" xfId="9616"/>
    <cellStyle name="Comma 22 4 4 6 2" xfId="9617"/>
    <cellStyle name="Comma 22 4 4 7" xfId="9618"/>
    <cellStyle name="Comma 22 4 4 7 2" xfId="9619"/>
    <cellStyle name="Comma 22 4 4 8" xfId="9620"/>
    <cellStyle name="Comma 22 4 5" xfId="9621"/>
    <cellStyle name="Comma 22 4 5 2" xfId="9622"/>
    <cellStyle name="Comma 22 4 5 2 2" xfId="9623"/>
    <cellStyle name="Comma 22 4 5 3" xfId="9624"/>
    <cellStyle name="Comma 22 4 5 3 2" xfId="9625"/>
    <cellStyle name="Comma 22 4 5 4" xfId="9626"/>
    <cellStyle name="Comma 22 4 5 4 2" xfId="9627"/>
    <cellStyle name="Comma 22 4 5 5" xfId="9628"/>
    <cellStyle name="Comma 22 4 6" xfId="9629"/>
    <cellStyle name="Comma 22 4 6 2" xfId="9630"/>
    <cellStyle name="Comma 22 4 6 2 2" xfId="9631"/>
    <cellStyle name="Comma 22 4 6 3" xfId="9632"/>
    <cellStyle name="Comma 22 4 6 3 2" xfId="9633"/>
    <cellStyle name="Comma 22 4 6 4" xfId="9634"/>
    <cellStyle name="Comma 22 4 6 4 2" xfId="9635"/>
    <cellStyle name="Comma 22 4 6 5" xfId="9636"/>
    <cellStyle name="Comma 22 4 7" xfId="9637"/>
    <cellStyle name="Comma 22 4 7 2" xfId="9638"/>
    <cellStyle name="Comma 22 4 7 2 2" xfId="9639"/>
    <cellStyle name="Comma 22 4 7 3" xfId="9640"/>
    <cellStyle name="Comma 22 4 8" xfId="9641"/>
    <cellStyle name="Comma 22 4 8 2" xfId="9642"/>
    <cellStyle name="Comma 22 4 9" xfId="9643"/>
    <cellStyle name="Comma 22 4 9 2" xfId="9644"/>
    <cellStyle name="Comma 22 5" xfId="9645"/>
    <cellStyle name="Comma 22 5 10" xfId="9646"/>
    <cellStyle name="Comma 22 5 10 2" xfId="9647"/>
    <cellStyle name="Comma 22 5 11" xfId="9648"/>
    <cellStyle name="Comma 22 5 2" xfId="9649"/>
    <cellStyle name="Comma 22 5 2 2" xfId="9650"/>
    <cellStyle name="Comma 22 5 2 2 2" xfId="9651"/>
    <cellStyle name="Comma 22 5 2 2 2 2" xfId="9652"/>
    <cellStyle name="Comma 22 5 2 2 2 2 2" xfId="9653"/>
    <cellStyle name="Comma 22 5 2 2 2 3" xfId="9654"/>
    <cellStyle name="Comma 22 5 2 2 2 3 2" xfId="9655"/>
    <cellStyle name="Comma 22 5 2 2 2 4" xfId="9656"/>
    <cellStyle name="Comma 22 5 2 2 2 4 2" xfId="9657"/>
    <cellStyle name="Comma 22 5 2 2 2 5" xfId="9658"/>
    <cellStyle name="Comma 22 5 2 2 3" xfId="9659"/>
    <cellStyle name="Comma 22 5 2 2 3 2" xfId="9660"/>
    <cellStyle name="Comma 22 5 2 2 3 2 2" xfId="9661"/>
    <cellStyle name="Comma 22 5 2 2 3 3" xfId="9662"/>
    <cellStyle name="Comma 22 5 2 2 3 3 2" xfId="9663"/>
    <cellStyle name="Comma 22 5 2 2 3 4" xfId="9664"/>
    <cellStyle name="Comma 22 5 2 2 3 4 2" xfId="9665"/>
    <cellStyle name="Comma 22 5 2 2 3 5" xfId="9666"/>
    <cellStyle name="Comma 22 5 2 2 4" xfId="9667"/>
    <cellStyle name="Comma 22 5 2 2 4 2" xfId="9668"/>
    <cellStyle name="Comma 22 5 2 2 4 2 2" xfId="9669"/>
    <cellStyle name="Comma 22 5 2 2 4 3" xfId="9670"/>
    <cellStyle name="Comma 22 5 2 2 5" xfId="9671"/>
    <cellStyle name="Comma 22 5 2 2 5 2" xfId="9672"/>
    <cellStyle name="Comma 22 5 2 2 6" xfId="9673"/>
    <cellStyle name="Comma 22 5 2 2 6 2" xfId="9674"/>
    <cellStyle name="Comma 22 5 2 2 7" xfId="9675"/>
    <cellStyle name="Comma 22 5 2 2 7 2" xfId="9676"/>
    <cellStyle name="Comma 22 5 2 2 8" xfId="9677"/>
    <cellStyle name="Comma 22 5 2 3" xfId="9678"/>
    <cellStyle name="Comma 22 5 2 3 2" xfId="9679"/>
    <cellStyle name="Comma 22 5 2 3 2 2" xfId="9680"/>
    <cellStyle name="Comma 22 5 2 3 3" xfId="9681"/>
    <cellStyle name="Comma 22 5 2 3 3 2" xfId="9682"/>
    <cellStyle name="Comma 22 5 2 3 4" xfId="9683"/>
    <cellStyle name="Comma 22 5 2 3 4 2" xfId="9684"/>
    <cellStyle name="Comma 22 5 2 3 5" xfId="9685"/>
    <cellStyle name="Comma 22 5 2 4" xfId="9686"/>
    <cellStyle name="Comma 22 5 2 4 2" xfId="9687"/>
    <cellStyle name="Comma 22 5 2 4 2 2" xfId="9688"/>
    <cellStyle name="Comma 22 5 2 4 3" xfId="9689"/>
    <cellStyle name="Comma 22 5 2 4 3 2" xfId="9690"/>
    <cellStyle name="Comma 22 5 2 4 4" xfId="9691"/>
    <cellStyle name="Comma 22 5 2 4 4 2" xfId="9692"/>
    <cellStyle name="Comma 22 5 2 4 5" xfId="9693"/>
    <cellStyle name="Comma 22 5 2 5" xfId="9694"/>
    <cellStyle name="Comma 22 5 2 5 2" xfId="9695"/>
    <cellStyle name="Comma 22 5 2 5 2 2" xfId="9696"/>
    <cellStyle name="Comma 22 5 2 5 3" xfId="9697"/>
    <cellStyle name="Comma 22 5 2 6" xfId="9698"/>
    <cellStyle name="Comma 22 5 2 6 2" xfId="9699"/>
    <cellStyle name="Comma 22 5 2 7" xfId="9700"/>
    <cellStyle name="Comma 22 5 2 7 2" xfId="9701"/>
    <cellStyle name="Comma 22 5 2 8" xfId="9702"/>
    <cellStyle name="Comma 22 5 2 8 2" xfId="9703"/>
    <cellStyle name="Comma 22 5 2 9" xfId="9704"/>
    <cellStyle name="Comma 22 5 3" xfId="9705"/>
    <cellStyle name="Comma 22 5 3 2" xfId="9706"/>
    <cellStyle name="Comma 22 5 3 2 2" xfId="9707"/>
    <cellStyle name="Comma 22 5 3 2 2 2" xfId="9708"/>
    <cellStyle name="Comma 22 5 3 2 2 2 2" xfId="9709"/>
    <cellStyle name="Comma 22 5 3 2 2 3" xfId="9710"/>
    <cellStyle name="Comma 22 5 3 2 2 3 2" xfId="9711"/>
    <cellStyle name="Comma 22 5 3 2 2 4" xfId="9712"/>
    <cellStyle name="Comma 22 5 3 2 2 4 2" xfId="9713"/>
    <cellStyle name="Comma 22 5 3 2 2 5" xfId="9714"/>
    <cellStyle name="Comma 22 5 3 2 3" xfId="9715"/>
    <cellStyle name="Comma 22 5 3 2 3 2" xfId="9716"/>
    <cellStyle name="Comma 22 5 3 2 3 2 2" xfId="9717"/>
    <cellStyle name="Comma 22 5 3 2 3 3" xfId="9718"/>
    <cellStyle name="Comma 22 5 3 2 3 3 2" xfId="9719"/>
    <cellStyle name="Comma 22 5 3 2 3 4" xfId="9720"/>
    <cellStyle name="Comma 22 5 3 2 3 4 2" xfId="9721"/>
    <cellStyle name="Comma 22 5 3 2 3 5" xfId="9722"/>
    <cellStyle name="Comma 22 5 3 2 4" xfId="9723"/>
    <cellStyle name="Comma 22 5 3 2 4 2" xfId="9724"/>
    <cellStyle name="Comma 22 5 3 2 4 2 2" xfId="9725"/>
    <cellStyle name="Comma 22 5 3 2 4 3" xfId="9726"/>
    <cellStyle name="Comma 22 5 3 2 5" xfId="9727"/>
    <cellStyle name="Comma 22 5 3 2 5 2" xfId="9728"/>
    <cellStyle name="Comma 22 5 3 2 6" xfId="9729"/>
    <cellStyle name="Comma 22 5 3 2 6 2" xfId="9730"/>
    <cellStyle name="Comma 22 5 3 2 7" xfId="9731"/>
    <cellStyle name="Comma 22 5 3 2 7 2" xfId="9732"/>
    <cellStyle name="Comma 22 5 3 2 8" xfId="9733"/>
    <cellStyle name="Comma 22 5 3 3" xfId="9734"/>
    <cellStyle name="Comma 22 5 3 3 2" xfId="9735"/>
    <cellStyle name="Comma 22 5 3 3 2 2" xfId="9736"/>
    <cellStyle name="Comma 22 5 3 3 3" xfId="9737"/>
    <cellStyle name="Comma 22 5 3 3 3 2" xfId="9738"/>
    <cellStyle name="Comma 22 5 3 3 4" xfId="9739"/>
    <cellStyle name="Comma 22 5 3 3 4 2" xfId="9740"/>
    <cellStyle name="Comma 22 5 3 3 5" xfId="9741"/>
    <cellStyle name="Comma 22 5 3 4" xfId="9742"/>
    <cellStyle name="Comma 22 5 3 4 2" xfId="9743"/>
    <cellStyle name="Comma 22 5 3 4 2 2" xfId="9744"/>
    <cellStyle name="Comma 22 5 3 4 3" xfId="9745"/>
    <cellStyle name="Comma 22 5 3 4 3 2" xfId="9746"/>
    <cellStyle name="Comma 22 5 3 4 4" xfId="9747"/>
    <cellStyle name="Comma 22 5 3 4 4 2" xfId="9748"/>
    <cellStyle name="Comma 22 5 3 4 5" xfId="9749"/>
    <cellStyle name="Comma 22 5 3 5" xfId="9750"/>
    <cellStyle name="Comma 22 5 3 5 2" xfId="9751"/>
    <cellStyle name="Comma 22 5 3 5 2 2" xfId="9752"/>
    <cellStyle name="Comma 22 5 3 5 3" xfId="9753"/>
    <cellStyle name="Comma 22 5 3 6" xfId="9754"/>
    <cellStyle name="Comma 22 5 3 6 2" xfId="9755"/>
    <cellStyle name="Comma 22 5 3 7" xfId="9756"/>
    <cellStyle name="Comma 22 5 3 7 2" xfId="9757"/>
    <cellStyle name="Comma 22 5 3 8" xfId="9758"/>
    <cellStyle name="Comma 22 5 3 8 2" xfId="9759"/>
    <cellStyle name="Comma 22 5 3 9" xfId="9760"/>
    <cellStyle name="Comma 22 5 4" xfId="9761"/>
    <cellStyle name="Comma 22 5 4 2" xfId="9762"/>
    <cellStyle name="Comma 22 5 4 2 2" xfId="9763"/>
    <cellStyle name="Comma 22 5 4 2 2 2" xfId="9764"/>
    <cellStyle name="Comma 22 5 4 2 3" xfId="9765"/>
    <cellStyle name="Comma 22 5 4 2 3 2" xfId="9766"/>
    <cellStyle name="Comma 22 5 4 2 4" xfId="9767"/>
    <cellStyle name="Comma 22 5 4 2 4 2" xfId="9768"/>
    <cellStyle name="Comma 22 5 4 2 5" xfId="9769"/>
    <cellStyle name="Comma 22 5 4 3" xfId="9770"/>
    <cellStyle name="Comma 22 5 4 3 2" xfId="9771"/>
    <cellStyle name="Comma 22 5 4 3 2 2" xfId="9772"/>
    <cellStyle name="Comma 22 5 4 3 3" xfId="9773"/>
    <cellStyle name="Comma 22 5 4 3 3 2" xfId="9774"/>
    <cellStyle name="Comma 22 5 4 3 4" xfId="9775"/>
    <cellStyle name="Comma 22 5 4 3 4 2" xfId="9776"/>
    <cellStyle name="Comma 22 5 4 3 5" xfId="9777"/>
    <cellStyle name="Comma 22 5 4 4" xfId="9778"/>
    <cellStyle name="Comma 22 5 4 4 2" xfId="9779"/>
    <cellStyle name="Comma 22 5 4 4 2 2" xfId="9780"/>
    <cellStyle name="Comma 22 5 4 4 3" xfId="9781"/>
    <cellStyle name="Comma 22 5 4 5" xfId="9782"/>
    <cellStyle name="Comma 22 5 4 5 2" xfId="9783"/>
    <cellStyle name="Comma 22 5 4 6" xfId="9784"/>
    <cellStyle name="Comma 22 5 4 6 2" xfId="9785"/>
    <cellStyle name="Comma 22 5 4 7" xfId="9786"/>
    <cellStyle name="Comma 22 5 4 7 2" xfId="9787"/>
    <cellStyle name="Comma 22 5 4 8" xfId="9788"/>
    <cellStyle name="Comma 22 5 5" xfId="9789"/>
    <cellStyle name="Comma 22 5 5 2" xfId="9790"/>
    <cellStyle name="Comma 22 5 5 2 2" xfId="9791"/>
    <cellStyle name="Comma 22 5 5 3" xfId="9792"/>
    <cellStyle name="Comma 22 5 5 3 2" xfId="9793"/>
    <cellStyle name="Comma 22 5 5 4" xfId="9794"/>
    <cellStyle name="Comma 22 5 5 4 2" xfId="9795"/>
    <cellStyle name="Comma 22 5 5 5" xfId="9796"/>
    <cellStyle name="Comma 22 5 6" xfId="9797"/>
    <cellStyle name="Comma 22 5 6 2" xfId="9798"/>
    <cellStyle name="Comma 22 5 6 2 2" xfId="9799"/>
    <cellStyle name="Comma 22 5 6 3" xfId="9800"/>
    <cellStyle name="Comma 22 5 6 3 2" xfId="9801"/>
    <cellStyle name="Comma 22 5 6 4" xfId="9802"/>
    <cellStyle name="Comma 22 5 6 4 2" xfId="9803"/>
    <cellStyle name="Comma 22 5 6 5" xfId="9804"/>
    <cellStyle name="Comma 22 5 7" xfId="9805"/>
    <cellStyle name="Comma 22 5 7 2" xfId="9806"/>
    <cellStyle name="Comma 22 5 7 2 2" xfId="9807"/>
    <cellStyle name="Comma 22 5 7 3" xfId="9808"/>
    <cellStyle name="Comma 22 5 8" xfId="9809"/>
    <cellStyle name="Comma 22 5 8 2" xfId="9810"/>
    <cellStyle name="Comma 22 5 9" xfId="9811"/>
    <cellStyle name="Comma 22 5 9 2" xfId="9812"/>
    <cellStyle name="Comma 22 6" xfId="9813"/>
    <cellStyle name="Comma 22 6 2" xfId="9814"/>
    <cellStyle name="Comma 22 6 2 2" xfId="9815"/>
    <cellStyle name="Comma 22 6 2 2 2" xfId="9816"/>
    <cellStyle name="Comma 22 6 2 2 2 2" xfId="9817"/>
    <cellStyle name="Comma 22 6 2 2 3" xfId="9818"/>
    <cellStyle name="Comma 22 6 2 2 3 2" xfId="9819"/>
    <cellStyle name="Comma 22 6 2 2 4" xfId="9820"/>
    <cellStyle name="Comma 22 6 2 2 4 2" xfId="9821"/>
    <cellStyle name="Comma 22 6 2 2 5" xfId="9822"/>
    <cellStyle name="Comma 22 6 2 3" xfId="9823"/>
    <cellStyle name="Comma 22 6 2 3 2" xfId="9824"/>
    <cellStyle name="Comma 22 6 2 3 2 2" xfId="9825"/>
    <cellStyle name="Comma 22 6 2 3 3" xfId="9826"/>
    <cellStyle name="Comma 22 6 2 3 3 2" xfId="9827"/>
    <cellStyle name="Comma 22 6 2 3 4" xfId="9828"/>
    <cellStyle name="Comma 22 6 2 3 4 2" xfId="9829"/>
    <cellStyle name="Comma 22 6 2 3 5" xfId="9830"/>
    <cellStyle name="Comma 22 6 2 4" xfId="9831"/>
    <cellStyle name="Comma 22 6 2 4 2" xfId="9832"/>
    <cellStyle name="Comma 22 6 2 4 2 2" xfId="9833"/>
    <cellStyle name="Comma 22 6 2 4 3" xfId="9834"/>
    <cellStyle name="Comma 22 6 2 5" xfId="9835"/>
    <cellStyle name="Comma 22 6 2 5 2" xfId="9836"/>
    <cellStyle name="Comma 22 6 2 6" xfId="9837"/>
    <cellStyle name="Comma 22 6 2 6 2" xfId="9838"/>
    <cellStyle name="Comma 22 6 2 7" xfId="9839"/>
    <cellStyle name="Comma 22 6 2 7 2" xfId="9840"/>
    <cellStyle name="Comma 22 6 2 8" xfId="9841"/>
    <cellStyle name="Comma 22 6 3" xfId="9842"/>
    <cellStyle name="Comma 22 6 3 2" xfId="9843"/>
    <cellStyle name="Comma 22 6 3 2 2" xfId="9844"/>
    <cellStyle name="Comma 22 6 3 3" xfId="9845"/>
    <cellStyle name="Comma 22 6 3 3 2" xfId="9846"/>
    <cellStyle name="Comma 22 6 3 4" xfId="9847"/>
    <cellStyle name="Comma 22 6 3 4 2" xfId="9848"/>
    <cellStyle name="Comma 22 6 3 5" xfId="9849"/>
    <cellStyle name="Comma 22 6 4" xfId="9850"/>
    <cellStyle name="Comma 22 6 4 2" xfId="9851"/>
    <cellStyle name="Comma 22 6 4 2 2" xfId="9852"/>
    <cellStyle name="Comma 22 6 4 3" xfId="9853"/>
    <cellStyle name="Comma 22 6 4 3 2" xfId="9854"/>
    <cellStyle name="Comma 22 6 4 4" xfId="9855"/>
    <cellStyle name="Comma 22 6 4 4 2" xfId="9856"/>
    <cellStyle name="Comma 22 6 4 5" xfId="9857"/>
    <cellStyle name="Comma 22 6 5" xfId="9858"/>
    <cellStyle name="Comma 22 6 5 2" xfId="9859"/>
    <cellStyle name="Comma 22 6 5 2 2" xfId="9860"/>
    <cellStyle name="Comma 22 6 5 3" xfId="9861"/>
    <cellStyle name="Comma 22 6 6" xfId="9862"/>
    <cellStyle name="Comma 22 6 6 2" xfId="9863"/>
    <cellStyle name="Comma 22 6 7" xfId="9864"/>
    <cellStyle name="Comma 22 6 7 2" xfId="9865"/>
    <cellStyle name="Comma 22 6 8" xfId="9866"/>
    <cellStyle name="Comma 22 6 8 2" xfId="9867"/>
    <cellStyle name="Comma 22 6 9" xfId="9868"/>
    <cellStyle name="Comma 22 7" xfId="9869"/>
    <cellStyle name="Comma 22 7 2" xfId="9870"/>
    <cellStyle name="Comma 22 7 2 2" xfId="9871"/>
    <cellStyle name="Comma 22 7 2 2 2" xfId="9872"/>
    <cellStyle name="Comma 22 7 2 2 2 2" xfId="9873"/>
    <cellStyle name="Comma 22 7 2 2 3" xfId="9874"/>
    <cellStyle name="Comma 22 7 2 2 3 2" xfId="9875"/>
    <cellStyle name="Comma 22 7 2 2 4" xfId="9876"/>
    <cellStyle name="Comma 22 7 2 2 4 2" xfId="9877"/>
    <cellStyle name="Comma 22 7 2 2 5" xfId="9878"/>
    <cellStyle name="Comma 22 7 2 3" xfId="9879"/>
    <cellStyle name="Comma 22 7 2 3 2" xfId="9880"/>
    <cellStyle name="Comma 22 7 2 3 2 2" xfId="9881"/>
    <cellStyle name="Comma 22 7 2 3 3" xfId="9882"/>
    <cellStyle name="Comma 22 7 2 3 3 2" xfId="9883"/>
    <cellStyle name="Comma 22 7 2 3 4" xfId="9884"/>
    <cellStyle name="Comma 22 7 2 3 4 2" xfId="9885"/>
    <cellStyle name="Comma 22 7 2 3 5" xfId="9886"/>
    <cellStyle name="Comma 22 7 2 4" xfId="9887"/>
    <cellStyle name="Comma 22 7 2 4 2" xfId="9888"/>
    <cellStyle name="Comma 22 7 2 4 2 2" xfId="9889"/>
    <cellStyle name="Comma 22 7 2 4 3" xfId="9890"/>
    <cellStyle name="Comma 22 7 2 5" xfId="9891"/>
    <cellStyle name="Comma 22 7 2 5 2" xfId="9892"/>
    <cellStyle name="Comma 22 7 2 6" xfId="9893"/>
    <cellStyle name="Comma 22 7 2 6 2" xfId="9894"/>
    <cellStyle name="Comma 22 7 2 7" xfId="9895"/>
    <cellStyle name="Comma 22 7 2 7 2" xfId="9896"/>
    <cellStyle name="Comma 22 7 2 8" xfId="9897"/>
    <cellStyle name="Comma 22 7 3" xfId="9898"/>
    <cellStyle name="Comma 22 7 3 2" xfId="9899"/>
    <cellStyle name="Comma 22 7 3 2 2" xfId="9900"/>
    <cellStyle name="Comma 22 7 3 3" xfId="9901"/>
    <cellStyle name="Comma 22 7 3 3 2" xfId="9902"/>
    <cellStyle name="Comma 22 7 3 4" xfId="9903"/>
    <cellStyle name="Comma 22 7 3 4 2" xfId="9904"/>
    <cellStyle name="Comma 22 7 3 5" xfId="9905"/>
    <cellStyle name="Comma 22 7 4" xfId="9906"/>
    <cellStyle name="Comma 22 7 4 2" xfId="9907"/>
    <cellStyle name="Comma 22 7 4 2 2" xfId="9908"/>
    <cellStyle name="Comma 22 7 4 3" xfId="9909"/>
    <cellStyle name="Comma 22 7 4 3 2" xfId="9910"/>
    <cellStyle name="Comma 22 7 4 4" xfId="9911"/>
    <cellStyle name="Comma 22 7 4 4 2" xfId="9912"/>
    <cellStyle name="Comma 22 7 4 5" xfId="9913"/>
    <cellStyle name="Comma 22 7 5" xfId="9914"/>
    <cellStyle name="Comma 22 7 5 2" xfId="9915"/>
    <cellStyle name="Comma 22 7 5 2 2" xfId="9916"/>
    <cellStyle name="Comma 22 7 5 3" xfId="9917"/>
    <cellStyle name="Comma 22 7 6" xfId="9918"/>
    <cellStyle name="Comma 22 7 6 2" xfId="9919"/>
    <cellStyle name="Comma 22 7 7" xfId="9920"/>
    <cellStyle name="Comma 22 7 7 2" xfId="9921"/>
    <cellStyle name="Comma 22 7 8" xfId="9922"/>
    <cellStyle name="Comma 22 7 8 2" xfId="9923"/>
    <cellStyle name="Comma 22 7 9" xfId="9924"/>
    <cellStyle name="Comma 22 8" xfId="9925"/>
    <cellStyle name="Comma 22 8 2" xfId="9926"/>
    <cellStyle name="Comma 22 8 2 2" xfId="9927"/>
    <cellStyle name="Comma 22 8 2 2 2" xfId="9928"/>
    <cellStyle name="Comma 22 8 2 3" xfId="9929"/>
    <cellStyle name="Comma 22 8 2 3 2" xfId="9930"/>
    <cellStyle name="Comma 22 8 2 4" xfId="9931"/>
    <cellStyle name="Comma 22 8 2 4 2" xfId="9932"/>
    <cellStyle name="Comma 22 8 2 5" xfId="9933"/>
    <cellStyle name="Comma 22 8 3" xfId="9934"/>
    <cellStyle name="Comma 22 8 3 2" xfId="9935"/>
    <cellStyle name="Comma 22 8 3 2 2" xfId="9936"/>
    <cellStyle name="Comma 22 8 3 3" xfId="9937"/>
    <cellStyle name="Comma 22 8 3 3 2" xfId="9938"/>
    <cellStyle name="Comma 22 8 3 4" xfId="9939"/>
    <cellStyle name="Comma 22 8 3 4 2" xfId="9940"/>
    <cellStyle name="Comma 22 8 3 5" xfId="9941"/>
    <cellStyle name="Comma 22 8 4" xfId="9942"/>
    <cellStyle name="Comma 22 8 4 2" xfId="9943"/>
    <cellStyle name="Comma 22 8 4 2 2" xfId="9944"/>
    <cellStyle name="Comma 22 8 4 3" xfId="9945"/>
    <cellStyle name="Comma 22 8 5" xfId="9946"/>
    <cellStyle name="Comma 22 8 5 2" xfId="9947"/>
    <cellStyle name="Comma 22 8 6" xfId="9948"/>
    <cellStyle name="Comma 22 8 6 2" xfId="9949"/>
    <cellStyle name="Comma 22 8 7" xfId="9950"/>
    <cellStyle name="Comma 22 8 7 2" xfId="9951"/>
    <cellStyle name="Comma 22 8 8" xfId="9952"/>
    <cellStyle name="Comma 22 9" xfId="9953"/>
    <cellStyle name="Comma 22 9 2" xfId="9954"/>
    <cellStyle name="Comma 22 9 2 2" xfId="9955"/>
    <cellStyle name="Comma 22 9 3" xfId="9956"/>
    <cellStyle name="Comma 22 9 3 2" xfId="9957"/>
    <cellStyle name="Comma 22 9 4" xfId="9958"/>
    <cellStyle name="Comma 22 9 4 2" xfId="9959"/>
    <cellStyle name="Comma 22 9 5" xfId="9960"/>
    <cellStyle name="Comma 22 9 5 2" xfId="9961"/>
    <cellStyle name="Comma 220" xfId="48327"/>
    <cellStyle name="Comma 221" xfId="48328"/>
    <cellStyle name="Comma 222" xfId="48329"/>
    <cellStyle name="Comma 223" xfId="48330"/>
    <cellStyle name="Comma 224" xfId="48331"/>
    <cellStyle name="Comma 225" xfId="48332"/>
    <cellStyle name="Comma 226" xfId="48333"/>
    <cellStyle name="Comma 227" xfId="48334"/>
    <cellStyle name="Comma 228" xfId="48335"/>
    <cellStyle name="Comma 229" xfId="48336"/>
    <cellStyle name="Comma 23" xfId="9962"/>
    <cellStyle name="Comma 23 10" xfId="48337"/>
    <cellStyle name="Comma 23 2" xfId="9963"/>
    <cellStyle name="Comma 23 3" xfId="9964"/>
    <cellStyle name="Comma 23 4" xfId="48338"/>
    <cellStyle name="Comma 23 5" xfId="48339"/>
    <cellStyle name="Comma 23 6" xfId="48340"/>
    <cellStyle name="Comma 23 7" xfId="48341"/>
    <cellStyle name="Comma 23 8" xfId="48342"/>
    <cellStyle name="Comma 23 9" xfId="48343"/>
    <cellStyle name="Comma 230" xfId="48344"/>
    <cellStyle name="Comma 231" xfId="48345"/>
    <cellStyle name="Comma 232" xfId="48346"/>
    <cellStyle name="Comma 233" xfId="48347"/>
    <cellStyle name="Comma 234" xfId="48348"/>
    <cellStyle name="Comma 235" xfId="48349"/>
    <cellStyle name="Comma 236" xfId="48350"/>
    <cellStyle name="Comma 237" xfId="48351"/>
    <cellStyle name="Comma 238" xfId="48352"/>
    <cellStyle name="Comma 239" xfId="48353"/>
    <cellStyle name="Comma 24" xfId="9965"/>
    <cellStyle name="Comma 24 10" xfId="48354"/>
    <cellStyle name="Comma 24 2" xfId="9966"/>
    <cellStyle name="Comma 24 2 2" xfId="9967"/>
    <cellStyle name="Comma 24 3" xfId="9968"/>
    <cellStyle name="Comma 24 3 2" xfId="48355"/>
    <cellStyle name="Comma 24 3 2 2" xfId="48356"/>
    <cellStyle name="Comma 24 3 3" xfId="48357"/>
    <cellStyle name="Comma 24 3 3 2" xfId="48358"/>
    <cellStyle name="Comma 24 3 4" xfId="48359"/>
    <cellStyle name="Comma 24 3 4 2" xfId="48360"/>
    <cellStyle name="Comma 24 3 5" xfId="48361"/>
    <cellStyle name="Comma 24 3 5 2" xfId="48362"/>
    <cellStyle name="Comma 24 4" xfId="9969"/>
    <cellStyle name="Comma 24 5" xfId="9970"/>
    <cellStyle name="Comma 24 6" xfId="48363"/>
    <cellStyle name="Comma 24 7" xfId="48364"/>
    <cellStyle name="Comma 24 8" xfId="48365"/>
    <cellStyle name="Comma 24 9" xfId="48366"/>
    <cellStyle name="Comma 240" xfId="48367"/>
    <cellStyle name="Comma 241" xfId="48368"/>
    <cellStyle name="Comma 242" xfId="48369"/>
    <cellStyle name="Comma 243" xfId="48370"/>
    <cellStyle name="Comma 244" xfId="48371"/>
    <cellStyle name="Comma 245" xfId="48372"/>
    <cellStyle name="Comma 246" xfId="48373"/>
    <cellStyle name="Comma 247" xfId="48374"/>
    <cellStyle name="Comma 248" xfId="48375"/>
    <cellStyle name="Comma 248 2" xfId="48376"/>
    <cellStyle name="Comma 248 2 2" xfId="48377"/>
    <cellStyle name="Comma 248 2 2 2" xfId="48378"/>
    <cellStyle name="Comma 248 2 2 3" xfId="48379"/>
    <cellStyle name="Comma 248 3" xfId="48380"/>
    <cellStyle name="Comma 248 3 2" xfId="48381"/>
    <cellStyle name="Comma 248 3 3" xfId="48382"/>
    <cellStyle name="Comma 248 3 4" xfId="48383"/>
    <cellStyle name="Comma 248 4" xfId="48384"/>
    <cellStyle name="Comma 248 5" xfId="48385"/>
    <cellStyle name="Comma 249" xfId="48386"/>
    <cellStyle name="Comma 249 2" xfId="48387"/>
    <cellStyle name="Comma 249 2 2" xfId="48388"/>
    <cellStyle name="Comma 249 3" xfId="48389"/>
    <cellStyle name="Comma 249 4" xfId="48390"/>
    <cellStyle name="Comma 25" xfId="9971"/>
    <cellStyle name="Comma 25 10" xfId="48391"/>
    <cellStyle name="Comma 25 2" xfId="9972"/>
    <cellStyle name="Comma 25 2 2" xfId="9973"/>
    <cellStyle name="Comma 25 3" xfId="9974"/>
    <cellStyle name="Comma 25 3 2" xfId="9975"/>
    <cellStyle name="Comma 25 4" xfId="9976"/>
    <cellStyle name="Comma 25 4 2" xfId="9977"/>
    <cellStyle name="Comma 25 5" xfId="9978"/>
    <cellStyle name="Comma 25 5 2" xfId="48392"/>
    <cellStyle name="Comma 25 6" xfId="48393"/>
    <cellStyle name="Comma 25 6 2" xfId="48394"/>
    <cellStyle name="Comma 25 7" xfId="48395"/>
    <cellStyle name="Comma 25 7 2" xfId="48396"/>
    <cellStyle name="Comma 25 8" xfId="48397"/>
    <cellStyle name="Comma 25 8 2" xfId="48398"/>
    <cellStyle name="Comma 25 9" xfId="48399"/>
    <cellStyle name="Comma 250" xfId="48400"/>
    <cellStyle name="Comma 250 2" xfId="48401"/>
    <cellStyle name="Comma 250 3" xfId="48402"/>
    <cellStyle name="Comma 251" xfId="48403"/>
    <cellStyle name="Comma 251 2" xfId="48404"/>
    <cellStyle name="Comma 252" xfId="48405"/>
    <cellStyle name="Comma 252 2" xfId="48406"/>
    <cellStyle name="Comma 253" xfId="48407"/>
    <cellStyle name="Comma 253 2" xfId="48408"/>
    <cellStyle name="Comma 254" xfId="48409"/>
    <cellStyle name="Comma 254 2" xfId="48410"/>
    <cellStyle name="Comma 255" xfId="48411"/>
    <cellStyle name="Comma 255 2" xfId="48412"/>
    <cellStyle name="Comma 256" xfId="48413"/>
    <cellStyle name="Comma 256 2" xfId="48414"/>
    <cellStyle name="Comma 257" xfId="48415"/>
    <cellStyle name="Comma 257 2" xfId="48416"/>
    <cellStyle name="Comma 258" xfId="48417"/>
    <cellStyle name="Comma 258 2" xfId="48418"/>
    <cellStyle name="Comma 259" xfId="48419"/>
    <cellStyle name="Comma 259 2" xfId="48420"/>
    <cellStyle name="Comma 26" xfId="9979"/>
    <cellStyle name="Comma 26 2" xfId="9980"/>
    <cellStyle name="Comma 26 3" xfId="9981"/>
    <cellStyle name="Comma 26 3 2" xfId="9982"/>
    <cellStyle name="Comma 26 3 3" xfId="9983"/>
    <cellStyle name="Comma 26 4" xfId="9984"/>
    <cellStyle name="Comma 26 5" xfId="9985"/>
    <cellStyle name="Comma 260" xfId="48421"/>
    <cellStyle name="Comma 260 2" xfId="48422"/>
    <cellStyle name="Comma 261" xfId="48423"/>
    <cellStyle name="Comma 261 2" xfId="48424"/>
    <cellStyle name="Comma 262" xfId="48425"/>
    <cellStyle name="Comma 263" xfId="48426"/>
    <cellStyle name="Comma 264" xfId="48427"/>
    <cellStyle name="Comma 265" xfId="48428"/>
    <cellStyle name="Comma 266" xfId="48429"/>
    <cellStyle name="Comma 267" xfId="48430"/>
    <cellStyle name="Comma 268" xfId="48431"/>
    <cellStyle name="Comma 269" xfId="48432"/>
    <cellStyle name="Comma 27" xfId="9986"/>
    <cellStyle name="Comma 27 2" xfId="9987"/>
    <cellStyle name="Comma 27 2 2" xfId="9988"/>
    <cellStyle name="Comma 27 2 3" xfId="9989"/>
    <cellStyle name="Comma 27 2 4" xfId="9990"/>
    <cellStyle name="Comma 27 3" xfId="9991"/>
    <cellStyle name="Comma 27 3 2" xfId="9992"/>
    <cellStyle name="Comma 27 3 3" xfId="9993"/>
    <cellStyle name="Comma 27 4" xfId="9994"/>
    <cellStyle name="Comma 27 5" xfId="9995"/>
    <cellStyle name="Comma 270" xfId="48433"/>
    <cellStyle name="Comma 271" xfId="48434"/>
    <cellStyle name="Comma 272" xfId="48435"/>
    <cellStyle name="Comma 273" xfId="48436"/>
    <cellStyle name="Comma 274" xfId="48437"/>
    <cellStyle name="Comma 275" xfId="48438"/>
    <cellStyle name="Comma 276" xfId="48439"/>
    <cellStyle name="Comma 277" xfId="48440"/>
    <cellStyle name="Comma 278" xfId="48441"/>
    <cellStyle name="Comma 279" xfId="48442"/>
    <cellStyle name="Comma 28" xfId="9996"/>
    <cellStyle name="Comma 28 2" xfId="9997"/>
    <cellStyle name="Comma 28 3" xfId="9998"/>
    <cellStyle name="Comma 28 3 2" xfId="9999"/>
    <cellStyle name="Comma 28 3 3" xfId="10000"/>
    <cellStyle name="Comma 280" xfId="48443"/>
    <cellStyle name="Comma 281" xfId="48444"/>
    <cellStyle name="Comma 281 2" xfId="48445"/>
    <cellStyle name="Comma 281 2 2" xfId="48446"/>
    <cellStyle name="Comma 281 3" xfId="48447"/>
    <cellStyle name="Comma 282" xfId="48448"/>
    <cellStyle name="Comma 283" xfId="48449"/>
    <cellStyle name="Comma 284" xfId="48450"/>
    <cellStyle name="Comma 285" xfId="48451"/>
    <cellStyle name="Comma 285 2" xfId="48452"/>
    <cellStyle name="Comma 286" xfId="48453"/>
    <cellStyle name="Comma 287" xfId="48454"/>
    <cellStyle name="Comma 288" xfId="48455"/>
    <cellStyle name="Comma 289" xfId="48456"/>
    <cellStyle name="Comma 29" xfId="10001"/>
    <cellStyle name="Comma 29 2" xfId="10002"/>
    <cellStyle name="Comma 29 3" xfId="10003"/>
    <cellStyle name="Comma 290" xfId="48457"/>
    <cellStyle name="Comma 291" xfId="48458"/>
    <cellStyle name="Comma 292" xfId="48459"/>
    <cellStyle name="Comma 293" xfId="48460"/>
    <cellStyle name="Comma 294" xfId="48461"/>
    <cellStyle name="Comma 295" xfId="48462"/>
    <cellStyle name="Comma 296" xfId="48463"/>
    <cellStyle name="Comma 297" xfId="48464"/>
    <cellStyle name="Comma 298" xfId="48465"/>
    <cellStyle name="Comma 299" xfId="48466"/>
    <cellStyle name="Comma 3" xfId="10004"/>
    <cellStyle name="Comma 3 10" xfId="10005"/>
    <cellStyle name="Comma 3 10 2" xfId="10006"/>
    <cellStyle name="Comma 3 10 2 2" xfId="10007"/>
    <cellStyle name="Comma 3 10 2 2 2" xfId="10008"/>
    <cellStyle name="Comma 3 10 2 3" xfId="10009"/>
    <cellStyle name="Comma 3 11" xfId="10010"/>
    <cellStyle name="Comma 3 11 2" xfId="10011"/>
    <cellStyle name="Comma 3 11 2 2" xfId="10012"/>
    <cellStyle name="Comma 3 11 2 2 2" xfId="10013"/>
    <cellStyle name="Comma 3 11 2 3" xfId="10014"/>
    <cellStyle name="Comma 3 12" xfId="10015"/>
    <cellStyle name="Comma 3 12 2" xfId="10016"/>
    <cellStyle name="Comma 3 12 2 2" xfId="10017"/>
    <cellStyle name="Comma 3 12 2 2 2" xfId="10018"/>
    <cellStyle name="Comma 3 12 2 3" xfId="10019"/>
    <cellStyle name="Comma 3 13" xfId="10020"/>
    <cellStyle name="Comma 3 13 2" xfId="10021"/>
    <cellStyle name="Comma 3 13 2 2" xfId="10022"/>
    <cellStyle name="Comma 3 13 2 2 2" xfId="10023"/>
    <cellStyle name="Comma 3 13 2 3" xfId="10024"/>
    <cellStyle name="Comma 3 14" xfId="10025"/>
    <cellStyle name="Comma 3 14 2" xfId="10026"/>
    <cellStyle name="Comma 3 14 2 2" xfId="10027"/>
    <cellStyle name="Comma 3 14 2 2 2" xfId="10028"/>
    <cellStyle name="Comma 3 14 2 3" xfId="10029"/>
    <cellStyle name="Comma 3 15" xfId="10030"/>
    <cellStyle name="Comma 3 15 2" xfId="10031"/>
    <cellStyle name="Comma 3 15 2 2" xfId="10032"/>
    <cellStyle name="Comma 3 15 2 2 2" xfId="10033"/>
    <cellStyle name="Comma 3 15 2 3" xfId="10034"/>
    <cellStyle name="Comma 3 16" xfId="10035"/>
    <cellStyle name="Comma 3 16 2" xfId="10036"/>
    <cellStyle name="Comma 3 16 2 2" xfId="10037"/>
    <cellStyle name="Comma 3 16 2 2 2" xfId="10038"/>
    <cellStyle name="Comma 3 16 2 3" xfId="10039"/>
    <cellStyle name="Comma 3 17" xfId="10040"/>
    <cellStyle name="Comma 3 17 2" xfId="10041"/>
    <cellStyle name="Comma 3 17 2 2" xfId="10042"/>
    <cellStyle name="Comma 3 17 2 2 2" xfId="10043"/>
    <cellStyle name="Comma 3 17 2 3" xfId="10044"/>
    <cellStyle name="Comma 3 18" xfId="10045"/>
    <cellStyle name="Comma 3 18 2" xfId="10046"/>
    <cellStyle name="Comma 3 18 2 2" xfId="10047"/>
    <cellStyle name="Comma 3 18 2 2 2" xfId="10048"/>
    <cellStyle name="Comma 3 18 2 3" xfId="10049"/>
    <cellStyle name="Comma 3 19" xfId="10050"/>
    <cellStyle name="Comma 3 19 2" xfId="10051"/>
    <cellStyle name="Comma 3 19 2 2" xfId="10052"/>
    <cellStyle name="Comma 3 19 2 2 2" xfId="10053"/>
    <cellStyle name="Comma 3 19 2 3" xfId="10054"/>
    <cellStyle name="Comma 3 2" xfId="10055"/>
    <cellStyle name="Comma 3 2 10" xfId="10056"/>
    <cellStyle name="Comma 3 2 10 2" xfId="48467"/>
    <cellStyle name="Comma 3 2 11" xfId="10057"/>
    <cellStyle name="Comma 3 2 11 2" xfId="48468"/>
    <cellStyle name="Comma 3 2 12" xfId="10058"/>
    <cellStyle name="Comma 3 2 12 2" xfId="48469"/>
    <cellStyle name="Comma 3 2 13" xfId="10059"/>
    <cellStyle name="Comma 3 2 13 2" xfId="48470"/>
    <cellStyle name="Comma 3 2 14" xfId="10060"/>
    <cellStyle name="Comma 3 2 14 2" xfId="10061"/>
    <cellStyle name="Comma 3 2 14 2 2" xfId="10062"/>
    <cellStyle name="Comma 3 2 14 3" xfId="10063"/>
    <cellStyle name="Comma 3 2 15" xfId="10064"/>
    <cellStyle name="Comma 3 2 16" xfId="10065"/>
    <cellStyle name="Comma 3 2 17" xfId="10066"/>
    <cellStyle name="Comma 3 2 2" xfId="10067"/>
    <cellStyle name="Comma 3 2 2 2" xfId="10068"/>
    <cellStyle name="Comma 3 2 2 2 2" xfId="10069"/>
    <cellStyle name="Comma 3 2 2 2 2 2" xfId="10070"/>
    <cellStyle name="Comma 3 2 2 2 2 2 2" xfId="10071"/>
    <cellStyle name="Comma 3 2 2 2 2 3" xfId="10072"/>
    <cellStyle name="Comma 3 2 2 3" xfId="10073"/>
    <cellStyle name="Comma 3 2 2 4" xfId="10074"/>
    <cellStyle name="Comma 3 2 2 5" xfId="10075"/>
    <cellStyle name="Comma 3 2 2 6" xfId="10076"/>
    <cellStyle name="Comma 3 2 3" xfId="10077"/>
    <cellStyle name="Comma 3 2 3 2" xfId="10078"/>
    <cellStyle name="Comma 3 2 3 2 2" xfId="10079"/>
    <cellStyle name="Comma 3 2 3 2 3" xfId="10080"/>
    <cellStyle name="Comma 3 2 4" xfId="10081"/>
    <cellStyle name="Comma 3 2 4 2" xfId="48471"/>
    <cellStyle name="Comma 3 2 5" xfId="10082"/>
    <cellStyle name="Comma 3 2 5 2" xfId="48472"/>
    <cellStyle name="Comma 3 2 6" xfId="10083"/>
    <cellStyle name="Comma 3 2 6 2" xfId="48473"/>
    <cellStyle name="Comma 3 2 7" xfId="10084"/>
    <cellStyle name="Comma 3 2 7 2" xfId="48474"/>
    <cellStyle name="Comma 3 2 8" xfId="10085"/>
    <cellStyle name="Comma 3 2 8 2" xfId="48475"/>
    <cellStyle name="Comma 3 2 9" xfId="10086"/>
    <cellStyle name="Comma 3 2 9 2" xfId="48476"/>
    <cellStyle name="Comma 3 20" xfId="10087"/>
    <cellStyle name="Comma 3 20 2" xfId="10088"/>
    <cellStyle name="Comma 3 20 2 2" xfId="10089"/>
    <cellStyle name="Comma 3 20 2 2 2" xfId="10090"/>
    <cellStyle name="Comma 3 20 2 3" xfId="10091"/>
    <cellStyle name="Comma 3 21" xfId="10092"/>
    <cellStyle name="Comma 3 21 2" xfId="10093"/>
    <cellStyle name="Comma 3 21 2 2" xfId="10094"/>
    <cellStyle name="Comma 3 21 2 2 2" xfId="10095"/>
    <cellStyle name="Comma 3 21 2 3" xfId="10096"/>
    <cellStyle name="Comma 3 22" xfId="10097"/>
    <cellStyle name="Comma 3 22 2" xfId="10098"/>
    <cellStyle name="Comma 3 22 2 2" xfId="10099"/>
    <cellStyle name="Comma 3 22 2 2 2" xfId="10100"/>
    <cellStyle name="Comma 3 22 2 3" xfId="10101"/>
    <cellStyle name="Comma 3 23" xfId="10102"/>
    <cellStyle name="Comma 3 23 2" xfId="10103"/>
    <cellStyle name="Comma 3 23 2 2" xfId="10104"/>
    <cellStyle name="Comma 3 23 2 2 2" xfId="10105"/>
    <cellStyle name="Comma 3 23 2 3" xfId="10106"/>
    <cellStyle name="Comma 3 24" xfId="10107"/>
    <cellStyle name="Comma 3 24 2" xfId="10108"/>
    <cellStyle name="Comma 3 24 2 2" xfId="10109"/>
    <cellStyle name="Comma 3 24 2 2 2" xfId="10110"/>
    <cellStyle name="Comma 3 24 2 3" xfId="10111"/>
    <cellStyle name="Comma 3 25" xfId="10112"/>
    <cellStyle name="Comma 3 25 2" xfId="10113"/>
    <cellStyle name="Comma 3 25 2 2" xfId="10114"/>
    <cellStyle name="Comma 3 25 2 2 2" xfId="10115"/>
    <cellStyle name="Comma 3 25 2 3" xfId="10116"/>
    <cellStyle name="Comma 3 26" xfId="10117"/>
    <cellStyle name="Comma 3 26 2" xfId="10118"/>
    <cellStyle name="Comma 3 26 2 2" xfId="10119"/>
    <cellStyle name="Comma 3 26 2 2 2" xfId="10120"/>
    <cellStyle name="Comma 3 26 2 3" xfId="10121"/>
    <cellStyle name="Comma 3 27" xfId="10122"/>
    <cellStyle name="Comma 3 27 2" xfId="10123"/>
    <cellStyle name="Comma 3 27 2 2" xfId="10124"/>
    <cellStyle name="Comma 3 27 2 2 2" xfId="10125"/>
    <cellStyle name="Comma 3 27 2 3" xfId="10126"/>
    <cellStyle name="Comma 3 28" xfId="10127"/>
    <cellStyle name="Comma 3 28 2" xfId="10128"/>
    <cellStyle name="Comma 3 28 2 2" xfId="10129"/>
    <cellStyle name="Comma 3 28 2 2 2" xfId="10130"/>
    <cellStyle name="Comma 3 28 2 3" xfId="10131"/>
    <cellStyle name="Comma 3 29" xfId="10132"/>
    <cellStyle name="Comma 3 29 2" xfId="10133"/>
    <cellStyle name="Comma 3 29 2 2" xfId="10134"/>
    <cellStyle name="Comma 3 29 2 2 2" xfId="10135"/>
    <cellStyle name="Comma 3 29 2 3" xfId="10136"/>
    <cellStyle name="Comma 3 3" xfId="10137"/>
    <cellStyle name="Comma 3 3 2" xfId="10138"/>
    <cellStyle name="Comma 3 3 3" xfId="10139"/>
    <cellStyle name="Comma 3 3 4" xfId="10140"/>
    <cellStyle name="Comma 3 3 5" xfId="10141"/>
    <cellStyle name="Comma 3 3 6" xfId="10142"/>
    <cellStyle name="Comma 3 30" xfId="10143"/>
    <cellStyle name="Comma 3 30 2" xfId="10144"/>
    <cellStyle name="Comma 3 30 2 2" xfId="10145"/>
    <cellStyle name="Comma 3 30 2 2 2" xfId="10146"/>
    <cellStyle name="Comma 3 30 2 3" xfId="10147"/>
    <cellStyle name="Comma 3 31" xfId="10148"/>
    <cellStyle name="Comma 3 31 2" xfId="10149"/>
    <cellStyle name="Comma 3 31 2 2" xfId="10150"/>
    <cellStyle name="Comma 3 31 2 2 2" xfId="10151"/>
    <cellStyle name="Comma 3 31 2 3" xfId="10152"/>
    <cellStyle name="Comma 3 32" xfId="10153"/>
    <cellStyle name="Comma 3 32 2" xfId="10154"/>
    <cellStyle name="Comma 3 32 2 2" xfId="10155"/>
    <cellStyle name="Comma 3 32 2 2 2" xfId="10156"/>
    <cellStyle name="Comma 3 32 2 3" xfId="10157"/>
    <cellStyle name="Comma 3 33" xfId="10158"/>
    <cellStyle name="Comma 3 33 2" xfId="10159"/>
    <cellStyle name="Comma 3 33 2 2" xfId="10160"/>
    <cellStyle name="Comma 3 33 2 2 2" xfId="10161"/>
    <cellStyle name="Comma 3 33 2 3" xfId="10162"/>
    <cellStyle name="Comma 3 34" xfId="10163"/>
    <cellStyle name="Comma 3 34 2" xfId="10164"/>
    <cellStyle name="Comma 3 34 2 2" xfId="10165"/>
    <cellStyle name="Comma 3 34 2 2 2" xfId="10166"/>
    <cellStyle name="Comma 3 34 2 3" xfId="10167"/>
    <cellStyle name="Comma 3 35" xfId="10168"/>
    <cellStyle name="Comma 3 35 2" xfId="10169"/>
    <cellStyle name="Comma 3 35 2 2" xfId="10170"/>
    <cellStyle name="Comma 3 35 2 2 2" xfId="10171"/>
    <cellStyle name="Comma 3 35 2 3" xfId="10172"/>
    <cellStyle name="Comma 3 36" xfId="10173"/>
    <cellStyle name="Comma 3 36 2" xfId="10174"/>
    <cellStyle name="Comma 3 36 2 2" xfId="10175"/>
    <cellStyle name="Comma 3 36 2 2 2" xfId="10176"/>
    <cellStyle name="Comma 3 36 2 3" xfId="10177"/>
    <cellStyle name="Comma 3 37" xfId="10178"/>
    <cellStyle name="Comma 3 37 2" xfId="10179"/>
    <cellStyle name="Comma 3 37 2 2" xfId="10180"/>
    <cellStyle name="Comma 3 37 2 2 2" xfId="10181"/>
    <cellStyle name="Comma 3 37 2 3" xfId="10182"/>
    <cellStyle name="Comma 3 38" xfId="10183"/>
    <cellStyle name="Comma 3 38 2" xfId="10184"/>
    <cellStyle name="Comma 3 38 2 2" xfId="10185"/>
    <cellStyle name="Comma 3 38 2 2 2" xfId="10186"/>
    <cellStyle name="Comma 3 38 2 3" xfId="10187"/>
    <cellStyle name="Comma 3 39" xfId="10188"/>
    <cellStyle name="Comma 3 39 2" xfId="10189"/>
    <cellStyle name="Comma 3 39 2 2" xfId="10190"/>
    <cellStyle name="Comma 3 39 2 2 2" xfId="10191"/>
    <cellStyle name="Comma 3 39 2 3" xfId="10192"/>
    <cellStyle name="Comma 3 4" xfId="10193"/>
    <cellStyle name="Comma 3 4 2" xfId="10194"/>
    <cellStyle name="Comma 3 4 2 2" xfId="10195"/>
    <cellStyle name="Comma 3 4 2 3" xfId="10196"/>
    <cellStyle name="Comma 3 4 3" xfId="10197"/>
    <cellStyle name="Comma 3 4 4" xfId="10198"/>
    <cellStyle name="Comma 3 4 5" xfId="10199"/>
    <cellStyle name="Comma 3 4 6" xfId="10200"/>
    <cellStyle name="Comma 3 40" xfId="10201"/>
    <cellStyle name="Comma 3 40 2" xfId="10202"/>
    <cellStyle name="Comma 3 40 2 2" xfId="10203"/>
    <cellStyle name="Comma 3 40 2 2 2" xfId="10204"/>
    <cellStyle name="Comma 3 40 2 3" xfId="10205"/>
    <cellStyle name="Comma 3 41" xfId="10206"/>
    <cellStyle name="Comma 3 41 2" xfId="10207"/>
    <cellStyle name="Comma 3 41 2 2" xfId="10208"/>
    <cellStyle name="Comma 3 41 2 2 2" xfId="10209"/>
    <cellStyle name="Comma 3 41 2 3" xfId="10210"/>
    <cellStyle name="Comma 3 42" xfId="10211"/>
    <cellStyle name="Comma 3 42 2" xfId="10212"/>
    <cellStyle name="Comma 3 42 2 2" xfId="10213"/>
    <cellStyle name="Comma 3 42 2 2 2" xfId="10214"/>
    <cellStyle name="Comma 3 42 2 3" xfId="10215"/>
    <cellStyle name="Comma 3 43" xfId="10216"/>
    <cellStyle name="Comma 3 43 2" xfId="10217"/>
    <cellStyle name="Comma 3 43 2 2" xfId="10218"/>
    <cellStyle name="Comma 3 43 2 2 2" xfId="10219"/>
    <cellStyle name="Comma 3 43 2 3" xfId="10220"/>
    <cellStyle name="Comma 3 44" xfId="10221"/>
    <cellStyle name="Comma 3 44 2" xfId="10222"/>
    <cellStyle name="Comma 3 44 2 2" xfId="10223"/>
    <cellStyle name="Comma 3 44 2 2 2" xfId="10224"/>
    <cellStyle name="Comma 3 44 2 3" xfId="10225"/>
    <cellStyle name="Comma 3 45" xfId="10226"/>
    <cellStyle name="Comma 3 45 2" xfId="10227"/>
    <cellStyle name="Comma 3 45 2 2" xfId="10228"/>
    <cellStyle name="Comma 3 45 2 2 2" xfId="10229"/>
    <cellStyle name="Comma 3 45 2 3" xfId="10230"/>
    <cellStyle name="Comma 3 46" xfId="10231"/>
    <cellStyle name="Comma 3 46 2" xfId="10232"/>
    <cellStyle name="Comma 3 46 2 2" xfId="10233"/>
    <cellStyle name="Comma 3 46 2 2 2" xfId="10234"/>
    <cellStyle name="Comma 3 46 2 3" xfId="10235"/>
    <cellStyle name="Comma 3 47" xfId="10236"/>
    <cellStyle name="Comma 3 47 2" xfId="10237"/>
    <cellStyle name="Comma 3 47 2 2" xfId="10238"/>
    <cellStyle name="Comma 3 47 2 2 2" xfId="10239"/>
    <cellStyle name="Comma 3 47 2 3" xfId="10240"/>
    <cellStyle name="Comma 3 48" xfId="10241"/>
    <cellStyle name="Comma 3 48 2" xfId="10242"/>
    <cellStyle name="Comma 3 48 2 2" xfId="10243"/>
    <cellStyle name="Comma 3 48 2 2 2" xfId="10244"/>
    <cellStyle name="Comma 3 48 2 3" xfId="10245"/>
    <cellStyle name="Comma 3 49" xfId="10246"/>
    <cellStyle name="Comma 3 49 2" xfId="10247"/>
    <cellStyle name="Comma 3 49 2 2" xfId="10248"/>
    <cellStyle name="Comma 3 49 2 2 2" xfId="10249"/>
    <cellStyle name="Comma 3 49 2 3" xfId="10250"/>
    <cellStyle name="Comma 3 5" xfId="10251"/>
    <cellStyle name="Comma 3 5 2" xfId="10252"/>
    <cellStyle name="Comma 3 50" xfId="10253"/>
    <cellStyle name="Comma 3 50 2" xfId="10254"/>
    <cellStyle name="Comma 3 50 2 2" xfId="10255"/>
    <cellStyle name="Comma 3 50 2 2 2" xfId="10256"/>
    <cellStyle name="Comma 3 50 2 3" xfId="10257"/>
    <cellStyle name="Comma 3 51" xfId="10258"/>
    <cellStyle name="Comma 3 51 2" xfId="10259"/>
    <cellStyle name="Comma 3 51 2 2" xfId="10260"/>
    <cellStyle name="Comma 3 51 2 2 2" xfId="10261"/>
    <cellStyle name="Comma 3 51 2 3" xfId="10262"/>
    <cellStyle name="Comma 3 52" xfId="10263"/>
    <cellStyle name="Comma 3 52 2" xfId="10264"/>
    <cellStyle name="Comma 3 52 2 2" xfId="10265"/>
    <cellStyle name="Comma 3 52 2 2 2" xfId="10266"/>
    <cellStyle name="Comma 3 52 2 3" xfId="10267"/>
    <cellStyle name="Comma 3 53" xfId="10268"/>
    <cellStyle name="Comma 3 53 2" xfId="10269"/>
    <cellStyle name="Comma 3 53 2 2" xfId="10270"/>
    <cellStyle name="Comma 3 53 2 2 2" xfId="10271"/>
    <cellStyle name="Comma 3 53 2 3" xfId="10272"/>
    <cellStyle name="Comma 3 54" xfId="10273"/>
    <cellStyle name="Comma 3 54 2" xfId="10274"/>
    <cellStyle name="Comma 3 54 2 2" xfId="10275"/>
    <cellStyle name="Comma 3 54 2 2 2" xfId="10276"/>
    <cellStyle name="Comma 3 54 2 3" xfId="10277"/>
    <cellStyle name="Comma 3 55" xfId="10278"/>
    <cellStyle name="Comma 3 55 2" xfId="10279"/>
    <cellStyle name="Comma 3 55 2 2" xfId="10280"/>
    <cellStyle name="Comma 3 55 2 2 2" xfId="10281"/>
    <cellStyle name="Comma 3 55 2 3" xfId="10282"/>
    <cellStyle name="Comma 3 56" xfId="10283"/>
    <cellStyle name="Comma 3 56 2" xfId="10284"/>
    <cellStyle name="Comma 3 56 2 2" xfId="10285"/>
    <cellStyle name="Comma 3 56 2 2 2" xfId="10286"/>
    <cellStyle name="Comma 3 56 2 3" xfId="10287"/>
    <cellStyle name="Comma 3 57" xfId="10288"/>
    <cellStyle name="Comma 3 57 2" xfId="10289"/>
    <cellStyle name="Comma 3 57 2 2" xfId="10290"/>
    <cellStyle name="Comma 3 57 2 2 2" xfId="10291"/>
    <cellStyle name="Comma 3 57 2 3" xfId="10292"/>
    <cellStyle name="Comma 3 58" xfId="10293"/>
    <cellStyle name="Comma 3 58 2" xfId="10294"/>
    <cellStyle name="Comma 3 58 2 2" xfId="10295"/>
    <cellStyle name="Comma 3 58 2 2 2" xfId="10296"/>
    <cellStyle name="Comma 3 58 2 3" xfId="10297"/>
    <cellStyle name="Comma 3 59" xfId="10298"/>
    <cellStyle name="Comma 3 59 2" xfId="10299"/>
    <cellStyle name="Comma 3 59 2 2" xfId="10300"/>
    <cellStyle name="Comma 3 59 2 2 2" xfId="10301"/>
    <cellStyle name="Comma 3 59 2 3" xfId="10302"/>
    <cellStyle name="Comma 3 6" xfId="10303"/>
    <cellStyle name="Comma 3 6 2" xfId="10304"/>
    <cellStyle name="Comma 3 60" xfId="10305"/>
    <cellStyle name="Comma 3 60 2" xfId="10306"/>
    <cellStyle name="Comma 3 60 2 2" xfId="10307"/>
    <cellStyle name="Comma 3 60 2 2 2" xfId="10308"/>
    <cellStyle name="Comma 3 60 2 3" xfId="10309"/>
    <cellStyle name="Comma 3 61" xfId="10310"/>
    <cellStyle name="Comma 3 61 2" xfId="10311"/>
    <cellStyle name="Comma 3 61 2 2" xfId="10312"/>
    <cellStyle name="Comma 3 61 2 2 2" xfId="10313"/>
    <cellStyle name="Comma 3 61 2 3" xfId="10314"/>
    <cellStyle name="Comma 3 62" xfId="10315"/>
    <cellStyle name="Comma 3 62 2" xfId="10316"/>
    <cellStyle name="Comma 3 62 2 2" xfId="10317"/>
    <cellStyle name="Comma 3 62 2 2 2" xfId="10318"/>
    <cellStyle name="Comma 3 62 2 3" xfId="10319"/>
    <cellStyle name="Comma 3 63" xfId="10320"/>
    <cellStyle name="Comma 3 63 2" xfId="10321"/>
    <cellStyle name="Comma 3 63 2 2" xfId="10322"/>
    <cellStyle name="Comma 3 63 2 2 2" xfId="10323"/>
    <cellStyle name="Comma 3 63 2 3" xfId="10324"/>
    <cellStyle name="Comma 3 64" xfId="10325"/>
    <cellStyle name="Comma 3 64 2" xfId="10326"/>
    <cellStyle name="Comma 3 64 2 2" xfId="10327"/>
    <cellStyle name="Comma 3 64 2 2 2" xfId="10328"/>
    <cellStyle name="Comma 3 64 2 3" xfId="10329"/>
    <cellStyle name="Comma 3 65" xfId="10330"/>
    <cellStyle name="Comma 3 65 2" xfId="10331"/>
    <cellStyle name="Comma 3 65 2 2" xfId="10332"/>
    <cellStyle name="Comma 3 65 2 2 2" xfId="10333"/>
    <cellStyle name="Comma 3 65 2 3" xfId="10334"/>
    <cellStyle name="Comma 3 66" xfId="10335"/>
    <cellStyle name="Comma 3 66 2" xfId="10336"/>
    <cellStyle name="Comma 3 66 2 2" xfId="10337"/>
    <cellStyle name="Comma 3 66 2 2 2" xfId="10338"/>
    <cellStyle name="Comma 3 66 2 3" xfId="10339"/>
    <cellStyle name="Comma 3 67" xfId="10340"/>
    <cellStyle name="Comma 3 67 2" xfId="10341"/>
    <cellStyle name="Comma 3 67 2 2" xfId="10342"/>
    <cellStyle name="Comma 3 67 2 2 2" xfId="10343"/>
    <cellStyle name="Comma 3 67 2 3" xfId="10344"/>
    <cellStyle name="Comma 3 68" xfId="10345"/>
    <cellStyle name="Comma 3 68 2" xfId="10346"/>
    <cellStyle name="Comma 3 68 2 2" xfId="10347"/>
    <cellStyle name="Comma 3 68 2 2 2" xfId="10348"/>
    <cellStyle name="Comma 3 68 2 3" xfId="10349"/>
    <cellStyle name="Comma 3 69" xfId="10350"/>
    <cellStyle name="Comma 3 69 2" xfId="10351"/>
    <cellStyle name="Comma 3 69 2 2" xfId="10352"/>
    <cellStyle name="Comma 3 69 2 2 2" xfId="10353"/>
    <cellStyle name="Comma 3 69 2 3" xfId="10354"/>
    <cellStyle name="Comma 3 7" xfId="10355"/>
    <cellStyle name="Comma 3 7 2" xfId="10356"/>
    <cellStyle name="Comma 3 7 2 2" xfId="10357"/>
    <cellStyle name="Comma 3 7 2 2 2" xfId="10358"/>
    <cellStyle name="Comma 3 7 2 3" xfId="10359"/>
    <cellStyle name="Comma 3 70" xfId="10360"/>
    <cellStyle name="Comma 3 70 2" xfId="10361"/>
    <cellStyle name="Comma 3 70 2 2" xfId="10362"/>
    <cellStyle name="Comma 3 70 2 2 2" xfId="10363"/>
    <cellStyle name="Comma 3 70 2 3" xfId="10364"/>
    <cellStyle name="Comma 3 71" xfId="10365"/>
    <cellStyle name="Comma 3 71 2" xfId="10366"/>
    <cellStyle name="Comma 3 71 2 2" xfId="10367"/>
    <cellStyle name="Comma 3 71 2 2 2" xfId="10368"/>
    <cellStyle name="Comma 3 71 2 3" xfId="10369"/>
    <cellStyle name="Comma 3 72" xfId="10370"/>
    <cellStyle name="Comma 3 72 2" xfId="10371"/>
    <cellStyle name="Comma 3 72 2 2" xfId="10372"/>
    <cellStyle name="Comma 3 72 2 2 2" xfId="10373"/>
    <cellStyle name="Comma 3 72 2 3" xfId="10374"/>
    <cellStyle name="Comma 3 73" xfId="10375"/>
    <cellStyle name="Comma 3 73 2" xfId="10376"/>
    <cellStyle name="Comma 3 73 2 2" xfId="10377"/>
    <cellStyle name="Comma 3 73 2 2 2" xfId="10378"/>
    <cellStyle name="Comma 3 73 2 3" xfId="10379"/>
    <cellStyle name="Comma 3 74" xfId="10380"/>
    <cellStyle name="Comma 3 74 2" xfId="10381"/>
    <cellStyle name="Comma 3 74 2 2" xfId="10382"/>
    <cellStyle name="Comma 3 74 2 2 2" xfId="10383"/>
    <cellStyle name="Comma 3 74 2 3" xfId="10384"/>
    <cellStyle name="Comma 3 75" xfId="10385"/>
    <cellStyle name="Comma 3 75 2" xfId="10386"/>
    <cellStyle name="Comma 3 75 2 2" xfId="10387"/>
    <cellStyle name="Comma 3 75 2 2 2" xfId="10388"/>
    <cellStyle name="Comma 3 75 2 3" xfId="10389"/>
    <cellStyle name="Comma 3 76" xfId="10390"/>
    <cellStyle name="Comma 3 76 2" xfId="10391"/>
    <cellStyle name="Comma 3 76 2 2" xfId="10392"/>
    <cellStyle name="Comma 3 76 2 2 2" xfId="10393"/>
    <cellStyle name="Comma 3 76 2 3" xfId="10394"/>
    <cellStyle name="Comma 3 77" xfId="10395"/>
    <cellStyle name="Comma 3 77 2" xfId="10396"/>
    <cellStyle name="Comma 3 77 2 2" xfId="10397"/>
    <cellStyle name="Comma 3 77 2 2 2" xfId="10398"/>
    <cellStyle name="Comma 3 77 2 3" xfId="10399"/>
    <cellStyle name="Comma 3 78" xfId="10400"/>
    <cellStyle name="Comma 3 78 2" xfId="10401"/>
    <cellStyle name="Comma 3 78 2 2" xfId="10402"/>
    <cellStyle name="Comma 3 78 2 2 2" xfId="10403"/>
    <cellStyle name="Comma 3 78 2 3" xfId="10404"/>
    <cellStyle name="Comma 3 79" xfId="10405"/>
    <cellStyle name="Comma 3 79 2" xfId="10406"/>
    <cellStyle name="Comma 3 79 2 2" xfId="10407"/>
    <cellStyle name="Comma 3 79 2 2 2" xfId="10408"/>
    <cellStyle name="Comma 3 79 2 3" xfId="10409"/>
    <cellStyle name="Comma 3 8" xfId="10410"/>
    <cellStyle name="Comma 3 8 2" xfId="10411"/>
    <cellStyle name="Comma 3 8 2 2" xfId="10412"/>
    <cellStyle name="Comma 3 8 2 2 2" xfId="10413"/>
    <cellStyle name="Comma 3 8 2 3" xfId="10414"/>
    <cellStyle name="Comma 3 80" xfId="10415"/>
    <cellStyle name="Comma 3 80 2" xfId="10416"/>
    <cellStyle name="Comma 3 80 2 2" xfId="10417"/>
    <cellStyle name="Comma 3 80 2 2 2" xfId="10418"/>
    <cellStyle name="Comma 3 80 2 3" xfId="10419"/>
    <cellStyle name="Comma 3 81" xfId="10420"/>
    <cellStyle name="Comma 3 81 2" xfId="10421"/>
    <cellStyle name="Comma 3 81 2 2" xfId="10422"/>
    <cellStyle name="Comma 3 81 2 2 2" xfId="10423"/>
    <cellStyle name="Comma 3 81 2 3" xfId="10424"/>
    <cellStyle name="Comma 3 82" xfId="10425"/>
    <cellStyle name="Comma 3 82 2" xfId="10426"/>
    <cellStyle name="Comma 3 82 2 2" xfId="10427"/>
    <cellStyle name="Comma 3 82 2 2 2" xfId="10428"/>
    <cellStyle name="Comma 3 82 2 3" xfId="10429"/>
    <cellStyle name="Comma 3 83" xfId="10430"/>
    <cellStyle name="Comma 3 83 2" xfId="10431"/>
    <cellStyle name="Comma 3 83 2 2" xfId="10432"/>
    <cellStyle name="Comma 3 83 2 2 2" xfId="10433"/>
    <cellStyle name="Comma 3 83 2 3" xfId="10434"/>
    <cellStyle name="Comma 3 84" xfId="10435"/>
    <cellStyle name="Comma 3 84 2" xfId="10436"/>
    <cellStyle name="Comma 3 84 2 2" xfId="10437"/>
    <cellStyle name="Comma 3 84 2 2 2" xfId="10438"/>
    <cellStyle name="Comma 3 84 2 3" xfId="10439"/>
    <cellStyle name="Comma 3 85" xfId="10440"/>
    <cellStyle name="Comma 3 85 2" xfId="10441"/>
    <cellStyle name="Comma 3 85 2 2" xfId="10442"/>
    <cellStyle name="Comma 3 85 2 2 2" xfId="10443"/>
    <cellStyle name="Comma 3 85 2 3" xfId="10444"/>
    <cellStyle name="Comma 3 86" xfId="10445"/>
    <cellStyle name="Comma 3 86 2" xfId="10446"/>
    <cellStyle name="Comma 3 86 2 2" xfId="10447"/>
    <cellStyle name="Comma 3 86 2 2 2" xfId="10448"/>
    <cellStyle name="Comma 3 86 2 3" xfId="10449"/>
    <cellStyle name="Comma 3 87" xfId="10450"/>
    <cellStyle name="Comma 3 87 2" xfId="10451"/>
    <cellStyle name="Comma 3 88" xfId="10452"/>
    <cellStyle name="Comma 3 88 10" xfId="10453"/>
    <cellStyle name="Comma 3 88 2" xfId="10454"/>
    <cellStyle name="Comma 3 88 2 2" xfId="10455"/>
    <cellStyle name="Comma 3 88 2 2 2" xfId="10456"/>
    <cellStyle name="Comma 3 88 2 2 2 2" xfId="10457"/>
    <cellStyle name="Comma 3 88 2 2 3" xfId="10458"/>
    <cellStyle name="Comma 3 88 2 2 3 2" xfId="10459"/>
    <cellStyle name="Comma 3 88 2 2 4" xfId="10460"/>
    <cellStyle name="Comma 3 88 2 2 4 2" xfId="10461"/>
    <cellStyle name="Comma 3 88 2 2 5" xfId="10462"/>
    <cellStyle name="Comma 3 88 2 2 5 2" xfId="10463"/>
    <cellStyle name="Comma 3 88 2 2 6" xfId="10464"/>
    <cellStyle name="Comma 3 88 2 3" xfId="10465"/>
    <cellStyle name="Comma 3 88 2 3 2" xfId="10466"/>
    <cellStyle name="Comma 3 88 2 4" xfId="10467"/>
    <cellStyle name="Comma 3 88 2 4 2" xfId="10468"/>
    <cellStyle name="Comma 3 88 2 5" xfId="10469"/>
    <cellStyle name="Comma 3 88 2 5 2" xfId="10470"/>
    <cellStyle name="Comma 3 88 2 6" xfId="10471"/>
    <cellStyle name="Comma 3 88 2 6 2" xfId="10472"/>
    <cellStyle name="Comma 3 88 2 7" xfId="10473"/>
    <cellStyle name="Comma 3 88 3" xfId="10474"/>
    <cellStyle name="Comma 3 88 3 2" xfId="10475"/>
    <cellStyle name="Comma 3 88 3 2 2" xfId="10476"/>
    <cellStyle name="Comma 3 88 3 3" xfId="10477"/>
    <cellStyle name="Comma 3 88 3 3 2" xfId="10478"/>
    <cellStyle name="Comma 3 88 3 4" xfId="10479"/>
    <cellStyle name="Comma 3 88 3 4 2" xfId="10480"/>
    <cellStyle name="Comma 3 88 3 5" xfId="10481"/>
    <cellStyle name="Comma 3 88 3 5 2" xfId="10482"/>
    <cellStyle name="Comma 3 88 3 6" xfId="10483"/>
    <cellStyle name="Comma 3 88 4" xfId="10484"/>
    <cellStyle name="Comma 3 88 4 2" xfId="10485"/>
    <cellStyle name="Comma 3 88 5" xfId="10486"/>
    <cellStyle name="Comma 3 88 5 2" xfId="10487"/>
    <cellStyle name="Comma 3 88 6" xfId="10488"/>
    <cellStyle name="Comma 3 88 7" xfId="10489"/>
    <cellStyle name="Comma 3 88 7 2" xfId="10490"/>
    <cellStyle name="Comma 3 88 8" xfId="10491"/>
    <cellStyle name="Comma 3 88 8 2" xfId="10492"/>
    <cellStyle name="Comma 3 88 9" xfId="10493"/>
    <cellStyle name="Comma 3 89" xfId="10494"/>
    <cellStyle name="Comma 3 89 2" xfId="10495"/>
    <cellStyle name="Comma 3 89 2 2" xfId="10496"/>
    <cellStyle name="Comma 3 89 2 2 2" xfId="10497"/>
    <cellStyle name="Comma 3 89 2 3" xfId="10498"/>
    <cellStyle name="Comma 3 89 2 3 2" xfId="10499"/>
    <cellStyle name="Comma 3 89 2 4" xfId="10500"/>
    <cellStyle name="Comma 3 89 2 4 2" xfId="10501"/>
    <cellStyle name="Comma 3 89 2 5" xfId="10502"/>
    <cellStyle name="Comma 3 89 2 5 2" xfId="10503"/>
    <cellStyle name="Comma 3 89 2 6" xfId="10504"/>
    <cellStyle name="Comma 3 89 3" xfId="10505"/>
    <cellStyle name="Comma 3 89 3 2" xfId="10506"/>
    <cellStyle name="Comma 3 89 4" xfId="10507"/>
    <cellStyle name="Comma 3 89 4 2" xfId="10508"/>
    <cellStyle name="Comma 3 89 5" xfId="10509"/>
    <cellStyle name="Comma 3 89 6" xfId="10510"/>
    <cellStyle name="Comma 3 89 6 2" xfId="10511"/>
    <cellStyle name="Comma 3 89 7" xfId="10512"/>
    <cellStyle name="Comma 3 89 7 2" xfId="10513"/>
    <cellStyle name="Comma 3 89 8" xfId="10514"/>
    <cellStyle name="Comma 3 89 9" xfId="10515"/>
    <cellStyle name="Comma 3 9" xfId="10516"/>
    <cellStyle name="Comma 3 9 2" xfId="10517"/>
    <cellStyle name="Comma 3 9 2 2" xfId="10518"/>
    <cellStyle name="Comma 3 9 2 2 2" xfId="10519"/>
    <cellStyle name="Comma 3 9 2 3" xfId="10520"/>
    <cellStyle name="Comma 3 90" xfId="10521"/>
    <cellStyle name="Comma 3 90 2" xfId="10522"/>
    <cellStyle name="Comma 3 90 2 2" xfId="10523"/>
    <cellStyle name="Comma 3 90 3" xfId="10524"/>
    <cellStyle name="Comma 3 90 3 2" xfId="10525"/>
    <cellStyle name="Comma 3 90 4" xfId="10526"/>
    <cellStyle name="Comma 3 90 5" xfId="10527"/>
    <cellStyle name="Comma 3 90 5 2" xfId="10528"/>
    <cellStyle name="Comma 3 90 6" xfId="10529"/>
    <cellStyle name="Comma 3 90 6 2" xfId="10530"/>
    <cellStyle name="Comma 3 90 7" xfId="10531"/>
    <cellStyle name="Comma 3 90 8" xfId="10532"/>
    <cellStyle name="Comma 3 91" xfId="10533"/>
    <cellStyle name="Comma 3 91 2" xfId="10534"/>
    <cellStyle name="Comma 3 91 3" xfId="10535"/>
    <cellStyle name="Comma 3 91 4" xfId="10536"/>
    <cellStyle name="Comma 3 92" xfId="10537"/>
    <cellStyle name="Comma 3 92 2" xfId="10538"/>
    <cellStyle name="Comma 3 92 3" xfId="10539"/>
    <cellStyle name="Comma 3 92 4" xfId="10540"/>
    <cellStyle name="Comma 3 93" xfId="10541"/>
    <cellStyle name="Comma 3 94" xfId="10542"/>
    <cellStyle name="Comma 3 95" xfId="10543"/>
    <cellStyle name="Comma 3 95 2" xfId="10544"/>
    <cellStyle name="Comma 3 95 2 2" xfId="10545"/>
    <cellStyle name="Comma 3 95 3" xfId="10546"/>
    <cellStyle name="Comma 3 96" xfId="10547"/>
    <cellStyle name="Comma 3 96 2" xfId="10548"/>
    <cellStyle name="Comma 3 96 3" xfId="10549"/>
    <cellStyle name="Comma 3 97" xfId="10550"/>
    <cellStyle name="Comma 3 97 2" xfId="10551"/>
    <cellStyle name="Comma 3 98" xfId="10552"/>
    <cellStyle name="Comma 3*" xfId="10553"/>
    <cellStyle name="Comma 30" xfId="10554"/>
    <cellStyle name="Comma 30 2" xfId="10555"/>
    <cellStyle name="Comma 30 3" xfId="48477"/>
    <cellStyle name="Comma 300" xfId="48478"/>
    <cellStyle name="Comma 301" xfId="48479"/>
    <cellStyle name="Comma 302" xfId="48480"/>
    <cellStyle name="Comma 303" xfId="48481"/>
    <cellStyle name="Comma 304" xfId="48482"/>
    <cellStyle name="Comma 305" xfId="48483"/>
    <cellStyle name="Comma 306" xfId="48484"/>
    <cellStyle name="Comma 307" xfId="48485"/>
    <cellStyle name="Comma 308" xfId="48486"/>
    <cellStyle name="Comma 309" xfId="48487"/>
    <cellStyle name="Comma 31" xfId="10556"/>
    <cellStyle name="Comma 31 2" xfId="10557"/>
    <cellStyle name="Comma 31 3" xfId="48488"/>
    <cellStyle name="Comma 310" xfId="48489"/>
    <cellStyle name="Comma 311" xfId="48490"/>
    <cellStyle name="Comma 312" xfId="48491"/>
    <cellStyle name="Comma 313" xfId="48492"/>
    <cellStyle name="Comma 314" xfId="48493"/>
    <cellStyle name="Comma 315" xfId="48494"/>
    <cellStyle name="Comma 316" xfId="48495"/>
    <cellStyle name="Comma 317" xfId="48496"/>
    <cellStyle name="Comma 318" xfId="48497"/>
    <cellStyle name="Comma 319" xfId="48498"/>
    <cellStyle name="Comma 32" xfId="10558"/>
    <cellStyle name="Comma 32 2" xfId="10559"/>
    <cellStyle name="Comma 32 3" xfId="48499"/>
    <cellStyle name="Comma 320" xfId="48500"/>
    <cellStyle name="Comma 321" xfId="48501"/>
    <cellStyle name="Comma 322" xfId="62101"/>
    <cellStyle name="Comma 33" xfId="10560"/>
    <cellStyle name="Comma 33 2" xfId="48502"/>
    <cellStyle name="Comma 33 3" xfId="48503"/>
    <cellStyle name="Comma 34" xfId="10561"/>
    <cellStyle name="Comma 34 2" xfId="48504"/>
    <cellStyle name="Comma 34 3" xfId="48505"/>
    <cellStyle name="Comma 35" xfId="10562"/>
    <cellStyle name="Comma 35 2" xfId="48506"/>
    <cellStyle name="Comma 35 3" xfId="48507"/>
    <cellStyle name="Comma 36" xfId="10563"/>
    <cellStyle name="Comma 36 2" xfId="48508"/>
    <cellStyle name="Comma 36 3" xfId="48509"/>
    <cellStyle name="Comma 37" xfId="10564"/>
    <cellStyle name="Comma 37 2" xfId="48510"/>
    <cellStyle name="Comma 37 3" xfId="48511"/>
    <cellStyle name="Comma 38" xfId="10565"/>
    <cellStyle name="Comma 38 2" xfId="48512"/>
    <cellStyle name="Comma 38 3" xfId="48513"/>
    <cellStyle name="Comma 39" xfId="10566"/>
    <cellStyle name="Comma 39 2" xfId="48514"/>
    <cellStyle name="Comma 39 3" xfId="48515"/>
    <cellStyle name="Comma 4" xfId="10567"/>
    <cellStyle name="Comma 4 10" xfId="10568"/>
    <cellStyle name="Comma 4 10 10" xfId="10569"/>
    <cellStyle name="Comma 4 10 11" xfId="10570"/>
    <cellStyle name="Comma 4 10 12" xfId="10571"/>
    <cellStyle name="Comma 4 10 13" xfId="10572"/>
    <cellStyle name="Comma 4 10 14" xfId="10573"/>
    <cellStyle name="Comma 4 10 15" xfId="10574"/>
    <cellStyle name="Comma 4 10 16" xfId="10575"/>
    <cellStyle name="Comma 4 10 17" xfId="10576"/>
    <cellStyle name="Comma 4 10 18" xfId="10577"/>
    <cellStyle name="Comma 4 10 19" xfId="10578"/>
    <cellStyle name="Comma 4 10 2" xfId="10579"/>
    <cellStyle name="Comma 4 10 2 2" xfId="10580"/>
    <cellStyle name="Comma 4 10 20" xfId="10581"/>
    <cellStyle name="Comma 4 10 21" xfId="10582"/>
    <cellStyle name="Comma 4 10 22" xfId="10583"/>
    <cellStyle name="Comma 4 10 23" xfId="10584"/>
    <cellStyle name="Comma 4 10 24" xfId="10585"/>
    <cellStyle name="Comma 4 10 25" xfId="10586"/>
    <cellStyle name="Comma 4 10 26" xfId="10587"/>
    <cellStyle name="Comma 4 10 27" xfId="10588"/>
    <cellStyle name="Comma 4 10 28" xfId="10589"/>
    <cellStyle name="Comma 4 10 29" xfId="10590"/>
    <cellStyle name="Comma 4 10 3" xfId="10591"/>
    <cellStyle name="Comma 4 10 3 2" xfId="10592"/>
    <cellStyle name="Comma 4 10 30" xfId="10593"/>
    <cellStyle name="Comma 4 10 31" xfId="10594"/>
    <cellStyle name="Comma 4 10 32" xfId="10595"/>
    <cellStyle name="Comma 4 10 33" xfId="10596"/>
    <cellStyle name="Comma 4 10 34" xfId="10597"/>
    <cellStyle name="Comma 4 10 35" xfId="10598"/>
    <cellStyle name="Comma 4 10 36" xfId="10599"/>
    <cellStyle name="Comma 4 10 37" xfId="10600"/>
    <cellStyle name="Comma 4 10 38" xfId="10601"/>
    <cellStyle name="Comma 4 10 39" xfId="10602"/>
    <cellStyle name="Comma 4 10 4" xfId="10603"/>
    <cellStyle name="Comma 4 10 4 2" xfId="10604"/>
    <cellStyle name="Comma 4 10 40" xfId="10605"/>
    <cellStyle name="Comma 4 10 41" xfId="10606"/>
    <cellStyle name="Comma 4 10 42" xfId="10607"/>
    <cellStyle name="Comma 4 10 43" xfId="10608"/>
    <cellStyle name="Comma 4 10 44" xfId="10609"/>
    <cellStyle name="Comma 4 10 45" xfId="10610"/>
    <cellStyle name="Comma 4 10 46" xfId="10611"/>
    <cellStyle name="Comma 4 10 47" xfId="10612"/>
    <cellStyle name="Comma 4 10 48" xfId="10613"/>
    <cellStyle name="Comma 4 10 49" xfId="10614"/>
    <cellStyle name="Comma 4 10 5" xfId="10615"/>
    <cellStyle name="Comma 4 10 50" xfId="10616"/>
    <cellStyle name="Comma 4 10 51" xfId="10617"/>
    <cellStyle name="Comma 4 10 6" xfId="10618"/>
    <cellStyle name="Comma 4 10 7" xfId="10619"/>
    <cellStyle name="Comma 4 10 8" xfId="10620"/>
    <cellStyle name="Comma 4 10 9" xfId="10621"/>
    <cellStyle name="Comma 4 11" xfId="10622"/>
    <cellStyle name="Comma 4 11 10" xfId="10623"/>
    <cellStyle name="Comma 4 11 11" xfId="10624"/>
    <cellStyle name="Comma 4 11 12" xfId="10625"/>
    <cellStyle name="Comma 4 11 13" xfId="10626"/>
    <cellStyle name="Comma 4 11 14" xfId="10627"/>
    <cellStyle name="Comma 4 11 15" xfId="10628"/>
    <cellStyle name="Comma 4 11 16" xfId="10629"/>
    <cellStyle name="Comma 4 11 17" xfId="10630"/>
    <cellStyle name="Comma 4 11 18" xfId="10631"/>
    <cellStyle name="Comma 4 11 19" xfId="10632"/>
    <cellStyle name="Comma 4 11 2" xfId="10633"/>
    <cellStyle name="Comma 4 11 2 2" xfId="10634"/>
    <cellStyle name="Comma 4 11 20" xfId="10635"/>
    <cellStyle name="Comma 4 11 21" xfId="10636"/>
    <cellStyle name="Comma 4 11 22" xfId="10637"/>
    <cellStyle name="Comma 4 11 23" xfId="10638"/>
    <cellStyle name="Comma 4 11 24" xfId="10639"/>
    <cellStyle name="Comma 4 11 25" xfId="10640"/>
    <cellStyle name="Comma 4 11 26" xfId="10641"/>
    <cellStyle name="Comma 4 11 27" xfId="10642"/>
    <cellStyle name="Comma 4 11 28" xfId="10643"/>
    <cellStyle name="Comma 4 11 29" xfId="10644"/>
    <cellStyle name="Comma 4 11 3" xfId="10645"/>
    <cellStyle name="Comma 4 11 3 2" xfId="10646"/>
    <cellStyle name="Comma 4 11 30" xfId="10647"/>
    <cellStyle name="Comma 4 11 31" xfId="10648"/>
    <cellStyle name="Comma 4 11 32" xfId="10649"/>
    <cellStyle name="Comma 4 11 33" xfId="10650"/>
    <cellStyle name="Comma 4 11 34" xfId="10651"/>
    <cellStyle name="Comma 4 11 35" xfId="10652"/>
    <cellStyle name="Comma 4 11 36" xfId="10653"/>
    <cellStyle name="Comma 4 11 37" xfId="10654"/>
    <cellStyle name="Comma 4 11 38" xfId="10655"/>
    <cellStyle name="Comma 4 11 39" xfId="10656"/>
    <cellStyle name="Comma 4 11 4" xfId="10657"/>
    <cellStyle name="Comma 4 11 4 2" xfId="10658"/>
    <cellStyle name="Comma 4 11 40" xfId="10659"/>
    <cellStyle name="Comma 4 11 41" xfId="10660"/>
    <cellStyle name="Comma 4 11 42" xfId="10661"/>
    <cellStyle name="Comma 4 11 43" xfId="10662"/>
    <cellStyle name="Comma 4 11 44" xfId="10663"/>
    <cellStyle name="Comma 4 11 45" xfId="10664"/>
    <cellStyle name="Comma 4 11 46" xfId="10665"/>
    <cellStyle name="Comma 4 11 47" xfId="10666"/>
    <cellStyle name="Comma 4 11 48" xfId="10667"/>
    <cellStyle name="Comma 4 11 49" xfId="10668"/>
    <cellStyle name="Comma 4 11 5" xfId="10669"/>
    <cellStyle name="Comma 4 11 50" xfId="10670"/>
    <cellStyle name="Comma 4 11 51" xfId="10671"/>
    <cellStyle name="Comma 4 11 6" xfId="10672"/>
    <cellStyle name="Comma 4 11 7" xfId="10673"/>
    <cellStyle name="Comma 4 11 8" xfId="10674"/>
    <cellStyle name="Comma 4 11 9" xfId="10675"/>
    <cellStyle name="Comma 4 12" xfId="10676"/>
    <cellStyle name="Comma 4 12 2" xfId="10677"/>
    <cellStyle name="Comma 4 12 2 2" xfId="10678"/>
    <cellStyle name="Comma 4 12 2 2 2" xfId="10679"/>
    <cellStyle name="Comma 4 12 2 3" xfId="10680"/>
    <cellStyle name="Comma 4 13" xfId="10681"/>
    <cellStyle name="Comma 4 13 2" xfId="10682"/>
    <cellStyle name="Comma 4 13 2 2" xfId="10683"/>
    <cellStyle name="Comma 4 13 2 2 2" xfId="10684"/>
    <cellStyle name="Comma 4 13 2 3" xfId="10685"/>
    <cellStyle name="Comma 4 14" xfId="10686"/>
    <cellStyle name="Comma 4 14 10" xfId="48516"/>
    <cellStyle name="Comma 4 14 10 2" xfId="48517"/>
    <cellStyle name="Comma 4 14 10 2 2" xfId="48518"/>
    <cellStyle name="Comma 4 14 10 3" xfId="48519"/>
    <cellStyle name="Comma 4 14 11" xfId="48520"/>
    <cellStyle name="Comma 4 14 11 2" xfId="48521"/>
    <cellStyle name="Comma 4 14 12" xfId="48522"/>
    <cellStyle name="Comma 4 14 13" xfId="48523"/>
    <cellStyle name="Comma 4 14 14" xfId="48524"/>
    <cellStyle name="Comma 4 14 2" xfId="10687"/>
    <cellStyle name="Comma 4 14 2 10" xfId="48525"/>
    <cellStyle name="Comma 4 14 2 10 2" xfId="48526"/>
    <cellStyle name="Comma 4 14 2 11" xfId="48527"/>
    <cellStyle name="Comma 4 14 2 12" xfId="48528"/>
    <cellStyle name="Comma 4 14 2 13" xfId="48529"/>
    <cellStyle name="Comma 4 14 2 2" xfId="48530"/>
    <cellStyle name="Comma 4 14 2 2 10" xfId="48531"/>
    <cellStyle name="Comma 4 14 2 2 11" xfId="48532"/>
    <cellStyle name="Comma 4 14 2 2 2" xfId="48533"/>
    <cellStyle name="Comma 4 14 2 2 2 2" xfId="48534"/>
    <cellStyle name="Comma 4 14 2 2 2 2 2" xfId="48535"/>
    <cellStyle name="Comma 4 14 2 2 2 2 2 2" xfId="48536"/>
    <cellStyle name="Comma 4 14 2 2 2 2 2 2 2" xfId="48537"/>
    <cellStyle name="Comma 4 14 2 2 2 2 2 3" xfId="48538"/>
    <cellStyle name="Comma 4 14 2 2 2 2 3" xfId="48539"/>
    <cellStyle name="Comma 4 14 2 2 2 2 3 2" xfId="48540"/>
    <cellStyle name="Comma 4 14 2 2 2 2 3 2 2" xfId="48541"/>
    <cellStyle name="Comma 4 14 2 2 2 2 3 3" xfId="48542"/>
    <cellStyle name="Comma 4 14 2 2 2 2 4" xfId="48543"/>
    <cellStyle name="Comma 4 14 2 2 2 2 4 2" xfId="48544"/>
    <cellStyle name="Comma 4 14 2 2 2 2 5" xfId="48545"/>
    <cellStyle name="Comma 4 14 2 2 2 2 6" xfId="48546"/>
    <cellStyle name="Comma 4 14 2 2 2 2 7" xfId="48547"/>
    <cellStyle name="Comma 4 14 2 2 2 3" xfId="48548"/>
    <cellStyle name="Comma 4 14 2 2 2 3 2" xfId="48549"/>
    <cellStyle name="Comma 4 14 2 2 2 3 2 2" xfId="48550"/>
    <cellStyle name="Comma 4 14 2 2 2 3 3" xfId="48551"/>
    <cellStyle name="Comma 4 14 2 2 2 4" xfId="48552"/>
    <cellStyle name="Comma 4 14 2 2 2 4 2" xfId="48553"/>
    <cellStyle name="Comma 4 14 2 2 2 4 2 2" xfId="48554"/>
    <cellStyle name="Comma 4 14 2 2 2 4 3" xfId="48555"/>
    <cellStyle name="Comma 4 14 2 2 2 5" xfId="48556"/>
    <cellStyle name="Comma 4 14 2 2 2 5 2" xfId="48557"/>
    <cellStyle name="Comma 4 14 2 2 2 6" xfId="48558"/>
    <cellStyle name="Comma 4 14 2 2 2 7" xfId="48559"/>
    <cellStyle name="Comma 4 14 2 2 2 8" xfId="48560"/>
    <cellStyle name="Comma 4 14 2 2 3" xfId="48561"/>
    <cellStyle name="Comma 4 14 2 2 3 2" xfId="48562"/>
    <cellStyle name="Comma 4 14 2 2 3 2 2" xfId="48563"/>
    <cellStyle name="Comma 4 14 2 2 3 2 2 2" xfId="48564"/>
    <cellStyle name="Comma 4 14 2 2 3 2 2 2 2" xfId="48565"/>
    <cellStyle name="Comma 4 14 2 2 3 2 2 3" xfId="48566"/>
    <cellStyle name="Comma 4 14 2 2 3 2 3" xfId="48567"/>
    <cellStyle name="Comma 4 14 2 2 3 2 3 2" xfId="48568"/>
    <cellStyle name="Comma 4 14 2 2 3 2 3 2 2" xfId="48569"/>
    <cellStyle name="Comma 4 14 2 2 3 2 3 3" xfId="48570"/>
    <cellStyle name="Comma 4 14 2 2 3 2 4" xfId="48571"/>
    <cellStyle name="Comma 4 14 2 2 3 2 4 2" xfId="48572"/>
    <cellStyle name="Comma 4 14 2 2 3 2 5" xfId="48573"/>
    <cellStyle name="Comma 4 14 2 2 3 2 6" xfId="48574"/>
    <cellStyle name="Comma 4 14 2 2 3 2 7" xfId="48575"/>
    <cellStyle name="Comma 4 14 2 2 3 3" xfId="48576"/>
    <cellStyle name="Comma 4 14 2 2 3 3 2" xfId="48577"/>
    <cellStyle name="Comma 4 14 2 2 3 3 2 2" xfId="48578"/>
    <cellStyle name="Comma 4 14 2 2 3 3 3" xfId="48579"/>
    <cellStyle name="Comma 4 14 2 2 3 4" xfId="48580"/>
    <cellStyle name="Comma 4 14 2 2 3 4 2" xfId="48581"/>
    <cellStyle name="Comma 4 14 2 2 3 4 2 2" xfId="48582"/>
    <cellStyle name="Comma 4 14 2 2 3 4 3" xfId="48583"/>
    <cellStyle name="Comma 4 14 2 2 3 5" xfId="48584"/>
    <cellStyle name="Comma 4 14 2 2 3 5 2" xfId="48585"/>
    <cellStyle name="Comma 4 14 2 2 3 6" xfId="48586"/>
    <cellStyle name="Comma 4 14 2 2 3 7" xfId="48587"/>
    <cellStyle name="Comma 4 14 2 2 3 8" xfId="48588"/>
    <cellStyle name="Comma 4 14 2 2 4" xfId="48589"/>
    <cellStyle name="Comma 4 14 2 2 4 2" xfId="48590"/>
    <cellStyle name="Comma 4 14 2 2 4 2 2" xfId="48591"/>
    <cellStyle name="Comma 4 14 2 2 4 2 2 2" xfId="48592"/>
    <cellStyle name="Comma 4 14 2 2 4 2 3" xfId="48593"/>
    <cellStyle name="Comma 4 14 2 2 4 3" xfId="48594"/>
    <cellStyle name="Comma 4 14 2 2 4 3 2" xfId="48595"/>
    <cellStyle name="Comma 4 14 2 2 4 3 2 2" xfId="48596"/>
    <cellStyle name="Comma 4 14 2 2 4 3 3" xfId="48597"/>
    <cellStyle name="Comma 4 14 2 2 4 4" xfId="48598"/>
    <cellStyle name="Comma 4 14 2 2 4 4 2" xfId="48599"/>
    <cellStyle name="Comma 4 14 2 2 4 5" xfId="48600"/>
    <cellStyle name="Comma 4 14 2 2 4 6" xfId="48601"/>
    <cellStyle name="Comma 4 14 2 2 4 7" xfId="48602"/>
    <cellStyle name="Comma 4 14 2 2 5" xfId="48603"/>
    <cellStyle name="Comma 4 14 2 2 5 2" xfId="48604"/>
    <cellStyle name="Comma 4 14 2 2 5 2 2" xfId="48605"/>
    <cellStyle name="Comma 4 14 2 2 5 2 2 2" xfId="48606"/>
    <cellStyle name="Comma 4 14 2 2 5 2 3" xfId="48607"/>
    <cellStyle name="Comma 4 14 2 2 5 3" xfId="48608"/>
    <cellStyle name="Comma 4 14 2 2 5 3 2" xfId="48609"/>
    <cellStyle name="Comma 4 14 2 2 5 3 2 2" xfId="48610"/>
    <cellStyle name="Comma 4 14 2 2 5 3 3" xfId="48611"/>
    <cellStyle name="Comma 4 14 2 2 5 4" xfId="48612"/>
    <cellStyle name="Comma 4 14 2 2 5 4 2" xfId="48613"/>
    <cellStyle name="Comma 4 14 2 2 5 5" xfId="48614"/>
    <cellStyle name="Comma 4 14 2 2 5 6" xfId="48615"/>
    <cellStyle name="Comma 4 14 2 2 6" xfId="48616"/>
    <cellStyle name="Comma 4 14 2 2 6 2" xfId="48617"/>
    <cellStyle name="Comma 4 14 2 2 6 2 2" xfId="48618"/>
    <cellStyle name="Comma 4 14 2 2 6 3" xfId="48619"/>
    <cellStyle name="Comma 4 14 2 2 7" xfId="48620"/>
    <cellStyle name="Comma 4 14 2 2 7 2" xfId="48621"/>
    <cellStyle name="Comma 4 14 2 2 7 2 2" xfId="48622"/>
    <cellStyle name="Comma 4 14 2 2 7 3" xfId="48623"/>
    <cellStyle name="Comma 4 14 2 2 8" xfId="48624"/>
    <cellStyle name="Comma 4 14 2 2 8 2" xfId="48625"/>
    <cellStyle name="Comma 4 14 2 2 9" xfId="48626"/>
    <cellStyle name="Comma 4 14 2 3" xfId="48627"/>
    <cellStyle name="Comma 4 14 2 3 10" xfId="48628"/>
    <cellStyle name="Comma 4 14 2 3 11" xfId="48629"/>
    <cellStyle name="Comma 4 14 2 3 2" xfId="48630"/>
    <cellStyle name="Comma 4 14 2 3 2 2" xfId="48631"/>
    <cellStyle name="Comma 4 14 2 3 2 2 2" xfId="48632"/>
    <cellStyle name="Comma 4 14 2 3 2 2 2 2" xfId="48633"/>
    <cellStyle name="Comma 4 14 2 3 2 2 2 2 2" xfId="48634"/>
    <cellStyle name="Comma 4 14 2 3 2 2 2 3" xfId="48635"/>
    <cellStyle name="Comma 4 14 2 3 2 2 3" xfId="48636"/>
    <cellStyle name="Comma 4 14 2 3 2 2 3 2" xfId="48637"/>
    <cellStyle name="Comma 4 14 2 3 2 2 3 2 2" xfId="48638"/>
    <cellStyle name="Comma 4 14 2 3 2 2 3 3" xfId="48639"/>
    <cellStyle name="Comma 4 14 2 3 2 2 4" xfId="48640"/>
    <cellStyle name="Comma 4 14 2 3 2 2 4 2" xfId="48641"/>
    <cellStyle name="Comma 4 14 2 3 2 2 5" xfId="48642"/>
    <cellStyle name="Comma 4 14 2 3 2 2 6" xfId="48643"/>
    <cellStyle name="Comma 4 14 2 3 2 2 7" xfId="48644"/>
    <cellStyle name="Comma 4 14 2 3 2 3" xfId="48645"/>
    <cellStyle name="Comma 4 14 2 3 2 3 2" xfId="48646"/>
    <cellStyle name="Comma 4 14 2 3 2 3 2 2" xfId="48647"/>
    <cellStyle name="Comma 4 14 2 3 2 3 3" xfId="48648"/>
    <cellStyle name="Comma 4 14 2 3 2 4" xfId="48649"/>
    <cellStyle name="Comma 4 14 2 3 2 4 2" xfId="48650"/>
    <cellStyle name="Comma 4 14 2 3 2 4 2 2" xfId="48651"/>
    <cellStyle name="Comma 4 14 2 3 2 4 3" xfId="48652"/>
    <cellStyle name="Comma 4 14 2 3 2 5" xfId="48653"/>
    <cellStyle name="Comma 4 14 2 3 2 5 2" xfId="48654"/>
    <cellStyle name="Comma 4 14 2 3 2 6" xfId="48655"/>
    <cellStyle name="Comma 4 14 2 3 2 7" xfId="48656"/>
    <cellStyle name="Comma 4 14 2 3 2 8" xfId="48657"/>
    <cellStyle name="Comma 4 14 2 3 3" xfId="48658"/>
    <cellStyle name="Comma 4 14 2 3 3 2" xfId="48659"/>
    <cellStyle name="Comma 4 14 2 3 3 2 2" xfId="48660"/>
    <cellStyle name="Comma 4 14 2 3 3 2 2 2" xfId="48661"/>
    <cellStyle name="Comma 4 14 2 3 3 2 2 2 2" xfId="48662"/>
    <cellStyle name="Comma 4 14 2 3 3 2 2 3" xfId="48663"/>
    <cellStyle name="Comma 4 14 2 3 3 2 3" xfId="48664"/>
    <cellStyle name="Comma 4 14 2 3 3 2 3 2" xfId="48665"/>
    <cellStyle name="Comma 4 14 2 3 3 2 3 2 2" xfId="48666"/>
    <cellStyle name="Comma 4 14 2 3 3 2 3 3" xfId="48667"/>
    <cellStyle name="Comma 4 14 2 3 3 2 4" xfId="48668"/>
    <cellStyle name="Comma 4 14 2 3 3 2 4 2" xfId="48669"/>
    <cellStyle name="Comma 4 14 2 3 3 2 5" xfId="48670"/>
    <cellStyle name="Comma 4 14 2 3 3 2 6" xfId="48671"/>
    <cellStyle name="Comma 4 14 2 3 3 2 7" xfId="48672"/>
    <cellStyle name="Comma 4 14 2 3 3 3" xfId="48673"/>
    <cellStyle name="Comma 4 14 2 3 3 3 2" xfId="48674"/>
    <cellStyle name="Comma 4 14 2 3 3 3 2 2" xfId="48675"/>
    <cellStyle name="Comma 4 14 2 3 3 3 3" xfId="48676"/>
    <cellStyle name="Comma 4 14 2 3 3 4" xfId="48677"/>
    <cellStyle name="Comma 4 14 2 3 3 4 2" xfId="48678"/>
    <cellStyle name="Comma 4 14 2 3 3 4 2 2" xfId="48679"/>
    <cellStyle name="Comma 4 14 2 3 3 4 3" xfId="48680"/>
    <cellStyle name="Comma 4 14 2 3 3 5" xfId="48681"/>
    <cellStyle name="Comma 4 14 2 3 3 5 2" xfId="48682"/>
    <cellStyle name="Comma 4 14 2 3 3 6" xfId="48683"/>
    <cellStyle name="Comma 4 14 2 3 3 7" xfId="48684"/>
    <cellStyle name="Comma 4 14 2 3 3 8" xfId="48685"/>
    <cellStyle name="Comma 4 14 2 3 4" xfId="48686"/>
    <cellStyle name="Comma 4 14 2 3 4 2" xfId="48687"/>
    <cellStyle name="Comma 4 14 2 3 4 2 2" xfId="48688"/>
    <cellStyle name="Comma 4 14 2 3 4 2 2 2" xfId="48689"/>
    <cellStyle name="Comma 4 14 2 3 4 2 3" xfId="48690"/>
    <cellStyle name="Comma 4 14 2 3 4 3" xfId="48691"/>
    <cellStyle name="Comma 4 14 2 3 4 3 2" xfId="48692"/>
    <cellStyle name="Comma 4 14 2 3 4 3 2 2" xfId="48693"/>
    <cellStyle name="Comma 4 14 2 3 4 3 3" xfId="48694"/>
    <cellStyle name="Comma 4 14 2 3 4 4" xfId="48695"/>
    <cellStyle name="Comma 4 14 2 3 4 4 2" xfId="48696"/>
    <cellStyle name="Comma 4 14 2 3 4 5" xfId="48697"/>
    <cellStyle name="Comma 4 14 2 3 4 6" xfId="48698"/>
    <cellStyle name="Comma 4 14 2 3 4 7" xfId="48699"/>
    <cellStyle name="Comma 4 14 2 3 5" xfId="48700"/>
    <cellStyle name="Comma 4 14 2 3 5 2" xfId="48701"/>
    <cellStyle name="Comma 4 14 2 3 5 2 2" xfId="48702"/>
    <cellStyle name="Comma 4 14 2 3 5 2 2 2" xfId="48703"/>
    <cellStyle name="Comma 4 14 2 3 5 2 3" xfId="48704"/>
    <cellStyle name="Comma 4 14 2 3 5 3" xfId="48705"/>
    <cellStyle name="Comma 4 14 2 3 5 3 2" xfId="48706"/>
    <cellStyle name="Comma 4 14 2 3 5 3 2 2" xfId="48707"/>
    <cellStyle name="Comma 4 14 2 3 5 3 3" xfId="48708"/>
    <cellStyle name="Comma 4 14 2 3 5 4" xfId="48709"/>
    <cellStyle name="Comma 4 14 2 3 5 4 2" xfId="48710"/>
    <cellStyle name="Comma 4 14 2 3 5 5" xfId="48711"/>
    <cellStyle name="Comma 4 14 2 3 5 6" xfId="48712"/>
    <cellStyle name="Comma 4 14 2 3 6" xfId="48713"/>
    <cellStyle name="Comma 4 14 2 3 6 2" xfId="48714"/>
    <cellStyle name="Comma 4 14 2 3 6 2 2" xfId="48715"/>
    <cellStyle name="Comma 4 14 2 3 6 3" xfId="48716"/>
    <cellStyle name="Comma 4 14 2 3 7" xfId="48717"/>
    <cellStyle name="Comma 4 14 2 3 7 2" xfId="48718"/>
    <cellStyle name="Comma 4 14 2 3 7 2 2" xfId="48719"/>
    <cellStyle name="Comma 4 14 2 3 7 3" xfId="48720"/>
    <cellStyle name="Comma 4 14 2 3 8" xfId="48721"/>
    <cellStyle name="Comma 4 14 2 3 8 2" xfId="48722"/>
    <cellStyle name="Comma 4 14 2 3 9" xfId="48723"/>
    <cellStyle name="Comma 4 14 2 4" xfId="48724"/>
    <cellStyle name="Comma 4 14 2 4 2" xfId="48725"/>
    <cellStyle name="Comma 4 14 2 4 2 2" xfId="48726"/>
    <cellStyle name="Comma 4 14 2 4 2 2 2" xfId="48727"/>
    <cellStyle name="Comma 4 14 2 4 2 2 2 2" xfId="48728"/>
    <cellStyle name="Comma 4 14 2 4 2 2 3" xfId="48729"/>
    <cellStyle name="Comma 4 14 2 4 2 3" xfId="48730"/>
    <cellStyle name="Comma 4 14 2 4 2 3 2" xfId="48731"/>
    <cellStyle name="Comma 4 14 2 4 2 3 2 2" xfId="48732"/>
    <cellStyle name="Comma 4 14 2 4 2 3 3" xfId="48733"/>
    <cellStyle name="Comma 4 14 2 4 2 4" xfId="48734"/>
    <cellStyle name="Comma 4 14 2 4 2 4 2" xfId="48735"/>
    <cellStyle name="Comma 4 14 2 4 2 5" xfId="48736"/>
    <cellStyle name="Comma 4 14 2 4 2 6" xfId="48737"/>
    <cellStyle name="Comma 4 14 2 4 2 7" xfId="48738"/>
    <cellStyle name="Comma 4 14 2 4 3" xfId="48739"/>
    <cellStyle name="Comma 4 14 2 4 3 2" xfId="48740"/>
    <cellStyle name="Comma 4 14 2 4 3 2 2" xfId="48741"/>
    <cellStyle name="Comma 4 14 2 4 3 3" xfId="48742"/>
    <cellStyle name="Comma 4 14 2 4 4" xfId="48743"/>
    <cellStyle name="Comma 4 14 2 4 4 2" xfId="48744"/>
    <cellStyle name="Comma 4 14 2 4 4 2 2" xfId="48745"/>
    <cellStyle name="Comma 4 14 2 4 4 3" xfId="48746"/>
    <cellStyle name="Comma 4 14 2 4 5" xfId="48747"/>
    <cellStyle name="Comma 4 14 2 4 5 2" xfId="48748"/>
    <cellStyle name="Comma 4 14 2 4 6" xfId="48749"/>
    <cellStyle name="Comma 4 14 2 4 7" xfId="48750"/>
    <cellStyle name="Comma 4 14 2 4 8" xfId="48751"/>
    <cellStyle name="Comma 4 14 2 5" xfId="48752"/>
    <cellStyle name="Comma 4 14 2 5 2" xfId="48753"/>
    <cellStyle name="Comma 4 14 2 5 2 2" xfId="48754"/>
    <cellStyle name="Comma 4 14 2 5 2 2 2" xfId="48755"/>
    <cellStyle name="Comma 4 14 2 5 2 2 2 2" xfId="48756"/>
    <cellStyle name="Comma 4 14 2 5 2 2 3" xfId="48757"/>
    <cellStyle name="Comma 4 14 2 5 2 3" xfId="48758"/>
    <cellStyle name="Comma 4 14 2 5 2 3 2" xfId="48759"/>
    <cellStyle name="Comma 4 14 2 5 2 3 2 2" xfId="48760"/>
    <cellStyle name="Comma 4 14 2 5 2 3 3" xfId="48761"/>
    <cellStyle name="Comma 4 14 2 5 2 4" xfId="48762"/>
    <cellStyle name="Comma 4 14 2 5 2 4 2" xfId="48763"/>
    <cellStyle name="Comma 4 14 2 5 2 5" xfId="48764"/>
    <cellStyle name="Comma 4 14 2 5 2 6" xfId="48765"/>
    <cellStyle name="Comma 4 14 2 5 2 7" xfId="48766"/>
    <cellStyle name="Comma 4 14 2 5 3" xfId="48767"/>
    <cellStyle name="Comma 4 14 2 5 3 2" xfId="48768"/>
    <cellStyle name="Comma 4 14 2 5 3 2 2" xfId="48769"/>
    <cellStyle name="Comma 4 14 2 5 3 3" xfId="48770"/>
    <cellStyle name="Comma 4 14 2 5 4" xfId="48771"/>
    <cellStyle name="Comma 4 14 2 5 4 2" xfId="48772"/>
    <cellStyle name="Comma 4 14 2 5 4 2 2" xfId="48773"/>
    <cellStyle name="Comma 4 14 2 5 4 3" xfId="48774"/>
    <cellStyle name="Comma 4 14 2 5 5" xfId="48775"/>
    <cellStyle name="Comma 4 14 2 5 5 2" xfId="48776"/>
    <cellStyle name="Comma 4 14 2 5 6" xfId="48777"/>
    <cellStyle name="Comma 4 14 2 5 7" xfId="48778"/>
    <cellStyle name="Comma 4 14 2 5 8" xfId="48779"/>
    <cellStyle name="Comma 4 14 2 6" xfId="48780"/>
    <cellStyle name="Comma 4 14 2 6 2" xfId="48781"/>
    <cellStyle name="Comma 4 14 2 6 2 2" xfId="48782"/>
    <cellStyle name="Comma 4 14 2 6 2 2 2" xfId="48783"/>
    <cellStyle name="Comma 4 14 2 6 2 3" xfId="48784"/>
    <cellStyle name="Comma 4 14 2 6 3" xfId="48785"/>
    <cellStyle name="Comma 4 14 2 6 3 2" xfId="48786"/>
    <cellStyle name="Comma 4 14 2 6 3 2 2" xfId="48787"/>
    <cellStyle name="Comma 4 14 2 6 3 3" xfId="48788"/>
    <cellStyle name="Comma 4 14 2 6 4" xfId="48789"/>
    <cellStyle name="Comma 4 14 2 6 4 2" xfId="48790"/>
    <cellStyle name="Comma 4 14 2 6 5" xfId="48791"/>
    <cellStyle name="Comma 4 14 2 6 6" xfId="48792"/>
    <cellStyle name="Comma 4 14 2 6 7" xfId="48793"/>
    <cellStyle name="Comma 4 14 2 7" xfId="48794"/>
    <cellStyle name="Comma 4 14 2 7 2" xfId="48795"/>
    <cellStyle name="Comma 4 14 2 7 2 2" xfId="48796"/>
    <cellStyle name="Comma 4 14 2 7 2 2 2" xfId="48797"/>
    <cellStyle name="Comma 4 14 2 7 2 3" xfId="48798"/>
    <cellStyle name="Comma 4 14 2 7 3" xfId="48799"/>
    <cellStyle name="Comma 4 14 2 7 3 2" xfId="48800"/>
    <cellStyle name="Comma 4 14 2 7 3 2 2" xfId="48801"/>
    <cellStyle name="Comma 4 14 2 7 3 3" xfId="48802"/>
    <cellStyle name="Comma 4 14 2 7 4" xfId="48803"/>
    <cellStyle name="Comma 4 14 2 7 4 2" xfId="48804"/>
    <cellStyle name="Comma 4 14 2 7 5" xfId="48805"/>
    <cellStyle name="Comma 4 14 2 7 6" xfId="48806"/>
    <cellStyle name="Comma 4 14 2 8" xfId="48807"/>
    <cellStyle name="Comma 4 14 2 8 2" xfId="48808"/>
    <cellStyle name="Comma 4 14 2 8 2 2" xfId="48809"/>
    <cellStyle name="Comma 4 14 2 8 3" xfId="48810"/>
    <cellStyle name="Comma 4 14 2 9" xfId="48811"/>
    <cellStyle name="Comma 4 14 2 9 2" xfId="48812"/>
    <cellStyle name="Comma 4 14 2 9 2 2" xfId="48813"/>
    <cellStyle name="Comma 4 14 2 9 3" xfId="48814"/>
    <cellStyle name="Comma 4 14 3" xfId="10688"/>
    <cellStyle name="Comma 4 14 3 10" xfId="48815"/>
    <cellStyle name="Comma 4 14 3 11" xfId="48816"/>
    <cellStyle name="Comma 4 14 3 2" xfId="48817"/>
    <cellStyle name="Comma 4 14 3 2 2" xfId="48818"/>
    <cellStyle name="Comma 4 14 3 2 2 2" xfId="48819"/>
    <cellStyle name="Comma 4 14 3 2 2 2 2" xfId="48820"/>
    <cellStyle name="Comma 4 14 3 2 2 2 2 2" xfId="48821"/>
    <cellStyle name="Comma 4 14 3 2 2 2 3" xfId="48822"/>
    <cellStyle name="Comma 4 14 3 2 2 3" xfId="48823"/>
    <cellStyle name="Comma 4 14 3 2 2 3 2" xfId="48824"/>
    <cellStyle name="Comma 4 14 3 2 2 3 2 2" xfId="48825"/>
    <cellStyle name="Comma 4 14 3 2 2 3 3" xfId="48826"/>
    <cellStyle name="Comma 4 14 3 2 2 4" xfId="48827"/>
    <cellStyle name="Comma 4 14 3 2 2 4 2" xfId="48828"/>
    <cellStyle name="Comma 4 14 3 2 2 5" xfId="48829"/>
    <cellStyle name="Comma 4 14 3 2 2 6" xfId="48830"/>
    <cellStyle name="Comma 4 14 3 2 2 7" xfId="48831"/>
    <cellStyle name="Comma 4 14 3 2 3" xfId="48832"/>
    <cellStyle name="Comma 4 14 3 2 3 2" xfId="48833"/>
    <cellStyle name="Comma 4 14 3 2 3 2 2" xfId="48834"/>
    <cellStyle name="Comma 4 14 3 2 3 3" xfId="48835"/>
    <cellStyle name="Comma 4 14 3 2 4" xfId="48836"/>
    <cellStyle name="Comma 4 14 3 2 4 2" xfId="48837"/>
    <cellStyle name="Comma 4 14 3 2 4 2 2" xfId="48838"/>
    <cellStyle name="Comma 4 14 3 2 4 3" xfId="48839"/>
    <cellStyle name="Comma 4 14 3 2 5" xfId="48840"/>
    <cellStyle name="Comma 4 14 3 2 5 2" xfId="48841"/>
    <cellStyle name="Comma 4 14 3 2 6" xfId="48842"/>
    <cellStyle name="Comma 4 14 3 2 7" xfId="48843"/>
    <cellStyle name="Comma 4 14 3 2 8" xfId="48844"/>
    <cellStyle name="Comma 4 14 3 3" xfId="48845"/>
    <cellStyle name="Comma 4 14 3 3 2" xfId="48846"/>
    <cellStyle name="Comma 4 14 3 3 2 2" xfId="48847"/>
    <cellStyle name="Comma 4 14 3 3 2 2 2" xfId="48848"/>
    <cellStyle name="Comma 4 14 3 3 2 2 2 2" xfId="48849"/>
    <cellStyle name="Comma 4 14 3 3 2 2 3" xfId="48850"/>
    <cellStyle name="Comma 4 14 3 3 2 3" xfId="48851"/>
    <cellStyle name="Comma 4 14 3 3 2 3 2" xfId="48852"/>
    <cellStyle name="Comma 4 14 3 3 2 3 2 2" xfId="48853"/>
    <cellStyle name="Comma 4 14 3 3 2 3 3" xfId="48854"/>
    <cellStyle name="Comma 4 14 3 3 2 4" xfId="48855"/>
    <cellStyle name="Comma 4 14 3 3 2 4 2" xfId="48856"/>
    <cellStyle name="Comma 4 14 3 3 2 5" xfId="48857"/>
    <cellStyle name="Comma 4 14 3 3 2 6" xfId="48858"/>
    <cellStyle name="Comma 4 14 3 3 2 7" xfId="48859"/>
    <cellStyle name="Comma 4 14 3 3 3" xfId="48860"/>
    <cellStyle name="Comma 4 14 3 3 3 2" xfId="48861"/>
    <cellStyle name="Comma 4 14 3 3 3 2 2" xfId="48862"/>
    <cellStyle name="Comma 4 14 3 3 3 3" xfId="48863"/>
    <cellStyle name="Comma 4 14 3 3 4" xfId="48864"/>
    <cellStyle name="Comma 4 14 3 3 4 2" xfId="48865"/>
    <cellStyle name="Comma 4 14 3 3 4 2 2" xfId="48866"/>
    <cellStyle name="Comma 4 14 3 3 4 3" xfId="48867"/>
    <cellStyle name="Comma 4 14 3 3 5" xfId="48868"/>
    <cellStyle name="Comma 4 14 3 3 5 2" xfId="48869"/>
    <cellStyle name="Comma 4 14 3 3 6" xfId="48870"/>
    <cellStyle name="Comma 4 14 3 3 7" xfId="48871"/>
    <cellStyle name="Comma 4 14 3 3 8" xfId="48872"/>
    <cellStyle name="Comma 4 14 3 4" xfId="48873"/>
    <cellStyle name="Comma 4 14 3 4 2" xfId="48874"/>
    <cellStyle name="Comma 4 14 3 4 2 2" xfId="48875"/>
    <cellStyle name="Comma 4 14 3 4 2 2 2" xfId="48876"/>
    <cellStyle name="Comma 4 14 3 4 2 3" xfId="48877"/>
    <cellStyle name="Comma 4 14 3 4 3" xfId="48878"/>
    <cellStyle name="Comma 4 14 3 4 3 2" xfId="48879"/>
    <cellStyle name="Comma 4 14 3 4 3 2 2" xfId="48880"/>
    <cellStyle name="Comma 4 14 3 4 3 3" xfId="48881"/>
    <cellStyle name="Comma 4 14 3 4 4" xfId="48882"/>
    <cellStyle name="Comma 4 14 3 4 4 2" xfId="48883"/>
    <cellStyle name="Comma 4 14 3 4 5" xfId="48884"/>
    <cellStyle name="Comma 4 14 3 4 6" xfId="48885"/>
    <cellStyle name="Comma 4 14 3 4 7" xfId="48886"/>
    <cellStyle name="Comma 4 14 3 5" xfId="48887"/>
    <cellStyle name="Comma 4 14 3 5 2" xfId="48888"/>
    <cellStyle name="Comma 4 14 3 5 2 2" xfId="48889"/>
    <cellStyle name="Comma 4 14 3 5 2 2 2" xfId="48890"/>
    <cellStyle name="Comma 4 14 3 5 2 3" xfId="48891"/>
    <cellStyle name="Comma 4 14 3 5 3" xfId="48892"/>
    <cellStyle name="Comma 4 14 3 5 3 2" xfId="48893"/>
    <cellStyle name="Comma 4 14 3 5 3 2 2" xfId="48894"/>
    <cellStyle name="Comma 4 14 3 5 3 3" xfId="48895"/>
    <cellStyle name="Comma 4 14 3 5 4" xfId="48896"/>
    <cellStyle name="Comma 4 14 3 5 4 2" xfId="48897"/>
    <cellStyle name="Comma 4 14 3 5 5" xfId="48898"/>
    <cellStyle name="Comma 4 14 3 5 6" xfId="48899"/>
    <cellStyle name="Comma 4 14 3 6" xfId="48900"/>
    <cellStyle name="Comma 4 14 3 6 2" xfId="48901"/>
    <cellStyle name="Comma 4 14 3 6 2 2" xfId="48902"/>
    <cellStyle name="Comma 4 14 3 6 3" xfId="48903"/>
    <cellStyle name="Comma 4 14 3 7" xfId="48904"/>
    <cellStyle name="Comma 4 14 3 7 2" xfId="48905"/>
    <cellStyle name="Comma 4 14 3 7 2 2" xfId="48906"/>
    <cellStyle name="Comma 4 14 3 7 3" xfId="48907"/>
    <cellStyle name="Comma 4 14 3 8" xfId="48908"/>
    <cellStyle name="Comma 4 14 3 8 2" xfId="48909"/>
    <cellStyle name="Comma 4 14 3 9" xfId="48910"/>
    <cellStyle name="Comma 4 14 4" xfId="48911"/>
    <cellStyle name="Comma 4 14 4 10" xfId="48912"/>
    <cellStyle name="Comma 4 14 4 11" xfId="48913"/>
    <cellStyle name="Comma 4 14 4 2" xfId="48914"/>
    <cellStyle name="Comma 4 14 4 2 2" xfId="48915"/>
    <cellStyle name="Comma 4 14 4 2 2 2" xfId="48916"/>
    <cellStyle name="Comma 4 14 4 2 2 2 2" xfId="48917"/>
    <cellStyle name="Comma 4 14 4 2 2 2 2 2" xfId="48918"/>
    <cellStyle name="Comma 4 14 4 2 2 2 3" xfId="48919"/>
    <cellStyle name="Comma 4 14 4 2 2 3" xfId="48920"/>
    <cellStyle name="Comma 4 14 4 2 2 3 2" xfId="48921"/>
    <cellStyle name="Comma 4 14 4 2 2 3 2 2" xfId="48922"/>
    <cellStyle name="Comma 4 14 4 2 2 3 3" xfId="48923"/>
    <cellStyle name="Comma 4 14 4 2 2 4" xfId="48924"/>
    <cellStyle name="Comma 4 14 4 2 2 4 2" xfId="48925"/>
    <cellStyle name="Comma 4 14 4 2 2 5" xfId="48926"/>
    <cellStyle name="Comma 4 14 4 2 2 6" xfId="48927"/>
    <cellStyle name="Comma 4 14 4 2 2 7" xfId="48928"/>
    <cellStyle name="Comma 4 14 4 2 3" xfId="48929"/>
    <cellStyle name="Comma 4 14 4 2 3 2" xfId="48930"/>
    <cellStyle name="Comma 4 14 4 2 3 2 2" xfId="48931"/>
    <cellStyle name="Comma 4 14 4 2 3 3" xfId="48932"/>
    <cellStyle name="Comma 4 14 4 2 4" xfId="48933"/>
    <cellStyle name="Comma 4 14 4 2 4 2" xfId="48934"/>
    <cellStyle name="Comma 4 14 4 2 4 2 2" xfId="48935"/>
    <cellStyle name="Comma 4 14 4 2 4 3" xfId="48936"/>
    <cellStyle name="Comma 4 14 4 2 5" xfId="48937"/>
    <cellStyle name="Comma 4 14 4 2 5 2" xfId="48938"/>
    <cellStyle name="Comma 4 14 4 2 6" xfId="48939"/>
    <cellStyle name="Comma 4 14 4 2 7" xfId="48940"/>
    <cellStyle name="Comma 4 14 4 2 8" xfId="48941"/>
    <cellStyle name="Comma 4 14 4 3" xfId="48942"/>
    <cellStyle name="Comma 4 14 4 3 2" xfId="48943"/>
    <cellStyle name="Comma 4 14 4 3 2 2" xfId="48944"/>
    <cellStyle name="Comma 4 14 4 3 2 2 2" xfId="48945"/>
    <cellStyle name="Comma 4 14 4 3 2 2 2 2" xfId="48946"/>
    <cellStyle name="Comma 4 14 4 3 2 2 3" xfId="48947"/>
    <cellStyle name="Comma 4 14 4 3 2 3" xfId="48948"/>
    <cellStyle name="Comma 4 14 4 3 2 3 2" xfId="48949"/>
    <cellStyle name="Comma 4 14 4 3 2 3 2 2" xfId="48950"/>
    <cellStyle name="Comma 4 14 4 3 2 3 3" xfId="48951"/>
    <cellStyle name="Comma 4 14 4 3 2 4" xfId="48952"/>
    <cellStyle name="Comma 4 14 4 3 2 4 2" xfId="48953"/>
    <cellStyle name="Comma 4 14 4 3 2 5" xfId="48954"/>
    <cellStyle name="Comma 4 14 4 3 2 6" xfId="48955"/>
    <cellStyle name="Comma 4 14 4 3 2 7" xfId="48956"/>
    <cellStyle name="Comma 4 14 4 3 3" xfId="48957"/>
    <cellStyle name="Comma 4 14 4 3 3 2" xfId="48958"/>
    <cellStyle name="Comma 4 14 4 3 3 2 2" xfId="48959"/>
    <cellStyle name="Comma 4 14 4 3 3 3" xfId="48960"/>
    <cellStyle name="Comma 4 14 4 3 4" xfId="48961"/>
    <cellStyle name="Comma 4 14 4 3 4 2" xfId="48962"/>
    <cellStyle name="Comma 4 14 4 3 4 2 2" xfId="48963"/>
    <cellStyle name="Comma 4 14 4 3 4 3" xfId="48964"/>
    <cellStyle name="Comma 4 14 4 3 5" xfId="48965"/>
    <cellStyle name="Comma 4 14 4 3 5 2" xfId="48966"/>
    <cellStyle name="Comma 4 14 4 3 6" xfId="48967"/>
    <cellStyle name="Comma 4 14 4 3 7" xfId="48968"/>
    <cellStyle name="Comma 4 14 4 3 8" xfId="48969"/>
    <cellStyle name="Comma 4 14 4 4" xfId="48970"/>
    <cellStyle name="Comma 4 14 4 4 2" xfId="48971"/>
    <cellStyle name="Comma 4 14 4 4 2 2" xfId="48972"/>
    <cellStyle name="Comma 4 14 4 4 2 2 2" xfId="48973"/>
    <cellStyle name="Comma 4 14 4 4 2 3" xfId="48974"/>
    <cellStyle name="Comma 4 14 4 4 3" xfId="48975"/>
    <cellStyle name="Comma 4 14 4 4 3 2" xfId="48976"/>
    <cellStyle name="Comma 4 14 4 4 3 2 2" xfId="48977"/>
    <cellStyle name="Comma 4 14 4 4 3 3" xfId="48978"/>
    <cellStyle name="Comma 4 14 4 4 4" xfId="48979"/>
    <cellStyle name="Comma 4 14 4 4 4 2" xfId="48980"/>
    <cellStyle name="Comma 4 14 4 4 5" xfId="48981"/>
    <cellStyle name="Comma 4 14 4 4 6" xfId="48982"/>
    <cellStyle name="Comma 4 14 4 4 7" xfId="48983"/>
    <cellStyle name="Comma 4 14 4 5" xfId="48984"/>
    <cellStyle name="Comma 4 14 4 5 2" xfId="48985"/>
    <cellStyle name="Comma 4 14 4 5 2 2" xfId="48986"/>
    <cellStyle name="Comma 4 14 4 5 2 2 2" xfId="48987"/>
    <cellStyle name="Comma 4 14 4 5 2 3" xfId="48988"/>
    <cellStyle name="Comma 4 14 4 5 3" xfId="48989"/>
    <cellStyle name="Comma 4 14 4 5 3 2" xfId="48990"/>
    <cellStyle name="Comma 4 14 4 5 3 2 2" xfId="48991"/>
    <cellStyle name="Comma 4 14 4 5 3 3" xfId="48992"/>
    <cellStyle name="Comma 4 14 4 5 4" xfId="48993"/>
    <cellStyle name="Comma 4 14 4 5 4 2" xfId="48994"/>
    <cellStyle name="Comma 4 14 4 5 5" xfId="48995"/>
    <cellStyle name="Comma 4 14 4 5 6" xfId="48996"/>
    <cellStyle name="Comma 4 14 4 6" xfId="48997"/>
    <cellStyle name="Comma 4 14 4 6 2" xfId="48998"/>
    <cellStyle name="Comma 4 14 4 6 2 2" xfId="48999"/>
    <cellStyle name="Comma 4 14 4 6 3" xfId="49000"/>
    <cellStyle name="Comma 4 14 4 7" xfId="49001"/>
    <cellStyle name="Comma 4 14 4 7 2" xfId="49002"/>
    <cellStyle name="Comma 4 14 4 7 2 2" xfId="49003"/>
    <cellStyle name="Comma 4 14 4 7 3" xfId="49004"/>
    <cellStyle name="Comma 4 14 4 8" xfId="49005"/>
    <cellStyle name="Comma 4 14 4 8 2" xfId="49006"/>
    <cellStyle name="Comma 4 14 4 9" xfId="49007"/>
    <cellStyle name="Comma 4 14 5" xfId="49008"/>
    <cellStyle name="Comma 4 14 5 2" xfId="49009"/>
    <cellStyle name="Comma 4 14 5 2 2" xfId="49010"/>
    <cellStyle name="Comma 4 14 5 2 2 2" xfId="49011"/>
    <cellStyle name="Comma 4 14 5 2 2 2 2" xfId="49012"/>
    <cellStyle name="Comma 4 14 5 2 2 3" xfId="49013"/>
    <cellStyle name="Comma 4 14 5 2 3" xfId="49014"/>
    <cellStyle name="Comma 4 14 5 2 3 2" xfId="49015"/>
    <cellStyle name="Comma 4 14 5 2 3 2 2" xfId="49016"/>
    <cellStyle name="Comma 4 14 5 2 3 3" xfId="49017"/>
    <cellStyle name="Comma 4 14 5 2 4" xfId="49018"/>
    <cellStyle name="Comma 4 14 5 2 4 2" xfId="49019"/>
    <cellStyle name="Comma 4 14 5 2 5" xfId="49020"/>
    <cellStyle name="Comma 4 14 5 2 6" xfId="49021"/>
    <cellStyle name="Comma 4 14 5 2 7" xfId="49022"/>
    <cellStyle name="Comma 4 14 5 3" xfId="49023"/>
    <cellStyle name="Comma 4 14 5 3 2" xfId="49024"/>
    <cellStyle name="Comma 4 14 5 3 2 2" xfId="49025"/>
    <cellStyle name="Comma 4 14 5 3 3" xfId="49026"/>
    <cellStyle name="Comma 4 14 5 4" xfId="49027"/>
    <cellStyle name="Comma 4 14 5 4 2" xfId="49028"/>
    <cellStyle name="Comma 4 14 5 4 2 2" xfId="49029"/>
    <cellStyle name="Comma 4 14 5 4 3" xfId="49030"/>
    <cellStyle name="Comma 4 14 5 5" xfId="49031"/>
    <cellStyle name="Comma 4 14 5 5 2" xfId="49032"/>
    <cellStyle name="Comma 4 14 5 6" xfId="49033"/>
    <cellStyle name="Comma 4 14 5 7" xfId="49034"/>
    <cellStyle name="Comma 4 14 5 8" xfId="49035"/>
    <cellStyle name="Comma 4 14 6" xfId="49036"/>
    <cellStyle name="Comma 4 14 6 2" xfId="49037"/>
    <cellStyle name="Comma 4 14 6 2 2" xfId="49038"/>
    <cellStyle name="Comma 4 14 6 2 2 2" xfId="49039"/>
    <cellStyle name="Comma 4 14 6 2 2 2 2" xfId="49040"/>
    <cellStyle name="Comma 4 14 6 2 2 3" xfId="49041"/>
    <cellStyle name="Comma 4 14 6 2 3" xfId="49042"/>
    <cellStyle name="Comma 4 14 6 2 3 2" xfId="49043"/>
    <cellStyle name="Comma 4 14 6 2 3 2 2" xfId="49044"/>
    <cellStyle name="Comma 4 14 6 2 3 3" xfId="49045"/>
    <cellStyle name="Comma 4 14 6 2 4" xfId="49046"/>
    <cellStyle name="Comma 4 14 6 2 4 2" xfId="49047"/>
    <cellStyle name="Comma 4 14 6 2 5" xfId="49048"/>
    <cellStyle name="Comma 4 14 6 2 6" xfId="49049"/>
    <cellStyle name="Comma 4 14 6 2 7" xfId="49050"/>
    <cellStyle name="Comma 4 14 6 3" xfId="49051"/>
    <cellStyle name="Comma 4 14 6 3 2" xfId="49052"/>
    <cellStyle name="Comma 4 14 6 3 2 2" xfId="49053"/>
    <cellStyle name="Comma 4 14 6 3 3" xfId="49054"/>
    <cellStyle name="Comma 4 14 6 4" xfId="49055"/>
    <cellStyle name="Comma 4 14 6 4 2" xfId="49056"/>
    <cellStyle name="Comma 4 14 6 4 2 2" xfId="49057"/>
    <cellStyle name="Comma 4 14 6 4 3" xfId="49058"/>
    <cellStyle name="Comma 4 14 6 5" xfId="49059"/>
    <cellStyle name="Comma 4 14 6 5 2" xfId="49060"/>
    <cellStyle name="Comma 4 14 6 6" xfId="49061"/>
    <cellStyle name="Comma 4 14 6 7" xfId="49062"/>
    <cellStyle name="Comma 4 14 6 8" xfId="49063"/>
    <cellStyle name="Comma 4 14 7" xfId="49064"/>
    <cellStyle name="Comma 4 14 7 2" xfId="49065"/>
    <cellStyle name="Comma 4 14 7 2 2" xfId="49066"/>
    <cellStyle name="Comma 4 14 7 2 2 2" xfId="49067"/>
    <cellStyle name="Comma 4 14 7 2 3" xfId="49068"/>
    <cellStyle name="Comma 4 14 7 3" xfId="49069"/>
    <cellStyle name="Comma 4 14 7 3 2" xfId="49070"/>
    <cellStyle name="Comma 4 14 7 3 2 2" xfId="49071"/>
    <cellStyle name="Comma 4 14 7 3 3" xfId="49072"/>
    <cellStyle name="Comma 4 14 7 4" xfId="49073"/>
    <cellStyle name="Comma 4 14 7 4 2" xfId="49074"/>
    <cellStyle name="Comma 4 14 7 5" xfId="49075"/>
    <cellStyle name="Comma 4 14 7 6" xfId="49076"/>
    <cellStyle name="Comma 4 14 7 7" xfId="49077"/>
    <cellStyle name="Comma 4 14 8" xfId="49078"/>
    <cellStyle name="Comma 4 14 8 2" xfId="49079"/>
    <cellStyle name="Comma 4 14 8 2 2" xfId="49080"/>
    <cellStyle name="Comma 4 14 8 2 2 2" xfId="49081"/>
    <cellStyle name="Comma 4 14 8 2 3" xfId="49082"/>
    <cellStyle name="Comma 4 14 8 3" xfId="49083"/>
    <cellStyle name="Comma 4 14 8 3 2" xfId="49084"/>
    <cellStyle name="Comma 4 14 8 3 2 2" xfId="49085"/>
    <cellStyle name="Comma 4 14 8 3 3" xfId="49086"/>
    <cellStyle name="Comma 4 14 8 4" xfId="49087"/>
    <cellStyle name="Comma 4 14 8 4 2" xfId="49088"/>
    <cellStyle name="Comma 4 14 8 5" xfId="49089"/>
    <cellStyle name="Comma 4 14 8 6" xfId="49090"/>
    <cellStyle name="Comma 4 14 8 7" xfId="49091"/>
    <cellStyle name="Comma 4 14 9" xfId="49092"/>
    <cellStyle name="Comma 4 14 9 2" xfId="49093"/>
    <cellStyle name="Comma 4 14 9 2 2" xfId="49094"/>
    <cellStyle name="Comma 4 14 9 3" xfId="49095"/>
    <cellStyle name="Comma 4 15" xfId="10689"/>
    <cellStyle name="Comma 4 15 10" xfId="49096"/>
    <cellStyle name="Comma 4 15 10 2" xfId="49097"/>
    <cellStyle name="Comma 4 15 10 2 2" xfId="49098"/>
    <cellStyle name="Comma 4 15 10 3" xfId="49099"/>
    <cellStyle name="Comma 4 15 11" xfId="49100"/>
    <cellStyle name="Comma 4 15 11 2" xfId="49101"/>
    <cellStyle name="Comma 4 15 12" xfId="49102"/>
    <cellStyle name="Comma 4 15 13" xfId="49103"/>
    <cellStyle name="Comma 4 15 14" xfId="49104"/>
    <cellStyle name="Comma 4 15 2" xfId="49105"/>
    <cellStyle name="Comma 4 15 2 10" xfId="49106"/>
    <cellStyle name="Comma 4 15 2 10 2" xfId="49107"/>
    <cellStyle name="Comma 4 15 2 11" xfId="49108"/>
    <cellStyle name="Comma 4 15 2 12" xfId="49109"/>
    <cellStyle name="Comma 4 15 2 13" xfId="49110"/>
    <cellStyle name="Comma 4 15 2 2" xfId="49111"/>
    <cellStyle name="Comma 4 15 2 2 10" xfId="49112"/>
    <cellStyle name="Comma 4 15 2 2 11" xfId="49113"/>
    <cellStyle name="Comma 4 15 2 2 2" xfId="49114"/>
    <cellStyle name="Comma 4 15 2 2 2 2" xfId="49115"/>
    <cellStyle name="Comma 4 15 2 2 2 2 2" xfId="49116"/>
    <cellStyle name="Comma 4 15 2 2 2 2 2 2" xfId="49117"/>
    <cellStyle name="Comma 4 15 2 2 2 2 2 2 2" xfId="49118"/>
    <cellStyle name="Comma 4 15 2 2 2 2 2 3" xfId="49119"/>
    <cellStyle name="Comma 4 15 2 2 2 2 3" xfId="49120"/>
    <cellStyle name="Comma 4 15 2 2 2 2 3 2" xfId="49121"/>
    <cellStyle name="Comma 4 15 2 2 2 2 3 2 2" xfId="49122"/>
    <cellStyle name="Comma 4 15 2 2 2 2 3 3" xfId="49123"/>
    <cellStyle name="Comma 4 15 2 2 2 2 4" xfId="49124"/>
    <cellStyle name="Comma 4 15 2 2 2 2 4 2" xfId="49125"/>
    <cellStyle name="Comma 4 15 2 2 2 2 5" xfId="49126"/>
    <cellStyle name="Comma 4 15 2 2 2 2 6" xfId="49127"/>
    <cellStyle name="Comma 4 15 2 2 2 2 7" xfId="49128"/>
    <cellStyle name="Comma 4 15 2 2 2 3" xfId="49129"/>
    <cellStyle name="Comma 4 15 2 2 2 3 2" xfId="49130"/>
    <cellStyle name="Comma 4 15 2 2 2 3 2 2" xfId="49131"/>
    <cellStyle name="Comma 4 15 2 2 2 3 3" xfId="49132"/>
    <cellStyle name="Comma 4 15 2 2 2 4" xfId="49133"/>
    <cellStyle name="Comma 4 15 2 2 2 4 2" xfId="49134"/>
    <cellStyle name="Comma 4 15 2 2 2 4 2 2" xfId="49135"/>
    <cellStyle name="Comma 4 15 2 2 2 4 3" xfId="49136"/>
    <cellStyle name="Comma 4 15 2 2 2 5" xfId="49137"/>
    <cellStyle name="Comma 4 15 2 2 2 5 2" xfId="49138"/>
    <cellStyle name="Comma 4 15 2 2 2 6" xfId="49139"/>
    <cellStyle name="Comma 4 15 2 2 2 7" xfId="49140"/>
    <cellStyle name="Comma 4 15 2 2 2 8" xfId="49141"/>
    <cellStyle name="Comma 4 15 2 2 3" xfId="49142"/>
    <cellStyle name="Comma 4 15 2 2 3 2" xfId="49143"/>
    <cellStyle name="Comma 4 15 2 2 3 2 2" xfId="49144"/>
    <cellStyle name="Comma 4 15 2 2 3 2 2 2" xfId="49145"/>
    <cellStyle name="Comma 4 15 2 2 3 2 2 2 2" xfId="49146"/>
    <cellStyle name="Comma 4 15 2 2 3 2 2 3" xfId="49147"/>
    <cellStyle name="Comma 4 15 2 2 3 2 3" xfId="49148"/>
    <cellStyle name="Comma 4 15 2 2 3 2 3 2" xfId="49149"/>
    <cellStyle name="Comma 4 15 2 2 3 2 3 2 2" xfId="49150"/>
    <cellStyle name="Comma 4 15 2 2 3 2 3 3" xfId="49151"/>
    <cellStyle name="Comma 4 15 2 2 3 2 4" xfId="49152"/>
    <cellStyle name="Comma 4 15 2 2 3 2 4 2" xfId="49153"/>
    <cellStyle name="Comma 4 15 2 2 3 2 5" xfId="49154"/>
    <cellStyle name="Comma 4 15 2 2 3 2 6" xfId="49155"/>
    <cellStyle name="Comma 4 15 2 2 3 2 7" xfId="49156"/>
    <cellStyle name="Comma 4 15 2 2 3 3" xfId="49157"/>
    <cellStyle name="Comma 4 15 2 2 3 3 2" xfId="49158"/>
    <cellStyle name="Comma 4 15 2 2 3 3 2 2" xfId="49159"/>
    <cellStyle name="Comma 4 15 2 2 3 3 3" xfId="49160"/>
    <cellStyle name="Comma 4 15 2 2 3 4" xfId="49161"/>
    <cellStyle name="Comma 4 15 2 2 3 4 2" xfId="49162"/>
    <cellStyle name="Comma 4 15 2 2 3 4 2 2" xfId="49163"/>
    <cellStyle name="Comma 4 15 2 2 3 4 3" xfId="49164"/>
    <cellStyle name="Comma 4 15 2 2 3 5" xfId="49165"/>
    <cellStyle name="Comma 4 15 2 2 3 5 2" xfId="49166"/>
    <cellStyle name="Comma 4 15 2 2 3 6" xfId="49167"/>
    <cellStyle name="Comma 4 15 2 2 3 7" xfId="49168"/>
    <cellStyle name="Comma 4 15 2 2 3 8" xfId="49169"/>
    <cellStyle name="Comma 4 15 2 2 4" xfId="49170"/>
    <cellStyle name="Comma 4 15 2 2 4 2" xfId="49171"/>
    <cellStyle name="Comma 4 15 2 2 4 2 2" xfId="49172"/>
    <cellStyle name="Comma 4 15 2 2 4 2 2 2" xfId="49173"/>
    <cellStyle name="Comma 4 15 2 2 4 2 3" xfId="49174"/>
    <cellStyle name="Comma 4 15 2 2 4 3" xfId="49175"/>
    <cellStyle name="Comma 4 15 2 2 4 3 2" xfId="49176"/>
    <cellStyle name="Comma 4 15 2 2 4 3 2 2" xfId="49177"/>
    <cellStyle name="Comma 4 15 2 2 4 3 3" xfId="49178"/>
    <cellStyle name="Comma 4 15 2 2 4 4" xfId="49179"/>
    <cellStyle name="Comma 4 15 2 2 4 4 2" xfId="49180"/>
    <cellStyle name="Comma 4 15 2 2 4 5" xfId="49181"/>
    <cellStyle name="Comma 4 15 2 2 4 6" xfId="49182"/>
    <cellStyle name="Comma 4 15 2 2 4 7" xfId="49183"/>
    <cellStyle name="Comma 4 15 2 2 5" xfId="49184"/>
    <cellStyle name="Comma 4 15 2 2 5 2" xfId="49185"/>
    <cellStyle name="Comma 4 15 2 2 5 2 2" xfId="49186"/>
    <cellStyle name="Comma 4 15 2 2 5 2 2 2" xfId="49187"/>
    <cellStyle name="Comma 4 15 2 2 5 2 3" xfId="49188"/>
    <cellStyle name="Comma 4 15 2 2 5 3" xfId="49189"/>
    <cellStyle name="Comma 4 15 2 2 5 3 2" xfId="49190"/>
    <cellStyle name="Comma 4 15 2 2 5 3 2 2" xfId="49191"/>
    <cellStyle name="Comma 4 15 2 2 5 3 3" xfId="49192"/>
    <cellStyle name="Comma 4 15 2 2 5 4" xfId="49193"/>
    <cellStyle name="Comma 4 15 2 2 5 4 2" xfId="49194"/>
    <cellStyle name="Comma 4 15 2 2 5 5" xfId="49195"/>
    <cellStyle name="Comma 4 15 2 2 5 6" xfId="49196"/>
    <cellStyle name="Comma 4 15 2 2 6" xfId="49197"/>
    <cellStyle name="Comma 4 15 2 2 6 2" xfId="49198"/>
    <cellStyle name="Comma 4 15 2 2 6 2 2" xfId="49199"/>
    <cellStyle name="Comma 4 15 2 2 6 3" xfId="49200"/>
    <cellStyle name="Comma 4 15 2 2 7" xfId="49201"/>
    <cellStyle name="Comma 4 15 2 2 7 2" xfId="49202"/>
    <cellStyle name="Comma 4 15 2 2 7 2 2" xfId="49203"/>
    <cellStyle name="Comma 4 15 2 2 7 3" xfId="49204"/>
    <cellStyle name="Comma 4 15 2 2 8" xfId="49205"/>
    <cellStyle name="Comma 4 15 2 2 8 2" xfId="49206"/>
    <cellStyle name="Comma 4 15 2 2 9" xfId="49207"/>
    <cellStyle name="Comma 4 15 2 3" xfId="49208"/>
    <cellStyle name="Comma 4 15 2 3 10" xfId="49209"/>
    <cellStyle name="Comma 4 15 2 3 11" xfId="49210"/>
    <cellStyle name="Comma 4 15 2 3 2" xfId="49211"/>
    <cellStyle name="Comma 4 15 2 3 2 2" xfId="49212"/>
    <cellStyle name="Comma 4 15 2 3 2 2 2" xfId="49213"/>
    <cellStyle name="Comma 4 15 2 3 2 2 2 2" xfId="49214"/>
    <cellStyle name="Comma 4 15 2 3 2 2 2 2 2" xfId="49215"/>
    <cellStyle name="Comma 4 15 2 3 2 2 2 3" xfId="49216"/>
    <cellStyle name="Comma 4 15 2 3 2 2 3" xfId="49217"/>
    <cellStyle name="Comma 4 15 2 3 2 2 3 2" xfId="49218"/>
    <cellStyle name="Comma 4 15 2 3 2 2 3 2 2" xfId="49219"/>
    <cellStyle name="Comma 4 15 2 3 2 2 3 3" xfId="49220"/>
    <cellStyle name="Comma 4 15 2 3 2 2 4" xfId="49221"/>
    <cellStyle name="Comma 4 15 2 3 2 2 4 2" xfId="49222"/>
    <cellStyle name="Comma 4 15 2 3 2 2 5" xfId="49223"/>
    <cellStyle name="Comma 4 15 2 3 2 2 6" xfId="49224"/>
    <cellStyle name="Comma 4 15 2 3 2 2 7" xfId="49225"/>
    <cellStyle name="Comma 4 15 2 3 2 3" xfId="49226"/>
    <cellStyle name="Comma 4 15 2 3 2 3 2" xfId="49227"/>
    <cellStyle name="Comma 4 15 2 3 2 3 2 2" xfId="49228"/>
    <cellStyle name="Comma 4 15 2 3 2 3 3" xfId="49229"/>
    <cellStyle name="Comma 4 15 2 3 2 4" xfId="49230"/>
    <cellStyle name="Comma 4 15 2 3 2 4 2" xfId="49231"/>
    <cellStyle name="Comma 4 15 2 3 2 4 2 2" xfId="49232"/>
    <cellStyle name="Comma 4 15 2 3 2 4 3" xfId="49233"/>
    <cellStyle name="Comma 4 15 2 3 2 5" xfId="49234"/>
    <cellStyle name="Comma 4 15 2 3 2 5 2" xfId="49235"/>
    <cellStyle name="Comma 4 15 2 3 2 6" xfId="49236"/>
    <cellStyle name="Comma 4 15 2 3 2 7" xfId="49237"/>
    <cellStyle name="Comma 4 15 2 3 2 8" xfId="49238"/>
    <cellStyle name="Comma 4 15 2 3 3" xfId="49239"/>
    <cellStyle name="Comma 4 15 2 3 3 2" xfId="49240"/>
    <cellStyle name="Comma 4 15 2 3 3 2 2" xfId="49241"/>
    <cellStyle name="Comma 4 15 2 3 3 2 2 2" xfId="49242"/>
    <cellStyle name="Comma 4 15 2 3 3 2 2 2 2" xfId="49243"/>
    <cellStyle name="Comma 4 15 2 3 3 2 2 3" xfId="49244"/>
    <cellStyle name="Comma 4 15 2 3 3 2 3" xfId="49245"/>
    <cellStyle name="Comma 4 15 2 3 3 2 3 2" xfId="49246"/>
    <cellStyle name="Comma 4 15 2 3 3 2 3 2 2" xfId="49247"/>
    <cellStyle name="Comma 4 15 2 3 3 2 3 3" xfId="49248"/>
    <cellStyle name="Comma 4 15 2 3 3 2 4" xfId="49249"/>
    <cellStyle name="Comma 4 15 2 3 3 2 4 2" xfId="49250"/>
    <cellStyle name="Comma 4 15 2 3 3 2 5" xfId="49251"/>
    <cellStyle name="Comma 4 15 2 3 3 2 6" xfId="49252"/>
    <cellStyle name="Comma 4 15 2 3 3 2 7" xfId="49253"/>
    <cellStyle name="Comma 4 15 2 3 3 3" xfId="49254"/>
    <cellStyle name="Comma 4 15 2 3 3 3 2" xfId="49255"/>
    <cellStyle name="Comma 4 15 2 3 3 3 2 2" xfId="49256"/>
    <cellStyle name="Comma 4 15 2 3 3 3 3" xfId="49257"/>
    <cellStyle name="Comma 4 15 2 3 3 4" xfId="49258"/>
    <cellStyle name="Comma 4 15 2 3 3 4 2" xfId="49259"/>
    <cellStyle name="Comma 4 15 2 3 3 4 2 2" xfId="49260"/>
    <cellStyle name="Comma 4 15 2 3 3 4 3" xfId="49261"/>
    <cellStyle name="Comma 4 15 2 3 3 5" xfId="49262"/>
    <cellStyle name="Comma 4 15 2 3 3 5 2" xfId="49263"/>
    <cellStyle name="Comma 4 15 2 3 3 6" xfId="49264"/>
    <cellStyle name="Comma 4 15 2 3 3 7" xfId="49265"/>
    <cellStyle name="Comma 4 15 2 3 3 8" xfId="49266"/>
    <cellStyle name="Comma 4 15 2 3 4" xfId="49267"/>
    <cellStyle name="Comma 4 15 2 3 4 2" xfId="49268"/>
    <cellStyle name="Comma 4 15 2 3 4 2 2" xfId="49269"/>
    <cellStyle name="Comma 4 15 2 3 4 2 2 2" xfId="49270"/>
    <cellStyle name="Comma 4 15 2 3 4 2 3" xfId="49271"/>
    <cellStyle name="Comma 4 15 2 3 4 3" xfId="49272"/>
    <cellStyle name="Comma 4 15 2 3 4 3 2" xfId="49273"/>
    <cellStyle name="Comma 4 15 2 3 4 3 2 2" xfId="49274"/>
    <cellStyle name="Comma 4 15 2 3 4 3 3" xfId="49275"/>
    <cellStyle name="Comma 4 15 2 3 4 4" xfId="49276"/>
    <cellStyle name="Comma 4 15 2 3 4 4 2" xfId="49277"/>
    <cellStyle name="Comma 4 15 2 3 4 5" xfId="49278"/>
    <cellStyle name="Comma 4 15 2 3 4 6" xfId="49279"/>
    <cellStyle name="Comma 4 15 2 3 4 7" xfId="49280"/>
    <cellStyle name="Comma 4 15 2 3 5" xfId="49281"/>
    <cellStyle name="Comma 4 15 2 3 5 2" xfId="49282"/>
    <cellStyle name="Comma 4 15 2 3 5 2 2" xfId="49283"/>
    <cellStyle name="Comma 4 15 2 3 5 2 2 2" xfId="49284"/>
    <cellStyle name="Comma 4 15 2 3 5 2 3" xfId="49285"/>
    <cellStyle name="Comma 4 15 2 3 5 3" xfId="49286"/>
    <cellStyle name="Comma 4 15 2 3 5 3 2" xfId="49287"/>
    <cellStyle name="Comma 4 15 2 3 5 3 2 2" xfId="49288"/>
    <cellStyle name="Comma 4 15 2 3 5 3 3" xfId="49289"/>
    <cellStyle name="Comma 4 15 2 3 5 4" xfId="49290"/>
    <cellStyle name="Comma 4 15 2 3 5 4 2" xfId="49291"/>
    <cellStyle name="Comma 4 15 2 3 5 5" xfId="49292"/>
    <cellStyle name="Comma 4 15 2 3 5 6" xfId="49293"/>
    <cellStyle name="Comma 4 15 2 3 6" xfId="49294"/>
    <cellStyle name="Comma 4 15 2 3 6 2" xfId="49295"/>
    <cellStyle name="Comma 4 15 2 3 6 2 2" xfId="49296"/>
    <cellStyle name="Comma 4 15 2 3 6 3" xfId="49297"/>
    <cellStyle name="Comma 4 15 2 3 7" xfId="49298"/>
    <cellStyle name="Comma 4 15 2 3 7 2" xfId="49299"/>
    <cellStyle name="Comma 4 15 2 3 7 2 2" xfId="49300"/>
    <cellStyle name="Comma 4 15 2 3 7 3" xfId="49301"/>
    <cellStyle name="Comma 4 15 2 3 8" xfId="49302"/>
    <cellStyle name="Comma 4 15 2 3 8 2" xfId="49303"/>
    <cellStyle name="Comma 4 15 2 3 9" xfId="49304"/>
    <cellStyle name="Comma 4 15 2 4" xfId="49305"/>
    <cellStyle name="Comma 4 15 2 4 2" xfId="49306"/>
    <cellStyle name="Comma 4 15 2 4 2 2" xfId="49307"/>
    <cellStyle name="Comma 4 15 2 4 2 2 2" xfId="49308"/>
    <cellStyle name="Comma 4 15 2 4 2 2 2 2" xfId="49309"/>
    <cellStyle name="Comma 4 15 2 4 2 2 3" xfId="49310"/>
    <cellStyle name="Comma 4 15 2 4 2 3" xfId="49311"/>
    <cellStyle name="Comma 4 15 2 4 2 3 2" xfId="49312"/>
    <cellStyle name="Comma 4 15 2 4 2 3 2 2" xfId="49313"/>
    <cellStyle name="Comma 4 15 2 4 2 3 3" xfId="49314"/>
    <cellStyle name="Comma 4 15 2 4 2 4" xfId="49315"/>
    <cellStyle name="Comma 4 15 2 4 2 4 2" xfId="49316"/>
    <cellStyle name="Comma 4 15 2 4 2 5" xfId="49317"/>
    <cellStyle name="Comma 4 15 2 4 2 6" xfId="49318"/>
    <cellStyle name="Comma 4 15 2 4 2 7" xfId="49319"/>
    <cellStyle name="Comma 4 15 2 4 3" xfId="49320"/>
    <cellStyle name="Comma 4 15 2 4 3 2" xfId="49321"/>
    <cellStyle name="Comma 4 15 2 4 3 2 2" xfId="49322"/>
    <cellStyle name="Comma 4 15 2 4 3 3" xfId="49323"/>
    <cellStyle name="Comma 4 15 2 4 4" xfId="49324"/>
    <cellStyle name="Comma 4 15 2 4 4 2" xfId="49325"/>
    <cellStyle name="Comma 4 15 2 4 4 2 2" xfId="49326"/>
    <cellStyle name="Comma 4 15 2 4 4 3" xfId="49327"/>
    <cellStyle name="Comma 4 15 2 4 5" xfId="49328"/>
    <cellStyle name="Comma 4 15 2 4 5 2" xfId="49329"/>
    <cellStyle name="Comma 4 15 2 4 6" xfId="49330"/>
    <cellStyle name="Comma 4 15 2 4 7" xfId="49331"/>
    <cellStyle name="Comma 4 15 2 4 8" xfId="49332"/>
    <cellStyle name="Comma 4 15 2 5" xfId="49333"/>
    <cellStyle name="Comma 4 15 2 5 2" xfId="49334"/>
    <cellStyle name="Comma 4 15 2 5 2 2" xfId="49335"/>
    <cellStyle name="Comma 4 15 2 5 2 2 2" xfId="49336"/>
    <cellStyle name="Comma 4 15 2 5 2 2 2 2" xfId="49337"/>
    <cellStyle name="Comma 4 15 2 5 2 2 3" xfId="49338"/>
    <cellStyle name="Comma 4 15 2 5 2 3" xfId="49339"/>
    <cellStyle name="Comma 4 15 2 5 2 3 2" xfId="49340"/>
    <cellStyle name="Comma 4 15 2 5 2 3 2 2" xfId="49341"/>
    <cellStyle name="Comma 4 15 2 5 2 3 3" xfId="49342"/>
    <cellStyle name="Comma 4 15 2 5 2 4" xfId="49343"/>
    <cellStyle name="Comma 4 15 2 5 2 4 2" xfId="49344"/>
    <cellStyle name="Comma 4 15 2 5 2 5" xfId="49345"/>
    <cellStyle name="Comma 4 15 2 5 2 6" xfId="49346"/>
    <cellStyle name="Comma 4 15 2 5 2 7" xfId="49347"/>
    <cellStyle name="Comma 4 15 2 5 3" xfId="49348"/>
    <cellStyle name="Comma 4 15 2 5 3 2" xfId="49349"/>
    <cellStyle name="Comma 4 15 2 5 3 2 2" xfId="49350"/>
    <cellStyle name="Comma 4 15 2 5 3 3" xfId="49351"/>
    <cellStyle name="Comma 4 15 2 5 4" xfId="49352"/>
    <cellStyle name="Comma 4 15 2 5 4 2" xfId="49353"/>
    <cellStyle name="Comma 4 15 2 5 4 2 2" xfId="49354"/>
    <cellStyle name="Comma 4 15 2 5 4 3" xfId="49355"/>
    <cellStyle name="Comma 4 15 2 5 5" xfId="49356"/>
    <cellStyle name="Comma 4 15 2 5 5 2" xfId="49357"/>
    <cellStyle name="Comma 4 15 2 5 6" xfId="49358"/>
    <cellStyle name="Comma 4 15 2 5 7" xfId="49359"/>
    <cellStyle name="Comma 4 15 2 5 8" xfId="49360"/>
    <cellStyle name="Comma 4 15 2 6" xfId="49361"/>
    <cellStyle name="Comma 4 15 2 6 2" xfId="49362"/>
    <cellStyle name="Comma 4 15 2 6 2 2" xfId="49363"/>
    <cellStyle name="Comma 4 15 2 6 2 2 2" xfId="49364"/>
    <cellStyle name="Comma 4 15 2 6 2 3" xfId="49365"/>
    <cellStyle name="Comma 4 15 2 6 3" xfId="49366"/>
    <cellStyle name="Comma 4 15 2 6 3 2" xfId="49367"/>
    <cellStyle name="Comma 4 15 2 6 3 2 2" xfId="49368"/>
    <cellStyle name="Comma 4 15 2 6 3 3" xfId="49369"/>
    <cellStyle name="Comma 4 15 2 6 4" xfId="49370"/>
    <cellStyle name="Comma 4 15 2 6 4 2" xfId="49371"/>
    <cellStyle name="Comma 4 15 2 6 5" xfId="49372"/>
    <cellStyle name="Comma 4 15 2 6 6" xfId="49373"/>
    <cellStyle name="Comma 4 15 2 6 7" xfId="49374"/>
    <cellStyle name="Comma 4 15 2 7" xfId="49375"/>
    <cellStyle name="Comma 4 15 2 7 2" xfId="49376"/>
    <cellStyle name="Comma 4 15 2 7 2 2" xfId="49377"/>
    <cellStyle name="Comma 4 15 2 7 2 2 2" xfId="49378"/>
    <cellStyle name="Comma 4 15 2 7 2 3" xfId="49379"/>
    <cellStyle name="Comma 4 15 2 7 3" xfId="49380"/>
    <cellStyle name="Comma 4 15 2 7 3 2" xfId="49381"/>
    <cellStyle name="Comma 4 15 2 7 3 2 2" xfId="49382"/>
    <cellStyle name="Comma 4 15 2 7 3 3" xfId="49383"/>
    <cellStyle name="Comma 4 15 2 7 4" xfId="49384"/>
    <cellStyle name="Comma 4 15 2 7 4 2" xfId="49385"/>
    <cellStyle name="Comma 4 15 2 7 5" xfId="49386"/>
    <cellStyle name="Comma 4 15 2 7 6" xfId="49387"/>
    <cellStyle name="Comma 4 15 2 8" xfId="49388"/>
    <cellStyle name="Comma 4 15 2 8 2" xfId="49389"/>
    <cellStyle name="Comma 4 15 2 8 2 2" xfId="49390"/>
    <cellStyle name="Comma 4 15 2 8 3" xfId="49391"/>
    <cellStyle name="Comma 4 15 2 9" xfId="49392"/>
    <cellStyle name="Comma 4 15 2 9 2" xfId="49393"/>
    <cellStyle name="Comma 4 15 2 9 2 2" xfId="49394"/>
    <cellStyle name="Comma 4 15 2 9 3" xfId="49395"/>
    <cellStyle name="Comma 4 15 3" xfId="49396"/>
    <cellStyle name="Comma 4 15 3 10" xfId="49397"/>
    <cellStyle name="Comma 4 15 3 11" xfId="49398"/>
    <cellStyle name="Comma 4 15 3 2" xfId="49399"/>
    <cellStyle name="Comma 4 15 3 2 2" xfId="49400"/>
    <cellStyle name="Comma 4 15 3 2 2 2" xfId="49401"/>
    <cellStyle name="Comma 4 15 3 2 2 2 2" xfId="49402"/>
    <cellStyle name="Comma 4 15 3 2 2 2 2 2" xfId="49403"/>
    <cellStyle name="Comma 4 15 3 2 2 2 3" xfId="49404"/>
    <cellStyle name="Comma 4 15 3 2 2 3" xfId="49405"/>
    <cellStyle name="Comma 4 15 3 2 2 3 2" xfId="49406"/>
    <cellStyle name="Comma 4 15 3 2 2 3 2 2" xfId="49407"/>
    <cellStyle name="Comma 4 15 3 2 2 3 3" xfId="49408"/>
    <cellStyle name="Comma 4 15 3 2 2 4" xfId="49409"/>
    <cellStyle name="Comma 4 15 3 2 2 4 2" xfId="49410"/>
    <cellStyle name="Comma 4 15 3 2 2 5" xfId="49411"/>
    <cellStyle name="Comma 4 15 3 2 2 6" xfId="49412"/>
    <cellStyle name="Comma 4 15 3 2 2 7" xfId="49413"/>
    <cellStyle name="Comma 4 15 3 2 3" xfId="49414"/>
    <cellStyle name="Comma 4 15 3 2 3 2" xfId="49415"/>
    <cellStyle name="Comma 4 15 3 2 3 2 2" xfId="49416"/>
    <cellStyle name="Comma 4 15 3 2 3 3" xfId="49417"/>
    <cellStyle name="Comma 4 15 3 2 4" xfId="49418"/>
    <cellStyle name="Comma 4 15 3 2 4 2" xfId="49419"/>
    <cellStyle name="Comma 4 15 3 2 4 2 2" xfId="49420"/>
    <cellStyle name="Comma 4 15 3 2 4 3" xfId="49421"/>
    <cellStyle name="Comma 4 15 3 2 5" xfId="49422"/>
    <cellStyle name="Comma 4 15 3 2 5 2" xfId="49423"/>
    <cellStyle name="Comma 4 15 3 2 6" xfId="49424"/>
    <cellStyle name="Comma 4 15 3 2 7" xfId="49425"/>
    <cellStyle name="Comma 4 15 3 2 8" xfId="49426"/>
    <cellStyle name="Comma 4 15 3 3" xfId="49427"/>
    <cellStyle name="Comma 4 15 3 3 2" xfId="49428"/>
    <cellStyle name="Comma 4 15 3 3 2 2" xfId="49429"/>
    <cellStyle name="Comma 4 15 3 3 2 2 2" xfId="49430"/>
    <cellStyle name="Comma 4 15 3 3 2 2 2 2" xfId="49431"/>
    <cellStyle name="Comma 4 15 3 3 2 2 3" xfId="49432"/>
    <cellStyle name="Comma 4 15 3 3 2 3" xfId="49433"/>
    <cellStyle name="Comma 4 15 3 3 2 3 2" xfId="49434"/>
    <cellStyle name="Comma 4 15 3 3 2 3 2 2" xfId="49435"/>
    <cellStyle name="Comma 4 15 3 3 2 3 3" xfId="49436"/>
    <cellStyle name="Comma 4 15 3 3 2 4" xfId="49437"/>
    <cellStyle name="Comma 4 15 3 3 2 4 2" xfId="49438"/>
    <cellStyle name="Comma 4 15 3 3 2 5" xfId="49439"/>
    <cellStyle name="Comma 4 15 3 3 2 6" xfId="49440"/>
    <cellStyle name="Comma 4 15 3 3 2 7" xfId="49441"/>
    <cellStyle name="Comma 4 15 3 3 3" xfId="49442"/>
    <cellStyle name="Comma 4 15 3 3 3 2" xfId="49443"/>
    <cellStyle name="Comma 4 15 3 3 3 2 2" xfId="49444"/>
    <cellStyle name="Comma 4 15 3 3 3 3" xfId="49445"/>
    <cellStyle name="Comma 4 15 3 3 4" xfId="49446"/>
    <cellStyle name="Comma 4 15 3 3 4 2" xfId="49447"/>
    <cellStyle name="Comma 4 15 3 3 4 2 2" xfId="49448"/>
    <cellStyle name="Comma 4 15 3 3 4 3" xfId="49449"/>
    <cellStyle name="Comma 4 15 3 3 5" xfId="49450"/>
    <cellStyle name="Comma 4 15 3 3 5 2" xfId="49451"/>
    <cellStyle name="Comma 4 15 3 3 6" xfId="49452"/>
    <cellStyle name="Comma 4 15 3 3 7" xfId="49453"/>
    <cellStyle name="Comma 4 15 3 3 8" xfId="49454"/>
    <cellStyle name="Comma 4 15 3 4" xfId="49455"/>
    <cellStyle name="Comma 4 15 3 4 2" xfId="49456"/>
    <cellStyle name="Comma 4 15 3 4 2 2" xfId="49457"/>
    <cellStyle name="Comma 4 15 3 4 2 2 2" xfId="49458"/>
    <cellStyle name="Comma 4 15 3 4 2 3" xfId="49459"/>
    <cellStyle name="Comma 4 15 3 4 3" xfId="49460"/>
    <cellStyle name="Comma 4 15 3 4 3 2" xfId="49461"/>
    <cellStyle name="Comma 4 15 3 4 3 2 2" xfId="49462"/>
    <cellStyle name="Comma 4 15 3 4 3 3" xfId="49463"/>
    <cellStyle name="Comma 4 15 3 4 4" xfId="49464"/>
    <cellStyle name="Comma 4 15 3 4 4 2" xfId="49465"/>
    <cellStyle name="Comma 4 15 3 4 5" xfId="49466"/>
    <cellStyle name="Comma 4 15 3 4 6" xfId="49467"/>
    <cellStyle name="Comma 4 15 3 4 7" xfId="49468"/>
    <cellStyle name="Comma 4 15 3 5" xfId="49469"/>
    <cellStyle name="Comma 4 15 3 5 2" xfId="49470"/>
    <cellStyle name="Comma 4 15 3 5 2 2" xfId="49471"/>
    <cellStyle name="Comma 4 15 3 5 2 2 2" xfId="49472"/>
    <cellStyle name="Comma 4 15 3 5 2 3" xfId="49473"/>
    <cellStyle name="Comma 4 15 3 5 3" xfId="49474"/>
    <cellStyle name="Comma 4 15 3 5 3 2" xfId="49475"/>
    <cellStyle name="Comma 4 15 3 5 3 2 2" xfId="49476"/>
    <cellStyle name="Comma 4 15 3 5 3 3" xfId="49477"/>
    <cellStyle name="Comma 4 15 3 5 4" xfId="49478"/>
    <cellStyle name="Comma 4 15 3 5 4 2" xfId="49479"/>
    <cellStyle name="Comma 4 15 3 5 5" xfId="49480"/>
    <cellStyle name="Comma 4 15 3 5 6" xfId="49481"/>
    <cellStyle name="Comma 4 15 3 6" xfId="49482"/>
    <cellStyle name="Comma 4 15 3 6 2" xfId="49483"/>
    <cellStyle name="Comma 4 15 3 6 2 2" xfId="49484"/>
    <cellStyle name="Comma 4 15 3 6 3" xfId="49485"/>
    <cellStyle name="Comma 4 15 3 7" xfId="49486"/>
    <cellStyle name="Comma 4 15 3 7 2" xfId="49487"/>
    <cellStyle name="Comma 4 15 3 7 2 2" xfId="49488"/>
    <cellStyle name="Comma 4 15 3 7 3" xfId="49489"/>
    <cellStyle name="Comma 4 15 3 8" xfId="49490"/>
    <cellStyle name="Comma 4 15 3 8 2" xfId="49491"/>
    <cellStyle name="Comma 4 15 3 9" xfId="49492"/>
    <cellStyle name="Comma 4 15 4" xfId="49493"/>
    <cellStyle name="Comma 4 15 4 10" xfId="49494"/>
    <cellStyle name="Comma 4 15 4 11" xfId="49495"/>
    <cellStyle name="Comma 4 15 4 2" xfId="49496"/>
    <cellStyle name="Comma 4 15 4 2 2" xfId="49497"/>
    <cellStyle name="Comma 4 15 4 2 2 2" xfId="49498"/>
    <cellStyle name="Comma 4 15 4 2 2 2 2" xfId="49499"/>
    <cellStyle name="Comma 4 15 4 2 2 2 2 2" xfId="49500"/>
    <cellStyle name="Comma 4 15 4 2 2 2 3" xfId="49501"/>
    <cellStyle name="Comma 4 15 4 2 2 3" xfId="49502"/>
    <cellStyle name="Comma 4 15 4 2 2 3 2" xfId="49503"/>
    <cellStyle name="Comma 4 15 4 2 2 3 2 2" xfId="49504"/>
    <cellStyle name="Comma 4 15 4 2 2 3 3" xfId="49505"/>
    <cellStyle name="Comma 4 15 4 2 2 4" xfId="49506"/>
    <cellStyle name="Comma 4 15 4 2 2 4 2" xfId="49507"/>
    <cellStyle name="Comma 4 15 4 2 2 5" xfId="49508"/>
    <cellStyle name="Comma 4 15 4 2 2 6" xfId="49509"/>
    <cellStyle name="Comma 4 15 4 2 2 7" xfId="49510"/>
    <cellStyle name="Comma 4 15 4 2 3" xfId="49511"/>
    <cellStyle name="Comma 4 15 4 2 3 2" xfId="49512"/>
    <cellStyle name="Comma 4 15 4 2 3 2 2" xfId="49513"/>
    <cellStyle name="Comma 4 15 4 2 3 3" xfId="49514"/>
    <cellStyle name="Comma 4 15 4 2 4" xfId="49515"/>
    <cellStyle name="Comma 4 15 4 2 4 2" xfId="49516"/>
    <cellStyle name="Comma 4 15 4 2 4 2 2" xfId="49517"/>
    <cellStyle name="Comma 4 15 4 2 4 3" xfId="49518"/>
    <cellStyle name="Comma 4 15 4 2 5" xfId="49519"/>
    <cellStyle name="Comma 4 15 4 2 5 2" xfId="49520"/>
    <cellStyle name="Comma 4 15 4 2 6" xfId="49521"/>
    <cellStyle name="Comma 4 15 4 2 7" xfId="49522"/>
    <cellStyle name="Comma 4 15 4 2 8" xfId="49523"/>
    <cellStyle name="Comma 4 15 4 3" xfId="49524"/>
    <cellStyle name="Comma 4 15 4 3 2" xfId="49525"/>
    <cellStyle name="Comma 4 15 4 3 2 2" xfId="49526"/>
    <cellStyle name="Comma 4 15 4 3 2 2 2" xfId="49527"/>
    <cellStyle name="Comma 4 15 4 3 2 2 2 2" xfId="49528"/>
    <cellStyle name="Comma 4 15 4 3 2 2 3" xfId="49529"/>
    <cellStyle name="Comma 4 15 4 3 2 3" xfId="49530"/>
    <cellStyle name="Comma 4 15 4 3 2 3 2" xfId="49531"/>
    <cellStyle name="Comma 4 15 4 3 2 3 2 2" xfId="49532"/>
    <cellStyle name="Comma 4 15 4 3 2 3 3" xfId="49533"/>
    <cellStyle name="Comma 4 15 4 3 2 4" xfId="49534"/>
    <cellStyle name="Comma 4 15 4 3 2 4 2" xfId="49535"/>
    <cellStyle name="Comma 4 15 4 3 2 5" xfId="49536"/>
    <cellStyle name="Comma 4 15 4 3 2 6" xfId="49537"/>
    <cellStyle name="Comma 4 15 4 3 2 7" xfId="49538"/>
    <cellStyle name="Comma 4 15 4 3 3" xfId="49539"/>
    <cellStyle name="Comma 4 15 4 3 3 2" xfId="49540"/>
    <cellStyle name="Comma 4 15 4 3 3 2 2" xfId="49541"/>
    <cellStyle name="Comma 4 15 4 3 3 3" xfId="49542"/>
    <cellStyle name="Comma 4 15 4 3 4" xfId="49543"/>
    <cellStyle name="Comma 4 15 4 3 4 2" xfId="49544"/>
    <cellStyle name="Comma 4 15 4 3 4 2 2" xfId="49545"/>
    <cellStyle name="Comma 4 15 4 3 4 3" xfId="49546"/>
    <cellStyle name="Comma 4 15 4 3 5" xfId="49547"/>
    <cellStyle name="Comma 4 15 4 3 5 2" xfId="49548"/>
    <cellStyle name="Comma 4 15 4 3 6" xfId="49549"/>
    <cellStyle name="Comma 4 15 4 3 7" xfId="49550"/>
    <cellStyle name="Comma 4 15 4 3 8" xfId="49551"/>
    <cellStyle name="Comma 4 15 4 4" xfId="49552"/>
    <cellStyle name="Comma 4 15 4 4 2" xfId="49553"/>
    <cellStyle name="Comma 4 15 4 4 2 2" xfId="49554"/>
    <cellStyle name="Comma 4 15 4 4 2 2 2" xfId="49555"/>
    <cellStyle name="Comma 4 15 4 4 2 3" xfId="49556"/>
    <cellStyle name="Comma 4 15 4 4 3" xfId="49557"/>
    <cellStyle name="Comma 4 15 4 4 3 2" xfId="49558"/>
    <cellStyle name="Comma 4 15 4 4 3 2 2" xfId="49559"/>
    <cellStyle name="Comma 4 15 4 4 3 3" xfId="49560"/>
    <cellStyle name="Comma 4 15 4 4 4" xfId="49561"/>
    <cellStyle name="Comma 4 15 4 4 4 2" xfId="49562"/>
    <cellStyle name="Comma 4 15 4 4 5" xfId="49563"/>
    <cellStyle name="Comma 4 15 4 4 6" xfId="49564"/>
    <cellStyle name="Comma 4 15 4 4 7" xfId="49565"/>
    <cellStyle name="Comma 4 15 4 5" xfId="49566"/>
    <cellStyle name="Comma 4 15 4 5 2" xfId="49567"/>
    <cellStyle name="Comma 4 15 4 5 2 2" xfId="49568"/>
    <cellStyle name="Comma 4 15 4 5 2 2 2" xfId="49569"/>
    <cellStyle name="Comma 4 15 4 5 2 3" xfId="49570"/>
    <cellStyle name="Comma 4 15 4 5 3" xfId="49571"/>
    <cellStyle name="Comma 4 15 4 5 3 2" xfId="49572"/>
    <cellStyle name="Comma 4 15 4 5 3 2 2" xfId="49573"/>
    <cellStyle name="Comma 4 15 4 5 3 3" xfId="49574"/>
    <cellStyle name="Comma 4 15 4 5 4" xfId="49575"/>
    <cellStyle name="Comma 4 15 4 5 4 2" xfId="49576"/>
    <cellStyle name="Comma 4 15 4 5 5" xfId="49577"/>
    <cellStyle name="Comma 4 15 4 5 6" xfId="49578"/>
    <cellStyle name="Comma 4 15 4 6" xfId="49579"/>
    <cellStyle name="Comma 4 15 4 6 2" xfId="49580"/>
    <cellStyle name="Comma 4 15 4 6 2 2" xfId="49581"/>
    <cellStyle name="Comma 4 15 4 6 3" xfId="49582"/>
    <cellStyle name="Comma 4 15 4 7" xfId="49583"/>
    <cellStyle name="Comma 4 15 4 7 2" xfId="49584"/>
    <cellStyle name="Comma 4 15 4 7 2 2" xfId="49585"/>
    <cellStyle name="Comma 4 15 4 7 3" xfId="49586"/>
    <cellStyle name="Comma 4 15 4 8" xfId="49587"/>
    <cellStyle name="Comma 4 15 4 8 2" xfId="49588"/>
    <cellStyle name="Comma 4 15 4 9" xfId="49589"/>
    <cellStyle name="Comma 4 15 5" xfId="49590"/>
    <cellStyle name="Comma 4 15 5 2" xfId="49591"/>
    <cellStyle name="Comma 4 15 5 2 2" xfId="49592"/>
    <cellStyle name="Comma 4 15 5 2 2 2" xfId="49593"/>
    <cellStyle name="Comma 4 15 5 2 2 2 2" xfId="49594"/>
    <cellStyle name="Comma 4 15 5 2 2 3" xfId="49595"/>
    <cellStyle name="Comma 4 15 5 2 3" xfId="49596"/>
    <cellStyle name="Comma 4 15 5 2 3 2" xfId="49597"/>
    <cellStyle name="Comma 4 15 5 2 3 2 2" xfId="49598"/>
    <cellStyle name="Comma 4 15 5 2 3 3" xfId="49599"/>
    <cellStyle name="Comma 4 15 5 2 4" xfId="49600"/>
    <cellStyle name="Comma 4 15 5 2 4 2" xfId="49601"/>
    <cellStyle name="Comma 4 15 5 2 5" xfId="49602"/>
    <cellStyle name="Comma 4 15 5 2 6" xfId="49603"/>
    <cellStyle name="Comma 4 15 5 2 7" xfId="49604"/>
    <cellStyle name="Comma 4 15 5 3" xfId="49605"/>
    <cellStyle name="Comma 4 15 5 3 2" xfId="49606"/>
    <cellStyle name="Comma 4 15 5 3 2 2" xfId="49607"/>
    <cellStyle name="Comma 4 15 5 3 3" xfId="49608"/>
    <cellStyle name="Comma 4 15 5 4" xfId="49609"/>
    <cellStyle name="Comma 4 15 5 4 2" xfId="49610"/>
    <cellStyle name="Comma 4 15 5 4 2 2" xfId="49611"/>
    <cellStyle name="Comma 4 15 5 4 3" xfId="49612"/>
    <cellStyle name="Comma 4 15 5 5" xfId="49613"/>
    <cellStyle name="Comma 4 15 5 5 2" xfId="49614"/>
    <cellStyle name="Comma 4 15 5 6" xfId="49615"/>
    <cellStyle name="Comma 4 15 5 7" xfId="49616"/>
    <cellStyle name="Comma 4 15 5 8" xfId="49617"/>
    <cellStyle name="Comma 4 15 6" xfId="49618"/>
    <cellStyle name="Comma 4 15 6 2" xfId="49619"/>
    <cellStyle name="Comma 4 15 6 2 2" xfId="49620"/>
    <cellStyle name="Comma 4 15 6 2 2 2" xfId="49621"/>
    <cellStyle name="Comma 4 15 6 2 2 2 2" xfId="49622"/>
    <cellStyle name="Comma 4 15 6 2 2 3" xfId="49623"/>
    <cellStyle name="Comma 4 15 6 2 3" xfId="49624"/>
    <cellStyle name="Comma 4 15 6 2 3 2" xfId="49625"/>
    <cellStyle name="Comma 4 15 6 2 3 2 2" xfId="49626"/>
    <cellStyle name="Comma 4 15 6 2 3 3" xfId="49627"/>
    <cellStyle name="Comma 4 15 6 2 4" xfId="49628"/>
    <cellStyle name="Comma 4 15 6 2 4 2" xfId="49629"/>
    <cellStyle name="Comma 4 15 6 2 5" xfId="49630"/>
    <cellStyle name="Comma 4 15 6 2 6" xfId="49631"/>
    <cellStyle name="Comma 4 15 6 2 7" xfId="49632"/>
    <cellStyle name="Comma 4 15 6 3" xfId="49633"/>
    <cellStyle name="Comma 4 15 6 3 2" xfId="49634"/>
    <cellStyle name="Comma 4 15 6 3 2 2" xfId="49635"/>
    <cellStyle name="Comma 4 15 6 3 3" xfId="49636"/>
    <cellStyle name="Comma 4 15 6 4" xfId="49637"/>
    <cellStyle name="Comma 4 15 6 4 2" xfId="49638"/>
    <cellStyle name="Comma 4 15 6 4 2 2" xfId="49639"/>
    <cellStyle name="Comma 4 15 6 4 3" xfId="49640"/>
    <cellStyle name="Comma 4 15 6 5" xfId="49641"/>
    <cellStyle name="Comma 4 15 6 5 2" xfId="49642"/>
    <cellStyle name="Comma 4 15 6 6" xfId="49643"/>
    <cellStyle name="Comma 4 15 6 7" xfId="49644"/>
    <cellStyle name="Comma 4 15 6 8" xfId="49645"/>
    <cellStyle name="Comma 4 15 7" xfId="49646"/>
    <cellStyle name="Comma 4 15 7 2" xfId="49647"/>
    <cellStyle name="Comma 4 15 7 2 2" xfId="49648"/>
    <cellStyle name="Comma 4 15 7 2 2 2" xfId="49649"/>
    <cellStyle name="Comma 4 15 7 2 3" xfId="49650"/>
    <cellStyle name="Comma 4 15 7 3" xfId="49651"/>
    <cellStyle name="Comma 4 15 7 3 2" xfId="49652"/>
    <cellStyle name="Comma 4 15 7 3 2 2" xfId="49653"/>
    <cellStyle name="Comma 4 15 7 3 3" xfId="49654"/>
    <cellStyle name="Comma 4 15 7 4" xfId="49655"/>
    <cellStyle name="Comma 4 15 7 4 2" xfId="49656"/>
    <cellStyle name="Comma 4 15 7 5" xfId="49657"/>
    <cellStyle name="Comma 4 15 7 6" xfId="49658"/>
    <cellStyle name="Comma 4 15 7 7" xfId="49659"/>
    <cellStyle name="Comma 4 15 8" xfId="49660"/>
    <cellStyle name="Comma 4 15 8 2" xfId="49661"/>
    <cellStyle name="Comma 4 15 8 2 2" xfId="49662"/>
    <cellStyle name="Comma 4 15 8 2 2 2" xfId="49663"/>
    <cellStyle name="Comma 4 15 8 2 3" xfId="49664"/>
    <cellStyle name="Comma 4 15 8 3" xfId="49665"/>
    <cellStyle name="Comma 4 15 8 3 2" xfId="49666"/>
    <cellStyle name="Comma 4 15 8 3 2 2" xfId="49667"/>
    <cellStyle name="Comma 4 15 8 3 3" xfId="49668"/>
    <cellStyle name="Comma 4 15 8 4" xfId="49669"/>
    <cellStyle name="Comma 4 15 8 4 2" xfId="49670"/>
    <cellStyle name="Comma 4 15 8 5" xfId="49671"/>
    <cellStyle name="Comma 4 15 8 6" xfId="49672"/>
    <cellStyle name="Comma 4 15 9" xfId="49673"/>
    <cellStyle name="Comma 4 15 9 2" xfId="49674"/>
    <cellStyle name="Comma 4 15 9 2 2" xfId="49675"/>
    <cellStyle name="Comma 4 15 9 3" xfId="49676"/>
    <cellStyle name="Comma 4 16" xfId="10690"/>
    <cellStyle name="Comma 4 16 10" xfId="49677"/>
    <cellStyle name="Comma 4 16 10 2" xfId="49678"/>
    <cellStyle name="Comma 4 16 11" xfId="49679"/>
    <cellStyle name="Comma 4 16 12" xfId="49680"/>
    <cellStyle name="Comma 4 16 13" xfId="49681"/>
    <cellStyle name="Comma 4 16 2" xfId="49682"/>
    <cellStyle name="Comma 4 16 2 10" xfId="49683"/>
    <cellStyle name="Comma 4 16 2 11" xfId="49684"/>
    <cellStyle name="Comma 4 16 2 2" xfId="49685"/>
    <cellStyle name="Comma 4 16 2 2 2" xfId="49686"/>
    <cellStyle name="Comma 4 16 2 2 2 2" xfId="49687"/>
    <cellStyle name="Comma 4 16 2 2 2 2 2" xfId="49688"/>
    <cellStyle name="Comma 4 16 2 2 2 2 2 2" xfId="49689"/>
    <cellStyle name="Comma 4 16 2 2 2 2 3" xfId="49690"/>
    <cellStyle name="Comma 4 16 2 2 2 3" xfId="49691"/>
    <cellStyle name="Comma 4 16 2 2 2 3 2" xfId="49692"/>
    <cellStyle name="Comma 4 16 2 2 2 3 2 2" xfId="49693"/>
    <cellStyle name="Comma 4 16 2 2 2 3 3" xfId="49694"/>
    <cellStyle name="Comma 4 16 2 2 2 4" xfId="49695"/>
    <cellStyle name="Comma 4 16 2 2 2 4 2" xfId="49696"/>
    <cellStyle name="Comma 4 16 2 2 2 5" xfId="49697"/>
    <cellStyle name="Comma 4 16 2 2 2 6" xfId="49698"/>
    <cellStyle name="Comma 4 16 2 2 2 7" xfId="49699"/>
    <cellStyle name="Comma 4 16 2 2 3" xfId="49700"/>
    <cellStyle name="Comma 4 16 2 2 3 2" xfId="49701"/>
    <cellStyle name="Comma 4 16 2 2 3 2 2" xfId="49702"/>
    <cellStyle name="Comma 4 16 2 2 3 3" xfId="49703"/>
    <cellStyle name="Comma 4 16 2 2 4" xfId="49704"/>
    <cellStyle name="Comma 4 16 2 2 4 2" xfId="49705"/>
    <cellStyle name="Comma 4 16 2 2 4 2 2" xfId="49706"/>
    <cellStyle name="Comma 4 16 2 2 4 3" xfId="49707"/>
    <cellStyle name="Comma 4 16 2 2 5" xfId="49708"/>
    <cellStyle name="Comma 4 16 2 2 5 2" xfId="49709"/>
    <cellStyle name="Comma 4 16 2 2 6" xfId="49710"/>
    <cellStyle name="Comma 4 16 2 2 7" xfId="49711"/>
    <cellStyle name="Comma 4 16 2 2 8" xfId="49712"/>
    <cellStyle name="Comma 4 16 2 3" xfId="49713"/>
    <cellStyle name="Comma 4 16 2 3 2" xfId="49714"/>
    <cellStyle name="Comma 4 16 2 3 2 2" xfId="49715"/>
    <cellStyle name="Comma 4 16 2 3 2 2 2" xfId="49716"/>
    <cellStyle name="Comma 4 16 2 3 2 2 2 2" xfId="49717"/>
    <cellStyle name="Comma 4 16 2 3 2 2 3" xfId="49718"/>
    <cellStyle name="Comma 4 16 2 3 2 3" xfId="49719"/>
    <cellStyle name="Comma 4 16 2 3 2 3 2" xfId="49720"/>
    <cellStyle name="Comma 4 16 2 3 2 3 2 2" xfId="49721"/>
    <cellStyle name="Comma 4 16 2 3 2 3 3" xfId="49722"/>
    <cellStyle name="Comma 4 16 2 3 2 4" xfId="49723"/>
    <cellStyle name="Comma 4 16 2 3 2 4 2" xfId="49724"/>
    <cellStyle name="Comma 4 16 2 3 2 5" xfId="49725"/>
    <cellStyle name="Comma 4 16 2 3 2 6" xfId="49726"/>
    <cellStyle name="Comma 4 16 2 3 2 7" xfId="49727"/>
    <cellStyle name="Comma 4 16 2 3 3" xfId="49728"/>
    <cellStyle name="Comma 4 16 2 3 3 2" xfId="49729"/>
    <cellStyle name="Comma 4 16 2 3 3 2 2" xfId="49730"/>
    <cellStyle name="Comma 4 16 2 3 3 3" xfId="49731"/>
    <cellStyle name="Comma 4 16 2 3 4" xfId="49732"/>
    <cellStyle name="Comma 4 16 2 3 4 2" xfId="49733"/>
    <cellStyle name="Comma 4 16 2 3 4 2 2" xfId="49734"/>
    <cellStyle name="Comma 4 16 2 3 4 3" xfId="49735"/>
    <cellStyle name="Comma 4 16 2 3 5" xfId="49736"/>
    <cellStyle name="Comma 4 16 2 3 5 2" xfId="49737"/>
    <cellStyle name="Comma 4 16 2 3 6" xfId="49738"/>
    <cellStyle name="Comma 4 16 2 3 7" xfId="49739"/>
    <cellStyle name="Comma 4 16 2 3 8" xfId="49740"/>
    <cellStyle name="Comma 4 16 2 4" xfId="49741"/>
    <cellStyle name="Comma 4 16 2 4 2" xfId="49742"/>
    <cellStyle name="Comma 4 16 2 4 2 2" xfId="49743"/>
    <cellStyle name="Comma 4 16 2 4 2 2 2" xfId="49744"/>
    <cellStyle name="Comma 4 16 2 4 2 3" xfId="49745"/>
    <cellStyle name="Comma 4 16 2 4 3" xfId="49746"/>
    <cellStyle name="Comma 4 16 2 4 3 2" xfId="49747"/>
    <cellStyle name="Comma 4 16 2 4 3 2 2" xfId="49748"/>
    <cellStyle name="Comma 4 16 2 4 3 3" xfId="49749"/>
    <cellStyle name="Comma 4 16 2 4 4" xfId="49750"/>
    <cellStyle name="Comma 4 16 2 4 4 2" xfId="49751"/>
    <cellStyle name="Comma 4 16 2 4 5" xfId="49752"/>
    <cellStyle name="Comma 4 16 2 4 6" xfId="49753"/>
    <cellStyle name="Comma 4 16 2 4 7" xfId="49754"/>
    <cellStyle name="Comma 4 16 2 5" xfId="49755"/>
    <cellStyle name="Comma 4 16 2 5 2" xfId="49756"/>
    <cellStyle name="Comma 4 16 2 5 2 2" xfId="49757"/>
    <cellStyle name="Comma 4 16 2 5 2 2 2" xfId="49758"/>
    <cellStyle name="Comma 4 16 2 5 2 3" xfId="49759"/>
    <cellStyle name="Comma 4 16 2 5 3" xfId="49760"/>
    <cellStyle name="Comma 4 16 2 5 3 2" xfId="49761"/>
    <cellStyle name="Comma 4 16 2 5 3 2 2" xfId="49762"/>
    <cellStyle name="Comma 4 16 2 5 3 3" xfId="49763"/>
    <cellStyle name="Comma 4 16 2 5 4" xfId="49764"/>
    <cellStyle name="Comma 4 16 2 5 4 2" xfId="49765"/>
    <cellStyle name="Comma 4 16 2 5 5" xfId="49766"/>
    <cellStyle name="Comma 4 16 2 5 6" xfId="49767"/>
    <cellStyle name="Comma 4 16 2 6" xfId="49768"/>
    <cellStyle name="Comma 4 16 2 6 2" xfId="49769"/>
    <cellStyle name="Comma 4 16 2 6 2 2" xfId="49770"/>
    <cellStyle name="Comma 4 16 2 6 3" xfId="49771"/>
    <cellStyle name="Comma 4 16 2 7" xfId="49772"/>
    <cellStyle name="Comma 4 16 2 7 2" xfId="49773"/>
    <cellStyle name="Comma 4 16 2 7 2 2" xfId="49774"/>
    <cellStyle name="Comma 4 16 2 7 3" xfId="49775"/>
    <cellStyle name="Comma 4 16 2 8" xfId="49776"/>
    <cellStyle name="Comma 4 16 2 8 2" xfId="49777"/>
    <cellStyle name="Comma 4 16 2 9" xfId="49778"/>
    <cellStyle name="Comma 4 16 3" xfId="49779"/>
    <cellStyle name="Comma 4 16 3 10" xfId="49780"/>
    <cellStyle name="Comma 4 16 3 11" xfId="49781"/>
    <cellStyle name="Comma 4 16 3 2" xfId="49782"/>
    <cellStyle name="Comma 4 16 3 2 2" xfId="49783"/>
    <cellStyle name="Comma 4 16 3 2 2 2" xfId="49784"/>
    <cellStyle name="Comma 4 16 3 2 2 2 2" xfId="49785"/>
    <cellStyle name="Comma 4 16 3 2 2 2 2 2" xfId="49786"/>
    <cellStyle name="Comma 4 16 3 2 2 2 3" xfId="49787"/>
    <cellStyle name="Comma 4 16 3 2 2 3" xfId="49788"/>
    <cellStyle name="Comma 4 16 3 2 2 3 2" xfId="49789"/>
    <cellStyle name="Comma 4 16 3 2 2 3 2 2" xfId="49790"/>
    <cellStyle name="Comma 4 16 3 2 2 3 3" xfId="49791"/>
    <cellStyle name="Comma 4 16 3 2 2 4" xfId="49792"/>
    <cellStyle name="Comma 4 16 3 2 2 4 2" xfId="49793"/>
    <cellStyle name="Comma 4 16 3 2 2 5" xfId="49794"/>
    <cellStyle name="Comma 4 16 3 2 2 6" xfId="49795"/>
    <cellStyle name="Comma 4 16 3 2 2 7" xfId="49796"/>
    <cellStyle name="Comma 4 16 3 2 3" xfId="49797"/>
    <cellStyle name="Comma 4 16 3 2 3 2" xfId="49798"/>
    <cellStyle name="Comma 4 16 3 2 3 2 2" xfId="49799"/>
    <cellStyle name="Comma 4 16 3 2 3 3" xfId="49800"/>
    <cellStyle name="Comma 4 16 3 2 4" xfId="49801"/>
    <cellStyle name="Comma 4 16 3 2 4 2" xfId="49802"/>
    <cellStyle name="Comma 4 16 3 2 4 2 2" xfId="49803"/>
    <cellStyle name="Comma 4 16 3 2 4 3" xfId="49804"/>
    <cellStyle name="Comma 4 16 3 2 5" xfId="49805"/>
    <cellStyle name="Comma 4 16 3 2 5 2" xfId="49806"/>
    <cellStyle name="Comma 4 16 3 2 6" xfId="49807"/>
    <cellStyle name="Comma 4 16 3 2 7" xfId="49808"/>
    <cellStyle name="Comma 4 16 3 2 8" xfId="49809"/>
    <cellStyle name="Comma 4 16 3 3" xfId="49810"/>
    <cellStyle name="Comma 4 16 3 3 2" xfId="49811"/>
    <cellStyle name="Comma 4 16 3 3 2 2" xfId="49812"/>
    <cellStyle name="Comma 4 16 3 3 2 2 2" xfId="49813"/>
    <cellStyle name="Comma 4 16 3 3 2 2 2 2" xfId="49814"/>
    <cellStyle name="Comma 4 16 3 3 2 2 3" xfId="49815"/>
    <cellStyle name="Comma 4 16 3 3 2 3" xfId="49816"/>
    <cellStyle name="Comma 4 16 3 3 2 3 2" xfId="49817"/>
    <cellStyle name="Comma 4 16 3 3 2 3 2 2" xfId="49818"/>
    <cellStyle name="Comma 4 16 3 3 2 3 3" xfId="49819"/>
    <cellStyle name="Comma 4 16 3 3 2 4" xfId="49820"/>
    <cellStyle name="Comma 4 16 3 3 2 4 2" xfId="49821"/>
    <cellStyle name="Comma 4 16 3 3 2 5" xfId="49822"/>
    <cellStyle name="Comma 4 16 3 3 2 6" xfId="49823"/>
    <cellStyle name="Comma 4 16 3 3 2 7" xfId="49824"/>
    <cellStyle name="Comma 4 16 3 3 3" xfId="49825"/>
    <cellStyle name="Comma 4 16 3 3 3 2" xfId="49826"/>
    <cellStyle name="Comma 4 16 3 3 3 2 2" xfId="49827"/>
    <cellStyle name="Comma 4 16 3 3 3 3" xfId="49828"/>
    <cellStyle name="Comma 4 16 3 3 4" xfId="49829"/>
    <cellStyle name="Comma 4 16 3 3 4 2" xfId="49830"/>
    <cellStyle name="Comma 4 16 3 3 4 2 2" xfId="49831"/>
    <cellStyle name="Comma 4 16 3 3 4 3" xfId="49832"/>
    <cellStyle name="Comma 4 16 3 3 5" xfId="49833"/>
    <cellStyle name="Comma 4 16 3 3 5 2" xfId="49834"/>
    <cellStyle name="Comma 4 16 3 3 6" xfId="49835"/>
    <cellStyle name="Comma 4 16 3 3 7" xfId="49836"/>
    <cellStyle name="Comma 4 16 3 3 8" xfId="49837"/>
    <cellStyle name="Comma 4 16 3 4" xfId="49838"/>
    <cellStyle name="Comma 4 16 3 4 2" xfId="49839"/>
    <cellStyle name="Comma 4 16 3 4 2 2" xfId="49840"/>
    <cellStyle name="Comma 4 16 3 4 2 2 2" xfId="49841"/>
    <cellStyle name="Comma 4 16 3 4 2 3" xfId="49842"/>
    <cellStyle name="Comma 4 16 3 4 3" xfId="49843"/>
    <cellStyle name="Comma 4 16 3 4 3 2" xfId="49844"/>
    <cellStyle name="Comma 4 16 3 4 3 2 2" xfId="49845"/>
    <cellStyle name="Comma 4 16 3 4 3 3" xfId="49846"/>
    <cellStyle name="Comma 4 16 3 4 4" xfId="49847"/>
    <cellStyle name="Comma 4 16 3 4 4 2" xfId="49848"/>
    <cellStyle name="Comma 4 16 3 4 5" xfId="49849"/>
    <cellStyle name="Comma 4 16 3 4 6" xfId="49850"/>
    <cellStyle name="Comma 4 16 3 4 7" xfId="49851"/>
    <cellStyle name="Comma 4 16 3 5" xfId="49852"/>
    <cellStyle name="Comma 4 16 3 5 2" xfId="49853"/>
    <cellStyle name="Comma 4 16 3 5 2 2" xfId="49854"/>
    <cellStyle name="Comma 4 16 3 5 2 2 2" xfId="49855"/>
    <cellStyle name="Comma 4 16 3 5 2 3" xfId="49856"/>
    <cellStyle name="Comma 4 16 3 5 3" xfId="49857"/>
    <cellStyle name="Comma 4 16 3 5 3 2" xfId="49858"/>
    <cellStyle name="Comma 4 16 3 5 3 2 2" xfId="49859"/>
    <cellStyle name="Comma 4 16 3 5 3 3" xfId="49860"/>
    <cellStyle name="Comma 4 16 3 5 4" xfId="49861"/>
    <cellStyle name="Comma 4 16 3 5 4 2" xfId="49862"/>
    <cellStyle name="Comma 4 16 3 5 5" xfId="49863"/>
    <cellStyle name="Comma 4 16 3 5 6" xfId="49864"/>
    <cellStyle name="Comma 4 16 3 6" xfId="49865"/>
    <cellStyle name="Comma 4 16 3 6 2" xfId="49866"/>
    <cellStyle name="Comma 4 16 3 6 2 2" xfId="49867"/>
    <cellStyle name="Comma 4 16 3 6 3" xfId="49868"/>
    <cellStyle name="Comma 4 16 3 7" xfId="49869"/>
    <cellStyle name="Comma 4 16 3 7 2" xfId="49870"/>
    <cellStyle name="Comma 4 16 3 7 2 2" xfId="49871"/>
    <cellStyle name="Comma 4 16 3 7 3" xfId="49872"/>
    <cellStyle name="Comma 4 16 3 8" xfId="49873"/>
    <cellStyle name="Comma 4 16 3 8 2" xfId="49874"/>
    <cellStyle name="Comma 4 16 3 9" xfId="49875"/>
    <cellStyle name="Comma 4 16 4" xfId="49876"/>
    <cellStyle name="Comma 4 16 4 2" xfId="49877"/>
    <cellStyle name="Comma 4 16 4 2 2" xfId="49878"/>
    <cellStyle name="Comma 4 16 4 2 2 2" xfId="49879"/>
    <cellStyle name="Comma 4 16 4 2 2 2 2" xfId="49880"/>
    <cellStyle name="Comma 4 16 4 2 2 3" xfId="49881"/>
    <cellStyle name="Comma 4 16 4 2 3" xfId="49882"/>
    <cellStyle name="Comma 4 16 4 2 3 2" xfId="49883"/>
    <cellStyle name="Comma 4 16 4 2 3 2 2" xfId="49884"/>
    <cellStyle name="Comma 4 16 4 2 3 3" xfId="49885"/>
    <cellStyle name="Comma 4 16 4 2 4" xfId="49886"/>
    <cellStyle name="Comma 4 16 4 2 4 2" xfId="49887"/>
    <cellStyle name="Comma 4 16 4 2 5" xfId="49888"/>
    <cellStyle name="Comma 4 16 4 2 6" xfId="49889"/>
    <cellStyle name="Comma 4 16 4 2 7" xfId="49890"/>
    <cellStyle name="Comma 4 16 4 3" xfId="49891"/>
    <cellStyle name="Comma 4 16 4 3 2" xfId="49892"/>
    <cellStyle name="Comma 4 16 4 3 2 2" xfId="49893"/>
    <cellStyle name="Comma 4 16 4 3 3" xfId="49894"/>
    <cellStyle name="Comma 4 16 4 4" xfId="49895"/>
    <cellStyle name="Comma 4 16 4 4 2" xfId="49896"/>
    <cellStyle name="Comma 4 16 4 4 2 2" xfId="49897"/>
    <cellStyle name="Comma 4 16 4 4 3" xfId="49898"/>
    <cellStyle name="Comma 4 16 4 5" xfId="49899"/>
    <cellStyle name="Comma 4 16 4 5 2" xfId="49900"/>
    <cellStyle name="Comma 4 16 4 6" xfId="49901"/>
    <cellStyle name="Comma 4 16 4 7" xfId="49902"/>
    <cellStyle name="Comma 4 16 4 8" xfId="49903"/>
    <cellStyle name="Comma 4 16 5" xfId="49904"/>
    <cellStyle name="Comma 4 16 5 2" xfId="49905"/>
    <cellStyle name="Comma 4 16 5 2 2" xfId="49906"/>
    <cellStyle name="Comma 4 16 5 2 2 2" xfId="49907"/>
    <cellStyle name="Comma 4 16 5 2 2 2 2" xfId="49908"/>
    <cellStyle name="Comma 4 16 5 2 2 3" xfId="49909"/>
    <cellStyle name="Comma 4 16 5 2 3" xfId="49910"/>
    <cellStyle name="Comma 4 16 5 2 3 2" xfId="49911"/>
    <cellStyle name="Comma 4 16 5 2 3 2 2" xfId="49912"/>
    <cellStyle name="Comma 4 16 5 2 3 3" xfId="49913"/>
    <cellStyle name="Comma 4 16 5 2 4" xfId="49914"/>
    <cellStyle name="Comma 4 16 5 2 4 2" xfId="49915"/>
    <cellStyle name="Comma 4 16 5 2 5" xfId="49916"/>
    <cellStyle name="Comma 4 16 5 2 6" xfId="49917"/>
    <cellStyle name="Comma 4 16 5 2 7" xfId="49918"/>
    <cellStyle name="Comma 4 16 5 3" xfId="49919"/>
    <cellStyle name="Comma 4 16 5 3 2" xfId="49920"/>
    <cellStyle name="Comma 4 16 5 3 2 2" xfId="49921"/>
    <cellStyle name="Comma 4 16 5 3 3" xfId="49922"/>
    <cellStyle name="Comma 4 16 5 4" xfId="49923"/>
    <cellStyle name="Comma 4 16 5 4 2" xfId="49924"/>
    <cellStyle name="Comma 4 16 5 4 2 2" xfId="49925"/>
    <cellStyle name="Comma 4 16 5 4 3" xfId="49926"/>
    <cellStyle name="Comma 4 16 5 5" xfId="49927"/>
    <cellStyle name="Comma 4 16 5 5 2" xfId="49928"/>
    <cellStyle name="Comma 4 16 5 6" xfId="49929"/>
    <cellStyle name="Comma 4 16 5 7" xfId="49930"/>
    <cellStyle name="Comma 4 16 5 8" xfId="49931"/>
    <cellStyle name="Comma 4 16 6" xfId="49932"/>
    <cellStyle name="Comma 4 16 6 2" xfId="49933"/>
    <cellStyle name="Comma 4 16 6 2 2" xfId="49934"/>
    <cellStyle name="Comma 4 16 6 2 2 2" xfId="49935"/>
    <cellStyle name="Comma 4 16 6 2 3" xfId="49936"/>
    <cellStyle name="Comma 4 16 6 3" xfId="49937"/>
    <cellStyle name="Comma 4 16 6 3 2" xfId="49938"/>
    <cellStyle name="Comma 4 16 6 3 2 2" xfId="49939"/>
    <cellStyle name="Comma 4 16 6 3 3" xfId="49940"/>
    <cellStyle name="Comma 4 16 6 4" xfId="49941"/>
    <cellStyle name="Comma 4 16 6 4 2" xfId="49942"/>
    <cellStyle name="Comma 4 16 6 5" xfId="49943"/>
    <cellStyle name="Comma 4 16 6 6" xfId="49944"/>
    <cellStyle name="Comma 4 16 6 7" xfId="49945"/>
    <cellStyle name="Comma 4 16 7" xfId="49946"/>
    <cellStyle name="Comma 4 16 7 2" xfId="49947"/>
    <cellStyle name="Comma 4 16 7 2 2" xfId="49948"/>
    <cellStyle name="Comma 4 16 7 2 2 2" xfId="49949"/>
    <cellStyle name="Comma 4 16 7 2 3" xfId="49950"/>
    <cellStyle name="Comma 4 16 7 3" xfId="49951"/>
    <cellStyle name="Comma 4 16 7 3 2" xfId="49952"/>
    <cellStyle name="Comma 4 16 7 3 2 2" xfId="49953"/>
    <cellStyle name="Comma 4 16 7 3 3" xfId="49954"/>
    <cellStyle name="Comma 4 16 7 4" xfId="49955"/>
    <cellStyle name="Comma 4 16 7 4 2" xfId="49956"/>
    <cellStyle name="Comma 4 16 7 5" xfId="49957"/>
    <cellStyle name="Comma 4 16 7 6" xfId="49958"/>
    <cellStyle name="Comma 4 16 8" xfId="49959"/>
    <cellStyle name="Comma 4 16 8 2" xfId="49960"/>
    <cellStyle name="Comma 4 16 8 2 2" xfId="49961"/>
    <cellStyle name="Comma 4 16 8 3" xfId="49962"/>
    <cellStyle name="Comma 4 16 9" xfId="49963"/>
    <cellStyle name="Comma 4 16 9 2" xfId="49964"/>
    <cellStyle name="Comma 4 16 9 2 2" xfId="49965"/>
    <cellStyle name="Comma 4 16 9 3" xfId="49966"/>
    <cellStyle name="Comma 4 17" xfId="10691"/>
    <cellStyle name="Comma 4 17 10" xfId="49967"/>
    <cellStyle name="Comma 4 17 11" xfId="49968"/>
    <cellStyle name="Comma 4 17 2" xfId="49969"/>
    <cellStyle name="Comma 4 17 2 2" xfId="49970"/>
    <cellStyle name="Comma 4 17 2 2 2" xfId="49971"/>
    <cellStyle name="Comma 4 17 2 2 2 2" xfId="49972"/>
    <cellStyle name="Comma 4 17 2 2 2 2 2" xfId="49973"/>
    <cellStyle name="Comma 4 17 2 2 2 3" xfId="49974"/>
    <cellStyle name="Comma 4 17 2 2 3" xfId="49975"/>
    <cellStyle name="Comma 4 17 2 2 3 2" xfId="49976"/>
    <cellStyle name="Comma 4 17 2 2 3 2 2" xfId="49977"/>
    <cellStyle name="Comma 4 17 2 2 3 3" xfId="49978"/>
    <cellStyle name="Comma 4 17 2 2 4" xfId="49979"/>
    <cellStyle name="Comma 4 17 2 2 4 2" xfId="49980"/>
    <cellStyle name="Comma 4 17 2 2 5" xfId="49981"/>
    <cellStyle name="Comma 4 17 2 2 6" xfId="49982"/>
    <cellStyle name="Comma 4 17 2 2 7" xfId="49983"/>
    <cellStyle name="Comma 4 17 2 3" xfId="49984"/>
    <cellStyle name="Comma 4 17 2 3 2" xfId="49985"/>
    <cellStyle name="Comma 4 17 2 3 2 2" xfId="49986"/>
    <cellStyle name="Comma 4 17 2 3 3" xfId="49987"/>
    <cellStyle name="Comma 4 17 2 4" xfId="49988"/>
    <cellStyle name="Comma 4 17 2 4 2" xfId="49989"/>
    <cellStyle name="Comma 4 17 2 4 2 2" xfId="49990"/>
    <cellStyle name="Comma 4 17 2 4 3" xfId="49991"/>
    <cellStyle name="Comma 4 17 2 5" xfId="49992"/>
    <cellStyle name="Comma 4 17 2 5 2" xfId="49993"/>
    <cellStyle name="Comma 4 17 2 6" xfId="49994"/>
    <cellStyle name="Comma 4 17 2 7" xfId="49995"/>
    <cellStyle name="Comma 4 17 2 8" xfId="49996"/>
    <cellStyle name="Comma 4 17 3" xfId="49997"/>
    <cellStyle name="Comma 4 17 3 2" xfId="49998"/>
    <cellStyle name="Comma 4 17 3 2 2" xfId="49999"/>
    <cellStyle name="Comma 4 17 3 2 2 2" xfId="50000"/>
    <cellStyle name="Comma 4 17 3 2 2 2 2" xfId="50001"/>
    <cellStyle name="Comma 4 17 3 2 2 3" xfId="50002"/>
    <cellStyle name="Comma 4 17 3 2 3" xfId="50003"/>
    <cellStyle name="Comma 4 17 3 2 3 2" xfId="50004"/>
    <cellStyle name="Comma 4 17 3 2 3 2 2" xfId="50005"/>
    <cellStyle name="Comma 4 17 3 2 3 3" xfId="50006"/>
    <cellStyle name="Comma 4 17 3 2 4" xfId="50007"/>
    <cellStyle name="Comma 4 17 3 2 4 2" xfId="50008"/>
    <cellStyle name="Comma 4 17 3 2 5" xfId="50009"/>
    <cellStyle name="Comma 4 17 3 2 6" xfId="50010"/>
    <cellStyle name="Comma 4 17 3 2 7" xfId="50011"/>
    <cellStyle name="Comma 4 17 3 3" xfId="50012"/>
    <cellStyle name="Comma 4 17 3 3 2" xfId="50013"/>
    <cellStyle name="Comma 4 17 3 3 2 2" xfId="50014"/>
    <cellStyle name="Comma 4 17 3 3 3" xfId="50015"/>
    <cellStyle name="Comma 4 17 3 4" xfId="50016"/>
    <cellStyle name="Comma 4 17 3 4 2" xfId="50017"/>
    <cellStyle name="Comma 4 17 3 4 2 2" xfId="50018"/>
    <cellStyle name="Comma 4 17 3 4 3" xfId="50019"/>
    <cellStyle name="Comma 4 17 3 5" xfId="50020"/>
    <cellStyle name="Comma 4 17 3 5 2" xfId="50021"/>
    <cellStyle name="Comma 4 17 3 6" xfId="50022"/>
    <cellStyle name="Comma 4 17 3 7" xfId="50023"/>
    <cellStyle name="Comma 4 17 3 8" xfId="50024"/>
    <cellStyle name="Comma 4 17 4" xfId="50025"/>
    <cellStyle name="Comma 4 17 4 2" xfId="50026"/>
    <cellStyle name="Comma 4 17 4 2 2" xfId="50027"/>
    <cellStyle name="Comma 4 17 4 2 2 2" xfId="50028"/>
    <cellStyle name="Comma 4 17 4 2 3" xfId="50029"/>
    <cellStyle name="Comma 4 17 4 3" xfId="50030"/>
    <cellStyle name="Comma 4 17 4 3 2" xfId="50031"/>
    <cellStyle name="Comma 4 17 4 3 2 2" xfId="50032"/>
    <cellStyle name="Comma 4 17 4 3 3" xfId="50033"/>
    <cellStyle name="Comma 4 17 4 4" xfId="50034"/>
    <cellStyle name="Comma 4 17 4 4 2" xfId="50035"/>
    <cellStyle name="Comma 4 17 4 5" xfId="50036"/>
    <cellStyle name="Comma 4 17 4 6" xfId="50037"/>
    <cellStyle name="Comma 4 17 4 7" xfId="50038"/>
    <cellStyle name="Comma 4 17 5" xfId="50039"/>
    <cellStyle name="Comma 4 17 5 2" xfId="50040"/>
    <cellStyle name="Comma 4 17 5 2 2" xfId="50041"/>
    <cellStyle name="Comma 4 17 5 2 2 2" xfId="50042"/>
    <cellStyle name="Comma 4 17 5 2 3" xfId="50043"/>
    <cellStyle name="Comma 4 17 5 3" xfId="50044"/>
    <cellStyle name="Comma 4 17 5 3 2" xfId="50045"/>
    <cellStyle name="Comma 4 17 5 3 2 2" xfId="50046"/>
    <cellStyle name="Comma 4 17 5 3 3" xfId="50047"/>
    <cellStyle name="Comma 4 17 5 4" xfId="50048"/>
    <cellStyle name="Comma 4 17 5 4 2" xfId="50049"/>
    <cellStyle name="Comma 4 17 5 5" xfId="50050"/>
    <cellStyle name="Comma 4 17 5 6" xfId="50051"/>
    <cellStyle name="Comma 4 17 6" xfId="50052"/>
    <cellStyle name="Comma 4 17 6 2" xfId="50053"/>
    <cellStyle name="Comma 4 17 6 2 2" xfId="50054"/>
    <cellStyle name="Comma 4 17 6 3" xfId="50055"/>
    <cellStyle name="Comma 4 17 7" xfId="50056"/>
    <cellStyle name="Comma 4 17 7 2" xfId="50057"/>
    <cellStyle name="Comma 4 17 7 2 2" xfId="50058"/>
    <cellStyle name="Comma 4 17 7 3" xfId="50059"/>
    <cellStyle name="Comma 4 17 8" xfId="50060"/>
    <cellStyle name="Comma 4 17 8 2" xfId="50061"/>
    <cellStyle name="Comma 4 17 9" xfId="50062"/>
    <cellStyle name="Comma 4 18" xfId="10692"/>
    <cellStyle name="Comma 4 18 10" xfId="50063"/>
    <cellStyle name="Comma 4 18 11" xfId="50064"/>
    <cellStyle name="Comma 4 18 2" xfId="50065"/>
    <cellStyle name="Comma 4 18 2 2" xfId="50066"/>
    <cellStyle name="Comma 4 18 2 2 2" xfId="50067"/>
    <cellStyle name="Comma 4 18 2 2 2 2" xfId="50068"/>
    <cellStyle name="Comma 4 18 2 2 2 2 2" xfId="50069"/>
    <cellStyle name="Comma 4 18 2 2 2 3" xfId="50070"/>
    <cellStyle name="Comma 4 18 2 2 3" xfId="50071"/>
    <cellStyle name="Comma 4 18 2 2 3 2" xfId="50072"/>
    <cellStyle name="Comma 4 18 2 2 3 2 2" xfId="50073"/>
    <cellStyle name="Comma 4 18 2 2 3 3" xfId="50074"/>
    <cellStyle name="Comma 4 18 2 2 4" xfId="50075"/>
    <cellStyle name="Comma 4 18 2 2 4 2" xfId="50076"/>
    <cellStyle name="Comma 4 18 2 2 5" xfId="50077"/>
    <cellStyle name="Comma 4 18 2 2 6" xfId="50078"/>
    <cellStyle name="Comma 4 18 2 2 7" xfId="50079"/>
    <cellStyle name="Comma 4 18 2 3" xfId="50080"/>
    <cellStyle name="Comma 4 18 2 3 2" xfId="50081"/>
    <cellStyle name="Comma 4 18 2 3 2 2" xfId="50082"/>
    <cellStyle name="Comma 4 18 2 3 3" xfId="50083"/>
    <cellStyle name="Comma 4 18 2 4" xfId="50084"/>
    <cellStyle name="Comma 4 18 2 4 2" xfId="50085"/>
    <cellStyle name="Comma 4 18 2 4 2 2" xfId="50086"/>
    <cellStyle name="Comma 4 18 2 4 3" xfId="50087"/>
    <cellStyle name="Comma 4 18 2 5" xfId="50088"/>
    <cellStyle name="Comma 4 18 2 5 2" xfId="50089"/>
    <cellStyle name="Comma 4 18 2 6" xfId="50090"/>
    <cellStyle name="Comma 4 18 2 7" xfId="50091"/>
    <cellStyle name="Comma 4 18 2 8" xfId="50092"/>
    <cellStyle name="Comma 4 18 3" xfId="50093"/>
    <cellStyle name="Comma 4 18 3 2" xfId="50094"/>
    <cellStyle name="Comma 4 18 3 2 2" xfId="50095"/>
    <cellStyle name="Comma 4 18 3 2 2 2" xfId="50096"/>
    <cellStyle name="Comma 4 18 3 2 2 2 2" xfId="50097"/>
    <cellStyle name="Comma 4 18 3 2 2 3" xfId="50098"/>
    <cellStyle name="Comma 4 18 3 2 3" xfId="50099"/>
    <cellStyle name="Comma 4 18 3 2 3 2" xfId="50100"/>
    <cellStyle name="Comma 4 18 3 2 3 2 2" xfId="50101"/>
    <cellStyle name="Comma 4 18 3 2 3 3" xfId="50102"/>
    <cellStyle name="Comma 4 18 3 2 4" xfId="50103"/>
    <cellStyle name="Comma 4 18 3 2 4 2" xfId="50104"/>
    <cellStyle name="Comma 4 18 3 2 5" xfId="50105"/>
    <cellStyle name="Comma 4 18 3 2 6" xfId="50106"/>
    <cellStyle name="Comma 4 18 3 2 7" xfId="50107"/>
    <cellStyle name="Comma 4 18 3 3" xfId="50108"/>
    <cellStyle name="Comma 4 18 3 3 2" xfId="50109"/>
    <cellStyle name="Comma 4 18 3 3 2 2" xfId="50110"/>
    <cellStyle name="Comma 4 18 3 3 3" xfId="50111"/>
    <cellStyle name="Comma 4 18 3 4" xfId="50112"/>
    <cellStyle name="Comma 4 18 3 4 2" xfId="50113"/>
    <cellStyle name="Comma 4 18 3 4 2 2" xfId="50114"/>
    <cellStyle name="Comma 4 18 3 4 3" xfId="50115"/>
    <cellStyle name="Comma 4 18 3 5" xfId="50116"/>
    <cellStyle name="Comma 4 18 3 5 2" xfId="50117"/>
    <cellStyle name="Comma 4 18 3 6" xfId="50118"/>
    <cellStyle name="Comma 4 18 3 7" xfId="50119"/>
    <cellStyle name="Comma 4 18 3 8" xfId="50120"/>
    <cellStyle name="Comma 4 18 4" xfId="50121"/>
    <cellStyle name="Comma 4 18 4 2" xfId="50122"/>
    <cellStyle name="Comma 4 18 4 2 2" xfId="50123"/>
    <cellStyle name="Comma 4 18 4 2 2 2" xfId="50124"/>
    <cellStyle name="Comma 4 18 4 2 3" xfId="50125"/>
    <cellStyle name="Comma 4 18 4 3" xfId="50126"/>
    <cellStyle name="Comma 4 18 4 3 2" xfId="50127"/>
    <cellStyle name="Comma 4 18 4 3 2 2" xfId="50128"/>
    <cellStyle name="Comma 4 18 4 3 3" xfId="50129"/>
    <cellStyle name="Comma 4 18 4 4" xfId="50130"/>
    <cellStyle name="Comma 4 18 4 4 2" xfId="50131"/>
    <cellStyle name="Comma 4 18 4 5" xfId="50132"/>
    <cellStyle name="Comma 4 18 4 6" xfId="50133"/>
    <cellStyle name="Comma 4 18 4 7" xfId="50134"/>
    <cellStyle name="Comma 4 18 5" xfId="50135"/>
    <cellStyle name="Comma 4 18 5 2" xfId="50136"/>
    <cellStyle name="Comma 4 18 5 2 2" xfId="50137"/>
    <cellStyle name="Comma 4 18 5 2 2 2" xfId="50138"/>
    <cellStyle name="Comma 4 18 5 2 3" xfId="50139"/>
    <cellStyle name="Comma 4 18 5 3" xfId="50140"/>
    <cellStyle name="Comma 4 18 5 3 2" xfId="50141"/>
    <cellStyle name="Comma 4 18 5 3 2 2" xfId="50142"/>
    <cellStyle name="Comma 4 18 5 3 3" xfId="50143"/>
    <cellStyle name="Comma 4 18 5 4" xfId="50144"/>
    <cellStyle name="Comma 4 18 5 4 2" xfId="50145"/>
    <cellStyle name="Comma 4 18 5 5" xfId="50146"/>
    <cellStyle name="Comma 4 18 5 6" xfId="50147"/>
    <cellStyle name="Comma 4 18 6" xfId="50148"/>
    <cellStyle name="Comma 4 18 6 2" xfId="50149"/>
    <cellStyle name="Comma 4 18 6 2 2" xfId="50150"/>
    <cellStyle name="Comma 4 18 6 3" xfId="50151"/>
    <cellStyle name="Comma 4 18 7" xfId="50152"/>
    <cellStyle name="Comma 4 18 7 2" xfId="50153"/>
    <cellStyle name="Comma 4 18 7 2 2" xfId="50154"/>
    <cellStyle name="Comma 4 18 7 3" xfId="50155"/>
    <cellStyle name="Comma 4 18 8" xfId="50156"/>
    <cellStyle name="Comma 4 18 8 2" xfId="50157"/>
    <cellStyle name="Comma 4 18 9" xfId="50158"/>
    <cellStyle name="Comma 4 19" xfId="10693"/>
    <cellStyle name="Comma 4 19 2" xfId="50159"/>
    <cellStyle name="Comma 4 19 2 2" xfId="50160"/>
    <cellStyle name="Comma 4 19 2 2 2" xfId="50161"/>
    <cellStyle name="Comma 4 19 2 2 2 2" xfId="50162"/>
    <cellStyle name="Comma 4 19 2 2 3" xfId="50163"/>
    <cellStyle name="Comma 4 19 2 3" xfId="50164"/>
    <cellStyle name="Comma 4 19 2 3 2" xfId="50165"/>
    <cellStyle name="Comma 4 19 2 3 2 2" xfId="50166"/>
    <cellStyle name="Comma 4 19 2 3 3" xfId="50167"/>
    <cellStyle name="Comma 4 19 2 4" xfId="50168"/>
    <cellStyle name="Comma 4 19 2 4 2" xfId="50169"/>
    <cellStyle name="Comma 4 19 2 5" xfId="50170"/>
    <cellStyle name="Comma 4 19 2 6" xfId="50171"/>
    <cellStyle name="Comma 4 19 2 7" xfId="50172"/>
    <cellStyle name="Comma 4 19 3" xfId="50173"/>
    <cellStyle name="Comma 4 19 3 2" xfId="50174"/>
    <cellStyle name="Comma 4 19 3 2 2" xfId="50175"/>
    <cellStyle name="Comma 4 19 3 3" xfId="50176"/>
    <cellStyle name="Comma 4 19 4" xfId="50177"/>
    <cellStyle name="Comma 4 19 4 2" xfId="50178"/>
    <cellStyle name="Comma 4 19 4 2 2" xfId="50179"/>
    <cellStyle name="Comma 4 19 4 3" xfId="50180"/>
    <cellStyle name="Comma 4 19 5" xfId="50181"/>
    <cellStyle name="Comma 4 19 5 2" xfId="50182"/>
    <cellStyle name="Comma 4 19 6" xfId="50183"/>
    <cellStyle name="Comma 4 19 7" xfId="50184"/>
    <cellStyle name="Comma 4 19 8" xfId="50185"/>
    <cellStyle name="Comma 4 2" xfId="10694"/>
    <cellStyle name="Comma 4 2 10" xfId="50186"/>
    <cellStyle name="Comma 4 2 10 2" xfId="50187"/>
    <cellStyle name="Comma 4 2 10 2 2" xfId="50188"/>
    <cellStyle name="Comma 4 2 10 3" xfId="50189"/>
    <cellStyle name="Comma 4 2 10 4" xfId="50190"/>
    <cellStyle name="Comma 4 2 2" xfId="10695"/>
    <cellStyle name="Comma 4 2 2 2" xfId="50191"/>
    <cellStyle name="Comma 4 2 3" xfId="10696"/>
    <cellStyle name="Comma 4 2 3 2" xfId="50192"/>
    <cellStyle name="Comma 4 2 3 2 2" xfId="50193"/>
    <cellStyle name="Comma 4 2 3 2 2 2" xfId="50194"/>
    <cellStyle name="Comma 4 2 3 2 2 2 2" xfId="50195"/>
    <cellStyle name="Comma 4 2 3 2 2 3" xfId="50196"/>
    <cellStyle name="Comma 4 2 3 2 2 4" xfId="50197"/>
    <cellStyle name="Comma 4 2 3 2 3" xfId="50198"/>
    <cellStyle name="Comma 4 2 3 2 3 2" xfId="50199"/>
    <cellStyle name="Comma 4 2 3 2 3 2 2" xfId="50200"/>
    <cellStyle name="Comma 4 2 3 2 3 3" xfId="50201"/>
    <cellStyle name="Comma 4 2 3 2 3 4" xfId="50202"/>
    <cellStyle name="Comma 4 2 3 2 4" xfId="50203"/>
    <cellStyle name="Comma 4 2 3 2 4 2" xfId="50204"/>
    <cellStyle name="Comma 4 2 3 2 5" xfId="50205"/>
    <cellStyle name="Comma 4 2 3 2 6" xfId="50206"/>
    <cellStyle name="Comma 4 2 3 3" xfId="50207"/>
    <cellStyle name="Comma 4 2 3 3 2" xfId="50208"/>
    <cellStyle name="Comma 4 2 3 3 2 2" xfId="50209"/>
    <cellStyle name="Comma 4 2 3 3 3" xfId="50210"/>
    <cellStyle name="Comma 4 2 3 3 4" xfId="50211"/>
    <cellStyle name="Comma 4 2 3 4" xfId="50212"/>
    <cellStyle name="Comma 4 2 3 4 2" xfId="50213"/>
    <cellStyle name="Comma 4 2 3 4 2 2" xfId="50214"/>
    <cellStyle name="Comma 4 2 3 4 3" xfId="50215"/>
    <cellStyle name="Comma 4 2 3 4 4" xfId="50216"/>
    <cellStyle name="Comma 4 2 3 5" xfId="50217"/>
    <cellStyle name="Comma 4 2 3 5 2" xfId="50218"/>
    <cellStyle name="Comma 4 2 3 6" xfId="50219"/>
    <cellStyle name="Comma 4 2 3 7" xfId="50220"/>
    <cellStyle name="Comma 4 2 4" xfId="10697"/>
    <cellStyle name="Comma 4 2 4 2" xfId="50221"/>
    <cellStyle name="Comma 4 2 4 2 2" xfId="50222"/>
    <cellStyle name="Comma 4 2 4 2 2 2" xfId="50223"/>
    <cellStyle name="Comma 4 2 4 2 3" xfId="50224"/>
    <cellStyle name="Comma 4 2 4 2 4" xfId="50225"/>
    <cellStyle name="Comma 4 2 4 3" xfId="50226"/>
    <cellStyle name="Comma 4 2 4 3 2" xfId="50227"/>
    <cellStyle name="Comma 4 2 4 3 2 2" xfId="50228"/>
    <cellStyle name="Comma 4 2 4 3 3" xfId="50229"/>
    <cellStyle name="Comma 4 2 4 3 4" xfId="50230"/>
    <cellStyle name="Comma 4 2 4 4" xfId="50231"/>
    <cellStyle name="Comma 4 2 4 4 2" xfId="50232"/>
    <cellStyle name="Comma 4 2 4 5" xfId="50233"/>
    <cellStyle name="Comma 4 2 4 6" xfId="50234"/>
    <cellStyle name="Comma 4 2 5" xfId="10698"/>
    <cellStyle name="Comma 4 2 5 2" xfId="50235"/>
    <cellStyle name="Comma 4 2 5 2 2" xfId="50236"/>
    <cellStyle name="Comma 4 2 5 2 2 2" xfId="50237"/>
    <cellStyle name="Comma 4 2 5 2 3" xfId="50238"/>
    <cellStyle name="Comma 4 2 5 2 4" xfId="50239"/>
    <cellStyle name="Comma 4 2 5 3" xfId="50240"/>
    <cellStyle name="Comma 4 2 5 3 2" xfId="50241"/>
    <cellStyle name="Comma 4 2 5 3 2 2" xfId="50242"/>
    <cellStyle name="Comma 4 2 5 3 3" xfId="50243"/>
    <cellStyle name="Comma 4 2 5 3 4" xfId="50244"/>
    <cellStyle name="Comma 4 2 5 4" xfId="50245"/>
    <cellStyle name="Comma 4 2 5 4 2" xfId="50246"/>
    <cellStyle name="Comma 4 2 5 5" xfId="50247"/>
    <cellStyle name="Comma 4 2 5 6" xfId="50248"/>
    <cellStyle name="Comma 4 2 6" xfId="10699"/>
    <cellStyle name="Comma 4 2 6 2" xfId="50249"/>
    <cellStyle name="Comma 4 2 6 2 2" xfId="50250"/>
    <cellStyle name="Comma 4 2 6 2 2 2" xfId="50251"/>
    <cellStyle name="Comma 4 2 6 2 3" xfId="50252"/>
    <cellStyle name="Comma 4 2 6 2 4" xfId="50253"/>
    <cellStyle name="Comma 4 2 6 3" xfId="50254"/>
    <cellStyle name="Comma 4 2 6 3 2" xfId="50255"/>
    <cellStyle name="Comma 4 2 6 4" xfId="50256"/>
    <cellStyle name="Comma 4 2 6 5" xfId="50257"/>
    <cellStyle name="Comma 4 2 7" xfId="10700"/>
    <cellStyle name="Comma 4 2 7 2" xfId="50258"/>
    <cellStyle name="Comma 4 2 7 2 2" xfId="50259"/>
    <cellStyle name="Comma 4 2 7 3" xfId="50260"/>
    <cellStyle name="Comma 4 2 7 4" xfId="50261"/>
    <cellStyle name="Comma 4 2 8" xfId="10701"/>
    <cellStyle name="Comma 4 2 8 2" xfId="50262"/>
    <cellStyle name="Comma 4 2 8 2 2" xfId="50263"/>
    <cellStyle name="Comma 4 2 8 3" xfId="50264"/>
    <cellStyle name="Comma 4 2 8 4" xfId="50265"/>
    <cellStyle name="Comma 4 2 9" xfId="50266"/>
    <cellStyle name="Comma 4 20" xfId="10702"/>
    <cellStyle name="Comma 4 20 2" xfId="50267"/>
    <cellStyle name="Comma 4 20 2 2" xfId="50268"/>
    <cellStyle name="Comma 4 20 2 2 2" xfId="50269"/>
    <cellStyle name="Comma 4 20 2 2 2 2" xfId="50270"/>
    <cellStyle name="Comma 4 20 2 2 3" xfId="50271"/>
    <cellStyle name="Comma 4 20 2 3" xfId="50272"/>
    <cellStyle name="Comma 4 20 2 3 2" xfId="50273"/>
    <cellStyle name="Comma 4 20 2 3 2 2" xfId="50274"/>
    <cellStyle name="Comma 4 20 2 3 3" xfId="50275"/>
    <cellStyle name="Comma 4 20 2 4" xfId="50276"/>
    <cellStyle name="Comma 4 20 2 4 2" xfId="50277"/>
    <cellStyle name="Comma 4 20 2 5" xfId="50278"/>
    <cellStyle name="Comma 4 20 2 6" xfId="50279"/>
    <cellStyle name="Comma 4 20 2 7" xfId="50280"/>
    <cellStyle name="Comma 4 20 3" xfId="50281"/>
    <cellStyle name="Comma 4 20 3 2" xfId="50282"/>
    <cellStyle name="Comma 4 20 3 2 2" xfId="50283"/>
    <cellStyle name="Comma 4 20 3 3" xfId="50284"/>
    <cellStyle name="Comma 4 20 4" xfId="50285"/>
    <cellStyle name="Comma 4 20 4 2" xfId="50286"/>
    <cellStyle name="Comma 4 20 4 2 2" xfId="50287"/>
    <cellStyle name="Comma 4 20 4 3" xfId="50288"/>
    <cellStyle name="Comma 4 20 5" xfId="50289"/>
    <cellStyle name="Comma 4 20 5 2" xfId="50290"/>
    <cellStyle name="Comma 4 20 6" xfId="50291"/>
    <cellStyle name="Comma 4 20 7" xfId="50292"/>
    <cellStyle name="Comma 4 20 8" xfId="50293"/>
    <cellStyle name="Comma 4 21" xfId="10703"/>
    <cellStyle name="Comma 4 21 2" xfId="50294"/>
    <cellStyle name="Comma 4 21 2 2" xfId="50295"/>
    <cellStyle name="Comma 4 21 2 2 2" xfId="50296"/>
    <cellStyle name="Comma 4 21 2 3" xfId="50297"/>
    <cellStyle name="Comma 4 21 3" xfId="50298"/>
    <cellStyle name="Comma 4 21 3 2" xfId="50299"/>
    <cellStyle name="Comma 4 21 3 2 2" xfId="50300"/>
    <cellStyle name="Comma 4 21 3 3" xfId="50301"/>
    <cellStyle name="Comma 4 21 4" xfId="50302"/>
    <cellStyle name="Comma 4 21 4 2" xfId="50303"/>
    <cellStyle name="Comma 4 21 5" xfId="50304"/>
    <cellStyle name="Comma 4 21 6" xfId="50305"/>
    <cellStyle name="Comma 4 21 7" xfId="50306"/>
    <cellStyle name="Comma 4 22" xfId="10704"/>
    <cellStyle name="Comma 4 22 2" xfId="50307"/>
    <cellStyle name="Comma 4 22 2 2" xfId="50308"/>
    <cellStyle name="Comma 4 22 2 2 2" xfId="50309"/>
    <cellStyle name="Comma 4 22 2 3" xfId="50310"/>
    <cellStyle name="Comma 4 22 3" xfId="50311"/>
    <cellStyle name="Comma 4 22 3 2" xfId="50312"/>
    <cellStyle name="Comma 4 22 3 2 2" xfId="50313"/>
    <cellStyle name="Comma 4 22 3 3" xfId="50314"/>
    <cellStyle name="Comma 4 22 4" xfId="50315"/>
    <cellStyle name="Comma 4 23" xfId="50316"/>
    <cellStyle name="Comma 4 23 2" xfId="50317"/>
    <cellStyle name="Comma 4 23 2 2" xfId="50318"/>
    <cellStyle name="Comma 4 23 3" xfId="50319"/>
    <cellStyle name="Comma 4 24" xfId="50320"/>
    <cellStyle name="Comma 4 24 2" xfId="50321"/>
    <cellStyle name="Comma 4 24 2 2" xfId="50322"/>
    <cellStyle name="Comma 4 24 3" xfId="50323"/>
    <cellStyle name="Comma 4 25" xfId="50324"/>
    <cellStyle name="Comma 4 25 2" xfId="50325"/>
    <cellStyle name="Comma 4 26" xfId="50326"/>
    <cellStyle name="Comma 4 27" xfId="50327"/>
    <cellStyle name="Comma 4 28" xfId="50328"/>
    <cellStyle name="Comma 4 3" xfId="10705"/>
    <cellStyle name="Comma 4 3 10" xfId="10706"/>
    <cellStyle name="Comma 4 3 11" xfId="10707"/>
    <cellStyle name="Comma 4 3 12" xfId="10708"/>
    <cellStyle name="Comma 4 3 13" xfId="10709"/>
    <cellStyle name="Comma 4 3 14" xfId="10710"/>
    <cellStyle name="Comma 4 3 15" xfId="10711"/>
    <cellStyle name="Comma 4 3 16" xfId="10712"/>
    <cellStyle name="Comma 4 3 17" xfId="10713"/>
    <cellStyle name="Comma 4 3 18" xfId="10714"/>
    <cellStyle name="Comma 4 3 19" xfId="10715"/>
    <cellStyle name="Comma 4 3 2" xfId="10716"/>
    <cellStyle name="Comma 4 3 2 2" xfId="10717"/>
    <cellStyle name="Comma 4 3 20" xfId="10718"/>
    <cellStyle name="Comma 4 3 21" xfId="10719"/>
    <cellStyle name="Comma 4 3 22" xfId="10720"/>
    <cellStyle name="Comma 4 3 23" xfId="10721"/>
    <cellStyle name="Comma 4 3 24" xfId="10722"/>
    <cellStyle name="Comma 4 3 25" xfId="10723"/>
    <cellStyle name="Comma 4 3 26" xfId="10724"/>
    <cellStyle name="Comma 4 3 27" xfId="10725"/>
    <cellStyle name="Comma 4 3 28" xfId="10726"/>
    <cellStyle name="Comma 4 3 29" xfId="10727"/>
    <cellStyle name="Comma 4 3 3" xfId="10728"/>
    <cellStyle name="Comma 4 3 3 2" xfId="10729"/>
    <cellStyle name="Comma 4 3 30" xfId="10730"/>
    <cellStyle name="Comma 4 3 31" xfId="10731"/>
    <cellStyle name="Comma 4 3 32" xfId="10732"/>
    <cellStyle name="Comma 4 3 33" xfId="10733"/>
    <cellStyle name="Comma 4 3 34" xfId="10734"/>
    <cellStyle name="Comma 4 3 35" xfId="10735"/>
    <cellStyle name="Comma 4 3 36" xfId="10736"/>
    <cellStyle name="Comma 4 3 37" xfId="10737"/>
    <cellStyle name="Comma 4 3 38" xfId="10738"/>
    <cellStyle name="Comma 4 3 39" xfId="10739"/>
    <cellStyle name="Comma 4 3 4" xfId="10740"/>
    <cellStyle name="Comma 4 3 4 2" xfId="10741"/>
    <cellStyle name="Comma 4 3 40" xfId="10742"/>
    <cellStyle name="Comma 4 3 41" xfId="10743"/>
    <cellStyle name="Comma 4 3 42" xfId="10744"/>
    <cellStyle name="Comma 4 3 43" xfId="10745"/>
    <cellStyle name="Comma 4 3 44" xfId="10746"/>
    <cellStyle name="Comma 4 3 45" xfId="10747"/>
    <cellStyle name="Comma 4 3 46" xfId="10748"/>
    <cellStyle name="Comma 4 3 47" xfId="10749"/>
    <cellStyle name="Comma 4 3 48" xfId="10750"/>
    <cellStyle name="Comma 4 3 49" xfId="10751"/>
    <cellStyle name="Comma 4 3 5" xfId="10752"/>
    <cellStyle name="Comma 4 3 50" xfId="10753"/>
    <cellStyle name="Comma 4 3 51" xfId="10754"/>
    <cellStyle name="Comma 4 3 6" xfId="10755"/>
    <cellStyle name="Comma 4 3 7" xfId="10756"/>
    <cellStyle name="Comma 4 3 8" xfId="10757"/>
    <cellStyle name="Comma 4 3 9" xfId="10758"/>
    <cellStyle name="Comma 4 4" xfId="10759"/>
    <cellStyle name="Comma 4 4 10" xfId="10760"/>
    <cellStyle name="Comma 4 4 11" xfId="10761"/>
    <cellStyle name="Comma 4 4 12" xfId="10762"/>
    <cellStyle name="Comma 4 4 13" xfId="10763"/>
    <cellStyle name="Comma 4 4 14" xfId="10764"/>
    <cellStyle name="Comma 4 4 15" xfId="10765"/>
    <cellStyle name="Comma 4 4 16" xfId="10766"/>
    <cellStyle name="Comma 4 4 17" xfId="10767"/>
    <cellStyle name="Comma 4 4 18" xfId="10768"/>
    <cellStyle name="Comma 4 4 19" xfId="10769"/>
    <cellStyle name="Comma 4 4 2" xfId="10770"/>
    <cellStyle name="Comma 4 4 2 2" xfId="10771"/>
    <cellStyle name="Comma 4 4 20" xfId="10772"/>
    <cellStyle name="Comma 4 4 21" xfId="10773"/>
    <cellStyle name="Comma 4 4 22" xfId="10774"/>
    <cellStyle name="Comma 4 4 23" xfId="10775"/>
    <cellStyle name="Comma 4 4 24" xfId="10776"/>
    <cellStyle name="Comma 4 4 25" xfId="10777"/>
    <cellStyle name="Comma 4 4 26" xfId="10778"/>
    <cellStyle name="Comma 4 4 27" xfId="10779"/>
    <cellStyle name="Comma 4 4 28" xfId="10780"/>
    <cellStyle name="Comma 4 4 29" xfId="10781"/>
    <cellStyle name="Comma 4 4 3" xfId="10782"/>
    <cellStyle name="Comma 4 4 3 2" xfId="10783"/>
    <cellStyle name="Comma 4 4 30" xfId="10784"/>
    <cellStyle name="Comma 4 4 31" xfId="10785"/>
    <cellStyle name="Comma 4 4 32" xfId="10786"/>
    <cellStyle name="Comma 4 4 33" xfId="10787"/>
    <cellStyle name="Comma 4 4 34" xfId="10788"/>
    <cellStyle name="Comma 4 4 35" xfId="10789"/>
    <cellStyle name="Comma 4 4 36" xfId="10790"/>
    <cellStyle name="Comma 4 4 37" xfId="10791"/>
    <cellStyle name="Comma 4 4 38" xfId="10792"/>
    <cellStyle name="Comma 4 4 39" xfId="10793"/>
    <cellStyle name="Comma 4 4 4" xfId="10794"/>
    <cellStyle name="Comma 4 4 4 2" xfId="10795"/>
    <cellStyle name="Comma 4 4 40" xfId="10796"/>
    <cellStyle name="Comma 4 4 41" xfId="10797"/>
    <cellStyle name="Comma 4 4 42" xfId="10798"/>
    <cellStyle name="Comma 4 4 43" xfId="10799"/>
    <cellStyle name="Comma 4 4 44" xfId="10800"/>
    <cellStyle name="Comma 4 4 45" xfId="10801"/>
    <cellStyle name="Comma 4 4 46" xfId="10802"/>
    <cellStyle name="Comma 4 4 47" xfId="10803"/>
    <cellStyle name="Comma 4 4 48" xfId="10804"/>
    <cellStyle name="Comma 4 4 49" xfId="10805"/>
    <cellStyle name="Comma 4 4 5" xfId="10806"/>
    <cellStyle name="Comma 4 4 50" xfId="10807"/>
    <cellStyle name="Comma 4 4 51" xfId="10808"/>
    <cellStyle name="Comma 4 4 6" xfId="10809"/>
    <cellStyle name="Comma 4 4 7" xfId="10810"/>
    <cellStyle name="Comma 4 4 8" xfId="10811"/>
    <cellStyle name="Comma 4 4 9" xfId="10812"/>
    <cellStyle name="Comma 4 5" xfId="10813"/>
    <cellStyle name="Comma 4 5 10" xfId="10814"/>
    <cellStyle name="Comma 4 5 11" xfId="10815"/>
    <cellStyle name="Comma 4 5 12" xfId="10816"/>
    <cellStyle name="Comma 4 5 13" xfId="10817"/>
    <cellStyle name="Comma 4 5 14" xfId="10818"/>
    <cellStyle name="Comma 4 5 15" xfId="10819"/>
    <cellStyle name="Comma 4 5 16" xfId="10820"/>
    <cellStyle name="Comma 4 5 17" xfId="10821"/>
    <cellStyle name="Comma 4 5 18" xfId="10822"/>
    <cellStyle name="Comma 4 5 19" xfId="10823"/>
    <cellStyle name="Comma 4 5 2" xfId="10824"/>
    <cellStyle name="Comma 4 5 2 2" xfId="10825"/>
    <cellStyle name="Comma 4 5 20" xfId="10826"/>
    <cellStyle name="Comma 4 5 21" xfId="10827"/>
    <cellStyle name="Comma 4 5 22" xfId="10828"/>
    <cellStyle name="Comma 4 5 23" xfId="10829"/>
    <cellStyle name="Comma 4 5 24" xfId="10830"/>
    <cellStyle name="Comma 4 5 25" xfId="10831"/>
    <cellStyle name="Comma 4 5 26" xfId="10832"/>
    <cellStyle name="Comma 4 5 27" xfId="10833"/>
    <cellStyle name="Comma 4 5 28" xfId="10834"/>
    <cellStyle name="Comma 4 5 29" xfId="10835"/>
    <cellStyle name="Comma 4 5 3" xfId="10836"/>
    <cellStyle name="Comma 4 5 3 2" xfId="10837"/>
    <cellStyle name="Comma 4 5 30" xfId="10838"/>
    <cellStyle name="Comma 4 5 31" xfId="10839"/>
    <cellStyle name="Comma 4 5 32" xfId="10840"/>
    <cellStyle name="Comma 4 5 33" xfId="10841"/>
    <cellStyle name="Comma 4 5 34" xfId="10842"/>
    <cellStyle name="Comma 4 5 35" xfId="10843"/>
    <cellStyle name="Comma 4 5 36" xfId="10844"/>
    <cellStyle name="Comma 4 5 37" xfId="10845"/>
    <cellStyle name="Comma 4 5 38" xfId="10846"/>
    <cellStyle name="Comma 4 5 39" xfId="10847"/>
    <cellStyle name="Comma 4 5 4" xfId="10848"/>
    <cellStyle name="Comma 4 5 4 2" xfId="10849"/>
    <cellStyle name="Comma 4 5 40" xfId="10850"/>
    <cellStyle name="Comma 4 5 41" xfId="10851"/>
    <cellStyle name="Comma 4 5 42" xfId="10852"/>
    <cellStyle name="Comma 4 5 43" xfId="10853"/>
    <cellStyle name="Comma 4 5 44" xfId="10854"/>
    <cellStyle name="Comma 4 5 45" xfId="10855"/>
    <cellStyle name="Comma 4 5 46" xfId="10856"/>
    <cellStyle name="Comma 4 5 47" xfId="10857"/>
    <cellStyle name="Comma 4 5 48" xfId="10858"/>
    <cellStyle name="Comma 4 5 49" xfId="10859"/>
    <cellStyle name="Comma 4 5 5" xfId="10860"/>
    <cellStyle name="Comma 4 5 50" xfId="10861"/>
    <cellStyle name="Comma 4 5 51" xfId="10862"/>
    <cellStyle name="Comma 4 5 6" xfId="10863"/>
    <cellStyle name="Comma 4 5 7" xfId="10864"/>
    <cellStyle name="Comma 4 5 8" xfId="10865"/>
    <cellStyle name="Comma 4 5 9" xfId="10866"/>
    <cellStyle name="Comma 4 6" xfId="10867"/>
    <cellStyle name="Comma 4 6 10" xfId="10868"/>
    <cellStyle name="Comma 4 6 11" xfId="10869"/>
    <cellStyle name="Comma 4 6 12" xfId="10870"/>
    <cellStyle name="Comma 4 6 13" xfId="10871"/>
    <cellStyle name="Comma 4 6 14" xfId="10872"/>
    <cellStyle name="Comma 4 6 15" xfId="10873"/>
    <cellStyle name="Comma 4 6 16" xfId="10874"/>
    <cellStyle name="Comma 4 6 17" xfId="10875"/>
    <cellStyle name="Comma 4 6 18" xfId="10876"/>
    <cellStyle name="Comma 4 6 19" xfId="10877"/>
    <cellStyle name="Comma 4 6 2" xfId="10878"/>
    <cellStyle name="Comma 4 6 2 2" xfId="10879"/>
    <cellStyle name="Comma 4 6 20" xfId="10880"/>
    <cellStyle name="Comma 4 6 21" xfId="10881"/>
    <cellStyle name="Comma 4 6 22" xfId="10882"/>
    <cellStyle name="Comma 4 6 23" xfId="10883"/>
    <cellStyle name="Comma 4 6 24" xfId="10884"/>
    <cellStyle name="Comma 4 6 25" xfId="10885"/>
    <cellStyle name="Comma 4 6 26" xfId="10886"/>
    <cellStyle name="Comma 4 6 27" xfId="10887"/>
    <cellStyle name="Comma 4 6 28" xfId="10888"/>
    <cellStyle name="Comma 4 6 29" xfId="10889"/>
    <cellStyle name="Comma 4 6 3" xfId="10890"/>
    <cellStyle name="Comma 4 6 3 2" xfId="10891"/>
    <cellStyle name="Comma 4 6 30" xfId="10892"/>
    <cellStyle name="Comma 4 6 31" xfId="10893"/>
    <cellStyle name="Comma 4 6 32" xfId="10894"/>
    <cellStyle name="Comma 4 6 33" xfId="10895"/>
    <cellStyle name="Comma 4 6 34" xfId="10896"/>
    <cellStyle name="Comma 4 6 35" xfId="10897"/>
    <cellStyle name="Comma 4 6 36" xfId="10898"/>
    <cellStyle name="Comma 4 6 37" xfId="10899"/>
    <cellStyle name="Comma 4 6 38" xfId="10900"/>
    <cellStyle name="Comma 4 6 39" xfId="10901"/>
    <cellStyle name="Comma 4 6 4" xfId="10902"/>
    <cellStyle name="Comma 4 6 4 2" xfId="10903"/>
    <cellStyle name="Comma 4 6 40" xfId="10904"/>
    <cellStyle name="Comma 4 6 41" xfId="10905"/>
    <cellStyle name="Comma 4 6 42" xfId="10906"/>
    <cellStyle name="Comma 4 6 43" xfId="10907"/>
    <cellStyle name="Comma 4 6 44" xfId="10908"/>
    <cellStyle name="Comma 4 6 45" xfId="10909"/>
    <cellStyle name="Comma 4 6 46" xfId="10910"/>
    <cellStyle name="Comma 4 6 47" xfId="10911"/>
    <cellStyle name="Comma 4 6 48" xfId="10912"/>
    <cellStyle name="Comma 4 6 49" xfId="10913"/>
    <cellStyle name="Comma 4 6 5" xfId="10914"/>
    <cellStyle name="Comma 4 6 50" xfId="10915"/>
    <cellStyle name="Comma 4 6 51" xfId="10916"/>
    <cellStyle name="Comma 4 6 6" xfId="10917"/>
    <cellStyle name="Comma 4 6 7" xfId="10918"/>
    <cellStyle name="Comma 4 6 8" xfId="10919"/>
    <cellStyle name="Comma 4 6 9" xfId="10920"/>
    <cellStyle name="Comma 4 7" xfId="10921"/>
    <cellStyle name="Comma 4 7 10" xfId="10922"/>
    <cellStyle name="Comma 4 7 11" xfId="10923"/>
    <cellStyle name="Comma 4 7 12" xfId="10924"/>
    <cellStyle name="Comma 4 7 13" xfId="10925"/>
    <cellStyle name="Comma 4 7 14" xfId="10926"/>
    <cellStyle name="Comma 4 7 15" xfId="10927"/>
    <cellStyle name="Comma 4 7 16" xfId="10928"/>
    <cellStyle name="Comma 4 7 17" xfId="10929"/>
    <cellStyle name="Comma 4 7 18" xfId="10930"/>
    <cellStyle name="Comma 4 7 19" xfId="10931"/>
    <cellStyle name="Comma 4 7 2" xfId="10932"/>
    <cellStyle name="Comma 4 7 2 2" xfId="10933"/>
    <cellStyle name="Comma 4 7 20" xfId="10934"/>
    <cellStyle name="Comma 4 7 21" xfId="10935"/>
    <cellStyle name="Comma 4 7 22" xfId="10936"/>
    <cellStyle name="Comma 4 7 23" xfId="10937"/>
    <cellStyle name="Comma 4 7 24" xfId="10938"/>
    <cellStyle name="Comma 4 7 25" xfId="10939"/>
    <cellStyle name="Comma 4 7 26" xfId="10940"/>
    <cellStyle name="Comma 4 7 27" xfId="10941"/>
    <cellStyle name="Comma 4 7 28" xfId="10942"/>
    <cellStyle name="Comma 4 7 29" xfId="10943"/>
    <cellStyle name="Comma 4 7 3" xfId="10944"/>
    <cellStyle name="Comma 4 7 3 2" xfId="10945"/>
    <cellStyle name="Comma 4 7 30" xfId="10946"/>
    <cellStyle name="Comma 4 7 31" xfId="10947"/>
    <cellStyle name="Comma 4 7 32" xfId="10948"/>
    <cellStyle name="Comma 4 7 33" xfId="10949"/>
    <cellStyle name="Comma 4 7 34" xfId="10950"/>
    <cellStyle name="Comma 4 7 35" xfId="10951"/>
    <cellStyle name="Comma 4 7 36" xfId="10952"/>
    <cellStyle name="Comma 4 7 37" xfId="10953"/>
    <cellStyle name="Comma 4 7 38" xfId="10954"/>
    <cellStyle name="Comma 4 7 39" xfId="10955"/>
    <cellStyle name="Comma 4 7 4" xfId="10956"/>
    <cellStyle name="Comma 4 7 4 2" xfId="10957"/>
    <cellStyle name="Comma 4 7 40" xfId="10958"/>
    <cellStyle name="Comma 4 7 41" xfId="10959"/>
    <cellStyle name="Comma 4 7 42" xfId="10960"/>
    <cellStyle name="Comma 4 7 43" xfId="10961"/>
    <cellStyle name="Comma 4 7 44" xfId="10962"/>
    <cellStyle name="Comma 4 7 45" xfId="10963"/>
    <cellStyle name="Comma 4 7 46" xfId="10964"/>
    <cellStyle name="Comma 4 7 47" xfId="10965"/>
    <cellStyle name="Comma 4 7 48" xfId="10966"/>
    <cellStyle name="Comma 4 7 49" xfId="10967"/>
    <cellStyle name="Comma 4 7 5" xfId="10968"/>
    <cellStyle name="Comma 4 7 50" xfId="10969"/>
    <cellStyle name="Comma 4 7 51" xfId="10970"/>
    <cellStyle name="Comma 4 7 6" xfId="10971"/>
    <cellStyle name="Comma 4 7 7" xfId="10972"/>
    <cellStyle name="Comma 4 7 8" xfId="10973"/>
    <cellStyle name="Comma 4 7 9" xfId="10974"/>
    <cellStyle name="Comma 4 8" xfId="10975"/>
    <cellStyle name="Comma 4 8 10" xfId="10976"/>
    <cellStyle name="Comma 4 8 11" xfId="10977"/>
    <cellStyle name="Comma 4 8 12" xfId="10978"/>
    <cellStyle name="Comma 4 8 13" xfId="10979"/>
    <cellStyle name="Comma 4 8 14" xfId="10980"/>
    <cellStyle name="Comma 4 8 15" xfId="10981"/>
    <cellStyle name="Comma 4 8 16" xfId="10982"/>
    <cellStyle name="Comma 4 8 17" xfId="10983"/>
    <cellStyle name="Comma 4 8 18" xfId="10984"/>
    <cellStyle name="Comma 4 8 19" xfId="10985"/>
    <cellStyle name="Comma 4 8 2" xfId="10986"/>
    <cellStyle name="Comma 4 8 2 2" xfId="10987"/>
    <cellStyle name="Comma 4 8 20" xfId="10988"/>
    <cellStyle name="Comma 4 8 21" xfId="10989"/>
    <cellStyle name="Comma 4 8 22" xfId="10990"/>
    <cellStyle name="Comma 4 8 23" xfId="10991"/>
    <cellStyle name="Comma 4 8 24" xfId="10992"/>
    <cellStyle name="Comma 4 8 25" xfId="10993"/>
    <cellStyle name="Comma 4 8 26" xfId="10994"/>
    <cellStyle name="Comma 4 8 27" xfId="10995"/>
    <cellStyle name="Comma 4 8 28" xfId="10996"/>
    <cellStyle name="Comma 4 8 29" xfId="10997"/>
    <cellStyle name="Comma 4 8 3" xfId="10998"/>
    <cellStyle name="Comma 4 8 3 2" xfId="10999"/>
    <cellStyle name="Comma 4 8 30" xfId="11000"/>
    <cellStyle name="Comma 4 8 31" xfId="11001"/>
    <cellStyle name="Comma 4 8 32" xfId="11002"/>
    <cellStyle name="Comma 4 8 33" xfId="11003"/>
    <cellStyle name="Comma 4 8 34" xfId="11004"/>
    <cellStyle name="Comma 4 8 35" xfId="11005"/>
    <cellStyle name="Comma 4 8 36" xfId="11006"/>
    <cellStyle name="Comma 4 8 37" xfId="11007"/>
    <cellStyle name="Comma 4 8 38" xfId="11008"/>
    <cellStyle name="Comma 4 8 39" xfId="11009"/>
    <cellStyle name="Comma 4 8 4" xfId="11010"/>
    <cellStyle name="Comma 4 8 4 2" xfId="11011"/>
    <cellStyle name="Comma 4 8 40" xfId="11012"/>
    <cellStyle name="Comma 4 8 41" xfId="11013"/>
    <cellStyle name="Comma 4 8 42" xfId="11014"/>
    <cellStyle name="Comma 4 8 43" xfId="11015"/>
    <cellStyle name="Comma 4 8 44" xfId="11016"/>
    <cellStyle name="Comma 4 8 45" xfId="11017"/>
    <cellStyle name="Comma 4 8 46" xfId="11018"/>
    <cellStyle name="Comma 4 8 47" xfId="11019"/>
    <cellStyle name="Comma 4 8 48" xfId="11020"/>
    <cellStyle name="Comma 4 8 49" xfId="11021"/>
    <cellStyle name="Comma 4 8 5" xfId="11022"/>
    <cellStyle name="Comma 4 8 50" xfId="11023"/>
    <cellStyle name="Comma 4 8 51" xfId="11024"/>
    <cellStyle name="Comma 4 8 6" xfId="11025"/>
    <cellStyle name="Comma 4 8 7" xfId="11026"/>
    <cellStyle name="Comma 4 8 8" xfId="11027"/>
    <cellStyle name="Comma 4 8 9" xfId="11028"/>
    <cellStyle name="Comma 4 9" xfId="11029"/>
    <cellStyle name="Comma 4 9 10" xfId="11030"/>
    <cellStyle name="Comma 4 9 11" xfId="11031"/>
    <cellStyle name="Comma 4 9 12" xfId="11032"/>
    <cellStyle name="Comma 4 9 13" xfId="11033"/>
    <cellStyle name="Comma 4 9 14" xfId="11034"/>
    <cellStyle name="Comma 4 9 15" xfId="11035"/>
    <cellStyle name="Comma 4 9 16" xfId="11036"/>
    <cellStyle name="Comma 4 9 17" xfId="11037"/>
    <cellStyle name="Comma 4 9 18" xfId="11038"/>
    <cellStyle name="Comma 4 9 19" xfId="11039"/>
    <cellStyle name="Comma 4 9 2" xfId="11040"/>
    <cellStyle name="Comma 4 9 2 2" xfId="11041"/>
    <cellStyle name="Comma 4 9 20" xfId="11042"/>
    <cellStyle name="Comma 4 9 21" xfId="11043"/>
    <cellStyle name="Comma 4 9 22" xfId="11044"/>
    <cellStyle name="Comma 4 9 23" xfId="11045"/>
    <cellStyle name="Comma 4 9 24" xfId="11046"/>
    <cellStyle name="Comma 4 9 25" xfId="11047"/>
    <cellStyle name="Comma 4 9 26" xfId="11048"/>
    <cellStyle name="Comma 4 9 27" xfId="11049"/>
    <cellStyle name="Comma 4 9 28" xfId="11050"/>
    <cellStyle name="Comma 4 9 29" xfId="11051"/>
    <cellStyle name="Comma 4 9 3" xfId="11052"/>
    <cellStyle name="Comma 4 9 3 2" xfId="11053"/>
    <cellStyle name="Comma 4 9 30" xfId="11054"/>
    <cellStyle name="Comma 4 9 31" xfId="11055"/>
    <cellStyle name="Comma 4 9 32" xfId="11056"/>
    <cellStyle name="Comma 4 9 33" xfId="11057"/>
    <cellStyle name="Comma 4 9 34" xfId="11058"/>
    <cellStyle name="Comma 4 9 35" xfId="11059"/>
    <cellStyle name="Comma 4 9 36" xfId="11060"/>
    <cellStyle name="Comma 4 9 37" xfId="11061"/>
    <cellStyle name="Comma 4 9 38" xfId="11062"/>
    <cellStyle name="Comma 4 9 39" xfId="11063"/>
    <cellStyle name="Comma 4 9 4" xfId="11064"/>
    <cellStyle name="Comma 4 9 4 2" xfId="11065"/>
    <cellStyle name="Comma 4 9 40" xfId="11066"/>
    <cellStyle name="Comma 4 9 41" xfId="11067"/>
    <cellStyle name="Comma 4 9 42" xfId="11068"/>
    <cellStyle name="Comma 4 9 43" xfId="11069"/>
    <cellStyle name="Comma 4 9 44" xfId="11070"/>
    <cellStyle name="Comma 4 9 45" xfId="11071"/>
    <cellStyle name="Comma 4 9 46" xfId="11072"/>
    <cellStyle name="Comma 4 9 47" xfId="11073"/>
    <cellStyle name="Comma 4 9 48" xfId="11074"/>
    <cellStyle name="Comma 4 9 49" xfId="11075"/>
    <cellStyle name="Comma 4 9 5" xfId="11076"/>
    <cellStyle name="Comma 4 9 50" xfId="11077"/>
    <cellStyle name="Comma 4 9 51" xfId="11078"/>
    <cellStyle name="Comma 4 9 6" xfId="11079"/>
    <cellStyle name="Comma 4 9 7" xfId="11080"/>
    <cellStyle name="Comma 4 9 8" xfId="11081"/>
    <cellStyle name="Comma 4 9 9" xfId="11082"/>
    <cellStyle name="Comma 40" xfId="11083"/>
    <cellStyle name="Comma 40 2" xfId="50329"/>
    <cellStyle name="Comma 40 3" xfId="50330"/>
    <cellStyle name="Comma 41" xfId="11084"/>
    <cellStyle name="Comma 41 2" xfId="11085"/>
    <cellStyle name="Comma 41 3" xfId="11086"/>
    <cellStyle name="Comma 42" xfId="11087"/>
    <cellStyle name="Comma 42 2" xfId="11088"/>
    <cellStyle name="Comma 42 3" xfId="11089"/>
    <cellStyle name="Comma 43" xfId="11090"/>
    <cellStyle name="Comma 43 2" xfId="11091"/>
    <cellStyle name="Comma 43 3" xfId="11092"/>
    <cellStyle name="Comma 44" xfId="11093"/>
    <cellStyle name="Comma 44 2" xfId="11094"/>
    <cellStyle name="Comma 44 3" xfId="11095"/>
    <cellStyle name="Comma 45" xfId="11096"/>
    <cellStyle name="Comma 45 2" xfId="11097"/>
    <cellStyle name="Comma 45 3" xfId="11098"/>
    <cellStyle name="Comma 46" xfId="11099"/>
    <cellStyle name="Comma 46 2" xfId="11100"/>
    <cellStyle name="Comma 46 3" xfId="11101"/>
    <cellStyle name="Comma 47" xfId="11102"/>
    <cellStyle name="Comma 47 2" xfId="11103"/>
    <cellStyle name="Comma 47 3" xfId="11104"/>
    <cellStyle name="Comma 48" xfId="11105"/>
    <cellStyle name="Comma 48 2" xfId="11106"/>
    <cellStyle name="Comma 48 3" xfId="11107"/>
    <cellStyle name="Comma 49" xfId="11108"/>
    <cellStyle name="Comma 49 2" xfId="11109"/>
    <cellStyle name="Comma 49 3" xfId="11110"/>
    <cellStyle name="Comma 5" xfId="11111"/>
    <cellStyle name="Comma 5 10" xfId="11112"/>
    <cellStyle name="Comma 5 10 2" xfId="11113"/>
    <cellStyle name="Comma 5 10 2 2" xfId="11114"/>
    <cellStyle name="Comma 5 10 2 2 2" xfId="11115"/>
    <cellStyle name="Comma 5 10 2 3" xfId="11116"/>
    <cellStyle name="Comma 5 11" xfId="11117"/>
    <cellStyle name="Comma 5 11 2" xfId="11118"/>
    <cellStyle name="Comma 5 11 2 2" xfId="11119"/>
    <cellStyle name="Comma 5 11 2 2 2" xfId="11120"/>
    <cellStyle name="Comma 5 11 2 3" xfId="11121"/>
    <cellStyle name="Comma 5 12" xfId="11122"/>
    <cellStyle name="Comma 5 12 2" xfId="11123"/>
    <cellStyle name="Comma 5 12 2 2" xfId="11124"/>
    <cellStyle name="Comma 5 12 2 2 2" xfId="11125"/>
    <cellStyle name="Comma 5 12 2 3" xfId="11126"/>
    <cellStyle name="Comma 5 13" xfId="11127"/>
    <cellStyle name="Comma 5 13 2" xfId="11128"/>
    <cellStyle name="Comma 5 13 2 2" xfId="11129"/>
    <cellStyle name="Comma 5 13 2 2 2" xfId="11130"/>
    <cellStyle name="Comma 5 13 2 3" xfId="11131"/>
    <cellStyle name="Comma 5 14" xfId="11132"/>
    <cellStyle name="Comma 5 14 2" xfId="11133"/>
    <cellStyle name="Comma 5 14 2 2" xfId="11134"/>
    <cellStyle name="Comma 5 14 2 2 2" xfId="11135"/>
    <cellStyle name="Comma 5 14 2 3" xfId="11136"/>
    <cellStyle name="Comma 5 15" xfId="11137"/>
    <cellStyle name="Comma 5 15 2" xfId="11138"/>
    <cellStyle name="Comma 5 15 3" xfId="50331"/>
    <cellStyle name="Comma 5 16" xfId="11139"/>
    <cellStyle name="Comma 5 16 2" xfId="50332"/>
    <cellStyle name="Comma 5 17" xfId="11140"/>
    <cellStyle name="Comma 5 18" xfId="11141"/>
    <cellStyle name="Comma 5 18 2" xfId="50333"/>
    <cellStyle name="Comma 5 19" xfId="11142"/>
    <cellStyle name="Comma 5 19 2" xfId="11143"/>
    <cellStyle name="Comma 5 19 3" xfId="11144"/>
    <cellStyle name="Comma 5 2" xfId="11145"/>
    <cellStyle name="Comma 5 2 10" xfId="11146"/>
    <cellStyle name="Comma 5 2 10 2" xfId="11147"/>
    <cellStyle name="Comma 5 2 10 2 2" xfId="11148"/>
    <cellStyle name="Comma 5 2 10 2 2 2" xfId="11149"/>
    <cellStyle name="Comma 5 2 10 2 3" xfId="11150"/>
    <cellStyle name="Comma 5 2 11" xfId="11151"/>
    <cellStyle name="Comma 5 2 11 2" xfId="11152"/>
    <cellStyle name="Comma 5 2 11 2 2" xfId="11153"/>
    <cellStyle name="Comma 5 2 11 2 2 2" xfId="11154"/>
    <cellStyle name="Comma 5 2 11 2 3" xfId="11155"/>
    <cellStyle name="Comma 5 2 12" xfId="11156"/>
    <cellStyle name="Comma 5 2 12 2" xfId="11157"/>
    <cellStyle name="Comma 5 2 12 2 2" xfId="11158"/>
    <cellStyle name="Comma 5 2 12 2 2 2" xfId="11159"/>
    <cellStyle name="Comma 5 2 12 2 3" xfId="11160"/>
    <cellStyle name="Comma 5 2 13" xfId="11161"/>
    <cellStyle name="Comma 5 2 13 2" xfId="11162"/>
    <cellStyle name="Comma 5 2 13 2 2" xfId="11163"/>
    <cellStyle name="Comma 5 2 13 2 2 2" xfId="11164"/>
    <cellStyle name="Comma 5 2 13 2 3" xfId="11165"/>
    <cellStyle name="Comma 5 2 14" xfId="11166"/>
    <cellStyle name="Comma 5 2 14 2" xfId="11167"/>
    <cellStyle name="Comma 5 2 14 2 2" xfId="11168"/>
    <cellStyle name="Comma 5 2 14 2 2 2" xfId="11169"/>
    <cellStyle name="Comma 5 2 14 2 3" xfId="11170"/>
    <cellStyle name="Comma 5 2 15" xfId="11171"/>
    <cellStyle name="Comma 5 2 15 2" xfId="11172"/>
    <cellStyle name="Comma 5 2 15 2 2" xfId="11173"/>
    <cellStyle name="Comma 5 2 15 2 2 2" xfId="11174"/>
    <cellStyle name="Comma 5 2 15 2 3" xfId="11175"/>
    <cellStyle name="Comma 5 2 16" xfId="11176"/>
    <cellStyle name="Comma 5 2 16 2" xfId="11177"/>
    <cellStyle name="Comma 5 2 16 2 2" xfId="11178"/>
    <cellStyle name="Comma 5 2 16 2 2 2" xfId="11179"/>
    <cellStyle name="Comma 5 2 16 2 3" xfId="11180"/>
    <cellStyle name="Comma 5 2 17" xfId="11181"/>
    <cellStyle name="Comma 5 2 17 2" xfId="11182"/>
    <cellStyle name="Comma 5 2 17 2 2" xfId="11183"/>
    <cellStyle name="Comma 5 2 17 2 2 2" xfId="11184"/>
    <cellStyle name="Comma 5 2 17 2 3" xfId="11185"/>
    <cellStyle name="Comma 5 2 18" xfId="11186"/>
    <cellStyle name="Comma 5 2 18 2" xfId="11187"/>
    <cellStyle name="Comma 5 2 18 2 2" xfId="11188"/>
    <cellStyle name="Comma 5 2 18 2 2 2" xfId="11189"/>
    <cellStyle name="Comma 5 2 18 2 3" xfId="11190"/>
    <cellStyle name="Comma 5 2 19" xfId="11191"/>
    <cellStyle name="Comma 5 2 19 2" xfId="11192"/>
    <cellStyle name="Comma 5 2 19 2 2" xfId="11193"/>
    <cellStyle name="Comma 5 2 19 2 2 2" xfId="11194"/>
    <cellStyle name="Comma 5 2 19 2 3" xfId="11195"/>
    <cellStyle name="Comma 5 2 2" xfId="11196"/>
    <cellStyle name="Comma 5 2 2 2" xfId="11197"/>
    <cellStyle name="Comma 5 2 2 2 2" xfId="11198"/>
    <cellStyle name="Comma 5 2 2 2 2 2" xfId="11199"/>
    <cellStyle name="Comma 5 2 2 2 3" xfId="11200"/>
    <cellStyle name="Comma 5 2 20" xfId="11201"/>
    <cellStyle name="Comma 5 2 20 2" xfId="11202"/>
    <cellStyle name="Comma 5 2 20 2 2" xfId="11203"/>
    <cellStyle name="Comma 5 2 20 2 2 2" xfId="11204"/>
    <cellStyle name="Comma 5 2 20 2 3" xfId="11205"/>
    <cellStyle name="Comma 5 2 21" xfId="50334"/>
    <cellStyle name="Comma 5 2 22" xfId="50335"/>
    <cellStyle name="Comma 5 2 23" xfId="50336"/>
    <cellStyle name="Comma 5 2 3" xfId="11206"/>
    <cellStyle name="Comma 5 2 3 2" xfId="11207"/>
    <cellStyle name="Comma 5 2 3 2 2" xfId="11208"/>
    <cellStyle name="Comma 5 2 3 2 2 2" xfId="11209"/>
    <cellStyle name="Comma 5 2 3 2 3" xfId="11210"/>
    <cellStyle name="Comma 5 2 4" xfId="11211"/>
    <cellStyle name="Comma 5 2 4 2" xfId="11212"/>
    <cellStyle name="Comma 5 2 4 2 2" xfId="11213"/>
    <cellStyle name="Comma 5 2 4 2 2 2" xfId="11214"/>
    <cellStyle name="Comma 5 2 4 2 3" xfId="11215"/>
    <cellStyle name="Comma 5 2 5" xfId="11216"/>
    <cellStyle name="Comma 5 2 5 2" xfId="11217"/>
    <cellStyle name="Comma 5 2 5 2 2" xfId="11218"/>
    <cellStyle name="Comma 5 2 5 2 2 2" xfId="11219"/>
    <cellStyle name="Comma 5 2 5 2 3" xfId="11220"/>
    <cellStyle name="Comma 5 2 6" xfId="11221"/>
    <cellStyle name="Comma 5 2 6 2" xfId="11222"/>
    <cellStyle name="Comma 5 2 6 2 2" xfId="11223"/>
    <cellStyle name="Comma 5 2 6 2 2 2" xfId="11224"/>
    <cellStyle name="Comma 5 2 6 2 3" xfId="11225"/>
    <cellStyle name="Comma 5 2 7" xfId="11226"/>
    <cellStyle name="Comma 5 2 7 2" xfId="11227"/>
    <cellStyle name="Comma 5 2 7 2 2" xfId="11228"/>
    <cellStyle name="Comma 5 2 7 2 2 2" xfId="11229"/>
    <cellStyle name="Comma 5 2 7 2 3" xfId="11230"/>
    <cellStyle name="Comma 5 2 8" xfId="11231"/>
    <cellStyle name="Comma 5 2 8 2" xfId="11232"/>
    <cellStyle name="Comma 5 2 8 2 2" xfId="11233"/>
    <cellStyle name="Comma 5 2 8 2 2 2" xfId="11234"/>
    <cellStyle name="Comma 5 2 8 2 3" xfId="11235"/>
    <cellStyle name="Comma 5 2 9" xfId="11236"/>
    <cellStyle name="Comma 5 2 9 2" xfId="11237"/>
    <cellStyle name="Comma 5 2 9 2 2" xfId="11238"/>
    <cellStyle name="Comma 5 2 9 2 2 2" xfId="11239"/>
    <cellStyle name="Comma 5 2 9 2 3" xfId="11240"/>
    <cellStyle name="Comma 5 3" xfId="11241"/>
    <cellStyle name="Comma 5 3 2" xfId="11242"/>
    <cellStyle name="Comma 5 3 2 2" xfId="11243"/>
    <cellStyle name="Comma 5 3 2 2 2" xfId="11244"/>
    <cellStyle name="Comma 5 3 2 2 2 2" xfId="11245"/>
    <cellStyle name="Comma 5 3 2 2 2 2 2" xfId="11246"/>
    <cellStyle name="Comma 5 3 2 2 2 3" xfId="11247"/>
    <cellStyle name="Comma 5 3 3" xfId="11248"/>
    <cellStyle name="Comma 5 3 4" xfId="11249"/>
    <cellStyle name="Comma 5 3 5" xfId="11250"/>
    <cellStyle name="Comma 5 3 6" xfId="11251"/>
    <cellStyle name="Comma 5 4" xfId="11252"/>
    <cellStyle name="Comma 5 4 2" xfId="11253"/>
    <cellStyle name="Comma 5 4 2 2" xfId="11254"/>
    <cellStyle name="Comma 5 4 2 2 2" xfId="11255"/>
    <cellStyle name="Comma 5 4 2 3" xfId="11256"/>
    <cellStyle name="Comma 5 5" xfId="11257"/>
    <cellStyle name="Comma 5 5 2" xfId="11258"/>
    <cellStyle name="Comma 5 5 2 2" xfId="11259"/>
    <cellStyle name="Comma 5 5 2 2 2" xfId="11260"/>
    <cellStyle name="Comma 5 5 2 3" xfId="11261"/>
    <cellStyle name="Comma 5 6" xfId="11262"/>
    <cellStyle name="Comma 5 6 2" xfId="11263"/>
    <cellStyle name="Comma 5 6 2 2" xfId="11264"/>
    <cellStyle name="Comma 5 6 2 2 2" xfId="11265"/>
    <cellStyle name="Comma 5 6 2 3" xfId="11266"/>
    <cellStyle name="Comma 5 7" xfId="11267"/>
    <cellStyle name="Comma 5 7 2" xfId="11268"/>
    <cellStyle name="Comma 5 7 2 2" xfId="11269"/>
    <cellStyle name="Comma 5 7 2 2 2" xfId="11270"/>
    <cellStyle name="Comma 5 7 2 3" xfId="11271"/>
    <cellStyle name="Comma 5 8" xfId="11272"/>
    <cellStyle name="Comma 5 8 2" xfId="11273"/>
    <cellStyle name="Comma 5 8 2 2" xfId="11274"/>
    <cellStyle name="Comma 5 8 2 2 2" xfId="11275"/>
    <cellStyle name="Comma 5 8 2 3" xfId="11276"/>
    <cellStyle name="Comma 5 9" xfId="11277"/>
    <cellStyle name="Comma 5 9 2" xfId="11278"/>
    <cellStyle name="Comma 5 9 2 2" xfId="11279"/>
    <cellStyle name="Comma 5 9 2 2 2" xfId="11280"/>
    <cellStyle name="Comma 5 9 2 3" xfId="11281"/>
    <cellStyle name="Comma 50" xfId="11282"/>
    <cellStyle name="Comma 50 2" xfId="11283"/>
    <cellStyle name="Comma 50 2 2" xfId="50337"/>
    <cellStyle name="Comma 50 2 2 2" xfId="50338"/>
    <cellStyle name="Comma 50 2 2 2 2" xfId="50339"/>
    <cellStyle name="Comma 50 2 2 2 2 2" xfId="50340"/>
    <cellStyle name="Comma 50 2 2 2 3" xfId="50341"/>
    <cellStyle name="Comma 50 2 2 2 4" xfId="50342"/>
    <cellStyle name="Comma 50 2 2 3" xfId="50343"/>
    <cellStyle name="Comma 50 2 2 3 2" xfId="50344"/>
    <cellStyle name="Comma 50 2 2 3 2 2" xfId="50345"/>
    <cellStyle name="Comma 50 2 2 3 3" xfId="50346"/>
    <cellStyle name="Comma 50 2 2 3 4" xfId="50347"/>
    <cellStyle name="Comma 50 2 2 4" xfId="50348"/>
    <cellStyle name="Comma 50 2 2 4 2" xfId="50349"/>
    <cellStyle name="Comma 50 2 2 5" xfId="50350"/>
    <cellStyle name="Comma 50 2 2 6" xfId="50351"/>
    <cellStyle name="Comma 50 2 3" xfId="50352"/>
    <cellStyle name="Comma 50 2 3 2" xfId="50353"/>
    <cellStyle name="Comma 50 2 3 2 2" xfId="50354"/>
    <cellStyle name="Comma 50 2 3 3" xfId="50355"/>
    <cellStyle name="Comma 50 2 3 4" xfId="50356"/>
    <cellStyle name="Comma 50 2 4" xfId="50357"/>
    <cellStyle name="Comma 50 2 4 2" xfId="50358"/>
    <cellStyle name="Comma 50 2 4 2 2" xfId="50359"/>
    <cellStyle name="Comma 50 2 4 3" xfId="50360"/>
    <cellStyle name="Comma 50 2 4 4" xfId="50361"/>
    <cellStyle name="Comma 50 2 5" xfId="50362"/>
    <cellStyle name="Comma 50 2 5 2" xfId="50363"/>
    <cellStyle name="Comma 50 2 6" xfId="50364"/>
    <cellStyle name="Comma 50 2 7" xfId="50365"/>
    <cellStyle name="Comma 50 3" xfId="11284"/>
    <cellStyle name="Comma 50 3 2" xfId="50366"/>
    <cellStyle name="Comma 50 3 2 2" xfId="50367"/>
    <cellStyle name="Comma 50 3 2 2 2" xfId="50368"/>
    <cellStyle name="Comma 50 3 2 3" xfId="50369"/>
    <cellStyle name="Comma 50 3 2 4" xfId="50370"/>
    <cellStyle name="Comma 50 3 3" xfId="50371"/>
    <cellStyle name="Comma 50 3 3 2" xfId="50372"/>
    <cellStyle name="Comma 50 3 3 2 2" xfId="50373"/>
    <cellStyle name="Comma 50 3 3 3" xfId="50374"/>
    <cellStyle name="Comma 50 3 3 4" xfId="50375"/>
    <cellStyle name="Comma 50 3 4" xfId="50376"/>
    <cellStyle name="Comma 50 3 4 2" xfId="50377"/>
    <cellStyle name="Comma 50 3 5" xfId="50378"/>
    <cellStyle name="Comma 50 3 6" xfId="50379"/>
    <cellStyle name="Comma 50 4" xfId="50380"/>
    <cellStyle name="Comma 50 4 2" xfId="50381"/>
    <cellStyle name="Comma 50 4 2 2" xfId="50382"/>
    <cellStyle name="Comma 50 4 2 2 2" xfId="50383"/>
    <cellStyle name="Comma 50 4 2 3" xfId="50384"/>
    <cellStyle name="Comma 50 4 2 4" xfId="50385"/>
    <cellStyle name="Comma 50 4 3" xfId="50386"/>
    <cellStyle name="Comma 50 4 3 2" xfId="50387"/>
    <cellStyle name="Comma 50 4 3 2 2" xfId="50388"/>
    <cellStyle name="Comma 50 4 3 3" xfId="50389"/>
    <cellStyle name="Comma 50 4 3 4" xfId="50390"/>
    <cellStyle name="Comma 50 4 4" xfId="50391"/>
    <cellStyle name="Comma 50 4 4 2" xfId="50392"/>
    <cellStyle name="Comma 50 4 5" xfId="50393"/>
    <cellStyle name="Comma 50 4 6" xfId="50394"/>
    <cellStyle name="Comma 50 5" xfId="50395"/>
    <cellStyle name="Comma 50 5 2" xfId="50396"/>
    <cellStyle name="Comma 50 5 2 2" xfId="50397"/>
    <cellStyle name="Comma 50 5 2 2 2" xfId="50398"/>
    <cellStyle name="Comma 50 5 2 3" xfId="50399"/>
    <cellStyle name="Comma 50 5 2 4" xfId="50400"/>
    <cellStyle name="Comma 50 5 3" xfId="50401"/>
    <cellStyle name="Comma 50 5 3 2" xfId="50402"/>
    <cellStyle name="Comma 50 5 4" xfId="50403"/>
    <cellStyle name="Comma 50 5 5" xfId="50404"/>
    <cellStyle name="Comma 50 6" xfId="50405"/>
    <cellStyle name="Comma 50 6 2" xfId="50406"/>
    <cellStyle name="Comma 50 6 2 2" xfId="50407"/>
    <cellStyle name="Comma 50 6 3" xfId="50408"/>
    <cellStyle name="Comma 50 6 4" xfId="50409"/>
    <cellStyle name="Comma 50 7" xfId="50410"/>
    <cellStyle name="Comma 50 7 2" xfId="50411"/>
    <cellStyle name="Comma 50 7 2 2" xfId="50412"/>
    <cellStyle name="Comma 50 7 3" xfId="50413"/>
    <cellStyle name="Comma 50 7 4" xfId="50414"/>
    <cellStyle name="Comma 50 8" xfId="50415"/>
    <cellStyle name="Comma 50 9" xfId="50416"/>
    <cellStyle name="Comma 50 9 2" xfId="50417"/>
    <cellStyle name="Comma 50 9 2 2" xfId="50418"/>
    <cellStyle name="Comma 50 9 3" xfId="50419"/>
    <cellStyle name="Comma 50 9 4" xfId="50420"/>
    <cellStyle name="Comma 51" xfId="11285"/>
    <cellStyle name="Comma 51 2" xfId="11286"/>
    <cellStyle name="Comma 51 2 2" xfId="50421"/>
    <cellStyle name="Comma 51 2 2 2" xfId="50422"/>
    <cellStyle name="Comma 51 2 2 2 2" xfId="50423"/>
    <cellStyle name="Comma 51 2 2 2 2 2" xfId="50424"/>
    <cellStyle name="Comma 51 2 2 2 3" xfId="50425"/>
    <cellStyle name="Comma 51 2 2 2 4" xfId="50426"/>
    <cellStyle name="Comma 51 2 2 3" xfId="50427"/>
    <cellStyle name="Comma 51 2 2 3 2" xfId="50428"/>
    <cellStyle name="Comma 51 2 2 3 2 2" xfId="50429"/>
    <cellStyle name="Comma 51 2 2 3 3" xfId="50430"/>
    <cellStyle name="Comma 51 2 2 3 4" xfId="50431"/>
    <cellStyle name="Comma 51 2 2 4" xfId="50432"/>
    <cellStyle name="Comma 51 2 2 4 2" xfId="50433"/>
    <cellStyle name="Comma 51 2 2 5" xfId="50434"/>
    <cellStyle name="Comma 51 2 2 6" xfId="50435"/>
    <cellStyle name="Comma 51 2 3" xfId="50436"/>
    <cellStyle name="Comma 51 2 3 2" xfId="50437"/>
    <cellStyle name="Comma 51 2 3 2 2" xfId="50438"/>
    <cellStyle name="Comma 51 2 3 3" xfId="50439"/>
    <cellStyle name="Comma 51 2 3 4" xfId="50440"/>
    <cellStyle name="Comma 51 2 4" xfId="50441"/>
    <cellStyle name="Comma 51 2 4 2" xfId="50442"/>
    <cellStyle name="Comma 51 2 4 2 2" xfId="50443"/>
    <cellStyle name="Comma 51 2 4 3" xfId="50444"/>
    <cellStyle name="Comma 51 2 4 4" xfId="50445"/>
    <cellStyle name="Comma 51 2 5" xfId="50446"/>
    <cellStyle name="Comma 51 2 5 2" xfId="50447"/>
    <cellStyle name="Comma 51 2 6" xfId="50448"/>
    <cellStyle name="Comma 51 2 7" xfId="50449"/>
    <cellStyle name="Comma 51 3" xfId="11287"/>
    <cellStyle name="Comma 51 3 2" xfId="50450"/>
    <cellStyle name="Comma 51 3 2 2" xfId="50451"/>
    <cellStyle name="Comma 51 3 2 2 2" xfId="50452"/>
    <cellStyle name="Comma 51 3 2 3" xfId="50453"/>
    <cellStyle name="Comma 51 3 2 4" xfId="50454"/>
    <cellStyle name="Comma 51 3 3" xfId="50455"/>
    <cellStyle name="Comma 51 3 3 2" xfId="50456"/>
    <cellStyle name="Comma 51 3 3 2 2" xfId="50457"/>
    <cellStyle name="Comma 51 3 3 3" xfId="50458"/>
    <cellStyle name="Comma 51 3 3 4" xfId="50459"/>
    <cellStyle name="Comma 51 3 4" xfId="50460"/>
    <cellStyle name="Comma 51 3 4 2" xfId="50461"/>
    <cellStyle name="Comma 51 3 5" xfId="50462"/>
    <cellStyle name="Comma 51 3 6" xfId="50463"/>
    <cellStyle name="Comma 51 4" xfId="50464"/>
    <cellStyle name="Comma 51 4 2" xfId="50465"/>
    <cellStyle name="Comma 51 4 2 2" xfId="50466"/>
    <cellStyle name="Comma 51 4 2 2 2" xfId="50467"/>
    <cellStyle name="Comma 51 4 2 3" xfId="50468"/>
    <cellStyle name="Comma 51 4 2 4" xfId="50469"/>
    <cellStyle name="Comma 51 4 3" xfId="50470"/>
    <cellStyle name="Comma 51 4 3 2" xfId="50471"/>
    <cellStyle name="Comma 51 4 3 2 2" xfId="50472"/>
    <cellStyle name="Comma 51 4 3 3" xfId="50473"/>
    <cellStyle name="Comma 51 4 3 4" xfId="50474"/>
    <cellStyle name="Comma 51 4 4" xfId="50475"/>
    <cellStyle name="Comma 51 4 4 2" xfId="50476"/>
    <cellStyle name="Comma 51 4 5" xfId="50477"/>
    <cellStyle name="Comma 51 4 6" xfId="50478"/>
    <cellStyle name="Comma 51 5" xfId="50479"/>
    <cellStyle name="Comma 51 5 2" xfId="50480"/>
    <cellStyle name="Comma 51 5 2 2" xfId="50481"/>
    <cellStyle name="Comma 51 5 2 2 2" xfId="50482"/>
    <cellStyle name="Comma 51 5 2 3" xfId="50483"/>
    <cellStyle name="Comma 51 5 2 4" xfId="50484"/>
    <cellStyle name="Comma 51 5 3" xfId="50485"/>
    <cellStyle name="Comma 51 5 3 2" xfId="50486"/>
    <cellStyle name="Comma 51 5 4" xfId="50487"/>
    <cellStyle name="Comma 51 5 5" xfId="50488"/>
    <cellStyle name="Comma 51 6" xfId="50489"/>
    <cellStyle name="Comma 51 6 2" xfId="50490"/>
    <cellStyle name="Comma 51 6 2 2" xfId="50491"/>
    <cellStyle name="Comma 51 6 3" xfId="50492"/>
    <cellStyle name="Comma 51 6 4" xfId="50493"/>
    <cellStyle name="Comma 51 7" xfId="50494"/>
    <cellStyle name="Comma 51 7 2" xfId="50495"/>
    <cellStyle name="Comma 51 7 2 2" xfId="50496"/>
    <cellStyle name="Comma 51 7 3" xfId="50497"/>
    <cellStyle name="Comma 51 7 4" xfId="50498"/>
    <cellStyle name="Comma 51 8" xfId="50499"/>
    <cellStyle name="Comma 51 9" xfId="50500"/>
    <cellStyle name="Comma 51 9 2" xfId="50501"/>
    <cellStyle name="Comma 51 9 2 2" xfId="50502"/>
    <cellStyle name="Comma 51 9 3" xfId="50503"/>
    <cellStyle name="Comma 51 9 4" xfId="50504"/>
    <cellStyle name="Comma 52" xfId="11288"/>
    <cellStyle name="Comma 52 2" xfId="50505"/>
    <cellStyle name="Comma 52 2 2" xfId="50506"/>
    <cellStyle name="Comma 52 2 2 2" xfId="50507"/>
    <cellStyle name="Comma 52 2 2 2 2" xfId="50508"/>
    <cellStyle name="Comma 52 2 2 2 2 2" xfId="50509"/>
    <cellStyle name="Comma 52 2 2 2 3" xfId="50510"/>
    <cellStyle name="Comma 52 2 2 2 4" xfId="50511"/>
    <cellStyle name="Comma 52 2 2 3" xfId="50512"/>
    <cellStyle name="Comma 52 2 2 3 2" xfId="50513"/>
    <cellStyle name="Comma 52 2 2 3 2 2" xfId="50514"/>
    <cellStyle name="Comma 52 2 2 3 3" xfId="50515"/>
    <cellStyle name="Comma 52 2 2 3 4" xfId="50516"/>
    <cellStyle name="Comma 52 2 2 4" xfId="50517"/>
    <cellStyle name="Comma 52 2 2 4 2" xfId="50518"/>
    <cellStyle name="Comma 52 2 2 5" xfId="50519"/>
    <cellStyle name="Comma 52 2 2 6" xfId="50520"/>
    <cellStyle name="Comma 52 2 3" xfId="50521"/>
    <cellStyle name="Comma 52 2 3 2" xfId="50522"/>
    <cellStyle name="Comma 52 2 3 2 2" xfId="50523"/>
    <cellStyle name="Comma 52 2 3 3" xfId="50524"/>
    <cellStyle name="Comma 52 2 3 4" xfId="50525"/>
    <cellStyle name="Comma 52 2 4" xfId="50526"/>
    <cellStyle name="Comma 52 2 4 2" xfId="50527"/>
    <cellStyle name="Comma 52 2 4 2 2" xfId="50528"/>
    <cellStyle name="Comma 52 2 4 3" xfId="50529"/>
    <cellStyle name="Comma 52 2 4 4" xfId="50530"/>
    <cellStyle name="Comma 52 2 5" xfId="50531"/>
    <cellStyle name="Comma 52 2 5 2" xfId="50532"/>
    <cellStyle name="Comma 52 2 6" xfId="50533"/>
    <cellStyle name="Comma 52 2 7" xfId="50534"/>
    <cellStyle name="Comma 52 3" xfId="50535"/>
    <cellStyle name="Comma 52 3 2" xfId="50536"/>
    <cellStyle name="Comma 52 3 2 2" xfId="50537"/>
    <cellStyle name="Comma 52 3 2 2 2" xfId="50538"/>
    <cellStyle name="Comma 52 3 2 3" xfId="50539"/>
    <cellStyle name="Comma 52 3 2 4" xfId="50540"/>
    <cellStyle name="Comma 52 3 3" xfId="50541"/>
    <cellStyle name="Comma 52 3 3 2" xfId="50542"/>
    <cellStyle name="Comma 52 3 3 2 2" xfId="50543"/>
    <cellStyle name="Comma 52 3 3 3" xfId="50544"/>
    <cellStyle name="Comma 52 3 3 4" xfId="50545"/>
    <cellStyle name="Comma 52 3 4" xfId="50546"/>
    <cellStyle name="Comma 52 3 4 2" xfId="50547"/>
    <cellStyle name="Comma 52 3 5" xfId="50548"/>
    <cellStyle name="Comma 52 3 6" xfId="50549"/>
    <cellStyle name="Comma 52 4" xfId="50550"/>
    <cellStyle name="Comma 52 4 2" xfId="50551"/>
    <cellStyle name="Comma 52 4 2 2" xfId="50552"/>
    <cellStyle name="Comma 52 4 2 2 2" xfId="50553"/>
    <cellStyle name="Comma 52 4 2 3" xfId="50554"/>
    <cellStyle name="Comma 52 4 2 4" xfId="50555"/>
    <cellStyle name="Comma 52 4 3" xfId="50556"/>
    <cellStyle name="Comma 52 4 3 2" xfId="50557"/>
    <cellStyle name="Comma 52 4 3 2 2" xfId="50558"/>
    <cellStyle name="Comma 52 4 3 3" xfId="50559"/>
    <cellStyle name="Comma 52 4 3 4" xfId="50560"/>
    <cellStyle name="Comma 52 4 4" xfId="50561"/>
    <cellStyle name="Comma 52 4 4 2" xfId="50562"/>
    <cellStyle name="Comma 52 4 5" xfId="50563"/>
    <cellStyle name="Comma 52 4 6" xfId="50564"/>
    <cellStyle name="Comma 52 5" xfId="50565"/>
    <cellStyle name="Comma 52 5 2" xfId="50566"/>
    <cellStyle name="Comma 52 5 2 2" xfId="50567"/>
    <cellStyle name="Comma 52 5 2 2 2" xfId="50568"/>
    <cellStyle name="Comma 52 5 2 3" xfId="50569"/>
    <cellStyle name="Comma 52 5 2 4" xfId="50570"/>
    <cellStyle name="Comma 52 5 3" xfId="50571"/>
    <cellStyle name="Comma 52 5 3 2" xfId="50572"/>
    <cellStyle name="Comma 52 5 4" xfId="50573"/>
    <cellStyle name="Comma 52 5 5" xfId="50574"/>
    <cellStyle name="Comma 52 6" xfId="50575"/>
    <cellStyle name="Comma 52 6 2" xfId="50576"/>
    <cellStyle name="Comma 52 6 2 2" xfId="50577"/>
    <cellStyle name="Comma 52 6 3" xfId="50578"/>
    <cellStyle name="Comma 52 6 4" xfId="50579"/>
    <cellStyle name="Comma 52 7" xfId="50580"/>
    <cellStyle name="Comma 52 7 2" xfId="50581"/>
    <cellStyle name="Comma 52 7 2 2" xfId="50582"/>
    <cellStyle name="Comma 52 7 3" xfId="50583"/>
    <cellStyle name="Comma 52 7 4" xfId="50584"/>
    <cellStyle name="Comma 52 8" xfId="50585"/>
    <cellStyle name="Comma 52 9" xfId="50586"/>
    <cellStyle name="Comma 52 9 2" xfId="50587"/>
    <cellStyle name="Comma 52 9 2 2" xfId="50588"/>
    <cellStyle name="Comma 52 9 3" xfId="50589"/>
    <cellStyle name="Comma 52 9 4" xfId="50590"/>
    <cellStyle name="Comma 53" xfId="11289"/>
    <cellStyle name="Comma 53 2" xfId="50591"/>
    <cellStyle name="Comma 53 3" xfId="50592"/>
    <cellStyle name="Comma 54" xfId="11290"/>
    <cellStyle name="Comma 54 2" xfId="50593"/>
    <cellStyle name="Comma 54 3" xfId="50594"/>
    <cellStyle name="Comma 55" xfId="11291"/>
    <cellStyle name="Comma 55 2" xfId="50595"/>
    <cellStyle name="Comma 55 3" xfId="50596"/>
    <cellStyle name="Comma 56" xfId="11292"/>
    <cellStyle name="Comma 56 2" xfId="50597"/>
    <cellStyle name="Comma 56 3" xfId="50598"/>
    <cellStyle name="Comma 57" xfId="11293"/>
    <cellStyle name="Comma 57 2" xfId="50599"/>
    <cellStyle name="Comma 57 3" xfId="50600"/>
    <cellStyle name="Comma 58" xfId="11294"/>
    <cellStyle name="Comma 58 2" xfId="50601"/>
    <cellStyle name="Comma 58 3" xfId="50602"/>
    <cellStyle name="Comma 59" xfId="11295"/>
    <cellStyle name="Comma 59 2" xfId="50603"/>
    <cellStyle name="Comma 59 3" xfId="50604"/>
    <cellStyle name="Comma 6" xfId="11296"/>
    <cellStyle name="Comma 6 10" xfId="11297"/>
    <cellStyle name="Comma 6 10 2" xfId="11298"/>
    <cellStyle name="Comma 6 10 2 2" xfId="11299"/>
    <cellStyle name="Comma 6 10 2 2 2" xfId="11300"/>
    <cellStyle name="Comma 6 10 2 3" xfId="11301"/>
    <cellStyle name="Comma 6 11" xfId="11302"/>
    <cellStyle name="Comma 6 11 2" xfId="11303"/>
    <cellStyle name="Comma 6 11 2 2" xfId="11304"/>
    <cellStyle name="Comma 6 11 2 2 2" xfId="11305"/>
    <cellStyle name="Comma 6 11 2 3" xfId="11306"/>
    <cellStyle name="Comma 6 12" xfId="11307"/>
    <cellStyle name="Comma 6 12 2" xfId="11308"/>
    <cellStyle name="Comma 6 12 2 2" xfId="11309"/>
    <cellStyle name="Comma 6 12 2 2 2" xfId="11310"/>
    <cellStyle name="Comma 6 12 2 3" xfId="11311"/>
    <cellStyle name="Comma 6 13" xfId="11312"/>
    <cellStyle name="Comma 6 13 2" xfId="11313"/>
    <cellStyle name="Comma 6 13 2 2" xfId="11314"/>
    <cellStyle name="Comma 6 13 2 2 2" xfId="11315"/>
    <cellStyle name="Comma 6 13 2 3" xfId="11316"/>
    <cellStyle name="Comma 6 14" xfId="11317"/>
    <cellStyle name="Comma 6 14 2" xfId="11318"/>
    <cellStyle name="Comma 6 14 3" xfId="11319"/>
    <cellStyle name="Comma 6 14 4" xfId="11320"/>
    <cellStyle name="Comma 6 15" xfId="11321"/>
    <cellStyle name="Comma 6 15 2" xfId="11322"/>
    <cellStyle name="Comma 6 16" xfId="11323"/>
    <cellStyle name="Comma 6 16 2" xfId="11324"/>
    <cellStyle name="Comma 6 17" xfId="11325"/>
    <cellStyle name="Comma 6 17 2" xfId="11326"/>
    <cellStyle name="Comma 6 17 3" xfId="11327"/>
    <cellStyle name="Comma 6 18" xfId="11328"/>
    <cellStyle name="Comma 6 18 2" xfId="11329"/>
    <cellStyle name="Comma 6 19" xfId="11330"/>
    <cellStyle name="Comma 6 19 2" xfId="11331"/>
    <cellStyle name="Comma 6 2" xfId="11332"/>
    <cellStyle name="Comma 6 2 10" xfId="11333"/>
    <cellStyle name="Comma 6 2 11" xfId="11334"/>
    <cellStyle name="Comma 6 2 12" xfId="11335"/>
    <cellStyle name="Comma 6 2 13" xfId="11336"/>
    <cellStyle name="Comma 6 2 14" xfId="11337"/>
    <cellStyle name="Comma 6 2 15" xfId="11338"/>
    <cellStyle name="Comma 6 2 16" xfId="11339"/>
    <cellStyle name="Comma 6 2 17" xfId="11340"/>
    <cellStyle name="Comma 6 2 18" xfId="11341"/>
    <cellStyle name="Comma 6 2 19" xfId="11342"/>
    <cellStyle name="Comma 6 2 2" xfId="11343"/>
    <cellStyle name="Comma 6 2 2 2" xfId="11344"/>
    <cellStyle name="Comma 6 2 20" xfId="11345"/>
    <cellStyle name="Comma 6 2 21" xfId="11346"/>
    <cellStyle name="Comma 6 2 22" xfId="11347"/>
    <cellStyle name="Comma 6 2 23" xfId="11348"/>
    <cellStyle name="Comma 6 2 23 2" xfId="11349"/>
    <cellStyle name="Comma 6 2 24" xfId="11350"/>
    <cellStyle name="Comma 6 2 25" xfId="11351"/>
    <cellStyle name="Comma 6 2 26" xfId="11352"/>
    <cellStyle name="Comma 6 2 27" xfId="11353"/>
    <cellStyle name="Comma 6 2 28" xfId="11354"/>
    <cellStyle name="Comma 6 2 29" xfId="11355"/>
    <cellStyle name="Comma 6 2 3" xfId="11356"/>
    <cellStyle name="Comma 6 2 3 2" xfId="11357"/>
    <cellStyle name="Comma 6 2 30" xfId="11358"/>
    <cellStyle name="Comma 6 2 31" xfId="11359"/>
    <cellStyle name="Comma 6 2 32" xfId="11360"/>
    <cellStyle name="Comma 6 2 33" xfId="11361"/>
    <cellStyle name="Comma 6 2 34" xfId="11362"/>
    <cellStyle name="Comma 6 2 35" xfId="11363"/>
    <cellStyle name="Comma 6 2 36" xfId="11364"/>
    <cellStyle name="Comma 6 2 37" xfId="11365"/>
    <cellStyle name="Comma 6 2 38" xfId="11366"/>
    <cellStyle name="Comma 6 2 39" xfId="11367"/>
    <cellStyle name="Comma 6 2 4" xfId="11368"/>
    <cellStyle name="Comma 6 2 4 2" xfId="11369"/>
    <cellStyle name="Comma 6 2 40" xfId="11370"/>
    <cellStyle name="Comma 6 2 41" xfId="11371"/>
    <cellStyle name="Comma 6 2 42" xfId="11372"/>
    <cellStyle name="Comma 6 2 43" xfId="11373"/>
    <cellStyle name="Comma 6 2 44" xfId="11374"/>
    <cellStyle name="Comma 6 2 45" xfId="11375"/>
    <cellStyle name="Comma 6 2 46" xfId="11376"/>
    <cellStyle name="Comma 6 2 47" xfId="11377"/>
    <cellStyle name="Comma 6 2 48" xfId="11378"/>
    <cellStyle name="Comma 6 2 49" xfId="11379"/>
    <cellStyle name="Comma 6 2 5" xfId="11380"/>
    <cellStyle name="Comma 6 2 50" xfId="11381"/>
    <cellStyle name="Comma 6 2 51" xfId="11382"/>
    <cellStyle name="Comma 6 2 6" xfId="11383"/>
    <cellStyle name="Comma 6 2 7" xfId="11384"/>
    <cellStyle name="Comma 6 2 8" xfId="11385"/>
    <cellStyle name="Comma 6 2 9" xfId="11386"/>
    <cellStyle name="Comma 6 20" xfId="11387"/>
    <cellStyle name="Comma 6 21" xfId="11388"/>
    <cellStyle name="Comma 6 22" xfId="11389"/>
    <cellStyle name="Comma 6 23" xfId="11390"/>
    <cellStyle name="Comma 6 24" xfId="11391"/>
    <cellStyle name="Comma 6 25" xfId="11392"/>
    <cellStyle name="Comma 6 26" xfId="11393"/>
    <cellStyle name="Comma 6 27" xfId="11394"/>
    <cellStyle name="Comma 6 28" xfId="11395"/>
    <cellStyle name="Comma 6 29" xfId="11396"/>
    <cellStyle name="Comma 6 3" xfId="11397"/>
    <cellStyle name="Comma 6 3 2" xfId="11398"/>
    <cellStyle name="Comma 6 3 2 2" xfId="11399"/>
    <cellStyle name="Comma 6 3 2 2 2" xfId="11400"/>
    <cellStyle name="Comma 6 3 2 3" xfId="11401"/>
    <cellStyle name="Comma 6 30" xfId="11402"/>
    <cellStyle name="Comma 6 31" xfId="11403"/>
    <cellStyle name="Comma 6 32" xfId="11404"/>
    <cellStyle name="Comma 6 33" xfId="11405"/>
    <cellStyle name="Comma 6 34" xfId="11406"/>
    <cellStyle name="Comma 6 35" xfId="11407"/>
    <cellStyle name="Comma 6 36" xfId="11408"/>
    <cellStyle name="Comma 6 36 2" xfId="11409"/>
    <cellStyle name="Comma 6 37" xfId="11410"/>
    <cellStyle name="Comma 6 38" xfId="11411"/>
    <cellStyle name="Comma 6 39" xfId="11412"/>
    <cellStyle name="Comma 6 4" xfId="11413"/>
    <cellStyle name="Comma 6 4 2" xfId="11414"/>
    <cellStyle name="Comma 6 4 2 2" xfId="11415"/>
    <cellStyle name="Comma 6 4 2 2 2" xfId="11416"/>
    <cellStyle name="Comma 6 4 2 3" xfId="11417"/>
    <cellStyle name="Comma 6 40" xfId="11418"/>
    <cellStyle name="Comma 6 41" xfId="11419"/>
    <cellStyle name="Comma 6 42" xfId="11420"/>
    <cellStyle name="Comma 6 43" xfId="11421"/>
    <cellStyle name="Comma 6 44" xfId="11422"/>
    <cellStyle name="Comma 6 45" xfId="11423"/>
    <cellStyle name="Comma 6 46" xfId="11424"/>
    <cellStyle name="Comma 6 47" xfId="11425"/>
    <cellStyle name="Comma 6 48" xfId="11426"/>
    <cellStyle name="Comma 6 49" xfId="11427"/>
    <cellStyle name="Comma 6 5" xfId="11428"/>
    <cellStyle name="Comma 6 5 2" xfId="11429"/>
    <cellStyle name="Comma 6 5 2 2" xfId="11430"/>
    <cellStyle name="Comma 6 5 2 2 2" xfId="11431"/>
    <cellStyle name="Comma 6 5 2 3" xfId="11432"/>
    <cellStyle name="Comma 6 50" xfId="11433"/>
    <cellStyle name="Comma 6 51" xfId="11434"/>
    <cellStyle name="Comma 6 52" xfId="11435"/>
    <cellStyle name="Comma 6 53" xfId="11436"/>
    <cellStyle name="Comma 6 54" xfId="11437"/>
    <cellStyle name="Comma 6 55" xfId="11438"/>
    <cellStyle name="Comma 6 56" xfId="11439"/>
    <cellStyle name="Comma 6 57" xfId="11440"/>
    <cellStyle name="Comma 6 58" xfId="11441"/>
    <cellStyle name="Comma 6 59" xfId="11442"/>
    <cellStyle name="Comma 6 6" xfId="11443"/>
    <cellStyle name="Comma 6 6 2" xfId="11444"/>
    <cellStyle name="Comma 6 6 2 2" xfId="11445"/>
    <cellStyle name="Comma 6 6 2 2 2" xfId="11446"/>
    <cellStyle name="Comma 6 6 2 3" xfId="11447"/>
    <cellStyle name="Comma 6 60" xfId="11448"/>
    <cellStyle name="Comma 6 61" xfId="11449"/>
    <cellStyle name="Comma 6 62" xfId="11450"/>
    <cellStyle name="Comma 6 63" xfId="11451"/>
    <cellStyle name="Comma 6 7" xfId="11452"/>
    <cellStyle name="Comma 6 7 2" xfId="11453"/>
    <cellStyle name="Comma 6 7 2 2" xfId="11454"/>
    <cellStyle name="Comma 6 7 2 2 2" xfId="11455"/>
    <cellStyle name="Comma 6 7 2 3" xfId="11456"/>
    <cellStyle name="Comma 6 8" xfId="11457"/>
    <cellStyle name="Comma 6 8 2" xfId="11458"/>
    <cellStyle name="Comma 6 8 2 2" xfId="11459"/>
    <cellStyle name="Comma 6 8 2 2 2" xfId="11460"/>
    <cellStyle name="Comma 6 8 2 3" xfId="11461"/>
    <cellStyle name="Comma 6 9" xfId="11462"/>
    <cellStyle name="Comma 6 9 2" xfId="11463"/>
    <cellStyle name="Comma 6 9 2 2" xfId="11464"/>
    <cellStyle name="Comma 6 9 2 2 2" xfId="11465"/>
    <cellStyle name="Comma 6 9 2 3" xfId="11466"/>
    <cellStyle name="Comma 60" xfId="11467"/>
    <cellStyle name="Comma 60 2" xfId="50605"/>
    <cellStyle name="Comma 60 3" xfId="50606"/>
    <cellStyle name="Comma 61" xfId="11468"/>
    <cellStyle name="Comma 61 10" xfId="11469"/>
    <cellStyle name="Comma 61 2" xfId="11470"/>
    <cellStyle name="Comma 61 2 2" xfId="11471"/>
    <cellStyle name="Comma 61 2 2 2" xfId="11472"/>
    <cellStyle name="Comma 61 2 2 2 2" xfId="11473"/>
    <cellStyle name="Comma 61 2 2 3" xfId="11474"/>
    <cellStyle name="Comma 61 2 2 3 2" xfId="11475"/>
    <cellStyle name="Comma 61 2 2 4" xfId="11476"/>
    <cellStyle name="Comma 61 2 2 4 2" xfId="11477"/>
    <cellStyle name="Comma 61 2 2 5" xfId="11478"/>
    <cellStyle name="Comma 61 2 2 5 2" xfId="11479"/>
    <cellStyle name="Comma 61 2 2 6" xfId="11480"/>
    <cellStyle name="Comma 61 2 3" xfId="11481"/>
    <cellStyle name="Comma 61 2 3 2" xfId="11482"/>
    <cellStyle name="Comma 61 2 4" xfId="11483"/>
    <cellStyle name="Comma 61 2 4 2" xfId="11484"/>
    <cellStyle name="Comma 61 2 5" xfId="11485"/>
    <cellStyle name="Comma 61 2 5 2" xfId="11486"/>
    <cellStyle name="Comma 61 2 6" xfId="11487"/>
    <cellStyle name="Comma 61 2 6 2" xfId="11488"/>
    <cellStyle name="Comma 61 2 7" xfId="11489"/>
    <cellStyle name="Comma 61 2 8" xfId="11490"/>
    <cellStyle name="Comma 61 3" xfId="11491"/>
    <cellStyle name="Comma 61 3 2" xfId="11492"/>
    <cellStyle name="Comma 61 3 2 2" xfId="11493"/>
    <cellStyle name="Comma 61 3 3" xfId="11494"/>
    <cellStyle name="Comma 61 3 3 2" xfId="11495"/>
    <cellStyle name="Comma 61 3 4" xfId="11496"/>
    <cellStyle name="Comma 61 3 4 2" xfId="11497"/>
    <cellStyle name="Comma 61 3 5" xfId="11498"/>
    <cellStyle name="Comma 61 3 5 2" xfId="11499"/>
    <cellStyle name="Comma 61 3 6" xfId="11500"/>
    <cellStyle name="Comma 61 4" xfId="11501"/>
    <cellStyle name="Comma 61 4 2" xfId="11502"/>
    <cellStyle name="Comma 61 5" xfId="11503"/>
    <cellStyle name="Comma 61 5 2" xfId="11504"/>
    <cellStyle name="Comma 61 6" xfId="11505"/>
    <cellStyle name="Comma 61 7" xfId="11506"/>
    <cellStyle name="Comma 61 7 2" xfId="11507"/>
    <cellStyle name="Comma 61 8" xfId="11508"/>
    <cellStyle name="Comma 61 8 2" xfId="11509"/>
    <cellStyle name="Comma 61 9" xfId="11510"/>
    <cellStyle name="Comma 62" xfId="11511"/>
    <cellStyle name="Comma 62 2" xfId="11512"/>
    <cellStyle name="Comma 62 2 2" xfId="11513"/>
    <cellStyle name="Comma 62 2 2 2" xfId="11514"/>
    <cellStyle name="Comma 62 2 3" xfId="11515"/>
    <cellStyle name="Comma 62 2 3 2" xfId="11516"/>
    <cellStyle name="Comma 62 2 4" xfId="11517"/>
    <cellStyle name="Comma 62 2 4 2" xfId="11518"/>
    <cellStyle name="Comma 62 2 5" xfId="11519"/>
    <cellStyle name="Comma 62 2 5 2" xfId="11520"/>
    <cellStyle name="Comma 62 2 6" xfId="11521"/>
    <cellStyle name="Comma 62 2 7" xfId="11522"/>
    <cellStyle name="Comma 62 3" xfId="11523"/>
    <cellStyle name="Comma 62 3 2" xfId="11524"/>
    <cellStyle name="Comma 62 4" xfId="11525"/>
    <cellStyle name="Comma 62 4 2" xfId="11526"/>
    <cellStyle name="Comma 62 5" xfId="11527"/>
    <cellStyle name="Comma 62 6" xfId="11528"/>
    <cellStyle name="Comma 62 6 2" xfId="11529"/>
    <cellStyle name="Comma 62 7" xfId="11530"/>
    <cellStyle name="Comma 62 7 2" xfId="11531"/>
    <cellStyle name="Comma 62 8" xfId="11532"/>
    <cellStyle name="Comma 62 9" xfId="11533"/>
    <cellStyle name="Comma 63" xfId="11534"/>
    <cellStyle name="Comma 63 2" xfId="11535"/>
    <cellStyle name="Comma 63 3" xfId="11536"/>
    <cellStyle name="Comma 64" xfId="11537"/>
    <cellStyle name="Comma 64 2" xfId="11538"/>
    <cellStyle name="Comma 64 3" xfId="11539"/>
    <cellStyle name="Comma 65" xfId="11540"/>
    <cellStyle name="Comma 65 2" xfId="11541"/>
    <cellStyle name="Comma 65 3" xfId="11542"/>
    <cellStyle name="Comma 66" xfId="11543"/>
    <cellStyle name="Comma 66 2" xfId="11544"/>
    <cellStyle name="Comma 66 2 2" xfId="11545"/>
    <cellStyle name="Comma 66 3" xfId="11546"/>
    <cellStyle name="Comma 66 4" xfId="11547"/>
    <cellStyle name="Comma 67" xfId="11548"/>
    <cellStyle name="Comma 67 2" xfId="11549"/>
    <cellStyle name="Comma 67 3" xfId="50607"/>
    <cellStyle name="Comma 68" xfId="11550"/>
    <cellStyle name="Comma 68 2" xfId="11551"/>
    <cellStyle name="Comma 68 2 2" xfId="11552"/>
    <cellStyle name="Comma 68 3" xfId="11553"/>
    <cellStyle name="Comma 69" xfId="11554"/>
    <cellStyle name="Comma 69 2" xfId="50608"/>
    <cellStyle name="Comma 69 3" xfId="50609"/>
    <cellStyle name="Comma 7" xfId="11555"/>
    <cellStyle name="Comma 7 10" xfId="11556"/>
    <cellStyle name="Comma 7 10 2" xfId="11557"/>
    <cellStyle name="Comma 7 10 2 2" xfId="11558"/>
    <cellStyle name="Comma 7 10 2 2 2" xfId="11559"/>
    <cellStyle name="Comma 7 10 2 3" xfId="11560"/>
    <cellStyle name="Comma 7 11" xfId="11561"/>
    <cellStyle name="Comma 7 11 2" xfId="11562"/>
    <cellStyle name="Comma 7 11 2 2" xfId="11563"/>
    <cellStyle name="Comma 7 11 2 2 2" xfId="11564"/>
    <cellStyle name="Comma 7 11 2 3" xfId="11565"/>
    <cellStyle name="Comma 7 12" xfId="11566"/>
    <cellStyle name="Comma 7 12 2" xfId="11567"/>
    <cellStyle name="Comma 7 12 2 2" xfId="11568"/>
    <cellStyle name="Comma 7 12 2 2 2" xfId="11569"/>
    <cellStyle name="Comma 7 12 2 3" xfId="11570"/>
    <cellStyle name="Comma 7 13" xfId="11571"/>
    <cellStyle name="Comma 7 13 2" xfId="11572"/>
    <cellStyle name="Comma 7 13 3" xfId="11573"/>
    <cellStyle name="Comma 7 13 4" xfId="11574"/>
    <cellStyle name="Comma 7 14" xfId="11575"/>
    <cellStyle name="Comma 7 14 2" xfId="11576"/>
    <cellStyle name="Comma 7 15" xfId="11577"/>
    <cellStyle name="Comma 7 15 2" xfId="11578"/>
    <cellStyle name="Comma 7 16" xfId="11579"/>
    <cellStyle name="Comma 7 16 2" xfId="11580"/>
    <cellStyle name="Comma 7 16 3" xfId="11581"/>
    <cellStyle name="Comma 7 17" xfId="11582"/>
    <cellStyle name="Comma 7 17 2" xfId="11583"/>
    <cellStyle name="Comma 7 18" xfId="11584"/>
    <cellStyle name="Comma 7 18 2" xfId="11585"/>
    <cellStyle name="Comma 7 19" xfId="11586"/>
    <cellStyle name="Comma 7 2" xfId="11587"/>
    <cellStyle name="Comma 7 2 2" xfId="11588"/>
    <cellStyle name="Comma 7 2 3" xfId="50610"/>
    <cellStyle name="Comma 7 2 4" xfId="50611"/>
    <cellStyle name="Comma 7 20" xfId="11589"/>
    <cellStyle name="Comma 7 21" xfId="11590"/>
    <cellStyle name="Comma 7 22" xfId="11591"/>
    <cellStyle name="Comma 7 23" xfId="11592"/>
    <cellStyle name="Comma 7 24" xfId="11593"/>
    <cellStyle name="Comma 7 25" xfId="11594"/>
    <cellStyle name="Comma 7 26" xfId="11595"/>
    <cellStyle name="Comma 7 27" xfId="11596"/>
    <cellStyle name="Comma 7 28" xfId="11597"/>
    <cellStyle name="Comma 7 29" xfId="11598"/>
    <cellStyle name="Comma 7 3" xfId="11599"/>
    <cellStyle name="Comma 7 3 2" xfId="11600"/>
    <cellStyle name="Comma 7 30" xfId="11601"/>
    <cellStyle name="Comma 7 31" xfId="11602"/>
    <cellStyle name="Comma 7 32" xfId="11603"/>
    <cellStyle name="Comma 7 33" xfId="11604"/>
    <cellStyle name="Comma 7 34" xfId="11605"/>
    <cellStyle name="Comma 7 35" xfId="11606"/>
    <cellStyle name="Comma 7 36" xfId="11607"/>
    <cellStyle name="Comma 7 37" xfId="11608"/>
    <cellStyle name="Comma 7 38" xfId="11609"/>
    <cellStyle name="Comma 7 39" xfId="11610"/>
    <cellStyle name="Comma 7 4" xfId="11611"/>
    <cellStyle name="Comma 7 4 2" xfId="11612"/>
    <cellStyle name="Comma 7 40" xfId="11613"/>
    <cellStyle name="Comma 7 41" xfId="11614"/>
    <cellStyle name="Comma 7 42" xfId="11615"/>
    <cellStyle name="Comma 7 43" xfId="11616"/>
    <cellStyle name="Comma 7 44" xfId="11617"/>
    <cellStyle name="Comma 7 45" xfId="11618"/>
    <cellStyle name="Comma 7 46" xfId="11619"/>
    <cellStyle name="Comma 7 47" xfId="11620"/>
    <cellStyle name="Comma 7 48" xfId="11621"/>
    <cellStyle name="Comma 7 49" xfId="11622"/>
    <cellStyle name="Comma 7 5" xfId="11623"/>
    <cellStyle name="Comma 7 5 2" xfId="11624"/>
    <cellStyle name="Comma 7 50" xfId="11625"/>
    <cellStyle name="Comma 7 51" xfId="11626"/>
    <cellStyle name="Comma 7 52" xfId="11627"/>
    <cellStyle name="Comma 7 53" xfId="11628"/>
    <cellStyle name="Comma 7 54" xfId="11629"/>
    <cellStyle name="Comma 7 55" xfId="11630"/>
    <cellStyle name="Comma 7 56" xfId="11631"/>
    <cellStyle name="Comma 7 57" xfId="11632"/>
    <cellStyle name="Comma 7 58" xfId="11633"/>
    <cellStyle name="Comma 7 59" xfId="11634"/>
    <cellStyle name="Comma 7 6" xfId="11635"/>
    <cellStyle name="Comma 7 6 2" xfId="11636"/>
    <cellStyle name="Comma 7 60" xfId="11637"/>
    <cellStyle name="Comma 7 61" xfId="11638"/>
    <cellStyle name="Comma 7 62" xfId="11639"/>
    <cellStyle name="Comma 7 63" xfId="11640"/>
    <cellStyle name="Comma 7 7" xfId="11641"/>
    <cellStyle name="Comma 7 7 2" xfId="11642"/>
    <cellStyle name="Comma 7 8" xfId="11643"/>
    <cellStyle name="Comma 7 8 2" xfId="11644"/>
    <cellStyle name="Comma 7 9" xfId="11645"/>
    <cellStyle name="Comma 7 9 2" xfId="11646"/>
    <cellStyle name="Comma 7 9 2 2" xfId="11647"/>
    <cellStyle name="Comma 7 9 2 2 2" xfId="11648"/>
    <cellStyle name="Comma 7 9 2 3" xfId="11649"/>
    <cellStyle name="Comma 70" xfId="11650"/>
    <cellStyle name="Comma 70 2" xfId="50612"/>
    <cellStyle name="Comma 70 3" xfId="50613"/>
    <cellStyle name="Comma 71" xfId="11651"/>
    <cellStyle name="Comma 71 2" xfId="11652"/>
    <cellStyle name="Comma 71 3" xfId="11653"/>
    <cellStyle name="Comma 72" xfId="11654"/>
    <cellStyle name="Comma 72 2" xfId="11655"/>
    <cellStyle name="Comma 72 3" xfId="11656"/>
    <cellStyle name="Comma 72 4" xfId="11657"/>
    <cellStyle name="Comma 73" xfId="11658"/>
    <cellStyle name="Comma 73 2" xfId="11659"/>
    <cellStyle name="Comma 73 2 2" xfId="11660"/>
    <cellStyle name="Comma 73 2 3" xfId="11661"/>
    <cellStyle name="Comma 73 3" xfId="50614"/>
    <cellStyle name="Comma 74" xfId="11662"/>
    <cellStyle name="Comma 74 2" xfId="50615"/>
    <cellStyle name="Comma 74 3" xfId="50616"/>
    <cellStyle name="Comma 75" xfId="11663"/>
    <cellStyle name="Comma 75 2" xfId="50617"/>
    <cellStyle name="Comma 75 3" xfId="50618"/>
    <cellStyle name="Comma 76" xfId="11664"/>
    <cellStyle name="Comma 76 2" xfId="50619"/>
    <cellStyle name="Comma 76 3" xfId="50620"/>
    <cellStyle name="Comma 77" xfId="11665"/>
    <cellStyle name="Comma 77 2" xfId="11666"/>
    <cellStyle name="Comma 77 3" xfId="11667"/>
    <cellStyle name="Comma 78" xfId="11668"/>
    <cellStyle name="Comma 78 2" xfId="11669"/>
    <cellStyle name="Comma 78 3" xfId="11670"/>
    <cellStyle name="Comma 79" xfId="11671"/>
    <cellStyle name="Comma 79 2" xfId="50621"/>
    <cellStyle name="Comma 79 3" xfId="50622"/>
    <cellStyle name="Comma 8" xfId="11672"/>
    <cellStyle name="Comma 8 10" xfId="11673"/>
    <cellStyle name="Comma 8 10 2" xfId="11674"/>
    <cellStyle name="Comma 8 10 2 2" xfId="11675"/>
    <cellStyle name="Comma 8 10 2 2 2" xfId="11676"/>
    <cellStyle name="Comma 8 10 2 3" xfId="11677"/>
    <cellStyle name="Comma 8 11" xfId="11678"/>
    <cellStyle name="Comma 8 11 2" xfId="11679"/>
    <cellStyle name="Comma 8 11 2 2" xfId="11680"/>
    <cellStyle name="Comma 8 11 2 2 2" xfId="11681"/>
    <cellStyle name="Comma 8 11 2 3" xfId="11682"/>
    <cellStyle name="Comma 8 12" xfId="11683"/>
    <cellStyle name="Comma 8 12 2" xfId="11684"/>
    <cellStyle name="Comma 8 12 2 2" xfId="11685"/>
    <cellStyle name="Comma 8 12 2 2 2" xfId="11686"/>
    <cellStyle name="Comma 8 12 2 3" xfId="11687"/>
    <cellStyle name="Comma 8 13" xfId="11688"/>
    <cellStyle name="Comma 8 13 2" xfId="11689"/>
    <cellStyle name="Comma 8 13 2 2" xfId="11690"/>
    <cellStyle name="Comma 8 13 2 2 2" xfId="11691"/>
    <cellStyle name="Comma 8 13 2 3" xfId="11692"/>
    <cellStyle name="Comma 8 14" xfId="11693"/>
    <cellStyle name="Comma 8 14 2" xfId="11694"/>
    <cellStyle name="Comma 8 15" xfId="11695"/>
    <cellStyle name="Comma 8 15 2" xfId="50623"/>
    <cellStyle name="Comma 8 16" xfId="11696"/>
    <cellStyle name="Comma 8 17" xfId="11697"/>
    <cellStyle name="Comma 8 18" xfId="11698"/>
    <cellStyle name="Comma 8 19" xfId="11699"/>
    <cellStyle name="Comma 8 2" xfId="11700"/>
    <cellStyle name="Comma 8 2 10" xfId="50624"/>
    <cellStyle name="Comma 8 2 10 2" xfId="50625"/>
    <cellStyle name="Comma 8 2 10 3" xfId="50626"/>
    <cellStyle name="Comma 8 2 11" xfId="50627"/>
    <cellStyle name="Comma 8 2 11 2" xfId="50628"/>
    <cellStyle name="Comma 8 2 12" xfId="50629"/>
    <cellStyle name="Comma 8 2 13" xfId="50630"/>
    <cellStyle name="Comma 8 2 2" xfId="50631"/>
    <cellStyle name="Comma 8 2 2 2" xfId="50632"/>
    <cellStyle name="Comma 8 2 2 2 2" xfId="50633"/>
    <cellStyle name="Comma 8 2 2 3" xfId="50634"/>
    <cellStyle name="Comma 8 2 2 3 2" xfId="50635"/>
    <cellStyle name="Comma 8 2 2 4" xfId="50636"/>
    <cellStyle name="Comma 8 2 2 5" xfId="50637"/>
    <cellStyle name="Comma 8 2 3" xfId="50638"/>
    <cellStyle name="Comma 8 2 3 2" xfId="50639"/>
    <cellStyle name="Comma 8 2 3 2 2" xfId="50640"/>
    <cellStyle name="Comma 8 2 3 3" xfId="50641"/>
    <cellStyle name="Comma 8 2 3 3 2" xfId="50642"/>
    <cellStyle name="Comma 8 2 3 4" xfId="50643"/>
    <cellStyle name="Comma 8 2 3 5" xfId="50644"/>
    <cellStyle name="Comma 8 2 4" xfId="50645"/>
    <cellStyle name="Comma 8 2 4 2" xfId="50646"/>
    <cellStyle name="Comma 8 2 4 2 2" xfId="50647"/>
    <cellStyle name="Comma 8 2 4 3" xfId="50648"/>
    <cellStyle name="Comma 8 2 4 3 2" xfId="50649"/>
    <cellStyle name="Comma 8 2 4 4" xfId="50650"/>
    <cellStyle name="Comma 8 2 4 5" xfId="50651"/>
    <cellStyle name="Comma 8 2 5" xfId="50652"/>
    <cellStyle name="Comma 8 2 5 2" xfId="50653"/>
    <cellStyle name="Comma 8 2 5 2 2" xfId="50654"/>
    <cellStyle name="Comma 8 2 5 3" xfId="50655"/>
    <cellStyle name="Comma 8 2 5 3 2" xfId="50656"/>
    <cellStyle name="Comma 8 2 5 4" xfId="50657"/>
    <cellStyle name="Comma 8 2 5 5" xfId="50658"/>
    <cellStyle name="Comma 8 2 6" xfId="50659"/>
    <cellStyle name="Comma 8 2 6 2" xfId="50660"/>
    <cellStyle name="Comma 8 2 6 2 2" xfId="50661"/>
    <cellStyle name="Comma 8 2 6 3" xfId="50662"/>
    <cellStyle name="Comma 8 2 6 3 2" xfId="50663"/>
    <cellStyle name="Comma 8 2 6 4" xfId="50664"/>
    <cellStyle name="Comma 8 2 6 5" xfId="50665"/>
    <cellStyle name="Comma 8 2 7" xfId="50666"/>
    <cellStyle name="Comma 8 2 7 2" xfId="50667"/>
    <cellStyle name="Comma 8 2 7 2 2" xfId="50668"/>
    <cellStyle name="Comma 8 2 7 3" xfId="50669"/>
    <cellStyle name="Comma 8 2 7 3 2" xfId="50670"/>
    <cellStyle name="Comma 8 2 7 4" xfId="50671"/>
    <cellStyle name="Comma 8 2 7 5" xfId="50672"/>
    <cellStyle name="Comma 8 2 8" xfId="50673"/>
    <cellStyle name="Comma 8 2 8 2" xfId="50674"/>
    <cellStyle name="Comma 8 2 8 2 2" xfId="50675"/>
    <cellStyle name="Comma 8 2 8 3" xfId="50676"/>
    <cellStyle name="Comma 8 2 8 3 2" xfId="50677"/>
    <cellStyle name="Comma 8 2 8 4" xfId="50678"/>
    <cellStyle name="Comma 8 2 8 5" xfId="50679"/>
    <cellStyle name="Comma 8 2 9" xfId="50680"/>
    <cellStyle name="Comma 8 2 9 2" xfId="50681"/>
    <cellStyle name="Comma 8 2 9 3" xfId="50682"/>
    <cellStyle name="Comma 8 20" xfId="11701"/>
    <cellStyle name="Comma 8 3" xfId="11702"/>
    <cellStyle name="Comma 8 3 2" xfId="11703"/>
    <cellStyle name="Comma 8 3 2 2" xfId="11704"/>
    <cellStyle name="Comma 8 3 2 2 2" xfId="11705"/>
    <cellStyle name="Comma 8 3 2 3" xfId="11706"/>
    <cellStyle name="Comma 8 3 3" xfId="50683"/>
    <cellStyle name="Comma 8 3 4" xfId="50684"/>
    <cellStyle name="Comma 8 4" xfId="11707"/>
    <cellStyle name="Comma 8 4 2" xfId="11708"/>
    <cellStyle name="Comma 8 4 2 2" xfId="11709"/>
    <cellStyle name="Comma 8 4 2 2 2" xfId="11710"/>
    <cellStyle name="Comma 8 4 2 3" xfId="11711"/>
    <cellStyle name="Comma 8 5" xfId="11712"/>
    <cellStyle name="Comma 8 5 2" xfId="11713"/>
    <cellStyle name="Comma 8 5 2 2" xfId="11714"/>
    <cellStyle name="Comma 8 5 2 2 2" xfId="11715"/>
    <cellStyle name="Comma 8 5 2 3" xfId="11716"/>
    <cellStyle name="Comma 8 6" xfId="11717"/>
    <cellStyle name="Comma 8 6 2" xfId="11718"/>
    <cellStyle name="Comma 8 6 2 2" xfId="11719"/>
    <cellStyle name="Comma 8 6 2 2 2" xfId="11720"/>
    <cellStyle name="Comma 8 6 2 3" xfId="11721"/>
    <cellStyle name="Comma 8 7" xfId="11722"/>
    <cellStyle name="Comma 8 7 2" xfId="11723"/>
    <cellStyle name="Comma 8 7 2 2" xfId="11724"/>
    <cellStyle name="Comma 8 7 2 2 2" xfId="11725"/>
    <cellStyle name="Comma 8 7 2 3" xfId="11726"/>
    <cellStyle name="Comma 8 8" xfId="11727"/>
    <cellStyle name="Comma 8 8 2" xfId="11728"/>
    <cellStyle name="Comma 8 8 2 2" xfId="11729"/>
    <cellStyle name="Comma 8 8 2 2 2" xfId="11730"/>
    <cellStyle name="Comma 8 8 2 3" xfId="11731"/>
    <cellStyle name="Comma 8 9" xfId="11732"/>
    <cellStyle name="Comma 8 9 2" xfId="11733"/>
    <cellStyle name="Comma 8 9 2 2" xfId="11734"/>
    <cellStyle name="Comma 8 9 2 2 2" xfId="11735"/>
    <cellStyle name="Comma 8 9 2 3" xfId="11736"/>
    <cellStyle name="Comma 80" xfId="11737"/>
    <cellStyle name="Comma 80 2" xfId="50685"/>
    <cellStyle name="Comma 80 3" xfId="50686"/>
    <cellStyle name="Comma 81" xfId="11738"/>
    <cellStyle name="Comma 81 2" xfId="50687"/>
    <cellStyle name="Comma 81 3" xfId="50688"/>
    <cellStyle name="Comma 82" xfId="11739"/>
    <cellStyle name="Comma 82 2" xfId="50689"/>
    <cellStyle name="Comma 82 3" xfId="50690"/>
    <cellStyle name="Comma 83" xfId="11740"/>
    <cellStyle name="Comma 83 2" xfId="50691"/>
    <cellStyle name="Comma 83 3" xfId="50692"/>
    <cellStyle name="Comma 84" xfId="11741"/>
    <cellStyle name="Comma 84 2" xfId="50693"/>
    <cellStyle name="Comma 84 3" xfId="50694"/>
    <cellStyle name="Comma 85" xfId="11742"/>
    <cellStyle name="Comma 85 2" xfId="50695"/>
    <cellStyle name="Comma 85 3" xfId="50696"/>
    <cellStyle name="Comma 86" xfId="11743"/>
    <cellStyle name="Comma 86 2" xfId="50697"/>
    <cellStyle name="Comma 86 3" xfId="50698"/>
    <cellStyle name="Comma 87" xfId="11744"/>
    <cellStyle name="Comma 87 2" xfId="50699"/>
    <cellStyle name="Comma 87 3" xfId="50700"/>
    <cellStyle name="Comma 88" xfId="11745"/>
    <cellStyle name="Comma 88 2" xfId="50701"/>
    <cellStyle name="Comma 88 3" xfId="50702"/>
    <cellStyle name="Comma 89" xfId="11746"/>
    <cellStyle name="Comma 89 2" xfId="50703"/>
    <cellStyle name="Comma 89 3" xfId="50704"/>
    <cellStyle name="Comma 9" xfId="11747"/>
    <cellStyle name="Comma 9 10" xfId="11748"/>
    <cellStyle name="Comma 9 10 2" xfId="11749"/>
    <cellStyle name="Comma 9 10 2 2" xfId="11750"/>
    <cellStyle name="Comma 9 10 2 2 2" xfId="11751"/>
    <cellStyle name="Comma 9 10 2 3" xfId="11752"/>
    <cellStyle name="Comma 9 11" xfId="11753"/>
    <cellStyle name="Comma 9 11 2" xfId="11754"/>
    <cellStyle name="Comma 9 11 2 2" xfId="11755"/>
    <cellStyle name="Comma 9 11 2 2 2" xfId="11756"/>
    <cellStyle name="Comma 9 11 2 3" xfId="11757"/>
    <cellStyle name="Comma 9 12" xfId="11758"/>
    <cellStyle name="Comma 9 12 2" xfId="11759"/>
    <cellStyle name="Comma 9 12 2 2" xfId="11760"/>
    <cellStyle name="Comma 9 12 2 2 2" xfId="11761"/>
    <cellStyle name="Comma 9 12 2 3" xfId="11762"/>
    <cellStyle name="Comma 9 13" xfId="11763"/>
    <cellStyle name="Comma 9 13 2" xfId="11764"/>
    <cellStyle name="Comma 9 13 2 2" xfId="11765"/>
    <cellStyle name="Comma 9 13 2 2 2" xfId="11766"/>
    <cellStyle name="Comma 9 13 2 3" xfId="11767"/>
    <cellStyle name="Comma 9 14" xfId="11768"/>
    <cellStyle name="Comma 9 14 2" xfId="11769"/>
    <cellStyle name="Comma 9 14 2 2" xfId="11770"/>
    <cellStyle name="Comma 9 14 2 2 2" xfId="11771"/>
    <cellStyle name="Comma 9 14 2 3" xfId="11772"/>
    <cellStyle name="Comma 9 15" xfId="11773"/>
    <cellStyle name="Comma 9 15 2" xfId="11774"/>
    <cellStyle name="Comma 9 15 2 2" xfId="11775"/>
    <cellStyle name="Comma 9 15 2 2 2" xfId="11776"/>
    <cellStyle name="Comma 9 15 2 3" xfId="11777"/>
    <cellStyle name="Comma 9 16" xfId="11778"/>
    <cellStyle name="Comma 9 16 2" xfId="11779"/>
    <cellStyle name="Comma 9 16 2 2" xfId="11780"/>
    <cellStyle name="Comma 9 16 2 2 2" xfId="11781"/>
    <cellStyle name="Comma 9 16 2 3" xfId="11782"/>
    <cellStyle name="Comma 9 17" xfId="11783"/>
    <cellStyle name="Comma 9 17 2" xfId="11784"/>
    <cellStyle name="Comma 9 17 2 2" xfId="11785"/>
    <cellStyle name="Comma 9 17 2 2 2" xfId="11786"/>
    <cellStyle name="Comma 9 17 2 3" xfId="11787"/>
    <cellStyle name="Comma 9 18" xfId="11788"/>
    <cellStyle name="Comma 9 18 2" xfId="11789"/>
    <cellStyle name="Comma 9 18 2 2" xfId="11790"/>
    <cellStyle name="Comma 9 18 2 2 2" xfId="11791"/>
    <cellStyle name="Comma 9 18 2 3" xfId="11792"/>
    <cellStyle name="Comma 9 19" xfId="11793"/>
    <cellStyle name="Comma 9 19 2" xfId="11794"/>
    <cellStyle name="Comma 9 19 2 2" xfId="11795"/>
    <cellStyle name="Comma 9 19 2 2 2" xfId="11796"/>
    <cellStyle name="Comma 9 19 2 3" xfId="11797"/>
    <cellStyle name="Comma 9 2" xfId="11798"/>
    <cellStyle name="Comma 9 2 2" xfId="11799"/>
    <cellStyle name="Comma 9 2 2 2" xfId="50705"/>
    <cellStyle name="Comma 9 2 2 3" xfId="50706"/>
    <cellStyle name="Comma 9 2 3" xfId="50707"/>
    <cellStyle name="Comma 9 2 4" xfId="50708"/>
    <cellStyle name="Comma 9 20" xfId="11800"/>
    <cellStyle name="Comma 9 20 2" xfId="11801"/>
    <cellStyle name="Comma 9 20 3" xfId="11802"/>
    <cellStyle name="Comma 9 21" xfId="11803"/>
    <cellStyle name="Comma 9 22" xfId="11804"/>
    <cellStyle name="Comma 9 23" xfId="11805"/>
    <cellStyle name="Comma 9 24" xfId="11806"/>
    <cellStyle name="Comma 9 25" xfId="11807"/>
    <cellStyle name="Comma 9 3" xfId="11808"/>
    <cellStyle name="Comma 9 3 2" xfId="11809"/>
    <cellStyle name="Comma 9 4" xfId="11810"/>
    <cellStyle name="Comma 9 4 2" xfId="11811"/>
    <cellStyle name="Comma 9 5" xfId="11812"/>
    <cellStyle name="Comma 9 5 2" xfId="11813"/>
    <cellStyle name="Comma 9 6" xfId="11814"/>
    <cellStyle name="Comma 9 6 2" xfId="11815"/>
    <cellStyle name="Comma 9 7" xfId="11816"/>
    <cellStyle name="Comma 9 7 2" xfId="11817"/>
    <cellStyle name="Comma 9 8" xfId="11818"/>
    <cellStyle name="Comma 9 8 2" xfId="11819"/>
    <cellStyle name="Comma 9 8 2 2" xfId="11820"/>
    <cellStyle name="Comma 9 8 2 2 2" xfId="11821"/>
    <cellStyle name="Comma 9 8 2 3" xfId="11822"/>
    <cellStyle name="Comma 9 9" xfId="11823"/>
    <cellStyle name="Comma 9 9 2" xfId="11824"/>
    <cellStyle name="Comma 9 9 2 2" xfId="11825"/>
    <cellStyle name="Comma 9 9 2 2 2" xfId="11826"/>
    <cellStyle name="Comma 9 9 2 3" xfId="11827"/>
    <cellStyle name="Comma 90" xfId="11828"/>
    <cellStyle name="Comma 90 2" xfId="50709"/>
    <cellStyle name="Comma 90 3" xfId="50710"/>
    <cellStyle name="Comma 91" xfId="11829"/>
    <cellStyle name="Comma 91 2" xfId="50711"/>
    <cellStyle name="Comma 91 3" xfId="50712"/>
    <cellStyle name="Comma 92" xfId="11830"/>
    <cellStyle name="Comma 92 2" xfId="50713"/>
    <cellStyle name="Comma 92 3" xfId="50714"/>
    <cellStyle name="Comma 93" xfId="11831"/>
    <cellStyle name="Comma 93 2" xfId="50715"/>
    <cellStyle name="Comma 93 3" xfId="50716"/>
    <cellStyle name="Comma 94" xfId="11832"/>
    <cellStyle name="Comma 94 2" xfId="50717"/>
    <cellStyle name="Comma 94 3" xfId="50718"/>
    <cellStyle name="Comma 95" xfId="11833"/>
    <cellStyle name="Comma 95 2" xfId="50719"/>
    <cellStyle name="Comma 95 3" xfId="50720"/>
    <cellStyle name="Comma 96" xfId="11834"/>
    <cellStyle name="Comma 97" xfId="11835"/>
    <cellStyle name="Comma 98" xfId="11836"/>
    <cellStyle name="Comma 99" xfId="11837"/>
    <cellStyle name="Comma 99 2" xfId="11838"/>
    <cellStyle name="Comma w/o decimals" xfId="11839"/>
    <cellStyle name="Comma w/o decimals 2" xfId="11840"/>
    <cellStyle name="Comma w/o decimals 3" xfId="11841"/>
    <cellStyle name="Comma w/o decimals 4" xfId="11842"/>
    <cellStyle name="Comma w/o decimals 5" xfId="11843"/>
    <cellStyle name="Comma*" xfId="11844"/>
    <cellStyle name="comma[0]" xfId="11845"/>
    <cellStyle name="Comma0" xfId="11846"/>
    <cellStyle name="Comma0 - Style2" xfId="50721"/>
    <cellStyle name="Comma0 - Style3" xfId="11847"/>
    <cellStyle name="Comma0 - Style3 2" xfId="11848"/>
    <cellStyle name="Comma0 - Style3 3" xfId="11849"/>
    <cellStyle name="Comma0 - Style4" xfId="11850"/>
    <cellStyle name="Comma0 - Style4 2" xfId="11851"/>
    <cellStyle name="Comma0 - Style4 2 2" xfId="11852"/>
    <cellStyle name="Comma0 - Style4 2 2 2" xfId="11853"/>
    <cellStyle name="Comma0 - Style4 2 3" xfId="50722"/>
    <cellStyle name="Comma0 - Style4 3" xfId="11854"/>
    <cellStyle name="Comma0 - Style4 4" xfId="50723"/>
    <cellStyle name="Comma0 - Style4 5" xfId="50724"/>
    <cellStyle name="Comma0 - Style4_Income Statement " xfId="50725"/>
    <cellStyle name="Comma0 - Style5" xfId="50726"/>
    <cellStyle name="Comma0 10" xfId="11855"/>
    <cellStyle name="Comma0 11" xfId="11856"/>
    <cellStyle name="Comma0 12" xfId="11857"/>
    <cellStyle name="Comma0 13" xfId="11858"/>
    <cellStyle name="Comma0 14" xfId="11859"/>
    <cellStyle name="Comma0 15" xfId="11860"/>
    <cellStyle name="Comma0 16" xfId="11861"/>
    <cellStyle name="Comma0 17" xfId="11862"/>
    <cellStyle name="Comma0 18" xfId="11863"/>
    <cellStyle name="Comma0 19" xfId="11864"/>
    <cellStyle name="Comma0 2" xfId="11865"/>
    <cellStyle name="Comma0 2 2" xfId="11866"/>
    <cellStyle name="Comma0 20" xfId="11867"/>
    <cellStyle name="Comma0 21" xfId="11868"/>
    <cellStyle name="Comma0 22" xfId="11869"/>
    <cellStyle name="Comma0 23" xfId="11870"/>
    <cellStyle name="Comma0 24" xfId="11871"/>
    <cellStyle name="Comma0 25" xfId="11872"/>
    <cellStyle name="Comma0 26" xfId="11873"/>
    <cellStyle name="Comma0 27" xfId="11874"/>
    <cellStyle name="Comma0 28" xfId="11875"/>
    <cellStyle name="Comma0 29" xfId="11876"/>
    <cellStyle name="Comma0 3" xfId="11877"/>
    <cellStyle name="Comma0 30" xfId="11878"/>
    <cellStyle name="Comma0 4" xfId="11879"/>
    <cellStyle name="Comma0 5" xfId="11880"/>
    <cellStyle name="Comma0 6" xfId="11881"/>
    <cellStyle name="Comma0 7" xfId="11882"/>
    <cellStyle name="Comma0 8" xfId="11883"/>
    <cellStyle name="Comma0 9" xfId="11884"/>
    <cellStyle name="Comma0_00001 ELS 03-31-10" xfId="11885"/>
    <cellStyle name="Comma1 - Style1" xfId="50727"/>
    <cellStyle name="Comment" xfId="11886"/>
    <cellStyle name="Comment 2" xfId="11887"/>
    <cellStyle name="Comment 2 2" xfId="11888"/>
    <cellStyle name="Comment 2 2 2" xfId="11889"/>
    <cellStyle name="Comment 2 3" xfId="50728"/>
    <cellStyle name="Comment 3" xfId="11890"/>
    <cellStyle name="Comment 4" xfId="50729"/>
    <cellStyle name="Comment 5" xfId="50730"/>
    <cellStyle name="Comment_Income Statement " xfId="50731"/>
    <cellStyle name="CompanyName" xfId="11891"/>
    <cellStyle name="Compressed" xfId="11892"/>
    <cellStyle name="Copied" xfId="11893"/>
    <cellStyle name="Copy0_" xfId="11894"/>
    <cellStyle name="Copy1_" xfId="11895"/>
    <cellStyle name="Copy2_" xfId="11896"/>
    <cellStyle name="Curren - Style2" xfId="50732"/>
    <cellStyle name="Curren - Style4" xfId="11897"/>
    <cellStyle name="Curren - Style4 2" xfId="11898"/>
    <cellStyle name="Curren - Style4 3" xfId="11899"/>
    <cellStyle name="Curren - Style6" xfId="50733"/>
    <cellStyle name="Currency" xfId="44775" builtinId="4"/>
    <cellStyle name="Currency (0)" xfId="50734"/>
    <cellStyle name="Currency (2)" xfId="50735"/>
    <cellStyle name="Currency [0.00]" xfId="11900"/>
    <cellStyle name="Currency [0] 2" xfId="50736"/>
    <cellStyle name="Currency [0] 2 2" xfId="50737"/>
    <cellStyle name="Currency [0] 2 2 2" xfId="50738"/>
    <cellStyle name="Currency [0] 2 2 2 2" xfId="50739"/>
    <cellStyle name="Currency [0] 2 2 3" xfId="50740"/>
    <cellStyle name="Currency [0] 2 2 3 2" xfId="50741"/>
    <cellStyle name="Currency [0] 2 2 4" xfId="50742"/>
    <cellStyle name="Currency [0] 2 2 4 2" xfId="50743"/>
    <cellStyle name="Currency [0] 2 2 5" xfId="50744"/>
    <cellStyle name="Currency [0] 2 2 5 2" xfId="50745"/>
    <cellStyle name="Currency [0] 2 2 6" xfId="50746"/>
    <cellStyle name="Currency [0] 2 3" xfId="50747"/>
    <cellStyle name="Currency [0] 2 3 2" xfId="50748"/>
    <cellStyle name="Currency [0] 2 4" xfId="50749"/>
    <cellStyle name="Currency [0] 2 4 2" xfId="50750"/>
    <cellStyle name="Currency [0] 2 5" xfId="50751"/>
    <cellStyle name="Currency [0] 2 5 2" xfId="50752"/>
    <cellStyle name="Currency [0] 2 6" xfId="50753"/>
    <cellStyle name="Currency [0] 2 6 2" xfId="50754"/>
    <cellStyle name="Currency [0] 2 7" xfId="50755"/>
    <cellStyle name="Currency [0] 2 7 2" xfId="50756"/>
    <cellStyle name="Currency [0] 2 8" xfId="50757"/>
    <cellStyle name="Currency [0] 2 8 2" xfId="50758"/>
    <cellStyle name="Currency [0] 2 9" xfId="50759"/>
    <cellStyle name="Currency [00]" xfId="11901"/>
    <cellStyle name="Currency [1]" xfId="44736"/>
    <cellStyle name="Currency [1] 2" xfId="50760"/>
    <cellStyle name="Currency [2]" xfId="44737"/>
    <cellStyle name="Currency [2] 2" xfId="50761"/>
    <cellStyle name="Currency [3 space]" xfId="44738"/>
    <cellStyle name="Currency [3]" xfId="44739"/>
    <cellStyle name="Currency [3] 10" xfId="50762"/>
    <cellStyle name="Currency [3] 2" xfId="44740"/>
    <cellStyle name="Currency [3] 3" xfId="50763"/>
    <cellStyle name="Currency [3] 3 2" xfId="50764"/>
    <cellStyle name="Currency [3] 4" xfId="50765"/>
    <cellStyle name="Currency [3] 4 2" xfId="50766"/>
    <cellStyle name="Currency [3] 5" xfId="50767"/>
    <cellStyle name="Currency [3] 5 2" xfId="50768"/>
    <cellStyle name="Currency [3] 6" xfId="50769"/>
    <cellStyle name="Currency [3] 7" xfId="50770"/>
    <cellStyle name="Currency [3] 8" xfId="50771"/>
    <cellStyle name="Currency [3] 9" xfId="50772"/>
    <cellStyle name="Currency [4]" xfId="44741"/>
    <cellStyle name="Currency [4] 2" xfId="44742"/>
    <cellStyle name="Currency [4] 2 2" xfId="50773"/>
    <cellStyle name="Currency [4] 2 2 2" xfId="50774"/>
    <cellStyle name="Currency [4] 2 2 2 2" xfId="50775"/>
    <cellStyle name="Currency [4] 2 2 3" xfId="50776"/>
    <cellStyle name="Currency [4] 2 2 3 2" xfId="50777"/>
    <cellStyle name="Currency [4] 2 3" xfId="50778"/>
    <cellStyle name="Currency [4] 2 3 2" xfId="50779"/>
    <cellStyle name="Currency [4] 2 4" xfId="50780"/>
    <cellStyle name="Currency [4] 2 4 2" xfId="50781"/>
    <cellStyle name="Currency [4] 3" xfId="50782"/>
    <cellStyle name="Currency [4] 3 2" xfId="50783"/>
    <cellStyle name="Currency [4] 3 2 2" xfId="50784"/>
    <cellStyle name="Currency [4] 3 2 2 2" xfId="50785"/>
    <cellStyle name="Currency [4] 3 2 3" xfId="50786"/>
    <cellStyle name="Currency [4] 3 2 3 2" xfId="50787"/>
    <cellStyle name="Currency [4] 3 3" xfId="50788"/>
    <cellStyle name="Currency [4] 3 3 2" xfId="50789"/>
    <cellStyle name="Currency [4] 3 4" xfId="50790"/>
    <cellStyle name="Currency [4] 3 4 2" xfId="50791"/>
    <cellStyle name="Currency [4] 4" xfId="50792"/>
    <cellStyle name="Currency [4] 4 2" xfId="50793"/>
    <cellStyle name="Currency [4] 4 3" xfId="50794"/>
    <cellStyle name="Currency [4] 4 3 2" xfId="50795"/>
    <cellStyle name="Currency [4] 4 4" xfId="50796"/>
    <cellStyle name="Currency [4] 4 4 2" xfId="50797"/>
    <cellStyle name="Currency [4] 5" xfId="50798"/>
    <cellStyle name="Currency [4] 5 2" xfId="50799"/>
    <cellStyle name="Currency [4] 5 3" xfId="50800"/>
    <cellStyle name="Currency [4] 5 3 2" xfId="50801"/>
    <cellStyle name="Currency [4] 5 4" xfId="50802"/>
    <cellStyle name="Currency [4] 5 4 2" xfId="50803"/>
    <cellStyle name="Currency [4] 6" xfId="50804"/>
    <cellStyle name="Currency [4] 6 2" xfId="50805"/>
    <cellStyle name="Currency [4] 7" xfId="50806"/>
    <cellStyle name="Currency [4] 7 2" xfId="50807"/>
    <cellStyle name="Currency 0" xfId="11902"/>
    <cellStyle name="Currency 10" xfId="11903"/>
    <cellStyle name="Currency 10 2" xfId="11904"/>
    <cellStyle name="Currency 10 3" xfId="11905"/>
    <cellStyle name="Currency 100" xfId="50808"/>
    <cellStyle name="Currency 101" xfId="50809"/>
    <cellStyle name="Currency 102" xfId="50810"/>
    <cellStyle name="Currency 103" xfId="50811"/>
    <cellStyle name="Currency 104" xfId="50812"/>
    <cellStyle name="Currency 105" xfId="50813"/>
    <cellStyle name="Currency 106" xfId="50814"/>
    <cellStyle name="Currency 107" xfId="50815"/>
    <cellStyle name="Currency 108" xfId="50816"/>
    <cellStyle name="Currency 109" xfId="50817"/>
    <cellStyle name="Currency 11" xfId="11906"/>
    <cellStyle name="Currency 11 2" xfId="11907"/>
    <cellStyle name="Currency 11 2 2" xfId="11908"/>
    <cellStyle name="Currency 11 3" xfId="11909"/>
    <cellStyle name="Currency 11 3 2" xfId="11910"/>
    <cellStyle name="Currency 11 3 3" xfId="11911"/>
    <cellStyle name="Currency 11 4" xfId="11912"/>
    <cellStyle name="Currency 11 4 2" xfId="11913"/>
    <cellStyle name="Currency 110" xfId="50818"/>
    <cellStyle name="Currency 111" xfId="50819"/>
    <cellStyle name="Currency 112" xfId="50820"/>
    <cellStyle name="Currency 113" xfId="50821"/>
    <cellStyle name="Currency 114" xfId="50822"/>
    <cellStyle name="Currency 115" xfId="50823"/>
    <cellStyle name="Currency 116" xfId="50824"/>
    <cellStyle name="Currency 117" xfId="50825"/>
    <cellStyle name="Currency 118" xfId="50826"/>
    <cellStyle name="Currency 119" xfId="50827"/>
    <cellStyle name="Currency 12" xfId="11914"/>
    <cellStyle name="Currency 12 2" xfId="11915"/>
    <cellStyle name="Currency 12 2 2" xfId="50828"/>
    <cellStyle name="Currency 12 3" xfId="11916"/>
    <cellStyle name="Currency 12 3 2" xfId="11917"/>
    <cellStyle name="Currency 12 3 3" xfId="11918"/>
    <cellStyle name="Currency 12 4" xfId="11919"/>
    <cellStyle name="Currency 12 4 2" xfId="50829"/>
    <cellStyle name="Currency 12 5" xfId="50830"/>
    <cellStyle name="Currency 12 5 2" xfId="50831"/>
    <cellStyle name="Currency 12 6" xfId="50832"/>
    <cellStyle name="Currency 12 6 2" xfId="50833"/>
    <cellStyle name="Currency 12 7" xfId="50834"/>
    <cellStyle name="Currency 12 7 2" xfId="50835"/>
    <cellStyle name="Currency 12 8" xfId="50836"/>
    <cellStyle name="Currency 12 8 2" xfId="50837"/>
    <cellStyle name="Currency 12 9" xfId="50838"/>
    <cellStyle name="Currency 120" xfId="50839"/>
    <cellStyle name="Currency 121" xfId="50840"/>
    <cellStyle name="Currency 122" xfId="50841"/>
    <cellStyle name="Currency 123" xfId="50842"/>
    <cellStyle name="Currency 124" xfId="50843"/>
    <cellStyle name="Currency 125" xfId="50844"/>
    <cellStyle name="Currency 126" xfId="50845"/>
    <cellStyle name="Currency 127" xfId="50846"/>
    <cellStyle name="Currency 128" xfId="50847"/>
    <cellStyle name="Currency 129" xfId="50848"/>
    <cellStyle name="Currency 13" xfId="11920"/>
    <cellStyle name="Currency 13 2" xfId="11921"/>
    <cellStyle name="Currency 13 2 2" xfId="50849"/>
    <cellStyle name="Currency 13 3" xfId="11922"/>
    <cellStyle name="Currency 13 3 2" xfId="50850"/>
    <cellStyle name="Currency 13 3 2 2" xfId="50851"/>
    <cellStyle name="Currency 13 3 3" xfId="50852"/>
    <cellStyle name="Currency 13 3 3 2" xfId="50853"/>
    <cellStyle name="Currency 13 3 4" xfId="50854"/>
    <cellStyle name="Currency 13 3 4 2" xfId="50855"/>
    <cellStyle name="Currency 13 3 5" xfId="50856"/>
    <cellStyle name="Currency 13 3 5 2" xfId="50857"/>
    <cellStyle name="Currency 13 3 6" xfId="50858"/>
    <cellStyle name="Currency 13 4" xfId="50859"/>
    <cellStyle name="Currency 13 4 2" xfId="50860"/>
    <cellStyle name="Currency 13 5" xfId="50861"/>
    <cellStyle name="Currency 13 5 2" xfId="50862"/>
    <cellStyle name="Currency 13 6" xfId="50863"/>
    <cellStyle name="Currency 13 6 2" xfId="50864"/>
    <cellStyle name="Currency 13 7" xfId="50865"/>
    <cellStyle name="Currency 13 7 2" xfId="50866"/>
    <cellStyle name="Currency 13 8" xfId="50867"/>
    <cellStyle name="Currency 13 8 2" xfId="50868"/>
    <cellStyle name="Currency 13 9" xfId="50869"/>
    <cellStyle name="Currency 130" xfId="50870"/>
    <cellStyle name="Currency 131" xfId="50871"/>
    <cellStyle name="Currency 132" xfId="50872"/>
    <cellStyle name="Currency 133" xfId="50873"/>
    <cellStyle name="Currency 134" xfId="50874"/>
    <cellStyle name="Currency 135" xfId="50875"/>
    <cellStyle name="Currency 136" xfId="50876"/>
    <cellStyle name="Currency 137" xfId="50877"/>
    <cellStyle name="Currency 138" xfId="50878"/>
    <cellStyle name="Currency 139" xfId="50879"/>
    <cellStyle name="Currency 14" xfId="11923"/>
    <cellStyle name="Currency 14 2" xfId="11924"/>
    <cellStyle name="Currency 14 3" xfId="11925"/>
    <cellStyle name="Currency 140" xfId="50880"/>
    <cellStyle name="Currency 141" xfId="50881"/>
    <cellStyle name="Currency 142" xfId="50882"/>
    <cellStyle name="Currency 143" xfId="50883"/>
    <cellStyle name="Currency 144" xfId="50884"/>
    <cellStyle name="Currency 145" xfId="50885"/>
    <cellStyle name="Currency 146" xfId="50886"/>
    <cellStyle name="Currency 147" xfId="50887"/>
    <cellStyle name="Currency 148" xfId="50888"/>
    <cellStyle name="Currency 149" xfId="50889"/>
    <cellStyle name="Currency 15" xfId="11926"/>
    <cellStyle name="Currency 15 2" xfId="11927"/>
    <cellStyle name="Currency 15 3" xfId="11928"/>
    <cellStyle name="Currency 150" xfId="50890"/>
    <cellStyle name="Currency 151" xfId="50891"/>
    <cellStyle name="Currency 152" xfId="50892"/>
    <cellStyle name="Currency 153" xfId="50893"/>
    <cellStyle name="Currency 154" xfId="50894"/>
    <cellStyle name="Currency 155" xfId="50895"/>
    <cellStyle name="Currency 156" xfId="50896"/>
    <cellStyle name="Currency 157" xfId="50897"/>
    <cellStyle name="Currency 158" xfId="50898"/>
    <cellStyle name="Currency 159" xfId="50899"/>
    <cellStyle name="Currency 16" xfId="11929"/>
    <cellStyle name="Currency 16 2" xfId="11930"/>
    <cellStyle name="Currency 16 3" xfId="11931"/>
    <cellStyle name="Currency 160" xfId="50900"/>
    <cellStyle name="Currency 161" xfId="50901"/>
    <cellStyle name="Currency 162" xfId="50902"/>
    <cellStyle name="Currency 163" xfId="50903"/>
    <cellStyle name="Currency 164" xfId="50904"/>
    <cellStyle name="Currency 165" xfId="50905"/>
    <cellStyle name="Currency 166" xfId="50906"/>
    <cellStyle name="Currency 167" xfId="50907"/>
    <cellStyle name="Currency 168" xfId="50908"/>
    <cellStyle name="Currency 169" xfId="50909"/>
    <cellStyle name="Currency 17" xfId="11932"/>
    <cellStyle name="Currency 17 2" xfId="11933"/>
    <cellStyle name="Currency 17 3" xfId="11934"/>
    <cellStyle name="Currency 170" xfId="50910"/>
    <cellStyle name="Currency 171" xfId="50911"/>
    <cellStyle name="Currency 172" xfId="50912"/>
    <cellStyle name="Currency 173" xfId="50913"/>
    <cellStyle name="Currency 174" xfId="50914"/>
    <cellStyle name="Currency 175" xfId="50915"/>
    <cellStyle name="Currency 176" xfId="50916"/>
    <cellStyle name="Currency 177" xfId="50917"/>
    <cellStyle name="Currency 178" xfId="50918"/>
    <cellStyle name="Currency 179" xfId="50919"/>
    <cellStyle name="Currency 18" xfId="11935"/>
    <cellStyle name="Currency 18 2" xfId="11936"/>
    <cellStyle name="Currency 18 3" xfId="11937"/>
    <cellStyle name="Currency 180" xfId="50920"/>
    <cellStyle name="Currency 181" xfId="50921"/>
    <cellStyle name="Currency 182" xfId="50922"/>
    <cellStyle name="Currency 183" xfId="50923"/>
    <cellStyle name="Currency 184" xfId="50924"/>
    <cellStyle name="Currency 185" xfId="50925"/>
    <cellStyle name="Currency 186" xfId="50926"/>
    <cellStyle name="Currency 187" xfId="50927"/>
    <cellStyle name="Currency 188" xfId="50928"/>
    <cellStyle name="Currency 189" xfId="50929"/>
    <cellStyle name="Currency 19" xfId="11938"/>
    <cellStyle name="Currency 19 2" xfId="11939"/>
    <cellStyle name="Currency 19 3" xfId="11940"/>
    <cellStyle name="Currency 190" xfId="50930"/>
    <cellStyle name="Currency 191" xfId="50931"/>
    <cellStyle name="Currency 192" xfId="50932"/>
    <cellStyle name="Currency 193" xfId="50933"/>
    <cellStyle name="Currency 194" xfId="50934"/>
    <cellStyle name="Currency 195" xfId="50935"/>
    <cellStyle name="Currency 196" xfId="50936"/>
    <cellStyle name="Currency 197" xfId="50937"/>
    <cellStyle name="Currency 198" xfId="50938"/>
    <cellStyle name="Currency 199" xfId="50939"/>
    <cellStyle name="Currency 2" xfId="11941"/>
    <cellStyle name="Currency 2 2" xfId="11942"/>
    <cellStyle name="Currency 2 2 2" xfId="11943"/>
    <cellStyle name="Currency 2 2 3" xfId="11944"/>
    <cellStyle name="Currency 2 2 4" xfId="11945"/>
    <cellStyle name="Currency 2 2 5" xfId="11946"/>
    <cellStyle name="Currency 2 3" xfId="11947"/>
    <cellStyle name="Currency 2 3 2" xfId="11948"/>
    <cellStyle name="Currency 2 3 3" xfId="11949"/>
    <cellStyle name="Currency 2 3 4" xfId="50940"/>
    <cellStyle name="Currency 2 4" xfId="11950"/>
    <cellStyle name="Currency 2 4 2" xfId="50941"/>
    <cellStyle name="Currency 2 4 3" xfId="50942"/>
    <cellStyle name="Currency 2 4 4" xfId="50943"/>
    <cellStyle name="Currency 2 5" xfId="11951"/>
    <cellStyle name="Currency 2 6" xfId="11952"/>
    <cellStyle name="Currency 2 7" xfId="11953"/>
    <cellStyle name="Currency 2 8" xfId="50944"/>
    <cellStyle name="Currency 2 8 2" xfId="50945"/>
    <cellStyle name="Currency 2 9" xfId="50946"/>
    <cellStyle name="Currency 2*" xfId="11954"/>
    <cellStyle name="Currency 2_Boston_Essex O&amp;M data FY11 at dept Level 4 rev 1" xfId="50947"/>
    <cellStyle name="Currency 20" xfId="11955"/>
    <cellStyle name="Currency 20 2" xfId="11956"/>
    <cellStyle name="Currency 20 3" xfId="11957"/>
    <cellStyle name="Currency 200" xfId="50948"/>
    <cellStyle name="Currency 201" xfId="50949"/>
    <cellStyle name="Currency 202" xfId="50950"/>
    <cellStyle name="Currency 203" xfId="50951"/>
    <cellStyle name="Currency 204" xfId="50952"/>
    <cellStyle name="Currency 205" xfId="50953"/>
    <cellStyle name="Currency 206" xfId="50954"/>
    <cellStyle name="Currency 207" xfId="50955"/>
    <cellStyle name="Currency 208" xfId="50956"/>
    <cellStyle name="Currency 209" xfId="50957"/>
    <cellStyle name="Currency 21" xfId="11958"/>
    <cellStyle name="Currency 21 2" xfId="11959"/>
    <cellStyle name="Currency 21 3" xfId="11960"/>
    <cellStyle name="Currency 210" xfId="50958"/>
    <cellStyle name="Currency 211" xfId="50959"/>
    <cellStyle name="Currency 212" xfId="50960"/>
    <cellStyle name="Currency 213" xfId="50961"/>
    <cellStyle name="Currency 214" xfId="50962"/>
    <cellStyle name="Currency 215" xfId="50963"/>
    <cellStyle name="Currency 216" xfId="50964"/>
    <cellStyle name="Currency 217" xfId="50965"/>
    <cellStyle name="Currency 218" xfId="50966"/>
    <cellStyle name="Currency 219" xfId="50967"/>
    <cellStyle name="Currency 22" xfId="11961"/>
    <cellStyle name="Currency 22 2" xfId="11962"/>
    <cellStyle name="Currency 22 3" xfId="11963"/>
    <cellStyle name="Currency 220" xfId="50968"/>
    <cellStyle name="Currency 220 2" xfId="50969"/>
    <cellStyle name="Currency 220 3" xfId="50970"/>
    <cellStyle name="Currency 221" xfId="50971"/>
    <cellStyle name="Currency 221 2" xfId="50972"/>
    <cellStyle name="Currency 221 3" xfId="50973"/>
    <cellStyle name="Currency 222" xfId="50974"/>
    <cellStyle name="Currency 222 2" xfId="50975"/>
    <cellStyle name="Currency 223" xfId="50976"/>
    <cellStyle name="Currency 224" xfId="50977"/>
    <cellStyle name="Currency 225" xfId="50978"/>
    <cellStyle name="Currency 226" xfId="50979"/>
    <cellStyle name="Currency 227" xfId="50980"/>
    <cellStyle name="Currency 228" xfId="50981"/>
    <cellStyle name="Currency 229" xfId="50982"/>
    <cellStyle name="Currency 23" xfId="11964"/>
    <cellStyle name="Currency 230" xfId="50983"/>
    <cellStyle name="Currency 231" xfId="50984"/>
    <cellStyle name="Currency 232" xfId="50985"/>
    <cellStyle name="Currency 233" xfId="50986"/>
    <cellStyle name="Currency 234" xfId="50987"/>
    <cellStyle name="Currency 235" xfId="50988"/>
    <cellStyle name="Currency 236" xfId="50989"/>
    <cellStyle name="Currency 237" xfId="50990"/>
    <cellStyle name="Currency 238" xfId="50991"/>
    <cellStyle name="Currency 239" xfId="50992"/>
    <cellStyle name="Currency 24" xfId="11965"/>
    <cellStyle name="Currency 240" xfId="50993"/>
    <cellStyle name="Currency 240 2" xfId="50994"/>
    <cellStyle name="Currency 240 2 2" xfId="50995"/>
    <cellStyle name="Currency 240 3" xfId="50996"/>
    <cellStyle name="Currency 241" xfId="50997"/>
    <cellStyle name="Currency 242" xfId="50998"/>
    <cellStyle name="Currency 243" xfId="50999"/>
    <cellStyle name="Currency 25" xfId="11966"/>
    <cellStyle name="Currency 26" xfId="11967"/>
    <cellStyle name="Currency 26 2" xfId="11968"/>
    <cellStyle name="Currency 27" xfId="11969"/>
    <cellStyle name="Currency 28" xfId="51000"/>
    <cellStyle name="Currency 29" xfId="51001"/>
    <cellStyle name="Currency 3" xfId="11970"/>
    <cellStyle name="Currency 3 2" xfId="11971"/>
    <cellStyle name="Currency 3 2 2" xfId="11972"/>
    <cellStyle name="Currency 3 2 3" xfId="11973"/>
    <cellStyle name="Currency 3 2 4" xfId="51002"/>
    <cellStyle name="Currency 3 3" xfId="11974"/>
    <cellStyle name="Currency 3 4" xfId="11975"/>
    <cellStyle name="Currency 3 5" xfId="11976"/>
    <cellStyle name="Currency 3*" xfId="11977"/>
    <cellStyle name="Currency 30" xfId="51003"/>
    <cellStyle name="Currency 31" xfId="51004"/>
    <cellStyle name="Currency 32" xfId="51005"/>
    <cellStyle name="Currency 33" xfId="51006"/>
    <cellStyle name="Currency 34" xfId="51007"/>
    <cellStyle name="Currency 35" xfId="51008"/>
    <cellStyle name="Currency 36" xfId="51009"/>
    <cellStyle name="Currency 37" xfId="51010"/>
    <cellStyle name="Currency 38" xfId="51011"/>
    <cellStyle name="Currency 39" xfId="51012"/>
    <cellStyle name="Currency 4" xfId="11978"/>
    <cellStyle name="Currency 4 2" xfId="11979"/>
    <cellStyle name="Currency 4 2 2" xfId="51013"/>
    <cellStyle name="Currency 4 2 3" xfId="51014"/>
    <cellStyle name="Currency 4 2 4" xfId="51015"/>
    <cellStyle name="Currency 4 3" xfId="11980"/>
    <cellStyle name="Currency 4 3 2" xfId="51016"/>
    <cellStyle name="Currency 4 3 3" xfId="51017"/>
    <cellStyle name="Currency 4 4" xfId="11981"/>
    <cellStyle name="Currency 4 5" xfId="11982"/>
    <cellStyle name="Currency 4 6" xfId="11983"/>
    <cellStyle name="Currency 4 7" xfId="11984"/>
    <cellStyle name="Currency 4 8" xfId="11985"/>
    <cellStyle name="Currency 40" xfId="51018"/>
    <cellStyle name="Currency 41" xfId="51019"/>
    <cellStyle name="Currency 42" xfId="51020"/>
    <cellStyle name="Currency 43" xfId="51021"/>
    <cellStyle name="Currency 44" xfId="51022"/>
    <cellStyle name="Currency 45" xfId="51023"/>
    <cellStyle name="Currency 46" xfId="51024"/>
    <cellStyle name="Currency 47" xfId="51025"/>
    <cellStyle name="Currency 48" xfId="51026"/>
    <cellStyle name="Currency 49" xfId="51027"/>
    <cellStyle name="Currency 5" xfId="11986"/>
    <cellStyle name="Currency 5 2" xfId="11987"/>
    <cellStyle name="Currency 5 2 2" xfId="51028"/>
    <cellStyle name="Currency 5 2 3" xfId="51029"/>
    <cellStyle name="Currency 5 2 4" xfId="51030"/>
    <cellStyle name="Currency 5 3" xfId="11988"/>
    <cellStyle name="Currency 5 4" xfId="11989"/>
    <cellStyle name="Currency 5 5" xfId="11990"/>
    <cellStyle name="Currency 5 6" xfId="11991"/>
    <cellStyle name="Currency 5 7" xfId="11992"/>
    <cellStyle name="Currency 5 8" xfId="11993"/>
    <cellStyle name="Currency 50" xfId="51031"/>
    <cellStyle name="Currency 51" xfId="51032"/>
    <cellStyle name="Currency 52" xfId="51033"/>
    <cellStyle name="Currency 53" xfId="51034"/>
    <cellStyle name="Currency 54" xfId="51035"/>
    <cellStyle name="Currency 55" xfId="51036"/>
    <cellStyle name="Currency 56" xfId="51037"/>
    <cellStyle name="Currency 57" xfId="51038"/>
    <cellStyle name="Currency 58" xfId="51039"/>
    <cellStyle name="Currency 59" xfId="51040"/>
    <cellStyle name="Currency 6" xfId="11994"/>
    <cellStyle name="Currency 6 2" xfId="11995"/>
    <cellStyle name="Currency 6 2 2" xfId="51041"/>
    <cellStyle name="Currency 6 2 2 2" xfId="51042"/>
    <cellStyle name="Currency 6 2 2 2 2" xfId="51043"/>
    <cellStyle name="Currency 6 2 2 2 2 2" xfId="51044"/>
    <cellStyle name="Currency 6 2 2 2 3" xfId="51045"/>
    <cellStyle name="Currency 6 2 2 2 4" xfId="51046"/>
    <cellStyle name="Currency 6 2 2 3" xfId="51047"/>
    <cellStyle name="Currency 6 2 2 3 2" xfId="51048"/>
    <cellStyle name="Currency 6 2 2 3 2 2" xfId="51049"/>
    <cellStyle name="Currency 6 2 2 3 3" xfId="51050"/>
    <cellStyle name="Currency 6 2 2 3 4" xfId="51051"/>
    <cellStyle name="Currency 6 2 2 4" xfId="51052"/>
    <cellStyle name="Currency 6 2 2 4 2" xfId="51053"/>
    <cellStyle name="Currency 6 2 2 5" xfId="51054"/>
    <cellStyle name="Currency 6 2 2 6" xfId="51055"/>
    <cellStyle name="Currency 6 2 3" xfId="51056"/>
    <cellStyle name="Currency 6 2 3 2" xfId="51057"/>
    <cellStyle name="Currency 6 2 3 2 2" xfId="51058"/>
    <cellStyle name="Currency 6 2 3 3" xfId="51059"/>
    <cellStyle name="Currency 6 2 3 4" xfId="51060"/>
    <cellStyle name="Currency 6 2 4" xfId="51061"/>
    <cellStyle name="Currency 6 2 4 2" xfId="51062"/>
    <cellStyle name="Currency 6 2 4 2 2" xfId="51063"/>
    <cellStyle name="Currency 6 2 4 3" xfId="51064"/>
    <cellStyle name="Currency 6 2 4 4" xfId="51065"/>
    <cellStyle name="Currency 6 2 5" xfId="51066"/>
    <cellStyle name="Currency 6 2 6" xfId="51067"/>
    <cellStyle name="Currency 6 2 6 2" xfId="51068"/>
    <cellStyle name="Currency 6 2 6 2 2" xfId="51069"/>
    <cellStyle name="Currency 6 2 6 3" xfId="51070"/>
    <cellStyle name="Currency 6 2 6 4" xfId="51071"/>
    <cellStyle name="Currency 6 3" xfId="11996"/>
    <cellStyle name="Currency 6 3 2" xfId="51072"/>
    <cellStyle name="Currency 6 3 2 2" xfId="51073"/>
    <cellStyle name="Currency 6 3 2 2 2" xfId="51074"/>
    <cellStyle name="Currency 6 3 2 3" xfId="51075"/>
    <cellStyle name="Currency 6 3 2 4" xfId="51076"/>
    <cellStyle name="Currency 6 3 3" xfId="51077"/>
    <cellStyle name="Currency 6 3 3 2" xfId="51078"/>
    <cellStyle name="Currency 6 3 3 2 2" xfId="51079"/>
    <cellStyle name="Currency 6 3 3 3" xfId="51080"/>
    <cellStyle name="Currency 6 3 3 4" xfId="51081"/>
    <cellStyle name="Currency 6 3 4" xfId="51082"/>
    <cellStyle name="Currency 6 3 4 2" xfId="51083"/>
    <cellStyle name="Currency 6 3 5" xfId="51084"/>
    <cellStyle name="Currency 6 3 6" xfId="51085"/>
    <cellStyle name="Currency 6 4" xfId="11997"/>
    <cellStyle name="Currency 6 4 2" xfId="51086"/>
    <cellStyle name="Currency 6 4 2 2" xfId="51087"/>
    <cellStyle name="Currency 6 4 2 2 2" xfId="51088"/>
    <cellStyle name="Currency 6 4 2 3" xfId="51089"/>
    <cellStyle name="Currency 6 4 2 4" xfId="51090"/>
    <cellStyle name="Currency 6 4 3" xfId="51091"/>
    <cellStyle name="Currency 6 4 3 2" xfId="51092"/>
    <cellStyle name="Currency 6 4 3 2 2" xfId="51093"/>
    <cellStyle name="Currency 6 4 3 3" xfId="51094"/>
    <cellStyle name="Currency 6 4 3 4" xfId="51095"/>
    <cellStyle name="Currency 6 4 4" xfId="51096"/>
    <cellStyle name="Currency 6 4 4 2" xfId="51097"/>
    <cellStyle name="Currency 6 4 5" xfId="51098"/>
    <cellStyle name="Currency 6 4 6" xfId="51099"/>
    <cellStyle name="Currency 6 5" xfId="11998"/>
    <cellStyle name="Currency 6 5 2" xfId="51100"/>
    <cellStyle name="Currency 6 5 2 2" xfId="51101"/>
    <cellStyle name="Currency 6 5 2 2 2" xfId="51102"/>
    <cellStyle name="Currency 6 5 2 3" xfId="51103"/>
    <cellStyle name="Currency 6 5 2 4" xfId="51104"/>
    <cellStyle name="Currency 6 5 3" xfId="51105"/>
    <cellStyle name="Currency 6 5 3 2" xfId="51106"/>
    <cellStyle name="Currency 6 5 4" xfId="51107"/>
    <cellStyle name="Currency 6 5 5" xfId="51108"/>
    <cellStyle name="Currency 6 6" xfId="11999"/>
    <cellStyle name="Currency 6 6 2" xfId="51109"/>
    <cellStyle name="Currency 6 6 2 2" xfId="51110"/>
    <cellStyle name="Currency 6 6 3" xfId="51111"/>
    <cellStyle name="Currency 6 6 4" xfId="51112"/>
    <cellStyle name="Currency 6 7" xfId="12000"/>
    <cellStyle name="Currency 6 7 2" xfId="51113"/>
    <cellStyle name="Currency 6 7 2 2" xfId="51114"/>
    <cellStyle name="Currency 6 7 3" xfId="51115"/>
    <cellStyle name="Currency 6 7 4" xfId="51116"/>
    <cellStyle name="Currency 6 8" xfId="12001"/>
    <cellStyle name="Currency 6 9" xfId="51117"/>
    <cellStyle name="Currency 6 9 2" xfId="51118"/>
    <cellStyle name="Currency 6 9 2 2" xfId="51119"/>
    <cellStyle name="Currency 6 9 3" xfId="51120"/>
    <cellStyle name="Currency 6 9 4" xfId="51121"/>
    <cellStyle name="Currency 60" xfId="51122"/>
    <cellStyle name="Currency 61" xfId="51123"/>
    <cellStyle name="Currency 62" xfId="51124"/>
    <cellStyle name="Currency 63" xfId="51125"/>
    <cellStyle name="Currency 64" xfId="51126"/>
    <cellStyle name="Currency 65" xfId="51127"/>
    <cellStyle name="Currency 66" xfId="51128"/>
    <cellStyle name="Currency 67" xfId="51129"/>
    <cellStyle name="Currency 68" xfId="51130"/>
    <cellStyle name="Currency 69" xfId="51131"/>
    <cellStyle name="Currency 7" xfId="12002"/>
    <cellStyle name="Currency 7 2" xfId="12003"/>
    <cellStyle name="Currency 7 2 2" xfId="51132"/>
    <cellStyle name="Currency 7 2 2 2" xfId="51133"/>
    <cellStyle name="Currency 7 2 2 2 2" xfId="51134"/>
    <cellStyle name="Currency 7 2 2 2 2 2" xfId="51135"/>
    <cellStyle name="Currency 7 2 2 2 3" xfId="51136"/>
    <cellStyle name="Currency 7 2 2 2 4" xfId="51137"/>
    <cellStyle name="Currency 7 2 2 3" xfId="51138"/>
    <cellStyle name="Currency 7 2 2 3 2" xfId="51139"/>
    <cellStyle name="Currency 7 2 2 3 2 2" xfId="51140"/>
    <cellStyle name="Currency 7 2 2 3 3" xfId="51141"/>
    <cellStyle name="Currency 7 2 2 3 4" xfId="51142"/>
    <cellStyle name="Currency 7 2 2 4" xfId="51143"/>
    <cellStyle name="Currency 7 2 2 4 2" xfId="51144"/>
    <cellStyle name="Currency 7 2 2 5" xfId="51145"/>
    <cellStyle name="Currency 7 2 2 6" xfId="51146"/>
    <cellStyle name="Currency 7 2 3" xfId="51147"/>
    <cellStyle name="Currency 7 2 3 2" xfId="51148"/>
    <cellStyle name="Currency 7 2 3 2 2" xfId="51149"/>
    <cellStyle name="Currency 7 2 3 3" xfId="51150"/>
    <cellStyle name="Currency 7 2 3 4" xfId="51151"/>
    <cellStyle name="Currency 7 2 4" xfId="51152"/>
    <cellStyle name="Currency 7 2 4 2" xfId="51153"/>
    <cellStyle name="Currency 7 2 4 2 2" xfId="51154"/>
    <cellStyle name="Currency 7 2 4 3" xfId="51155"/>
    <cellStyle name="Currency 7 2 4 4" xfId="51156"/>
    <cellStyle name="Currency 7 2 5" xfId="51157"/>
    <cellStyle name="Currency 7 2 6" xfId="51158"/>
    <cellStyle name="Currency 7 2 6 2" xfId="51159"/>
    <cellStyle name="Currency 7 2 6 2 2" xfId="51160"/>
    <cellStyle name="Currency 7 2 6 3" xfId="51161"/>
    <cellStyle name="Currency 7 2 6 4" xfId="51162"/>
    <cellStyle name="Currency 7 3" xfId="12004"/>
    <cellStyle name="Currency 7 3 2" xfId="51163"/>
    <cellStyle name="Currency 7 3 2 2" xfId="51164"/>
    <cellStyle name="Currency 7 3 2 2 2" xfId="51165"/>
    <cellStyle name="Currency 7 3 2 3" xfId="51166"/>
    <cellStyle name="Currency 7 3 2 4" xfId="51167"/>
    <cellStyle name="Currency 7 3 3" xfId="51168"/>
    <cellStyle name="Currency 7 3 3 2" xfId="51169"/>
    <cellStyle name="Currency 7 3 3 2 2" xfId="51170"/>
    <cellStyle name="Currency 7 3 3 3" xfId="51171"/>
    <cellStyle name="Currency 7 3 3 4" xfId="51172"/>
    <cellStyle name="Currency 7 3 4" xfId="51173"/>
    <cellStyle name="Currency 7 3 4 2" xfId="51174"/>
    <cellStyle name="Currency 7 3 5" xfId="51175"/>
    <cellStyle name="Currency 7 3 6" xfId="51176"/>
    <cellStyle name="Currency 7 4" xfId="12005"/>
    <cellStyle name="Currency 7 4 2" xfId="51177"/>
    <cellStyle name="Currency 7 4 2 2" xfId="51178"/>
    <cellStyle name="Currency 7 4 2 2 2" xfId="51179"/>
    <cellStyle name="Currency 7 4 2 3" xfId="51180"/>
    <cellStyle name="Currency 7 4 2 4" xfId="51181"/>
    <cellStyle name="Currency 7 4 3" xfId="51182"/>
    <cellStyle name="Currency 7 4 3 2" xfId="51183"/>
    <cellStyle name="Currency 7 4 3 2 2" xfId="51184"/>
    <cellStyle name="Currency 7 4 3 3" xfId="51185"/>
    <cellStyle name="Currency 7 4 3 4" xfId="51186"/>
    <cellStyle name="Currency 7 4 4" xfId="51187"/>
    <cellStyle name="Currency 7 4 4 2" xfId="51188"/>
    <cellStyle name="Currency 7 4 5" xfId="51189"/>
    <cellStyle name="Currency 7 4 6" xfId="51190"/>
    <cellStyle name="Currency 7 5" xfId="12006"/>
    <cellStyle name="Currency 7 5 2" xfId="51191"/>
    <cellStyle name="Currency 7 5 2 2" xfId="51192"/>
    <cellStyle name="Currency 7 5 2 2 2" xfId="51193"/>
    <cellStyle name="Currency 7 5 2 3" xfId="51194"/>
    <cellStyle name="Currency 7 5 2 4" xfId="51195"/>
    <cellStyle name="Currency 7 5 3" xfId="51196"/>
    <cellStyle name="Currency 7 5 3 2" xfId="51197"/>
    <cellStyle name="Currency 7 5 4" xfId="51198"/>
    <cellStyle name="Currency 7 5 5" xfId="51199"/>
    <cellStyle name="Currency 7 6" xfId="12007"/>
    <cellStyle name="Currency 7 6 2" xfId="51200"/>
    <cellStyle name="Currency 7 6 2 2" xfId="51201"/>
    <cellStyle name="Currency 7 6 3" xfId="51202"/>
    <cellStyle name="Currency 7 6 4" xfId="51203"/>
    <cellStyle name="Currency 7 7" xfId="12008"/>
    <cellStyle name="Currency 7 7 2" xfId="51204"/>
    <cellStyle name="Currency 7 7 2 2" xfId="51205"/>
    <cellStyle name="Currency 7 7 3" xfId="51206"/>
    <cellStyle name="Currency 7 7 4" xfId="51207"/>
    <cellStyle name="Currency 7 8" xfId="12009"/>
    <cellStyle name="Currency 7 9" xfId="51208"/>
    <cellStyle name="Currency 7 9 2" xfId="51209"/>
    <cellStyle name="Currency 7 9 2 2" xfId="51210"/>
    <cellStyle name="Currency 7 9 3" xfId="51211"/>
    <cellStyle name="Currency 7 9 4" xfId="51212"/>
    <cellStyle name="Currency 70" xfId="51213"/>
    <cellStyle name="Currency 71" xfId="51214"/>
    <cellStyle name="Currency 72" xfId="51215"/>
    <cellStyle name="Currency 73" xfId="51216"/>
    <cellStyle name="Currency 74" xfId="51217"/>
    <cellStyle name="Currency 75" xfId="51218"/>
    <cellStyle name="Currency 76" xfId="51219"/>
    <cellStyle name="Currency 77" xfId="51220"/>
    <cellStyle name="Currency 78" xfId="51221"/>
    <cellStyle name="Currency 79" xfId="51222"/>
    <cellStyle name="Currency 8" xfId="12010"/>
    <cellStyle name="Currency 8 2" xfId="12011"/>
    <cellStyle name="Currency 8 2 2" xfId="51223"/>
    <cellStyle name="Currency 8 2 2 2" xfId="51224"/>
    <cellStyle name="Currency 8 2 2 2 2" xfId="51225"/>
    <cellStyle name="Currency 8 2 2 2 2 2" xfId="51226"/>
    <cellStyle name="Currency 8 2 2 2 3" xfId="51227"/>
    <cellStyle name="Currency 8 2 2 2 4" xfId="51228"/>
    <cellStyle name="Currency 8 2 2 3" xfId="51229"/>
    <cellStyle name="Currency 8 2 2 3 2" xfId="51230"/>
    <cellStyle name="Currency 8 2 2 3 2 2" xfId="51231"/>
    <cellStyle name="Currency 8 2 2 3 3" xfId="51232"/>
    <cellStyle name="Currency 8 2 2 3 4" xfId="51233"/>
    <cellStyle name="Currency 8 2 2 4" xfId="51234"/>
    <cellStyle name="Currency 8 2 2 4 2" xfId="51235"/>
    <cellStyle name="Currency 8 2 2 5" xfId="51236"/>
    <cellStyle name="Currency 8 2 2 6" xfId="51237"/>
    <cellStyle name="Currency 8 2 3" xfId="51238"/>
    <cellStyle name="Currency 8 2 3 2" xfId="51239"/>
    <cellStyle name="Currency 8 2 3 2 2" xfId="51240"/>
    <cellStyle name="Currency 8 2 3 3" xfId="51241"/>
    <cellStyle name="Currency 8 2 3 4" xfId="51242"/>
    <cellStyle name="Currency 8 2 4" xfId="51243"/>
    <cellStyle name="Currency 8 2 4 2" xfId="51244"/>
    <cellStyle name="Currency 8 2 4 2 2" xfId="51245"/>
    <cellStyle name="Currency 8 2 4 3" xfId="51246"/>
    <cellStyle name="Currency 8 2 4 4" xfId="51247"/>
    <cellStyle name="Currency 8 2 5" xfId="51248"/>
    <cellStyle name="Currency 8 2 6" xfId="51249"/>
    <cellStyle name="Currency 8 2 6 2" xfId="51250"/>
    <cellStyle name="Currency 8 2 6 2 2" xfId="51251"/>
    <cellStyle name="Currency 8 2 6 3" xfId="51252"/>
    <cellStyle name="Currency 8 2 6 4" xfId="51253"/>
    <cellStyle name="Currency 8 3" xfId="12012"/>
    <cellStyle name="Currency 8 3 2" xfId="51254"/>
    <cellStyle name="Currency 8 3 2 2" xfId="51255"/>
    <cellStyle name="Currency 8 3 2 2 2" xfId="51256"/>
    <cellStyle name="Currency 8 3 2 3" xfId="51257"/>
    <cellStyle name="Currency 8 3 2 4" xfId="51258"/>
    <cellStyle name="Currency 8 3 3" xfId="51259"/>
    <cellStyle name="Currency 8 3 3 2" xfId="51260"/>
    <cellStyle name="Currency 8 3 3 2 2" xfId="51261"/>
    <cellStyle name="Currency 8 3 3 3" xfId="51262"/>
    <cellStyle name="Currency 8 3 3 4" xfId="51263"/>
    <cellStyle name="Currency 8 3 4" xfId="51264"/>
    <cellStyle name="Currency 8 3 4 2" xfId="51265"/>
    <cellStyle name="Currency 8 3 5" xfId="51266"/>
    <cellStyle name="Currency 8 3 6" xfId="51267"/>
    <cellStyle name="Currency 8 4" xfId="12013"/>
    <cellStyle name="Currency 8 4 2" xfId="51268"/>
    <cellStyle name="Currency 8 4 2 2" xfId="51269"/>
    <cellStyle name="Currency 8 4 2 2 2" xfId="51270"/>
    <cellStyle name="Currency 8 4 2 3" xfId="51271"/>
    <cellStyle name="Currency 8 4 2 4" xfId="51272"/>
    <cellStyle name="Currency 8 4 3" xfId="51273"/>
    <cellStyle name="Currency 8 4 3 2" xfId="51274"/>
    <cellStyle name="Currency 8 4 3 2 2" xfId="51275"/>
    <cellStyle name="Currency 8 4 3 3" xfId="51276"/>
    <cellStyle name="Currency 8 4 3 4" xfId="51277"/>
    <cellStyle name="Currency 8 4 4" xfId="51278"/>
    <cellStyle name="Currency 8 4 4 2" xfId="51279"/>
    <cellStyle name="Currency 8 4 5" xfId="51280"/>
    <cellStyle name="Currency 8 4 6" xfId="51281"/>
    <cellStyle name="Currency 8 5" xfId="12014"/>
    <cellStyle name="Currency 8 5 2" xfId="51282"/>
    <cellStyle name="Currency 8 5 2 2" xfId="51283"/>
    <cellStyle name="Currency 8 5 2 2 2" xfId="51284"/>
    <cellStyle name="Currency 8 5 2 3" xfId="51285"/>
    <cellStyle name="Currency 8 5 2 4" xfId="51286"/>
    <cellStyle name="Currency 8 5 3" xfId="51287"/>
    <cellStyle name="Currency 8 5 3 2" xfId="51288"/>
    <cellStyle name="Currency 8 5 4" xfId="51289"/>
    <cellStyle name="Currency 8 5 5" xfId="51290"/>
    <cellStyle name="Currency 8 6" xfId="12015"/>
    <cellStyle name="Currency 8 6 2" xfId="51291"/>
    <cellStyle name="Currency 8 6 2 2" xfId="51292"/>
    <cellStyle name="Currency 8 6 3" xfId="51293"/>
    <cellStyle name="Currency 8 6 4" xfId="51294"/>
    <cellStyle name="Currency 8 7" xfId="12016"/>
    <cellStyle name="Currency 8 7 2" xfId="51295"/>
    <cellStyle name="Currency 8 7 2 2" xfId="51296"/>
    <cellStyle name="Currency 8 7 3" xfId="51297"/>
    <cellStyle name="Currency 8 7 4" xfId="51298"/>
    <cellStyle name="Currency 8 8" xfId="12017"/>
    <cellStyle name="Currency 8 9" xfId="51299"/>
    <cellStyle name="Currency 8 9 2" xfId="51300"/>
    <cellStyle name="Currency 8 9 2 2" xfId="51301"/>
    <cellStyle name="Currency 8 9 3" xfId="51302"/>
    <cellStyle name="Currency 8 9 4" xfId="51303"/>
    <cellStyle name="Currency 80" xfId="51304"/>
    <cellStyle name="Currency 81" xfId="51305"/>
    <cellStyle name="Currency 82" xfId="51306"/>
    <cellStyle name="Currency 83" xfId="51307"/>
    <cellStyle name="Currency 84" xfId="51308"/>
    <cellStyle name="Currency 85" xfId="51309"/>
    <cellStyle name="Currency 86" xfId="51310"/>
    <cellStyle name="Currency 87" xfId="51311"/>
    <cellStyle name="Currency 88" xfId="51312"/>
    <cellStyle name="Currency 89" xfId="51313"/>
    <cellStyle name="Currency 9" xfId="12018"/>
    <cellStyle name="Currency 9 2" xfId="12019"/>
    <cellStyle name="Currency 9 3" xfId="12020"/>
    <cellStyle name="Currency 9 4" xfId="12021"/>
    <cellStyle name="Currency 9 5" xfId="12022"/>
    <cellStyle name="Currency 9 6" xfId="12023"/>
    <cellStyle name="Currency 9 7" xfId="12024"/>
    <cellStyle name="Currency 90" xfId="51314"/>
    <cellStyle name="Currency 91" xfId="51315"/>
    <cellStyle name="Currency 92" xfId="51316"/>
    <cellStyle name="Currency 93" xfId="51317"/>
    <cellStyle name="Currency 94" xfId="51318"/>
    <cellStyle name="Currency 95" xfId="51319"/>
    <cellStyle name="Currency 96" xfId="51320"/>
    <cellStyle name="Currency 97" xfId="51321"/>
    <cellStyle name="Currency 98" xfId="51322"/>
    <cellStyle name="Currency 99" xfId="51323"/>
    <cellStyle name="Currency*" xfId="12025"/>
    <cellStyle name="Currency0" xfId="12026"/>
    <cellStyle name="Currency0 2" xfId="12027"/>
    <cellStyle name="Currency0 2 2" xfId="12028"/>
    <cellStyle name="Currency0 3" xfId="12029"/>
    <cellStyle name="Currency0 4" xfId="12030"/>
    <cellStyle name="Currency0 5" xfId="12031"/>
    <cellStyle name="Currency0_April ADI" xfId="12032"/>
    <cellStyle name="Dash" xfId="12033"/>
    <cellStyle name="Data" xfId="12034"/>
    <cellStyle name="Date" xfId="12035"/>
    <cellStyle name="Date 10" xfId="12036"/>
    <cellStyle name="Date 10 2" xfId="12037"/>
    <cellStyle name="Date 10 2 2" xfId="12038"/>
    <cellStyle name="Date 10 2 2 2" xfId="12039"/>
    <cellStyle name="Date 10 2 3" xfId="12040"/>
    <cellStyle name="Date 10_Income Statement " xfId="51324"/>
    <cellStyle name="Date 11" xfId="12041"/>
    <cellStyle name="Date 11 2" xfId="12042"/>
    <cellStyle name="Date 11 2 2" xfId="12043"/>
    <cellStyle name="Date 11 2 2 2" xfId="12044"/>
    <cellStyle name="Date 11 2 3" xfId="12045"/>
    <cellStyle name="Date 11_Income Statement " xfId="51325"/>
    <cellStyle name="Date 12" xfId="12046"/>
    <cellStyle name="Date 12 2" xfId="12047"/>
    <cellStyle name="Date 12 2 2" xfId="12048"/>
    <cellStyle name="Date 12 2 2 2" xfId="12049"/>
    <cellStyle name="Date 12 2 3" xfId="12050"/>
    <cellStyle name="Date 12_Income Statement " xfId="51326"/>
    <cellStyle name="Date 13" xfId="12051"/>
    <cellStyle name="Date 13 2" xfId="12052"/>
    <cellStyle name="Date 13 2 2" xfId="12053"/>
    <cellStyle name="Date 13 2 2 2" xfId="12054"/>
    <cellStyle name="Date 13 2 3" xfId="12055"/>
    <cellStyle name="Date 13_Income Statement " xfId="51327"/>
    <cellStyle name="Date 14" xfId="12056"/>
    <cellStyle name="Date 14 2" xfId="12057"/>
    <cellStyle name="Date 14 3" xfId="12058"/>
    <cellStyle name="Date 14 4" xfId="12059"/>
    <cellStyle name="Date 15" xfId="12060"/>
    <cellStyle name="Date 15 2" xfId="12061"/>
    <cellStyle name="Date 16" xfId="12062"/>
    <cellStyle name="Date 16 2" xfId="12063"/>
    <cellStyle name="Date 17" xfId="12064"/>
    <cellStyle name="Date 17 2" xfId="12065"/>
    <cellStyle name="Date 18" xfId="12066"/>
    <cellStyle name="Date 2" xfId="12067"/>
    <cellStyle name="Date 2 2" xfId="12068"/>
    <cellStyle name="Date 2 3" xfId="12069"/>
    <cellStyle name="Date 2 4" xfId="12070"/>
    <cellStyle name="Date 2 5" xfId="12071"/>
    <cellStyle name="Date 2 6" xfId="12072"/>
    <cellStyle name="Date 2_Sheet1" xfId="12073"/>
    <cellStyle name="Date 3" xfId="12074"/>
    <cellStyle name="Date 3 2" xfId="12075"/>
    <cellStyle name="Date 3 3" xfId="12076"/>
    <cellStyle name="Date 3_Income Statement " xfId="51328"/>
    <cellStyle name="Date 4" xfId="12077"/>
    <cellStyle name="Date 4 2" xfId="12078"/>
    <cellStyle name="Date 4 2 2" xfId="12079"/>
    <cellStyle name="Date 4 2 2 2" xfId="12080"/>
    <cellStyle name="Date 4 2 3" xfId="12081"/>
    <cellStyle name="Date 4_Income Statement " xfId="51329"/>
    <cellStyle name="Date 5" xfId="12082"/>
    <cellStyle name="Date 5 2" xfId="12083"/>
    <cellStyle name="Date 5 2 2" xfId="12084"/>
    <cellStyle name="Date 5 2 2 2" xfId="12085"/>
    <cellStyle name="Date 5 2 3" xfId="12086"/>
    <cellStyle name="Date 5_Income Statement " xfId="51330"/>
    <cellStyle name="Date 6" xfId="12087"/>
    <cellStyle name="Date 6 2" xfId="12088"/>
    <cellStyle name="Date 6 2 2" xfId="12089"/>
    <cellStyle name="Date 6 2 2 2" xfId="12090"/>
    <cellStyle name="Date 6 2 3" xfId="12091"/>
    <cellStyle name="Date 6_Income Statement " xfId="51331"/>
    <cellStyle name="Date 7" xfId="12092"/>
    <cellStyle name="Date 7 2" xfId="12093"/>
    <cellStyle name="Date 7 2 2" xfId="12094"/>
    <cellStyle name="Date 7 2 2 2" xfId="12095"/>
    <cellStyle name="Date 7 2 3" xfId="12096"/>
    <cellStyle name="Date 7_Income Statement " xfId="51332"/>
    <cellStyle name="Date 8" xfId="12097"/>
    <cellStyle name="Date 8 2" xfId="12098"/>
    <cellStyle name="Date 8 2 2" xfId="12099"/>
    <cellStyle name="Date 8 2 2 2" xfId="12100"/>
    <cellStyle name="Date 8 2 3" xfId="12101"/>
    <cellStyle name="Date 8_Income Statement " xfId="51333"/>
    <cellStyle name="Date 9" xfId="12102"/>
    <cellStyle name="Date 9 2" xfId="12103"/>
    <cellStyle name="Date 9 2 2" xfId="12104"/>
    <cellStyle name="Date 9 2 2 2" xfId="12105"/>
    <cellStyle name="Date 9 2 3" xfId="12106"/>
    <cellStyle name="Date 9_Income Statement " xfId="51334"/>
    <cellStyle name="Date Aligned" xfId="12107"/>
    <cellStyle name="Date Aligned*" xfId="12108"/>
    <cellStyle name="Date Aligned_Model_Sep_2_02" xfId="12109"/>
    <cellStyle name="Date Short" xfId="12110"/>
    <cellStyle name="Date_00001 ELS 03-31-10" xfId="12111"/>
    <cellStyle name="Dec places 0" xfId="12112"/>
    <cellStyle name="Dec places 1, millions" xfId="12113"/>
    <cellStyle name="Dec places 2" xfId="12114"/>
    <cellStyle name="Dec places 2, millions" xfId="12115"/>
    <cellStyle name="Decimal 4" xfId="44743"/>
    <cellStyle name="Dezimal [0]_Compiling Utility Macros" xfId="12116"/>
    <cellStyle name="Dezimal_Compiling Utility Macros" xfId="12117"/>
    <cellStyle name="dollar" xfId="12118"/>
    <cellStyle name="dollar[0]" xfId="12119"/>
    <cellStyle name="dollar_Model_Sep_2_02" xfId="12120"/>
    <cellStyle name="Dotted Line" xfId="12121"/>
    <cellStyle name="DOWNFOOT" xfId="44744"/>
    <cellStyle name="DOWNFOOT 10" xfId="51335"/>
    <cellStyle name="DOWNFOOT 10 2" xfId="51336"/>
    <cellStyle name="DOWNFOOT 11" xfId="51337"/>
    <cellStyle name="DOWNFOOT 2" xfId="51338"/>
    <cellStyle name="DOWNFOOT 2 2" xfId="51339"/>
    <cellStyle name="DOWNFOOT 3" xfId="51340"/>
    <cellStyle name="DOWNFOOT 3 2" xfId="51341"/>
    <cellStyle name="DOWNFOOT 4" xfId="51342"/>
    <cellStyle name="DOWNFOOT 4 2" xfId="51343"/>
    <cellStyle name="DOWNFOOT 5" xfId="51344"/>
    <cellStyle name="DOWNFOOT 5 2" xfId="51345"/>
    <cellStyle name="DOWNFOOT 6" xfId="51346"/>
    <cellStyle name="DOWNFOOT 6 2" xfId="51347"/>
    <cellStyle name="DOWNFOOT 7" xfId="51348"/>
    <cellStyle name="DOWNFOOT 7 2" xfId="51349"/>
    <cellStyle name="DOWNFOOT 8" xfId="51350"/>
    <cellStyle name="DOWNFOOT 8 2" xfId="51351"/>
    <cellStyle name="DOWNFOOT 9" xfId="51352"/>
    <cellStyle name="DOWNFOOT 9 2" xfId="51353"/>
    <cellStyle name="DOWNFOOT_Income Statement " xfId="51354"/>
    <cellStyle name="DP 0, no commas" xfId="12122"/>
    <cellStyle name="dth/day" xfId="44745"/>
    <cellStyle name="dth/day 10" xfId="51355"/>
    <cellStyle name="dth/day 2" xfId="44746"/>
    <cellStyle name="dth/day 3" xfId="51356"/>
    <cellStyle name="dth/day 3 2" xfId="51357"/>
    <cellStyle name="dth/day 4" xfId="51358"/>
    <cellStyle name="dth/day 4 2" xfId="51359"/>
    <cellStyle name="dth/day 5" xfId="51360"/>
    <cellStyle name="dth/day 5 2" xfId="51361"/>
    <cellStyle name="dth/day 6" xfId="51362"/>
    <cellStyle name="dth/day 7" xfId="51363"/>
    <cellStyle name="dth/day 8" xfId="51364"/>
    <cellStyle name="dth/day 9" xfId="51365"/>
    <cellStyle name="Emphasis 1" xfId="51366"/>
    <cellStyle name="Emphasis 2" xfId="51367"/>
    <cellStyle name="Emphasis 3" xfId="51368"/>
    <cellStyle name="Enter Currency (0)" xfId="12123"/>
    <cellStyle name="Enter Currency (2)" xfId="12124"/>
    <cellStyle name="Enter Units (0)" xfId="12125"/>
    <cellStyle name="Enter Units (1)" xfId="12126"/>
    <cellStyle name="Enter Units (2)" xfId="12127"/>
    <cellStyle name="Entered" xfId="12128"/>
    <cellStyle name="ERRORS" xfId="12129"/>
    <cellStyle name="ERRORS 2" xfId="12130"/>
    <cellStyle name="ERRORS 2 2" xfId="12131"/>
    <cellStyle name="ERRORS 2 2 2" xfId="12132"/>
    <cellStyle name="ERRORS 2 3" xfId="51369"/>
    <cellStyle name="ERRORS 3" xfId="12133"/>
    <cellStyle name="ERRORS 4" xfId="51370"/>
    <cellStyle name="ERRORS 5" xfId="51371"/>
    <cellStyle name="ERRORS_Income Statement " xfId="51372"/>
    <cellStyle name="Euro" xfId="12134"/>
    <cellStyle name="Euro 10" xfId="12135"/>
    <cellStyle name="Euro 10 2" xfId="12136"/>
    <cellStyle name="Euro 11" xfId="12137"/>
    <cellStyle name="Euro 11 2" xfId="12138"/>
    <cellStyle name="Euro 12" xfId="12139"/>
    <cellStyle name="Euro 12 2" xfId="12140"/>
    <cellStyle name="Euro 13" xfId="12141"/>
    <cellStyle name="Euro 13 2" xfId="12142"/>
    <cellStyle name="Euro 14" xfId="12143"/>
    <cellStyle name="Euro 14 2" xfId="12144"/>
    <cellStyle name="Euro 14 3" xfId="12145"/>
    <cellStyle name="Euro 15" xfId="12146"/>
    <cellStyle name="Euro 15 2" xfId="12147"/>
    <cellStyle name="Euro 16" xfId="12148"/>
    <cellStyle name="Euro 16 2" xfId="12149"/>
    <cellStyle name="Euro 17" xfId="12150"/>
    <cellStyle name="Euro 17 2" xfId="12151"/>
    <cellStyle name="Euro 18" xfId="12152"/>
    <cellStyle name="Euro 18 2" xfId="12153"/>
    <cellStyle name="Euro 19" xfId="12154"/>
    <cellStyle name="Euro 19 2" xfId="12155"/>
    <cellStyle name="Euro 2" xfId="12156"/>
    <cellStyle name="Euro 2 2" xfId="12157"/>
    <cellStyle name="Euro 2 3" xfId="12158"/>
    <cellStyle name="Euro 2 4" xfId="12159"/>
    <cellStyle name="Euro 2 5" xfId="12160"/>
    <cellStyle name="Euro 2_Income Statement " xfId="51373"/>
    <cellStyle name="Euro 20" xfId="12161"/>
    <cellStyle name="Euro 20 2" xfId="12162"/>
    <cellStyle name="Euro 21" xfId="12163"/>
    <cellStyle name="Euro 21 2" xfId="12164"/>
    <cellStyle name="Euro 22" xfId="12165"/>
    <cellStyle name="Euro 22 2" xfId="12166"/>
    <cellStyle name="Euro 23" xfId="12167"/>
    <cellStyle name="Euro 23 2" xfId="12168"/>
    <cellStyle name="Euro 24" xfId="12169"/>
    <cellStyle name="Euro 24 2" xfId="12170"/>
    <cellStyle name="Euro 25" xfId="12171"/>
    <cellStyle name="Euro 25 2" xfId="12172"/>
    <cellStyle name="Euro 26" xfId="12173"/>
    <cellStyle name="Euro 26 2" xfId="12174"/>
    <cellStyle name="Euro 27" xfId="12175"/>
    <cellStyle name="Euro 27 2" xfId="12176"/>
    <cellStyle name="Euro 28" xfId="12177"/>
    <cellStyle name="Euro 28 2" xfId="12178"/>
    <cellStyle name="Euro 29" xfId="12179"/>
    <cellStyle name="Euro 29 2" xfId="12180"/>
    <cellStyle name="Euro 3" xfId="12181"/>
    <cellStyle name="Euro 3 2" xfId="12182"/>
    <cellStyle name="Euro 3 3" xfId="12183"/>
    <cellStyle name="Euro 30" xfId="12184"/>
    <cellStyle name="Euro 30 2" xfId="12185"/>
    <cellStyle name="Euro 31" xfId="12186"/>
    <cellStyle name="Euro 31 2" xfId="12187"/>
    <cellStyle name="Euro 32" xfId="12188"/>
    <cellStyle name="Euro 32 2" xfId="12189"/>
    <cellStyle name="Euro 33" xfId="12190"/>
    <cellStyle name="Euro 33 2" xfId="12191"/>
    <cellStyle name="Euro 34" xfId="12192"/>
    <cellStyle name="Euro 34 2" xfId="12193"/>
    <cellStyle name="Euro 35" xfId="12194"/>
    <cellStyle name="Euro 35 2" xfId="12195"/>
    <cellStyle name="Euro 36" xfId="12196"/>
    <cellStyle name="Euro 36 2" xfId="12197"/>
    <cellStyle name="Euro 37" xfId="12198"/>
    <cellStyle name="Euro 37 2" xfId="12199"/>
    <cellStyle name="Euro 38" xfId="12200"/>
    <cellStyle name="Euro 38 2" xfId="12201"/>
    <cellStyle name="Euro 39" xfId="12202"/>
    <cellStyle name="Euro 39 2" xfId="12203"/>
    <cellStyle name="Euro 4" xfId="12204"/>
    <cellStyle name="Euro 4 2" xfId="12205"/>
    <cellStyle name="Euro 4 3" xfId="12206"/>
    <cellStyle name="Euro 40" xfId="12207"/>
    <cellStyle name="Euro 40 2" xfId="12208"/>
    <cellStyle name="Euro 41" xfId="12209"/>
    <cellStyle name="Euro 41 2" xfId="12210"/>
    <cellStyle name="Euro 42" xfId="12211"/>
    <cellStyle name="Euro 42 2" xfId="12212"/>
    <cellStyle name="Euro 43" xfId="12213"/>
    <cellStyle name="Euro 43 2" xfId="12214"/>
    <cellStyle name="Euro 44" xfId="12215"/>
    <cellStyle name="Euro 44 2" xfId="12216"/>
    <cellStyle name="Euro 45" xfId="12217"/>
    <cellStyle name="Euro 45 2" xfId="12218"/>
    <cellStyle name="Euro 46" xfId="12219"/>
    <cellStyle name="Euro 46 2" xfId="12220"/>
    <cellStyle name="Euro 47" xfId="12221"/>
    <cellStyle name="Euro 5" xfId="12222"/>
    <cellStyle name="Euro 5 2" xfId="12223"/>
    <cellStyle name="Euro 5 3" xfId="12224"/>
    <cellStyle name="Euro 6" xfId="12225"/>
    <cellStyle name="Euro 6 2" xfId="12226"/>
    <cellStyle name="Euro 6 3" xfId="12227"/>
    <cellStyle name="Euro 7" xfId="12228"/>
    <cellStyle name="Euro 7 2" xfId="12229"/>
    <cellStyle name="Euro 7 3" xfId="12230"/>
    <cellStyle name="Euro 8" xfId="12231"/>
    <cellStyle name="Euro 8 2" xfId="12232"/>
    <cellStyle name="Euro 9" xfId="12233"/>
    <cellStyle name="Euro 9 2" xfId="12234"/>
    <cellStyle name="Euro billion" xfId="51374"/>
    <cellStyle name="Euro million" xfId="51375"/>
    <cellStyle name="Euro thousand" xfId="51376"/>
    <cellStyle name="Euro_04_09 Financial Model Results Final" xfId="51377"/>
    <cellStyle name="Explanatory Text 10" xfId="12235"/>
    <cellStyle name="Explanatory Text 10 2" xfId="12236"/>
    <cellStyle name="Explanatory Text 10 2 2" xfId="12237"/>
    <cellStyle name="Explanatory Text 10 2 2 2" xfId="12238"/>
    <cellStyle name="Explanatory Text 10 2 3" xfId="51378"/>
    <cellStyle name="Explanatory Text 10 3" xfId="12239"/>
    <cellStyle name="Explanatory Text 10 4" xfId="51379"/>
    <cellStyle name="Explanatory Text 10 5" xfId="51380"/>
    <cellStyle name="Explanatory Text 11" xfId="12240"/>
    <cellStyle name="Explanatory Text 11 2" xfId="12241"/>
    <cellStyle name="Explanatory Text 11 3" xfId="12242"/>
    <cellStyle name="Explanatory Text 12" xfId="12243"/>
    <cellStyle name="Explanatory Text 12 2" xfId="12244"/>
    <cellStyle name="Explanatory Text 12 3" xfId="12245"/>
    <cellStyle name="Explanatory Text 13" xfId="12246"/>
    <cellStyle name="Explanatory Text 14" xfId="51381"/>
    <cellStyle name="Explanatory Text 2" xfId="12247"/>
    <cellStyle name="Explanatory Text 2 2" xfId="12248"/>
    <cellStyle name="Explanatory Text 2 2 2" xfId="12249"/>
    <cellStyle name="Explanatory Text 2 2 3" xfId="12250"/>
    <cellStyle name="Explanatory Text 2 3" xfId="12251"/>
    <cellStyle name="Explanatory Text 2 3 2" xfId="51382"/>
    <cellStyle name="Explanatory Text 2 3 3" xfId="51383"/>
    <cellStyle name="Explanatory Text 2 4" xfId="12252"/>
    <cellStyle name="Explanatory Text 2 4 2" xfId="51384"/>
    <cellStyle name="Explanatory Text 2 4 3" xfId="51385"/>
    <cellStyle name="Explanatory Text 2 5" xfId="51386"/>
    <cellStyle name="Explanatory Text 2 6" xfId="51387"/>
    <cellStyle name="Explanatory Text 2 7" xfId="51388"/>
    <cellStyle name="Explanatory Text 2 8" xfId="51389"/>
    <cellStyle name="Explanatory Text 3" xfId="12253"/>
    <cellStyle name="Explanatory Text 3 2" xfId="12254"/>
    <cellStyle name="Explanatory Text 3 2 2" xfId="12255"/>
    <cellStyle name="Explanatory Text 3 2 2 2" xfId="12256"/>
    <cellStyle name="Explanatory Text 3 2 3" xfId="51390"/>
    <cellStyle name="Explanatory Text 3 3" xfId="12257"/>
    <cellStyle name="Explanatory Text 3 4" xfId="51391"/>
    <cellStyle name="Explanatory Text 3 5" xfId="51392"/>
    <cellStyle name="Explanatory Text 4" xfId="12258"/>
    <cellStyle name="Explanatory Text 4 2" xfId="12259"/>
    <cellStyle name="Explanatory Text 4 2 2" xfId="12260"/>
    <cellStyle name="Explanatory Text 4 2 2 2" xfId="12261"/>
    <cellStyle name="Explanatory Text 4 2 3" xfId="51393"/>
    <cellStyle name="Explanatory Text 4 3" xfId="12262"/>
    <cellStyle name="Explanatory Text 4 4" xfId="51394"/>
    <cellStyle name="Explanatory Text 4 5" xfId="51395"/>
    <cellStyle name="Explanatory Text 5" xfId="12263"/>
    <cellStyle name="Explanatory Text 5 2" xfId="12264"/>
    <cellStyle name="Explanatory Text 5 2 2" xfId="12265"/>
    <cellStyle name="Explanatory Text 5 2 2 2" xfId="12266"/>
    <cellStyle name="Explanatory Text 5 2 3" xfId="51396"/>
    <cellStyle name="Explanatory Text 5 3" xfId="12267"/>
    <cellStyle name="Explanatory Text 5 4" xfId="51397"/>
    <cellStyle name="Explanatory Text 5 5" xfId="51398"/>
    <cellStyle name="Explanatory Text 5 6" xfId="51399"/>
    <cellStyle name="Explanatory Text 5 7" xfId="51400"/>
    <cellStyle name="Explanatory Text 6" xfId="12268"/>
    <cellStyle name="Explanatory Text 6 2" xfId="12269"/>
    <cellStyle name="Explanatory Text 6 2 2" xfId="12270"/>
    <cellStyle name="Explanatory Text 6 2 2 2" xfId="12271"/>
    <cellStyle name="Explanatory Text 6 2 3" xfId="51401"/>
    <cellStyle name="Explanatory Text 6 3" xfId="12272"/>
    <cellStyle name="Explanatory Text 6 4" xfId="51402"/>
    <cellStyle name="Explanatory Text 6 5" xfId="51403"/>
    <cellStyle name="Explanatory Text 7" xfId="12273"/>
    <cellStyle name="Explanatory Text 7 2" xfId="12274"/>
    <cellStyle name="Explanatory Text 7 2 2" xfId="12275"/>
    <cellStyle name="Explanatory Text 7 2 2 2" xfId="12276"/>
    <cellStyle name="Explanatory Text 7 2 3" xfId="51404"/>
    <cellStyle name="Explanatory Text 7 3" xfId="12277"/>
    <cellStyle name="Explanatory Text 7 4" xfId="51405"/>
    <cellStyle name="Explanatory Text 7 5" xfId="51406"/>
    <cellStyle name="Explanatory Text 8" xfId="12278"/>
    <cellStyle name="Explanatory Text 8 2" xfId="12279"/>
    <cellStyle name="Explanatory Text 8 2 2" xfId="12280"/>
    <cellStyle name="Explanatory Text 8 2 2 2" xfId="12281"/>
    <cellStyle name="Explanatory Text 8 2 3" xfId="51407"/>
    <cellStyle name="Explanatory Text 8 3" xfId="12282"/>
    <cellStyle name="Explanatory Text 8 4" xfId="51408"/>
    <cellStyle name="Explanatory Text 8 5" xfId="51409"/>
    <cellStyle name="Explanatory Text 9" xfId="12283"/>
    <cellStyle name="Explanatory Text 9 2" xfId="12284"/>
    <cellStyle name="Explanatory Text 9 2 2" xfId="12285"/>
    <cellStyle name="Explanatory Text 9 2 2 2" xfId="12286"/>
    <cellStyle name="Explanatory Text 9 2 3" xfId="51410"/>
    <cellStyle name="Explanatory Text 9 3" xfId="12287"/>
    <cellStyle name="Explanatory Text 9 4" xfId="51411"/>
    <cellStyle name="Explanatory Text 9 5" xfId="51412"/>
    <cellStyle name="ExtRef_Date" xfId="12288"/>
    <cellStyle name="Ezres [0]_Munka1" xfId="51413"/>
    <cellStyle name="Ezres_Munka1" xfId="51414"/>
    <cellStyle name="F2" xfId="12289"/>
    <cellStyle name="F3" xfId="12290"/>
    <cellStyle name="F4" xfId="12291"/>
    <cellStyle name="F5" xfId="12292"/>
    <cellStyle name="F6" xfId="12293"/>
    <cellStyle name="F7_state taxes" xfId="12294"/>
    <cellStyle name="F8_state taxes" xfId="12295"/>
    <cellStyle name="Fixed" xfId="12296"/>
    <cellStyle name="Fixed 2" xfId="12297"/>
    <cellStyle name="Fixed 2 2" xfId="12298"/>
    <cellStyle name="Fixed 3" xfId="12299"/>
    <cellStyle name="Fixed 4" xfId="12300"/>
    <cellStyle name="Fixed 5" xfId="12301"/>
    <cellStyle name="Fixed_April ADI" xfId="12302"/>
    <cellStyle name="FOOTER - Style1" xfId="12303"/>
    <cellStyle name="Footnote" xfId="12304"/>
    <cellStyle name="FORECAST" xfId="12305"/>
    <cellStyle name="GBP" xfId="51415"/>
    <cellStyle name="GBP billion" xfId="51416"/>
    <cellStyle name="GBP million" xfId="51417"/>
    <cellStyle name="GBP thousand" xfId="51418"/>
    <cellStyle name="Good 10" xfId="12306"/>
    <cellStyle name="Good 10 2" xfId="12307"/>
    <cellStyle name="Good 10 2 2" xfId="12308"/>
    <cellStyle name="Good 10 2 2 2" xfId="12309"/>
    <cellStyle name="Good 10 2 3" xfId="51419"/>
    <cellStyle name="Good 10 3" xfId="12310"/>
    <cellStyle name="Good 10 4" xfId="51420"/>
    <cellStyle name="Good 10 5" xfId="51421"/>
    <cellStyle name="Good 11" xfId="12311"/>
    <cellStyle name="Good 11 2" xfId="12312"/>
    <cellStyle name="Good 11 3" xfId="12313"/>
    <cellStyle name="Good 12" xfId="12314"/>
    <cellStyle name="Good 12 2" xfId="12315"/>
    <cellStyle name="Good 12 3" xfId="12316"/>
    <cellStyle name="Good 13" xfId="12317"/>
    <cellStyle name="Good 14" xfId="51422"/>
    <cellStyle name="Good 2" xfId="12318"/>
    <cellStyle name="Good 2 2" xfId="12319"/>
    <cellStyle name="Good 2 2 2" xfId="12320"/>
    <cellStyle name="Good 2 2 3" xfId="12321"/>
    <cellStyle name="Good 2 3" xfId="12322"/>
    <cellStyle name="Good 2 3 2" xfId="51423"/>
    <cellStyle name="Good 2 3 3" xfId="51424"/>
    <cellStyle name="Good 2 4" xfId="12323"/>
    <cellStyle name="Good 2 4 2" xfId="51425"/>
    <cellStyle name="Good 2 4 3" xfId="51426"/>
    <cellStyle name="Good 2 5" xfId="51427"/>
    <cellStyle name="Good 2 6" xfId="51428"/>
    <cellStyle name="Good 2 7" xfId="51429"/>
    <cellStyle name="Good 2 8" xfId="51430"/>
    <cellStyle name="Good 3" xfId="12324"/>
    <cellStyle name="Good 3 2" xfId="12325"/>
    <cellStyle name="Good 3 2 2" xfId="12326"/>
    <cellStyle name="Good 3 2 2 2" xfId="12327"/>
    <cellStyle name="Good 3 2 3" xfId="51431"/>
    <cellStyle name="Good 3 3" xfId="12328"/>
    <cellStyle name="Good 3 4" xfId="51432"/>
    <cellStyle name="Good 3 5" xfId="51433"/>
    <cellStyle name="Good 4" xfId="12329"/>
    <cellStyle name="Good 4 2" xfId="12330"/>
    <cellStyle name="Good 4 2 2" xfId="12331"/>
    <cellStyle name="Good 4 2 2 2" xfId="12332"/>
    <cellStyle name="Good 4 2 3" xfId="51434"/>
    <cellStyle name="Good 4 3" xfId="12333"/>
    <cellStyle name="Good 4 4" xfId="51435"/>
    <cellStyle name="Good 4 5" xfId="51436"/>
    <cellStyle name="Good 5" xfId="12334"/>
    <cellStyle name="Good 5 2" xfId="12335"/>
    <cellStyle name="Good 5 2 2" xfId="12336"/>
    <cellStyle name="Good 5 2 2 2" xfId="12337"/>
    <cellStyle name="Good 5 2 3" xfId="51437"/>
    <cellStyle name="Good 5 3" xfId="12338"/>
    <cellStyle name="Good 5 4" xfId="51438"/>
    <cellStyle name="Good 5 5" xfId="51439"/>
    <cellStyle name="Good 5 6" xfId="51440"/>
    <cellStyle name="Good 5 7" xfId="51441"/>
    <cellStyle name="Good 6" xfId="12339"/>
    <cellStyle name="Good 6 2" xfId="12340"/>
    <cellStyle name="Good 6 2 2" xfId="12341"/>
    <cellStyle name="Good 6 2 2 2" xfId="12342"/>
    <cellStyle name="Good 6 2 3" xfId="51442"/>
    <cellStyle name="Good 6 3" xfId="12343"/>
    <cellStyle name="Good 6 4" xfId="51443"/>
    <cellStyle name="Good 6 5" xfId="51444"/>
    <cellStyle name="Good 7" xfId="12344"/>
    <cellStyle name="Good 7 2" xfId="12345"/>
    <cellStyle name="Good 7 2 2" xfId="12346"/>
    <cellStyle name="Good 7 2 2 2" xfId="12347"/>
    <cellStyle name="Good 7 2 3" xfId="51445"/>
    <cellStyle name="Good 7 3" xfId="12348"/>
    <cellStyle name="Good 7 4" xfId="51446"/>
    <cellStyle name="Good 7 5" xfId="51447"/>
    <cellStyle name="Good 8" xfId="12349"/>
    <cellStyle name="Good 8 2" xfId="12350"/>
    <cellStyle name="Good 8 2 2" xfId="12351"/>
    <cellStyle name="Good 8 2 2 2" xfId="12352"/>
    <cellStyle name="Good 8 2 3" xfId="51448"/>
    <cellStyle name="Good 8 3" xfId="12353"/>
    <cellStyle name="Good 8 4" xfId="51449"/>
    <cellStyle name="Good 8 5" xfId="51450"/>
    <cellStyle name="Good 9" xfId="12354"/>
    <cellStyle name="Good 9 2" xfId="12355"/>
    <cellStyle name="Good 9 2 2" xfId="12356"/>
    <cellStyle name="Good 9 2 2 2" xfId="12357"/>
    <cellStyle name="Good 9 2 3" xfId="51451"/>
    <cellStyle name="Good 9 3" xfId="12358"/>
    <cellStyle name="Good 9 4" xfId="51452"/>
    <cellStyle name="Good 9 5" xfId="51453"/>
    <cellStyle name="Grey" xfId="12359"/>
    <cellStyle name="Grey 2" xfId="12360"/>
    <cellStyle name="Grey 3" xfId="12361"/>
    <cellStyle name="Grey 4" xfId="12362"/>
    <cellStyle name="Grey 5" xfId="12363"/>
    <cellStyle name="hard no." xfId="51454"/>
    <cellStyle name="Hard Percent" xfId="12364"/>
    <cellStyle name="HEADER" xfId="12365"/>
    <cellStyle name="HEADER 2" xfId="12366"/>
    <cellStyle name="HEADER 3" xfId="12367"/>
    <cellStyle name="Header 4" xfId="12368"/>
    <cellStyle name="Header1" xfId="12369"/>
    <cellStyle name="Header1 2" xfId="12370"/>
    <cellStyle name="Header1 2 2" xfId="12371"/>
    <cellStyle name="Header1 2 2 2" xfId="12372"/>
    <cellStyle name="Header1 2 3" xfId="51455"/>
    <cellStyle name="Header1 3" xfId="12373"/>
    <cellStyle name="Header1 4" xfId="51456"/>
    <cellStyle name="Header1 5" xfId="51457"/>
    <cellStyle name="Header2" xfId="12374"/>
    <cellStyle name="Header2 2" xfId="12375"/>
    <cellStyle name="Header2 2 10" xfId="12376"/>
    <cellStyle name="Header2 2 10 2" xfId="12377"/>
    <cellStyle name="Header2 2 10 2 2" xfId="12378"/>
    <cellStyle name="Header2 2 10 2 3" xfId="12379"/>
    <cellStyle name="Header2 2 10 3" xfId="12380"/>
    <cellStyle name="Header2 2 10 3 2" xfId="12381"/>
    <cellStyle name="Header2 2 10 3 3" xfId="12382"/>
    <cellStyle name="Header2 2 10 4" xfId="12383"/>
    <cellStyle name="Header2 2 10 4 2" xfId="12384"/>
    <cellStyle name="Header2 2 10 4 3" xfId="12385"/>
    <cellStyle name="Header2 2 10 5" xfId="12386"/>
    <cellStyle name="Header2 2 10 5 2" xfId="12387"/>
    <cellStyle name="Header2 2 10 5 3" xfId="12388"/>
    <cellStyle name="Header2 2 10 6" xfId="12389"/>
    <cellStyle name="Header2 2 10 7" xfId="12390"/>
    <cellStyle name="Header2 2 11" xfId="12391"/>
    <cellStyle name="Header2 2 11 2" xfId="12392"/>
    <cellStyle name="Header2 2 11 2 2" xfId="12393"/>
    <cellStyle name="Header2 2 11 2 3" xfId="12394"/>
    <cellStyle name="Header2 2 11 3" xfId="12395"/>
    <cellStyle name="Header2 2 11 3 2" xfId="12396"/>
    <cellStyle name="Header2 2 11 3 3" xfId="12397"/>
    <cellStyle name="Header2 2 11 4" xfId="12398"/>
    <cellStyle name="Header2 2 11 4 2" xfId="12399"/>
    <cellStyle name="Header2 2 11 4 3" xfId="12400"/>
    <cellStyle name="Header2 2 11 5" xfId="12401"/>
    <cellStyle name="Header2 2 11 5 2" xfId="12402"/>
    <cellStyle name="Header2 2 11 5 3" xfId="12403"/>
    <cellStyle name="Header2 2 11 6" xfId="12404"/>
    <cellStyle name="Header2 2 11 7" xfId="12405"/>
    <cellStyle name="Header2 2 12" xfId="12406"/>
    <cellStyle name="Header2 2 12 2" xfId="12407"/>
    <cellStyle name="Header2 2 12 2 2" xfId="12408"/>
    <cellStyle name="Header2 2 12 2 3" xfId="12409"/>
    <cellStyle name="Header2 2 12 3" xfId="12410"/>
    <cellStyle name="Header2 2 12 3 2" xfId="12411"/>
    <cellStyle name="Header2 2 12 3 3" xfId="12412"/>
    <cellStyle name="Header2 2 12 4" xfId="12413"/>
    <cellStyle name="Header2 2 12 4 2" xfId="12414"/>
    <cellStyle name="Header2 2 12 4 3" xfId="12415"/>
    <cellStyle name="Header2 2 12 5" xfId="12416"/>
    <cellStyle name="Header2 2 12 5 2" xfId="12417"/>
    <cellStyle name="Header2 2 12 5 3" xfId="12418"/>
    <cellStyle name="Header2 2 12 6" xfId="12419"/>
    <cellStyle name="Header2 2 12 7" xfId="12420"/>
    <cellStyle name="Header2 2 13" xfId="12421"/>
    <cellStyle name="Header2 2 13 2" xfId="12422"/>
    <cellStyle name="Header2 2 13 2 2" xfId="12423"/>
    <cellStyle name="Header2 2 13 2 3" xfId="12424"/>
    <cellStyle name="Header2 2 13 3" xfId="12425"/>
    <cellStyle name="Header2 2 13 3 2" xfId="12426"/>
    <cellStyle name="Header2 2 13 3 3" xfId="12427"/>
    <cellStyle name="Header2 2 13 4" xfId="12428"/>
    <cellStyle name="Header2 2 13 4 2" xfId="12429"/>
    <cellStyle name="Header2 2 13 4 3" xfId="12430"/>
    <cellStyle name="Header2 2 13 5" xfId="12431"/>
    <cellStyle name="Header2 2 13 5 2" xfId="12432"/>
    <cellStyle name="Header2 2 13 5 3" xfId="12433"/>
    <cellStyle name="Header2 2 13 6" xfId="12434"/>
    <cellStyle name="Header2 2 13 7" xfId="12435"/>
    <cellStyle name="Header2 2 14" xfId="12436"/>
    <cellStyle name="Header2 2 14 2" xfId="12437"/>
    <cellStyle name="Header2 2 14 2 2" xfId="12438"/>
    <cellStyle name="Header2 2 14 2 3" xfId="12439"/>
    <cellStyle name="Header2 2 14 3" xfId="12440"/>
    <cellStyle name="Header2 2 14 3 2" xfId="12441"/>
    <cellStyle name="Header2 2 14 3 3" xfId="12442"/>
    <cellStyle name="Header2 2 14 4" xfId="12443"/>
    <cellStyle name="Header2 2 14 4 2" xfId="12444"/>
    <cellStyle name="Header2 2 14 4 3" xfId="12445"/>
    <cellStyle name="Header2 2 14 5" xfId="12446"/>
    <cellStyle name="Header2 2 14 5 2" xfId="12447"/>
    <cellStyle name="Header2 2 14 5 3" xfId="12448"/>
    <cellStyle name="Header2 2 14 6" xfId="12449"/>
    <cellStyle name="Header2 2 14 7" xfId="12450"/>
    <cellStyle name="Header2 2 15" xfId="12451"/>
    <cellStyle name="Header2 2 15 2" xfId="12452"/>
    <cellStyle name="Header2 2 15 2 2" xfId="12453"/>
    <cellStyle name="Header2 2 15 2 3" xfId="12454"/>
    <cellStyle name="Header2 2 15 3" xfId="12455"/>
    <cellStyle name="Header2 2 15 3 2" xfId="12456"/>
    <cellStyle name="Header2 2 15 3 3" xfId="12457"/>
    <cellStyle name="Header2 2 15 4" xfId="12458"/>
    <cellStyle name="Header2 2 15 4 2" xfId="12459"/>
    <cellStyle name="Header2 2 15 4 3" xfId="12460"/>
    <cellStyle name="Header2 2 15 5" xfId="12461"/>
    <cellStyle name="Header2 2 15 5 2" xfId="12462"/>
    <cellStyle name="Header2 2 15 5 3" xfId="12463"/>
    <cellStyle name="Header2 2 15 6" xfId="12464"/>
    <cellStyle name="Header2 2 15 7" xfId="12465"/>
    <cellStyle name="Header2 2 16" xfId="12466"/>
    <cellStyle name="Header2 2 16 2" xfId="12467"/>
    <cellStyle name="Header2 2 16 2 2" xfId="12468"/>
    <cellStyle name="Header2 2 16 2 3" xfId="12469"/>
    <cellStyle name="Header2 2 16 3" xfId="12470"/>
    <cellStyle name="Header2 2 16 3 2" xfId="12471"/>
    <cellStyle name="Header2 2 16 3 3" xfId="12472"/>
    <cellStyle name="Header2 2 16 4" xfId="12473"/>
    <cellStyle name="Header2 2 16 4 2" xfId="12474"/>
    <cellStyle name="Header2 2 16 4 3" xfId="12475"/>
    <cellStyle name="Header2 2 16 5" xfId="12476"/>
    <cellStyle name="Header2 2 16 5 2" xfId="12477"/>
    <cellStyle name="Header2 2 16 5 3" xfId="12478"/>
    <cellStyle name="Header2 2 16 6" xfId="12479"/>
    <cellStyle name="Header2 2 16 7" xfId="12480"/>
    <cellStyle name="Header2 2 17" xfId="12481"/>
    <cellStyle name="Header2 2 17 2" xfId="12482"/>
    <cellStyle name="Header2 2 17 2 2" xfId="12483"/>
    <cellStyle name="Header2 2 17 2 3" xfId="12484"/>
    <cellStyle name="Header2 2 17 3" xfId="12485"/>
    <cellStyle name="Header2 2 17 3 2" xfId="12486"/>
    <cellStyle name="Header2 2 17 3 3" xfId="12487"/>
    <cellStyle name="Header2 2 17 4" xfId="12488"/>
    <cellStyle name="Header2 2 17 4 2" xfId="12489"/>
    <cellStyle name="Header2 2 17 4 3" xfId="12490"/>
    <cellStyle name="Header2 2 17 5" xfId="12491"/>
    <cellStyle name="Header2 2 17 5 2" xfId="12492"/>
    <cellStyle name="Header2 2 17 5 3" xfId="12493"/>
    <cellStyle name="Header2 2 17 6" xfId="12494"/>
    <cellStyle name="Header2 2 17 7" xfId="12495"/>
    <cellStyle name="Header2 2 18" xfId="12496"/>
    <cellStyle name="Header2 2 18 2" xfId="12497"/>
    <cellStyle name="Header2 2 18 2 2" xfId="12498"/>
    <cellStyle name="Header2 2 18 2 3" xfId="12499"/>
    <cellStyle name="Header2 2 18 3" xfId="12500"/>
    <cellStyle name="Header2 2 18 3 2" xfId="12501"/>
    <cellStyle name="Header2 2 18 3 3" xfId="12502"/>
    <cellStyle name="Header2 2 18 4" xfId="12503"/>
    <cellStyle name="Header2 2 18 4 2" xfId="12504"/>
    <cellStyle name="Header2 2 18 4 3" xfId="12505"/>
    <cellStyle name="Header2 2 18 5" xfId="12506"/>
    <cellStyle name="Header2 2 18 5 2" xfId="12507"/>
    <cellStyle name="Header2 2 18 5 3" xfId="12508"/>
    <cellStyle name="Header2 2 18 6" xfId="12509"/>
    <cellStyle name="Header2 2 18 7" xfId="12510"/>
    <cellStyle name="Header2 2 19" xfId="12511"/>
    <cellStyle name="Header2 2 19 2" xfId="12512"/>
    <cellStyle name="Header2 2 19 3" xfId="12513"/>
    <cellStyle name="Header2 2 2" xfId="12514"/>
    <cellStyle name="Header2 2 2 10" xfId="12515"/>
    <cellStyle name="Header2 2 2 2" xfId="12516"/>
    <cellStyle name="Header2 2 2 2 2" xfId="12517"/>
    <cellStyle name="Header2 2 2 2 3" xfId="12518"/>
    <cellStyle name="Header2 2 2 2 4" xfId="12519"/>
    <cellStyle name="Header2 2 2 3" xfId="12520"/>
    <cellStyle name="Header2 2 2 3 2" xfId="12521"/>
    <cellStyle name="Header2 2 2 3 3" xfId="12522"/>
    <cellStyle name="Header2 2 2 4" xfId="12523"/>
    <cellStyle name="Header2 2 2 4 2" xfId="12524"/>
    <cellStyle name="Header2 2 2 4 3" xfId="12525"/>
    <cellStyle name="Header2 2 2 5" xfId="12526"/>
    <cellStyle name="Header2 2 2 5 2" xfId="12527"/>
    <cellStyle name="Header2 2 2 5 3" xfId="12528"/>
    <cellStyle name="Header2 2 2 6" xfId="12529"/>
    <cellStyle name="Header2 2 2 6 2" xfId="12530"/>
    <cellStyle name="Header2 2 2 6 3" xfId="12531"/>
    <cellStyle name="Header2 2 2 7" xfId="12532"/>
    <cellStyle name="Header2 2 2 7 2" xfId="12533"/>
    <cellStyle name="Header2 2 2 7 3" xfId="12534"/>
    <cellStyle name="Header2 2 2 8" xfId="12535"/>
    <cellStyle name="Header2 2 2 9" xfId="12536"/>
    <cellStyle name="Header2 2 20" xfId="12537"/>
    <cellStyle name="Header2 2 20 2" xfId="12538"/>
    <cellStyle name="Header2 2 20 3" xfId="12539"/>
    <cellStyle name="Header2 2 3" xfId="12540"/>
    <cellStyle name="Header2 2 3 2" xfId="12541"/>
    <cellStyle name="Header2 2 3 2 2" xfId="12542"/>
    <cellStyle name="Header2 2 3 2 3" xfId="12543"/>
    <cellStyle name="Header2 2 3 2 4" xfId="12544"/>
    <cellStyle name="Header2 2 3 3" xfId="12545"/>
    <cellStyle name="Header2 2 3 3 2" xfId="12546"/>
    <cellStyle name="Header2 2 3 3 3" xfId="12547"/>
    <cellStyle name="Header2 2 3 4" xfId="12548"/>
    <cellStyle name="Header2 2 3 4 2" xfId="12549"/>
    <cellStyle name="Header2 2 3 4 3" xfId="12550"/>
    <cellStyle name="Header2 2 3 5" xfId="12551"/>
    <cellStyle name="Header2 2 3 5 2" xfId="12552"/>
    <cellStyle name="Header2 2 3 5 3" xfId="12553"/>
    <cellStyle name="Header2 2 3 6" xfId="12554"/>
    <cellStyle name="Header2 2 3 7" xfId="12555"/>
    <cellStyle name="Header2 2 3 8" xfId="12556"/>
    <cellStyle name="Header2 2 4" xfId="12557"/>
    <cellStyle name="Header2 2 4 2" xfId="12558"/>
    <cellStyle name="Header2 2 4 2 2" xfId="12559"/>
    <cellStyle name="Header2 2 4 2 3" xfId="12560"/>
    <cellStyle name="Header2 2 4 3" xfId="12561"/>
    <cellStyle name="Header2 2 4 3 2" xfId="12562"/>
    <cellStyle name="Header2 2 4 3 3" xfId="12563"/>
    <cellStyle name="Header2 2 4 4" xfId="12564"/>
    <cellStyle name="Header2 2 4 4 2" xfId="12565"/>
    <cellStyle name="Header2 2 4 4 3" xfId="12566"/>
    <cellStyle name="Header2 2 4 5" xfId="12567"/>
    <cellStyle name="Header2 2 4 5 2" xfId="12568"/>
    <cellStyle name="Header2 2 4 5 3" xfId="12569"/>
    <cellStyle name="Header2 2 4 6" xfId="12570"/>
    <cellStyle name="Header2 2 4 7" xfId="12571"/>
    <cellStyle name="Header2 2 5" xfId="12572"/>
    <cellStyle name="Header2 2 5 2" xfId="12573"/>
    <cellStyle name="Header2 2 5 2 2" xfId="12574"/>
    <cellStyle name="Header2 2 5 2 3" xfId="12575"/>
    <cellStyle name="Header2 2 5 3" xfId="12576"/>
    <cellStyle name="Header2 2 5 3 2" xfId="12577"/>
    <cellStyle name="Header2 2 5 3 3" xfId="12578"/>
    <cellStyle name="Header2 2 5 4" xfId="12579"/>
    <cellStyle name="Header2 2 5 4 2" xfId="12580"/>
    <cellStyle name="Header2 2 5 4 3" xfId="12581"/>
    <cellStyle name="Header2 2 5 5" xfId="12582"/>
    <cellStyle name="Header2 2 5 5 2" xfId="12583"/>
    <cellStyle name="Header2 2 5 5 3" xfId="12584"/>
    <cellStyle name="Header2 2 5 6" xfId="12585"/>
    <cellStyle name="Header2 2 5 7" xfId="12586"/>
    <cellStyle name="Header2 2 6" xfId="12587"/>
    <cellStyle name="Header2 2 6 2" xfId="12588"/>
    <cellStyle name="Header2 2 6 2 2" xfId="12589"/>
    <cellStyle name="Header2 2 6 2 3" xfId="12590"/>
    <cellStyle name="Header2 2 6 3" xfId="12591"/>
    <cellStyle name="Header2 2 6 3 2" xfId="12592"/>
    <cellStyle name="Header2 2 6 3 3" xfId="12593"/>
    <cellStyle name="Header2 2 6 4" xfId="12594"/>
    <cellStyle name="Header2 2 6 4 2" xfId="12595"/>
    <cellStyle name="Header2 2 6 4 3" xfId="12596"/>
    <cellStyle name="Header2 2 6 5" xfId="12597"/>
    <cellStyle name="Header2 2 6 5 2" xfId="12598"/>
    <cellStyle name="Header2 2 6 5 3" xfId="12599"/>
    <cellStyle name="Header2 2 6 6" xfId="12600"/>
    <cellStyle name="Header2 2 6 7" xfId="12601"/>
    <cellStyle name="Header2 2 7" xfId="12602"/>
    <cellStyle name="Header2 2 7 2" xfId="12603"/>
    <cellStyle name="Header2 2 7 2 2" xfId="12604"/>
    <cellStyle name="Header2 2 7 2 3" xfId="12605"/>
    <cellStyle name="Header2 2 7 3" xfId="12606"/>
    <cellStyle name="Header2 2 7 3 2" xfId="12607"/>
    <cellStyle name="Header2 2 7 3 3" xfId="12608"/>
    <cellStyle name="Header2 2 7 4" xfId="12609"/>
    <cellStyle name="Header2 2 7 4 2" xfId="12610"/>
    <cellStyle name="Header2 2 7 4 3" xfId="12611"/>
    <cellStyle name="Header2 2 7 5" xfId="12612"/>
    <cellStyle name="Header2 2 7 5 2" xfId="12613"/>
    <cellStyle name="Header2 2 7 5 3" xfId="12614"/>
    <cellStyle name="Header2 2 7 6" xfId="12615"/>
    <cellStyle name="Header2 2 7 7" xfId="12616"/>
    <cellStyle name="Header2 2 8" xfId="12617"/>
    <cellStyle name="Header2 2 8 2" xfId="12618"/>
    <cellStyle name="Header2 2 8 2 2" xfId="12619"/>
    <cellStyle name="Header2 2 8 2 3" xfId="12620"/>
    <cellStyle name="Header2 2 8 3" xfId="12621"/>
    <cellStyle name="Header2 2 8 3 2" xfId="12622"/>
    <cellStyle name="Header2 2 8 3 3" xfId="12623"/>
    <cellStyle name="Header2 2 8 4" xfId="12624"/>
    <cellStyle name="Header2 2 8 4 2" xfId="12625"/>
    <cellStyle name="Header2 2 8 4 3" xfId="12626"/>
    <cellStyle name="Header2 2 8 5" xfId="12627"/>
    <cellStyle name="Header2 2 8 5 2" xfId="12628"/>
    <cellStyle name="Header2 2 8 5 3" xfId="12629"/>
    <cellStyle name="Header2 2 8 6" xfId="12630"/>
    <cellStyle name="Header2 2 8 7" xfId="12631"/>
    <cellStyle name="Header2 2 9" xfId="12632"/>
    <cellStyle name="Header2 2 9 2" xfId="12633"/>
    <cellStyle name="Header2 2 9 2 2" xfId="12634"/>
    <cellStyle name="Header2 2 9 2 3" xfId="12635"/>
    <cellStyle name="Header2 2 9 3" xfId="12636"/>
    <cellStyle name="Header2 2 9 3 2" xfId="12637"/>
    <cellStyle name="Header2 2 9 3 3" xfId="12638"/>
    <cellStyle name="Header2 2 9 4" xfId="12639"/>
    <cellStyle name="Header2 2 9 4 2" xfId="12640"/>
    <cellStyle name="Header2 2 9 4 3" xfId="12641"/>
    <cellStyle name="Header2 2 9 5" xfId="12642"/>
    <cellStyle name="Header2 2 9 5 2" xfId="12643"/>
    <cellStyle name="Header2 2 9 5 3" xfId="12644"/>
    <cellStyle name="Header2 2 9 6" xfId="12645"/>
    <cellStyle name="Header2 2 9 7" xfId="12646"/>
    <cellStyle name="Header2 3" xfId="12647"/>
    <cellStyle name="Header2 3 10" xfId="12648"/>
    <cellStyle name="Header2 3 2" xfId="12649"/>
    <cellStyle name="Header2 3 2 2" xfId="12650"/>
    <cellStyle name="Header2 3 2 3" xfId="12651"/>
    <cellStyle name="Header2 3 2 4" xfId="12652"/>
    <cellStyle name="Header2 3 3" xfId="12653"/>
    <cellStyle name="Header2 3 3 2" xfId="12654"/>
    <cellStyle name="Header2 3 3 3" xfId="12655"/>
    <cellStyle name="Header2 3 4" xfId="12656"/>
    <cellStyle name="Header2 3 4 2" xfId="12657"/>
    <cellStyle name="Header2 3 4 3" xfId="12658"/>
    <cellStyle name="Header2 3 5" xfId="12659"/>
    <cellStyle name="Header2 3 5 2" xfId="12660"/>
    <cellStyle name="Header2 3 5 3" xfId="12661"/>
    <cellStyle name="Header2 3 6" xfId="12662"/>
    <cellStyle name="Header2 3 6 2" xfId="12663"/>
    <cellStyle name="Header2 3 6 3" xfId="12664"/>
    <cellStyle name="Header2 3 7" xfId="12665"/>
    <cellStyle name="Header2 3 7 2" xfId="12666"/>
    <cellStyle name="Header2 3 7 3" xfId="12667"/>
    <cellStyle name="Header2 3 8" xfId="12668"/>
    <cellStyle name="Header2 3 9" xfId="12669"/>
    <cellStyle name="Header2 4" xfId="12670"/>
    <cellStyle name="Header2 4 10" xfId="12671"/>
    <cellStyle name="Header2 4 2" xfId="12672"/>
    <cellStyle name="Header2 4 2 2" xfId="12673"/>
    <cellStyle name="Header2 4 2 3" xfId="12674"/>
    <cellStyle name="Header2 4 2 4" xfId="12675"/>
    <cellStyle name="Header2 4 3" xfId="12676"/>
    <cellStyle name="Header2 4 3 2" xfId="12677"/>
    <cellStyle name="Header2 4 3 3" xfId="12678"/>
    <cellStyle name="Header2 4 4" xfId="12679"/>
    <cellStyle name="Header2 4 4 2" xfId="12680"/>
    <cellStyle name="Header2 4 4 3" xfId="12681"/>
    <cellStyle name="Header2 4 5" xfId="12682"/>
    <cellStyle name="Header2 4 5 2" xfId="12683"/>
    <cellStyle name="Header2 4 5 3" xfId="12684"/>
    <cellStyle name="Header2 4 6" xfId="12685"/>
    <cellStyle name="Header2 4 6 2" xfId="12686"/>
    <cellStyle name="Header2 4 6 3" xfId="12687"/>
    <cellStyle name="Header2 4 7" xfId="12688"/>
    <cellStyle name="Header2 4 7 2" xfId="12689"/>
    <cellStyle name="Header2 4 7 3" xfId="12690"/>
    <cellStyle name="Header2 4 8" xfId="12691"/>
    <cellStyle name="Header2 4 8 2" xfId="12692"/>
    <cellStyle name="Header2 4 8 3" xfId="12693"/>
    <cellStyle name="Header2 4 9" xfId="12694"/>
    <cellStyle name="Header2 5" xfId="12695"/>
    <cellStyle name="Header2 5 10" xfId="12696"/>
    <cellStyle name="Header2 5 2" xfId="12697"/>
    <cellStyle name="Header2 5 2 2" xfId="12698"/>
    <cellStyle name="Header2 5 2 3" xfId="12699"/>
    <cellStyle name="Header2 5 2 4" xfId="12700"/>
    <cellStyle name="Header2 5 3" xfId="12701"/>
    <cellStyle name="Header2 5 3 2" xfId="12702"/>
    <cellStyle name="Header2 5 3 3" xfId="12703"/>
    <cellStyle name="Header2 5 4" xfId="12704"/>
    <cellStyle name="Header2 5 4 2" xfId="12705"/>
    <cellStyle name="Header2 5 4 3" xfId="12706"/>
    <cellStyle name="Header2 5 5" xfId="12707"/>
    <cellStyle name="Header2 5 5 2" xfId="12708"/>
    <cellStyle name="Header2 5 5 3" xfId="12709"/>
    <cellStyle name="Header2 5 6" xfId="12710"/>
    <cellStyle name="Header2 5 6 2" xfId="12711"/>
    <cellStyle name="Header2 5 6 3" xfId="12712"/>
    <cellStyle name="Header2 5 7" xfId="12713"/>
    <cellStyle name="Header2 5 7 2" xfId="12714"/>
    <cellStyle name="Header2 5 7 3" xfId="12715"/>
    <cellStyle name="Header2 5 8" xfId="12716"/>
    <cellStyle name="Header2 5 9" xfId="12717"/>
    <cellStyle name="Header2 6" xfId="12718"/>
    <cellStyle name="Header2 6 2" xfId="12719"/>
    <cellStyle name="Header2 6 3" xfId="12720"/>
    <cellStyle name="Header2 7" xfId="51458"/>
    <cellStyle name="Header2 7 2" xfId="51459"/>
    <cellStyle name="Header2 8" xfId="51460"/>
    <cellStyle name="Header2 8 2" xfId="51461"/>
    <cellStyle name="Header2 9" xfId="51462"/>
    <cellStyle name="Header2 9 2" xfId="51463"/>
    <cellStyle name="Header2_Income Statement " xfId="51464"/>
    <cellStyle name="Heading 1 10" xfId="12721"/>
    <cellStyle name="Heading 1 10 2" xfId="12722"/>
    <cellStyle name="Heading 1 10 2 2" xfId="12723"/>
    <cellStyle name="Heading 1 10 2 2 2" xfId="12724"/>
    <cellStyle name="Heading 1 10 2 3" xfId="51465"/>
    <cellStyle name="Heading 1 10 3" xfId="12725"/>
    <cellStyle name="Heading 1 10 4" xfId="51466"/>
    <cellStyle name="Heading 1 10 5" xfId="51467"/>
    <cellStyle name="Heading 1 11" xfId="12726"/>
    <cellStyle name="Heading 1 11 2" xfId="12727"/>
    <cellStyle name="Heading 1 11 2 2" xfId="12728"/>
    <cellStyle name="Heading 1 11 3" xfId="12729"/>
    <cellStyle name="Heading 1 11 4" xfId="12730"/>
    <cellStyle name="Heading 1 12" xfId="12731"/>
    <cellStyle name="Heading 1 12 2" xfId="12732"/>
    <cellStyle name="Heading 1 12 2 2" xfId="12733"/>
    <cellStyle name="Heading 1 12 3" xfId="12734"/>
    <cellStyle name="Heading 1 12 4" xfId="12735"/>
    <cellStyle name="Heading 1 13" xfId="12736"/>
    <cellStyle name="Heading 1 13 2" xfId="12737"/>
    <cellStyle name="Heading 1 14" xfId="12738"/>
    <cellStyle name="Heading 1 15" xfId="12739"/>
    <cellStyle name="Heading 1 2" xfId="12740"/>
    <cellStyle name="Heading 1 2 2" xfId="12741"/>
    <cellStyle name="Heading 1 2 2 2" xfId="12742"/>
    <cellStyle name="Heading 1 2 2 2 2" xfId="12743"/>
    <cellStyle name="Heading 1 2 2 3" xfId="12744"/>
    <cellStyle name="Heading 1 2 2 3 2" xfId="12745"/>
    <cellStyle name="Heading 1 2 2 4" xfId="12746"/>
    <cellStyle name="Heading 1 2 3" xfId="12747"/>
    <cellStyle name="Heading 1 2 3 2" xfId="12748"/>
    <cellStyle name="Heading 1 2 3 2 2" xfId="12749"/>
    <cellStyle name="Heading 1 2 3 3" xfId="12750"/>
    <cellStyle name="Heading 1 2 4" xfId="12751"/>
    <cellStyle name="Heading 1 2 4 2" xfId="51468"/>
    <cellStyle name="Heading 1 2 4 3" xfId="51469"/>
    <cellStyle name="Heading 1 2 5" xfId="51470"/>
    <cellStyle name="Heading 1 2 6" xfId="51471"/>
    <cellStyle name="Heading 1 2 7" xfId="51472"/>
    <cellStyle name="Heading 1 2 8" xfId="51473"/>
    <cellStyle name="Heading 1 2_FERC versus US GAAP differences - GSE MECO and Nantucket" xfId="51474"/>
    <cellStyle name="Heading 1 3" xfId="12752"/>
    <cellStyle name="Heading 1 3 2" xfId="12753"/>
    <cellStyle name="Heading 1 3 2 2" xfId="12754"/>
    <cellStyle name="Heading 1 3 2 2 2" xfId="12755"/>
    <cellStyle name="Heading 1 3 2 3" xfId="51475"/>
    <cellStyle name="Heading 1 3 3" xfId="12756"/>
    <cellStyle name="Heading 1 3 4" xfId="12757"/>
    <cellStyle name="Heading 1 3 5" xfId="51476"/>
    <cellStyle name="Heading 1 4" xfId="12758"/>
    <cellStyle name="Heading 1 4 2" xfId="12759"/>
    <cellStyle name="Heading 1 4 2 2" xfId="12760"/>
    <cellStyle name="Heading 1 4 2 2 2" xfId="12761"/>
    <cellStyle name="Heading 1 4 2 3" xfId="51477"/>
    <cellStyle name="Heading 1 4 3" xfId="12762"/>
    <cellStyle name="Heading 1 4 4" xfId="51478"/>
    <cellStyle name="Heading 1 4 5" xfId="51479"/>
    <cellStyle name="Heading 1 5" xfId="12763"/>
    <cellStyle name="Heading 1 5 2" xfId="12764"/>
    <cellStyle name="Heading 1 5 2 2" xfId="12765"/>
    <cellStyle name="Heading 1 5 2 2 2" xfId="12766"/>
    <cellStyle name="Heading 1 5 2 3" xfId="51480"/>
    <cellStyle name="Heading 1 5 3" xfId="12767"/>
    <cellStyle name="Heading 1 5 4" xfId="51481"/>
    <cellStyle name="Heading 1 5 5" xfId="51482"/>
    <cellStyle name="Heading 1 5 6" xfId="51483"/>
    <cellStyle name="Heading 1 5 7" xfId="51484"/>
    <cellStyle name="Heading 1 6" xfId="12768"/>
    <cellStyle name="Heading 1 6 2" xfId="12769"/>
    <cellStyle name="Heading 1 6 2 2" xfId="12770"/>
    <cellStyle name="Heading 1 6 2 2 2" xfId="12771"/>
    <cellStyle name="Heading 1 6 2 3" xfId="51485"/>
    <cellStyle name="Heading 1 6 3" xfId="12772"/>
    <cellStyle name="Heading 1 6 4" xfId="51486"/>
    <cellStyle name="Heading 1 6 5" xfId="51487"/>
    <cellStyle name="Heading 1 7" xfId="12773"/>
    <cellStyle name="Heading 1 7 2" xfId="12774"/>
    <cellStyle name="Heading 1 7 2 2" xfId="12775"/>
    <cellStyle name="Heading 1 7 2 2 2" xfId="12776"/>
    <cellStyle name="Heading 1 7 2 3" xfId="51488"/>
    <cellStyle name="Heading 1 7 3" xfId="12777"/>
    <cellStyle name="Heading 1 7 4" xfId="51489"/>
    <cellStyle name="Heading 1 7 5" xfId="51490"/>
    <cellStyle name="Heading 1 8" xfId="12778"/>
    <cellStyle name="Heading 1 8 2" xfId="12779"/>
    <cellStyle name="Heading 1 8 2 2" xfId="12780"/>
    <cellStyle name="Heading 1 8 2 2 2" xfId="12781"/>
    <cellStyle name="Heading 1 8 2 3" xfId="51491"/>
    <cellStyle name="Heading 1 8 3" xfId="12782"/>
    <cellStyle name="Heading 1 8 4" xfId="51492"/>
    <cellStyle name="Heading 1 8 5" xfId="51493"/>
    <cellStyle name="Heading 1 9" xfId="12783"/>
    <cellStyle name="Heading 1 9 2" xfId="12784"/>
    <cellStyle name="Heading 1 9 2 2" xfId="12785"/>
    <cellStyle name="Heading 1 9 2 2 2" xfId="12786"/>
    <cellStyle name="Heading 1 9 2 3" xfId="51494"/>
    <cellStyle name="Heading 1 9 3" xfId="12787"/>
    <cellStyle name="Heading 1 9 4" xfId="51495"/>
    <cellStyle name="Heading 1 9 5" xfId="51496"/>
    <cellStyle name="Heading 2 10" xfId="12788"/>
    <cellStyle name="Heading 2 10 2" xfId="12789"/>
    <cellStyle name="Heading 2 10 2 2" xfId="12790"/>
    <cellStyle name="Heading 2 10 2 2 2" xfId="12791"/>
    <cellStyle name="Heading 2 10 2 3" xfId="51497"/>
    <cellStyle name="Heading 2 10 3" xfId="12792"/>
    <cellStyle name="Heading 2 10 4" xfId="51498"/>
    <cellStyle name="Heading 2 10 5" xfId="51499"/>
    <cellStyle name="Heading 2 11" xfId="12793"/>
    <cellStyle name="Heading 2 11 2" xfId="12794"/>
    <cellStyle name="Heading 2 11 2 2" xfId="12795"/>
    <cellStyle name="Heading 2 11 3" xfId="12796"/>
    <cellStyle name="Heading 2 11 4" xfId="12797"/>
    <cellStyle name="Heading 2 12" xfId="12798"/>
    <cellStyle name="Heading 2 12 2" xfId="12799"/>
    <cellStyle name="Heading 2 12 2 2" xfId="12800"/>
    <cellStyle name="Heading 2 12 3" xfId="12801"/>
    <cellStyle name="Heading 2 12 4" xfId="12802"/>
    <cellStyle name="Heading 2 13" xfId="12803"/>
    <cellStyle name="Heading 2 13 2" xfId="12804"/>
    <cellStyle name="Heading 2 14" xfId="12805"/>
    <cellStyle name="Heading 2 15" xfId="12806"/>
    <cellStyle name="Heading 2 2" xfId="12807"/>
    <cellStyle name="Heading 2 2 2" xfId="12808"/>
    <cellStyle name="Heading 2 2 2 2" xfId="12809"/>
    <cellStyle name="Heading 2 2 2 2 2" xfId="12810"/>
    <cellStyle name="Heading 2 2 2 3" xfId="12811"/>
    <cellStyle name="Heading 2 2 2 3 2" xfId="12812"/>
    <cellStyle name="Heading 2 2 2 4" xfId="12813"/>
    <cellStyle name="Heading 2 2 3" xfId="12814"/>
    <cellStyle name="Heading 2 2 3 2" xfId="12815"/>
    <cellStyle name="Heading 2 2 3 2 2" xfId="12816"/>
    <cellStyle name="Heading 2 2 3 3" xfId="12817"/>
    <cellStyle name="Heading 2 2 4" xfId="12818"/>
    <cellStyle name="Heading 2 2 4 2" xfId="51500"/>
    <cellStyle name="Heading 2 2 4 3" xfId="51501"/>
    <cellStyle name="Heading 2 2 5" xfId="51502"/>
    <cellStyle name="Heading 2 2 6" xfId="51503"/>
    <cellStyle name="Heading 2 2 7" xfId="51504"/>
    <cellStyle name="Heading 2 2 8" xfId="51505"/>
    <cellStyle name="Heading 2 2_FERC versus US GAAP differences - GSE MECO and Nantucket" xfId="51506"/>
    <cellStyle name="Heading 2 3" xfId="12819"/>
    <cellStyle name="Heading 2 3 2" xfId="12820"/>
    <cellStyle name="Heading 2 3 2 2" xfId="12821"/>
    <cellStyle name="Heading 2 3 2 2 2" xfId="12822"/>
    <cellStyle name="Heading 2 3 2 3" xfId="51507"/>
    <cellStyle name="Heading 2 3 3" xfId="12823"/>
    <cellStyle name="Heading 2 3 4" xfId="12824"/>
    <cellStyle name="Heading 2 3 5" xfId="51508"/>
    <cellStyle name="Heading 2 4" xfId="12825"/>
    <cellStyle name="Heading 2 4 2" xfId="12826"/>
    <cellStyle name="Heading 2 4 2 2" xfId="12827"/>
    <cellStyle name="Heading 2 4 2 2 2" xfId="12828"/>
    <cellStyle name="Heading 2 4 2 3" xfId="51509"/>
    <cellStyle name="Heading 2 4 3" xfId="12829"/>
    <cellStyle name="Heading 2 4 4" xfId="51510"/>
    <cellStyle name="Heading 2 4 5" xfId="51511"/>
    <cellStyle name="Heading 2 5" xfId="12830"/>
    <cellStyle name="Heading 2 5 2" xfId="12831"/>
    <cellStyle name="Heading 2 5 2 2" xfId="12832"/>
    <cellStyle name="Heading 2 5 2 2 2" xfId="12833"/>
    <cellStyle name="Heading 2 5 2 3" xfId="51512"/>
    <cellStyle name="Heading 2 5 3" xfId="12834"/>
    <cellStyle name="Heading 2 5 4" xfId="51513"/>
    <cellStyle name="Heading 2 5 5" xfId="51514"/>
    <cellStyle name="Heading 2 5 6" xfId="51515"/>
    <cellStyle name="Heading 2 5 7" xfId="51516"/>
    <cellStyle name="Heading 2 6" xfId="12835"/>
    <cellStyle name="Heading 2 6 2" xfId="12836"/>
    <cellStyle name="Heading 2 6 2 2" xfId="12837"/>
    <cellStyle name="Heading 2 6 2 2 2" xfId="12838"/>
    <cellStyle name="Heading 2 6 2 3" xfId="51517"/>
    <cellStyle name="Heading 2 6 3" xfId="12839"/>
    <cellStyle name="Heading 2 6 4" xfId="51518"/>
    <cellStyle name="Heading 2 6 5" xfId="51519"/>
    <cellStyle name="Heading 2 7" xfId="12840"/>
    <cellStyle name="Heading 2 7 2" xfId="12841"/>
    <cellStyle name="Heading 2 7 2 2" xfId="12842"/>
    <cellStyle name="Heading 2 7 2 2 2" xfId="12843"/>
    <cellStyle name="Heading 2 7 2 3" xfId="51520"/>
    <cellStyle name="Heading 2 7 3" xfId="12844"/>
    <cellStyle name="Heading 2 7 4" xfId="51521"/>
    <cellStyle name="Heading 2 7 5" xfId="51522"/>
    <cellStyle name="Heading 2 8" xfId="12845"/>
    <cellStyle name="Heading 2 8 2" xfId="12846"/>
    <cellStyle name="Heading 2 8 2 2" xfId="12847"/>
    <cellStyle name="Heading 2 8 2 2 2" xfId="12848"/>
    <cellStyle name="Heading 2 8 2 3" xfId="51523"/>
    <cellStyle name="Heading 2 8 3" xfId="12849"/>
    <cellStyle name="Heading 2 8 4" xfId="51524"/>
    <cellStyle name="Heading 2 8 5" xfId="51525"/>
    <cellStyle name="Heading 2 9" xfId="12850"/>
    <cellStyle name="Heading 2 9 2" xfId="12851"/>
    <cellStyle name="Heading 2 9 2 2" xfId="12852"/>
    <cellStyle name="Heading 2 9 2 2 2" xfId="12853"/>
    <cellStyle name="Heading 2 9 2 3" xfId="51526"/>
    <cellStyle name="Heading 2 9 3" xfId="12854"/>
    <cellStyle name="Heading 2 9 4" xfId="51527"/>
    <cellStyle name="Heading 2 9 5" xfId="51528"/>
    <cellStyle name="Heading 3 10" xfId="12855"/>
    <cellStyle name="Heading 3 10 2" xfId="12856"/>
    <cellStyle name="Heading 3 10 2 2" xfId="12857"/>
    <cellStyle name="Heading 3 10 2 2 2" xfId="12858"/>
    <cellStyle name="Heading 3 10 2 3" xfId="51529"/>
    <cellStyle name="Heading 3 10 3" xfId="12859"/>
    <cellStyle name="Heading 3 10 4" xfId="51530"/>
    <cellStyle name="Heading 3 10 5" xfId="51531"/>
    <cellStyle name="Heading 3 11" xfId="12860"/>
    <cellStyle name="Heading 3 11 2" xfId="12861"/>
    <cellStyle name="Heading 3 11 2 2" xfId="12862"/>
    <cellStyle name="Heading 3 11 3" xfId="12863"/>
    <cellStyle name="Heading 3 11 4" xfId="12864"/>
    <cellStyle name="Heading 3 12" xfId="12865"/>
    <cellStyle name="Heading 3 12 2" xfId="12866"/>
    <cellStyle name="Heading 3 12 2 2" xfId="12867"/>
    <cellStyle name="Heading 3 12 3" xfId="12868"/>
    <cellStyle name="Heading 3 12 4" xfId="12869"/>
    <cellStyle name="Heading 3 13" xfId="12870"/>
    <cellStyle name="Heading 3 13 2" xfId="12871"/>
    <cellStyle name="Heading 3 14" xfId="12872"/>
    <cellStyle name="Heading 3 15" xfId="12873"/>
    <cellStyle name="Heading 3 2" xfId="12874"/>
    <cellStyle name="Heading 3 2 2" xfId="12875"/>
    <cellStyle name="Heading 3 2 2 2" xfId="12876"/>
    <cellStyle name="Heading 3 2 2 2 2" xfId="12877"/>
    <cellStyle name="Heading 3 2 2 3" xfId="12878"/>
    <cellStyle name="Heading 3 2 2 3 2" xfId="12879"/>
    <cellStyle name="Heading 3 2 2 4" xfId="12880"/>
    <cellStyle name="Heading 3 2 3" xfId="12881"/>
    <cellStyle name="Heading 3 2 3 2" xfId="12882"/>
    <cellStyle name="Heading 3 2 3 2 2" xfId="12883"/>
    <cellStyle name="Heading 3 2 3 3" xfId="12884"/>
    <cellStyle name="Heading 3 2 4" xfId="12885"/>
    <cellStyle name="Heading 3 2 4 2" xfId="51532"/>
    <cellStyle name="Heading 3 2 4 3" xfId="51533"/>
    <cellStyle name="Heading 3 2 5" xfId="51534"/>
    <cellStyle name="Heading 3 2 6" xfId="51535"/>
    <cellStyle name="Heading 3 2 7" xfId="51536"/>
    <cellStyle name="Heading 3 2 8" xfId="51537"/>
    <cellStyle name="Heading 3 2_FERC versus US GAAP differences - GSE MECO and Nantucket" xfId="51538"/>
    <cellStyle name="Heading 3 3" xfId="12886"/>
    <cellStyle name="Heading 3 3 2" xfId="12887"/>
    <cellStyle name="Heading 3 3 2 2" xfId="12888"/>
    <cellStyle name="Heading 3 3 2 2 2" xfId="12889"/>
    <cellStyle name="Heading 3 3 2 3" xfId="51539"/>
    <cellStyle name="Heading 3 3 3" xfId="12890"/>
    <cellStyle name="Heading 3 3 4" xfId="12891"/>
    <cellStyle name="Heading 3 3 5" xfId="51540"/>
    <cellStyle name="Heading 3 4" xfId="12892"/>
    <cellStyle name="Heading 3 4 2" xfId="12893"/>
    <cellStyle name="Heading 3 4 2 2" xfId="12894"/>
    <cellStyle name="Heading 3 4 2 2 2" xfId="12895"/>
    <cellStyle name="Heading 3 4 2 3" xfId="51541"/>
    <cellStyle name="Heading 3 4 3" xfId="12896"/>
    <cellStyle name="Heading 3 4 4" xfId="51542"/>
    <cellStyle name="Heading 3 4 5" xfId="51543"/>
    <cellStyle name="Heading 3 5" xfId="12897"/>
    <cellStyle name="Heading 3 5 2" xfId="12898"/>
    <cellStyle name="Heading 3 5 2 2" xfId="12899"/>
    <cellStyle name="Heading 3 5 2 2 2" xfId="12900"/>
    <cellStyle name="Heading 3 5 2 3" xfId="51544"/>
    <cellStyle name="Heading 3 5 3" xfId="12901"/>
    <cellStyle name="Heading 3 5 4" xfId="51545"/>
    <cellStyle name="Heading 3 5 5" xfId="51546"/>
    <cellStyle name="Heading 3 5 6" xfId="51547"/>
    <cellStyle name="Heading 3 5 7" xfId="51548"/>
    <cellStyle name="Heading 3 6" xfId="12902"/>
    <cellStyle name="Heading 3 6 2" xfId="12903"/>
    <cellStyle name="Heading 3 6 2 2" xfId="12904"/>
    <cellStyle name="Heading 3 6 2 2 2" xfId="12905"/>
    <cellStyle name="Heading 3 6 2 3" xfId="51549"/>
    <cellStyle name="Heading 3 6 3" xfId="12906"/>
    <cellStyle name="Heading 3 6 4" xfId="51550"/>
    <cellStyle name="Heading 3 6 5" xfId="51551"/>
    <cellStyle name="Heading 3 7" xfId="12907"/>
    <cellStyle name="Heading 3 7 2" xfId="12908"/>
    <cellStyle name="Heading 3 7 2 2" xfId="12909"/>
    <cellStyle name="Heading 3 7 2 2 2" xfId="12910"/>
    <cellStyle name="Heading 3 7 2 3" xfId="51552"/>
    <cellStyle name="Heading 3 7 3" xfId="12911"/>
    <cellStyle name="Heading 3 7 4" xfId="51553"/>
    <cellStyle name="Heading 3 7 5" xfId="51554"/>
    <cellStyle name="Heading 3 8" xfId="12912"/>
    <cellStyle name="Heading 3 8 2" xfId="12913"/>
    <cellStyle name="Heading 3 8 2 2" xfId="12914"/>
    <cellStyle name="Heading 3 8 2 2 2" xfId="12915"/>
    <cellStyle name="Heading 3 8 2 3" xfId="51555"/>
    <cellStyle name="Heading 3 8 3" xfId="12916"/>
    <cellStyle name="Heading 3 8 4" xfId="51556"/>
    <cellStyle name="Heading 3 8 5" xfId="51557"/>
    <cellStyle name="Heading 3 9" xfId="12917"/>
    <cellStyle name="Heading 3 9 2" xfId="12918"/>
    <cellStyle name="Heading 3 9 2 2" xfId="12919"/>
    <cellStyle name="Heading 3 9 2 2 2" xfId="12920"/>
    <cellStyle name="Heading 3 9 2 3" xfId="51558"/>
    <cellStyle name="Heading 3 9 3" xfId="12921"/>
    <cellStyle name="Heading 3 9 4" xfId="51559"/>
    <cellStyle name="Heading 3 9 5" xfId="51560"/>
    <cellStyle name="Heading 4 10" xfId="12922"/>
    <cellStyle name="Heading 4 10 2" xfId="12923"/>
    <cellStyle name="Heading 4 10 2 2" xfId="12924"/>
    <cellStyle name="Heading 4 10 2 2 2" xfId="12925"/>
    <cellStyle name="Heading 4 10 2 3" xfId="51561"/>
    <cellStyle name="Heading 4 10 3" xfId="12926"/>
    <cellStyle name="Heading 4 10 4" xfId="51562"/>
    <cellStyle name="Heading 4 10 5" xfId="51563"/>
    <cellStyle name="Heading 4 11" xfId="12927"/>
    <cellStyle name="Heading 4 11 2" xfId="12928"/>
    <cellStyle name="Heading 4 11 2 2" xfId="12929"/>
    <cellStyle name="Heading 4 11 3" xfId="12930"/>
    <cellStyle name="Heading 4 11 4" xfId="12931"/>
    <cellStyle name="Heading 4 12" xfId="12932"/>
    <cellStyle name="Heading 4 12 2" xfId="12933"/>
    <cellStyle name="Heading 4 12 2 2" xfId="12934"/>
    <cellStyle name="Heading 4 12 3" xfId="12935"/>
    <cellStyle name="Heading 4 12 4" xfId="12936"/>
    <cellStyle name="Heading 4 13" xfId="12937"/>
    <cellStyle name="Heading 4 13 2" xfId="12938"/>
    <cellStyle name="Heading 4 14" xfId="12939"/>
    <cellStyle name="Heading 4 15" xfId="12940"/>
    <cellStyle name="Heading 4 2" xfId="12941"/>
    <cellStyle name="Heading 4 2 2" xfId="12942"/>
    <cellStyle name="Heading 4 2 2 2" xfId="12943"/>
    <cellStyle name="Heading 4 2 2 2 2" xfId="12944"/>
    <cellStyle name="Heading 4 2 2 3" xfId="12945"/>
    <cellStyle name="Heading 4 2 2 3 2" xfId="12946"/>
    <cellStyle name="Heading 4 2 2 4" xfId="12947"/>
    <cellStyle name="Heading 4 2 3" xfId="12948"/>
    <cellStyle name="Heading 4 2 3 2" xfId="12949"/>
    <cellStyle name="Heading 4 2 3 2 2" xfId="12950"/>
    <cellStyle name="Heading 4 2 3 3" xfId="12951"/>
    <cellStyle name="Heading 4 2 4" xfId="12952"/>
    <cellStyle name="Heading 4 2 4 2" xfId="51564"/>
    <cellStyle name="Heading 4 2 4 3" xfId="51565"/>
    <cellStyle name="Heading 4 2 5" xfId="51566"/>
    <cellStyle name="Heading 4 2 6" xfId="51567"/>
    <cellStyle name="Heading 4 2 7" xfId="51568"/>
    <cellStyle name="Heading 4 2 8" xfId="51569"/>
    <cellStyle name="Heading 4 3" xfId="12953"/>
    <cellStyle name="Heading 4 3 2" xfId="12954"/>
    <cellStyle name="Heading 4 3 2 2" xfId="12955"/>
    <cellStyle name="Heading 4 3 2 2 2" xfId="12956"/>
    <cellStyle name="Heading 4 3 2 3" xfId="51570"/>
    <cellStyle name="Heading 4 3 3" xfId="12957"/>
    <cellStyle name="Heading 4 3 4" xfId="12958"/>
    <cellStyle name="Heading 4 3 5" xfId="51571"/>
    <cellStyle name="Heading 4 4" xfId="12959"/>
    <cellStyle name="Heading 4 4 2" xfId="12960"/>
    <cellStyle name="Heading 4 4 2 2" xfId="12961"/>
    <cellStyle name="Heading 4 4 2 2 2" xfId="12962"/>
    <cellStyle name="Heading 4 4 2 3" xfId="51572"/>
    <cellStyle name="Heading 4 4 3" xfId="12963"/>
    <cellStyle name="Heading 4 4 4" xfId="51573"/>
    <cellStyle name="Heading 4 4 5" xfId="51574"/>
    <cellStyle name="Heading 4 5" xfId="12964"/>
    <cellStyle name="Heading 4 5 2" xfId="12965"/>
    <cellStyle name="Heading 4 5 2 2" xfId="12966"/>
    <cellStyle name="Heading 4 5 2 2 2" xfId="12967"/>
    <cellStyle name="Heading 4 5 2 3" xfId="51575"/>
    <cellStyle name="Heading 4 5 3" xfId="12968"/>
    <cellStyle name="Heading 4 5 4" xfId="51576"/>
    <cellStyle name="Heading 4 5 5" xfId="51577"/>
    <cellStyle name="Heading 4 5 6" xfId="51578"/>
    <cellStyle name="Heading 4 5 7" xfId="51579"/>
    <cellStyle name="Heading 4 6" xfId="12969"/>
    <cellStyle name="Heading 4 6 2" xfId="12970"/>
    <cellStyle name="Heading 4 6 2 2" xfId="12971"/>
    <cellStyle name="Heading 4 6 2 2 2" xfId="12972"/>
    <cellStyle name="Heading 4 6 2 3" xfId="51580"/>
    <cellStyle name="Heading 4 6 3" xfId="12973"/>
    <cellStyle name="Heading 4 6 4" xfId="51581"/>
    <cellStyle name="Heading 4 6 5" xfId="51582"/>
    <cellStyle name="Heading 4 7" xfId="12974"/>
    <cellStyle name="Heading 4 7 2" xfId="12975"/>
    <cellStyle name="Heading 4 7 2 2" xfId="12976"/>
    <cellStyle name="Heading 4 7 2 2 2" xfId="12977"/>
    <cellStyle name="Heading 4 7 2 3" xfId="51583"/>
    <cellStyle name="Heading 4 7 3" xfId="12978"/>
    <cellStyle name="Heading 4 7 4" xfId="51584"/>
    <cellStyle name="Heading 4 7 5" xfId="51585"/>
    <cellStyle name="Heading 4 8" xfId="12979"/>
    <cellStyle name="Heading 4 8 2" xfId="12980"/>
    <cellStyle name="Heading 4 8 2 2" xfId="12981"/>
    <cellStyle name="Heading 4 8 2 2 2" xfId="12982"/>
    <cellStyle name="Heading 4 8 2 3" xfId="51586"/>
    <cellStyle name="Heading 4 8 3" xfId="12983"/>
    <cellStyle name="Heading 4 8 4" xfId="51587"/>
    <cellStyle name="Heading 4 8 5" xfId="51588"/>
    <cellStyle name="Heading 4 9" xfId="12984"/>
    <cellStyle name="Heading 4 9 2" xfId="12985"/>
    <cellStyle name="Heading 4 9 2 2" xfId="12986"/>
    <cellStyle name="Heading 4 9 2 2 2" xfId="12987"/>
    <cellStyle name="Heading 4 9 2 3" xfId="51589"/>
    <cellStyle name="Heading 4 9 3" xfId="12988"/>
    <cellStyle name="Heading 4 9 4" xfId="51590"/>
    <cellStyle name="Heading 4 9 5" xfId="51591"/>
    <cellStyle name="Heading1" xfId="12989"/>
    <cellStyle name="Heading1 2" xfId="12990"/>
    <cellStyle name="Heading1 3" xfId="12991"/>
    <cellStyle name="Heading2" xfId="12992"/>
    <cellStyle name="Heading2 2" xfId="12993"/>
    <cellStyle name="Heading2 3" xfId="12994"/>
    <cellStyle name="HEADINGS" xfId="12995"/>
    <cellStyle name="Hidden" xfId="12996"/>
    <cellStyle name="Hidden 2" xfId="12997"/>
    <cellStyle name="Hidden 2 2" xfId="12998"/>
    <cellStyle name="Hidden 3" xfId="12999"/>
    <cellStyle name="Hidden 4" xfId="13000"/>
    <cellStyle name="Hidden 5" xfId="13001"/>
    <cellStyle name="Hidden_April ADI" xfId="13002"/>
    <cellStyle name="HIGHLIGHT" xfId="13003"/>
    <cellStyle name="HIGHLIGHT 2" xfId="13004"/>
    <cellStyle name="HIGHLIGHT 3" xfId="13005"/>
    <cellStyle name="Hyperlink 2" xfId="13006"/>
    <cellStyle name="Hyperlink 2 2" xfId="13007"/>
    <cellStyle name="Hyperlink 2 2 2" xfId="13008"/>
    <cellStyle name="Hyperlink 2 2 3" xfId="13009"/>
    <cellStyle name="Hyperlink 2 3" xfId="13010"/>
    <cellStyle name="Hyperlink 2 4" xfId="51592"/>
    <cellStyle name="Hyperlink 2 5" xfId="51593"/>
    <cellStyle name="Hyperlink 3" xfId="13011"/>
    <cellStyle name="Hyperlink 3 2" xfId="13012"/>
    <cellStyle name="Hyperlink 3 3" xfId="13013"/>
    <cellStyle name="Hyperlink 4" xfId="13014"/>
    <cellStyle name="Hyperlink 5" xfId="13015"/>
    <cellStyle name="Hyperlink 6" xfId="13016"/>
    <cellStyle name="Hyperlink 7" xfId="13017"/>
    <cellStyle name="Incomplete" xfId="13018"/>
    <cellStyle name="Input [yellow]" xfId="13019"/>
    <cellStyle name="Input [yellow] 2" xfId="13020"/>
    <cellStyle name="Input [yellow] 2 10" xfId="13021"/>
    <cellStyle name="Input [yellow] 2 10 2" xfId="13022"/>
    <cellStyle name="Input [yellow] 2 10 2 2" xfId="13023"/>
    <cellStyle name="Input [yellow] 2 10 2 3" xfId="13024"/>
    <cellStyle name="Input [yellow] 2 10 3" xfId="13025"/>
    <cellStyle name="Input [yellow] 2 10 3 2" xfId="13026"/>
    <cellStyle name="Input [yellow] 2 10 3 3" xfId="13027"/>
    <cellStyle name="Input [yellow] 2 10 4" xfId="13028"/>
    <cellStyle name="Input [yellow] 2 10 4 2" xfId="13029"/>
    <cellStyle name="Input [yellow] 2 10 4 3" xfId="13030"/>
    <cellStyle name="Input [yellow] 2 10 5" xfId="13031"/>
    <cellStyle name="Input [yellow] 2 10 5 2" xfId="13032"/>
    <cellStyle name="Input [yellow] 2 10 5 3" xfId="13033"/>
    <cellStyle name="Input [yellow] 2 10 6" xfId="13034"/>
    <cellStyle name="Input [yellow] 2 10 7" xfId="13035"/>
    <cellStyle name="Input [yellow] 2 11" xfId="13036"/>
    <cellStyle name="Input [yellow] 2 11 2" xfId="13037"/>
    <cellStyle name="Input [yellow] 2 11 2 2" xfId="13038"/>
    <cellStyle name="Input [yellow] 2 11 2 3" xfId="13039"/>
    <cellStyle name="Input [yellow] 2 11 3" xfId="13040"/>
    <cellStyle name="Input [yellow] 2 11 3 2" xfId="13041"/>
    <cellStyle name="Input [yellow] 2 11 3 3" xfId="13042"/>
    <cellStyle name="Input [yellow] 2 11 4" xfId="13043"/>
    <cellStyle name="Input [yellow] 2 11 4 2" xfId="13044"/>
    <cellStyle name="Input [yellow] 2 11 4 3" xfId="13045"/>
    <cellStyle name="Input [yellow] 2 11 5" xfId="13046"/>
    <cellStyle name="Input [yellow] 2 11 5 2" xfId="13047"/>
    <cellStyle name="Input [yellow] 2 11 5 3" xfId="13048"/>
    <cellStyle name="Input [yellow] 2 11 6" xfId="13049"/>
    <cellStyle name="Input [yellow] 2 11 7" xfId="13050"/>
    <cellStyle name="Input [yellow] 2 12" xfId="13051"/>
    <cellStyle name="Input [yellow] 2 12 2" xfId="13052"/>
    <cellStyle name="Input [yellow] 2 12 2 2" xfId="13053"/>
    <cellStyle name="Input [yellow] 2 12 2 3" xfId="13054"/>
    <cellStyle name="Input [yellow] 2 12 3" xfId="13055"/>
    <cellStyle name="Input [yellow] 2 12 3 2" xfId="13056"/>
    <cellStyle name="Input [yellow] 2 12 3 3" xfId="13057"/>
    <cellStyle name="Input [yellow] 2 12 4" xfId="13058"/>
    <cellStyle name="Input [yellow] 2 12 4 2" xfId="13059"/>
    <cellStyle name="Input [yellow] 2 12 4 3" xfId="13060"/>
    <cellStyle name="Input [yellow] 2 12 5" xfId="13061"/>
    <cellStyle name="Input [yellow] 2 12 5 2" xfId="13062"/>
    <cellStyle name="Input [yellow] 2 12 5 3" xfId="13063"/>
    <cellStyle name="Input [yellow] 2 12 6" xfId="13064"/>
    <cellStyle name="Input [yellow] 2 12 7" xfId="13065"/>
    <cellStyle name="Input [yellow] 2 13" xfId="13066"/>
    <cellStyle name="Input [yellow] 2 13 2" xfId="13067"/>
    <cellStyle name="Input [yellow] 2 13 2 2" xfId="13068"/>
    <cellStyle name="Input [yellow] 2 13 2 3" xfId="13069"/>
    <cellStyle name="Input [yellow] 2 13 3" xfId="13070"/>
    <cellStyle name="Input [yellow] 2 13 3 2" xfId="13071"/>
    <cellStyle name="Input [yellow] 2 13 3 3" xfId="13072"/>
    <cellStyle name="Input [yellow] 2 13 4" xfId="13073"/>
    <cellStyle name="Input [yellow] 2 13 4 2" xfId="13074"/>
    <cellStyle name="Input [yellow] 2 13 4 3" xfId="13075"/>
    <cellStyle name="Input [yellow] 2 13 5" xfId="13076"/>
    <cellStyle name="Input [yellow] 2 13 5 2" xfId="13077"/>
    <cellStyle name="Input [yellow] 2 13 5 3" xfId="13078"/>
    <cellStyle name="Input [yellow] 2 13 6" xfId="13079"/>
    <cellStyle name="Input [yellow] 2 13 7" xfId="13080"/>
    <cellStyle name="Input [yellow] 2 14" xfId="13081"/>
    <cellStyle name="Input [yellow] 2 14 2" xfId="13082"/>
    <cellStyle name="Input [yellow] 2 14 2 2" xfId="13083"/>
    <cellStyle name="Input [yellow] 2 14 2 3" xfId="13084"/>
    <cellStyle name="Input [yellow] 2 14 3" xfId="13085"/>
    <cellStyle name="Input [yellow] 2 14 3 2" xfId="13086"/>
    <cellStyle name="Input [yellow] 2 14 3 3" xfId="13087"/>
    <cellStyle name="Input [yellow] 2 14 4" xfId="13088"/>
    <cellStyle name="Input [yellow] 2 14 4 2" xfId="13089"/>
    <cellStyle name="Input [yellow] 2 14 4 3" xfId="13090"/>
    <cellStyle name="Input [yellow] 2 14 5" xfId="13091"/>
    <cellStyle name="Input [yellow] 2 14 5 2" xfId="13092"/>
    <cellStyle name="Input [yellow] 2 14 5 3" xfId="13093"/>
    <cellStyle name="Input [yellow] 2 14 6" xfId="13094"/>
    <cellStyle name="Input [yellow] 2 14 7" xfId="13095"/>
    <cellStyle name="Input [yellow] 2 15" xfId="13096"/>
    <cellStyle name="Input [yellow] 2 15 2" xfId="13097"/>
    <cellStyle name="Input [yellow] 2 15 2 2" xfId="13098"/>
    <cellStyle name="Input [yellow] 2 15 2 3" xfId="13099"/>
    <cellStyle name="Input [yellow] 2 15 3" xfId="13100"/>
    <cellStyle name="Input [yellow] 2 15 3 2" xfId="13101"/>
    <cellStyle name="Input [yellow] 2 15 3 3" xfId="13102"/>
    <cellStyle name="Input [yellow] 2 15 4" xfId="13103"/>
    <cellStyle name="Input [yellow] 2 15 4 2" xfId="13104"/>
    <cellStyle name="Input [yellow] 2 15 4 3" xfId="13105"/>
    <cellStyle name="Input [yellow] 2 15 5" xfId="13106"/>
    <cellStyle name="Input [yellow] 2 15 5 2" xfId="13107"/>
    <cellStyle name="Input [yellow] 2 15 5 3" xfId="13108"/>
    <cellStyle name="Input [yellow] 2 15 6" xfId="13109"/>
    <cellStyle name="Input [yellow] 2 15 7" xfId="13110"/>
    <cellStyle name="Input [yellow] 2 16" xfId="13111"/>
    <cellStyle name="Input [yellow] 2 16 2" xfId="13112"/>
    <cellStyle name="Input [yellow] 2 16 2 2" xfId="13113"/>
    <cellStyle name="Input [yellow] 2 16 2 3" xfId="13114"/>
    <cellStyle name="Input [yellow] 2 16 3" xfId="13115"/>
    <cellStyle name="Input [yellow] 2 16 3 2" xfId="13116"/>
    <cellStyle name="Input [yellow] 2 16 3 3" xfId="13117"/>
    <cellStyle name="Input [yellow] 2 16 4" xfId="13118"/>
    <cellStyle name="Input [yellow] 2 16 4 2" xfId="13119"/>
    <cellStyle name="Input [yellow] 2 16 4 3" xfId="13120"/>
    <cellStyle name="Input [yellow] 2 16 5" xfId="13121"/>
    <cellStyle name="Input [yellow] 2 16 5 2" xfId="13122"/>
    <cellStyle name="Input [yellow] 2 16 5 3" xfId="13123"/>
    <cellStyle name="Input [yellow] 2 16 6" xfId="13124"/>
    <cellStyle name="Input [yellow] 2 16 7" xfId="13125"/>
    <cellStyle name="Input [yellow] 2 17" xfId="13126"/>
    <cellStyle name="Input [yellow] 2 17 2" xfId="13127"/>
    <cellStyle name="Input [yellow] 2 17 2 2" xfId="13128"/>
    <cellStyle name="Input [yellow] 2 17 2 3" xfId="13129"/>
    <cellStyle name="Input [yellow] 2 17 3" xfId="13130"/>
    <cellStyle name="Input [yellow] 2 17 3 2" xfId="13131"/>
    <cellStyle name="Input [yellow] 2 17 3 3" xfId="13132"/>
    <cellStyle name="Input [yellow] 2 17 4" xfId="13133"/>
    <cellStyle name="Input [yellow] 2 17 4 2" xfId="13134"/>
    <cellStyle name="Input [yellow] 2 17 4 3" xfId="13135"/>
    <cellStyle name="Input [yellow] 2 17 5" xfId="13136"/>
    <cellStyle name="Input [yellow] 2 17 5 2" xfId="13137"/>
    <cellStyle name="Input [yellow] 2 17 5 3" xfId="13138"/>
    <cellStyle name="Input [yellow] 2 17 6" xfId="13139"/>
    <cellStyle name="Input [yellow] 2 17 7" xfId="13140"/>
    <cellStyle name="Input [yellow] 2 18" xfId="13141"/>
    <cellStyle name="Input [yellow] 2 18 2" xfId="13142"/>
    <cellStyle name="Input [yellow] 2 18 3" xfId="13143"/>
    <cellStyle name="Input [yellow] 2 19" xfId="13144"/>
    <cellStyle name="Input [yellow] 2 19 2" xfId="13145"/>
    <cellStyle name="Input [yellow] 2 19 3" xfId="13146"/>
    <cellStyle name="Input [yellow] 2 2" xfId="13147"/>
    <cellStyle name="Input [yellow] 2 2 2" xfId="13148"/>
    <cellStyle name="Input [yellow] 2 2 2 2" xfId="13149"/>
    <cellStyle name="Input [yellow] 2 2 2 3" xfId="13150"/>
    <cellStyle name="Input [yellow] 2 2 2 4" xfId="13151"/>
    <cellStyle name="Input [yellow] 2 2 3" xfId="13152"/>
    <cellStyle name="Input [yellow] 2 2 3 2" xfId="13153"/>
    <cellStyle name="Input [yellow] 2 2 3 3" xfId="13154"/>
    <cellStyle name="Input [yellow] 2 2 4" xfId="13155"/>
    <cellStyle name="Input [yellow] 2 2 4 2" xfId="13156"/>
    <cellStyle name="Input [yellow] 2 2 4 3" xfId="13157"/>
    <cellStyle name="Input [yellow] 2 2 5" xfId="13158"/>
    <cellStyle name="Input [yellow] 2 2 5 2" xfId="13159"/>
    <cellStyle name="Input [yellow] 2 2 5 3" xfId="13160"/>
    <cellStyle name="Input [yellow] 2 2 6" xfId="13161"/>
    <cellStyle name="Input [yellow] 2 2 6 2" xfId="13162"/>
    <cellStyle name="Input [yellow] 2 2 6 3" xfId="13163"/>
    <cellStyle name="Input [yellow] 2 2 7" xfId="13164"/>
    <cellStyle name="Input [yellow] 2 2 8" xfId="13165"/>
    <cellStyle name="Input [yellow] 2 20" xfId="13166"/>
    <cellStyle name="Input [yellow] 2 20 2" xfId="13167"/>
    <cellStyle name="Input [yellow] 2 20 3" xfId="13168"/>
    <cellStyle name="Input [yellow] 2 21" xfId="13169"/>
    <cellStyle name="Input [yellow] 2 22" xfId="13170"/>
    <cellStyle name="Input [yellow] 2 3" xfId="13171"/>
    <cellStyle name="Input [yellow] 2 3 10" xfId="13172"/>
    <cellStyle name="Input [yellow] 2 3 11" xfId="13173"/>
    <cellStyle name="Input [yellow] 2 3 2" xfId="13174"/>
    <cellStyle name="Input [yellow] 2 3 2 2" xfId="13175"/>
    <cellStyle name="Input [yellow] 2 3 2 3" xfId="13176"/>
    <cellStyle name="Input [yellow] 2 3 2 4" xfId="13177"/>
    <cellStyle name="Input [yellow] 2 3 3" xfId="13178"/>
    <cellStyle name="Input [yellow] 2 3 3 2" xfId="13179"/>
    <cellStyle name="Input [yellow] 2 3 3 3" xfId="13180"/>
    <cellStyle name="Input [yellow] 2 3 4" xfId="13181"/>
    <cellStyle name="Input [yellow] 2 3 4 2" xfId="13182"/>
    <cellStyle name="Input [yellow] 2 3 4 3" xfId="13183"/>
    <cellStyle name="Input [yellow] 2 3 5" xfId="13184"/>
    <cellStyle name="Input [yellow] 2 3 5 2" xfId="13185"/>
    <cellStyle name="Input [yellow] 2 3 5 3" xfId="13186"/>
    <cellStyle name="Input [yellow] 2 3 6" xfId="13187"/>
    <cellStyle name="Input [yellow] 2 3 6 2" xfId="13188"/>
    <cellStyle name="Input [yellow] 2 3 6 3" xfId="13189"/>
    <cellStyle name="Input [yellow] 2 3 7" xfId="13190"/>
    <cellStyle name="Input [yellow] 2 3 7 2" xfId="13191"/>
    <cellStyle name="Input [yellow] 2 3 7 3" xfId="13192"/>
    <cellStyle name="Input [yellow] 2 3 8" xfId="13193"/>
    <cellStyle name="Input [yellow] 2 3 8 2" xfId="13194"/>
    <cellStyle name="Input [yellow] 2 3 8 3" xfId="13195"/>
    <cellStyle name="Input [yellow] 2 3 9" xfId="13196"/>
    <cellStyle name="Input [yellow] 2 4" xfId="13197"/>
    <cellStyle name="Input [yellow] 2 4 2" xfId="13198"/>
    <cellStyle name="Input [yellow] 2 4 2 2" xfId="13199"/>
    <cellStyle name="Input [yellow] 2 4 2 3" xfId="13200"/>
    <cellStyle name="Input [yellow] 2 4 3" xfId="13201"/>
    <cellStyle name="Input [yellow] 2 4 3 2" xfId="13202"/>
    <cellStyle name="Input [yellow] 2 4 3 3" xfId="13203"/>
    <cellStyle name="Input [yellow] 2 4 4" xfId="13204"/>
    <cellStyle name="Input [yellow] 2 4 4 2" xfId="13205"/>
    <cellStyle name="Input [yellow] 2 4 4 3" xfId="13206"/>
    <cellStyle name="Input [yellow] 2 4 5" xfId="13207"/>
    <cellStyle name="Input [yellow] 2 4 5 2" xfId="13208"/>
    <cellStyle name="Input [yellow] 2 4 5 3" xfId="13209"/>
    <cellStyle name="Input [yellow] 2 4 6" xfId="13210"/>
    <cellStyle name="Input [yellow] 2 4 7" xfId="13211"/>
    <cellStyle name="Input [yellow] 2 5" xfId="13212"/>
    <cellStyle name="Input [yellow] 2 5 2" xfId="13213"/>
    <cellStyle name="Input [yellow] 2 5 2 2" xfId="13214"/>
    <cellStyle name="Input [yellow] 2 5 2 3" xfId="13215"/>
    <cellStyle name="Input [yellow] 2 5 3" xfId="13216"/>
    <cellStyle name="Input [yellow] 2 5 3 2" xfId="13217"/>
    <cellStyle name="Input [yellow] 2 5 3 3" xfId="13218"/>
    <cellStyle name="Input [yellow] 2 5 4" xfId="13219"/>
    <cellStyle name="Input [yellow] 2 5 4 2" xfId="13220"/>
    <cellStyle name="Input [yellow] 2 5 4 3" xfId="13221"/>
    <cellStyle name="Input [yellow] 2 5 5" xfId="13222"/>
    <cellStyle name="Input [yellow] 2 5 5 2" xfId="13223"/>
    <cellStyle name="Input [yellow] 2 5 5 3" xfId="13224"/>
    <cellStyle name="Input [yellow] 2 5 6" xfId="13225"/>
    <cellStyle name="Input [yellow] 2 5 7" xfId="13226"/>
    <cellStyle name="Input [yellow] 2 6" xfId="13227"/>
    <cellStyle name="Input [yellow] 2 6 2" xfId="13228"/>
    <cellStyle name="Input [yellow] 2 6 2 2" xfId="13229"/>
    <cellStyle name="Input [yellow] 2 6 2 3" xfId="13230"/>
    <cellStyle name="Input [yellow] 2 6 3" xfId="13231"/>
    <cellStyle name="Input [yellow] 2 6 3 2" xfId="13232"/>
    <cellStyle name="Input [yellow] 2 6 3 3" xfId="13233"/>
    <cellStyle name="Input [yellow] 2 6 4" xfId="13234"/>
    <cellStyle name="Input [yellow] 2 6 4 2" xfId="13235"/>
    <cellStyle name="Input [yellow] 2 6 4 3" xfId="13236"/>
    <cellStyle name="Input [yellow] 2 6 5" xfId="13237"/>
    <cellStyle name="Input [yellow] 2 6 5 2" xfId="13238"/>
    <cellStyle name="Input [yellow] 2 6 5 3" xfId="13239"/>
    <cellStyle name="Input [yellow] 2 6 6" xfId="13240"/>
    <cellStyle name="Input [yellow] 2 6 7" xfId="13241"/>
    <cellStyle name="Input [yellow] 2 7" xfId="13242"/>
    <cellStyle name="Input [yellow] 2 7 2" xfId="13243"/>
    <cellStyle name="Input [yellow] 2 7 2 2" xfId="13244"/>
    <cellStyle name="Input [yellow] 2 7 2 3" xfId="13245"/>
    <cellStyle name="Input [yellow] 2 7 3" xfId="13246"/>
    <cellStyle name="Input [yellow] 2 7 3 2" xfId="13247"/>
    <cellStyle name="Input [yellow] 2 7 3 3" xfId="13248"/>
    <cellStyle name="Input [yellow] 2 7 4" xfId="13249"/>
    <cellStyle name="Input [yellow] 2 7 4 2" xfId="13250"/>
    <cellStyle name="Input [yellow] 2 7 4 3" xfId="13251"/>
    <cellStyle name="Input [yellow] 2 7 5" xfId="13252"/>
    <cellStyle name="Input [yellow] 2 7 5 2" xfId="13253"/>
    <cellStyle name="Input [yellow] 2 7 5 3" xfId="13254"/>
    <cellStyle name="Input [yellow] 2 7 6" xfId="13255"/>
    <cellStyle name="Input [yellow] 2 7 7" xfId="13256"/>
    <cellStyle name="Input [yellow] 2 8" xfId="13257"/>
    <cellStyle name="Input [yellow] 2 8 2" xfId="13258"/>
    <cellStyle name="Input [yellow] 2 8 2 2" xfId="13259"/>
    <cellStyle name="Input [yellow] 2 8 2 3" xfId="13260"/>
    <cellStyle name="Input [yellow] 2 8 3" xfId="13261"/>
    <cellStyle name="Input [yellow] 2 8 3 2" xfId="13262"/>
    <cellStyle name="Input [yellow] 2 8 3 3" xfId="13263"/>
    <cellStyle name="Input [yellow] 2 8 4" xfId="13264"/>
    <cellStyle name="Input [yellow] 2 8 4 2" xfId="13265"/>
    <cellStyle name="Input [yellow] 2 8 4 3" xfId="13266"/>
    <cellStyle name="Input [yellow] 2 8 5" xfId="13267"/>
    <cellStyle name="Input [yellow] 2 8 5 2" xfId="13268"/>
    <cellStyle name="Input [yellow] 2 8 5 3" xfId="13269"/>
    <cellStyle name="Input [yellow] 2 8 6" xfId="13270"/>
    <cellStyle name="Input [yellow] 2 8 7" xfId="13271"/>
    <cellStyle name="Input [yellow] 2 9" xfId="13272"/>
    <cellStyle name="Input [yellow] 2 9 2" xfId="13273"/>
    <cellStyle name="Input [yellow] 2 9 2 2" xfId="13274"/>
    <cellStyle name="Input [yellow] 2 9 2 3" xfId="13275"/>
    <cellStyle name="Input [yellow] 2 9 3" xfId="13276"/>
    <cellStyle name="Input [yellow] 2 9 3 2" xfId="13277"/>
    <cellStyle name="Input [yellow] 2 9 3 3" xfId="13278"/>
    <cellStyle name="Input [yellow] 2 9 4" xfId="13279"/>
    <cellStyle name="Input [yellow] 2 9 4 2" xfId="13280"/>
    <cellStyle name="Input [yellow] 2 9 4 3" xfId="13281"/>
    <cellStyle name="Input [yellow] 2 9 5" xfId="13282"/>
    <cellStyle name="Input [yellow] 2 9 5 2" xfId="13283"/>
    <cellStyle name="Input [yellow] 2 9 5 3" xfId="13284"/>
    <cellStyle name="Input [yellow] 2 9 6" xfId="13285"/>
    <cellStyle name="Input [yellow] 2 9 7" xfId="13286"/>
    <cellStyle name="Input [yellow] 3" xfId="13287"/>
    <cellStyle name="Input [yellow] 3 10" xfId="13288"/>
    <cellStyle name="Input [yellow] 3 11" xfId="13289"/>
    <cellStyle name="Input [yellow] 3 2" xfId="13290"/>
    <cellStyle name="Input [yellow] 3 2 2" xfId="13291"/>
    <cellStyle name="Input [yellow] 3 2 2 2" xfId="13292"/>
    <cellStyle name="Input [yellow] 3 2 2 3" xfId="13293"/>
    <cellStyle name="Input [yellow] 3 2 2 4" xfId="13294"/>
    <cellStyle name="Input [yellow] 3 2 3" xfId="13295"/>
    <cellStyle name="Input [yellow] 3 2 3 2" xfId="13296"/>
    <cellStyle name="Input [yellow] 3 2 3 3" xfId="13297"/>
    <cellStyle name="Input [yellow] 3 2 4" xfId="13298"/>
    <cellStyle name="Input [yellow] 3 2 4 2" xfId="13299"/>
    <cellStyle name="Input [yellow] 3 2 4 3" xfId="13300"/>
    <cellStyle name="Input [yellow] 3 2 5" xfId="13301"/>
    <cellStyle name="Input [yellow] 3 2 5 2" xfId="13302"/>
    <cellStyle name="Input [yellow] 3 2 5 3" xfId="13303"/>
    <cellStyle name="Input [yellow] 3 2 6" xfId="13304"/>
    <cellStyle name="Input [yellow] 3 2 6 2" xfId="13305"/>
    <cellStyle name="Input [yellow] 3 2 6 3" xfId="13306"/>
    <cellStyle name="Input [yellow] 3 2 7" xfId="13307"/>
    <cellStyle name="Input [yellow] 3 2 8" xfId="13308"/>
    <cellStyle name="Input [yellow] 3 3" xfId="13309"/>
    <cellStyle name="Input [yellow] 3 3 2" xfId="13310"/>
    <cellStyle name="Input [yellow] 3 3 2 2" xfId="13311"/>
    <cellStyle name="Input [yellow] 3 3 2 3" xfId="13312"/>
    <cellStyle name="Input [yellow] 3 3 2 4" xfId="13313"/>
    <cellStyle name="Input [yellow] 3 3 3" xfId="13314"/>
    <cellStyle name="Input [yellow] 3 3 3 2" xfId="13315"/>
    <cellStyle name="Input [yellow] 3 3 3 3" xfId="13316"/>
    <cellStyle name="Input [yellow] 3 3 4" xfId="13317"/>
    <cellStyle name="Input [yellow] 3 3 4 2" xfId="13318"/>
    <cellStyle name="Input [yellow] 3 3 4 3" xfId="13319"/>
    <cellStyle name="Input [yellow] 3 3 5" xfId="13320"/>
    <cellStyle name="Input [yellow] 3 3 6" xfId="13321"/>
    <cellStyle name="Input [yellow] 3 3 7" xfId="13322"/>
    <cellStyle name="Input [yellow] 3 4" xfId="13323"/>
    <cellStyle name="Input [yellow] 3 4 2" xfId="13324"/>
    <cellStyle name="Input [yellow] 3 4 3" xfId="13325"/>
    <cellStyle name="Input [yellow] 3 5" xfId="13326"/>
    <cellStyle name="Input [yellow] 3 5 2" xfId="13327"/>
    <cellStyle name="Input [yellow] 3 5 3" xfId="13328"/>
    <cellStyle name="Input [yellow] 3 6" xfId="13329"/>
    <cellStyle name="Input [yellow] 3 6 2" xfId="13330"/>
    <cellStyle name="Input [yellow] 3 6 3" xfId="13331"/>
    <cellStyle name="Input [yellow] 3 7" xfId="13332"/>
    <cellStyle name="Input [yellow] 3 7 2" xfId="13333"/>
    <cellStyle name="Input [yellow] 3 7 3" xfId="13334"/>
    <cellStyle name="Input [yellow] 3 8" xfId="13335"/>
    <cellStyle name="Input [yellow] 3 8 2" xfId="13336"/>
    <cellStyle name="Input [yellow] 3 8 3" xfId="13337"/>
    <cellStyle name="Input [yellow] 3 9" xfId="13338"/>
    <cellStyle name="Input [yellow] 4" xfId="13339"/>
    <cellStyle name="Input [yellow] 4 10" xfId="13340"/>
    <cellStyle name="Input [yellow] 4 11" xfId="13341"/>
    <cellStyle name="Input [yellow] 4 2" xfId="13342"/>
    <cellStyle name="Input [yellow] 4 2 2" xfId="13343"/>
    <cellStyle name="Input [yellow] 4 2 2 2" xfId="13344"/>
    <cellStyle name="Input [yellow] 4 2 2 3" xfId="13345"/>
    <cellStyle name="Input [yellow] 4 2 2 4" xfId="13346"/>
    <cellStyle name="Input [yellow] 4 2 3" xfId="13347"/>
    <cellStyle name="Input [yellow] 4 2 3 2" xfId="13348"/>
    <cellStyle name="Input [yellow] 4 2 3 3" xfId="13349"/>
    <cellStyle name="Input [yellow] 4 2 4" xfId="13350"/>
    <cellStyle name="Input [yellow] 4 2 4 2" xfId="13351"/>
    <cellStyle name="Input [yellow] 4 2 4 3" xfId="13352"/>
    <cellStyle name="Input [yellow] 4 2 5" xfId="13353"/>
    <cellStyle name="Input [yellow] 4 2 5 2" xfId="13354"/>
    <cellStyle name="Input [yellow] 4 2 5 3" xfId="13355"/>
    <cellStyle name="Input [yellow] 4 2 6" xfId="13356"/>
    <cellStyle name="Input [yellow] 4 2 6 2" xfId="13357"/>
    <cellStyle name="Input [yellow] 4 2 6 3" xfId="13358"/>
    <cellStyle name="Input [yellow] 4 2 7" xfId="13359"/>
    <cellStyle name="Input [yellow] 4 2 8" xfId="13360"/>
    <cellStyle name="Input [yellow] 4 3" xfId="13361"/>
    <cellStyle name="Input [yellow] 4 3 2" xfId="13362"/>
    <cellStyle name="Input [yellow] 4 3 2 2" xfId="13363"/>
    <cellStyle name="Input [yellow] 4 3 2 3" xfId="13364"/>
    <cellStyle name="Input [yellow] 4 3 2 4" xfId="13365"/>
    <cellStyle name="Input [yellow] 4 3 3" xfId="13366"/>
    <cellStyle name="Input [yellow] 4 3 3 2" xfId="13367"/>
    <cellStyle name="Input [yellow] 4 3 3 3" xfId="13368"/>
    <cellStyle name="Input [yellow] 4 3 4" xfId="13369"/>
    <cellStyle name="Input [yellow] 4 3 4 2" xfId="13370"/>
    <cellStyle name="Input [yellow] 4 3 4 3" xfId="13371"/>
    <cellStyle name="Input [yellow] 4 3 5" xfId="13372"/>
    <cellStyle name="Input [yellow] 4 3 6" xfId="13373"/>
    <cellStyle name="Input [yellow] 4 3 7" xfId="13374"/>
    <cellStyle name="Input [yellow] 4 4" xfId="13375"/>
    <cellStyle name="Input [yellow] 4 4 2" xfId="13376"/>
    <cellStyle name="Input [yellow] 4 4 3" xfId="13377"/>
    <cellStyle name="Input [yellow] 4 5" xfId="13378"/>
    <cellStyle name="Input [yellow] 4 5 2" xfId="13379"/>
    <cellStyle name="Input [yellow] 4 5 3" xfId="13380"/>
    <cellStyle name="Input [yellow] 4 6" xfId="13381"/>
    <cellStyle name="Input [yellow] 4 6 2" xfId="13382"/>
    <cellStyle name="Input [yellow] 4 6 3" xfId="13383"/>
    <cellStyle name="Input [yellow] 4 7" xfId="13384"/>
    <cellStyle name="Input [yellow] 4 7 2" xfId="13385"/>
    <cellStyle name="Input [yellow] 4 7 3" xfId="13386"/>
    <cellStyle name="Input [yellow] 4 8" xfId="13387"/>
    <cellStyle name="Input [yellow] 4 8 2" xfId="13388"/>
    <cellStyle name="Input [yellow] 4 8 3" xfId="13389"/>
    <cellStyle name="Input [yellow] 4 9" xfId="13390"/>
    <cellStyle name="Input [yellow] 5" xfId="13391"/>
    <cellStyle name="Input [yellow] 5 10" xfId="13392"/>
    <cellStyle name="Input [yellow] 5 11" xfId="13393"/>
    <cellStyle name="Input [yellow] 5 2" xfId="13394"/>
    <cellStyle name="Input [yellow] 5 2 2" xfId="13395"/>
    <cellStyle name="Input [yellow] 5 2 2 2" xfId="13396"/>
    <cellStyle name="Input [yellow] 5 2 2 3" xfId="13397"/>
    <cellStyle name="Input [yellow] 5 2 2 4" xfId="13398"/>
    <cellStyle name="Input [yellow] 5 2 3" xfId="13399"/>
    <cellStyle name="Input [yellow] 5 2 3 2" xfId="13400"/>
    <cellStyle name="Input [yellow] 5 2 3 3" xfId="13401"/>
    <cellStyle name="Input [yellow] 5 2 4" xfId="13402"/>
    <cellStyle name="Input [yellow] 5 2 4 2" xfId="13403"/>
    <cellStyle name="Input [yellow] 5 2 4 3" xfId="13404"/>
    <cellStyle name="Input [yellow] 5 2 5" xfId="13405"/>
    <cellStyle name="Input [yellow] 5 2 5 2" xfId="13406"/>
    <cellStyle name="Input [yellow] 5 2 5 3" xfId="13407"/>
    <cellStyle name="Input [yellow] 5 2 6" xfId="13408"/>
    <cellStyle name="Input [yellow] 5 2 6 2" xfId="13409"/>
    <cellStyle name="Input [yellow] 5 2 6 3" xfId="13410"/>
    <cellStyle name="Input [yellow] 5 2 7" xfId="13411"/>
    <cellStyle name="Input [yellow] 5 2 8" xfId="13412"/>
    <cellStyle name="Input [yellow] 5 3" xfId="13413"/>
    <cellStyle name="Input [yellow] 5 3 2" xfId="13414"/>
    <cellStyle name="Input [yellow] 5 3 2 2" xfId="13415"/>
    <cellStyle name="Input [yellow] 5 3 2 3" xfId="13416"/>
    <cellStyle name="Input [yellow] 5 3 2 4" xfId="13417"/>
    <cellStyle name="Input [yellow] 5 3 3" xfId="13418"/>
    <cellStyle name="Input [yellow] 5 3 3 2" xfId="13419"/>
    <cellStyle name="Input [yellow] 5 3 3 3" xfId="13420"/>
    <cellStyle name="Input [yellow] 5 3 4" xfId="13421"/>
    <cellStyle name="Input [yellow] 5 3 4 2" xfId="13422"/>
    <cellStyle name="Input [yellow] 5 3 4 3" xfId="13423"/>
    <cellStyle name="Input [yellow] 5 3 5" xfId="13424"/>
    <cellStyle name="Input [yellow] 5 3 6" xfId="13425"/>
    <cellStyle name="Input [yellow] 5 3 7" xfId="13426"/>
    <cellStyle name="Input [yellow] 5 4" xfId="13427"/>
    <cellStyle name="Input [yellow] 5 4 2" xfId="13428"/>
    <cellStyle name="Input [yellow] 5 4 3" xfId="13429"/>
    <cellStyle name="Input [yellow] 5 5" xfId="13430"/>
    <cellStyle name="Input [yellow] 5 5 2" xfId="13431"/>
    <cellStyle name="Input [yellow] 5 5 3" xfId="13432"/>
    <cellStyle name="Input [yellow] 5 6" xfId="13433"/>
    <cellStyle name="Input [yellow] 5 6 2" xfId="13434"/>
    <cellStyle name="Input [yellow] 5 6 3" xfId="13435"/>
    <cellStyle name="Input [yellow] 5 7" xfId="13436"/>
    <cellStyle name="Input [yellow] 5 7 2" xfId="13437"/>
    <cellStyle name="Input [yellow] 5 7 3" xfId="13438"/>
    <cellStyle name="Input [yellow] 5 8" xfId="13439"/>
    <cellStyle name="Input [yellow] 5 8 2" xfId="13440"/>
    <cellStyle name="Input [yellow] 5 8 3" xfId="13441"/>
    <cellStyle name="Input [yellow] 5 9" xfId="13442"/>
    <cellStyle name="Input [yellow] 6" xfId="13443"/>
    <cellStyle name="Input [yellow] 6 2" xfId="13444"/>
    <cellStyle name="Input [yellow] 6 2 2" xfId="13445"/>
    <cellStyle name="Input [yellow] 6 2 3" xfId="13446"/>
    <cellStyle name="Input [yellow] 6 2 4" xfId="13447"/>
    <cellStyle name="Input [yellow] 6 3" xfId="13448"/>
    <cellStyle name="Input [yellow] 6 4" xfId="13449"/>
    <cellStyle name="Input [yellow] 7" xfId="13450"/>
    <cellStyle name="Input [yellow] 7 2" xfId="13451"/>
    <cellStyle name="Input [yellow] 7 2 2" xfId="13452"/>
    <cellStyle name="Input [yellow] 7 2 3" xfId="13453"/>
    <cellStyle name="Input [yellow] 7 2 4" xfId="13454"/>
    <cellStyle name="Input [yellow] 7 3" xfId="13455"/>
    <cellStyle name="Input [yellow] 7 3 2" xfId="13456"/>
    <cellStyle name="Input [yellow] 7 3 3" xfId="13457"/>
    <cellStyle name="Input [yellow] 7 4" xfId="13458"/>
    <cellStyle name="Input [yellow] 7 4 2" xfId="13459"/>
    <cellStyle name="Input [yellow] 7 4 3" xfId="13460"/>
    <cellStyle name="Input [yellow] 7 5" xfId="13461"/>
    <cellStyle name="Input [yellow] 7 6" xfId="13462"/>
    <cellStyle name="Input [yellow] 7 7" xfId="13463"/>
    <cellStyle name="Input [yellow] 8" xfId="13464"/>
    <cellStyle name="Input [yellow] 9" xfId="13465"/>
    <cellStyle name="Input 10" xfId="13466"/>
    <cellStyle name="Input 10 10" xfId="51594"/>
    <cellStyle name="Input 10 10 2" xfId="51595"/>
    <cellStyle name="Input 10 11" xfId="51596"/>
    <cellStyle name="Input 10 11 2" xfId="51597"/>
    <cellStyle name="Input 10 12" xfId="51598"/>
    <cellStyle name="Input 10 12 2" xfId="51599"/>
    <cellStyle name="Input 10 13" xfId="51600"/>
    <cellStyle name="Input 10 13 2" xfId="51601"/>
    <cellStyle name="Input 10 14" xfId="51602"/>
    <cellStyle name="Input 10 14 2" xfId="51603"/>
    <cellStyle name="Input 10 15" xfId="51604"/>
    <cellStyle name="Input 10 15 2" xfId="51605"/>
    <cellStyle name="Input 10 16" xfId="51606"/>
    <cellStyle name="Input 10 16 2" xfId="51607"/>
    <cellStyle name="Input 10 17" xfId="51608"/>
    <cellStyle name="Input 10 17 2" xfId="51609"/>
    <cellStyle name="Input 10 18" xfId="51610"/>
    <cellStyle name="Input 10 18 2" xfId="51611"/>
    <cellStyle name="Input 10 19" xfId="51612"/>
    <cellStyle name="Input 10 19 2" xfId="51613"/>
    <cellStyle name="Input 10 2" xfId="13467"/>
    <cellStyle name="Input 10 2 10" xfId="13468"/>
    <cellStyle name="Input 10 2 10 2" xfId="13469"/>
    <cellStyle name="Input 10 2 10 2 2" xfId="13470"/>
    <cellStyle name="Input 10 2 10 2 3" xfId="13471"/>
    <cellStyle name="Input 10 2 10 3" xfId="13472"/>
    <cellStyle name="Input 10 2 10 3 2" xfId="13473"/>
    <cellStyle name="Input 10 2 10 3 3" xfId="13474"/>
    <cellStyle name="Input 10 2 10 4" xfId="13475"/>
    <cellStyle name="Input 10 2 10 4 2" xfId="13476"/>
    <cellStyle name="Input 10 2 10 4 3" xfId="13477"/>
    <cellStyle name="Input 10 2 10 5" xfId="13478"/>
    <cellStyle name="Input 10 2 10 5 2" xfId="13479"/>
    <cellStyle name="Input 10 2 10 5 3" xfId="13480"/>
    <cellStyle name="Input 10 2 10 6" xfId="13481"/>
    <cellStyle name="Input 10 2 10 7" xfId="13482"/>
    <cellStyle name="Input 10 2 11" xfId="13483"/>
    <cellStyle name="Input 10 2 11 2" xfId="13484"/>
    <cellStyle name="Input 10 2 11 2 2" xfId="13485"/>
    <cellStyle name="Input 10 2 11 2 3" xfId="13486"/>
    <cellStyle name="Input 10 2 11 3" xfId="13487"/>
    <cellStyle name="Input 10 2 11 3 2" xfId="13488"/>
    <cellStyle name="Input 10 2 11 3 3" xfId="13489"/>
    <cellStyle name="Input 10 2 11 4" xfId="13490"/>
    <cellStyle name="Input 10 2 11 4 2" xfId="13491"/>
    <cellStyle name="Input 10 2 11 4 3" xfId="13492"/>
    <cellStyle name="Input 10 2 11 5" xfId="13493"/>
    <cellStyle name="Input 10 2 11 5 2" xfId="13494"/>
    <cellStyle name="Input 10 2 11 5 3" xfId="13495"/>
    <cellStyle name="Input 10 2 11 6" xfId="13496"/>
    <cellStyle name="Input 10 2 11 7" xfId="13497"/>
    <cellStyle name="Input 10 2 12" xfId="13498"/>
    <cellStyle name="Input 10 2 12 2" xfId="13499"/>
    <cellStyle name="Input 10 2 12 2 2" xfId="13500"/>
    <cellStyle name="Input 10 2 12 2 3" xfId="13501"/>
    <cellStyle name="Input 10 2 12 3" xfId="13502"/>
    <cellStyle name="Input 10 2 12 3 2" xfId="13503"/>
    <cellStyle name="Input 10 2 12 3 3" xfId="13504"/>
    <cellStyle name="Input 10 2 12 4" xfId="13505"/>
    <cellStyle name="Input 10 2 12 4 2" xfId="13506"/>
    <cellStyle name="Input 10 2 12 4 3" xfId="13507"/>
    <cellStyle name="Input 10 2 12 5" xfId="13508"/>
    <cellStyle name="Input 10 2 12 5 2" xfId="13509"/>
    <cellStyle name="Input 10 2 12 5 3" xfId="13510"/>
    <cellStyle name="Input 10 2 12 6" xfId="13511"/>
    <cellStyle name="Input 10 2 12 7" xfId="13512"/>
    <cellStyle name="Input 10 2 13" xfId="13513"/>
    <cellStyle name="Input 10 2 13 2" xfId="13514"/>
    <cellStyle name="Input 10 2 13 2 2" xfId="13515"/>
    <cellStyle name="Input 10 2 13 2 3" xfId="13516"/>
    <cellStyle name="Input 10 2 13 3" xfId="13517"/>
    <cellStyle name="Input 10 2 13 3 2" xfId="13518"/>
    <cellStyle name="Input 10 2 13 3 3" xfId="13519"/>
    <cellStyle name="Input 10 2 13 4" xfId="13520"/>
    <cellStyle name="Input 10 2 13 4 2" xfId="13521"/>
    <cellStyle name="Input 10 2 13 4 3" xfId="13522"/>
    <cellStyle name="Input 10 2 13 5" xfId="13523"/>
    <cellStyle name="Input 10 2 13 5 2" xfId="13524"/>
    <cellStyle name="Input 10 2 13 5 3" xfId="13525"/>
    <cellStyle name="Input 10 2 13 6" xfId="13526"/>
    <cellStyle name="Input 10 2 13 7" xfId="13527"/>
    <cellStyle name="Input 10 2 14" xfId="13528"/>
    <cellStyle name="Input 10 2 14 2" xfId="13529"/>
    <cellStyle name="Input 10 2 14 2 2" xfId="13530"/>
    <cellStyle name="Input 10 2 14 2 3" xfId="13531"/>
    <cellStyle name="Input 10 2 14 3" xfId="13532"/>
    <cellStyle name="Input 10 2 14 3 2" xfId="13533"/>
    <cellStyle name="Input 10 2 14 3 3" xfId="13534"/>
    <cellStyle name="Input 10 2 14 4" xfId="13535"/>
    <cellStyle name="Input 10 2 14 4 2" xfId="13536"/>
    <cellStyle name="Input 10 2 14 4 3" xfId="13537"/>
    <cellStyle name="Input 10 2 14 5" xfId="13538"/>
    <cellStyle name="Input 10 2 14 5 2" xfId="13539"/>
    <cellStyle name="Input 10 2 14 5 3" xfId="13540"/>
    <cellStyle name="Input 10 2 14 6" xfId="13541"/>
    <cellStyle name="Input 10 2 14 7" xfId="13542"/>
    <cellStyle name="Input 10 2 15" xfId="13543"/>
    <cellStyle name="Input 10 2 15 2" xfId="13544"/>
    <cellStyle name="Input 10 2 15 2 2" xfId="13545"/>
    <cellStyle name="Input 10 2 15 2 3" xfId="13546"/>
    <cellStyle name="Input 10 2 15 3" xfId="13547"/>
    <cellStyle name="Input 10 2 15 3 2" xfId="13548"/>
    <cellStyle name="Input 10 2 15 3 3" xfId="13549"/>
    <cellStyle name="Input 10 2 15 4" xfId="13550"/>
    <cellStyle name="Input 10 2 15 4 2" xfId="13551"/>
    <cellStyle name="Input 10 2 15 4 3" xfId="13552"/>
    <cellStyle name="Input 10 2 15 5" xfId="13553"/>
    <cellStyle name="Input 10 2 15 5 2" xfId="13554"/>
    <cellStyle name="Input 10 2 15 5 3" xfId="13555"/>
    <cellStyle name="Input 10 2 15 6" xfId="13556"/>
    <cellStyle name="Input 10 2 15 7" xfId="13557"/>
    <cellStyle name="Input 10 2 16" xfId="13558"/>
    <cellStyle name="Input 10 2 16 2" xfId="13559"/>
    <cellStyle name="Input 10 2 16 2 2" xfId="13560"/>
    <cellStyle name="Input 10 2 16 2 3" xfId="13561"/>
    <cellStyle name="Input 10 2 16 3" xfId="13562"/>
    <cellStyle name="Input 10 2 16 3 2" xfId="13563"/>
    <cellStyle name="Input 10 2 16 3 3" xfId="13564"/>
    <cellStyle name="Input 10 2 16 4" xfId="13565"/>
    <cellStyle name="Input 10 2 16 4 2" xfId="13566"/>
    <cellStyle name="Input 10 2 16 4 3" xfId="13567"/>
    <cellStyle name="Input 10 2 16 5" xfId="13568"/>
    <cellStyle name="Input 10 2 16 5 2" xfId="13569"/>
    <cellStyle name="Input 10 2 16 5 3" xfId="13570"/>
    <cellStyle name="Input 10 2 16 6" xfId="13571"/>
    <cellStyle name="Input 10 2 16 7" xfId="13572"/>
    <cellStyle name="Input 10 2 17" xfId="13573"/>
    <cellStyle name="Input 10 2 17 2" xfId="13574"/>
    <cellStyle name="Input 10 2 17 2 2" xfId="13575"/>
    <cellStyle name="Input 10 2 17 2 3" xfId="13576"/>
    <cellStyle name="Input 10 2 17 3" xfId="13577"/>
    <cellStyle name="Input 10 2 17 3 2" xfId="13578"/>
    <cellStyle name="Input 10 2 17 3 3" xfId="13579"/>
    <cellStyle name="Input 10 2 17 4" xfId="13580"/>
    <cellStyle name="Input 10 2 17 4 2" xfId="13581"/>
    <cellStyle name="Input 10 2 17 4 3" xfId="13582"/>
    <cellStyle name="Input 10 2 17 5" xfId="13583"/>
    <cellStyle name="Input 10 2 17 5 2" xfId="13584"/>
    <cellStyle name="Input 10 2 17 5 3" xfId="13585"/>
    <cellStyle name="Input 10 2 17 6" xfId="13586"/>
    <cellStyle name="Input 10 2 17 7" xfId="13587"/>
    <cellStyle name="Input 10 2 18" xfId="13588"/>
    <cellStyle name="Input 10 2 18 2" xfId="13589"/>
    <cellStyle name="Input 10 2 18 2 2" xfId="13590"/>
    <cellStyle name="Input 10 2 18 2 3" xfId="13591"/>
    <cellStyle name="Input 10 2 18 3" xfId="13592"/>
    <cellStyle name="Input 10 2 18 3 2" xfId="13593"/>
    <cellStyle name="Input 10 2 18 3 3" xfId="13594"/>
    <cellStyle name="Input 10 2 18 4" xfId="13595"/>
    <cellStyle name="Input 10 2 18 4 2" xfId="13596"/>
    <cellStyle name="Input 10 2 18 4 3" xfId="13597"/>
    <cellStyle name="Input 10 2 18 5" xfId="13598"/>
    <cellStyle name="Input 10 2 18 5 2" xfId="13599"/>
    <cellStyle name="Input 10 2 18 5 3" xfId="13600"/>
    <cellStyle name="Input 10 2 18 6" xfId="13601"/>
    <cellStyle name="Input 10 2 18 7" xfId="13602"/>
    <cellStyle name="Input 10 2 19" xfId="13603"/>
    <cellStyle name="Input 10 2 19 2" xfId="13604"/>
    <cellStyle name="Input 10 2 19 3" xfId="13605"/>
    <cellStyle name="Input 10 2 2" xfId="13606"/>
    <cellStyle name="Input 10 2 2 10" xfId="13607"/>
    <cellStyle name="Input 10 2 2 10 2" xfId="51614"/>
    <cellStyle name="Input 10 2 2 11" xfId="51615"/>
    <cellStyle name="Input 10 2 2 11 2" xfId="51616"/>
    <cellStyle name="Input 10 2 2 12" xfId="51617"/>
    <cellStyle name="Input 10 2 2 12 2" xfId="51618"/>
    <cellStyle name="Input 10 2 2 13" xfId="51619"/>
    <cellStyle name="Input 10 2 2 13 2" xfId="51620"/>
    <cellStyle name="Input 10 2 2 14" xfId="51621"/>
    <cellStyle name="Input 10 2 2 14 2" xfId="51622"/>
    <cellStyle name="Input 10 2 2 15" xfId="51623"/>
    <cellStyle name="Input 10 2 2 15 2" xfId="51624"/>
    <cellStyle name="Input 10 2 2 16" xfId="51625"/>
    <cellStyle name="Input 10 2 2 2" xfId="13608"/>
    <cellStyle name="Input 10 2 2 2 2" xfId="13609"/>
    <cellStyle name="Input 10 2 2 2 3" xfId="13610"/>
    <cellStyle name="Input 10 2 2 2 4" xfId="13611"/>
    <cellStyle name="Input 10 2 2 3" xfId="13612"/>
    <cellStyle name="Input 10 2 2 3 2" xfId="13613"/>
    <cellStyle name="Input 10 2 2 3 3" xfId="13614"/>
    <cellStyle name="Input 10 2 2 4" xfId="13615"/>
    <cellStyle name="Input 10 2 2 4 2" xfId="13616"/>
    <cellStyle name="Input 10 2 2 4 3" xfId="13617"/>
    <cellStyle name="Input 10 2 2 5" xfId="13618"/>
    <cellStyle name="Input 10 2 2 5 2" xfId="13619"/>
    <cellStyle name="Input 10 2 2 5 3" xfId="13620"/>
    <cellStyle name="Input 10 2 2 6" xfId="13621"/>
    <cellStyle name="Input 10 2 2 6 2" xfId="13622"/>
    <cellStyle name="Input 10 2 2 6 3" xfId="13623"/>
    <cellStyle name="Input 10 2 2 7" xfId="13624"/>
    <cellStyle name="Input 10 2 2 7 2" xfId="13625"/>
    <cellStyle name="Input 10 2 2 7 3" xfId="13626"/>
    <cellStyle name="Input 10 2 2 8" xfId="13627"/>
    <cellStyle name="Input 10 2 2 8 2" xfId="51626"/>
    <cellStyle name="Input 10 2 2 9" xfId="13628"/>
    <cellStyle name="Input 10 2 2 9 2" xfId="51627"/>
    <cellStyle name="Input 10 2 20" xfId="13629"/>
    <cellStyle name="Input 10 2 20 2" xfId="13630"/>
    <cellStyle name="Input 10 2 20 3" xfId="13631"/>
    <cellStyle name="Input 10 2 21" xfId="13632"/>
    <cellStyle name="Input 10 2 21 2" xfId="13633"/>
    <cellStyle name="Input 10 2 21 3" xfId="13634"/>
    <cellStyle name="Input 10 2 22" xfId="13635"/>
    <cellStyle name="Input 10 2 3" xfId="13636"/>
    <cellStyle name="Input 10 2 3 2" xfId="13637"/>
    <cellStyle name="Input 10 2 3 2 2" xfId="13638"/>
    <cellStyle name="Input 10 2 3 2 3" xfId="13639"/>
    <cellStyle name="Input 10 2 3 3" xfId="13640"/>
    <cellStyle name="Input 10 2 3 3 2" xfId="13641"/>
    <cellStyle name="Input 10 2 3 3 3" xfId="13642"/>
    <cellStyle name="Input 10 2 3 4" xfId="13643"/>
    <cellStyle name="Input 10 2 3 4 2" xfId="13644"/>
    <cellStyle name="Input 10 2 3 4 3" xfId="13645"/>
    <cellStyle name="Input 10 2 3 5" xfId="13646"/>
    <cellStyle name="Input 10 2 3 5 2" xfId="13647"/>
    <cellStyle name="Input 10 2 3 5 3" xfId="13648"/>
    <cellStyle name="Input 10 2 3 6" xfId="13649"/>
    <cellStyle name="Input 10 2 3 7" xfId="13650"/>
    <cellStyle name="Input 10 2 4" xfId="13651"/>
    <cellStyle name="Input 10 2 4 2" xfId="13652"/>
    <cellStyle name="Input 10 2 4 2 2" xfId="13653"/>
    <cellStyle name="Input 10 2 4 2 3" xfId="13654"/>
    <cellStyle name="Input 10 2 4 3" xfId="13655"/>
    <cellStyle name="Input 10 2 4 3 2" xfId="13656"/>
    <cellStyle name="Input 10 2 4 3 3" xfId="13657"/>
    <cellStyle name="Input 10 2 4 4" xfId="13658"/>
    <cellStyle name="Input 10 2 4 4 2" xfId="13659"/>
    <cellStyle name="Input 10 2 4 4 3" xfId="13660"/>
    <cellStyle name="Input 10 2 4 5" xfId="13661"/>
    <cellStyle name="Input 10 2 4 5 2" xfId="13662"/>
    <cellStyle name="Input 10 2 4 5 3" xfId="13663"/>
    <cellStyle name="Input 10 2 4 6" xfId="13664"/>
    <cellStyle name="Input 10 2 4 7" xfId="13665"/>
    <cellStyle name="Input 10 2 5" xfId="13666"/>
    <cellStyle name="Input 10 2 5 2" xfId="13667"/>
    <cellStyle name="Input 10 2 5 2 2" xfId="13668"/>
    <cellStyle name="Input 10 2 5 2 3" xfId="13669"/>
    <cellStyle name="Input 10 2 5 3" xfId="13670"/>
    <cellStyle name="Input 10 2 5 3 2" xfId="13671"/>
    <cellStyle name="Input 10 2 5 3 3" xfId="13672"/>
    <cellStyle name="Input 10 2 5 4" xfId="13673"/>
    <cellStyle name="Input 10 2 5 4 2" xfId="13674"/>
    <cellStyle name="Input 10 2 5 4 3" xfId="13675"/>
    <cellStyle name="Input 10 2 5 5" xfId="13676"/>
    <cellStyle name="Input 10 2 5 5 2" xfId="13677"/>
    <cellStyle name="Input 10 2 5 5 3" xfId="13678"/>
    <cellStyle name="Input 10 2 5 6" xfId="13679"/>
    <cellStyle name="Input 10 2 5 7" xfId="13680"/>
    <cellStyle name="Input 10 2 6" xfId="13681"/>
    <cellStyle name="Input 10 2 6 2" xfId="13682"/>
    <cellStyle name="Input 10 2 6 2 2" xfId="13683"/>
    <cellStyle name="Input 10 2 6 2 3" xfId="13684"/>
    <cellStyle name="Input 10 2 6 3" xfId="13685"/>
    <cellStyle name="Input 10 2 6 3 2" xfId="13686"/>
    <cellStyle name="Input 10 2 6 3 3" xfId="13687"/>
    <cellStyle name="Input 10 2 6 4" xfId="13688"/>
    <cellStyle name="Input 10 2 6 4 2" xfId="13689"/>
    <cellStyle name="Input 10 2 6 4 3" xfId="13690"/>
    <cellStyle name="Input 10 2 6 5" xfId="13691"/>
    <cellStyle name="Input 10 2 6 5 2" xfId="13692"/>
    <cellStyle name="Input 10 2 6 5 3" xfId="13693"/>
    <cellStyle name="Input 10 2 6 6" xfId="13694"/>
    <cellStyle name="Input 10 2 6 7" xfId="13695"/>
    <cellStyle name="Input 10 2 7" xfId="13696"/>
    <cellStyle name="Input 10 2 7 2" xfId="13697"/>
    <cellStyle name="Input 10 2 7 2 2" xfId="13698"/>
    <cellStyle name="Input 10 2 7 2 3" xfId="13699"/>
    <cellStyle name="Input 10 2 7 3" xfId="13700"/>
    <cellStyle name="Input 10 2 7 3 2" xfId="13701"/>
    <cellStyle name="Input 10 2 7 3 3" xfId="13702"/>
    <cellStyle name="Input 10 2 7 4" xfId="13703"/>
    <cellStyle name="Input 10 2 7 4 2" xfId="13704"/>
    <cellStyle name="Input 10 2 7 4 3" xfId="13705"/>
    <cellStyle name="Input 10 2 7 5" xfId="13706"/>
    <cellStyle name="Input 10 2 7 5 2" xfId="13707"/>
    <cellStyle name="Input 10 2 7 5 3" xfId="13708"/>
    <cellStyle name="Input 10 2 7 6" xfId="13709"/>
    <cellStyle name="Input 10 2 7 7" xfId="13710"/>
    <cellStyle name="Input 10 2 8" xfId="13711"/>
    <cellStyle name="Input 10 2 8 2" xfId="13712"/>
    <cellStyle name="Input 10 2 8 2 2" xfId="13713"/>
    <cellStyle name="Input 10 2 8 2 3" xfId="13714"/>
    <cellStyle name="Input 10 2 8 3" xfId="13715"/>
    <cellStyle name="Input 10 2 8 3 2" xfId="13716"/>
    <cellStyle name="Input 10 2 8 3 3" xfId="13717"/>
    <cellStyle name="Input 10 2 8 4" xfId="13718"/>
    <cellStyle name="Input 10 2 8 4 2" xfId="13719"/>
    <cellStyle name="Input 10 2 8 4 3" xfId="13720"/>
    <cellStyle name="Input 10 2 8 5" xfId="13721"/>
    <cellStyle name="Input 10 2 8 5 2" xfId="13722"/>
    <cellStyle name="Input 10 2 8 5 3" xfId="13723"/>
    <cellStyle name="Input 10 2 8 6" xfId="13724"/>
    <cellStyle name="Input 10 2 8 7" xfId="13725"/>
    <cellStyle name="Input 10 2 9" xfId="13726"/>
    <cellStyle name="Input 10 2 9 2" xfId="13727"/>
    <cellStyle name="Input 10 2 9 2 2" xfId="13728"/>
    <cellStyle name="Input 10 2 9 2 3" xfId="13729"/>
    <cellStyle name="Input 10 2 9 3" xfId="13730"/>
    <cellStyle name="Input 10 2 9 3 2" xfId="13731"/>
    <cellStyle name="Input 10 2 9 3 3" xfId="13732"/>
    <cellStyle name="Input 10 2 9 4" xfId="13733"/>
    <cellStyle name="Input 10 2 9 4 2" xfId="13734"/>
    <cellStyle name="Input 10 2 9 4 3" xfId="13735"/>
    <cellStyle name="Input 10 2 9 5" xfId="13736"/>
    <cellStyle name="Input 10 2 9 5 2" xfId="13737"/>
    <cellStyle name="Input 10 2 9 5 3" xfId="13738"/>
    <cellStyle name="Input 10 2 9 6" xfId="13739"/>
    <cellStyle name="Input 10 2 9 7" xfId="13740"/>
    <cellStyle name="Input 10 20" xfId="51628"/>
    <cellStyle name="Input 10 20 2" xfId="51629"/>
    <cellStyle name="Input 10 21" xfId="51630"/>
    <cellStyle name="Input 10 3" xfId="13741"/>
    <cellStyle name="Input 10 3 10" xfId="13742"/>
    <cellStyle name="Input 10 3 10 2" xfId="51631"/>
    <cellStyle name="Input 10 3 11" xfId="51632"/>
    <cellStyle name="Input 10 3 11 2" xfId="51633"/>
    <cellStyle name="Input 10 3 12" xfId="51634"/>
    <cellStyle name="Input 10 3 12 2" xfId="51635"/>
    <cellStyle name="Input 10 3 13" xfId="51636"/>
    <cellStyle name="Input 10 3 13 2" xfId="51637"/>
    <cellStyle name="Input 10 3 14" xfId="51638"/>
    <cellStyle name="Input 10 3 14 2" xfId="51639"/>
    <cellStyle name="Input 10 3 15" xfId="51640"/>
    <cellStyle name="Input 10 3 15 2" xfId="51641"/>
    <cellStyle name="Input 10 3 16" xfId="51642"/>
    <cellStyle name="Input 10 3 2" xfId="13743"/>
    <cellStyle name="Input 10 3 2 2" xfId="13744"/>
    <cellStyle name="Input 10 3 2 3" xfId="13745"/>
    <cellStyle name="Input 10 3 2 4" xfId="13746"/>
    <cellStyle name="Input 10 3 3" xfId="13747"/>
    <cellStyle name="Input 10 3 3 2" xfId="13748"/>
    <cellStyle name="Input 10 3 3 3" xfId="13749"/>
    <cellStyle name="Input 10 3 4" xfId="13750"/>
    <cellStyle name="Input 10 3 4 2" xfId="13751"/>
    <cellStyle name="Input 10 3 4 3" xfId="13752"/>
    <cellStyle name="Input 10 3 5" xfId="13753"/>
    <cellStyle name="Input 10 3 5 2" xfId="13754"/>
    <cellStyle name="Input 10 3 5 3" xfId="13755"/>
    <cellStyle name="Input 10 3 6" xfId="13756"/>
    <cellStyle name="Input 10 3 6 2" xfId="13757"/>
    <cellStyle name="Input 10 3 6 3" xfId="13758"/>
    <cellStyle name="Input 10 3 7" xfId="13759"/>
    <cellStyle name="Input 10 3 7 2" xfId="13760"/>
    <cellStyle name="Input 10 3 7 3" xfId="13761"/>
    <cellStyle name="Input 10 3 8" xfId="13762"/>
    <cellStyle name="Input 10 3 8 2" xfId="51643"/>
    <cellStyle name="Input 10 3 9" xfId="13763"/>
    <cellStyle name="Input 10 3 9 2" xfId="51644"/>
    <cellStyle name="Input 10 4" xfId="13764"/>
    <cellStyle name="Input 10 4 10" xfId="13765"/>
    <cellStyle name="Input 10 4 11" xfId="13766"/>
    <cellStyle name="Input 10 4 2" xfId="13767"/>
    <cellStyle name="Input 10 4 2 2" xfId="13768"/>
    <cellStyle name="Input 10 4 2 3" xfId="13769"/>
    <cellStyle name="Input 10 4 2 4" xfId="13770"/>
    <cellStyle name="Input 10 4 3" xfId="13771"/>
    <cellStyle name="Input 10 4 3 2" xfId="13772"/>
    <cellStyle name="Input 10 4 3 3" xfId="13773"/>
    <cellStyle name="Input 10 4 4" xfId="13774"/>
    <cellStyle name="Input 10 4 4 2" xfId="13775"/>
    <cellStyle name="Input 10 4 4 3" xfId="13776"/>
    <cellStyle name="Input 10 4 5" xfId="13777"/>
    <cellStyle name="Input 10 4 5 2" xfId="13778"/>
    <cellStyle name="Input 10 4 5 3" xfId="13779"/>
    <cellStyle name="Input 10 4 6" xfId="13780"/>
    <cellStyle name="Input 10 4 6 2" xfId="13781"/>
    <cellStyle name="Input 10 4 6 3" xfId="13782"/>
    <cellStyle name="Input 10 4 7" xfId="13783"/>
    <cellStyle name="Input 10 4 7 2" xfId="13784"/>
    <cellStyle name="Input 10 4 7 3" xfId="13785"/>
    <cellStyle name="Input 10 4 8" xfId="13786"/>
    <cellStyle name="Input 10 4 8 2" xfId="13787"/>
    <cellStyle name="Input 10 4 8 3" xfId="13788"/>
    <cellStyle name="Input 10 4 9" xfId="13789"/>
    <cellStyle name="Input 10 5" xfId="13790"/>
    <cellStyle name="Input 10 5 2" xfId="13791"/>
    <cellStyle name="Input 10 5 2 2" xfId="13792"/>
    <cellStyle name="Input 10 5 2 3" xfId="13793"/>
    <cellStyle name="Input 10 5 3" xfId="13794"/>
    <cellStyle name="Input 10 5 3 2" xfId="13795"/>
    <cellStyle name="Input 10 5 3 3" xfId="13796"/>
    <cellStyle name="Input 10 5 4" xfId="13797"/>
    <cellStyle name="Input 10 5 4 2" xfId="13798"/>
    <cellStyle name="Input 10 5 4 3" xfId="13799"/>
    <cellStyle name="Input 10 5 5" xfId="13800"/>
    <cellStyle name="Input 10 5 5 2" xfId="13801"/>
    <cellStyle name="Input 10 5 5 3" xfId="13802"/>
    <cellStyle name="Input 10 5 6" xfId="13803"/>
    <cellStyle name="Input 10 5 7" xfId="13804"/>
    <cellStyle name="Input 10 5 8" xfId="13805"/>
    <cellStyle name="Input 10 6" xfId="13806"/>
    <cellStyle name="Input 10 6 2" xfId="13807"/>
    <cellStyle name="Input 10 6 3" xfId="13808"/>
    <cellStyle name="Input 10 7" xfId="13809"/>
    <cellStyle name="Input 10 7 2" xfId="51645"/>
    <cellStyle name="Input 10 8" xfId="51646"/>
    <cellStyle name="Input 10 8 2" xfId="51647"/>
    <cellStyle name="Input 10 9" xfId="51648"/>
    <cellStyle name="Input 10 9 2" xfId="51649"/>
    <cellStyle name="Input 10_Income Statement " xfId="51650"/>
    <cellStyle name="Input 11" xfId="13810"/>
    <cellStyle name="Input 11 10" xfId="13811"/>
    <cellStyle name="Input 11 10 2" xfId="13812"/>
    <cellStyle name="Input 11 10 2 2" xfId="13813"/>
    <cellStyle name="Input 11 10 2 3" xfId="13814"/>
    <cellStyle name="Input 11 10 3" xfId="13815"/>
    <cellStyle name="Input 11 10 3 2" xfId="13816"/>
    <cellStyle name="Input 11 10 3 3" xfId="13817"/>
    <cellStyle name="Input 11 10 4" xfId="13818"/>
    <cellStyle name="Input 11 10 4 2" xfId="13819"/>
    <cellStyle name="Input 11 10 4 3" xfId="13820"/>
    <cellStyle name="Input 11 10 5" xfId="13821"/>
    <cellStyle name="Input 11 10 5 2" xfId="13822"/>
    <cellStyle name="Input 11 10 5 3" xfId="13823"/>
    <cellStyle name="Input 11 10 6" xfId="13824"/>
    <cellStyle name="Input 11 10 7" xfId="13825"/>
    <cellStyle name="Input 11 11" xfId="13826"/>
    <cellStyle name="Input 11 11 2" xfId="13827"/>
    <cellStyle name="Input 11 11 2 2" xfId="13828"/>
    <cellStyle name="Input 11 11 2 3" xfId="13829"/>
    <cellStyle name="Input 11 11 3" xfId="13830"/>
    <cellStyle name="Input 11 11 3 2" xfId="13831"/>
    <cellStyle name="Input 11 11 3 3" xfId="13832"/>
    <cellStyle name="Input 11 11 4" xfId="13833"/>
    <cellStyle name="Input 11 11 4 2" xfId="13834"/>
    <cellStyle name="Input 11 11 4 3" xfId="13835"/>
    <cellStyle name="Input 11 11 5" xfId="13836"/>
    <cellStyle name="Input 11 11 5 2" xfId="13837"/>
    <cellStyle name="Input 11 11 5 3" xfId="13838"/>
    <cellStyle name="Input 11 11 6" xfId="13839"/>
    <cellStyle name="Input 11 11 7" xfId="13840"/>
    <cellStyle name="Input 11 12" xfId="13841"/>
    <cellStyle name="Input 11 12 2" xfId="13842"/>
    <cellStyle name="Input 11 12 2 2" xfId="13843"/>
    <cellStyle name="Input 11 12 2 3" xfId="13844"/>
    <cellStyle name="Input 11 12 3" xfId="13845"/>
    <cellStyle name="Input 11 12 3 2" xfId="13846"/>
    <cellStyle name="Input 11 12 3 3" xfId="13847"/>
    <cellStyle name="Input 11 12 4" xfId="13848"/>
    <cellStyle name="Input 11 12 4 2" xfId="13849"/>
    <cellStyle name="Input 11 12 4 3" xfId="13850"/>
    <cellStyle name="Input 11 12 5" xfId="13851"/>
    <cellStyle name="Input 11 12 5 2" xfId="13852"/>
    <cellStyle name="Input 11 12 5 3" xfId="13853"/>
    <cellStyle name="Input 11 12 6" xfId="13854"/>
    <cellStyle name="Input 11 12 7" xfId="13855"/>
    <cellStyle name="Input 11 13" xfId="13856"/>
    <cellStyle name="Input 11 13 2" xfId="13857"/>
    <cellStyle name="Input 11 13 2 2" xfId="13858"/>
    <cellStyle name="Input 11 13 2 3" xfId="13859"/>
    <cellStyle name="Input 11 13 3" xfId="13860"/>
    <cellStyle name="Input 11 13 3 2" xfId="13861"/>
    <cellStyle name="Input 11 13 3 3" xfId="13862"/>
    <cellStyle name="Input 11 13 4" xfId="13863"/>
    <cellStyle name="Input 11 13 4 2" xfId="13864"/>
    <cellStyle name="Input 11 13 4 3" xfId="13865"/>
    <cellStyle name="Input 11 13 5" xfId="13866"/>
    <cellStyle name="Input 11 13 5 2" xfId="13867"/>
    <cellStyle name="Input 11 13 5 3" xfId="13868"/>
    <cellStyle name="Input 11 13 6" xfId="13869"/>
    <cellStyle name="Input 11 13 7" xfId="13870"/>
    <cellStyle name="Input 11 14" xfId="13871"/>
    <cellStyle name="Input 11 14 2" xfId="13872"/>
    <cellStyle name="Input 11 14 2 2" xfId="13873"/>
    <cellStyle name="Input 11 14 2 3" xfId="13874"/>
    <cellStyle name="Input 11 14 3" xfId="13875"/>
    <cellStyle name="Input 11 14 3 2" xfId="13876"/>
    <cellStyle name="Input 11 14 3 3" xfId="13877"/>
    <cellStyle name="Input 11 14 4" xfId="13878"/>
    <cellStyle name="Input 11 14 4 2" xfId="13879"/>
    <cellStyle name="Input 11 14 4 3" xfId="13880"/>
    <cellStyle name="Input 11 14 5" xfId="13881"/>
    <cellStyle name="Input 11 14 5 2" xfId="13882"/>
    <cellStyle name="Input 11 14 5 3" xfId="13883"/>
    <cellStyle name="Input 11 14 6" xfId="13884"/>
    <cellStyle name="Input 11 14 7" xfId="13885"/>
    <cellStyle name="Input 11 15" xfId="13886"/>
    <cellStyle name="Input 11 15 2" xfId="13887"/>
    <cellStyle name="Input 11 15 2 2" xfId="13888"/>
    <cellStyle name="Input 11 15 2 3" xfId="13889"/>
    <cellStyle name="Input 11 15 3" xfId="13890"/>
    <cellStyle name="Input 11 15 3 2" xfId="13891"/>
    <cellStyle name="Input 11 15 3 3" xfId="13892"/>
    <cellStyle name="Input 11 15 4" xfId="13893"/>
    <cellStyle name="Input 11 15 4 2" xfId="13894"/>
    <cellStyle name="Input 11 15 4 3" xfId="13895"/>
    <cellStyle name="Input 11 15 5" xfId="13896"/>
    <cellStyle name="Input 11 15 5 2" xfId="13897"/>
    <cellStyle name="Input 11 15 5 3" xfId="13898"/>
    <cellStyle name="Input 11 15 6" xfId="13899"/>
    <cellStyle name="Input 11 15 7" xfId="13900"/>
    <cellStyle name="Input 11 16" xfId="13901"/>
    <cellStyle name="Input 11 16 2" xfId="13902"/>
    <cellStyle name="Input 11 16 2 2" xfId="13903"/>
    <cellStyle name="Input 11 16 2 3" xfId="13904"/>
    <cellStyle name="Input 11 16 3" xfId="13905"/>
    <cellStyle name="Input 11 16 3 2" xfId="13906"/>
    <cellStyle name="Input 11 16 3 3" xfId="13907"/>
    <cellStyle name="Input 11 16 4" xfId="13908"/>
    <cellStyle name="Input 11 16 4 2" xfId="13909"/>
    <cellStyle name="Input 11 16 4 3" xfId="13910"/>
    <cellStyle name="Input 11 16 5" xfId="13911"/>
    <cellStyle name="Input 11 16 5 2" xfId="13912"/>
    <cellStyle name="Input 11 16 5 3" xfId="13913"/>
    <cellStyle name="Input 11 16 6" xfId="13914"/>
    <cellStyle name="Input 11 16 7" xfId="13915"/>
    <cellStyle name="Input 11 17" xfId="13916"/>
    <cellStyle name="Input 11 17 2" xfId="13917"/>
    <cellStyle name="Input 11 17 2 2" xfId="13918"/>
    <cellStyle name="Input 11 17 2 3" xfId="13919"/>
    <cellStyle name="Input 11 17 3" xfId="13920"/>
    <cellStyle name="Input 11 17 3 2" xfId="13921"/>
    <cellStyle name="Input 11 17 3 3" xfId="13922"/>
    <cellStyle name="Input 11 17 4" xfId="13923"/>
    <cellStyle name="Input 11 17 4 2" xfId="13924"/>
    <cellStyle name="Input 11 17 4 3" xfId="13925"/>
    <cellStyle name="Input 11 17 5" xfId="13926"/>
    <cellStyle name="Input 11 17 5 2" xfId="13927"/>
    <cellStyle name="Input 11 17 5 3" xfId="13928"/>
    <cellStyle name="Input 11 17 6" xfId="13929"/>
    <cellStyle name="Input 11 17 7" xfId="13930"/>
    <cellStyle name="Input 11 18" xfId="13931"/>
    <cellStyle name="Input 11 18 2" xfId="13932"/>
    <cellStyle name="Input 11 18 2 2" xfId="13933"/>
    <cellStyle name="Input 11 18 2 3" xfId="13934"/>
    <cellStyle name="Input 11 18 3" xfId="13935"/>
    <cellStyle name="Input 11 18 3 2" xfId="13936"/>
    <cellStyle name="Input 11 18 3 3" xfId="13937"/>
    <cellStyle name="Input 11 18 4" xfId="13938"/>
    <cellStyle name="Input 11 18 4 2" xfId="13939"/>
    <cellStyle name="Input 11 18 4 3" xfId="13940"/>
    <cellStyle name="Input 11 18 5" xfId="13941"/>
    <cellStyle name="Input 11 18 5 2" xfId="13942"/>
    <cellStyle name="Input 11 18 5 3" xfId="13943"/>
    <cellStyle name="Input 11 18 6" xfId="13944"/>
    <cellStyle name="Input 11 18 7" xfId="13945"/>
    <cellStyle name="Input 11 19" xfId="13946"/>
    <cellStyle name="Input 11 19 2" xfId="13947"/>
    <cellStyle name="Input 11 19 2 2" xfId="13948"/>
    <cellStyle name="Input 11 19 2 3" xfId="13949"/>
    <cellStyle name="Input 11 19 3" xfId="13950"/>
    <cellStyle name="Input 11 19 3 2" xfId="13951"/>
    <cellStyle name="Input 11 19 3 3" xfId="13952"/>
    <cellStyle name="Input 11 19 4" xfId="13953"/>
    <cellStyle name="Input 11 19 4 2" xfId="13954"/>
    <cellStyle name="Input 11 19 4 3" xfId="13955"/>
    <cellStyle name="Input 11 19 5" xfId="13956"/>
    <cellStyle name="Input 11 19 5 2" xfId="13957"/>
    <cellStyle name="Input 11 19 5 3" xfId="13958"/>
    <cellStyle name="Input 11 19 6" xfId="13959"/>
    <cellStyle name="Input 11 19 7" xfId="13960"/>
    <cellStyle name="Input 11 2" xfId="13961"/>
    <cellStyle name="Input 11 2 10" xfId="51651"/>
    <cellStyle name="Input 11 2 10 2" xfId="51652"/>
    <cellStyle name="Input 11 2 11" xfId="51653"/>
    <cellStyle name="Input 11 2 11 2" xfId="51654"/>
    <cellStyle name="Input 11 2 12" xfId="51655"/>
    <cellStyle name="Input 11 2 12 2" xfId="51656"/>
    <cellStyle name="Input 11 2 13" xfId="51657"/>
    <cellStyle name="Input 11 2 13 2" xfId="51658"/>
    <cellStyle name="Input 11 2 14" xfId="51659"/>
    <cellStyle name="Input 11 2 14 2" xfId="51660"/>
    <cellStyle name="Input 11 2 15" xfId="51661"/>
    <cellStyle name="Input 11 2 15 2" xfId="51662"/>
    <cellStyle name="Input 11 2 16" xfId="51663"/>
    <cellStyle name="Input 11 2 2" xfId="13962"/>
    <cellStyle name="Input 11 2 2 10" xfId="13963"/>
    <cellStyle name="Input 11 2 2 11" xfId="13964"/>
    <cellStyle name="Input 11 2 2 2" xfId="13965"/>
    <cellStyle name="Input 11 2 2 2 2" xfId="13966"/>
    <cellStyle name="Input 11 2 2 2 3" xfId="13967"/>
    <cellStyle name="Input 11 2 2 2 4" xfId="13968"/>
    <cellStyle name="Input 11 2 2 3" xfId="13969"/>
    <cellStyle name="Input 11 2 2 3 2" xfId="13970"/>
    <cellStyle name="Input 11 2 2 3 3" xfId="13971"/>
    <cellStyle name="Input 11 2 2 4" xfId="13972"/>
    <cellStyle name="Input 11 2 2 4 2" xfId="13973"/>
    <cellStyle name="Input 11 2 2 4 3" xfId="13974"/>
    <cellStyle name="Input 11 2 2 5" xfId="13975"/>
    <cellStyle name="Input 11 2 2 5 2" xfId="13976"/>
    <cellStyle name="Input 11 2 2 5 3" xfId="13977"/>
    <cellStyle name="Input 11 2 2 6" xfId="13978"/>
    <cellStyle name="Input 11 2 2 6 2" xfId="13979"/>
    <cellStyle name="Input 11 2 2 6 3" xfId="13980"/>
    <cellStyle name="Input 11 2 2 7" xfId="13981"/>
    <cellStyle name="Input 11 2 2 7 2" xfId="13982"/>
    <cellStyle name="Input 11 2 2 7 3" xfId="13983"/>
    <cellStyle name="Input 11 2 2 8" xfId="13984"/>
    <cellStyle name="Input 11 2 2 8 2" xfId="13985"/>
    <cellStyle name="Input 11 2 2 8 3" xfId="13986"/>
    <cellStyle name="Input 11 2 2 9" xfId="13987"/>
    <cellStyle name="Input 11 2 3" xfId="13988"/>
    <cellStyle name="Input 11 2 3 2" xfId="13989"/>
    <cellStyle name="Input 11 2 3 3" xfId="13990"/>
    <cellStyle name="Input 11 2 4" xfId="13991"/>
    <cellStyle name="Input 11 2 4 2" xfId="13992"/>
    <cellStyle name="Input 11 2 4 3" xfId="13993"/>
    <cellStyle name="Input 11 2 5" xfId="13994"/>
    <cellStyle name="Input 11 2 5 2" xfId="13995"/>
    <cellStyle name="Input 11 2 5 3" xfId="13996"/>
    <cellStyle name="Input 11 2 6" xfId="13997"/>
    <cellStyle name="Input 11 2 6 2" xfId="13998"/>
    <cellStyle name="Input 11 2 6 3" xfId="13999"/>
    <cellStyle name="Input 11 2 7" xfId="14000"/>
    <cellStyle name="Input 11 2 7 2" xfId="14001"/>
    <cellStyle name="Input 11 2 7 3" xfId="14002"/>
    <cellStyle name="Input 11 2 8" xfId="14003"/>
    <cellStyle name="Input 11 2 8 2" xfId="51664"/>
    <cellStyle name="Input 11 2 9" xfId="14004"/>
    <cellStyle name="Input 11 2 9 2" xfId="51665"/>
    <cellStyle name="Input 11 20" xfId="14005"/>
    <cellStyle name="Input 11 20 2" xfId="14006"/>
    <cellStyle name="Input 11 20 2 2" xfId="14007"/>
    <cellStyle name="Input 11 20 2 3" xfId="14008"/>
    <cellStyle name="Input 11 20 3" xfId="14009"/>
    <cellStyle name="Input 11 20 3 2" xfId="14010"/>
    <cellStyle name="Input 11 20 3 3" xfId="14011"/>
    <cellStyle name="Input 11 20 4" xfId="14012"/>
    <cellStyle name="Input 11 20 4 2" xfId="14013"/>
    <cellStyle name="Input 11 20 4 3" xfId="14014"/>
    <cellStyle name="Input 11 20 5" xfId="14015"/>
    <cellStyle name="Input 11 20 5 2" xfId="14016"/>
    <cellStyle name="Input 11 20 5 3" xfId="14017"/>
    <cellStyle name="Input 11 20 6" xfId="14018"/>
    <cellStyle name="Input 11 20 7" xfId="14019"/>
    <cellStyle name="Input 11 21" xfId="14020"/>
    <cellStyle name="Input 11 21 2" xfId="14021"/>
    <cellStyle name="Input 11 21 2 2" xfId="14022"/>
    <cellStyle name="Input 11 21 2 3" xfId="14023"/>
    <cellStyle name="Input 11 21 3" xfId="14024"/>
    <cellStyle name="Input 11 21 3 2" xfId="14025"/>
    <cellStyle name="Input 11 21 3 3" xfId="14026"/>
    <cellStyle name="Input 11 21 4" xfId="14027"/>
    <cellStyle name="Input 11 21 4 2" xfId="14028"/>
    <cellStyle name="Input 11 21 4 3" xfId="14029"/>
    <cellStyle name="Input 11 21 5" xfId="14030"/>
    <cellStyle name="Input 11 21 5 2" xfId="14031"/>
    <cellStyle name="Input 11 21 5 3" xfId="14032"/>
    <cellStyle name="Input 11 21 6" xfId="14033"/>
    <cellStyle name="Input 11 21 7" xfId="14034"/>
    <cellStyle name="Input 11 22" xfId="14035"/>
    <cellStyle name="Input 11 22 2" xfId="14036"/>
    <cellStyle name="Input 11 22 3" xfId="14037"/>
    <cellStyle name="Input 11 23" xfId="14038"/>
    <cellStyle name="Input 11 3" xfId="14039"/>
    <cellStyle name="Input 11 3 10" xfId="14040"/>
    <cellStyle name="Input 11 3 11" xfId="14041"/>
    <cellStyle name="Input 11 3 2" xfId="14042"/>
    <cellStyle name="Input 11 3 2 2" xfId="14043"/>
    <cellStyle name="Input 11 3 2 3" xfId="14044"/>
    <cellStyle name="Input 11 3 2 4" xfId="14045"/>
    <cellStyle name="Input 11 3 3" xfId="14046"/>
    <cellStyle name="Input 11 3 3 2" xfId="14047"/>
    <cellStyle name="Input 11 3 3 3" xfId="14048"/>
    <cellStyle name="Input 11 3 4" xfId="14049"/>
    <cellStyle name="Input 11 3 4 2" xfId="14050"/>
    <cellStyle name="Input 11 3 4 3" xfId="14051"/>
    <cellStyle name="Input 11 3 5" xfId="14052"/>
    <cellStyle name="Input 11 3 5 2" xfId="14053"/>
    <cellStyle name="Input 11 3 5 3" xfId="14054"/>
    <cellStyle name="Input 11 3 6" xfId="14055"/>
    <cellStyle name="Input 11 3 6 2" xfId="14056"/>
    <cellStyle name="Input 11 3 6 3" xfId="14057"/>
    <cellStyle name="Input 11 3 7" xfId="14058"/>
    <cellStyle name="Input 11 3 7 2" xfId="14059"/>
    <cellStyle name="Input 11 3 7 3" xfId="14060"/>
    <cellStyle name="Input 11 3 8" xfId="14061"/>
    <cellStyle name="Input 11 3 8 2" xfId="14062"/>
    <cellStyle name="Input 11 3 8 3" xfId="14063"/>
    <cellStyle name="Input 11 3 9" xfId="14064"/>
    <cellStyle name="Input 11 4" xfId="14065"/>
    <cellStyle name="Input 11 4 2" xfId="14066"/>
    <cellStyle name="Input 11 4 2 2" xfId="14067"/>
    <cellStyle name="Input 11 4 2 3" xfId="14068"/>
    <cellStyle name="Input 11 4 3" xfId="14069"/>
    <cellStyle name="Input 11 4 3 2" xfId="14070"/>
    <cellStyle name="Input 11 4 3 3" xfId="14071"/>
    <cellStyle name="Input 11 4 4" xfId="14072"/>
    <cellStyle name="Input 11 4 4 2" xfId="14073"/>
    <cellStyle name="Input 11 4 4 3" xfId="14074"/>
    <cellStyle name="Input 11 4 5" xfId="14075"/>
    <cellStyle name="Input 11 4 5 2" xfId="14076"/>
    <cellStyle name="Input 11 4 5 3" xfId="14077"/>
    <cellStyle name="Input 11 4 6" xfId="14078"/>
    <cellStyle name="Input 11 4 7" xfId="14079"/>
    <cellStyle name="Input 11 5" xfId="14080"/>
    <cellStyle name="Input 11 5 2" xfId="14081"/>
    <cellStyle name="Input 11 5 2 2" xfId="14082"/>
    <cellStyle name="Input 11 5 2 3" xfId="14083"/>
    <cellStyle name="Input 11 5 3" xfId="14084"/>
    <cellStyle name="Input 11 5 3 2" xfId="14085"/>
    <cellStyle name="Input 11 5 3 3" xfId="14086"/>
    <cellStyle name="Input 11 5 4" xfId="14087"/>
    <cellStyle name="Input 11 5 4 2" xfId="14088"/>
    <cellStyle name="Input 11 5 4 3" xfId="14089"/>
    <cellStyle name="Input 11 5 5" xfId="14090"/>
    <cellStyle name="Input 11 5 5 2" xfId="14091"/>
    <cellStyle name="Input 11 5 5 3" xfId="14092"/>
    <cellStyle name="Input 11 5 6" xfId="14093"/>
    <cellStyle name="Input 11 5 7" xfId="14094"/>
    <cellStyle name="Input 11 6" xfId="14095"/>
    <cellStyle name="Input 11 6 2" xfId="14096"/>
    <cellStyle name="Input 11 6 2 2" xfId="14097"/>
    <cellStyle name="Input 11 6 2 3" xfId="14098"/>
    <cellStyle name="Input 11 6 3" xfId="14099"/>
    <cellStyle name="Input 11 6 3 2" xfId="14100"/>
    <cellStyle name="Input 11 6 3 3" xfId="14101"/>
    <cellStyle name="Input 11 6 4" xfId="14102"/>
    <cellStyle name="Input 11 6 4 2" xfId="14103"/>
    <cellStyle name="Input 11 6 4 3" xfId="14104"/>
    <cellStyle name="Input 11 6 5" xfId="14105"/>
    <cellStyle name="Input 11 6 5 2" xfId="14106"/>
    <cellStyle name="Input 11 6 5 3" xfId="14107"/>
    <cellStyle name="Input 11 6 6" xfId="14108"/>
    <cellStyle name="Input 11 6 7" xfId="14109"/>
    <cellStyle name="Input 11 7" xfId="14110"/>
    <cellStyle name="Input 11 7 2" xfId="14111"/>
    <cellStyle name="Input 11 7 2 2" xfId="14112"/>
    <cellStyle name="Input 11 7 2 3" xfId="14113"/>
    <cellStyle name="Input 11 7 3" xfId="14114"/>
    <cellStyle name="Input 11 7 3 2" xfId="14115"/>
    <cellStyle name="Input 11 7 3 3" xfId="14116"/>
    <cellStyle name="Input 11 7 4" xfId="14117"/>
    <cellStyle name="Input 11 7 4 2" xfId="14118"/>
    <cellStyle name="Input 11 7 4 3" xfId="14119"/>
    <cellStyle name="Input 11 7 5" xfId="14120"/>
    <cellStyle name="Input 11 7 5 2" xfId="14121"/>
    <cellStyle name="Input 11 7 5 3" xfId="14122"/>
    <cellStyle name="Input 11 7 6" xfId="14123"/>
    <cellStyle name="Input 11 7 7" xfId="14124"/>
    <cellStyle name="Input 11 8" xfId="14125"/>
    <cellStyle name="Input 11 8 2" xfId="14126"/>
    <cellStyle name="Input 11 8 2 2" xfId="14127"/>
    <cellStyle name="Input 11 8 2 3" xfId="14128"/>
    <cellStyle name="Input 11 8 3" xfId="14129"/>
    <cellStyle name="Input 11 8 3 2" xfId="14130"/>
    <cellStyle name="Input 11 8 3 3" xfId="14131"/>
    <cellStyle name="Input 11 8 4" xfId="14132"/>
    <cellStyle name="Input 11 8 4 2" xfId="14133"/>
    <cellStyle name="Input 11 8 4 3" xfId="14134"/>
    <cellStyle name="Input 11 8 5" xfId="14135"/>
    <cellStyle name="Input 11 8 5 2" xfId="14136"/>
    <cellStyle name="Input 11 8 5 3" xfId="14137"/>
    <cellStyle name="Input 11 8 6" xfId="14138"/>
    <cellStyle name="Input 11 8 7" xfId="14139"/>
    <cellStyle name="Input 11 9" xfId="14140"/>
    <cellStyle name="Input 11 9 2" xfId="14141"/>
    <cellStyle name="Input 11 9 2 2" xfId="14142"/>
    <cellStyle name="Input 11 9 2 3" xfId="14143"/>
    <cellStyle name="Input 11 9 3" xfId="14144"/>
    <cellStyle name="Input 11 9 3 2" xfId="14145"/>
    <cellStyle name="Input 11 9 3 3" xfId="14146"/>
    <cellStyle name="Input 11 9 4" xfId="14147"/>
    <cellStyle name="Input 11 9 4 2" xfId="14148"/>
    <cellStyle name="Input 11 9 4 3" xfId="14149"/>
    <cellStyle name="Input 11 9 5" xfId="14150"/>
    <cellStyle name="Input 11 9 5 2" xfId="14151"/>
    <cellStyle name="Input 11 9 5 3" xfId="14152"/>
    <cellStyle name="Input 11 9 6" xfId="14153"/>
    <cellStyle name="Input 11 9 7" xfId="14154"/>
    <cellStyle name="Input 12" xfId="14155"/>
    <cellStyle name="Input 12 10" xfId="14156"/>
    <cellStyle name="Input 12 10 2" xfId="14157"/>
    <cellStyle name="Input 12 10 2 2" xfId="14158"/>
    <cellStyle name="Input 12 10 2 3" xfId="14159"/>
    <cellStyle name="Input 12 10 3" xfId="14160"/>
    <cellStyle name="Input 12 10 3 2" xfId="14161"/>
    <cellStyle name="Input 12 10 3 3" xfId="14162"/>
    <cellStyle name="Input 12 10 4" xfId="14163"/>
    <cellStyle name="Input 12 10 4 2" xfId="14164"/>
    <cellStyle name="Input 12 10 4 3" xfId="14165"/>
    <cellStyle name="Input 12 10 5" xfId="14166"/>
    <cellStyle name="Input 12 10 5 2" xfId="14167"/>
    <cellStyle name="Input 12 10 5 3" xfId="14168"/>
    <cellStyle name="Input 12 10 6" xfId="14169"/>
    <cellStyle name="Input 12 10 7" xfId="14170"/>
    <cellStyle name="Input 12 11" xfId="14171"/>
    <cellStyle name="Input 12 11 2" xfId="14172"/>
    <cellStyle name="Input 12 11 2 2" xfId="14173"/>
    <cellStyle name="Input 12 11 2 3" xfId="14174"/>
    <cellStyle name="Input 12 11 3" xfId="14175"/>
    <cellStyle name="Input 12 11 3 2" xfId="14176"/>
    <cellStyle name="Input 12 11 3 3" xfId="14177"/>
    <cellStyle name="Input 12 11 4" xfId="14178"/>
    <cellStyle name="Input 12 11 4 2" xfId="14179"/>
    <cellStyle name="Input 12 11 4 3" xfId="14180"/>
    <cellStyle name="Input 12 11 5" xfId="14181"/>
    <cellStyle name="Input 12 11 5 2" xfId="14182"/>
    <cellStyle name="Input 12 11 5 3" xfId="14183"/>
    <cellStyle name="Input 12 11 6" xfId="14184"/>
    <cellStyle name="Input 12 11 7" xfId="14185"/>
    <cellStyle name="Input 12 12" xfId="14186"/>
    <cellStyle name="Input 12 12 2" xfId="14187"/>
    <cellStyle name="Input 12 12 2 2" xfId="14188"/>
    <cellStyle name="Input 12 12 2 3" xfId="14189"/>
    <cellStyle name="Input 12 12 3" xfId="14190"/>
    <cellStyle name="Input 12 12 3 2" xfId="14191"/>
    <cellStyle name="Input 12 12 3 3" xfId="14192"/>
    <cellStyle name="Input 12 12 4" xfId="14193"/>
    <cellStyle name="Input 12 12 4 2" xfId="14194"/>
    <cellStyle name="Input 12 12 4 3" xfId="14195"/>
    <cellStyle name="Input 12 12 5" xfId="14196"/>
    <cellStyle name="Input 12 12 5 2" xfId="14197"/>
    <cellStyle name="Input 12 12 5 3" xfId="14198"/>
    <cellStyle name="Input 12 12 6" xfId="14199"/>
    <cellStyle name="Input 12 12 7" xfId="14200"/>
    <cellStyle name="Input 12 13" xfId="14201"/>
    <cellStyle name="Input 12 13 2" xfId="14202"/>
    <cellStyle name="Input 12 13 2 2" xfId="14203"/>
    <cellStyle name="Input 12 13 2 3" xfId="14204"/>
    <cellStyle name="Input 12 13 3" xfId="14205"/>
    <cellStyle name="Input 12 13 3 2" xfId="14206"/>
    <cellStyle name="Input 12 13 3 3" xfId="14207"/>
    <cellStyle name="Input 12 13 4" xfId="14208"/>
    <cellStyle name="Input 12 13 4 2" xfId="14209"/>
    <cellStyle name="Input 12 13 4 3" xfId="14210"/>
    <cellStyle name="Input 12 13 5" xfId="14211"/>
    <cellStyle name="Input 12 13 5 2" xfId="14212"/>
    <cellStyle name="Input 12 13 5 3" xfId="14213"/>
    <cellStyle name="Input 12 13 6" xfId="14214"/>
    <cellStyle name="Input 12 13 7" xfId="14215"/>
    <cellStyle name="Input 12 14" xfId="14216"/>
    <cellStyle name="Input 12 14 2" xfId="14217"/>
    <cellStyle name="Input 12 14 2 2" xfId="14218"/>
    <cellStyle name="Input 12 14 2 3" xfId="14219"/>
    <cellStyle name="Input 12 14 3" xfId="14220"/>
    <cellStyle name="Input 12 14 3 2" xfId="14221"/>
    <cellStyle name="Input 12 14 3 3" xfId="14222"/>
    <cellStyle name="Input 12 14 4" xfId="14223"/>
    <cellStyle name="Input 12 14 4 2" xfId="14224"/>
    <cellStyle name="Input 12 14 4 3" xfId="14225"/>
    <cellStyle name="Input 12 14 5" xfId="14226"/>
    <cellStyle name="Input 12 14 5 2" xfId="14227"/>
    <cellStyle name="Input 12 14 5 3" xfId="14228"/>
    <cellStyle name="Input 12 14 6" xfId="14229"/>
    <cellStyle name="Input 12 14 7" xfId="14230"/>
    <cellStyle name="Input 12 15" xfId="14231"/>
    <cellStyle name="Input 12 15 2" xfId="14232"/>
    <cellStyle name="Input 12 15 2 2" xfId="14233"/>
    <cellStyle name="Input 12 15 2 3" xfId="14234"/>
    <cellStyle name="Input 12 15 3" xfId="14235"/>
    <cellStyle name="Input 12 15 3 2" xfId="14236"/>
    <cellStyle name="Input 12 15 3 3" xfId="14237"/>
    <cellStyle name="Input 12 15 4" xfId="14238"/>
    <cellStyle name="Input 12 15 4 2" xfId="14239"/>
    <cellStyle name="Input 12 15 4 3" xfId="14240"/>
    <cellStyle name="Input 12 15 5" xfId="14241"/>
    <cellStyle name="Input 12 15 5 2" xfId="14242"/>
    <cellStyle name="Input 12 15 5 3" xfId="14243"/>
    <cellStyle name="Input 12 15 6" xfId="14244"/>
    <cellStyle name="Input 12 15 7" xfId="14245"/>
    <cellStyle name="Input 12 16" xfId="14246"/>
    <cellStyle name="Input 12 16 2" xfId="14247"/>
    <cellStyle name="Input 12 16 2 2" xfId="14248"/>
    <cellStyle name="Input 12 16 2 3" xfId="14249"/>
    <cellStyle name="Input 12 16 3" xfId="14250"/>
    <cellStyle name="Input 12 16 3 2" xfId="14251"/>
    <cellStyle name="Input 12 16 3 3" xfId="14252"/>
    <cellStyle name="Input 12 16 4" xfId="14253"/>
    <cellStyle name="Input 12 16 4 2" xfId="14254"/>
    <cellStyle name="Input 12 16 4 3" xfId="14255"/>
    <cellStyle name="Input 12 16 5" xfId="14256"/>
    <cellStyle name="Input 12 16 5 2" xfId="14257"/>
    <cellStyle name="Input 12 16 5 3" xfId="14258"/>
    <cellStyle name="Input 12 16 6" xfId="14259"/>
    <cellStyle name="Input 12 16 7" xfId="14260"/>
    <cellStyle name="Input 12 17" xfId="14261"/>
    <cellStyle name="Input 12 17 2" xfId="14262"/>
    <cellStyle name="Input 12 17 2 2" xfId="14263"/>
    <cellStyle name="Input 12 17 2 3" xfId="14264"/>
    <cellStyle name="Input 12 17 3" xfId="14265"/>
    <cellStyle name="Input 12 17 3 2" xfId="14266"/>
    <cellStyle name="Input 12 17 3 3" xfId="14267"/>
    <cellStyle name="Input 12 17 4" xfId="14268"/>
    <cellStyle name="Input 12 17 4 2" xfId="14269"/>
    <cellStyle name="Input 12 17 4 3" xfId="14270"/>
    <cellStyle name="Input 12 17 5" xfId="14271"/>
    <cellStyle name="Input 12 17 5 2" xfId="14272"/>
    <cellStyle name="Input 12 17 5 3" xfId="14273"/>
    <cellStyle name="Input 12 17 6" xfId="14274"/>
    <cellStyle name="Input 12 17 7" xfId="14275"/>
    <cellStyle name="Input 12 18" xfId="14276"/>
    <cellStyle name="Input 12 18 2" xfId="14277"/>
    <cellStyle name="Input 12 18 2 2" xfId="14278"/>
    <cellStyle name="Input 12 18 2 3" xfId="14279"/>
    <cellStyle name="Input 12 18 3" xfId="14280"/>
    <cellStyle name="Input 12 18 3 2" xfId="14281"/>
    <cellStyle name="Input 12 18 3 3" xfId="14282"/>
    <cellStyle name="Input 12 18 4" xfId="14283"/>
    <cellStyle name="Input 12 18 4 2" xfId="14284"/>
    <cellStyle name="Input 12 18 4 3" xfId="14285"/>
    <cellStyle name="Input 12 18 5" xfId="14286"/>
    <cellStyle name="Input 12 18 5 2" xfId="14287"/>
    <cellStyle name="Input 12 18 5 3" xfId="14288"/>
    <cellStyle name="Input 12 18 6" xfId="14289"/>
    <cellStyle name="Input 12 18 7" xfId="14290"/>
    <cellStyle name="Input 12 19" xfId="14291"/>
    <cellStyle name="Input 12 19 2" xfId="14292"/>
    <cellStyle name="Input 12 19 2 2" xfId="14293"/>
    <cellStyle name="Input 12 19 2 3" xfId="14294"/>
    <cellStyle name="Input 12 19 3" xfId="14295"/>
    <cellStyle name="Input 12 19 3 2" xfId="14296"/>
    <cellStyle name="Input 12 19 3 3" xfId="14297"/>
    <cellStyle name="Input 12 19 4" xfId="14298"/>
    <cellStyle name="Input 12 19 4 2" xfId="14299"/>
    <cellStyle name="Input 12 19 4 3" xfId="14300"/>
    <cellStyle name="Input 12 19 5" xfId="14301"/>
    <cellStyle name="Input 12 19 5 2" xfId="14302"/>
    <cellStyle name="Input 12 19 5 3" xfId="14303"/>
    <cellStyle name="Input 12 19 6" xfId="14304"/>
    <cellStyle name="Input 12 19 7" xfId="14305"/>
    <cellStyle name="Input 12 2" xfId="14306"/>
    <cellStyle name="Input 12 2 10" xfId="14307"/>
    <cellStyle name="Input 12 2 10 2" xfId="51666"/>
    <cellStyle name="Input 12 2 11" xfId="14308"/>
    <cellStyle name="Input 12 2 11 2" xfId="51667"/>
    <cellStyle name="Input 12 2 12" xfId="51668"/>
    <cellStyle name="Input 12 2 12 2" xfId="51669"/>
    <cellStyle name="Input 12 2 13" xfId="51670"/>
    <cellStyle name="Input 12 2 13 2" xfId="51671"/>
    <cellStyle name="Input 12 2 14" xfId="51672"/>
    <cellStyle name="Input 12 2 14 2" xfId="51673"/>
    <cellStyle name="Input 12 2 15" xfId="51674"/>
    <cellStyle name="Input 12 2 15 2" xfId="51675"/>
    <cellStyle name="Input 12 2 16" xfId="51676"/>
    <cellStyle name="Input 12 2 2" xfId="14309"/>
    <cellStyle name="Input 12 2 2 2" xfId="14310"/>
    <cellStyle name="Input 12 2 2 3" xfId="14311"/>
    <cellStyle name="Input 12 2 2 4" xfId="14312"/>
    <cellStyle name="Input 12 2 3" xfId="14313"/>
    <cellStyle name="Input 12 2 3 2" xfId="14314"/>
    <cellStyle name="Input 12 2 3 3" xfId="14315"/>
    <cellStyle name="Input 12 2 4" xfId="14316"/>
    <cellStyle name="Input 12 2 4 2" xfId="14317"/>
    <cellStyle name="Input 12 2 4 3" xfId="14318"/>
    <cellStyle name="Input 12 2 5" xfId="14319"/>
    <cellStyle name="Input 12 2 5 2" xfId="14320"/>
    <cellStyle name="Input 12 2 5 3" xfId="14321"/>
    <cellStyle name="Input 12 2 6" xfId="14322"/>
    <cellStyle name="Input 12 2 6 2" xfId="14323"/>
    <cellStyle name="Input 12 2 6 3" xfId="14324"/>
    <cellStyle name="Input 12 2 7" xfId="14325"/>
    <cellStyle name="Input 12 2 7 2" xfId="14326"/>
    <cellStyle name="Input 12 2 7 3" xfId="14327"/>
    <cellStyle name="Input 12 2 8" xfId="14328"/>
    <cellStyle name="Input 12 2 8 2" xfId="14329"/>
    <cellStyle name="Input 12 2 8 3" xfId="14330"/>
    <cellStyle name="Input 12 2 9" xfId="14331"/>
    <cellStyle name="Input 12 2 9 2" xfId="51677"/>
    <cellStyle name="Input 12 20" xfId="14332"/>
    <cellStyle name="Input 12 20 2" xfId="14333"/>
    <cellStyle name="Input 12 20 2 2" xfId="14334"/>
    <cellStyle name="Input 12 20 2 3" xfId="14335"/>
    <cellStyle name="Input 12 20 3" xfId="14336"/>
    <cellStyle name="Input 12 20 3 2" xfId="14337"/>
    <cellStyle name="Input 12 20 3 3" xfId="14338"/>
    <cellStyle name="Input 12 20 4" xfId="14339"/>
    <cellStyle name="Input 12 20 4 2" xfId="14340"/>
    <cellStyle name="Input 12 20 4 3" xfId="14341"/>
    <cellStyle name="Input 12 20 5" xfId="14342"/>
    <cellStyle name="Input 12 20 5 2" xfId="14343"/>
    <cellStyle name="Input 12 20 5 3" xfId="14344"/>
    <cellStyle name="Input 12 20 6" xfId="14345"/>
    <cellStyle name="Input 12 20 7" xfId="14346"/>
    <cellStyle name="Input 12 21" xfId="14347"/>
    <cellStyle name="Input 12 21 2" xfId="14348"/>
    <cellStyle name="Input 12 21 2 2" xfId="14349"/>
    <cellStyle name="Input 12 21 2 3" xfId="14350"/>
    <cellStyle name="Input 12 21 3" xfId="14351"/>
    <cellStyle name="Input 12 21 3 2" xfId="14352"/>
    <cellStyle name="Input 12 21 3 3" xfId="14353"/>
    <cellStyle name="Input 12 21 4" xfId="14354"/>
    <cellStyle name="Input 12 21 4 2" xfId="14355"/>
    <cellStyle name="Input 12 21 4 3" xfId="14356"/>
    <cellStyle name="Input 12 21 5" xfId="14357"/>
    <cellStyle name="Input 12 21 5 2" xfId="14358"/>
    <cellStyle name="Input 12 21 5 3" xfId="14359"/>
    <cellStyle name="Input 12 21 6" xfId="14360"/>
    <cellStyle name="Input 12 21 7" xfId="14361"/>
    <cellStyle name="Input 12 22" xfId="14362"/>
    <cellStyle name="Input 12 22 2" xfId="14363"/>
    <cellStyle name="Input 12 22 3" xfId="14364"/>
    <cellStyle name="Input 12 23" xfId="14365"/>
    <cellStyle name="Input 12 3" xfId="14366"/>
    <cellStyle name="Input 12 3 2" xfId="14367"/>
    <cellStyle name="Input 12 3 2 2" xfId="14368"/>
    <cellStyle name="Input 12 3 2 3" xfId="14369"/>
    <cellStyle name="Input 12 3 3" xfId="14370"/>
    <cellStyle name="Input 12 3 3 2" xfId="14371"/>
    <cellStyle name="Input 12 3 3 3" xfId="14372"/>
    <cellStyle name="Input 12 3 4" xfId="14373"/>
    <cellStyle name="Input 12 3 4 2" xfId="14374"/>
    <cellStyle name="Input 12 3 4 3" xfId="14375"/>
    <cellStyle name="Input 12 3 5" xfId="14376"/>
    <cellStyle name="Input 12 3 5 2" xfId="14377"/>
    <cellStyle name="Input 12 3 5 3" xfId="14378"/>
    <cellStyle name="Input 12 3 6" xfId="14379"/>
    <cellStyle name="Input 12 3 7" xfId="14380"/>
    <cellStyle name="Input 12 4" xfId="14381"/>
    <cellStyle name="Input 12 4 2" xfId="14382"/>
    <cellStyle name="Input 12 4 2 2" xfId="14383"/>
    <cellStyle name="Input 12 4 2 3" xfId="14384"/>
    <cellStyle name="Input 12 4 3" xfId="14385"/>
    <cellStyle name="Input 12 4 3 2" xfId="14386"/>
    <cellStyle name="Input 12 4 3 3" xfId="14387"/>
    <cellStyle name="Input 12 4 4" xfId="14388"/>
    <cellStyle name="Input 12 4 4 2" xfId="14389"/>
    <cellStyle name="Input 12 4 4 3" xfId="14390"/>
    <cellStyle name="Input 12 4 5" xfId="14391"/>
    <cellStyle name="Input 12 4 5 2" xfId="14392"/>
    <cellStyle name="Input 12 4 5 3" xfId="14393"/>
    <cellStyle name="Input 12 4 6" xfId="14394"/>
    <cellStyle name="Input 12 4 7" xfId="14395"/>
    <cellStyle name="Input 12 5" xfId="14396"/>
    <cellStyle name="Input 12 5 2" xfId="14397"/>
    <cellStyle name="Input 12 5 2 2" xfId="14398"/>
    <cellStyle name="Input 12 5 2 3" xfId="14399"/>
    <cellStyle name="Input 12 5 3" xfId="14400"/>
    <cellStyle name="Input 12 5 3 2" xfId="14401"/>
    <cellStyle name="Input 12 5 3 3" xfId="14402"/>
    <cellStyle name="Input 12 5 4" xfId="14403"/>
    <cellStyle name="Input 12 5 4 2" xfId="14404"/>
    <cellStyle name="Input 12 5 4 3" xfId="14405"/>
    <cellStyle name="Input 12 5 5" xfId="14406"/>
    <cellStyle name="Input 12 5 5 2" xfId="14407"/>
    <cellStyle name="Input 12 5 5 3" xfId="14408"/>
    <cellStyle name="Input 12 5 6" xfId="14409"/>
    <cellStyle name="Input 12 5 7" xfId="14410"/>
    <cellStyle name="Input 12 6" xfId="14411"/>
    <cellStyle name="Input 12 6 2" xfId="14412"/>
    <cellStyle name="Input 12 6 2 2" xfId="14413"/>
    <cellStyle name="Input 12 6 2 3" xfId="14414"/>
    <cellStyle name="Input 12 6 3" xfId="14415"/>
    <cellStyle name="Input 12 6 3 2" xfId="14416"/>
    <cellStyle name="Input 12 6 3 3" xfId="14417"/>
    <cellStyle name="Input 12 6 4" xfId="14418"/>
    <cellStyle name="Input 12 6 4 2" xfId="14419"/>
    <cellStyle name="Input 12 6 4 3" xfId="14420"/>
    <cellStyle name="Input 12 6 5" xfId="14421"/>
    <cellStyle name="Input 12 6 5 2" xfId="14422"/>
    <cellStyle name="Input 12 6 5 3" xfId="14423"/>
    <cellStyle name="Input 12 6 6" xfId="14424"/>
    <cellStyle name="Input 12 6 7" xfId="14425"/>
    <cellStyle name="Input 12 7" xfId="14426"/>
    <cellStyle name="Input 12 7 2" xfId="14427"/>
    <cellStyle name="Input 12 7 2 2" xfId="14428"/>
    <cellStyle name="Input 12 7 2 3" xfId="14429"/>
    <cellStyle name="Input 12 7 3" xfId="14430"/>
    <cellStyle name="Input 12 7 3 2" xfId="14431"/>
    <cellStyle name="Input 12 7 3 3" xfId="14432"/>
    <cellStyle name="Input 12 7 4" xfId="14433"/>
    <cellStyle name="Input 12 7 4 2" xfId="14434"/>
    <cellStyle name="Input 12 7 4 3" xfId="14435"/>
    <cellStyle name="Input 12 7 5" xfId="14436"/>
    <cellStyle name="Input 12 7 5 2" xfId="14437"/>
    <cellStyle name="Input 12 7 5 3" xfId="14438"/>
    <cellStyle name="Input 12 7 6" xfId="14439"/>
    <cellStyle name="Input 12 7 7" xfId="14440"/>
    <cellStyle name="Input 12 8" xfId="14441"/>
    <cellStyle name="Input 12 8 2" xfId="14442"/>
    <cellStyle name="Input 12 8 2 2" xfId="14443"/>
    <cellStyle name="Input 12 8 2 3" xfId="14444"/>
    <cellStyle name="Input 12 8 3" xfId="14445"/>
    <cellStyle name="Input 12 8 3 2" xfId="14446"/>
    <cellStyle name="Input 12 8 3 3" xfId="14447"/>
    <cellStyle name="Input 12 8 4" xfId="14448"/>
    <cellStyle name="Input 12 8 4 2" xfId="14449"/>
    <cellStyle name="Input 12 8 4 3" xfId="14450"/>
    <cellStyle name="Input 12 8 5" xfId="14451"/>
    <cellStyle name="Input 12 8 5 2" xfId="14452"/>
    <cellStyle name="Input 12 8 5 3" xfId="14453"/>
    <cellStyle name="Input 12 8 6" xfId="14454"/>
    <cellStyle name="Input 12 8 7" xfId="14455"/>
    <cellStyle name="Input 12 9" xfId="14456"/>
    <cellStyle name="Input 12 9 2" xfId="14457"/>
    <cellStyle name="Input 12 9 2 2" xfId="14458"/>
    <cellStyle name="Input 12 9 2 3" xfId="14459"/>
    <cellStyle name="Input 12 9 3" xfId="14460"/>
    <cellStyle name="Input 12 9 3 2" xfId="14461"/>
    <cellStyle name="Input 12 9 3 3" xfId="14462"/>
    <cellStyle name="Input 12 9 4" xfId="14463"/>
    <cellStyle name="Input 12 9 4 2" xfId="14464"/>
    <cellStyle name="Input 12 9 4 3" xfId="14465"/>
    <cellStyle name="Input 12 9 5" xfId="14466"/>
    <cellStyle name="Input 12 9 5 2" xfId="14467"/>
    <cellStyle name="Input 12 9 5 3" xfId="14468"/>
    <cellStyle name="Input 12 9 6" xfId="14469"/>
    <cellStyle name="Input 12 9 7" xfId="14470"/>
    <cellStyle name="Input 13" xfId="14471"/>
    <cellStyle name="Input 13 10" xfId="14472"/>
    <cellStyle name="Input 13 10 2" xfId="14473"/>
    <cellStyle name="Input 13 10 2 2" xfId="14474"/>
    <cellStyle name="Input 13 10 2 3" xfId="14475"/>
    <cellStyle name="Input 13 10 3" xfId="14476"/>
    <cellStyle name="Input 13 10 3 2" xfId="14477"/>
    <cellStyle name="Input 13 10 3 3" xfId="14478"/>
    <cellStyle name="Input 13 10 4" xfId="14479"/>
    <cellStyle name="Input 13 10 4 2" xfId="14480"/>
    <cellStyle name="Input 13 10 4 3" xfId="14481"/>
    <cellStyle name="Input 13 10 5" xfId="14482"/>
    <cellStyle name="Input 13 10 5 2" xfId="14483"/>
    <cellStyle name="Input 13 10 5 3" xfId="14484"/>
    <cellStyle name="Input 13 10 6" xfId="14485"/>
    <cellStyle name="Input 13 10 7" xfId="14486"/>
    <cellStyle name="Input 13 11" xfId="14487"/>
    <cellStyle name="Input 13 11 2" xfId="14488"/>
    <cellStyle name="Input 13 11 2 2" xfId="14489"/>
    <cellStyle name="Input 13 11 2 3" xfId="14490"/>
    <cellStyle name="Input 13 11 3" xfId="14491"/>
    <cellStyle name="Input 13 11 3 2" xfId="14492"/>
    <cellStyle name="Input 13 11 3 3" xfId="14493"/>
    <cellStyle name="Input 13 11 4" xfId="14494"/>
    <cellStyle name="Input 13 11 4 2" xfId="14495"/>
    <cellStyle name="Input 13 11 4 3" xfId="14496"/>
    <cellStyle name="Input 13 11 5" xfId="14497"/>
    <cellStyle name="Input 13 11 5 2" xfId="14498"/>
    <cellStyle name="Input 13 11 5 3" xfId="14499"/>
    <cellStyle name="Input 13 11 6" xfId="14500"/>
    <cellStyle name="Input 13 11 7" xfId="14501"/>
    <cellStyle name="Input 13 12" xfId="14502"/>
    <cellStyle name="Input 13 12 2" xfId="14503"/>
    <cellStyle name="Input 13 12 2 2" xfId="14504"/>
    <cellStyle name="Input 13 12 2 3" xfId="14505"/>
    <cellStyle name="Input 13 12 3" xfId="14506"/>
    <cellStyle name="Input 13 12 3 2" xfId="14507"/>
    <cellStyle name="Input 13 12 3 3" xfId="14508"/>
    <cellStyle name="Input 13 12 4" xfId="14509"/>
    <cellStyle name="Input 13 12 4 2" xfId="14510"/>
    <cellStyle name="Input 13 12 4 3" xfId="14511"/>
    <cellStyle name="Input 13 12 5" xfId="14512"/>
    <cellStyle name="Input 13 12 5 2" xfId="14513"/>
    <cellStyle name="Input 13 12 5 3" xfId="14514"/>
    <cellStyle name="Input 13 12 6" xfId="14515"/>
    <cellStyle name="Input 13 12 7" xfId="14516"/>
    <cellStyle name="Input 13 13" xfId="14517"/>
    <cellStyle name="Input 13 13 2" xfId="14518"/>
    <cellStyle name="Input 13 13 2 2" xfId="14519"/>
    <cellStyle name="Input 13 13 2 3" xfId="14520"/>
    <cellStyle name="Input 13 13 3" xfId="14521"/>
    <cellStyle name="Input 13 13 3 2" xfId="14522"/>
    <cellStyle name="Input 13 13 3 3" xfId="14523"/>
    <cellStyle name="Input 13 13 4" xfId="14524"/>
    <cellStyle name="Input 13 13 4 2" xfId="14525"/>
    <cellStyle name="Input 13 13 4 3" xfId="14526"/>
    <cellStyle name="Input 13 13 5" xfId="14527"/>
    <cellStyle name="Input 13 13 5 2" xfId="14528"/>
    <cellStyle name="Input 13 13 5 3" xfId="14529"/>
    <cellStyle name="Input 13 13 6" xfId="14530"/>
    <cellStyle name="Input 13 13 7" xfId="14531"/>
    <cellStyle name="Input 13 14" xfId="14532"/>
    <cellStyle name="Input 13 14 2" xfId="14533"/>
    <cellStyle name="Input 13 14 2 2" xfId="14534"/>
    <cellStyle name="Input 13 14 2 3" xfId="14535"/>
    <cellStyle name="Input 13 14 3" xfId="14536"/>
    <cellStyle name="Input 13 14 3 2" xfId="14537"/>
    <cellStyle name="Input 13 14 3 3" xfId="14538"/>
    <cellStyle name="Input 13 14 4" xfId="14539"/>
    <cellStyle name="Input 13 14 4 2" xfId="14540"/>
    <cellStyle name="Input 13 14 4 3" xfId="14541"/>
    <cellStyle name="Input 13 14 5" xfId="14542"/>
    <cellStyle name="Input 13 14 5 2" xfId="14543"/>
    <cellStyle name="Input 13 14 5 3" xfId="14544"/>
    <cellStyle name="Input 13 14 6" xfId="14545"/>
    <cellStyle name="Input 13 14 7" xfId="14546"/>
    <cellStyle name="Input 13 15" xfId="14547"/>
    <cellStyle name="Input 13 15 2" xfId="14548"/>
    <cellStyle name="Input 13 15 2 2" xfId="14549"/>
    <cellStyle name="Input 13 15 2 3" xfId="14550"/>
    <cellStyle name="Input 13 15 3" xfId="14551"/>
    <cellStyle name="Input 13 15 3 2" xfId="14552"/>
    <cellStyle name="Input 13 15 3 3" xfId="14553"/>
    <cellStyle name="Input 13 15 4" xfId="14554"/>
    <cellStyle name="Input 13 15 4 2" xfId="14555"/>
    <cellStyle name="Input 13 15 4 3" xfId="14556"/>
    <cellStyle name="Input 13 15 5" xfId="14557"/>
    <cellStyle name="Input 13 15 5 2" xfId="14558"/>
    <cellStyle name="Input 13 15 5 3" xfId="14559"/>
    <cellStyle name="Input 13 15 6" xfId="14560"/>
    <cellStyle name="Input 13 15 7" xfId="14561"/>
    <cellStyle name="Input 13 16" xfId="14562"/>
    <cellStyle name="Input 13 16 2" xfId="14563"/>
    <cellStyle name="Input 13 16 2 2" xfId="14564"/>
    <cellStyle name="Input 13 16 2 3" xfId="14565"/>
    <cellStyle name="Input 13 16 3" xfId="14566"/>
    <cellStyle name="Input 13 16 3 2" xfId="14567"/>
    <cellStyle name="Input 13 16 3 3" xfId="14568"/>
    <cellStyle name="Input 13 16 4" xfId="14569"/>
    <cellStyle name="Input 13 16 4 2" xfId="14570"/>
    <cellStyle name="Input 13 16 4 3" xfId="14571"/>
    <cellStyle name="Input 13 16 5" xfId="14572"/>
    <cellStyle name="Input 13 16 5 2" xfId="14573"/>
    <cellStyle name="Input 13 16 5 3" xfId="14574"/>
    <cellStyle name="Input 13 16 6" xfId="14575"/>
    <cellStyle name="Input 13 16 7" xfId="14576"/>
    <cellStyle name="Input 13 17" xfId="14577"/>
    <cellStyle name="Input 13 17 2" xfId="14578"/>
    <cellStyle name="Input 13 17 2 2" xfId="14579"/>
    <cellStyle name="Input 13 17 2 3" xfId="14580"/>
    <cellStyle name="Input 13 17 3" xfId="14581"/>
    <cellStyle name="Input 13 17 3 2" xfId="14582"/>
    <cellStyle name="Input 13 17 3 3" xfId="14583"/>
    <cellStyle name="Input 13 17 4" xfId="14584"/>
    <cellStyle name="Input 13 17 4 2" xfId="14585"/>
    <cellStyle name="Input 13 17 4 3" xfId="14586"/>
    <cellStyle name="Input 13 17 5" xfId="14587"/>
    <cellStyle name="Input 13 17 5 2" xfId="14588"/>
    <cellStyle name="Input 13 17 5 3" xfId="14589"/>
    <cellStyle name="Input 13 17 6" xfId="14590"/>
    <cellStyle name="Input 13 17 7" xfId="14591"/>
    <cellStyle name="Input 13 18" xfId="14592"/>
    <cellStyle name="Input 13 18 2" xfId="14593"/>
    <cellStyle name="Input 13 18 2 2" xfId="14594"/>
    <cellStyle name="Input 13 18 2 3" xfId="14595"/>
    <cellStyle name="Input 13 18 3" xfId="14596"/>
    <cellStyle name="Input 13 18 3 2" xfId="14597"/>
    <cellStyle name="Input 13 18 3 3" xfId="14598"/>
    <cellStyle name="Input 13 18 4" xfId="14599"/>
    <cellStyle name="Input 13 18 4 2" xfId="14600"/>
    <cellStyle name="Input 13 18 4 3" xfId="14601"/>
    <cellStyle name="Input 13 18 5" xfId="14602"/>
    <cellStyle name="Input 13 18 5 2" xfId="14603"/>
    <cellStyle name="Input 13 18 5 3" xfId="14604"/>
    <cellStyle name="Input 13 18 6" xfId="14605"/>
    <cellStyle name="Input 13 18 7" xfId="14606"/>
    <cellStyle name="Input 13 19" xfId="14607"/>
    <cellStyle name="Input 13 19 2" xfId="14608"/>
    <cellStyle name="Input 13 19 2 2" xfId="14609"/>
    <cellStyle name="Input 13 19 2 3" xfId="14610"/>
    <cellStyle name="Input 13 19 3" xfId="14611"/>
    <cellStyle name="Input 13 19 3 2" xfId="14612"/>
    <cellStyle name="Input 13 19 3 3" xfId="14613"/>
    <cellStyle name="Input 13 19 4" xfId="14614"/>
    <cellStyle name="Input 13 19 4 2" xfId="14615"/>
    <cellStyle name="Input 13 19 4 3" xfId="14616"/>
    <cellStyle name="Input 13 19 5" xfId="14617"/>
    <cellStyle name="Input 13 19 5 2" xfId="14618"/>
    <cellStyle name="Input 13 19 5 3" xfId="14619"/>
    <cellStyle name="Input 13 19 6" xfId="14620"/>
    <cellStyle name="Input 13 19 7" xfId="14621"/>
    <cellStyle name="Input 13 2" xfId="14622"/>
    <cellStyle name="Input 13 2 10" xfId="51678"/>
    <cellStyle name="Input 13 2 10 2" xfId="51679"/>
    <cellStyle name="Input 13 2 11" xfId="51680"/>
    <cellStyle name="Input 13 2 11 2" xfId="51681"/>
    <cellStyle name="Input 13 2 12" xfId="51682"/>
    <cellStyle name="Input 13 2 12 2" xfId="51683"/>
    <cellStyle name="Input 13 2 13" xfId="51684"/>
    <cellStyle name="Input 13 2 13 2" xfId="51685"/>
    <cellStyle name="Input 13 2 14" xfId="51686"/>
    <cellStyle name="Input 13 2 14 2" xfId="51687"/>
    <cellStyle name="Input 13 2 15" xfId="51688"/>
    <cellStyle name="Input 13 2 15 2" xfId="51689"/>
    <cellStyle name="Input 13 2 16" xfId="51690"/>
    <cellStyle name="Input 13 2 2" xfId="14623"/>
    <cellStyle name="Input 13 2 2 10" xfId="14624"/>
    <cellStyle name="Input 13 2 2 11" xfId="14625"/>
    <cellStyle name="Input 13 2 2 2" xfId="14626"/>
    <cellStyle name="Input 13 2 2 2 2" xfId="14627"/>
    <cellStyle name="Input 13 2 2 2 3" xfId="14628"/>
    <cellStyle name="Input 13 2 2 2 4" xfId="14629"/>
    <cellStyle name="Input 13 2 2 3" xfId="14630"/>
    <cellStyle name="Input 13 2 2 3 2" xfId="14631"/>
    <cellStyle name="Input 13 2 2 3 3" xfId="14632"/>
    <cellStyle name="Input 13 2 2 4" xfId="14633"/>
    <cellStyle name="Input 13 2 2 4 2" xfId="14634"/>
    <cellStyle name="Input 13 2 2 4 3" xfId="14635"/>
    <cellStyle name="Input 13 2 2 5" xfId="14636"/>
    <cellStyle name="Input 13 2 2 5 2" xfId="14637"/>
    <cellStyle name="Input 13 2 2 5 3" xfId="14638"/>
    <cellStyle name="Input 13 2 2 6" xfId="14639"/>
    <cellStyle name="Input 13 2 2 6 2" xfId="14640"/>
    <cellStyle name="Input 13 2 2 6 3" xfId="14641"/>
    <cellStyle name="Input 13 2 2 7" xfId="14642"/>
    <cellStyle name="Input 13 2 2 7 2" xfId="14643"/>
    <cellStyle name="Input 13 2 2 7 3" xfId="14644"/>
    <cellStyle name="Input 13 2 2 8" xfId="14645"/>
    <cellStyle name="Input 13 2 2 8 2" xfId="14646"/>
    <cellStyle name="Input 13 2 2 8 3" xfId="14647"/>
    <cellStyle name="Input 13 2 2 9" xfId="14648"/>
    <cellStyle name="Input 13 2 3" xfId="14649"/>
    <cellStyle name="Input 13 2 3 2" xfId="14650"/>
    <cellStyle name="Input 13 2 3 3" xfId="14651"/>
    <cellStyle name="Input 13 2 4" xfId="14652"/>
    <cellStyle name="Input 13 2 4 2" xfId="14653"/>
    <cellStyle name="Input 13 2 4 3" xfId="14654"/>
    <cellStyle name="Input 13 2 5" xfId="14655"/>
    <cellStyle name="Input 13 2 5 2" xfId="14656"/>
    <cellStyle name="Input 13 2 5 3" xfId="14657"/>
    <cellStyle name="Input 13 2 6" xfId="14658"/>
    <cellStyle name="Input 13 2 6 2" xfId="51691"/>
    <cellStyle name="Input 13 2 7" xfId="14659"/>
    <cellStyle name="Input 13 2 7 2" xfId="51692"/>
    <cellStyle name="Input 13 2 8" xfId="51693"/>
    <cellStyle name="Input 13 2 8 2" xfId="51694"/>
    <cellStyle name="Input 13 2 9" xfId="51695"/>
    <cellStyle name="Input 13 2 9 2" xfId="51696"/>
    <cellStyle name="Input 13 20" xfId="14660"/>
    <cellStyle name="Input 13 20 2" xfId="14661"/>
    <cellStyle name="Input 13 20 2 2" xfId="14662"/>
    <cellStyle name="Input 13 20 2 3" xfId="14663"/>
    <cellStyle name="Input 13 20 3" xfId="14664"/>
    <cellStyle name="Input 13 20 3 2" xfId="14665"/>
    <cellStyle name="Input 13 20 3 3" xfId="14666"/>
    <cellStyle name="Input 13 20 4" xfId="14667"/>
    <cellStyle name="Input 13 20 4 2" xfId="14668"/>
    <cellStyle name="Input 13 20 4 3" xfId="14669"/>
    <cellStyle name="Input 13 20 5" xfId="14670"/>
    <cellStyle name="Input 13 20 5 2" xfId="14671"/>
    <cellStyle name="Input 13 20 5 3" xfId="14672"/>
    <cellStyle name="Input 13 20 6" xfId="14673"/>
    <cellStyle name="Input 13 20 7" xfId="14674"/>
    <cellStyle name="Input 13 21" xfId="14675"/>
    <cellStyle name="Input 13 21 2" xfId="14676"/>
    <cellStyle name="Input 13 21 2 2" xfId="14677"/>
    <cellStyle name="Input 13 21 2 3" xfId="14678"/>
    <cellStyle name="Input 13 21 3" xfId="14679"/>
    <cellStyle name="Input 13 21 3 2" xfId="14680"/>
    <cellStyle name="Input 13 21 3 3" xfId="14681"/>
    <cellStyle name="Input 13 21 4" xfId="14682"/>
    <cellStyle name="Input 13 21 4 2" xfId="14683"/>
    <cellStyle name="Input 13 21 4 3" xfId="14684"/>
    <cellStyle name="Input 13 21 5" xfId="14685"/>
    <cellStyle name="Input 13 21 5 2" xfId="14686"/>
    <cellStyle name="Input 13 21 5 3" xfId="14687"/>
    <cellStyle name="Input 13 21 6" xfId="14688"/>
    <cellStyle name="Input 13 21 7" xfId="14689"/>
    <cellStyle name="Input 13 22" xfId="14690"/>
    <cellStyle name="Input 13 22 2" xfId="14691"/>
    <cellStyle name="Input 13 22 3" xfId="14692"/>
    <cellStyle name="Input 13 23" xfId="14693"/>
    <cellStyle name="Input 13 24" xfId="14694"/>
    <cellStyle name="Input 13 3" xfId="14695"/>
    <cellStyle name="Input 13 3 10" xfId="14696"/>
    <cellStyle name="Input 13 3 11" xfId="14697"/>
    <cellStyle name="Input 13 3 2" xfId="14698"/>
    <cellStyle name="Input 13 3 2 2" xfId="14699"/>
    <cellStyle name="Input 13 3 2 3" xfId="14700"/>
    <cellStyle name="Input 13 3 2 4" xfId="14701"/>
    <cellStyle name="Input 13 3 3" xfId="14702"/>
    <cellStyle name="Input 13 3 3 2" xfId="14703"/>
    <cellStyle name="Input 13 3 3 3" xfId="14704"/>
    <cellStyle name="Input 13 3 4" xfId="14705"/>
    <cellStyle name="Input 13 3 4 2" xfId="14706"/>
    <cellStyle name="Input 13 3 4 3" xfId="14707"/>
    <cellStyle name="Input 13 3 5" xfId="14708"/>
    <cellStyle name="Input 13 3 5 2" xfId="14709"/>
    <cellStyle name="Input 13 3 5 3" xfId="14710"/>
    <cellStyle name="Input 13 3 6" xfId="14711"/>
    <cellStyle name="Input 13 3 6 2" xfId="14712"/>
    <cellStyle name="Input 13 3 6 3" xfId="14713"/>
    <cellStyle name="Input 13 3 7" xfId="14714"/>
    <cellStyle name="Input 13 3 7 2" xfId="14715"/>
    <cellStyle name="Input 13 3 7 3" xfId="14716"/>
    <cellStyle name="Input 13 3 8" xfId="14717"/>
    <cellStyle name="Input 13 3 8 2" xfId="14718"/>
    <cellStyle name="Input 13 3 8 3" xfId="14719"/>
    <cellStyle name="Input 13 3 9" xfId="14720"/>
    <cellStyle name="Input 13 4" xfId="14721"/>
    <cellStyle name="Input 13 4 2" xfId="14722"/>
    <cellStyle name="Input 13 4 2 2" xfId="14723"/>
    <cellStyle name="Input 13 4 2 3" xfId="14724"/>
    <cellStyle name="Input 13 4 3" xfId="14725"/>
    <cellStyle name="Input 13 4 3 2" xfId="14726"/>
    <cellStyle name="Input 13 4 3 3" xfId="14727"/>
    <cellStyle name="Input 13 4 4" xfId="14728"/>
    <cellStyle name="Input 13 4 4 2" xfId="14729"/>
    <cellStyle name="Input 13 4 4 3" xfId="14730"/>
    <cellStyle name="Input 13 4 5" xfId="14731"/>
    <cellStyle name="Input 13 4 5 2" xfId="14732"/>
    <cellStyle name="Input 13 4 5 3" xfId="14733"/>
    <cellStyle name="Input 13 4 6" xfId="14734"/>
    <cellStyle name="Input 13 4 7" xfId="14735"/>
    <cellStyle name="Input 13 4 8" xfId="14736"/>
    <cellStyle name="Input 13 5" xfId="14737"/>
    <cellStyle name="Input 13 5 2" xfId="14738"/>
    <cellStyle name="Input 13 5 2 2" xfId="14739"/>
    <cellStyle name="Input 13 5 2 3" xfId="14740"/>
    <cellStyle name="Input 13 5 3" xfId="14741"/>
    <cellStyle name="Input 13 5 3 2" xfId="14742"/>
    <cellStyle name="Input 13 5 3 3" xfId="14743"/>
    <cellStyle name="Input 13 5 4" xfId="14744"/>
    <cellStyle name="Input 13 5 4 2" xfId="14745"/>
    <cellStyle name="Input 13 5 4 3" xfId="14746"/>
    <cellStyle name="Input 13 5 5" xfId="14747"/>
    <cellStyle name="Input 13 5 5 2" xfId="14748"/>
    <cellStyle name="Input 13 5 5 3" xfId="14749"/>
    <cellStyle name="Input 13 5 6" xfId="14750"/>
    <cellStyle name="Input 13 5 7" xfId="14751"/>
    <cellStyle name="Input 13 6" xfId="14752"/>
    <cellStyle name="Input 13 6 2" xfId="14753"/>
    <cellStyle name="Input 13 6 2 2" xfId="14754"/>
    <cellStyle name="Input 13 6 2 3" xfId="14755"/>
    <cellStyle name="Input 13 6 3" xfId="14756"/>
    <cellStyle name="Input 13 6 3 2" xfId="14757"/>
    <cellStyle name="Input 13 6 3 3" xfId="14758"/>
    <cellStyle name="Input 13 6 4" xfId="14759"/>
    <cellStyle name="Input 13 6 4 2" xfId="14760"/>
    <cellStyle name="Input 13 6 4 3" xfId="14761"/>
    <cellStyle name="Input 13 6 5" xfId="14762"/>
    <cellStyle name="Input 13 6 5 2" xfId="14763"/>
    <cellStyle name="Input 13 6 5 3" xfId="14764"/>
    <cellStyle name="Input 13 6 6" xfId="14765"/>
    <cellStyle name="Input 13 6 7" xfId="14766"/>
    <cellStyle name="Input 13 7" xfId="14767"/>
    <cellStyle name="Input 13 7 2" xfId="14768"/>
    <cellStyle name="Input 13 7 2 2" xfId="14769"/>
    <cellStyle name="Input 13 7 2 3" xfId="14770"/>
    <cellStyle name="Input 13 7 3" xfId="14771"/>
    <cellStyle name="Input 13 7 3 2" xfId="14772"/>
    <cellStyle name="Input 13 7 3 3" xfId="14773"/>
    <cellStyle name="Input 13 7 4" xfId="14774"/>
    <cellStyle name="Input 13 7 4 2" xfId="14775"/>
    <cellStyle name="Input 13 7 4 3" xfId="14776"/>
    <cellStyle name="Input 13 7 5" xfId="14777"/>
    <cellStyle name="Input 13 7 5 2" xfId="14778"/>
    <cellStyle name="Input 13 7 5 3" xfId="14779"/>
    <cellStyle name="Input 13 7 6" xfId="14780"/>
    <cellStyle name="Input 13 7 7" xfId="14781"/>
    <cellStyle name="Input 13 8" xfId="14782"/>
    <cellStyle name="Input 13 8 2" xfId="14783"/>
    <cellStyle name="Input 13 8 2 2" xfId="14784"/>
    <cellStyle name="Input 13 8 2 3" xfId="14785"/>
    <cellStyle name="Input 13 8 3" xfId="14786"/>
    <cellStyle name="Input 13 8 3 2" xfId="14787"/>
    <cellStyle name="Input 13 8 3 3" xfId="14788"/>
    <cellStyle name="Input 13 8 4" xfId="14789"/>
    <cellStyle name="Input 13 8 4 2" xfId="14790"/>
    <cellStyle name="Input 13 8 4 3" xfId="14791"/>
    <cellStyle name="Input 13 8 5" xfId="14792"/>
    <cellStyle name="Input 13 8 5 2" xfId="14793"/>
    <cellStyle name="Input 13 8 5 3" xfId="14794"/>
    <cellStyle name="Input 13 8 6" xfId="14795"/>
    <cellStyle name="Input 13 8 7" xfId="14796"/>
    <cellStyle name="Input 13 9" xfId="14797"/>
    <cellStyle name="Input 13 9 2" xfId="14798"/>
    <cellStyle name="Input 13 9 2 2" xfId="14799"/>
    <cellStyle name="Input 13 9 2 3" xfId="14800"/>
    <cellStyle name="Input 13 9 3" xfId="14801"/>
    <cellStyle name="Input 13 9 3 2" xfId="14802"/>
    <cellStyle name="Input 13 9 3 3" xfId="14803"/>
    <cellStyle name="Input 13 9 4" xfId="14804"/>
    <cellStyle name="Input 13 9 4 2" xfId="14805"/>
    <cellStyle name="Input 13 9 4 3" xfId="14806"/>
    <cellStyle name="Input 13 9 5" xfId="14807"/>
    <cellStyle name="Input 13 9 5 2" xfId="14808"/>
    <cellStyle name="Input 13 9 5 3" xfId="14809"/>
    <cellStyle name="Input 13 9 6" xfId="14810"/>
    <cellStyle name="Input 13 9 7" xfId="14811"/>
    <cellStyle name="Input 14" xfId="14812"/>
    <cellStyle name="Input 14 10" xfId="14813"/>
    <cellStyle name="Input 14 10 2" xfId="14814"/>
    <cellStyle name="Input 14 10 2 2" xfId="14815"/>
    <cellStyle name="Input 14 10 2 3" xfId="14816"/>
    <cellStyle name="Input 14 10 3" xfId="14817"/>
    <cellStyle name="Input 14 10 3 2" xfId="14818"/>
    <cellStyle name="Input 14 10 3 3" xfId="14819"/>
    <cellStyle name="Input 14 10 4" xfId="14820"/>
    <cellStyle name="Input 14 10 4 2" xfId="14821"/>
    <cellStyle name="Input 14 10 4 3" xfId="14822"/>
    <cellStyle name="Input 14 10 5" xfId="14823"/>
    <cellStyle name="Input 14 10 5 2" xfId="14824"/>
    <cellStyle name="Input 14 10 5 3" xfId="14825"/>
    <cellStyle name="Input 14 10 6" xfId="14826"/>
    <cellStyle name="Input 14 10 7" xfId="14827"/>
    <cellStyle name="Input 14 11" xfId="14828"/>
    <cellStyle name="Input 14 11 2" xfId="14829"/>
    <cellStyle name="Input 14 11 2 2" xfId="14830"/>
    <cellStyle name="Input 14 11 2 3" xfId="14831"/>
    <cellStyle name="Input 14 11 3" xfId="14832"/>
    <cellStyle name="Input 14 11 3 2" xfId="14833"/>
    <cellStyle name="Input 14 11 3 3" xfId="14834"/>
    <cellStyle name="Input 14 11 4" xfId="14835"/>
    <cellStyle name="Input 14 11 4 2" xfId="14836"/>
    <cellStyle name="Input 14 11 4 3" xfId="14837"/>
    <cellStyle name="Input 14 11 5" xfId="14838"/>
    <cellStyle name="Input 14 11 5 2" xfId="14839"/>
    <cellStyle name="Input 14 11 5 3" xfId="14840"/>
    <cellStyle name="Input 14 11 6" xfId="14841"/>
    <cellStyle name="Input 14 11 7" xfId="14842"/>
    <cellStyle name="Input 14 12" xfId="14843"/>
    <cellStyle name="Input 14 12 2" xfId="14844"/>
    <cellStyle name="Input 14 12 2 2" xfId="14845"/>
    <cellStyle name="Input 14 12 2 3" xfId="14846"/>
    <cellStyle name="Input 14 12 3" xfId="14847"/>
    <cellStyle name="Input 14 12 3 2" xfId="14848"/>
    <cellStyle name="Input 14 12 3 3" xfId="14849"/>
    <cellStyle name="Input 14 12 4" xfId="14850"/>
    <cellStyle name="Input 14 12 4 2" xfId="14851"/>
    <cellStyle name="Input 14 12 4 3" xfId="14852"/>
    <cellStyle name="Input 14 12 5" xfId="14853"/>
    <cellStyle name="Input 14 12 5 2" xfId="14854"/>
    <cellStyle name="Input 14 12 5 3" xfId="14855"/>
    <cellStyle name="Input 14 12 6" xfId="14856"/>
    <cellStyle name="Input 14 12 7" xfId="14857"/>
    <cellStyle name="Input 14 13" xfId="14858"/>
    <cellStyle name="Input 14 13 2" xfId="14859"/>
    <cellStyle name="Input 14 13 2 2" xfId="14860"/>
    <cellStyle name="Input 14 13 2 3" xfId="14861"/>
    <cellStyle name="Input 14 13 3" xfId="14862"/>
    <cellStyle name="Input 14 13 3 2" xfId="14863"/>
    <cellStyle name="Input 14 13 3 3" xfId="14864"/>
    <cellStyle name="Input 14 13 4" xfId="14865"/>
    <cellStyle name="Input 14 13 4 2" xfId="14866"/>
    <cellStyle name="Input 14 13 4 3" xfId="14867"/>
    <cellStyle name="Input 14 13 5" xfId="14868"/>
    <cellStyle name="Input 14 13 5 2" xfId="14869"/>
    <cellStyle name="Input 14 13 5 3" xfId="14870"/>
    <cellStyle name="Input 14 13 6" xfId="14871"/>
    <cellStyle name="Input 14 13 7" xfId="14872"/>
    <cellStyle name="Input 14 14" xfId="14873"/>
    <cellStyle name="Input 14 14 2" xfId="14874"/>
    <cellStyle name="Input 14 14 2 2" xfId="14875"/>
    <cellStyle name="Input 14 14 2 3" xfId="14876"/>
    <cellStyle name="Input 14 14 3" xfId="14877"/>
    <cellStyle name="Input 14 14 3 2" xfId="14878"/>
    <cellStyle name="Input 14 14 3 3" xfId="14879"/>
    <cellStyle name="Input 14 14 4" xfId="14880"/>
    <cellStyle name="Input 14 14 4 2" xfId="14881"/>
    <cellStyle name="Input 14 14 4 3" xfId="14882"/>
    <cellStyle name="Input 14 14 5" xfId="14883"/>
    <cellStyle name="Input 14 14 5 2" xfId="14884"/>
    <cellStyle name="Input 14 14 5 3" xfId="14885"/>
    <cellStyle name="Input 14 14 6" xfId="14886"/>
    <cellStyle name="Input 14 14 7" xfId="14887"/>
    <cellStyle name="Input 14 15" xfId="14888"/>
    <cellStyle name="Input 14 15 2" xfId="14889"/>
    <cellStyle name="Input 14 15 2 2" xfId="14890"/>
    <cellStyle name="Input 14 15 2 3" xfId="14891"/>
    <cellStyle name="Input 14 15 3" xfId="14892"/>
    <cellStyle name="Input 14 15 3 2" xfId="14893"/>
    <cellStyle name="Input 14 15 3 3" xfId="14894"/>
    <cellStyle name="Input 14 15 4" xfId="14895"/>
    <cellStyle name="Input 14 15 4 2" xfId="14896"/>
    <cellStyle name="Input 14 15 4 3" xfId="14897"/>
    <cellStyle name="Input 14 15 5" xfId="14898"/>
    <cellStyle name="Input 14 15 5 2" xfId="14899"/>
    <cellStyle name="Input 14 15 5 3" xfId="14900"/>
    <cellStyle name="Input 14 15 6" xfId="14901"/>
    <cellStyle name="Input 14 15 7" xfId="14902"/>
    <cellStyle name="Input 14 16" xfId="14903"/>
    <cellStyle name="Input 14 16 2" xfId="14904"/>
    <cellStyle name="Input 14 16 2 2" xfId="14905"/>
    <cellStyle name="Input 14 16 2 3" xfId="14906"/>
    <cellStyle name="Input 14 16 3" xfId="14907"/>
    <cellStyle name="Input 14 16 3 2" xfId="14908"/>
    <cellStyle name="Input 14 16 3 3" xfId="14909"/>
    <cellStyle name="Input 14 16 4" xfId="14910"/>
    <cellStyle name="Input 14 16 4 2" xfId="14911"/>
    <cellStyle name="Input 14 16 4 3" xfId="14912"/>
    <cellStyle name="Input 14 16 5" xfId="14913"/>
    <cellStyle name="Input 14 16 5 2" xfId="14914"/>
    <cellStyle name="Input 14 16 5 3" xfId="14915"/>
    <cellStyle name="Input 14 16 6" xfId="14916"/>
    <cellStyle name="Input 14 16 7" xfId="14917"/>
    <cellStyle name="Input 14 17" xfId="14918"/>
    <cellStyle name="Input 14 17 2" xfId="14919"/>
    <cellStyle name="Input 14 17 2 2" xfId="14920"/>
    <cellStyle name="Input 14 17 2 3" xfId="14921"/>
    <cellStyle name="Input 14 17 3" xfId="14922"/>
    <cellStyle name="Input 14 17 3 2" xfId="14923"/>
    <cellStyle name="Input 14 17 3 3" xfId="14924"/>
    <cellStyle name="Input 14 17 4" xfId="14925"/>
    <cellStyle name="Input 14 17 4 2" xfId="14926"/>
    <cellStyle name="Input 14 17 4 3" xfId="14927"/>
    <cellStyle name="Input 14 17 5" xfId="14928"/>
    <cellStyle name="Input 14 17 5 2" xfId="14929"/>
    <cellStyle name="Input 14 17 5 3" xfId="14930"/>
    <cellStyle name="Input 14 17 6" xfId="14931"/>
    <cellStyle name="Input 14 17 7" xfId="14932"/>
    <cellStyle name="Input 14 18" xfId="14933"/>
    <cellStyle name="Input 14 18 2" xfId="14934"/>
    <cellStyle name="Input 14 18 2 2" xfId="14935"/>
    <cellStyle name="Input 14 18 2 3" xfId="14936"/>
    <cellStyle name="Input 14 18 3" xfId="14937"/>
    <cellStyle name="Input 14 18 3 2" xfId="14938"/>
    <cellStyle name="Input 14 18 3 3" xfId="14939"/>
    <cellStyle name="Input 14 18 4" xfId="14940"/>
    <cellStyle name="Input 14 18 4 2" xfId="14941"/>
    <cellStyle name="Input 14 18 4 3" xfId="14942"/>
    <cellStyle name="Input 14 18 5" xfId="14943"/>
    <cellStyle name="Input 14 18 5 2" xfId="14944"/>
    <cellStyle name="Input 14 18 5 3" xfId="14945"/>
    <cellStyle name="Input 14 18 6" xfId="14946"/>
    <cellStyle name="Input 14 18 7" xfId="14947"/>
    <cellStyle name="Input 14 19" xfId="14948"/>
    <cellStyle name="Input 14 19 2" xfId="14949"/>
    <cellStyle name="Input 14 19 2 2" xfId="14950"/>
    <cellStyle name="Input 14 19 2 3" xfId="14951"/>
    <cellStyle name="Input 14 19 3" xfId="14952"/>
    <cellStyle name="Input 14 19 3 2" xfId="14953"/>
    <cellStyle name="Input 14 19 3 3" xfId="14954"/>
    <cellStyle name="Input 14 19 4" xfId="14955"/>
    <cellStyle name="Input 14 19 4 2" xfId="14956"/>
    <cellStyle name="Input 14 19 4 3" xfId="14957"/>
    <cellStyle name="Input 14 19 5" xfId="14958"/>
    <cellStyle name="Input 14 19 5 2" xfId="14959"/>
    <cellStyle name="Input 14 19 5 3" xfId="14960"/>
    <cellStyle name="Input 14 19 6" xfId="14961"/>
    <cellStyle name="Input 14 19 7" xfId="14962"/>
    <cellStyle name="Input 14 2" xfId="14963"/>
    <cellStyle name="Input 14 2 10" xfId="14964"/>
    <cellStyle name="Input 14 2 10 2" xfId="51697"/>
    <cellStyle name="Input 14 2 11" xfId="51698"/>
    <cellStyle name="Input 14 2 11 2" xfId="51699"/>
    <cellStyle name="Input 14 2 12" xfId="51700"/>
    <cellStyle name="Input 14 2 12 2" xfId="51701"/>
    <cellStyle name="Input 14 2 13" xfId="51702"/>
    <cellStyle name="Input 14 2 13 2" xfId="51703"/>
    <cellStyle name="Input 14 2 14" xfId="51704"/>
    <cellStyle name="Input 14 2 14 2" xfId="51705"/>
    <cellStyle name="Input 14 2 15" xfId="51706"/>
    <cellStyle name="Input 14 2 15 2" xfId="51707"/>
    <cellStyle name="Input 14 2 16" xfId="51708"/>
    <cellStyle name="Input 14 2 2" xfId="14965"/>
    <cellStyle name="Input 14 2 2 2" xfId="14966"/>
    <cellStyle name="Input 14 2 2 3" xfId="14967"/>
    <cellStyle name="Input 14 2 2 4" xfId="14968"/>
    <cellStyle name="Input 14 2 3" xfId="14969"/>
    <cellStyle name="Input 14 2 3 2" xfId="14970"/>
    <cellStyle name="Input 14 2 3 3" xfId="14971"/>
    <cellStyle name="Input 14 2 4" xfId="14972"/>
    <cellStyle name="Input 14 2 4 2" xfId="14973"/>
    <cellStyle name="Input 14 2 4 3" xfId="14974"/>
    <cellStyle name="Input 14 2 5" xfId="14975"/>
    <cellStyle name="Input 14 2 5 2" xfId="14976"/>
    <cellStyle name="Input 14 2 5 3" xfId="14977"/>
    <cellStyle name="Input 14 2 6" xfId="14978"/>
    <cellStyle name="Input 14 2 6 2" xfId="14979"/>
    <cellStyle name="Input 14 2 6 3" xfId="14980"/>
    <cellStyle name="Input 14 2 7" xfId="14981"/>
    <cellStyle name="Input 14 2 7 2" xfId="14982"/>
    <cellStyle name="Input 14 2 7 3" xfId="14983"/>
    <cellStyle name="Input 14 2 8" xfId="14984"/>
    <cellStyle name="Input 14 2 8 2" xfId="51709"/>
    <cellStyle name="Input 14 2 9" xfId="14985"/>
    <cellStyle name="Input 14 2 9 2" xfId="51710"/>
    <cellStyle name="Input 14 20" xfId="14986"/>
    <cellStyle name="Input 14 20 2" xfId="14987"/>
    <cellStyle name="Input 14 20 2 2" xfId="14988"/>
    <cellStyle name="Input 14 20 2 3" xfId="14989"/>
    <cellStyle name="Input 14 20 3" xfId="14990"/>
    <cellStyle name="Input 14 20 3 2" xfId="14991"/>
    <cellStyle name="Input 14 20 3 3" xfId="14992"/>
    <cellStyle name="Input 14 20 4" xfId="14993"/>
    <cellStyle name="Input 14 20 4 2" xfId="14994"/>
    <cellStyle name="Input 14 20 4 3" xfId="14995"/>
    <cellStyle name="Input 14 20 5" xfId="14996"/>
    <cellStyle name="Input 14 20 5 2" xfId="14997"/>
    <cellStyle name="Input 14 20 5 3" xfId="14998"/>
    <cellStyle name="Input 14 20 6" xfId="14999"/>
    <cellStyle name="Input 14 20 7" xfId="15000"/>
    <cellStyle name="Input 14 21" xfId="15001"/>
    <cellStyle name="Input 14 21 2" xfId="15002"/>
    <cellStyle name="Input 14 21 2 2" xfId="15003"/>
    <cellStyle name="Input 14 21 2 3" xfId="15004"/>
    <cellStyle name="Input 14 21 3" xfId="15005"/>
    <cellStyle name="Input 14 21 3 2" xfId="15006"/>
    <cellStyle name="Input 14 21 3 3" xfId="15007"/>
    <cellStyle name="Input 14 21 4" xfId="15008"/>
    <cellStyle name="Input 14 21 4 2" xfId="15009"/>
    <cellStyle name="Input 14 21 4 3" xfId="15010"/>
    <cellStyle name="Input 14 21 5" xfId="15011"/>
    <cellStyle name="Input 14 21 5 2" xfId="15012"/>
    <cellStyle name="Input 14 21 5 3" xfId="15013"/>
    <cellStyle name="Input 14 21 6" xfId="15014"/>
    <cellStyle name="Input 14 21 7" xfId="15015"/>
    <cellStyle name="Input 14 22" xfId="15016"/>
    <cellStyle name="Input 14 22 2" xfId="15017"/>
    <cellStyle name="Input 14 22 3" xfId="15018"/>
    <cellStyle name="Input 14 23" xfId="15019"/>
    <cellStyle name="Input 14 3" xfId="15020"/>
    <cellStyle name="Input 14 3 10" xfId="15021"/>
    <cellStyle name="Input 14 3 11" xfId="15022"/>
    <cellStyle name="Input 14 3 2" xfId="15023"/>
    <cellStyle name="Input 14 3 2 2" xfId="15024"/>
    <cellStyle name="Input 14 3 2 3" xfId="15025"/>
    <cellStyle name="Input 14 3 2 4" xfId="15026"/>
    <cellStyle name="Input 14 3 3" xfId="15027"/>
    <cellStyle name="Input 14 3 3 2" xfId="15028"/>
    <cellStyle name="Input 14 3 3 3" xfId="15029"/>
    <cellStyle name="Input 14 3 4" xfId="15030"/>
    <cellStyle name="Input 14 3 4 2" xfId="15031"/>
    <cellStyle name="Input 14 3 4 3" xfId="15032"/>
    <cellStyle name="Input 14 3 5" xfId="15033"/>
    <cellStyle name="Input 14 3 5 2" xfId="15034"/>
    <cellStyle name="Input 14 3 5 3" xfId="15035"/>
    <cellStyle name="Input 14 3 6" xfId="15036"/>
    <cellStyle name="Input 14 3 6 2" xfId="15037"/>
    <cellStyle name="Input 14 3 6 3" xfId="15038"/>
    <cellStyle name="Input 14 3 7" xfId="15039"/>
    <cellStyle name="Input 14 3 7 2" xfId="15040"/>
    <cellStyle name="Input 14 3 7 3" xfId="15041"/>
    <cellStyle name="Input 14 3 8" xfId="15042"/>
    <cellStyle name="Input 14 3 8 2" xfId="15043"/>
    <cellStyle name="Input 14 3 8 3" xfId="15044"/>
    <cellStyle name="Input 14 3 9" xfId="15045"/>
    <cellStyle name="Input 14 4" xfId="15046"/>
    <cellStyle name="Input 14 4 2" xfId="15047"/>
    <cellStyle name="Input 14 4 2 2" xfId="15048"/>
    <cellStyle name="Input 14 4 2 3" xfId="15049"/>
    <cellStyle name="Input 14 4 3" xfId="15050"/>
    <cellStyle name="Input 14 4 3 2" xfId="15051"/>
    <cellStyle name="Input 14 4 3 3" xfId="15052"/>
    <cellStyle name="Input 14 4 4" xfId="15053"/>
    <cellStyle name="Input 14 4 4 2" xfId="15054"/>
    <cellStyle name="Input 14 4 4 3" xfId="15055"/>
    <cellStyle name="Input 14 4 5" xfId="15056"/>
    <cellStyle name="Input 14 4 5 2" xfId="15057"/>
    <cellStyle name="Input 14 4 5 3" xfId="15058"/>
    <cellStyle name="Input 14 4 6" xfId="15059"/>
    <cellStyle name="Input 14 4 7" xfId="15060"/>
    <cellStyle name="Input 14 5" xfId="15061"/>
    <cellStyle name="Input 14 5 2" xfId="15062"/>
    <cellStyle name="Input 14 5 2 2" xfId="15063"/>
    <cellStyle name="Input 14 5 2 3" xfId="15064"/>
    <cellStyle name="Input 14 5 3" xfId="15065"/>
    <cellStyle name="Input 14 5 3 2" xfId="15066"/>
    <cellStyle name="Input 14 5 3 3" xfId="15067"/>
    <cellStyle name="Input 14 5 4" xfId="15068"/>
    <cellStyle name="Input 14 5 4 2" xfId="15069"/>
    <cellStyle name="Input 14 5 4 3" xfId="15070"/>
    <cellStyle name="Input 14 5 5" xfId="15071"/>
    <cellStyle name="Input 14 5 5 2" xfId="15072"/>
    <cellStyle name="Input 14 5 5 3" xfId="15073"/>
    <cellStyle name="Input 14 5 6" xfId="15074"/>
    <cellStyle name="Input 14 5 7" xfId="15075"/>
    <cellStyle name="Input 14 6" xfId="15076"/>
    <cellStyle name="Input 14 6 2" xfId="15077"/>
    <cellStyle name="Input 14 6 2 2" xfId="15078"/>
    <cellStyle name="Input 14 6 2 3" xfId="15079"/>
    <cellStyle name="Input 14 6 3" xfId="15080"/>
    <cellStyle name="Input 14 6 3 2" xfId="15081"/>
    <cellStyle name="Input 14 6 3 3" xfId="15082"/>
    <cellStyle name="Input 14 6 4" xfId="15083"/>
    <cellStyle name="Input 14 6 4 2" xfId="15084"/>
    <cellStyle name="Input 14 6 4 3" xfId="15085"/>
    <cellStyle name="Input 14 6 5" xfId="15086"/>
    <cellStyle name="Input 14 6 5 2" xfId="15087"/>
    <cellStyle name="Input 14 6 5 3" xfId="15088"/>
    <cellStyle name="Input 14 6 6" xfId="15089"/>
    <cellStyle name="Input 14 6 7" xfId="15090"/>
    <cellStyle name="Input 14 7" xfId="15091"/>
    <cellStyle name="Input 14 7 2" xfId="15092"/>
    <cellStyle name="Input 14 7 2 2" xfId="15093"/>
    <cellStyle name="Input 14 7 2 3" xfId="15094"/>
    <cellStyle name="Input 14 7 3" xfId="15095"/>
    <cellStyle name="Input 14 7 3 2" xfId="15096"/>
    <cellStyle name="Input 14 7 3 3" xfId="15097"/>
    <cellStyle name="Input 14 7 4" xfId="15098"/>
    <cellStyle name="Input 14 7 4 2" xfId="15099"/>
    <cellStyle name="Input 14 7 4 3" xfId="15100"/>
    <cellStyle name="Input 14 7 5" xfId="15101"/>
    <cellStyle name="Input 14 7 5 2" xfId="15102"/>
    <cellStyle name="Input 14 7 5 3" xfId="15103"/>
    <cellStyle name="Input 14 7 6" xfId="15104"/>
    <cellStyle name="Input 14 7 7" xfId="15105"/>
    <cellStyle name="Input 14 8" xfId="15106"/>
    <cellStyle name="Input 14 8 2" xfId="15107"/>
    <cellStyle name="Input 14 8 2 2" xfId="15108"/>
    <cellStyle name="Input 14 8 2 3" xfId="15109"/>
    <cellStyle name="Input 14 8 3" xfId="15110"/>
    <cellStyle name="Input 14 8 3 2" xfId="15111"/>
    <cellStyle name="Input 14 8 3 3" xfId="15112"/>
    <cellStyle name="Input 14 8 4" xfId="15113"/>
    <cellStyle name="Input 14 8 4 2" xfId="15114"/>
    <cellStyle name="Input 14 8 4 3" xfId="15115"/>
    <cellStyle name="Input 14 8 5" xfId="15116"/>
    <cellStyle name="Input 14 8 5 2" xfId="15117"/>
    <cellStyle name="Input 14 8 5 3" xfId="15118"/>
    <cellStyle name="Input 14 8 6" xfId="15119"/>
    <cellStyle name="Input 14 8 7" xfId="15120"/>
    <cellStyle name="Input 14 9" xfId="15121"/>
    <cellStyle name="Input 14 9 2" xfId="15122"/>
    <cellStyle name="Input 14 9 2 2" xfId="15123"/>
    <cellStyle name="Input 14 9 2 3" xfId="15124"/>
    <cellStyle name="Input 14 9 3" xfId="15125"/>
    <cellStyle name="Input 14 9 3 2" xfId="15126"/>
    <cellStyle name="Input 14 9 3 3" xfId="15127"/>
    <cellStyle name="Input 14 9 4" xfId="15128"/>
    <cellStyle name="Input 14 9 4 2" xfId="15129"/>
    <cellStyle name="Input 14 9 4 3" xfId="15130"/>
    <cellStyle name="Input 14 9 5" xfId="15131"/>
    <cellStyle name="Input 14 9 5 2" xfId="15132"/>
    <cellStyle name="Input 14 9 5 3" xfId="15133"/>
    <cellStyle name="Input 14 9 6" xfId="15134"/>
    <cellStyle name="Input 14 9 7" xfId="15135"/>
    <cellStyle name="Input 15" xfId="15136"/>
    <cellStyle name="Input 15 10" xfId="15137"/>
    <cellStyle name="Input 15 10 2" xfId="15138"/>
    <cellStyle name="Input 15 10 2 2" xfId="15139"/>
    <cellStyle name="Input 15 10 2 3" xfId="15140"/>
    <cellStyle name="Input 15 10 3" xfId="15141"/>
    <cellStyle name="Input 15 10 3 2" xfId="15142"/>
    <cellStyle name="Input 15 10 3 3" xfId="15143"/>
    <cellStyle name="Input 15 10 4" xfId="15144"/>
    <cellStyle name="Input 15 10 4 2" xfId="15145"/>
    <cellStyle name="Input 15 10 4 3" xfId="15146"/>
    <cellStyle name="Input 15 10 5" xfId="15147"/>
    <cellStyle name="Input 15 10 5 2" xfId="15148"/>
    <cellStyle name="Input 15 10 5 3" xfId="15149"/>
    <cellStyle name="Input 15 10 6" xfId="15150"/>
    <cellStyle name="Input 15 10 7" xfId="15151"/>
    <cellStyle name="Input 15 11" xfId="15152"/>
    <cellStyle name="Input 15 11 2" xfId="15153"/>
    <cellStyle name="Input 15 11 2 2" xfId="15154"/>
    <cellStyle name="Input 15 11 2 3" xfId="15155"/>
    <cellStyle name="Input 15 11 3" xfId="15156"/>
    <cellStyle name="Input 15 11 3 2" xfId="15157"/>
    <cellStyle name="Input 15 11 3 3" xfId="15158"/>
    <cellStyle name="Input 15 11 4" xfId="15159"/>
    <cellStyle name="Input 15 11 4 2" xfId="15160"/>
    <cellStyle name="Input 15 11 4 3" xfId="15161"/>
    <cellStyle name="Input 15 11 5" xfId="15162"/>
    <cellStyle name="Input 15 11 5 2" xfId="15163"/>
    <cellStyle name="Input 15 11 5 3" xfId="15164"/>
    <cellStyle name="Input 15 11 6" xfId="15165"/>
    <cellStyle name="Input 15 11 7" xfId="15166"/>
    <cellStyle name="Input 15 12" xfId="15167"/>
    <cellStyle name="Input 15 12 2" xfId="15168"/>
    <cellStyle name="Input 15 12 2 2" xfId="15169"/>
    <cellStyle name="Input 15 12 2 3" xfId="15170"/>
    <cellStyle name="Input 15 12 3" xfId="15171"/>
    <cellStyle name="Input 15 12 3 2" xfId="15172"/>
    <cellStyle name="Input 15 12 3 3" xfId="15173"/>
    <cellStyle name="Input 15 12 4" xfId="15174"/>
    <cellStyle name="Input 15 12 4 2" xfId="15175"/>
    <cellStyle name="Input 15 12 4 3" xfId="15176"/>
    <cellStyle name="Input 15 12 5" xfId="15177"/>
    <cellStyle name="Input 15 12 5 2" xfId="15178"/>
    <cellStyle name="Input 15 12 5 3" xfId="15179"/>
    <cellStyle name="Input 15 12 6" xfId="15180"/>
    <cellStyle name="Input 15 12 7" xfId="15181"/>
    <cellStyle name="Input 15 13" xfId="15182"/>
    <cellStyle name="Input 15 13 2" xfId="15183"/>
    <cellStyle name="Input 15 13 2 2" xfId="15184"/>
    <cellStyle name="Input 15 13 2 3" xfId="15185"/>
    <cellStyle name="Input 15 13 3" xfId="15186"/>
    <cellStyle name="Input 15 13 3 2" xfId="15187"/>
    <cellStyle name="Input 15 13 3 3" xfId="15188"/>
    <cellStyle name="Input 15 13 4" xfId="15189"/>
    <cellStyle name="Input 15 13 4 2" xfId="15190"/>
    <cellStyle name="Input 15 13 4 3" xfId="15191"/>
    <cellStyle name="Input 15 13 5" xfId="15192"/>
    <cellStyle name="Input 15 13 5 2" xfId="15193"/>
    <cellStyle name="Input 15 13 5 3" xfId="15194"/>
    <cellStyle name="Input 15 13 6" xfId="15195"/>
    <cellStyle name="Input 15 13 7" xfId="15196"/>
    <cellStyle name="Input 15 14" xfId="15197"/>
    <cellStyle name="Input 15 14 2" xfId="15198"/>
    <cellStyle name="Input 15 14 2 2" xfId="15199"/>
    <cellStyle name="Input 15 14 2 3" xfId="15200"/>
    <cellStyle name="Input 15 14 3" xfId="15201"/>
    <cellStyle name="Input 15 14 3 2" xfId="15202"/>
    <cellStyle name="Input 15 14 3 3" xfId="15203"/>
    <cellStyle name="Input 15 14 4" xfId="15204"/>
    <cellStyle name="Input 15 14 4 2" xfId="15205"/>
    <cellStyle name="Input 15 14 4 3" xfId="15206"/>
    <cellStyle name="Input 15 14 5" xfId="15207"/>
    <cellStyle name="Input 15 14 5 2" xfId="15208"/>
    <cellStyle name="Input 15 14 5 3" xfId="15209"/>
    <cellStyle name="Input 15 14 6" xfId="15210"/>
    <cellStyle name="Input 15 14 7" xfId="15211"/>
    <cellStyle name="Input 15 15" xfId="15212"/>
    <cellStyle name="Input 15 15 2" xfId="15213"/>
    <cellStyle name="Input 15 15 2 2" xfId="15214"/>
    <cellStyle name="Input 15 15 2 3" xfId="15215"/>
    <cellStyle name="Input 15 15 3" xfId="15216"/>
    <cellStyle name="Input 15 15 3 2" xfId="15217"/>
    <cellStyle name="Input 15 15 3 3" xfId="15218"/>
    <cellStyle name="Input 15 15 4" xfId="15219"/>
    <cellStyle name="Input 15 15 4 2" xfId="15220"/>
    <cellStyle name="Input 15 15 4 3" xfId="15221"/>
    <cellStyle name="Input 15 15 5" xfId="15222"/>
    <cellStyle name="Input 15 15 5 2" xfId="15223"/>
    <cellStyle name="Input 15 15 5 3" xfId="15224"/>
    <cellStyle name="Input 15 15 6" xfId="15225"/>
    <cellStyle name="Input 15 15 7" xfId="15226"/>
    <cellStyle name="Input 15 16" xfId="15227"/>
    <cellStyle name="Input 15 16 2" xfId="15228"/>
    <cellStyle name="Input 15 16 2 2" xfId="15229"/>
    <cellStyle name="Input 15 16 2 3" xfId="15230"/>
    <cellStyle name="Input 15 16 3" xfId="15231"/>
    <cellStyle name="Input 15 16 3 2" xfId="15232"/>
    <cellStyle name="Input 15 16 3 3" xfId="15233"/>
    <cellStyle name="Input 15 16 4" xfId="15234"/>
    <cellStyle name="Input 15 16 4 2" xfId="15235"/>
    <cellStyle name="Input 15 16 4 3" xfId="15236"/>
    <cellStyle name="Input 15 16 5" xfId="15237"/>
    <cellStyle name="Input 15 16 5 2" xfId="15238"/>
    <cellStyle name="Input 15 16 5 3" xfId="15239"/>
    <cellStyle name="Input 15 16 6" xfId="15240"/>
    <cellStyle name="Input 15 16 7" xfId="15241"/>
    <cellStyle name="Input 15 17" xfId="15242"/>
    <cellStyle name="Input 15 17 2" xfId="15243"/>
    <cellStyle name="Input 15 17 2 2" xfId="15244"/>
    <cellStyle name="Input 15 17 2 3" xfId="15245"/>
    <cellStyle name="Input 15 17 3" xfId="15246"/>
    <cellStyle name="Input 15 17 3 2" xfId="15247"/>
    <cellStyle name="Input 15 17 3 3" xfId="15248"/>
    <cellStyle name="Input 15 17 4" xfId="15249"/>
    <cellStyle name="Input 15 17 4 2" xfId="15250"/>
    <cellStyle name="Input 15 17 4 3" xfId="15251"/>
    <cellStyle name="Input 15 17 5" xfId="15252"/>
    <cellStyle name="Input 15 17 5 2" xfId="15253"/>
    <cellStyle name="Input 15 17 5 3" xfId="15254"/>
    <cellStyle name="Input 15 17 6" xfId="15255"/>
    <cellStyle name="Input 15 17 7" xfId="15256"/>
    <cellStyle name="Input 15 18" xfId="15257"/>
    <cellStyle name="Input 15 18 2" xfId="15258"/>
    <cellStyle name="Input 15 18 2 2" xfId="15259"/>
    <cellStyle name="Input 15 18 2 3" xfId="15260"/>
    <cellStyle name="Input 15 18 3" xfId="15261"/>
    <cellStyle name="Input 15 18 3 2" xfId="15262"/>
    <cellStyle name="Input 15 18 3 3" xfId="15263"/>
    <cellStyle name="Input 15 18 4" xfId="15264"/>
    <cellStyle name="Input 15 18 4 2" xfId="15265"/>
    <cellStyle name="Input 15 18 4 3" xfId="15266"/>
    <cellStyle name="Input 15 18 5" xfId="15267"/>
    <cellStyle name="Input 15 18 5 2" xfId="15268"/>
    <cellStyle name="Input 15 18 5 3" xfId="15269"/>
    <cellStyle name="Input 15 18 6" xfId="15270"/>
    <cellStyle name="Input 15 18 7" xfId="15271"/>
    <cellStyle name="Input 15 19" xfId="15272"/>
    <cellStyle name="Input 15 19 2" xfId="15273"/>
    <cellStyle name="Input 15 19 2 2" xfId="15274"/>
    <cellStyle name="Input 15 19 2 3" xfId="15275"/>
    <cellStyle name="Input 15 19 3" xfId="15276"/>
    <cellStyle name="Input 15 19 3 2" xfId="15277"/>
    <cellStyle name="Input 15 19 3 3" xfId="15278"/>
    <cellStyle name="Input 15 19 4" xfId="15279"/>
    <cellStyle name="Input 15 19 4 2" xfId="15280"/>
    <cellStyle name="Input 15 19 4 3" xfId="15281"/>
    <cellStyle name="Input 15 19 5" xfId="15282"/>
    <cellStyle name="Input 15 19 5 2" xfId="15283"/>
    <cellStyle name="Input 15 19 5 3" xfId="15284"/>
    <cellStyle name="Input 15 19 6" xfId="15285"/>
    <cellStyle name="Input 15 19 7" xfId="15286"/>
    <cellStyle name="Input 15 2" xfId="15287"/>
    <cellStyle name="Input 15 2 10" xfId="15288"/>
    <cellStyle name="Input 15 2 10 2" xfId="51711"/>
    <cellStyle name="Input 15 2 11" xfId="15289"/>
    <cellStyle name="Input 15 2 11 2" xfId="51712"/>
    <cellStyle name="Input 15 2 12" xfId="51713"/>
    <cellStyle name="Input 15 2 12 2" xfId="51714"/>
    <cellStyle name="Input 15 2 13" xfId="51715"/>
    <cellStyle name="Input 15 2 13 2" xfId="51716"/>
    <cellStyle name="Input 15 2 14" xfId="51717"/>
    <cellStyle name="Input 15 2 14 2" xfId="51718"/>
    <cellStyle name="Input 15 2 15" xfId="51719"/>
    <cellStyle name="Input 15 2 15 2" xfId="51720"/>
    <cellStyle name="Input 15 2 16" xfId="51721"/>
    <cellStyle name="Input 15 2 2" xfId="15290"/>
    <cellStyle name="Input 15 2 2 2" xfId="15291"/>
    <cellStyle name="Input 15 2 2 3" xfId="15292"/>
    <cellStyle name="Input 15 2 2 4" xfId="15293"/>
    <cellStyle name="Input 15 2 3" xfId="15294"/>
    <cellStyle name="Input 15 2 3 2" xfId="15295"/>
    <cellStyle name="Input 15 2 3 3" xfId="15296"/>
    <cellStyle name="Input 15 2 4" xfId="15297"/>
    <cellStyle name="Input 15 2 4 2" xfId="15298"/>
    <cellStyle name="Input 15 2 4 3" xfId="15299"/>
    <cellStyle name="Input 15 2 5" xfId="15300"/>
    <cellStyle name="Input 15 2 5 2" xfId="15301"/>
    <cellStyle name="Input 15 2 5 3" xfId="15302"/>
    <cellStyle name="Input 15 2 6" xfId="15303"/>
    <cellStyle name="Input 15 2 6 2" xfId="15304"/>
    <cellStyle name="Input 15 2 6 3" xfId="15305"/>
    <cellStyle name="Input 15 2 7" xfId="15306"/>
    <cellStyle name="Input 15 2 7 2" xfId="15307"/>
    <cellStyle name="Input 15 2 7 3" xfId="15308"/>
    <cellStyle name="Input 15 2 8" xfId="15309"/>
    <cellStyle name="Input 15 2 8 2" xfId="15310"/>
    <cellStyle name="Input 15 2 8 3" xfId="15311"/>
    <cellStyle name="Input 15 2 9" xfId="15312"/>
    <cellStyle name="Input 15 2 9 2" xfId="51722"/>
    <cellStyle name="Input 15 20" xfId="15313"/>
    <cellStyle name="Input 15 20 2" xfId="15314"/>
    <cellStyle name="Input 15 20 2 2" xfId="15315"/>
    <cellStyle name="Input 15 20 2 3" xfId="15316"/>
    <cellStyle name="Input 15 20 3" xfId="15317"/>
    <cellStyle name="Input 15 20 3 2" xfId="15318"/>
    <cellStyle name="Input 15 20 3 3" xfId="15319"/>
    <cellStyle name="Input 15 20 4" xfId="15320"/>
    <cellStyle name="Input 15 20 4 2" xfId="15321"/>
    <cellStyle name="Input 15 20 4 3" xfId="15322"/>
    <cellStyle name="Input 15 20 5" xfId="15323"/>
    <cellStyle name="Input 15 20 5 2" xfId="15324"/>
    <cellStyle name="Input 15 20 5 3" xfId="15325"/>
    <cellStyle name="Input 15 20 6" xfId="15326"/>
    <cellStyle name="Input 15 20 7" xfId="15327"/>
    <cellStyle name="Input 15 21" xfId="15328"/>
    <cellStyle name="Input 15 21 2" xfId="15329"/>
    <cellStyle name="Input 15 21 2 2" xfId="15330"/>
    <cellStyle name="Input 15 21 2 3" xfId="15331"/>
    <cellStyle name="Input 15 21 3" xfId="15332"/>
    <cellStyle name="Input 15 21 3 2" xfId="15333"/>
    <cellStyle name="Input 15 21 3 3" xfId="15334"/>
    <cellStyle name="Input 15 21 4" xfId="15335"/>
    <cellStyle name="Input 15 21 4 2" xfId="15336"/>
    <cellStyle name="Input 15 21 4 3" xfId="15337"/>
    <cellStyle name="Input 15 21 5" xfId="15338"/>
    <cellStyle name="Input 15 21 5 2" xfId="15339"/>
    <cellStyle name="Input 15 21 5 3" xfId="15340"/>
    <cellStyle name="Input 15 21 6" xfId="15341"/>
    <cellStyle name="Input 15 21 7" xfId="15342"/>
    <cellStyle name="Input 15 22" xfId="15343"/>
    <cellStyle name="Input 15 22 2" xfId="15344"/>
    <cellStyle name="Input 15 22 2 2" xfId="15345"/>
    <cellStyle name="Input 15 22 2 3" xfId="15346"/>
    <cellStyle name="Input 15 22 3" xfId="15347"/>
    <cellStyle name="Input 15 22 3 2" xfId="15348"/>
    <cellStyle name="Input 15 22 3 3" xfId="15349"/>
    <cellStyle name="Input 15 22 4" xfId="15350"/>
    <cellStyle name="Input 15 22 4 2" xfId="15351"/>
    <cellStyle name="Input 15 22 4 3" xfId="15352"/>
    <cellStyle name="Input 15 22 5" xfId="15353"/>
    <cellStyle name="Input 15 22 5 2" xfId="15354"/>
    <cellStyle name="Input 15 22 5 3" xfId="15355"/>
    <cellStyle name="Input 15 22 6" xfId="15356"/>
    <cellStyle name="Input 15 22 7" xfId="15357"/>
    <cellStyle name="Input 15 23" xfId="15358"/>
    <cellStyle name="Input 15 23 2" xfId="15359"/>
    <cellStyle name="Input 15 23 3" xfId="15360"/>
    <cellStyle name="Input 15 24" xfId="15361"/>
    <cellStyle name="Input 15 25" xfId="15362"/>
    <cellStyle name="Input 15 3" xfId="15363"/>
    <cellStyle name="Input 15 3 2" xfId="15364"/>
    <cellStyle name="Input 15 3 2 2" xfId="15365"/>
    <cellStyle name="Input 15 3 2 3" xfId="15366"/>
    <cellStyle name="Input 15 3 3" xfId="15367"/>
    <cellStyle name="Input 15 3 3 2" xfId="15368"/>
    <cellStyle name="Input 15 3 3 3" xfId="15369"/>
    <cellStyle name="Input 15 3 4" xfId="15370"/>
    <cellStyle name="Input 15 3 4 2" xfId="15371"/>
    <cellStyle name="Input 15 3 4 3" xfId="15372"/>
    <cellStyle name="Input 15 3 5" xfId="15373"/>
    <cellStyle name="Input 15 3 5 2" xfId="15374"/>
    <cellStyle name="Input 15 3 5 3" xfId="15375"/>
    <cellStyle name="Input 15 3 6" xfId="15376"/>
    <cellStyle name="Input 15 3 7" xfId="15377"/>
    <cellStyle name="Input 15 4" xfId="15378"/>
    <cellStyle name="Input 15 4 2" xfId="15379"/>
    <cellStyle name="Input 15 4 2 2" xfId="15380"/>
    <cellStyle name="Input 15 4 2 3" xfId="15381"/>
    <cellStyle name="Input 15 4 3" xfId="15382"/>
    <cellStyle name="Input 15 4 3 2" xfId="15383"/>
    <cellStyle name="Input 15 4 3 3" xfId="15384"/>
    <cellStyle name="Input 15 4 4" xfId="15385"/>
    <cellStyle name="Input 15 4 4 2" xfId="15386"/>
    <cellStyle name="Input 15 4 4 3" xfId="15387"/>
    <cellStyle name="Input 15 4 5" xfId="15388"/>
    <cellStyle name="Input 15 4 5 2" xfId="15389"/>
    <cellStyle name="Input 15 4 5 3" xfId="15390"/>
    <cellStyle name="Input 15 4 6" xfId="15391"/>
    <cellStyle name="Input 15 4 7" xfId="15392"/>
    <cellStyle name="Input 15 5" xfId="15393"/>
    <cellStyle name="Input 15 5 2" xfId="15394"/>
    <cellStyle name="Input 15 5 2 2" xfId="15395"/>
    <cellStyle name="Input 15 5 2 3" xfId="15396"/>
    <cellStyle name="Input 15 5 3" xfId="15397"/>
    <cellStyle name="Input 15 5 3 2" xfId="15398"/>
    <cellStyle name="Input 15 5 3 3" xfId="15399"/>
    <cellStyle name="Input 15 5 4" xfId="15400"/>
    <cellStyle name="Input 15 5 4 2" xfId="15401"/>
    <cellStyle name="Input 15 5 4 3" xfId="15402"/>
    <cellStyle name="Input 15 5 5" xfId="15403"/>
    <cellStyle name="Input 15 5 5 2" xfId="15404"/>
    <cellStyle name="Input 15 5 5 3" xfId="15405"/>
    <cellStyle name="Input 15 5 6" xfId="15406"/>
    <cellStyle name="Input 15 5 7" xfId="15407"/>
    <cellStyle name="Input 15 6" xfId="15408"/>
    <cellStyle name="Input 15 6 2" xfId="15409"/>
    <cellStyle name="Input 15 6 2 2" xfId="15410"/>
    <cellStyle name="Input 15 6 2 3" xfId="15411"/>
    <cellStyle name="Input 15 6 3" xfId="15412"/>
    <cellStyle name="Input 15 6 3 2" xfId="15413"/>
    <cellStyle name="Input 15 6 3 3" xfId="15414"/>
    <cellStyle name="Input 15 6 4" xfId="15415"/>
    <cellStyle name="Input 15 6 4 2" xfId="15416"/>
    <cellStyle name="Input 15 6 4 3" xfId="15417"/>
    <cellStyle name="Input 15 6 5" xfId="15418"/>
    <cellStyle name="Input 15 6 5 2" xfId="15419"/>
    <cellStyle name="Input 15 6 5 3" xfId="15420"/>
    <cellStyle name="Input 15 6 6" xfId="15421"/>
    <cellStyle name="Input 15 6 7" xfId="15422"/>
    <cellStyle name="Input 15 7" xfId="15423"/>
    <cellStyle name="Input 15 7 2" xfId="15424"/>
    <cellStyle name="Input 15 7 2 2" xfId="15425"/>
    <cellStyle name="Input 15 7 2 3" xfId="15426"/>
    <cellStyle name="Input 15 7 3" xfId="15427"/>
    <cellStyle name="Input 15 7 3 2" xfId="15428"/>
    <cellStyle name="Input 15 7 3 3" xfId="15429"/>
    <cellStyle name="Input 15 7 4" xfId="15430"/>
    <cellStyle name="Input 15 7 4 2" xfId="15431"/>
    <cellStyle name="Input 15 7 4 3" xfId="15432"/>
    <cellStyle name="Input 15 7 5" xfId="15433"/>
    <cellStyle name="Input 15 7 5 2" xfId="15434"/>
    <cellStyle name="Input 15 7 5 3" xfId="15435"/>
    <cellStyle name="Input 15 7 6" xfId="15436"/>
    <cellStyle name="Input 15 7 7" xfId="15437"/>
    <cellStyle name="Input 15 8" xfId="15438"/>
    <cellStyle name="Input 15 8 2" xfId="15439"/>
    <cellStyle name="Input 15 8 2 2" xfId="15440"/>
    <cellStyle name="Input 15 8 2 3" xfId="15441"/>
    <cellStyle name="Input 15 8 3" xfId="15442"/>
    <cellStyle name="Input 15 8 3 2" xfId="15443"/>
    <cellStyle name="Input 15 8 3 3" xfId="15444"/>
    <cellStyle name="Input 15 8 4" xfId="15445"/>
    <cellStyle name="Input 15 8 4 2" xfId="15446"/>
    <cellStyle name="Input 15 8 4 3" xfId="15447"/>
    <cellStyle name="Input 15 8 5" xfId="15448"/>
    <cellStyle name="Input 15 8 5 2" xfId="15449"/>
    <cellStyle name="Input 15 8 5 3" xfId="15450"/>
    <cellStyle name="Input 15 8 6" xfId="15451"/>
    <cellStyle name="Input 15 8 7" xfId="15452"/>
    <cellStyle name="Input 15 9" xfId="15453"/>
    <cellStyle name="Input 15 9 2" xfId="15454"/>
    <cellStyle name="Input 15 9 2 2" xfId="15455"/>
    <cellStyle name="Input 15 9 2 3" xfId="15456"/>
    <cellStyle name="Input 15 9 3" xfId="15457"/>
    <cellStyle name="Input 15 9 3 2" xfId="15458"/>
    <cellStyle name="Input 15 9 3 3" xfId="15459"/>
    <cellStyle name="Input 15 9 4" xfId="15460"/>
    <cellStyle name="Input 15 9 4 2" xfId="15461"/>
    <cellStyle name="Input 15 9 4 3" xfId="15462"/>
    <cellStyle name="Input 15 9 5" xfId="15463"/>
    <cellStyle name="Input 15 9 5 2" xfId="15464"/>
    <cellStyle name="Input 15 9 5 3" xfId="15465"/>
    <cellStyle name="Input 15 9 6" xfId="15466"/>
    <cellStyle name="Input 15 9 7" xfId="15467"/>
    <cellStyle name="Input 16" xfId="15468"/>
    <cellStyle name="Input 16 10" xfId="51723"/>
    <cellStyle name="Input 16 10 2" xfId="51724"/>
    <cellStyle name="Input 16 11" xfId="51725"/>
    <cellStyle name="Input 16 11 2" xfId="51726"/>
    <cellStyle name="Input 16 12" xfId="51727"/>
    <cellStyle name="Input 16 12 2" xfId="51728"/>
    <cellStyle name="Input 16 13" xfId="51729"/>
    <cellStyle name="Input 16 13 2" xfId="51730"/>
    <cellStyle name="Input 16 14" xfId="51731"/>
    <cellStyle name="Input 16 14 2" xfId="51732"/>
    <cellStyle name="Input 16 15" xfId="51733"/>
    <cellStyle name="Input 16 15 2" xfId="51734"/>
    <cellStyle name="Input 16 16" xfId="51735"/>
    <cellStyle name="Input 16 16 2" xfId="51736"/>
    <cellStyle name="Input 16 17" xfId="51737"/>
    <cellStyle name="Input 16 17 2" xfId="51738"/>
    <cellStyle name="Input 16 18" xfId="51739"/>
    <cellStyle name="Input 16 2" xfId="15469"/>
    <cellStyle name="Input 16 2 10" xfId="15470"/>
    <cellStyle name="Input 16 2 10 2" xfId="51740"/>
    <cellStyle name="Input 16 2 11" xfId="15471"/>
    <cellStyle name="Input 16 2 11 2" xfId="51741"/>
    <cellStyle name="Input 16 2 12" xfId="51742"/>
    <cellStyle name="Input 16 2 12 2" xfId="51743"/>
    <cellStyle name="Input 16 2 13" xfId="51744"/>
    <cellStyle name="Input 16 2 13 2" xfId="51745"/>
    <cellStyle name="Input 16 2 14" xfId="51746"/>
    <cellStyle name="Input 16 2 14 2" xfId="51747"/>
    <cellStyle name="Input 16 2 15" xfId="51748"/>
    <cellStyle name="Input 16 2 15 2" xfId="51749"/>
    <cellStyle name="Input 16 2 16" xfId="51750"/>
    <cellStyle name="Input 16 2 2" xfId="15472"/>
    <cellStyle name="Input 16 2 2 2" xfId="15473"/>
    <cellStyle name="Input 16 2 2 3" xfId="15474"/>
    <cellStyle name="Input 16 2 2 4" xfId="15475"/>
    <cellStyle name="Input 16 2 3" xfId="15476"/>
    <cellStyle name="Input 16 2 3 2" xfId="15477"/>
    <cellStyle name="Input 16 2 3 3" xfId="15478"/>
    <cellStyle name="Input 16 2 4" xfId="15479"/>
    <cellStyle name="Input 16 2 4 2" xfId="15480"/>
    <cellStyle name="Input 16 2 4 3" xfId="15481"/>
    <cellStyle name="Input 16 2 5" xfId="15482"/>
    <cellStyle name="Input 16 2 5 2" xfId="15483"/>
    <cellStyle name="Input 16 2 5 3" xfId="15484"/>
    <cellStyle name="Input 16 2 6" xfId="15485"/>
    <cellStyle name="Input 16 2 6 2" xfId="15486"/>
    <cellStyle name="Input 16 2 6 3" xfId="15487"/>
    <cellStyle name="Input 16 2 7" xfId="15488"/>
    <cellStyle name="Input 16 2 7 2" xfId="15489"/>
    <cellStyle name="Input 16 2 7 3" xfId="15490"/>
    <cellStyle name="Input 16 2 8" xfId="15491"/>
    <cellStyle name="Input 16 2 8 2" xfId="15492"/>
    <cellStyle name="Input 16 2 8 3" xfId="15493"/>
    <cellStyle name="Input 16 2 9" xfId="15494"/>
    <cellStyle name="Input 16 2 9 2" xfId="51751"/>
    <cellStyle name="Input 16 3" xfId="15495"/>
    <cellStyle name="Input 16 3 2" xfId="15496"/>
    <cellStyle name="Input 16 3 3" xfId="15497"/>
    <cellStyle name="Input 16 4" xfId="15498"/>
    <cellStyle name="Input 16 4 2" xfId="15499"/>
    <cellStyle name="Input 16 4 3" xfId="15500"/>
    <cellStyle name="Input 16 5" xfId="15501"/>
    <cellStyle name="Input 16 5 2" xfId="15502"/>
    <cellStyle name="Input 16 5 3" xfId="15503"/>
    <cellStyle name="Input 16 6" xfId="15504"/>
    <cellStyle name="Input 16 6 2" xfId="15505"/>
    <cellStyle name="Input 16 6 3" xfId="15506"/>
    <cellStyle name="Input 16 7" xfId="15507"/>
    <cellStyle name="Input 16 7 2" xfId="15508"/>
    <cellStyle name="Input 16 7 3" xfId="15509"/>
    <cellStyle name="Input 16 8" xfId="15510"/>
    <cellStyle name="Input 16 8 2" xfId="51752"/>
    <cellStyle name="Input 16 9" xfId="15511"/>
    <cellStyle name="Input 16 9 2" xfId="51753"/>
    <cellStyle name="Input 17" xfId="15512"/>
    <cellStyle name="Input 17 10" xfId="51754"/>
    <cellStyle name="Input 17 10 2" xfId="51755"/>
    <cellStyle name="Input 17 11" xfId="51756"/>
    <cellStyle name="Input 17 11 2" xfId="51757"/>
    <cellStyle name="Input 17 12" xfId="51758"/>
    <cellStyle name="Input 17 12 2" xfId="51759"/>
    <cellStyle name="Input 17 13" xfId="51760"/>
    <cellStyle name="Input 17 13 2" xfId="51761"/>
    <cellStyle name="Input 17 14" xfId="51762"/>
    <cellStyle name="Input 17 14 2" xfId="51763"/>
    <cellStyle name="Input 17 15" xfId="51764"/>
    <cellStyle name="Input 17 15 2" xfId="51765"/>
    <cellStyle name="Input 17 16" xfId="51766"/>
    <cellStyle name="Input 17 16 2" xfId="51767"/>
    <cellStyle name="Input 17 17" xfId="51768"/>
    <cellStyle name="Input 17 17 2" xfId="51769"/>
    <cellStyle name="Input 17 18" xfId="51770"/>
    <cellStyle name="Input 17 2" xfId="15513"/>
    <cellStyle name="Input 17 2 10" xfId="15514"/>
    <cellStyle name="Input 17 2 10 2" xfId="51771"/>
    <cellStyle name="Input 17 2 11" xfId="15515"/>
    <cellStyle name="Input 17 2 11 2" xfId="51772"/>
    <cellStyle name="Input 17 2 12" xfId="51773"/>
    <cellStyle name="Input 17 2 12 2" xfId="51774"/>
    <cellStyle name="Input 17 2 13" xfId="51775"/>
    <cellStyle name="Input 17 2 13 2" xfId="51776"/>
    <cellStyle name="Input 17 2 14" xfId="51777"/>
    <cellStyle name="Input 17 2 14 2" xfId="51778"/>
    <cellStyle name="Input 17 2 15" xfId="51779"/>
    <cellStyle name="Input 17 2 15 2" xfId="51780"/>
    <cellStyle name="Input 17 2 16" xfId="51781"/>
    <cellStyle name="Input 17 2 2" xfId="15516"/>
    <cellStyle name="Input 17 2 2 2" xfId="15517"/>
    <cellStyle name="Input 17 2 2 3" xfId="15518"/>
    <cellStyle name="Input 17 2 2 4" xfId="15519"/>
    <cellStyle name="Input 17 2 3" xfId="15520"/>
    <cellStyle name="Input 17 2 3 2" xfId="15521"/>
    <cellStyle name="Input 17 2 3 3" xfId="15522"/>
    <cellStyle name="Input 17 2 4" xfId="15523"/>
    <cellStyle name="Input 17 2 4 2" xfId="15524"/>
    <cellStyle name="Input 17 2 4 3" xfId="15525"/>
    <cellStyle name="Input 17 2 5" xfId="15526"/>
    <cellStyle name="Input 17 2 5 2" xfId="15527"/>
    <cellStyle name="Input 17 2 5 3" xfId="15528"/>
    <cellStyle name="Input 17 2 6" xfId="15529"/>
    <cellStyle name="Input 17 2 6 2" xfId="15530"/>
    <cellStyle name="Input 17 2 6 3" xfId="15531"/>
    <cellStyle name="Input 17 2 7" xfId="15532"/>
    <cellStyle name="Input 17 2 7 2" xfId="15533"/>
    <cellStyle name="Input 17 2 7 3" xfId="15534"/>
    <cellStyle name="Input 17 2 8" xfId="15535"/>
    <cellStyle name="Input 17 2 8 2" xfId="15536"/>
    <cellStyle name="Input 17 2 8 3" xfId="15537"/>
    <cellStyle name="Input 17 2 9" xfId="15538"/>
    <cellStyle name="Input 17 2 9 2" xfId="51782"/>
    <cellStyle name="Input 17 3" xfId="15539"/>
    <cellStyle name="Input 17 3 2" xfId="15540"/>
    <cellStyle name="Input 17 3 3" xfId="15541"/>
    <cellStyle name="Input 17 4" xfId="15542"/>
    <cellStyle name="Input 17 4 2" xfId="15543"/>
    <cellStyle name="Input 17 4 3" xfId="15544"/>
    <cellStyle name="Input 17 5" xfId="15545"/>
    <cellStyle name="Input 17 5 2" xfId="15546"/>
    <cellStyle name="Input 17 5 3" xfId="15547"/>
    <cellStyle name="Input 17 6" xfId="15548"/>
    <cellStyle name="Input 17 6 2" xfId="15549"/>
    <cellStyle name="Input 17 6 3" xfId="15550"/>
    <cellStyle name="Input 17 7" xfId="15551"/>
    <cellStyle name="Input 17 7 2" xfId="15552"/>
    <cellStyle name="Input 17 7 3" xfId="15553"/>
    <cellStyle name="Input 17 8" xfId="15554"/>
    <cellStyle name="Input 17 8 2" xfId="51783"/>
    <cellStyle name="Input 17 9" xfId="15555"/>
    <cellStyle name="Input 17 9 2" xfId="51784"/>
    <cellStyle name="Input 18" xfId="15556"/>
    <cellStyle name="Input 18 2" xfId="15557"/>
    <cellStyle name="Input 18 2 10" xfId="15558"/>
    <cellStyle name="Input 18 2 11" xfId="15559"/>
    <cellStyle name="Input 18 2 2" xfId="15560"/>
    <cellStyle name="Input 18 2 2 2" xfId="15561"/>
    <cellStyle name="Input 18 2 2 3" xfId="15562"/>
    <cellStyle name="Input 18 2 2 4" xfId="15563"/>
    <cellStyle name="Input 18 2 3" xfId="15564"/>
    <cellStyle name="Input 18 2 3 2" xfId="15565"/>
    <cellStyle name="Input 18 2 3 3" xfId="15566"/>
    <cellStyle name="Input 18 2 4" xfId="15567"/>
    <cellStyle name="Input 18 2 4 2" xfId="15568"/>
    <cellStyle name="Input 18 2 4 3" xfId="15569"/>
    <cellStyle name="Input 18 2 5" xfId="15570"/>
    <cellStyle name="Input 18 2 5 2" xfId="15571"/>
    <cellStyle name="Input 18 2 5 3" xfId="15572"/>
    <cellStyle name="Input 18 2 6" xfId="15573"/>
    <cellStyle name="Input 18 2 6 2" xfId="15574"/>
    <cellStyle name="Input 18 2 6 3" xfId="15575"/>
    <cellStyle name="Input 18 2 7" xfId="15576"/>
    <cellStyle name="Input 18 2 7 2" xfId="15577"/>
    <cellStyle name="Input 18 2 7 3" xfId="15578"/>
    <cellStyle name="Input 18 2 8" xfId="15579"/>
    <cellStyle name="Input 18 2 8 2" xfId="15580"/>
    <cellStyle name="Input 18 2 8 3" xfId="15581"/>
    <cellStyle name="Input 18 2 9" xfId="15582"/>
    <cellStyle name="Input 18 3" xfId="15583"/>
    <cellStyle name="Input 18 3 2" xfId="15584"/>
    <cellStyle name="Input 18 3 3" xfId="15585"/>
    <cellStyle name="Input 18 4" xfId="15586"/>
    <cellStyle name="Input 18 4 2" xfId="15587"/>
    <cellStyle name="Input 18 4 3" xfId="15588"/>
    <cellStyle name="Input 18 5" xfId="15589"/>
    <cellStyle name="Input 18 5 2" xfId="15590"/>
    <cellStyle name="Input 18 5 3" xfId="15591"/>
    <cellStyle name="Input 18 6" xfId="15592"/>
    <cellStyle name="Input 18 6 2" xfId="15593"/>
    <cellStyle name="Input 18 6 3" xfId="15594"/>
    <cellStyle name="Input 18 7" xfId="15595"/>
    <cellStyle name="Input 18 7 2" xfId="15596"/>
    <cellStyle name="Input 18 7 3" xfId="15597"/>
    <cellStyle name="Input 18 8" xfId="15598"/>
    <cellStyle name="Input 18 9" xfId="15599"/>
    <cellStyle name="Input 19" xfId="15600"/>
    <cellStyle name="Input 19 2" xfId="15601"/>
    <cellStyle name="Input 19 2 10" xfId="15602"/>
    <cellStyle name="Input 19 2 11" xfId="15603"/>
    <cellStyle name="Input 19 2 2" xfId="15604"/>
    <cellStyle name="Input 19 2 2 2" xfId="15605"/>
    <cellStyle name="Input 19 2 2 3" xfId="15606"/>
    <cellStyle name="Input 19 2 2 4" xfId="15607"/>
    <cellStyle name="Input 19 2 3" xfId="15608"/>
    <cellStyle name="Input 19 2 3 2" xfId="15609"/>
    <cellStyle name="Input 19 2 3 3" xfId="15610"/>
    <cellStyle name="Input 19 2 4" xfId="15611"/>
    <cellStyle name="Input 19 2 4 2" xfId="15612"/>
    <cellStyle name="Input 19 2 4 3" xfId="15613"/>
    <cellStyle name="Input 19 2 5" xfId="15614"/>
    <cellStyle name="Input 19 2 5 2" xfId="15615"/>
    <cellStyle name="Input 19 2 5 3" xfId="15616"/>
    <cellStyle name="Input 19 2 6" xfId="15617"/>
    <cellStyle name="Input 19 2 6 2" xfId="15618"/>
    <cellStyle name="Input 19 2 6 3" xfId="15619"/>
    <cellStyle name="Input 19 2 7" xfId="15620"/>
    <cellStyle name="Input 19 2 7 2" xfId="15621"/>
    <cellStyle name="Input 19 2 7 3" xfId="15622"/>
    <cellStyle name="Input 19 2 8" xfId="15623"/>
    <cellStyle name="Input 19 2 8 2" xfId="15624"/>
    <cellStyle name="Input 19 2 8 3" xfId="15625"/>
    <cellStyle name="Input 19 2 9" xfId="15626"/>
    <cellStyle name="Input 19 3" xfId="15627"/>
    <cellStyle name="Input 19 3 2" xfId="15628"/>
    <cellStyle name="Input 19 3 3" xfId="15629"/>
    <cellStyle name="Input 19 4" xfId="15630"/>
    <cellStyle name="Input 19 4 2" xfId="15631"/>
    <cellStyle name="Input 19 4 3" xfId="15632"/>
    <cellStyle name="Input 19 5" xfId="15633"/>
    <cellStyle name="Input 19 5 2" xfId="15634"/>
    <cellStyle name="Input 19 5 3" xfId="15635"/>
    <cellStyle name="Input 19 6" xfId="15636"/>
    <cellStyle name="Input 19 6 2" xfId="15637"/>
    <cellStyle name="Input 19 6 3" xfId="15638"/>
    <cellStyle name="Input 19 7" xfId="15639"/>
    <cellStyle name="Input 19 7 2" xfId="15640"/>
    <cellStyle name="Input 19 7 3" xfId="15641"/>
    <cellStyle name="Input 19 8" xfId="15642"/>
    <cellStyle name="Input 19 9" xfId="15643"/>
    <cellStyle name="Input 2" xfId="15644"/>
    <cellStyle name="Input 2 10" xfId="51785"/>
    <cellStyle name="Input 2 10 2" xfId="51786"/>
    <cellStyle name="Input 2 11" xfId="51787"/>
    <cellStyle name="Input 2 11 2" xfId="51788"/>
    <cellStyle name="Input 2 12" xfId="51789"/>
    <cellStyle name="Input 2 12 2" xfId="51790"/>
    <cellStyle name="Input 2 13" xfId="51791"/>
    <cellStyle name="Input 2 13 2" xfId="51792"/>
    <cellStyle name="Input 2 14" xfId="51793"/>
    <cellStyle name="Input 2 14 2" xfId="51794"/>
    <cellStyle name="Input 2 15" xfId="51795"/>
    <cellStyle name="Input 2 15 2" xfId="51796"/>
    <cellStyle name="Input 2 16" xfId="51797"/>
    <cellStyle name="Input 2 16 2" xfId="51798"/>
    <cellStyle name="Input 2 17" xfId="51799"/>
    <cellStyle name="Input 2 17 2" xfId="51800"/>
    <cellStyle name="Input 2 18" xfId="51801"/>
    <cellStyle name="Input 2 18 2" xfId="51802"/>
    <cellStyle name="Input 2 19" xfId="51803"/>
    <cellStyle name="Input 2 19 2" xfId="51804"/>
    <cellStyle name="Input 2 2" xfId="15645"/>
    <cellStyle name="Input 2 2 10" xfId="15646"/>
    <cellStyle name="Input 2 2 10 2" xfId="15647"/>
    <cellStyle name="Input 2 2 10 2 2" xfId="15648"/>
    <cellStyle name="Input 2 2 10 2 3" xfId="15649"/>
    <cellStyle name="Input 2 2 10 3" xfId="15650"/>
    <cellStyle name="Input 2 2 10 3 2" xfId="15651"/>
    <cellStyle name="Input 2 2 10 3 3" xfId="15652"/>
    <cellStyle name="Input 2 2 10 4" xfId="15653"/>
    <cellStyle name="Input 2 2 10 4 2" xfId="15654"/>
    <cellStyle name="Input 2 2 10 4 3" xfId="15655"/>
    <cellStyle name="Input 2 2 10 5" xfId="15656"/>
    <cellStyle name="Input 2 2 10 5 2" xfId="15657"/>
    <cellStyle name="Input 2 2 10 5 3" xfId="15658"/>
    <cellStyle name="Input 2 2 10 6" xfId="15659"/>
    <cellStyle name="Input 2 2 10 7" xfId="15660"/>
    <cellStyle name="Input 2 2 11" xfId="15661"/>
    <cellStyle name="Input 2 2 11 2" xfId="15662"/>
    <cellStyle name="Input 2 2 11 2 2" xfId="15663"/>
    <cellStyle name="Input 2 2 11 2 3" xfId="15664"/>
    <cellStyle name="Input 2 2 11 3" xfId="15665"/>
    <cellStyle name="Input 2 2 11 3 2" xfId="15666"/>
    <cellStyle name="Input 2 2 11 3 3" xfId="15667"/>
    <cellStyle name="Input 2 2 11 4" xfId="15668"/>
    <cellStyle name="Input 2 2 11 4 2" xfId="15669"/>
    <cellStyle name="Input 2 2 11 4 3" xfId="15670"/>
    <cellStyle name="Input 2 2 11 5" xfId="15671"/>
    <cellStyle name="Input 2 2 11 5 2" xfId="15672"/>
    <cellStyle name="Input 2 2 11 5 3" xfId="15673"/>
    <cellStyle name="Input 2 2 11 6" xfId="15674"/>
    <cellStyle name="Input 2 2 11 7" xfId="15675"/>
    <cellStyle name="Input 2 2 12" xfId="15676"/>
    <cellStyle name="Input 2 2 12 2" xfId="15677"/>
    <cellStyle name="Input 2 2 12 2 2" xfId="15678"/>
    <cellStyle name="Input 2 2 12 2 3" xfId="15679"/>
    <cellStyle name="Input 2 2 12 3" xfId="15680"/>
    <cellStyle name="Input 2 2 12 3 2" xfId="15681"/>
    <cellStyle name="Input 2 2 12 3 3" xfId="15682"/>
    <cellStyle name="Input 2 2 12 4" xfId="15683"/>
    <cellStyle name="Input 2 2 12 4 2" xfId="15684"/>
    <cellStyle name="Input 2 2 12 4 3" xfId="15685"/>
    <cellStyle name="Input 2 2 12 5" xfId="15686"/>
    <cellStyle name="Input 2 2 12 5 2" xfId="15687"/>
    <cellStyle name="Input 2 2 12 5 3" xfId="15688"/>
    <cellStyle name="Input 2 2 12 6" xfId="15689"/>
    <cellStyle name="Input 2 2 12 7" xfId="15690"/>
    <cellStyle name="Input 2 2 13" xfId="15691"/>
    <cellStyle name="Input 2 2 13 2" xfId="15692"/>
    <cellStyle name="Input 2 2 13 2 2" xfId="15693"/>
    <cellStyle name="Input 2 2 13 2 3" xfId="15694"/>
    <cellStyle name="Input 2 2 13 3" xfId="15695"/>
    <cellStyle name="Input 2 2 13 3 2" xfId="15696"/>
    <cellStyle name="Input 2 2 13 3 3" xfId="15697"/>
    <cellStyle name="Input 2 2 13 4" xfId="15698"/>
    <cellStyle name="Input 2 2 13 4 2" xfId="15699"/>
    <cellStyle name="Input 2 2 13 4 3" xfId="15700"/>
    <cellStyle name="Input 2 2 13 5" xfId="15701"/>
    <cellStyle name="Input 2 2 13 5 2" xfId="15702"/>
    <cellStyle name="Input 2 2 13 5 3" xfId="15703"/>
    <cellStyle name="Input 2 2 13 6" xfId="15704"/>
    <cellStyle name="Input 2 2 13 7" xfId="15705"/>
    <cellStyle name="Input 2 2 14" xfId="15706"/>
    <cellStyle name="Input 2 2 14 2" xfId="15707"/>
    <cellStyle name="Input 2 2 14 2 2" xfId="15708"/>
    <cellStyle name="Input 2 2 14 2 3" xfId="15709"/>
    <cellStyle name="Input 2 2 14 3" xfId="15710"/>
    <cellStyle name="Input 2 2 14 3 2" xfId="15711"/>
    <cellStyle name="Input 2 2 14 3 3" xfId="15712"/>
    <cellStyle name="Input 2 2 14 4" xfId="15713"/>
    <cellStyle name="Input 2 2 14 4 2" xfId="15714"/>
    <cellStyle name="Input 2 2 14 4 3" xfId="15715"/>
    <cellStyle name="Input 2 2 14 5" xfId="15716"/>
    <cellStyle name="Input 2 2 14 5 2" xfId="15717"/>
    <cellStyle name="Input 2 2 14 5 3" xfId="15718"/>
    <cellStyle name="Input 2 2 14 6" xfId="15719"/>
    <cellStyle name="Input 2 2 14 7" xfId="15720"/>
    <cellStyle name="Input 2 2 15" xfId="15721"/>
    <cellStyle name="Input 2 2 15 2" xfId="15722"/>
    <cellStyle name="Input 2 2 15 2 2" xfId="15723"/>
    <cellStyle name="Input 2 2 15 2 3" xfId="15724"/>
    <cellStyle name="Input 2 2 15 3" xfId="15725"/>
    <cellStyle name="Input 2 2 15 3 2" xfId="15726"/>
    <cellStyle name="Input 2 2 15 3 3" xfId="15727"/>
    <cellStyle name="Input 2 2 15 4" xfId="15728"/>
    <cellStyle name="Input 2 2 15 4 2" xfId="15729"/>
    <cellStyle name="Input 2 2 15 4 3" xfId="15730"/>
    <cellStyle name="Input 2 2 15 5" xfId="15731"/>
    <cellStyle name="Input 2 2 15 5 2" xfId="15732"/>
    <cellStyle name="Input 2 2 15 5 3" xfId="15733"/>
    <cellStyle name="Input 2 2 15 6" xfId="15734"/>
    <cellStyle name="Input 2 2 15 7" xfId="15735"/>
    <cellStyle name="Input 2 2 16" xfId="15736"/>
    <cellStyle name="Input 2 2 16 2" xfId="15737"/>
    <cellStyle name="Input 2 2 16 2 2" xfId="15738"/>
    <cellStyle name="Input 2 2 16 2 3" xfId="15739"/>
    <cellStyle name="Input 2 2 16 3" xfId="15740"/>
    <cellStyle name="Input 2 2 16 3 2" xfId="15741"/>
    <cellStyle name="Input 2 2 16 3 3" xfId="15742"/>
    <cellStyle name="Input 2 2 16 4" xfId="15743"/>
    <cellStyle name="Input 2 2 16 4 2" xfId="15744"/>
    <cellStyle name="Input 2 2 16 4 3" xfId="15745"/>
    <cellStyle name="Input 2 2 16 5" xfId="15746"/>
    <cellStyle name="Input 2 2 16 5 2" xfId="15747"/>
    <cellStyle name="Input 2 2 16 5 3" xfId="15748"/>
    <cellStyle name="Input 2 2 16 6" xfId="15749"/>
    <cellStyle name="Input 2 2 16 7" xfId="15750"/>
    <cellStyle name="Input 2 2 17" xfId="15751"/>
    <cellStyle name="Input 2 2 17 2" xfId="15752"/>
    <cellStyle name="Input 2 2 17 2 2" xfId="15753"/>
    <cellStyle name="Input 2 2 17 2 3" xfId="15754"/>
    <cellStyle name="Input 2 2 17 3" xfId="15755"/>
    <cellStyle name="Input 2 2 17 3 2" xfId="15756"/>
    <cellStyle name="Input 2 2 17 3 3" xfId="15757"/>
    <cellStyle name="Input 2 2 17 4" xfId="15758"/>
    <cellStyle name="Input 2 2 17 4 2" xfId="15759"/>
    <cellStyle name="Input 2 2 17 4 3" xfId="15760"/>
    <cellStyle name="Input 2 2 17 5" xfId="15761"/>
    <cellStyle name="Input 2 2 17 5 2" xfId="15762"/>
    <cellStyle name="Input 2 2 17 5 3" xfId="15763"/>
    <cellStyle name="Input 2 2 17 6" xfId="15764"/>
    <cellStyle name="Input 2 2 17 7" xfId="15765"/>
    <cellStyle name="Input 2 2 18" xfId="15766"/>
    <cellStyle name="Input 2 2 18 2" xfId="15767"/>
    <cellStyle name="Input 2 2 18 2 2" xfId="15768"/>
    <cellStyle name="Input 2 2 18 2 3" xfId="15769"/>
    <cellStyle name="Input 2 2 18 3" xfId="15770"/>
    <cellStyle name="Input 2 2 18 3 2" xfId="15771"/>
    <cellStyle name="Input 2 2 18 3 3" xfId="15772"/>
    <cellStyle name="Input 2 2 18 4" xfId="15773"/>
    <cellStyle name="Input 2 2 18 4 2" xfId="15774"/>
    <cellStyle name="Input 2 2 18 4 3" xfId="15775"/>
    <cellStyle name="Input 2 2 18 5" xfId="15776"/>
    <cellStyle name="Input 2 2 18 5 2" xfId="15777"/>
    <cellStyle name="Input 2 2 18 5 3" xfId="15778"/>
    <cellStyle name="Input 2 2 18 6" xfId="15779"/>
    <cellStyle name="Input 2 2 18 7" xfId="15780"/>
    <cellStyle name="Input 2 2 19" xfId="15781"/>
    <cellStyle name="Input 2 2 19 2" xfId="15782"/>
    <cellStyle name="Input 2 2 19 3" xfId="15783"/>
    <cellStyle name="Input 2 2 2" xfId="15784"/>
    <cellStyle name="Input 2 2 2 10" xfId="51805"/>
    <cellStyle name="Input 2 2 2 10 2" xfId="51806"/>
    <cellStyle name="Input 2 2 2 11" xfId="51807"/>
    <cellStyle name="Input 2 2 2 11 2" xfId="51808"/>
    <cellStyle name="Input 2 2 2 12" xfId="51809"/>
    <cellStyle name="Input 2 2 2 12 2" xfId="51810"/>
    <cellStyle name="Input 2 2 2 13" xfId="51811"/>
    <cellStyle name="Input 2 2 2 13 2" xfId="51812"/>
    <cellStyle name="Input 2 2 2 14" xfId="51813"/>
    <cellStyle name="Input 2 2 2 14 2" xfId="51814"/>
    <cellStyle name="Input 2 2 2 15" xfId="51815"/>
    <cellStyle name="Input 2 2 2 15 2" xfId="51816"/>
    <cellStyle name="Input 2 2 2 16" xfId="51817"/>
    <cellStyle name="Input 2 2 2 2" xfId="15785"/>
    <cellStyle name="Input 2 2 2 2 10" xfId="15786"/>
    <cellStyle name="Input 2 2 2 2 11" xfId="15787"/>
    <cellStyle name="Input 2 2 2 2 2" xfId="15788"/>
    <cellStyle name="Input 2 2 2 2 2 2" xfId="15789"/>
    <cellStyle name="Input 2 2 2 2 2 3" xfId="15790"/>
    <cellStyle name="Input 2 2 2 2 2 4" xfId="15791"/>
    <cellStyle name="Input 2 2 2 2 3" xfId="15792"/>
    <cellStyle name="Input 2 2 2 2 3 2" xfId="15793"/>
    <cellStyle name="Input 2 2 2 2 3 3" xfId="15794"/>
    <cellStyle name="Input 2 2 2 2 4" xfId="15795"/>
    <cellStyle name="Input 2 2 2 2 4 2" xfId="15796"/>
    <cellStyle name="Input 2 2 2 2 4 3" xfId="15797"/>
    <cellStyle name="Input 2 2 2 2 5" xfId="15798"/>
    <cellStyle name="Input 2 2 2 2 5 2" xfId="15799"/>
    <cellStyle name="Input 2 2 2 2 5 3" xfId="15800"/>
    <cellStyle name="Input 2 2 2 2 6" xfId="15801"/>
    <cellStyle name="Input 2 2 2 2 6 2" xfId="15802"/>
    <cellStyle name="Input 2 2 2 2 6 3" xfId="15803"/>
    <cellStyle name="Input 2 2 2 2 7" xfId="15804"/>
    <cellStyle name="Input 2 2 2 2 7 2" xfId="15805"/>
    <cellStyle name="Input 2 2 2 2 7 3" xfId="15806"/>
    <cellStyle name="Input 2 2 2 2 8" xfId="15807"/>
    <cellStyle name="Input 2 2 2 2 8 2" xfId="15808"/>
    <cellStyle name="Input 2 2 2 2 8 3" xfId="15809"/>
    <cellStyle name="Input 2 2 2 2 9" xfId="15810"/>
    <cellStyle name="Input 2 2 2 3" xfId="15811"/>
    <cellStyle name="Input 2 2 2 3 2" xfId="15812"/>
    <cellStyle name="Input 2 2 2 3 3" xfId="15813"/>
    <cellStyle name="Input 2 2 2 4" xfId="15814"/>
    <cellStyle name="Input 2 2 2 4 2" xfId="15815"/>
    <cellStyle name="Input 2 2 2 4 3" xfId="15816"/>
    <cellStyle name="Input 2 2 2 5" xfId="15817"/>
    <cellStyle name="Input 2 2 2 5 2" xfId="15818"/>
    <cellStyle name="Input 2 2 2 5 3" xfId="15819"/>
    <cellStyle name="Input 2 2 2 6" xfId="15820"/>
    <cellStyle name="Input 2 2 2 6 2" xfId="51818"/>
    <cellStyle name="Input 2 2 2 7" xfId="15821"/>
    <cellStyle name="Input 2 2 2 7 2" xfId="51819"/>
    <cellStyle name="Input 2 2 2 8" xfId="51820"/>
    <cellStyle name="Input 2 2 2 8 2" xfId="51821"/>
    <cellStyle name="Input 2 2 2 9" xfId="51822"/>
    <cellStyle name="Input 2 2 2 9 2" xfId="51823"/>
    <cellStyle name="Input 2 2 20" xfId="15822"/>
    <cellStyle name="Input 2 2 20 2" xfId="15823"/>
    <cellStyle name="Input 2 2 20 3" xfId="15824"/>
    <cellStyle name="Input 2 2 21" xfId="15825"/>
    <cellStyle name="Input 2 2 21 2" xfId="15826"/>
    <cellStyle name="Input 2 2 21 3" xfId="15827"/>
    <cellStyle name="Input 2 2 22" xfId="15828"/>
    <cellStyle name="Input 2 2 23" xfId="15829"/>
    <cellStyle name="Input 2 2 3" xfId="15830"/>
    <cellStyle name="Input 2 2 3 10" xfId="15831"/>
    <cellStyle name="Input 2 2 3 11" xfId="15832"/>
    <cellStyle name="Input 2 2 3 2" xfId="15833"/>
    <cellStyle name="Input 2 2 3 2 2" xfId="15834"/>
    <cellStyle name="Input 2 2 3 2 3" xfId="15835"/>
    <cellStyle name="Input 2 2 3 2 4" xfId="15836"/>
    <cellStyle name="Input 2 2 3 3" xfId="15837"/>
    <cellStyle name="Input 2 2 3 3 2" xfId="15838"/>
    <cellStyle name="Input 2 2 3 3 3" xfId="15839"/>
    <cellStyle name="Input 2 2 3 4" xfId="15840"/>
    <cellStyle name="Input 2 2 3 4 2" xfId="15841"/>
    <cellStyle name="Input 2 2 3 4 3" xfId="15842"/>
    <cellStyle name="Input 2 2 3 5" xfId="15843"/>
    <cellStyle name="Input 2 2 3 5 2" xfId="15844"/>
    <cellStyle name="Input 2 2 3 5 3" xfId="15845"/>
    <cellStyle name="Input 2 2 3 6" xfId="15846"/>
    <cellStyle name="Input 2 2 3 6 2" xfId="15847"/>
    <cellStyle name="Input 2 2 3 6 3" xfId="15848"/>
    <cellStyle name="Input 2 2 3 7" xfId="15849"/>
    <cellStyle name="Input 2 2 3 7 2" xfId="15850"/>
    <cellStyle name="Input 2 2 3 7 3" xfId="15851"/>
    <cellStyle name="Input 2 2 3 8" xfId="15852"/>
    <cellStyle name="Input 2 2 3 8 2" xfId="15853"/>
    <cellStyle name="Input 2 2 3 8 3" xfId="15854"/>
    <cellStyle name="Input 2 2 3 9" xfId="15855"/>
    <cellStyle name="Input 2 2 4" xfId="15856"/>
    <cellStyle name="Input 2 2 4 2" xfId="15857"/>
    <cellStyle name="Input 2 2 4 2 2" xfId="15858"/>
    <cellStyle name="Input 2 2 4 2 3" xfId="15859"/>
    <cellStyle name="Input 2 2 4 3" xfId="15860"/>
    <cellStyle name="Input 2 2 4 3 2" xfId="15861"/>
    <cellStyle name="Input 2 2 4 3 3" xfId="15862"/>
    <cellStyle name="Input 2 2 4 4" xfId="15863"/>
    <cellStyle name="Input 2 2 4 4 2" xfId="15864"/>
    <cellStyle name="Input 2 2 4 4 3" xfId="15865"/>
    <cellStyle name="Input 2 2 4 5" xfId="15866"/>
    <cellStyle name="Input 2 2 4 5 2" xfId="15867"/>
    <cellStyle name="Input 2 2 4 5 3" xfId="15868"/>
    <cellStyle name="Input 2 2 4 6" xfId="15869"/>
    <cellStyle name="Input 2 2 4 7" xfId="15870"/>
    <cellStyle name="Input 2 2 5" xfId="15871"/>
    <cellStyle name="Input 2 2 5 2" xfId="15872"/>
    <cellStyle name="Input 2 2 5 2 2" xfId="15873"/>
    <cellStyle name="Input 2 2 5 2 3" xfId="15874"/>
    <cellStyle name="Input 2 2 5 3" xfId="15875"/>
    <cellStyle name="Input 2 2 5 3 2" xfId="15876"/>
    <cellStyle name="Input 2 2 5 3 3" xfId="15877"/>
    <cellStyle name="Input 2 2 5 4" xfId="15878"/>
    <cellStyle name="Input 2 2 5 4 2" xfId="15879"/>
    <cellStyle name="Input 2 2 5 4 3" xfId="15880"/>
    <cellStyle name="Input 2 2 5 5" xfId="15881"/>
    <cellStyle name="Input 2 2 5 5 2" xfId="15882"/>
    <cellStyle name="Input 2 2 5 5 3" xfId="15883"/>
    <cellStyle name="Input 2 2 5 6" xfId="15884"/>
    <cellStyle name="Input 2 2 5 7" xfId="15885"/>
    <cellStyle name="Input 2 2 6" xfId="15886"/>
    <cellStyle name="Input 2 2 6 2" xfId="15887"/>
    <cellStyle name="Input 2 2 6 2 2" xfId="15888"/>
    <cellStyle name="Input 2 2 6 2 3" xfId="15889"/>
    <cellStyle name="Input 2 2 6 3" xfId="15890"/>
    <cellStyle name="Input 2 2 6 3 2" xfId="15891"/>
    <cellStyle name="Input 2 2 6 3 3" xfId="15892"/>
    <cellStyle name="Input 2 2 6 4" xfId="15893"/>
    <cellStyle name="Input 2 2 6 4 2" xfId="15894"/>
    <cellStyle name="Input 2 2 6 4 3" xfId="15895"/>
    <cellStyle name="Input 2 2 6 5" xfId="15896"/>
    <cellStyle name="Input 2 2 6 5 2" xfId="15897"/>
    <cellStyle name="Input 2 2 6 5 3" xfId="15898"/>
    <cellStyle name="Input 2 2 6 6" xfId="15899"/>
    <cellStyle name="Input 2 2 6 7" xfId="15900"/>
    <cellStyle name="Input 2 2 7" xfId="15901"/>
    <cellStyle name="Input 2 2 7 2" xfId="15902"/>
    <cellStyle name="Input 2 2 7 2 2" xfId="15903"/>
    <cellStyle name="Input 2 2 7 2 3" xfId="15904"/>
    <cellStyle name="Input 2 2 7 3" xfId="15905"/>
    <cellStyle name="Input 2 2 7 3 2" xfId="15906"/>
    <cellStyle name="Input 2 2 7 3 3" xfId="15907"/>
    <cellStyle name="Input 2 2 7 4" xfId="15908"/>
    <cellStyle name="Input 2 2 7 4 2" xfId="15909"/>
    <cellStyle name="Input 2 2 7 4 3" xfId="15910"/>
    <cellStyle name="Input 2 2 7 5" xfId="15911"/>
    <cellStyle name="Input 2 2 7 5 2" xfId="15912"/>
    <cellStyle name="Input 2 2 7 5 3" xfId="15913"/>
    <cellStyle name="Input 2 2 7 6" xfId="15914"/>
    <cellStyle name="Input 2 2 7 7" xfId="15915"/>
    <cellStyle name="Input 2 2 8" xfId="15916"/>
    <cellStyle name="Input 2 2 8 2" xfId="15917"/>
    <cellStyle name="Input 2 2 8 2 2" xfId="15918"/>
    <cellStyle name="Input 2 2 8 2 3" xfId="15919"/>
    <cellStyle name="Input 2 2 8 3" xfId="15920"/>
    <cellStyle name="Input 2 2 8 3 2" xfId="15921"/>
    <cellStyle name="Input 2 2 8 3 3" xfId="15922"/>
    <cellStyle name="Input 2 2 8 4" xfId="15923"/>
    <cellStyle name="Input 2 2 8 4 2" xfId="15924"/>
    <cellStyle name="Input 2 2 8 4 3" xfId="15925"/>
    <cellStyle name="Input 2 2 8 5" xfId="15926"/>
    <cellStyle name="Input 2 2 8 5 2" xfId="15927"/>
    <cellStyle name="Input 2 2 8 5 3" xfId="15928"/>
    <cellStyle name="Input 2 2 8 6" xfId="15929"/>
    <cellStyle name="Input 2 2 8 7" xfId="15930"/>
    <cellStyle name="Input 2 2 9" xfId="15931"/>
    <cellStyle name="Input 2 2 9 2" xfId="15932"/>
    <cellStyle name="Input 2 2 9 2 2" xfId="15933"/>
    <cellStyle name="Input 2 2 9 2 3" xfId="15934"/>
    <cellStyle name="Input 2 2 9 3" xfId="15935"/>
    <cellStyle name="Input 2 2 9 3 2" xfId="15936"/>
    <cellStyle name="Input 2 2 9 3 3" xfId="15937"/>
    <cellStyle name="Input 2 2 9 4" xfId="15938"/>
    <cellStyle name="Input 2 2 9 4 2" xfId="15939"/>
    <cellStyle name="Input 2 2 9 4 3" xfId="15940"/>
    <cellStyle name="Input 2 2 9 5" xfId="15941"/>
    <cellStyle name="Input 2 2 9 5 2" xfId="15942"/>
    <cellStyle name="Input 2 2 9 5 3" xfId="15943"/>
    <cellStyle name="Input 2 2 9 6" xfId="15944"/>
    <cellStyle name="Input 2 2 9 7" xfId="15945"/>
    <cellStyle name="Input 2 20" xfId="51824"/>
    <cellStyle name="Input 2 20 2" xfId="51825"/>
    <cellStyle name="Input 2 21" xfId="51826"/>
    <cellStyle name="Input 2 21 2" xfId="51827"/>
    <cellStyle name="Input 2 22" xfId="51828"/>
    <cellStyle name="Input 2 22 2" xfId="51829"/>
    <cellStyle name="Input 2 23" xfId="51830"/>
    <cellStyle name="Input 2 24" xfId="51831"/>
    <cellStyle name="Input 2 3" xfId="15946"/>
    <cellStyle name="Input 2 3 10" xfId="15947"/>
    <cellStyle name="Input 2 3 10 2" xfId="51832"/>
    <cellStyle name="Input 2 3 11" xfId="51833"/>
    <cellStyle name="Input 2 3 11 2" xfId="51834"/>
    <cellStyle name="Input 2 3 12" xfId="51835"/>
    <cellStyle name="Input 2 3 12 2" xfId="51836"/>
    <cellStyle name="Input 2 3 13" xfId="51837"/>
    <cellStyle name="Input 2 3 13 2" xfId="51838"/>
    <cellStyle name="Input 2 3 14" xfId="51839"/>
    <cellStyle name="Input 2 3 14 2" xfId="51840"/>
    <cellStyle name="Input 2 3 15" xfId="51841"/>
    <cellStyle name="Input 2 3 15 2" xfId="51842"/>
    <cellStyle name="Input 2 3 16" xfId="51843"/>
    <cellStyle name="Input 2 3 16 2" xfId="51844"/>
    <cellStyle name="Input 2 3 17" xfId="51845"/>
    <cellStyle name="Input 2 3 17 2" xfId="51846"/>
    <cellStyle name="Input 2 3 18" xfId="51847"/>
    <cellStyle name="Input 2 3 2" xfId="15948"/>
    <cellStyle name="Input 2 3 2 10" xfId="51848"/>
    <cellStyle name="Input 2 3 2 10 2" xfId="51849"/>
    <cellStyle name="Input 2 3 2 11" xfId="51850"/>
    <cellStyle name="Input 2 3 2 11 2" xfId="51851"/>
    <cellStyle name="Input 2 3 2 12" xfId="51852"/>
    <cellStyle name="Input 2 3 2 12 2" xfId="51853"/>
    <cellStyle name="Input 2 3 2 13" xfId="51854"/>
    <cellStyle name="Input 2 3 2 13 2" xfId="51855"/>
    <cellStyle name="Input 2 3 2 14" xfId="51856"/>
    <cellStyle name="Input 2 3 2 14 2" xfId="51857"/>
    <cellStyle name="Input 2 3 2 15" xfId="51858"/>
    <cellStyle name="Input 2 3 2 15 2" xfId="51859"/>
    <cellStyle name="Input 2 3 2 16" xfId="51860"/>
    <cellStyle name="Input 2 3 2 2" xfId="15949"/>
    <cellStyle name="Input 2 3 2 2 2" xfId="15950"/>
    <cellStyle name="Input 2 3 2 2 2 2" xfId="15951"/>
    <cellStyle name="Input 2 3 2 2 2 3" xfId="15952"/>
    <cellStyle name="Input 2 3 2 2 2 4" xfId="15953"/>
    <cellStyle name="Input 2 3 2 2 3" xfId="15954"/>
    <cellStyle name="Input 2 3 2 2 3 2" xfId="15955"/>
    <cellStyle name="Input 2 3 2 2 3 3" xfId="15956"/>
    <cellStyle name="Input 2 3 2 2 4" xfId="15957"/>
    <cellStyle name="Input 2 3 2 2 4 2" xfId="15958"/>
    <cellStyle name="Input 2 3 2 2 4 3" xfId="15959"/>
    <cellStyle name="Input 2 3 2 2 5" xfId="15960"/>
    <cellStyle name="Input 2 3 2 2 6" xfId="15961"/>
    <cellStyle name="Input 2 3 2 2 7" xfId="15962"/>
    <cellStyle name="Input 2 3 2 3" xfId="15963"/>
    <cellStyle name="Input 2 3 2 3 2" xfId="15964"/>
    <cellStyle name="Input 2 3 2 3 3" xfId="15965"/>
    <cellStyle name="Input 2 3 2 4" xfId="15966"/>
    <cellStyle name="Input 2 3 2 4 2" xfId="15967"/>
    <cellStyle name="Input 2 3 2 4 3" xfId="15968"/>
    <cellStyle name="Input 2 3 2 5" xfId="15969"/>
    <cellStyle name="Input 2 3 2 5 2" xfId="15970"/>
    <cellStyle name="Input 2 3 2 5 3" xfId="15971"/>
    <cellStyle name="Input 2 3 2 6" xfId="15972"/>
    <cellStyle name="Input 2 3 2 6 2" xfId="15973"/>
    <cellStyle name="Input 2 3 2 6 3" xfId="15974"/>
    <cellStyle name="Input 2 3 2 7" xfId="15975"/>
    <cellStyle name="Input 2 3 2 7 2" xfId="15976"/>
    <cellStyle name="Input 2 3 2 7 3" xfId="15977"/>
    <cellStyle name="Input 2 3 2 8" xfId="15978"/>
    <cellStyle name="Input 2 3 2 8 2" xfId="51861"/>
    <cellStyle name="Input 2 3 2 9" xfId="15979"/>
    <cellStyle name="Input 2 3 2 9 2" xfId="51862"/>
    <cellStyle name="Input 2 3 3" xfId="15980"/>
    <cellStyle name="Input 2 3 3 10" xfId="15981"/>
    <cellStyle name="Input 2 3 3 11" xfId="15982"/>
    <cellStyle name="Input 2 3 3 2" xfId="15983"/>
    <cellStyle name="Input 2 3 3 2 2" xfId="15984"/>
    <cellStyle name="Input 2 3 3 2 3" xfId="15985"/>
    <cellStyle name="Input 2 3 3 2 4" xfId="15986"/>
    <cellStyle name="Input 2 3 3 3" xfId="15987"/>
    <cellStyle name="Input 2 3 3 3 2" xfId="15988"/>
    <cellStyle name="Input 2 3 3 3 3" xfId="15989"/>
    <cellStyle name="Input 2 3 3 4" xfId="15990"/>
    <cellStyle name="Input 2 3 3 4 2" xfId="15991"/>
    <cellStyle name="Input 2 3 3 4 3" xfId="15992"/>
    <cellStyle name="Input 2 3 3 5" xfId="15993"/>
    <cellStyle name="Input 2 3 3 5 2" xfId="15994"/>
    <cellStyle name="Input 2 3 3 5 3" xfId="15995"/>
    <cellStyle name="Input 2 3 3 6" xfId="15996"/>
    <cellStyle name="Input 2 3 3 6 2" xfId="15997"/>
    <cellStyle name="Input 2 3 3 6 3" xfId="15998"/>
    <cellStyle name="Input 2 3 3 7" xfId="15999"/>
    <cellStyle name="Input 2 3 3 7 2" xfId="16000"/>
    <cellStyle name="Input 2 3 3 7 3" xfId="16001"/>
    <cellStyle name="Input 2 3 3 8" xfId="16002"/>
    <cellStyle name="Input 2 3 3 8 2" xfId="16003"/>
    <cellStyle name="Input 2 3 3 8 3" xfId="16004"/>
    <cellStyle name="Input 2 3 3 9" xfId="16005"/>
    <cellStyle name="Input 2 3 4" xfId="16006"/>
    <cellStyle name="Input 2 3 4 2" xfId="16007"/>
    <cellStyle name="Input 2 3 4 3" xfId="16008"/>
    <cellStyle name="Input 2 3 5" xfId="16009"/>
    <cellStyle name="Input 2 3 5 2" xfId="16010"/>
    <cellStyle name="Input 2 3 5 3" xfId="16011"/>
    <cellStyle name="Input 2 3 6" xfId="16012"/>
    <cellStyle name="Input 2 3 6 2" xfId="16013"/>
    <cellStyle name="Input 2 3 6 3" xfId="16014"/>
    <cellStyle name="Input 2 3 7" xfId="16015"/>
    <cellStyle name="Input 2 3 7 2" xfId="16016"/>
    <cellStyle name="Input 2 3 7 3" xfId="16017"/>
    <cellStyle name="Input 2 3 8" xfId="16018"/>
    <cellStyle name="Input 2 3 8 2" xfId="16019"/>
    <cellStyle name="Input 2 3 8 3" xfId="16020"/>
    <cellStyle name="Input 2 3 9" xfId="16021"/>
    <cellStyle name="Input 2 3 9 2" xfId="51863"/>
    <cellStyle name="Input 2 4" xfId="16022"/>
    <cellStyle name="Input 2 4 10" xfId="16023"/>
    <cellStyle name="Input 2 4 10 2" xfId="51864"/>
    <cellStyle name="Input 2 4 11" xfId="16024"/>
    <cellStyle name="Input 2 4 11 2" xfId="51865"/>
    <cellStyle name="Input 2 4 12" xfId="51866"/>
    <cellStyle name="Input 2 4 12 2" xfId="51867"/>
    <cellStyle name="Input 2 4 13" xfId="51868"/>
    <cellStyle name="Input 2 4 13 2" xfId="51869"/>
    <cellStyle name="Input 2 4 14" xfId="51870"/>
    <cellStyle name="Input 2 4 14 2" xfId="51871"/>
    <cellStyle name="Input 2 4 15" xfId="51872"/>
    <cellStyle name="Input 2 4 15 2" xfId="51873"/>
    <cellStyle name="Input 2 4 16" xfId="51874"/>
    <cellStyle name="Input 2 4 16 2" xfId="51875"/>
    <cellStyle name="Input 2 4 17" xfId="51876"/>
    <cellStyle name="Input 2 4 17 2" xfId="51877"/>
    <cellStyle name="Input 2 4 18" xfId="51878"/>
    <cellStyle name="Input 2 4 2" xfId="16025"/>
    <cellStyle name="Input 2 4 2 10" xfId="51879"/>
    <cellStyle name="Input 2 4 2 10 2" xfId="51880"/>
    <cellStyle name="Input 2 4 2 11" xfId="51881"/>
    <cellStyle name="Input 2 4 2 11 2" xfId="51882"/>
    <cellStyle name="Input 2 4 2 12" xfId="51883"/>
    <cellStyle name="Input 2 4 2 12 2" xfId="51884"/>
    <cellStyle name="Input 2 4 2 13" xfId="51885"/>
    <cellStyle name="Input 2 4 2 13 2" xfId="51886"/>
    <cellStyle name="Input 2 4 2 14" xfId="51887"/>
    <cellStyle name="Input 2 4 2 14 2" xfId="51888"/>
    <cellStyle name="Input 2 4 2 15" xfId="51889"/>
    <cellStyle name="Input 2 4 2 15 2" xfId="51890"/>
    <cellStyle name="Input 2 4 2 16" xfId="51891"/>
    <cellStyle name="Input 2 4 2 2" xfId="16026"/>
    <cellStyle name="Input 2 4 2 2 2" xfId="51892"/>
    <cellStyle name="Input 2 4 2 3" xfId="16027"/>
    <cellStyle name="Input 2 4 2 3 2" xfId="51893"/>
    <cellStyle name="Input 2 4 2 4" xfId="16028"/>
    <cellStyle name="Input 2 4 2 4 2" xfId="51894"/>
    <cellStyle name="Input 2 4 2 5" xfId="51895"/>
    <cellStyle name="Input 2 4 2 5 2" xfId="51896"/>
    <cellStyle name="Input 2 4 2 6" xfId="51897"/>
    <cellStyle name="Input 2 4 2 6 2" xfId="51898"/>
    <cellStyle name="Input 2 4 2 7" xfId="51899"/>
    <cellStyle name="Input 2 4 2 7 2" xfId="51900"/>
    <cellStyle name="Input 2 4 2 8" xfId="51901"/>
    <cellStyle name="Input 2 4 2 8 2" xfId="51902"/>
    <cellStyle name="Input 2 4 2 9" xfId="51903"/>
    <cellStyle name="Input 2 4 2 9 2" xfId="51904"/>
    <cellStyle name="Input 2 4 3" xfId="16029"/>
    <cellStyle name="Input 2 4 3 2" xfId="16030"/>
    <cellStyle name="Input 2 4 3 3" xfId="16031"/>
    <cellStyle name="Input 2 4 4" xfId="16032"/>
    <cellStyle name="Input 2 4 4 2" xfId="16033"/>
    <cellStyle name="Input 2 4 4 3" xfId="16034"/>
    <cellStyle name="Input 2 4 5" xfId="16035"/>
    <cellStyle name="Input 2 4 5 2" xfId="16036"/>
    <cellStyle name="Input 2 4 5 3" xfId="16037"/>
    <cellStyle name="Input 2 4 6" xfId="16038"/>
    <cellStyle name="Input 2 4 6 2" xfId="16039"/>
    <cellStyle name="Input 2 4 6 3" xfId="16040"/>
    <cellStyle name="Input 2 4 7" xfId="16041"/>
    <cellStyle name="Input 2 4 7 2" xfId="16042"/>
    <cellStyle name="Input 2 4 7 3" xfId="16043"/>
    <cellStyle name="Input 2 4 8" xfId="16044"/>
    <cellStyle name="Input 2 4 8 2" xfId="16045"/>
    <cellStyle name="Input 2 4 8 3" xfId="16046"/>
    <cellStyle name="Input 2 4 9" xfId="16047"/>
    <cellStyle name="Input 2 4 9 2" xfId="51905"/>
    <cellStyle name="Input 2 5" xfId="16048"/>
    <cellStyle name="Input 2 5 10" xfId="51906"/>
    <cellStyle name="Input 2 5 10 2" xfId="51907"/>
    <cellStyle name="Input 2 5 11" xfId="51908"/>
    <cellStyle name="Input 2 5 11 2" xfId="51909"/>
    <cellStyle name="Input 2 5 12" xfId="51910"/>
    <cellStyle name="Input 2 5 12 2" xfId="51911"/>
    <cellStyle name="Input 2 5 13" xfId="51912"/>
    <cellStyle name="Input 2 5 13 2" xfId="51913"/>
    <cellStyle name="Input 2 5 14" xfId="51914"/>
    <cellStyle name="Input 2 5 14 2" xfId="51915"/>
    <cellStyle name="Input 2 5 15" xfId="51916"/>
    <cellStyle name="Input 2 5 15 2" xfId="51917"/>
    <cellStyle name="Input 2 5 16" xfId="51918"/>
    <cellStyle name="Input 2 5 2" xfId="16049"/>
    <cellStyle name="Input 2 5 2 2" xfId="16050"/>
    <cellStyle name="Input 2 5 2 3" xfId="16051"/>
    <cellStyle name="Input 2 5 3" xfId="16052"/>
    <cellStyle name="Input 2 5 3 2" xfId="16053"/>
    <cellStyle name="Input 2 5 3 3" xfId="16054"/>
    <cellStyle name="Input 2 5 4" xfId="16055"/>
    <cellStyle name="Input 2 5 4 2" xfId="16056"/>
    <cellStyle name="Input 2 5 4 3" xfId="16057"/>
    <cellStyle name="Input 2 5 5" xfId="16058"/>
    <cellStyle name="Input 2 5 5 2" xfId="16059"/>
    <cellStyle name="Input 2 5 5 3" xfId="16060"/>
    <cellStyle name="Input 2 5 6" xfId="16061"/>
    <cellStyle name="Input 2 5 6 2" xfId="51919"/>
    <cellStyle name="Input 2 5 7" xfId="16062"/>
    <cellStyle name="Input 2 5 7 2" xfId="51920"/>
    <cellStyle name="Input 2 5 8" xfId="51921"/>
    <cellStyle name="Input 2 5 8 2" xfId="51922"/>
    <cellStyle name="Input 2 5 9" xfId="51923"/>
    <cellStyle name="Input 2 5 9 2" xfId="51924"/>
    <cellStyle name="Input 2 6" xfId="16063"/>
    <cellStyle name="Input 2 6 2" xfId="16064"/>
    <cellStyle name="Input 2 6 3" xfId="16065"/>
    <cellStyle name="Input 2 7" xfId="16066"/>
    <cellStyle name="Input 2 7 2" xfId="51925"/>
    <cellStyle name="Input 2 8" xfId="51926"/>
    <cellStyle name="Input 2 8 2" xfId="51927"/>
    <cellStyle name="Input 2 9" xfId="51928"/>
    <cellStyle name="Input 2 9 2" xfId="51929"/>
    <cellStyle name="Input 2_FERC versus US GAAP differences - GSE MECO and Nantucket" xfId="51930"/>
    <cellStyle name="Input 20" xfId="16067"/>
    <cellStyle name="Input 20 10" xfId="16068"/>
    <cellStyle name="Input 20 2" xfId="16069"/>
    <cellStyle name="Input 20 2 2" xfId="16070"/>
    <cellStyle name="Input 20 2 2 2" xfId="16071"/>
    <cellStyle name="Input 20 2 2 3" xfId="16072"/>
    <cellStyle name="Input 20 2 3" xfId="16073"/>
    <cellStyle name="Input 20 2 4" xfId="16074"/>
    <cellStyle name="Input 20 2 5" xfId="16075"/>
    <cellStyle name="Input 20 3" xfId="16076"/>
    <cellStyle name="Input 20 3 2" xfId="16077"/>
    <cellStyle name="Input 20 3 3" xfId="16078"/>
    <cellStyle name="Input 20 4" xfId="16079"/>
    <cellStyle name="Input 20 4 2" xfId="16080"/>
    <cellStyle name="Input 20 4 3" xfId="16081"/>
    <cellStyle name="Input 20 5" xfId="16082"/>
    <cellStyle name="Input 20 5 2" xfId="16083"/>
    <cellStyle name="Input 20 5 3" xfId="16084"/>
    <cellStyle name="Input 20 6" xfId="16085"/>
    <cellStyle name="Input 20 6 2" xfId="16086"/>
    <cellStyle name="Input 20 6 3" xfId="16087"/>
    <cellStyle name="Input 20 7" xfId="16088"/>
    <cellStyle name="Input 20 7 2" xfId="16089"/>
    <cellStyle name="Input 20 7 3" xfId="16090"/>
    <cellStyle name="Input 20 8" xfId="16091"/>
    <cellStyle name="Input 20 9" xfId="16092"/>
    <cellStyle name="Input 21" xfId="16093"/>
    <cellStyle name="Input 21 10" xfId="16094"/>
    <cellStyle name="Input 21 2" xfId="16095"/>
    <cellStyle name="Input 21 2 2" xfId="16096"/>
    <cellStyle name="Input 21 2 2 2" xfId="16097"/>
    <cellStyle name="Input 21 2 2 3" xfId="16098"/>
    <cellStyle name="Input 21 2 3" xfId="16099"/>
    <cellStyle name="Input 21 2 4" xfId="16100"/>
    <cellStyle name="Input 21 2 5" xfId="16101"/>
    <cellStyle name="Input 21 3" xfId="16102"/>
    <cellStyle name="Input 21 3 2" xfId="16103"/>
    <cellStyle name="Input 21 3 3" xfId="16104"/>
    <cellStyle name="Input 21 4" xfId="16105"/>
    <cellStyle name="Input 21 4 2" xfId="16106"/>
    <cellStyle name="Input 21 4 3" xfId="16107"/>
    <cellStyle name="Input 21 5" xfId="16108"/>
    <cellStyle name="Input 21 5 2" xfId="16109"/>
    <cellStyle name="Input 21 5 3" xfId="16110"/>
    <cellStyle name="Input 21 6" xfId="16111"/>
    <cellStyle name="Input 21 6 2" xfId="16112"/>
    <cellStyle name="Input 21 6 3" xfId="16113"/>
    <cellStyle name="Input 21 7" xfId="16114"/>
    <cellStyle name="Input 21 7 2" xfId="16115"/>
    <cellStyle name="Input 21 7 3" xfId="16116"/>
    <cellStyle name="Input 21 8" xfId="16117"/>
    <cellStyle name="Input 21 9" xfId="16118"/>
    <cellStyle name="Input 22" xfId="16119"/>
    <cellStyle name="Input 22 10" xfId="16120"/>
    <cellStyle name="Input 22 2" xfId="16121"/>
    <cellStyle name="Input 22 2 2" xfId="16122"/>
    <cellStyle name="Input 22 2 2 2" xfId="16123"/>
    <cellStyle name="Input 22 2 2 3" xfId="16124"/>
    <cellStyle name="Input 22 2 3" xfId="16125"/>
    <cellStyle name="Input 22 2 4" xfId="16126"/>
    <cellStyle name="Input 22 2 5" xfId="16127"/>
    <cellStyle name="Input 22 3" xfId="16128"/>
    <cellStyle name="Input 22 3 2" xfId="16129"/>
    <cellStyle name="Input 22 3 3" xfId="16130"/>
    <cellStyle name="Input 22 4" xfId="16131"/>
    <cellStyle name="Input 22 4 2" xfId="16132"/>
    <cellStyle name="Input 22 4 3" xfId="16133"/>
    <cellStyle name="Input 22 5" xfId="16134"/>
    <cellStyle name="Input 22 5 2" xfId="16135"/>
    <cellStyle name="Input 22 5 3" xfId="16136"/>
    <cellStyle name="Input 22 6" xfId="16137"/>
    <cellStyle name="Input 22 6 2" xfId="16138"/>
    <cellStyle name="Input 22 6 3" xfId="16139"/>
    <cellStyle name="Input 22 7" xfId="16140"/>
    <cellStyle name="Input 22 7 2" xfId="16141"/>
    <cellStyle name="Input 22 7 3" xfId="16142"/>
    <cellStyle name="Input 22 8" xfId="16143"/>
    <cellStyle name="Input 22 9" xfId="16144"/>
    <cellStyle name="Input 23" xfId="16145"/>
    <cellStyle name="Input 23 10" xfId="16146"/>
    <cellStyle name="Input 23 2" xfId="16147"/>
    <cellStyle name="Input 23 2 2" xfId="16148"/>
    <cellStyle name="Input 23 2 2 2" xfId="16149"/>
    <cellStyle name="Input 23 2 2 3" xfId="16150"/>
    <cellStyle name="Input 23 2 3" xfId="16151"/>
    <cellStyle name="Input 23 2 4" xfId="16152"/>
    <cellStyle name="Input 23 2 5" xfId="16153"/>
    <cellStyle name="Input 23 3" xfId="16154"/>
    <cellStyle name="Input 23 3 2" xfId="16155"/>
    <cellStyle name="Input 23 3 3" xfId="16156"/>
    <cellStyle name="Input 23 4" xfId="16157"/>
    <cellStyle name="Input 23 4 2" xfId="16158"/>
    <cellStyle name="Input 23 4 3" xfId="16159"/>
    <cellStyle name="Input 23 5" xfId="16160"/>
    <cellStyle name="Input 23 5 2" xfId="16161"/>
    <cellStyle name="Input 23 5 3" xfId="16162"/>
    <cellStyle name="Input 23 6" xfId="16163"/>
    <cellStyle name="Input 23 6 2" xfId="16164"/>
    <cellStyle name="Input 23 6 3" xfId="16165"/>
    <cellStyle name="Input 23 7" xfId="16166"/>
    <cellStyle name="Input 23 7 2" xfId="16167"/>
    <cellStyle name="Input 23 7 3" xfId="16168"/>
    <cellStyle name="Input 23 8" xfId="16169"/>
    <cellStyle name="Input 23 9" xfId="16170"/>
    <cellStyle name="Input 24" xfId="16171"/>
    <cellStyle name="Input 24 10" xfId="16172"/>
    <cellStyle name="Input 24 2" xfId="16173"/>
    <cellStyle name="Input 24 2 2" xfId="16174"/>
    <cellStyle name="Input 24 2 2 2" xfId="16175"/>
    <cellStyle name="Input 24 2 2 3" xfId="16176"/>
    <cellStyle name="Input 24 2 3" xfId="16177"/>
    <cellStyle name="Input 24 2 4" xfId="16178"/>
    <cellStyle name="Input 24 2 5" xfId="16179"/>
    <cellStyle name="Input 24 3" xfId="16180"/>
    <cellStyle name="Input 24 3 2" xfId="16181"/>
    <cellStyle name="Input 24 3 3" xfId="16182"/>
    <cellStyle name="Input 24 4" xfId="16183"/>
    <cellStyle name="Input 24 4 2" xfId="16184"/>
    <cellStyle name="Input 24 4 3" xfId="16185"/>
    <cellStyle name="Input 24 5" xfId="16186"/>
    <cellStyle name="Input 24 5 2" xfId="16187"/>
    <cellStyle name="Input 24 5 3" xfId="16188"/>
    <cellStyle name="Input 24 6" xfId="16189"/>
    <cellStyle name="Input 24 6 2" xfId="16190"/>
    <cellStyle name="Input 24 6 3" xfId="16191"/>
    <cellStyle name="Input 24 7" xfId="16192"/>
    <cellStyle name="Input 24 7 2" xfId="16193"/>
    <cellStyle name="Input 24 7 3" xfId="16194"/>
    <cellStyle name="Input 24 8" xfId="16195"/>
    <cellStyle name="Input 24 9" xfId="16196"/>
    <cellStyle name="Input 25" xfId="16197"/>
    <cellStyle name="Input 25 10" xfId="16198"/>
    <cellStyle name="Input 25 11" xfId="16199"/>
    <cellStyle name="Input 25 2" xfId="16200"/>
    <cellStyle name="Input 25 2 2" xfId="16201"/>
    <cellStyle name="Input 25 2 2 2" xfId="16202"/>
    <cellStyle name="Input 25 2 2 3" xfId="16203"/>
    <cellStyle name="Input 25 2 3" xfId="16204"/>
    <cellStyle name="Input 25 2 4" xfId="16205"/>
    <cellStyle name="Input 25 2 5" xfId="16206"/>
    <cellStyle name="Input 25 3" xfId="16207"/>
    <cellStyle name="Input 25 3 2" xfId="16208"/>
    <cellStyle name="Input 25 3 3" xfId="16209"/>
    <cellStyle name="Input 25 4" xfId="16210"/>
    <cellStyle name="Input 25 4 2" xfId="16211"/>
    <cellStyle name="Input 25 4 3" xfId="16212"/>
    <cellStyle name="Input 25 5" xfId="16213"/>
    <cellStyle name="Input 25 5 2" xfId="16214"/>
    <cellStyle name="Input 25 5 3" xfId="16215"/>
    <cellStyle name="Input 25 6" xfId="16216"/>
    <cellStyle name="Input 25 6 2" xfId="16217"/>
    <cellStyle name="Input 25 6 3" xfId="16218"/>
    <cellStyle name="Input 25 7" xfId="16219"/>
    <cellStyle name="Input 25 7 2" xfId="16220"/>
    <cellStyle name="Input 25 7 3" xfId="16221"/>
    <cellStyle name="Input 25 8" xfId="16222"/>
    <cellStyle name="Input 25 8 2" xfId="16223"/>
    <cellStyle name="Input 25 8 3" xfId="16224"/>
    <cellStyle name="Input 25 9" xfId="16225"/>
    <cellStyle name="Input 26" xfId="16226"/>
    <cellStyle name="Input 26 10" xfId="16227"/>
    <cellStyle name="Input 26 11" xfId="16228"/>
    <cellStyle name="Input 26 2" xfId="16229"/>
    <cellStyle name="Input 26 2 2" xfId="16230"/>
    <cellStyle name="Input 26 2 2 2" xfId="16231"/>
    <cellStyle name="Input 26 2 2 3" xfId="16232"/>
    <cellStyle name="Input 26 2 3" xfId="16233"/>
    <cellStyle name="Input 26 2 4" xfId="16234"/>
    <cellStyle name="Input 26 2 5" xfId="16235"/>
    <cellStyle name="Input 26 3" xfId="16236"/>
    <cellStyle name="Input 26 3 2" xfId="16237"/>
    <cellStyle name="Input 26 3 3" xfId="16238"/>
    <cellStyle name="Input 26 4" xfId="16239"/>
    <cellStyle name="Input 26 4 2" xfId="16240"/>
    <cellStyle name="Input 26 4 3" xfId="16241"/>
    <cellStyle name="Input 26 5" xfId="16242"/>
    <cellStyle name="Input 26 5 2" xfId="16243"/>
    <cellStyle name="Input 26 5 3" xfId="16244"/>
    <cellStyle name="Input 26 6" xfId="16245"/>
    <cellStyle name="Input 26 6 2" xfId="16246"/>
    <cellStyle name="Input 26 6 3" xfId="16247"/>
    <cellStyle name="Input 26 7" xfId="16248"/>
    <cellStyle name="Input 26 7 2" xfId="16249"/>
    <cellStyle name="Input 26 7 3" xfId="16250"/>
    <cellStyle name="Input 26 8" xfId="16251"/>
    <cellStyle name="Input 26 8 2" xfId="16252"/>
    <cellStyle name="Input 26 8 3" xfId="16253"/>
    <cellStyle name="Input 26 9" xfId="16254"/>
    <cellStyle name="Input 27" xfId="16255"/>
    <cellStyle name="Input 27 2" xfId="16256"/>
    <cellStyle name="Input 27 2 2" xfId="16257"/>
    <cellStyle name="Input 27 2 2 2" xfId="16258"/>
    <cellStyle name="Input 27 2 2 3" xfId="16259"/>
    <cellStyle name="Input 27 2 3" xfId="16260"/>
    <cellStyle name="Input 27 2 4" xfId="16261"/>
    <cellStyle name="Input 27 3" xfId="16262"/>
    <cellStyle name="Input 27 3 2" xfId="16263"/>
    <cellStyle name="Input 27 3 3" xfId="16264"/>
    <cellStyle name="Input 27 4" xfId="16265"/>
    <cellStyle name="Input 27 4 2" xfId="16266"/>
    <cellStyle name="Input 27 4 3" xfId="16267"/>
    <cellStyle name="Input 27 5" xfId="16268"/>
    <cellStyle name="Input 27 5 2" xfId="16269"/>
    <cellStyle name="Input 27 5 3" xfId="16270"/>
    <cellStyle name="Input 27 6" xfId="16271"/>
    <cellStyle name="Input 27 6 2" xfId="16272"/>
    <cellStyle name="Input 27 6 3" xfId="16273"/>
    <cellStyle name="Input 27 7" xfId="16274"/>
    <cellStyle name="Input 27 8" xfId="16275"/>
    <cellStyle name="Input 28" xfId="16276"/>
    <cellStyle name="Input 28 2" xfId="16277"/>
    <cellStyle name="Input 28 3" xfId="16278"/>
    <cellStyle name="Input 29" xfId="16279"/>
    <cellStyle name="Input 29 2" xfId="16280"/>
    <cellStyle name="Input 29 3" xfId="16281"/>
    <cellStyle name="Input 3" xfId="16282"/>
    <cellStyle name="Input 3 10" xfId="51931"/>
    <cellStyle name="Input 3 10 2" xfId="51932"/>
    <cellStyle name="Input 3 11" xfId="51933"/>
    <cellStyle name="Input 3 11 2" xfId="51934"/>
    <cellStyle name="Input 3 12" xfId="51935"/>
    <cellStyle name="Input 3 12 2" xfId="51936"/>
    <cellStyle name="Input 3 13" xfId="51937"/>
    <cellStyle name="Input 3 13 2" xfId="51938"/>
    <cellStyle name="Input 3 14" xfId="51939"/>
    <cellStyle name="Input 3 14 2" xfId="51940"/>
    <cellStyle name="Input 3 15" xfId="51941"/>
    <cellStyle name="Input 3 15 2" xfId="51942"/>
    <cellStyle name="Input 3 16" xfId="51943"/>
    <cellStyle name="Input 3 16 2" xfId="51944"/>
    <cellStyle name="Input 3 17" xfId="51945"/>
    <cellStyle name="Input 3 17 2" xfId="51946"/>
    <cellStyle name="Input 3 18" xfId="51947"/>
    <cellStyle name="Input 3 18 2" xfId="51948"/>
    <cellStyle name="Input 3 19" xfId="51949"/>
    <cellStyle name="Input 3 19 2" xfId="51950"/>
    <cellStyle name="Input 3 2" xfId="16283"/>
    <cellStyle name="Input 3 2 10" xfId="16284"/>
    <cellStyle name="Input 3 2 10 2" xfId="16285"/>
    <cellStyle name="Input 3 2 10 2 2" xfId="16286"/>
    <cellStyle name="Input 3 2 10 2 3" xfId="16287"/>
    <cellStyle name="Input 3 2 10 3" xfId="16288"/>
    <cellStyle name="Input 3 2 10 3 2" xfId="16289"/>
    <cellStyle name="Input 3 2 10 3 3" xfId="16290"/>
    <cellStyle name="Input 3 2 10 4" xfId="16291"/>
    <cellStyle name="Input 3 2 10 4 2" xfId="16292"/>
    <cellStyle name="Input 3 2 10 4 3" xfId="16293"/>
    <cellStyle name="Input 3 2 10 5" xfId="16294"/>
    <cellStyle name="Input 3 2 10 5 2" xfId="16295"/>
    <cellStyle name="Input 3 2 10 5 3" xfId="16296"/>
    <cellStyle name="Input 3 2 10 6" xfId="16297"/>
    <cellStyle name="Input 3 2 10 7" xfId="16298"/>
    <cellStyle name="Input 3 2 11" xfId="16299"/>
    <cellStyle name="Input 3 2 11 2" xfId="16300"/>
    <cellStyle name="Input 3 2 11 2 2" xfId="16301"/>
    <cellStyle name="Input 3 2 11 2 3" xfId="16302"/>
    <cellStyle name="Input 3 2 11 3" xfId="16303"/>
    <cellStyle name="Input 3 2 11 3 2" xfId="16304"/>
    <cellStyle name="Input 3 2 11 3 3" xfId="16305"/>
    <cellStyle name="Input 3 2 11 4" xfId="16306"/>
    <cellStyle name="Input 3 2 11 4 2" xfId="16307"/>
    <cellStyle name="Input 3 2 11 4 3" xfId="16308"/>
    <cellStyle name="Input 3 2 11 5" xfId="16309"/>
    <cellStyle name="Input 3 2 11 5 2" xfId="16310"/>
    <cellStyle name="Input 3 2 11 5 3" xfId="16311"/>
    <cellStyle name="Input 3 2 11 6" xfId="16312"/>
    <cellStyle name="Input 3 2 11 7" xfId="16313"/>
    <cellStyle name="Input 3 2 12" xfId="16314"/>
    <cellStyle name="Input 3 2 12 2" xfId="16315"/>
    <cellStyle name="Input 3 2 12 2 2" xfId="16316"/>
    <cellStyle name="Input 3 2 12 2 3" xfId="16317"/>
    <cellStyle name="Input 3 2 12 3" xfId="16318"/>
    <cellStyle name="Input 3 2 12 3 2" xfId="16319"/>
    <cellStyle name="Input 3 2 12 3 3" xfId="16320"/>
    <cellStyle name="Input 3 2 12 4" xfId="16321"/>
    <cellStyle name="Input 3 2 12 4 2" xfId="16322"/>
    <cellStyle name="Input 3 2 12 4 3" xfId="16323"/>
    <cellStyle name="Input 3 2 12 5" xfId="16324"/>
    <cellStyle name="Input 3 2 12 5 2" xfId="16325"/>
    <cellStyle name="Input 3 2 12 5 3" xfId="16326"/>
    <cellStyle name="Input 3 2 12 6" xfId="16327"/>
    <cellStyle name="Input 3 2 12 7" xfId="16328"/>
    <cellStyle name="Input 3 2 13" xfId="16329"/>
    <cellStyle name="Input 3 2 13 2" xfId="16330"/>
    <cellStyle name="Input 3 2 13 2 2" xfId="16331"/>
    <cellStyle name="Input 3 2 13 2 3" xfId="16332"/>
    <cellStyle name="Input 3 2 13 3" xfId="16333"/>
    <cellStyle name="Input 3 2 13 3 2" xfId="16334"/>
    <cellStyle name="Input 3 2 13 3 3" xfId="16335"/>
    <cellStyle name="Input 3 2 13 4" xfId="16336"/>
    <cellStyle name="Input 3 2 13 4 2" xfId="16337"/>
    <cellStyle name="Input 3 2 13 4 3" xfId="16338"/>
    <cellStyle name="Input 3 2 13 5" xfId="16339"/>
    <cellStyle name="Input 3 2 13 5 2" xfId="16340"/>
    <cellStyle name="Input 3 2 13 5 3" xfId="16341"/>
    <cellStyle name="Input 3 2 13 6" xfId="16342"/>
    <cellStyle name="Input 3 2 13 7" xfId="16343"/>
    <cellStyle name="Input 3 2 14" xfId="16344"/>
    <cellStyle name="Input 3 2 14 2" xfId="16345"/>
    <cellStyle name="Input 3 2 14 2 2" xfId="16346"/>
    <cellStyle name="Input 3 2 14 2 3" xfId="16347"/>
    <cellStyle name="Input 3 2 14 3" xfId="16348"/>
    <cellStyle name="Input 3 2 14 3 2" xfId="16349"/>
    <cellStyle name="Input 3 2 14 3 3" xfId="16350"/>
    <cellStyle name="Input 3 2 14 4" xfId="16351"/>
    <cellStyle name="Input 3 2 14 4 2" xfId="16352"/>
    <cellStyle name="Input 3 2 14 4 3" xfId="16353"/>
    <cellStyle name="Input 3 2 14 5" xfId="16354"/>
    <cellStyle name="Input 3 2 14 5 2" xfId="16355"/>
    <cellStyle name="Input 3 2 14 5 3" xfId="16356"/>
    <cellStyle name="Input 3 2 14 6" xfId="16357"/>
    <cellStyle name="Input 3 2 14 7" xfId="16358"/>
    <cellStyle name="Input 3 2 15" xfId="16359"/>
    <cellStyle name="Input 3 2 15 2" xfId="16360"/>
    <cellStyle name="Input 3 2 15 2 2" xfId="16361"/>
    <cellStyle name="Input 3 2 15 2 3" xfId="16362"/>
    <cellStyle name="Input 3 2 15 3" xfId="16363"/>
    <cellStyle name="Input 3 2 15 3 2" xfId="16364"/>
    <cellStyle name="Input 3 2 15 3 3" xfId="16365"/>
    <cellStyle name="Input 3 2 15 4" xfId="16366"/>
    <cellStyle name="Input 3 2 15 4 2" xfId="16367"/>
    <cellStyle name="Input 3 2 15 4 3" xfId="16368"/>
    <cellStyle name="Input 3 2 15 5" xfId="16369"/>
    <cellStyle name="Input 3 2 15 5 2" xfId="16370"/>
    <cellStyle name="Input 3 2 15 5 3" xfId="16371"/>
    <cellStyle name="Input 3 2 15 6" xfId="16372"/>
    <cellStyle name="Input 3 2 15 7" xfId="16373"/>
    <cellStyle name="Input 3 2 16" xfId="16374"/>
    <cellStyle name="Input 3 2 16 2" xfId="16375"/>
    <cellStyle name="Input 3 2 16 2 2" xfId="16376"/>
    <cellStyle name="Input 3 2 16 2 3" xfId="16377"/>
    <cellStyle name="Input 3 2 16 3" xfId="16378"/>
    <cellStyle name="Input 3 2 16 3 2" xfId="16379"/>
    <cellStyle name="Input 3 2 16 3 3" xfId="16380"/>
    <cellStyle name="Input 3 2 16 4" xfId="16381"/>
    <cellStyle name="Input 3 2 16 4 2" xfId="16382"/>
    <cellStyle name="Input 3 2 16 4 3" xfId="16383"/>
    <cellStyle name="Input 3 2 16 5" xfId="16384"/>
    <cellStyle name="Input 3 2 16 5 2" xfId="16385"/>
    <cellStyle name="Input 3 2 16 5 3" xfId="16386"/>
    <cellStyle name="Input 3 2 16 6" xfId="16387"/>
    <cellStyle name="Input 3 2 16 7" xfId="16388"/>
    <cellStyle name="Input 3 2 17" xfId="16389"/>
    <cellStyle name="Input 3 2 17 2" xfId="16390"/>
    <cellStyle name="Input 3 2 17 2 2" xfId="16391"/>
    <cellStyle name="Input 3 2 17 2 3" xfId="16392"/>
    <cellStyle name="Input 3 2 17 3" xfId="16393"/>
    <cellStyle name="Input 3 2 17 3 2" xfId="16394"/>
    <cellStyle name="Input 3 2 17 3 3" xfId="16395"/>
    <cellStyle name="Input 3 2 17 4" xfId="16396"/>
    <cellStyle name="Input 3 2 17 4 2" xfId="16397"/>
    <cellStyle name="Input 3 2 17 4 3" xfId="16398"/>
    <cellStyle name="Input 3 2 17 5" xfId="16399"/>
    <cellStyle name="Input 3 2 17 5 2" xfId="16400"/>
    <cellStyle name="Input 3 2 17 5 3" xfId="16401"/>
    <cellStyle name="Input 3 2 17 6" xfId="16402"/>
    <cellStyle name="Input 3 2 17 7" xfId="16403"/>
    <cellStyle name="Input 3 2 18" xfId="16404"/>
    <cellStyle name="Input 3 2 18 2" xfId="16405"/>
    <cellStyle name="Input 3 2 18 2 2" xfId="16406"/>
    <cellStyle name="Input 3 2 18 2 3" xfId="16407"/>
    <cellStyle name="Input 3 2 18 3" xfId="16408"/>
    <cellStyle name="Input 3 2 18 3 2" xfId="16409"/>
    <cellStyle name="Input 3 2 18 3 3" xfId="16410"/>
    <cellStyle name="Input 3 2 18 4" xfId="16411"/>
    <cellStyle name="Input 3 2 18 4 2" xfId="16412"/>
    <cellStyle name="Input 3 2 18 4 3" xfId="16413"/>
    <cellStyle name="Input 3 2 18 5" xfId="16414"/>
    <cellStyle name="Input 3 2 18 5 2" xfId="16415"/>
    <cellStyle name="Input 3 2 18 5 3" xfId="16416"/>
    <cellStyle name="Input 3 2 18 6" xfId="16417"/>
    <cellStyle name="Input 3 2 18 7" xfId="16418"/>
    <cellStyle name="Input 3 2 19" xfId="16419"/>
    <cellStyle name="Input 3 2 19 2" xfId="16420"/>
    <cellStyle name="Input 3 2 19 3" xfId="16421"/>
    <cellStyle name="Input 3 2 2" xfId="16422"/>
    <cellStyle name="Input 3 2 2 10" xfId="51951"/>
    <cellStyle name="Input 3 2 2 10 2" xfId="51952"/>
    <cellStyle name="Input 3 2 2 11" xfId="51953"/>
    <cellStyle name="Input 3 2 2 11 2" xfId="51954"/>
    <cellStyle name="Input 3 2 2 12" xfId="51955"/>
    <cellStyle name="Input 3 2 2 12 2" xfId="51956"/>
    <cellStyle name="Input 3 2 2 13" xfId="51957"/>
    <cellStyle name="Input 3 2 2 13 2" xfId="51958"/>
    <cellStyle name="Input 3 2 2 14" xfId="51959"/>
    <cellStyle name="Input 3 2 2 14 2" xfId="51960"/>
    <cellStyle name="Input 3 2 2 15" xfId="51961"/>
    <cellStyle name="Input 3 2 2 15 2" xfId="51962"/>
    <cellStyle name="Input 3 2 2 16" xfId="51963"/>
    <cellStyle name="Input 3 2 2 2" xfId="16423"/>
    <cellStyle name="Input 3 2 2 2 10" xfId="16424"/>
    <cellStyle name="Input 3 2 2 2 11" xfId="16425"/>
    <cellStyle name="Input 3 2 2 2 2" xfId="16426"/>
    <cellStyle name="Input 3 2 2 2 2 2" xfId="16427"/>
    <cellStyle name="Input 3 2 2 2 2 3" xfId="16428"/>
    <cellStyle name="Input 3 2 2 2 2 4" xfId="16429"/>
    <cellStyle name="Input 3 2 2 2 3" xfId="16430"/>
    <cellStyle name="Input 3 2 2 2 3 2" xfId="16431"/>
    <cellStyle name="Input 3 2 2 2 3 3" xfId="16432"/>
    <cellStyle name="Input 3 2 2 2 4" xfId="16433"/>
    <cellStyle name="Input 3 2 2 2 4 2" xfId="16434"/>
    <cellStyle name="Input 3 2 2 2 4 3" xfId="16435"/>
    <cellStyle name="Input 3 2 2 2 5" xfId="16436"/>
    <cellStyle name="Input 3 2 2 2 5 2" xfId="16437"/>
    <cellStyle name="Input 3 2 2 2 5 3" xfId="16438"/>
    <cellStyle name="Input 3 2 2 2 6" xfId="16439"/>
    <cellStyle name="Input 3 2 2 2 6 2" xfId="16440"/>
    <cellStyle name="Input 3 2 2 2 6 3" xfId="16441"/>
    <cellStyle name="Input 3 2 2 2 7" xfId="16442"/>
    <cellStyle name="Input 3 2 2 2 7 2" xfId="16443"/>
    <cellStyle name="Input 3 2 2 2 7 3" xfId="16444"/>
    <cellStyle name="Input 3 2 2 2 8" xfId="16445"/>
    <cellStyle name="Input 3 2 2 2 8 2" xfId="16446"/>
    <cellStyle name="Input 3 2 2 2 8 3" xfId="16447"/>
    <cellStyle name="Input 3 2 2 2 9" xfId="16448"/>
    <cellStyle name="Input 3 2 2 3" xfId="16449"/>
    <cellStyle name="Input 3 2 2 3 2" xfId="16450"/>
    <cellStyle name="Input 3 2 2 3 3" xfId="16451"/>
    <cellStyle name="Input 3 2 2 4" xfId="16452"/>
    <cellStyle name="Input 3 2 2 4 2" xfId="16453"/>
    <cellStyle name="Input 3 2 2 4 3" xfId="16454"/>
    <cellStyle name="Input 3 2 2 5" xfId="16455"/>
    <cellStyle name="Input 3 2 2 5 2" xfId="16456"/>
    <cellStyle name="Input 3 2 2 5 3" xfId="16457"/>
    <cellStyle name="Input 3 2 2 6" xfId="16458"/>
    <cellStyle name="Input 3 2 2 6 2" xfId="51964"/>
    <cellStyle name="Input 3 2 2 7" xfId="16459"/>
    <cellStyle name="Input 3 2 2 7 2" xfId="51965"/>
    <cellStyle name="Input 3 2 2 8" xfId="51966"/>
    <cellStyle name="Input 3 2 2 8 2" xfId="51967"/>
    <cellStyle name="Input 3 2 2 9" xfId="51968"/>
    <cellStyle name="Input 3 2 2 9 2" xfId="51969"/>
    <cellStyle name="Input 3 2 20" xfId="16460"/>
    <cellStyle name="Input 3 2 20 2" xfId="16461"/>
    <cellStyle name="Input 3 2 20 3" xfId="16462"/>
    <cellStyle name="Input 3 2 21" xfId="16463"/>
    <cellStyle name="Input 3 2 21 2" xfId="16464"/>
    <cellStyle name="Input 3 2 21 3" xfId="16465"/>
    <cellStyle name="Input 3 2 22" xfId="16466"/>
    <cellStyle name="Input 3 2 3" xfId="16467"/>
    <cellStyle name="Input 3 2 3 10" xfId="16468"/>
    <cellStyle name="Input 3 2 3 2" xfId="16469"/>
    <cellStyle name="Input 3 2 3 2 2" xfId="16470"/>
    <cellStyle name="Input 3 2 3 2 3" xfId="16471"/>
    <cellStyle name="Input 3 2 3 2 4" xfId="16472"/>
    <cellStyle name="Input 3 2 3 3" xfId="16473"/>
    <cellStyle name="Input 3 2 3 3 2" xfId="16474"/>
    <cellStyle name="Input 3 2 3 3 3" xfId="16475"/>
    <cellStyle name="Input 3 2 3 4" xfId="16476"/>
    <cellStyle name="Input 3 2 3 4 2" xfId="16477"/>
    <cellStyle name="Input 3 2 3 4 3" xfId="16478"/>
    <cellStyle name="Input 3 2 3 5" xfId="16479"/>
    <cellStyle name="Input 3 2 3 5 2" xfId="16480"/>
    <cellStyle name="Input 3 2 3 5 3" xfId="16481"/>
    <cellStyle name="Input 3 2 3 6" xfId="16482"/>
    <cellStyle name="Input 3 2 3 6 2" xfId="16483"/>
    <cellStyle name="Input 3 2 3 6 3" xfId="16484"/>
    <cellStyle name="Input 3 2 3 7" xfId="16485"/>
    <cellStyle name="Input 3 2 3 7 2" xfId="16486"/>
    <cellStyle name="Input 3 2 3 7 3" xfId="16487"/>
    <cellStyle name="Input 3 2 3 8" xfId="16488"/>
    <cellStyle name="Input 3 2 3 9" xfId="16489"/>
    <cellStyle name="Input 3 2 4" xfId="16490"/>
    <cellStyle name="Input 3 2 4 2" xfId="16491"/>
    <cellStyle name="Input 3 2 4 2 2" xfId="16492"/>
    <cellStyle name="Input 3 2 4 2 3" xfId="16493"/>
    <cellStyle name="Input 3 2 4 3" xfId="16494"/>
    <cellStyle name="Input 3 2 4 3 2" xfId="16495"/>
    <cellStyle name="Input 3 2 4 3 3" xfId="16496"/>
    <cellStyle name="Input 3 2 4 4" xfId="16497"/>
    <cellStyle name="Input 3 2 4 4 2" xfId="16498"/>
    <cellStyle name="Input 3 2 4 4 3" xfId="16499"/>
    <cellStyle name="Input 3 2 4 5" xfId="16500"/>
    <cellStyle name="Input 3 2 4 5 2" xfId="16501"/>
    <cellStyle name="Input 3 2 4 5 3" xfId="16502"/>
    <cellStyle name="Input 3 2 4 6" xfId="16503"/>
    <cellStyle name="Input 3 2 4 7" xfId="16504"/>
    <cellStyle name="Input 3 2 5" xfId="16505"/>
    <cellStyle name="Input 3 2 5 2" xfId="16506"/>
    <cellStyle name="Input 3 2 5 2 2" xfId="16507"/>
    <cellStyle name="Input 3 2 5 2 3" xfId="16508"/>
    <cellStyle name="Input 3 2 5 3" xfId="16509"/>
    <cellStyle name="Input 3 2 5 3 2" xfId="16510"/>
    <cellStyle name="Input 3 2 5 3 3" xfId="16511"/>
    <cellStyle name="Input 3 2 5 4" xfId="16512"/>
    <cellStyle name="Input 3 2 5 4 2" xfId="16513"/>
    <cellStyle name="Input 3 2 5 4 3" xfId="16514"/>
    <cellStyle name="Input 3 2 5 5" xfId="16515"/>
    <cellStyle name="Input 3 2 5 5 2" xfId="16516"/>
    <cellStyle name="Input 3 2 5 5 3" xfId="16517"/>
    <cellStyle name="Input 3 2 5 6" xfId="16518"/>
    <cellStyle name="Input 3 2 5 7" xfId="16519"/>
    <cellStyle name="Input 3 2 6" xfId="16520"/>
    <cellStyle name="Input 3 2 6 2" xfId="16521"/>
    <cellStyle name="Input 3 2 6 2 2" xfId="16522"/>
    <cellStyle name="Input 3 2 6 2 3" xfId="16523"/>
    <cellStyle name="Input 3 2 6 3" xfId="16524"/>
    <cellStyle name="Input 3 2 6 3 2" xfId="16525"/>
    <cellStyle name="Input 3 2 6 3 3" xfId="16526"/>
    <cellStyle name="Input 3 2 6 4" xfId="16527"/>
    <cellStyle name="Input 3 2 6 4 2" xfId="16528"/>
    <cellStyle name="Input 3 2 6 4 3" xfId="16529"/>
    <cellStyle name="Input 3 2 6 5" xfId="16530"/>
    <cellStyle name="Input 3 2 6 5 2" xfId="16531"/>
    <cellStyle name="Input 3 2 6 5 3" xfId="16532"/>
    <cellStyle name="Input 3 2 6 6" xfId="16533"/>
    <cellStyle name="Input 3 2 6 7" xfId="16534"/>
    <cellStyle name="Input 3 2 7" xfId="16535"/>
    <cellStyle name="Input 3 2 7 2" xfId="16536"/>
    <cellStyle name="Input 3 2 7 2 2" xfId="16537"/>
    <cellStyle name="Input 3 2 7 2 3" xfId="16538"/>
    <cellStyle name="Input 3 2 7 3" xfId="16539"/>
    <cellStyle name="Input 3 2 7 3 2" xfId="16540"/>
    <cellStyle name="Input 3 2 7 3 3" xfId="16541"/>
    <cellStyle name="Input 3 2 7 4" xfId="16542"/>
    <cellStyle name="Input 3 2 7 4 2" xfId="16543"/>
    <cellStyle name="Input 3 2 7 4 3" xfId="16544"/>
    <cellStyle name="Input 3 2 7 5" xfId="16545"/>
    <cellStyle name="Input 3 2 7 5 2" xfId="16546"/>
    <cellStyle name="Input 3 2 7 5 3" xfId="16547"/>
    <cellStyle name="Input 3 2 7 6" xfId="16548"/>
    <cellStyle name="Input 3 2 7 7" xfId="16549"/>
    <cellStyle name="Input 3 2 8" xfId="16550"/>
    <cellStyle name="Input 3 2 8 2" xfId="16551"/>
    <cellStyle name="Input 3 2 8 2 2" xfId="16552"/>
    <cellStyle name="Input 3 2 8 2 3" xfId="16553"/>
    <cellStyle name="Input 3 2 8 3" xfId="16554"/>
    <cellStyle name="Input 3 2 8 3 2" xfId="16555"/>
    <cellStyle name="Input 3 2 8 3 3" xfId="16556"/>
    <cellStyle name="Input 3 2 8 4" xfId="16557"/>
    <cellStyle name="Input 3 2 8 4 2" xfId="16558"/>
    <cellStyle name="Input 3 2 8 4 3" xfId="16559"/>
    <cellStyle name="Input 3 2 8 5" xfId="16560"/>
    <cellStyle name="Input 3 2 8 5 2" xfId="16561"/>
    <cellStyle name="Input 3 2 8 5 3" xfId="16562"/>
    <cellStyle name="Input 3 2 8 6" xfId="16563"/>
    <cellStyle name="Input 3 2 8 7" xfId="16564"/>
    <cellStyle name="Input 3 2 9" xfId="16565"/>
    <cellStyle name="Input 3 2 9 2" xfId="16566"/>
    <cellStyle name="Input 3 2 9 2 2" xfId="16567"/>
    <cellStyle name="Input 3 2 9 2 3" xfId="16568"/>
    <cellStyle name="Input 3 2 9 3" xfId="16569"/>
    <cellStyle name="Input 3 2 9 3 2" xfId="16570"/>
    <cellStyle name="Input 3 2 9 3 3" xfId="16571"/>
    <cellStyle name="Input 3 2 9 4" xfId="16572"/>
    <cellStyle name="Input 3 2 9 4 2" xfId="16573"/>
    <cellStyle name="Input 3 2 9 4 3" xfId="16574"/>
    <cellStyle name="Input 3 2 9 5" xfId="16575"/>
    <cellStyle name="Input 3 2 9 5 2" xfId="16576"/>
    <cellStyle name="Input 3 2 9 5 3" xfId="16577"/>
    <cellStyle name="Input 3 2 9 6" xfId="16578"/>
    <cellStyle name="Input 3 2 9 7" xfId="16579"/>
    <cellStyle name="Input 3 20" xfId="51970"/>
    <cellStyle name="Input 3 20 2" xfId="51971"/>
    <cellStyle name="Input 3 21" xfId="51972"/>
    <cellStyle name="Input 3 3" xfId="16580"/>
    <cellStyle name="Input 3 3 10" xfId="51973"/>
    <cellStyle name="Input 3 3 10 2" xfId="51974"/>
    <cellStyle name="Input 3 3 11" xfId="51975"/>
    <cellStyle name="Input 3 3 11 2" xfId="51976"/>
    <cellStyle name="Input 3 3 12" xfId="51977"/>
    <cellStyle name="Input 3 3 12 2" xfId="51978"/>
    <cellStyle name="Input 3 3 13" xfId="51979"/>
    <cellStyle name="Input 3 3 13 2" xfId="51980"/>
    <cellStyle name="Input 3 3 14" xfId="51981"/>
    <cellStyle name="Input 3 3 14 2" xfId="51982"/>
    <cellStyle name="Input 3 3 15" xfId="51983"/>
    <cellStyle name="Input 3 3 15 2" xfId="51984"/>
    <cellStyle name="Input 3 3 16" xfId="51985"/>
    <cellStyle name="Input 3 3 2" xfId="16581"/>
    <cellStyle name="Input 3 3 2 10" xfId="16582"/>
    <cellStyle name="Input 3 3 2 11" xfId="16583"/>
    <cellStyle name="Input 3 3 2 2" xfId="16584"/>
    <cellStyle name="Input 3 3 2 2 2" xfId="16585"/>
    <cellStyle name="Input 3 3 2 2 3" xfId="16586"/>
    <cellStyle name="Input 3 3 2 2 4" xfId="16587"/>
    <cellStyle name="Input 3 3 2 3" xfId="16588"/>
    <cellStyle name="Input 3 3 2 3 2" xfId="16589"/>
    <cellStyle name="Input 3 3 2 3 3" xfId="16590"/>
    <cellStyle name="Input 3 3 2 4" xfId="16591"/>
    <cellStyle name="Input 3 3 2 4 2" xfId="16592"/>
    <cellStyle name="Input 3 3 2 4 3" xfId="16593"/>
    <cellStyle name="Input 3 3 2 5" xfId="16594"/>
    <cellStyle name="Input 3 3 2 5 2" xfId="16595"/>
    <cellStyle name="Input 3 3 2 5 3" xfId="16596"/>
    <cellStyle name="Input 3 3 2 6" xfId="16597"/>
    <cellStyle name="Input 3 3 2 6 2" xfId="16598"/>
    <cellStyle name="Input 3 3 2 6 3" xfId="16599"/>
    <cellStyle name="Input 3 3 2 7" xfId="16600"/>
    <cellStyle name="Input 3 3 2 7 2" xfId="16601"/>
    <cellStyle name="Input 3 3 2 7 3" xfId="16602"/>
    <cellStyle name="Input 3 3 2 8" xfId="16603"/>
    <cellStyle name="Input 3 3 2 8 2" xfId="16604"/>
    <cellStyle name="Input 3 3 2 8 3" xfId="16605"/>
    <cellStyle name="Input 3 3 2 9" xfId="16606"/>
    <cellStyle name="Input 3 3 3" xfId="16607"/>
    <cellStyle name="Input 3 3 3 2" xfId="16608"/>
    <cellStyle name="Input 3 3 3 3" xfId="16609"/>
    <cellStyle name="Input 3 3 4" xfId="16610"/>
    <cellStyle name="Input 3 3 4 2" xfId="16611"/>
    <cellStyle name="Input 3 3 4 3" xfId="16612"/>
    <cellStyle name="Input 3 3 5" xfId="16613"/>
    <cellStyle name="Input 3 3 5 2" xfId="16614"/>
    <cellStyle name="Input 3 3 5 3" xfId="16615"/>
    <cellStyle name="Input 3 3 6" xfId="16616"/>
    <cellStyle name="Input 3 3 6 2" xfId="16617"/>
    <cellStyle name="Input 3 3 6 3" xfId="16618"/>
    <cellStyle name="Input 3 3 7" xfId="16619"/>
    <cellStyle name="Input 3 3 7 2" xfId="16620"/>
    <cellStyle name="Input 3 3 7 3" xfId="16621"/>
    <cellStyle name="Input 3 3 8" xfId="16622"/>
    <cellStyle name="Input 3 3 8 2" xfId="51986"/>
    <cellStyle name="Input 3 3 9" xfId="16623"/>
    <cellStyle name="Input 3 3 9 2" xfId="51987"/>
    <cellStyle name="Input 3 4" xfId="16624"/>
    <cellStyle name="Input 3 4 10" xfId="16625"/>
    <cellStyle name="Input 3 4 11" xfId="16626"/>
    <cellStyle name="Input 3 4 2" xfId="16627"/>
    <cellStyle name="Input 3 4 2 2" xfId="16628"/>
    <cellStyle name="Input 3 4 2 3" xfId="16629"/>
    <cellStyle name="Input 3 4 2 4" xfId="16630"/>
    <cellStyle name="Input 3 4 3" xfId="16631"/>
    <cellStyle name="Input 3 4 3 2" xfId="16632"/>
    <cellStyle name="Input 3 4 3 3" xfId="16633"/>
    <cellStyle name="Input 3 4 4" xfId="16634"/>
    <cellStyle name="Input 3 4 4 2" xfId="16635"/>
    <cellStyle name="Input 3 4 4 3" xfId="16636"/>
    <cellStyle name="Input 3 4 5" xfId="16637"/>
    <cellStyle name="Input 3 4 5 2" xfId="16638"/>
    <cellStyle name="Input 3 4 5 3" xfId="16639"/>
    <cellStyle name="Input 3 4 6" xfId="16640"/>
    <cellStyle name="Input 3 4 6 2" xfId="16641"/>
    <cellStyle name="Input 3 4 6 3" xfId="16642"/>
    <cellStyle name="Input 3 4 7" xfId="16643"/>
    <cellStyle name="Input 3 4 7 2" xfId="16644"/>
    <cellStyle name="Input 3 4 7 3" xfId="16645"/>
    <cellStyle name="Input 3 4 8" xfId="16646"/>
    <cellStyle name="Input 3 4 8 2" xfId="16647"/>
    <cellStyle name="Input 3 4 8 3" xfId="16648"/>
    <cellStyle name="Input 3 4 9" xfId="16649"/>
    <cellStyle name="Input 3 5" xfId="16650"/>
    <cellStyle name="Input 3 5 2" xfId="16651"/>
    <cellStyle name="Input 3 5 2 2" xfId="16652"/>
    <cellStyle name="Input 3 5 2 3" xfId="16653"/>
    <cellStyle name="Input 3 5 3" xfId="16654"/>
    <cellStyle name="Input 3 5 3 2" xfId="16655"/>
    <cellStyle name="Input 3 5 3 3" xfId="16656"/>
    <cellStyle name="Input 3 5 4" xfId="16657"/>
    <cellStyle name="Input 3 5 4 2" xfId="16658"/>
    <cellStyle name="Input 3 5 4 3" xfId="16659"/>
    <cellStyle name="Input 3 5 5" xfId="16660"/>
    <cellStyle name="Input 3 5 5 2" xfId="16661"/>
    <cellStyle name="Input 3 5 5 3" xfId="16662"/>
    <cellStyle name="Input 3 5 6" xfId="16663"/>
    <cellStyle name="Input 3 5 7" xfId="16664"/>
    <cellStyle name="Input 3 5 8" xfId="16665"/>
    <cellStyle name="Input 3 6" xfId="16666"/>
    <cellStyle name="Input 3 6 2" xfId="16667"/>
    <cellStyle name="Input 3 6 3" xfId="16668"/>
    <cellStyle name="Input 3 7" xfId="16669"/>
    <cellStyle name="Input 3 7 2" xfId="51988"/>
    <cellStyle name="Input 3 8" xfId="51989"/>
    <cellStyle name="Input 3 8 2" xfId="51990"/>
    <cellStyle name="Input 3 9" xfId="51991"/>
    <cellStyle name="Input 3 9 2" xfId="51992"/>
    <cellStyle name="Input 3_Income Statement " xfId="51993"/>
    <cellStyle name="Input 30" xfId="16670"/>
    <cellStyle name="Input 30 2" xfId="16671"/>
    <cellStyle name="Input 30 3" xfId="16672"/>
    <cellStyle name="Input 31" xfId="16673"/>
    <cellStyle name="Input 31 2" xfId="16674"/>
    <cellStyle name="Input 31 3" xfId="16675"/>
    <cellStyle name="Input 32" xfId="16676"/>
    <cellStyle name="Input 32 2" xfId="16677"/>
    <cellStyle name="Input 32 3" xfId="16678"/>
    <cellStyle name="Input 33" xfId="16679"/>
    <cellStyle name="Input 33 2" xfId="16680"/>
    <cellStyle name="Input 33 3" xfId="16681"/>
    <cellStyle name="Input 34" xfId="51994"/>
    <cellStyle name="Input 35" xfId="51995"/>
    <cellStyle name="Input 36" xfId="51996"/>
    <cellStyle name="Input 37" xfId="51997"/>
    <cellStyle name="Input 38" xfId="51998"/>
    <cellStyle name="Input 39" xfId="51999"/>
    <cellStyle name="Input 4" xfId="16682"/>
    <cellStyle name="Input 4 10" xfId="52000"/>
    <cellStyle name="Input 4 10 2" xfId="52001"/>
    <cellStyle name="Input 4 11" xfId="52002"/>
    <cellStyle name="Input 4 11 2" xfId="52003"/>
    <cellStyle name="Input 4 12" xfId="52004"/>
    <cellStyle name="Input 4 12 2" xfId="52005"/>
    <cellStyle name="Input 4 13" xfId="52006"/>
    <cellStyle name="Input 4 13 2" xfId="52007"/>
    <cellStyle name="Input 4 14" xfId="52008"/>
    <cellStyle name="Input 4 14 2" xfId="52009"/>
    <cellStyle name="Input 4 15" xfId="52010"/>
    <cellStyle name="Input 4 15 2" xfId="52011"/>
    <cellStyle name="Input 4 16" xfId="52012"/>
    <cellStyle name="Input 4 16 2" xfId="52013"/>
    <cellStyle name="Input 4 17" xfId="52014"/>
    <cellStyle name="Input 4 17 2" xfId="52015"/>
    <cellStyle name="Input 4 18" xfId="52016"/>
    <cellStyle name="Input 4 18 2" xfId="52017"/>
    <cellStyle name="Input 4 19" xfId="52018"/>
    <cellStyle name="Input 4 19 2" xfId="52019"/>
    <cellStyle name="Input 4 2" xfId="16683"/>
    <cellStyle name="Input 4 2 10" xfId="16684"/>
    <cellStyle name="Input 4 2 10 2" xfId="16685"/>
    <cellStyle name="Input 4 2 10 2 2" xfId="16686"/>
    <cellStyle name="Input 4 2 10 2 3" xfId="16687"/>
    <cellStyle name="Input 4 2 10 3" xfId="16688"/>
    <cellStyle name="Input 4 2 10 3 2" xfId="16689"/>
    <cellStyle name="Input 4 2 10 3 3" xfId="16690"/>
    <cellStyle name="Input 4 2 10 4" xfId="16691"/>
    <cellStyle name="Input 4 2 10 4 2" xfId="16692"/>
    <cellStyle name="Input 4 2 10 4 3" xfId="16693"/>
    <cellStyle name="Input 4 2 10 5" xfId="16694"/>
    <cellStyle name="Input 4 2 10 5 2" xfId="16695"/>
    <cellStyle name="Input 4 2 10 5 3" xfId="16696"/>
    <cellStyle name="Input 4 2 10 6" xfId="16697"/>
    <cellStyle name="Input 4 2 10 7" xfId="16698"/>
    <cellStyle name="Input 4 2 11" xfId="16699"/>
    <cellStyle name="Input 4 2 11 2" xfId="16700"/>
    <cellStyle name="Input 4 2 11 2 2" xfId="16701"/>
    <cellStyle name="Input 4 2 11 2 3" xfId="16702"/>
    <cellStyle name="Input 4 2 11 3" xfId="16703"/>
    <cellStyle name="Input 4 2 11 3 2" xfId="16704"/>
    <cellStyle name="Input 4 2 11 3 3" xfId="16705"/>
    <cellStyle name="Input 4 2 11 4" xfId="16706"/>
    <cellStyle name="Input 4 2 11 4 2" xfId="16707"/>
    <cellStyle name="Input 4 2 11 4 3" xfId="16708"/>
    <cellStyle name="Input 4 2 11 5" xfId="16709"/>
    <cellStyle name="Input 4 2 11 5 2" xfId="16710"/>
    <cellStyle name="Input 4 2 11 5 3" xfId="16711"/>
    <cellStyle name="Input 4 2 11 6" xfId="16712"/>
    <cellStyle name="Input 4 2 11 7" xfId="16713"/>
    <cellStyle name="Input 4 2 12" xfId="16714"/>
    <cellStyle name="Input 4 2 12 2" xfId="16715"/>
    <cellStyle name="Input 4 2 12 2 2" xfId="16716"/>
    <cellStyle name="Input 4 2 12 2 3" xfId="16717"/>
    <cellStyle name="Input 4 2 12 3" xfId="16718"/>
    <cellStyle name="Input 4 2 12 3 2" xfId="16719"/>
    <cellStyle name="Input 4 2 12 3 3" xfId="16720"/>
    <cellStyle name="Input 4 2 12 4" xfId="16721"/>
    <cellStyle name="Input 4 2 12 4 2" xfId="16722"/>
    <cellStyle name="Input 4 2 12 4 3" xfId="16723"/>
    <cellStyle name="Input 4 2 12 5" xfId="16724"/>
    <cellStyle name="Input 4 2 12 5 2" xfId="16725"/>
    <cellStyle name="Input 4 2 12 5 3" xfId="16726"/>
    <cellStyle name="Input 4 2 12 6" xfId="16727"/>
    <cellStyle name="Input 4 2 12 7" xfId="16728"/>
    <cellStyle name="Input 4 2 13" xfId="16729"/>
    <cellStyle name="Input 4 2 13 2" xfId="16730"/>
    <cellStyle name="Input 4 2 13 2 2" xfId="16731"/>
    <cellStyle name="Input 4 2 13 2 3" xfId="16732"/>
    <cellStyle name="Input 4 2 13 3" xfId="16733"/>
    <cellStyle name="Input 4 2 13 3 2" xfId="16734"/>
    <cellStyle name="Input 4 2 13 3 3" xfId="16735"/>
    <cellStyle name="Input 4 2 13 4" xfId="16736"/>
    <cellStyle name="Input 4 2 13 4 2" xfId="16737"/>
    <cellStyle name="Input 4 2 13 4 3" xfId="16738"/>
    <cellStyle name="Input 4 2 13 5" xfId="16739"/>
    <cellStyle name="Input 4 2 13 5 2" xfId="16740"/>
    <cellStyle name="Input 4 2 13 5 3" xfId="16741"/>
    <cellStyle name="Input 4 2 13 6" xfId="16742"/>
    <cellStyle name="Input 4 2 13 7" xfId="16743"/>
    <cellStyle name="Input 4 2 14" xfId="16744"/>
    <cellStyle name="Input 4 2 14 2" xfId="16745"/>
    <cellStyle name="Input 4 2 14 2 2" xfId="16746"/>
    <cellStyle name="Input 4 2 14 2 3" xfId="16747"/>
    <cellStyle name="Input 4 2 14 3" xfId="16748"/>
    <cellStyle name="Input 4 2 14 3 2" xfId="16749"/>
    <cellStyle name="Input 4 2 14 3 3" xfId="16750"/>
    <cellStyle name="Input 4 2 14 4" xfId="16751"/>
    <cellStyle name="Input 4 2 14 4 2" xfId="16752"/>
    <cellStyle name="Input 4 2 14 4 3" xfId="16753"/>
    <cellStyle name="Input 4 2 14 5" xfId="16754"/>
    <cellStyle name="Input 4 2 14 5 2" xfId="16755"/>
    <cellStyle name="Input 4 2 14 5 3" xfId="16756"/>
    <cellStyle name="Input 4 2 14 6" xfId="16757"/>
    <cellStyle name="Input 4 2 14 7" xfId="16758"/>
    <cellStyle name="Input 4 2 15" xfId="16759"/>
    <cellStyle name="Input 4 2 15 2" xfId="16760"/>
    <cellStyle name="Input 4 2 15 2 2" xfId="16761"/>
    <cellStyle name="Input 4 2 15 2 3" xfId="16762"/>
    <cellStyle name="Input 4 2 15 3" xfId="16763"/>
    <cellStyle name="Input 4 2 15 3 2" xfId="16764"/>
    <cellStyle name="Input 4 2 15 3 3" xfId="16765"/>
    <cellStyle name="Input 4 2 15 4" xfId="16766"/>
    <cellStyle name="Input 4 2 15 4 2" xfId="16767"/>
    <cellStyle name="Input 4 2 15 4 3" xfId="16768"/>
    <cellStyle name="Input 4 2 15 5" xfId="16769"/>
    <cellStyle name="Input 4 2 15 5 2" xfId="16770"/>
    <cellStyle name="Input 4 2 15 5 3" xfId="16771"/>
    <cellStyle name="Input 4 2 15 6" xfId="16772"/>
    <cellStyle name="Input 4 2 15 7" xfId="16773"/>
    <cellStyle name="Input 4 2 16" xfId="16774"/>
    <cellStyle name="Input 4 2 16 2" xfId="16775"/>
    <cellStyle name="Input 4 2 16 2 2" xfId="16776"/>
    <cellStyle name="Input 4 2 16 2 3" xfId="16777"/>
    <cellStyle name="Input 4 2 16 3" xfId="16778"/>
    <cellStyle name="Input 4 2 16 3 2" xfId="16779"/>
    <cellStyle name="Input 4 2 16 3 3" xfId="16780"/>
    <cellStyle name="Input 4 2 16 4" xfId="16781"/>
    <cellStyle name="Input 4 2 16 4 2" xfId="16782"/>
    <cellStyle name="Input 4 2 16 4 3" xfId="16783"/>
    <cellStyle name="Input 4 2 16 5" xfId="16784"/>
    <cellStyle name="Input 4 2 16 5 2" xfId="16785"/>
    <cellStyle name="Input 4 2 16 5 3" xfId="16786"/>
    <cellStyle name="Input 4 2 16 6" xfId="16787"/>
    <cellStyle name="Input 4 2 16 7" xfId="16788"/>
    <cellStyle name="Input 4 2 17" xfId="16789"/>
    <cellStyle name="Input 4 2 17 2" xfId="16790"/>
    <cellStyle name="Input 4 2 17 2 2" xfId="16791"/>
    <cellStyle name="Input 4 2 17 2 3" xfId="16792"/>
    <cellStyle name="Input 4 2 17 3" xfId="16793"/>
    <cellStyle name="Input 4 2 17 3 2" xfId="16794"/>
    <cellStyle name="Input 4 2 17 3 3" xfId="16795"/>
    <cellStyle name="Input 4 2 17 4" xfId="16796"/>
    <cellStyle name="Input 4 2 17 4 2" xfId="16797"/>
    <cellStyle name="Input 4 2 17 4 3" xfId="16798"/>
    <cellStyle name="Input 4 2 17 5" xfId="16799"/>
    <cellStyle name="Input 4 2 17 5 2" xfId="16800"/>
    <cellStyle name="Input 4 2 17 5 3" xfId="16801"/>
    <cellStyle name="Input 4 2 17 6" xfId="16802"/>
    <cellStyle name="Input 4 2 17 7" xfId="16803"/>
    <cellStyle name="Input 4 2 18" xfId="16804"/>
    <cellStyle name="Input 4 2 18 2" xfId="16805"/>
    <cellStyle name="Input 4 2 18 2 2" xfId="16806"/>
    <cellStyle name="Input 4 2 18 2 3" xfId="16807"/>
    <cellStyle name="Input 4 2 18 3" xfId="16808"/>
    <cellStyle name="Input 4 2 18 3 2" xfId="16809"/>
    <cellStyle name="Input 4 2 18 3 3" xfId="16810"/>
    <cellStyle name="Input 4 2 18 4" xfId="16811"/>
    <cellStyle name="Input 4 2 18 4 2" xfId="16812"/>
    <cellStyle name="Input 4 2 18 4 3" xfId="16813"/>
    <cellStyle name="Input 4 2 18 5" xfId="16814"/>
    <cellStyle name="Input 4 2 18 5 2" xfId="16815"/>
    <cellStyle name="Input 4 2 18 5 3" xfId="16816"/>
    <cellStyle name="Input 4 2 18 6" xfId="16817"/>
    <cellStyle name="Input 4 2 18 7" xfId="16818"/>
    <cellStyle name="Input 4 2 19" xfId="16819"/>
    <cellStyle name="Input 4 2 19 2" xfId="16820"/>
    <cellStyle name="Input 4 2 19 3" xfId="16821"/>
    <cellStyle name="Input 4 2 2" xfId="16822"/>
    <cellStyle name="Input 4 2 2 10" xfId="52020"/>
    <cellStyle name="Input 4 2 2 10 2" xfId="52021"/>
    <cellStyle name="Input 4 2 2 11" xfId="52022"/>
    <cellStyle name="Input 4 2 2 11 2" xfId="52023"/>
    <cellStyle name="Input 4 2 2 12" xfId="52024"/>
    <cellStyle name="Input 4 2 2 12 2" xfId="52025"/>
    <cellStyle name="Input 4 2 2 13" xfId="52026"/>
    <cellStyle name="Input 4 2 2 13 2" xfId="52027"/>
    <cellStyle name="Input 4 2 2 14" xfId="52028"/>
    <cellStyle name="Input 4 2 2 14 2" xfId="52029"/>
    <cellStyle name="Input 4 2 2 15" xfId="52030"/>
    <cellStyle name="Input 4 2 2 15 2" xfId="52031"/>
    <cellStyle name="Input 4 2 2 16" xfId="52032"/>
    <cellStyle name="Input 4 2 2 2" xfId="16823"/>
    <cellStyle name="Input 4 2 2 2 10" xfId="16824"/>
    <cellStyle name="Input 4 2 2 2 11" xfId="16825"/>
    <cellStyle name="Input 4 2 2 2 2" xfId="16826"/>
    <cellStyle name="Input 4 2 2 2 2 2" xfId="16827"/>
    <cellStyle name="Input 4 2 2 2 2 3" xfId="16828"/>
    <cellStyle name="Input 4 2 2 2 2 4" xfId="16829"/>
    <cellStyle name="Input 4 2 2 2 3" xfId="16830"/>
    <cellStyle name="Input 4 2 2 2 3 2" xfId="16831"/>
    <cellStyle name="Input 4 2 2 2 3 3" xfId="16832"/>
    <cellStyle name="Input 4 2 2 2 4" xfId="16833"/>
    <cellStyle name="Input 4 2 2 2 4 2" xfId="16834"/>
    <cellStyle name="Input 4 2 2 2 4 3" xfId="16835"/>
    <cellStyle name="Input 4 2 2 2 5" xfId="16836"/>
    <cellStyle name="Input 4 2 2 2 5 2" xfId="16837"/>
    <cellStyle name="Input 4 2 2 2 5 3" xfId="16838"/>
    <cellStyle name="Input 4 2 2 2 6" xfId="16839"/>
    <cellStyle name="Input 4 2 2 2 6 2" xfId="16840"/>
    <cellStyle name="Input 4 2 2 2 6 3" xfId="16841"/>
    <cellStyle name="Input 4 2 2 2 7" xfId="16842"/>
    <cellStyle name="Input 4 2 2 2 7 2" xfId="16843"/>
    <cellStyle name="Input 4 2 2 2 7 3" xfId="16844"/>
    <cellStyle name="Input 4 2 2 2 8" xfId="16845"/>
    <cellStyle name="Input 4 2 2 2 8 2" xfId="16846"/>
    <cellStyle name="Input 4 2 2 2 8 3" xfId="16847"/>
    <cellStyle name="Input 4 2 2 2 9" xfId="16848"/>
    <cellStyle name="Input 4 2 2 3" xfId="16849"/>
    <cellStyle name="Input 4 2 2 3 2" xfId="16850"/>
    <cellStyle name="Input 4 2 2 3 3" xfId="16851"/>
    <cellStyle name="Input 4 2 2 4" xfId="16852"/>
    <cellStyle name="Input 4 2 2 4 2" xfId="16853"/>
    <cellStyle name="Input 4 2 2 4 3" xfId="16854"/>
    <cellStyle name="Input 4 2 2 5" xfId="16855"/>
    <cellStyle name="Input 4 2 2 5 2" xfId="16856"/>
    <cellStyle name="Input 4 2 2 5 3" xfId="16857"/>
    <cellStyle name="Input 4 2 2 6" xfId="16858"/>
    <cellStyle name="Input 4 2 2 6 2" xfId="52033"/>
    <cellStyle name="Input 4 2 2 7" xfId="16859"/>
    <cellStyle name="Input 4 2 2 7 2" xfId="52034"/>
    <cellStyle name="Input 4 2 2 8" xfId="52035"/>
    <cellStyle name="Input 4 2 2 8 2" xfId="52036"/>
    <cellStyle name="Input 4 2 2 9" xfId="52037"/>
    <cellStyle name="Input 4 2 2 9 2" xfId="52038"/>
    <cellStyle name="Input 4 2 20" xfId="16860"/>
    <cellStyle name="Input 4 2 20 2" xfId="16861"/>
    <cellStyle name="Input 4 2 20 3" xfId="16862"/>
    <cellStyle name="Input 4 2 21" xfId="16863"/>
    <cellStyle name="Input 4 2 21 2" xfId="16864"/>
    <cellStyle name="Input 4 2 21 3" xfId="16865"/>
    <cellStyle name="Input 4 2 22" xfId="16866"/>
    <cellStyle name="Input 4 2 3" xfId="16867"/>
    <cellStyle name="Input 4 2 3 10" xfId="16868"/>
    <cellStyle name="Input 4 2 3 2" xfId="16869"/>
    <cellStyle name="Input 4 2 3 2 2" xfId="16870"/>
    <cellStyle name="Input 4 2 3 2 3" xfId="16871"/>
    <cellStyle name="Input 4 2 3 2 4" xfId="16872"/>
    <cellStyle name="Input 4 2 3 3" xfId="16873"/>
    <cellStyle name="Input 4 2 3 3 2" xfId="16874"/>
    <cellStyle name="Input 4 2 3 3 3" xfId="16875"/>
    <cellStyle name="Input 4 2 3 4" xfId="16876"/>
    <cellStyle name="Input 4 2 3 4 2" xfId="16877"/>
    <cellStyle name="Input 4 2 3 4 3" xfId="16878"/>
    <cellStyle name="Input 4 2 3 5" xfId="16879"/>
    <cellStyle name="Input 4 2 3 5 2" xfId="16880"/>
    <cellStyle name="Input 4 2 3 5 3" xfId="16881"/>
    <cellStyle name="Input 4 2 3 6" xfId="16882"/>
    <cellStyle name="Input 4 2 3 6 2" xfId="16883"/>
    <cellStyle name="Input 4 2 3 6 3" xfId="16884"/>
    <cellStyle name="Input 4 2 3 7" xfId="16885"/>
    <cellStyle name="Input 4 2 3 7 2" xfId="16886"/>
    <cellStyle name="Input 4 2 3 7 3" xfId="16887"/>
    <cellStyle name="Input 4 2 3 8" xfId="16888"/>
    <cellStyle name="Input 4 2 3 9" xfId="16889"/>
    <cellStyle name="Input 4 2 4" xfId="16890"/>
    <cellStyle name="Input 4 2 4 2" xfId="16891"/>
    <cellStyle name="Input 4 2 4 2 2" xfId="16892"/>
    <cellStyle name="Input 4 2 4 2 3" xfId="16893"/>
    <cellStyle name="Input 4 2 4 3" xfId="16894"/>
    <cellStyle name="Input 4 2 4 3 2" xfId="16895"/>
    <cellStyle name="Input 4 2 4 3 3" xfId="16896"/>
    <cellStyle name="Input 4 2 4 4" xfId="16897"/>
    <cellStyle name="Input 4 2 4 4 2" xfId="16898"/>
    <cellStyle name="Input 4 2 4 4 3" xfId="16899"/>
    <cellStyle name="Input 4 2 4 5" xfId="16900"/>
    <cellStyle name="Input 4 2 4 5 2" xfId="16901"/>
    <cellStyle name="Input 4 2 4 5 3" xfId="16902"/>
    <cellStyle name="Input 4 2 4 6" xfId="16903"/>
    <cellStyle name="Input 4 2 4 7" xfId="16904"/>
    <cellStyle name="Input 4 2 5" xfId="16905"/>
    <cellStyle name="Input 4 2 5 2" xfId="16906"/>
    <cellStyle name="Input 4 2 5 2 2" xfId="16907"/>
    <cellStyle name="Input 4 2 5 2 3" xfId="16908"/>
    <cellStyle name="Input 4 2 5 3" xfId="16909"/>
    <cellStyle name="Input 4 2 5 3 2" xfId="16910"/>
    <cellStyle name="Input 4 2 5 3 3" xfId="16911"/>
    <cellStyle name="Input 4 2 5 4" xfId="16912"/>
    <cellStyle name="Input 4 2 5 4 2" xfId="16913"/>
    <cellStyle name="Input 4 2 5 4 3" xfId="16914"/>
    <cellStyle name="Input 4 2 5 5" xfId="16915"/>
    <cellStyle name="Input 4 2 5 5 2" xfId="16916"/>
    <cellStyle name="Input 4 2 5 5 3" xfId="16917"/>
    <cellStyle name="Input 4 2 5 6" xfId="16918"/>
    <cellStyle name="Input 4 2 5 7" xfId="16919"/>
    <cellStyle name="Input 4 2 6" xfId="16920"/>
    <cellStyle name="Input 4 2 6 2" xfId="16921"/>
    <cellStyle name="Input 4 2 6 2 2" xfId="16922"/>
    <cellStyle name="Input 4 2 6 2 3" xfId="16923"/>
    <cellStyle name="Input 4 2 6 3" xfId="16924"/>
    <cellStyle name="Input 4 2 6 3 2" xfId="16925"/>
    <cellStyle name="Input 4 2 6 3 3" xfId="16926"/>
    <cellStyle name="Input 4 2 6 4" xfId="16927"/>
    <cellStyle name="Input 4 2 6 4 2" xfId="16928"/>
    <cellStyle name="Input 4 2 6 4 3" xfId="16929"/>
    <cellStyle name="Input 4 2 6 5" xfId="16930"/>
    <cellStyle name="Input 4 2 6 5 2" xfId="16931"/>
    <cellStyle name="Input 4 2 6 5 3" xfId="16932"/>
    <cellStyle name="Input 4 2 6 6" xfId="16933"/>
    <cellStyle name="Input 4 2 6 7" xfId="16934"/>
    <cellStyle name="Input 4 2 7" xfId="16935"/>
    <cellStyle name="Input 4 2 7 2" xfId="16936"/>
    <cellStyle name="Input 4 2 7 2 2" xfId="16937"/>
    <cellStyle name="Input 4 2 7 2 3" xfId="16938"/>
    <cellStyle name="Input 4 2 7 3" xfId="16939"/>
    <cellStyle name="Input 4 2 7 3 2" xfId="16940"/>
    <cellStyle name="Input 4 2 7 3 3" xfId="16941"/>
    <cellStyle name="Input 4 2 7 4" xfId="16942"/>
    <cellStyle name="Input 4 2 7 4 2" xfId="16943"/>
    <cellStyle name="Input 4 2 7 4 3" xfId="16944"/>
    <cellStyle name="Input 4 2 7 5" xfId="16945"/>
    <cellStyle name="Input 4 2 7 5 2" xfId="16946"/>
    <cellStyle name="Input 4 2 7 5 3" xfId="16947"/>
    <cellStyle name="Input 4 2 7 6" xfId="16948"/>
    <cellStyle name="Input 4 2 7 7" xfId="16949"/>
    <cellStyle name="Input 4 2 8" xfId="16950"/>
    <cellStyle name="Input 4 2 8 2" xfId="16951"/>
    <cellStyle name="Input 4 2 8 2 2" xfId="16952"/>
    <cellStyle name="Input 4 2 8 2 3" xfId="16953"/>
    <cellStyle name="Input 4 2 8 3" xfId="16954"/>
    <cellStyle name="Input 4 2 8 3 2" xfId="16955"/>
    <cellStyle name="Input 4 2 8 3 3" xfId="16956"/>
    <cellStyle name="Input 4 2 8 4" xfId="16957"/>
    <cellStyle name="Input 4 2 8 4 2" xfId="16958"/>
    <cellStyle name="Input 4 2 8 4 3" xfId="16959"/>
    <cellStyle name="Input 4 2 8 5" xfId="16960"/>
    <cellStyle name="Input 4 2 8 5 2" xfId="16961"/>
    <cellStyle name="Input 4 2 8 5 3" xfId="16962"/>
    <cellStyle name="Input 4 2 8 6" xfId="16963"/>
    <cellStyle name="Input 4 2 8 7" xfId="16964"/>
    <cellStyle name="Input 4 2 9" xfId="16965"/>
    <cellStyle name="Input 4 2 9 2" xfId="16966"/>
    <cellStyle name="Input 4 2 9 2 2" xfId="16967"/>
    <cellStyle name="Input 4 2 9 2 3" xfId="16968"/>
    <cellStyle name="Input 4 2 9 3" xfId="16969"/>
    <cellStyle name="Input 4 2 9 3 2" xfId="16970"/>
    <cellStyle name="Input 4 2 9 3 3" xfId="16971"/>
    <cellStyle name="Input 4 2 9 4" xfId="16972"/>
    <cellStyle name="Input 4 2 9 4 2" xfId="16973"/>
    <cellStyle name="Input 4 2 9 4 3" xfId="16974"/>
    <cellStyle name="Input 4 2 9 5" xfId="16975"/>
    <cellStyle name="Input 4 2 9 5 2" xfId="16976"/>
    <cellStyle name="Input 4 2 9 5 3" xfId="16977"/>
    <cellStyle name="Input 4 2 9 6" xfId="16978"/>
    <cellStyle name="Input 4 2 9 7" xfId="16979"/>
    <cellStyle name="Input 4 20" xfId="52039"/>
    <cellStyle name="Input 4 20 2" xfId="52040"/>
    <cellStyle name="Input 4 21" xfId="52041"/>
    <cellStyle name="Input 4 3" xfId="16980"/>
    <cellStyle name="Input 4 3 10" xfId="52042"/>
    <cellStyle name="Input 4 3 10 2" xfId="52043"/>
    <cellStyle name="Input 4 3 11" xfId="52044"/>
    <cellStyle name="Input 4 3 11 2" xfId="52045"/>
    <cellStyle name="Input 4 3 12" xfId="52046"/>
    <cellStyle name="Input 4 3 12 2" xfId="52047"/>
    <cellStyle name="Input 4 3 13" xfId="52048"/>
    <cellStyle name="Input 4 3 13 2" xfId="52049"/>
    <cellStyle name="Input 4 3 14" xfId="52050"/>
    <cellStyle name="Input 4 3 14 2" xfId="52051"/>
    <cellStyle name="Input 4 3 15" xfId="52052"/>
    <cellStyle name="Input 4 3 15 2" xfId="52053"/>
    <cellStyle name="Input 4 3 16" xfId="52054"/>
    <cellStyle name="Input 4 3 2" xfId="16981"/>
    <cellStyle name="Input 4 3 2 10" xfId="16982"/>
    <cellStyle name="Input 4 3 2 11" xfId="16983"/>
    <cellStyle name="Input 4 3 2 2" xfId="16984"/>
    <cellStyle name="Input 4 3 2 2 2" xfId="16985"/>
    <cellStyle name="Input 4 3 2 2 3" xfId="16986"/>
    <cellStyle name="Input 4 3 2 2 4" xfId="16987"/>
    <cellStyle name="Input 4 3 2 3" xfId="16988"/>
    <cellStyle name="Input 4 3 2 3 2" xfId="16989"/>
    <cellStyle name="Input 4 3 2 3 3" xfId="16990"/>
    <cellStyle name="Input 4 3 2 4" xfId="16991"/>
    <cellStyle name="Input 4 3 2 4 2" xfId="16992"/>
    <cellStyle name="Input 4 3 2 4 3" xfId="16993"/>
    <cellStyle name="Input 4 3 2 5" xfId="16994"/>
    <cellStyle name="Input 4 3 2 5 2" xfId="16995"/>
    <cellStyle name="Input 4 3 2 5 3" xfId="16996"/>
    <cellStyle name="Input 4 3 2 6" xfId="16997"/>
    <cellStyle name="Input 4 3 2 6 2" xfId="16998"/>
    <cellStyle name="Input 4 3 2 6 3" xfId="16999"/>
    <cellStyle name="Input 4 3 2 7" xfId="17000"/>
    <cellStyle name="Input 4 3 2 7 2" xfId="17001"/>
    <cellStyle name="Input 4 3 2 7 3" xfId="17002"/>
    <cellStyle name="Input 4 3 2 8" xfId="17003"/>
    <cellStyle name="Input 4 3 2 8 2" xfId="17004"/>
    <cellStyle name="Input 4 3 2 8 3" xfId="17005"/>
    <cellStyle name="Input 4 3 2 9" xfId="17006"/>
    <cellStyle name="Input 4 3 3" xfId="17007"/>
    <cellStyle name="Input 4 3 3 2" xfId="17008"/>
    <cellStyle name="Input 4 3 3 3" xfId="17009"/>
    <cellStyle name="Input 4 3 4" xfId="17010"/>
    <cellStyle name="Input 4 3 4 2" xfId="17011"/>
    <cellStyle name="Input 4 3 4 3" xfId="17012"/>
    <cellStyle name="Input 4 3 5" xfId="17013"/>
    <cellStyle name="Input 4 3 5 2" xfId="17014"/>
    <cellStyle name="Input 4 3 5 3" xfId="17015"/>
    <cellStyle name="Input 4 3 6" xfId="17016"/>
    <cellStyle name="Input 4 3 6 2" xfId="17017"/>
    <cellStyle name="Input 4 3 6 3" xfId="17018"/>
    <cellStyle name="Input 4 3 7" xfId="17019"/>
    <cellStyle name="Input 4 3 7 2" xfId="17020"/>
    <cellStyle name="Input 4 3 7 3" xfId="17021"/>
    <cellStyle name="Input 4 3 8" xfId="17022"/>
    <cellStyle name="Input 4 3 8 2" xfId="52055"/>
    <cellStyle name="Input 4 3 9" xfId="17023"/>
    <cellStyle name="Input 4 3 9 2" xfId="52056"/>
    <cellStyle name="Input 4 4" xfId="17024"/>
    <cellStyle name="Input 4 4 10" xfId="17025"/>
    <cellStyle name="Input 4 4 11" xfId="17026"/>
    <cellStyle name="Input 4 4 2" xfId="17027"/>
    <cellStyle name="Input 4 4 2 2" xfId="17028"/>
    <cellStyle name="Input 4 4 2 3" xfId="17029"/>
    <cellStyle name="Input 4 4 2 4" xfId="17030"/>
    <cellStyle name="Input 4 4 3" xfId="17031"/>
    <cellStyle name="Input 4 4 3 2" xfId="17032"/>
    <cellStyle name="Input 4 4 3 3" xfId="17033"/>
    <cellStyle name="Input 4 4 4" xfId="17034"/>
    <cellStyle name="Input 4 4 4 2" xfId="17035"/>
    <cellStyle name="Input 4 4 4 3" xfId="17036"/>
    <cellStyle name="Input 4 4 5" xfId="17037"/>
    <cellStyle name="Input 4 4 5 2" xfId="17038"/>
    <cellStyle name="Input 4 4 5 3" xfId="17039"/>
    <cellStyle name="Input 4 4 6" xfId="17040"/>
    <cellStyle name="Input 4 4 6 2" xfId="17041"/>
    <cellStyle name="Input 4 4 6 3" xfId="17042"/>
    <cellStyle name="Input 4 4 7" xfId="17043"/>
    <cellStyle name="Input 4 4 7 2" xfId="17044"/>
    <cellStyle name="Input 4 4 7 3" xfId="17045"/>
    <cellStyle name="Input 4 4 8" xfId="17046"/>
    <cellStyle name="Input 4 4 8 2" xfId="17047"/>
    <cellStyle name="Input 4 4 8 3" xfId="17048"/>
    <cellStyle name="Input 4 4 9" xfId="17049"/>
    <cellStyle name="Input 4 5" xfId="17050"/>
    <cellStyle name="Input 4 5 2" xfId="17051"/>
    <cellStyle name="Input 4 5 2 2" xfId="17052"/>
    <cellStyle name="Input 4 5 2 3" xfId="17053"/>
    <cellStyle name="Input 4 5 3" xfId="17054"/>
    <cellStyle name="Input 4 5 3 2" xfId="17055"/>
    <cellStyle name="Input 4 5 3 3" xfId="17056"/>
    <cellStyle name="Input 4 5 4" xfId="17057"/>
    <cellStyle name="Input 4 5 4 2" xfId="17058"/>
    <cellStyle name="Input 4 5 4 3" xfId="17059"/>
    <cellStyle name="Input 4 5 5" xfId="17060"/>
    <cellStyle name="Input 4 5 5 2" xfId="17061"/>
    <cellStyle name="Input 4 5 5 3" xfId="17062"/>
    <cellStyle name="Input 4 5 6" xfId="17063"/>
    <cellStyle name="Input 4 5 7" xfId="17064"/>
    <cellStyle name="Input 4 5 8" xfId="17065"/>
    <cellStyle name="Input 4 6" xfId="17066"/>
    <cellStyle name="Input 4 6 2" xfId="17067"/>
    <cellStyle name="Input 4 6 3" xfId="17068"/>
    <cellStyle name="Input 4 7" xfId="17069"/>
    <cellStyle name="Input 4 7 2" xfId="52057"/>
    <cellStyle name="Input 4 8" xfId="52058"/>
    <cellStyle name="Input 4 8 2" xfId="52059"/>
    <cellStyle name="Input 4 9" xfId="52060"/>
    <cellStyle name="Input 4 9 2" xfId="52061"/>
    <cellStyle name="Input 4_Income Statement " xfId="52062"/>
    <cellStyle name="Input 40" xfId="52063"/>
    <cellStyle name="Input 41" xfId="52064"/>
    <cellStyle name="Input 42" xfId="52065"/>
    <cellStyle name="Input 43" xfId="52066"/>
    <cellStyle name="Input 44" xfId="52067"/>
    <cellStyle name="Input 45" xfId="52068"/>
    <cellStyle name="Input 46" xfId="52069"/>
    <cellStyle name="Input 47" xfId="52070"/>
    <cellStyle name="Input 48" xfId="52071"/>
    <cellStyle name="Input 49" xfId="52072"/>
    <cellStyle name="Input 5" xfId="17070"/>
    <cellStyle name="Input 5 10" xfId="52073"/>
    <cellStyle name="Input 5 10 2" xfId="52074"/>
    <cellStyle name="Input 5 11" xfId="52075"/>
    <cellStyle name="Input 5 11 2" xfId="52076"/>
    <cellStyle name="Input 5 12" xfId="52077"/>
    <cellStyle name="Input 5 12 2" xfId="52078"/>
    <cellStyle name="Input 5 13" xfId="52079"/>
    <cellStyle name="Input 5 13 2" xfId="52080"/>
    <cellStyle name="Input 5 14" xfId="52081"/>
    <cellStyle name="Input 5 14 2" xfId="52082"/>
    <cellStyle name="Input 5 15" xfId="52083"/>
    <cellStyle name="Input 5 15 2" xfId="52084"/>
    <cellStyle name="Input 5 16" xfId="52085"/>
    <cellStyle name="Input 5 16 2" xfId="52086"/>
    <cellStyle name="Input 5 17" xfId="52087"/>
    <cellStyle name="Input 5 17 2" xfId="52088"/>
    <cellStyle name="Input 5 18" xfId="52089"/>
    <cellStyle name="Input 5 18 2" xfId="52090"/>
    <cellStyle name="Input 5 19" xfId="52091"/>
    <cellStyle name="Input 5 19 2" xfId="52092"/>
    <cellStyle name="Input 5 2" xfId="17071"/>
    <cellStyle name="Input 5 2 10" xfId="17072"/>
    <cellStyle name="Input 5 2 10 2" xfId="17073"/>
    <cellStyle name="Input 5 2 10 2 2" xfId="17074"/>
    <cellStyle name="Input 5 2 10 2 3" xfId="17075"/>
    <cellStyle name="Input 5 2 10 3" xfId="17076"/>
    <cellStyle name="Input 5 2 10 3 2" xfId="17077"/>
    <cellStyle name="Input 5 2 10 3 3" xfId="17078"/>
    <cellStyle name="Input 5 2 10 4" xfId="17079"/>
    <cellStyle name="Input 5 2 10 4 2" xfId="17080"/>
    <cellStyle name="Input 5 2 10 4 3" xfId="17081"/>
    <cellStyle name="Input 5 2 10 5" xfId="17082"/>
    <cellStyle name="Input 5 2 10 5 2" xfId="17083"/>
    <cellStyle name="Input 5 2 10 5 3" xfId="17084"/>
    <cellStyle name="Input 5 2 10 6" xfId="17085"/>
    <cellStyle name="Input 5 2 10 7" xfId="17086"/>
    <cellStyle name="Input 5 2 11" xfId="17087"/>
    <cellStyle name="Input 5 2 11 2" xfId="17088"/>
    <cellStyle name="Input 5 2 11 2 2" xfId="17089"/>
    <cellStyle name="Input 5 2 11 2 3" xfId="17090"/>
    <cellStyle name="Input 5 2 11 3" xfId="17091"/>
    <cellStyle name="Input 5 2 11 3 2" xfId="17092"/>
    <cellStyle name="Input 5 2 11 3 3" xfId="17093"/>
    <cellStyle name="Input 5 2 11 4" xfId="17094"/>
    <cellStyle name="Input 5 2 11 4 2" xfId="17095"/>
    <cellStyle name="Input 5 2 11 4 3" xfId="17096"/>
    <cellStyle name="Input 5 2 11 5" xfId="17097"/>
    <cellStyle name="Input 5 2 11 5 2" xfId="17098"/>
    <cellStyle name="Input 5 2 11 5 3" xfId="17099"/>
    <cellStyle name="Input 5 2 11 6" xfId="17100"/>
    <cellStyle name="Input 5 2 11 7" xfId="17101"/>
    <cellStyle name="Input 5 2 12" xfId="17102"/>
    <cellStyle name="Input 5 2 12 2" xfId="17103"/>
    <cellStyle name="Input 5 2 12 2 2" xfId="17104"/>
    <cellStyle name="Input 5 2 12 2 3" xfId="17105"/>
    <cellStyle name="Input 5 2 12 3" xfId="17106"/>
    <cellStyle name="Input 5 2 12 3 2" xfId="17107"/>
    <cellStyle name="Input 5 2 12 3 3" xfId="17108"/>
    <cellStyle name="Input 5 2 12 4" xfId="17109"/>
    <cellStyle name="Input 5 2 12 4 2" xfId="17110"/>
    <cellStyle name="Input 5 2 12 4 3" xfId="17111"/>
    <cellStyle name="Input 5 2 12 5" xfId="17112"/>
    <cellStyle name="Input 5 2 12 5 2" xfId="17113"/>
    <cellStyle name="Input 5 2 12 5 3" xfId="17114"/>
    <cellStyle name="Input 5 2 12 6" xfId="17115"/>
    <cellStyle name="Input 5 2 12 7" xfId="17116"/>
    <cellStyle name="Input 5 2 13" xfId="17117"/>
    <cellStyle name="Input 5 2 13 2" xfId="17118"/>
    <cellStyle name="Input 5 2 13 2 2" xfId="17119"/>
    <cellStyle name="Input 5 2 13 2 3" xfId="17120"/>
    <cellStyle name="Input 5 2 13 3" xfId="17121"/>
    <cellStyle name="Input 5 2 13 3 2" xfId="17122"/>
    <cellStyle name="Input 5 2 13 3 3" xfId="17123"/>
    <cellStyle name="Input 5 2 13 4" xfId="17124"/>
    <cellStyle name="Input 5 2 13 4 2" xfId="17125"/>
    <cellStyle name="Input 5 2 13 4 3" xfId="17126"/>
    <cellStyle name="Input 5 2 13 5" xfId="17127"/>
    <cellStyle name="Input 5 2 13 5 2" xfId="17128"/>
    <cellStyle name="Input 5 2 13 5 3" xfId="17129"/>
    <cellStyle name="Input 5 2 13 6" xfId="17130"/>
    <cellStyle name="Input 5 2 13 7" xfId="17131"/>
    <cellStyle name="Input 5 2 14" xfId="17132"/>
    <cellStyle name="Input 5 2 14 2" xfId="17133"/>
    <cellStyle name="Input 5 2 14 2 2" xfId="17134"/>
    <cellStyle name="Input 5 2 14 2 3" xfId="17135"/>
    <cellStyle name="Input 5 2 14 3" xfId="17136"/>
    <cellStyle name="Input 5 2 14 3 2" xfId="17137"/>
    <cellStyle name="Input 5 2 14 3 3" xfId="17138"/>
    <cellStyle name="Input 5 2 14 4" xfId="17139"/>
    <cellStyle name="Input 5 2 14 4 2" xfId="17140"/>
    <cellStyle name="Input 5 2 14 4 3" xfId="17141"/>
    <cellStyle name="Input 5 2 14 5" xfId="17142"/>
    <cellStyle name="Input 5 2 14 5 2" xfId="17143"/>
    <cellStyle name="Input 5 2 14 5 3" xfId="17144"/>
    <cellStyle name="Input 5 2 14 6" xfId="17145"/>
    <cellStyle name="Input 5 2 14 7" xfId="17146"/>
    <cellStyle name="Input 5 2 15" xfId="17147"/>
    <cellStyle name="Input 5 2 15 2" xfId="17148"/>
    <cellStyle name="Input 5 2 15 2 2" xfId="17149"/>
    <cellStyle name="Input 5 2 15 2 3" xfId="17150"/>
    <cellStyle name="Input 5 2 15 3" xfId="17151"/>
    <cellStyle name="Input 5 2 15 3 2" xfId="17152"/>
    <cellStyle name="Input 5 2 15 3 3" xfId="17153"/>
    <cellStyle name="Input 5 2 15 4" xfId="17154"/>
    <cellStyle name="Input 5 2 15 4 2" xfId="17155"/>
    <cellStyle name="Input 5 2 15 4 3" xfId="17156"/>
    <cellStyle name="Input 5 2 15 5" xfId="17157"/>
    <cellStyle name="Input 5 2 15 5 2" xfId="17158"/>
    <cellStyle name="Input 5 2 15 5 3" xfId="17159"/>
    <cellStyle name="Input 5 2 15 6" xfId="17160"/>
    <cellStyle name="Input 5 2 15 7" xfId="17161"/>
    <cellStyle name="Input 5 2 16" xfId="17162"/>
    <cellStyle name="Input 5 2 16 2" xfId="17163"/>
    <cellStyle name="Input 5 2 16 2 2" xfId="17164"/>
    <cellStyle name="Input 5 2 16 2 3" xfId="17165"/>
    <cellStyle name="Input 5 2 16 3" xfId="17166"/>
    <cellStyle name="Input 5 2 16 3 2" xfId="17167"/>
    <cellStyle name="Input 5 2 16 3 3" xfId="17168"/>
    <cellStyle name="Input 5 2 16 4" xfId="17169"/>
    <cellStyle name="Input 5 2 16 4 2" xfId="17170"/>
    <cellStyle name="Input 5 2 16 4 3" xfId="17171"/>
    <cellStyle name="Input 5 2 16 5" xfId="17172"/>
    <cellStyle name="Input 5 2 16 5 2" xfId="17173"/>
    <cellStyle name="Input 5 2 16 5 3" xfId="17174"/>
    <cellStyle name="Input 5 2 16 6" xfId="17175"/>
    <cellStyle name="Input 5 2 16 7" xfId="17176"/>
    <cellStyle name="Input 5 2 17" xfId="17177"/>
    <cellStyle name="Input 5 2 17 2" xfId="17178"/>
    <cellStyle name="Input 5 2 17 2 2" xfId="17179"/>
    <cellStyle name="Input 5 2 17 2 3" xfId="17180"/>
    <cellStyle name="Input 5 2 17 3" xfId="17181"/>
    <cellStyle name="Input 5 2 17 3 2" xfId="17182"/>
    <cellStyle name="Input 5 2 17 3 3" xfId="17183"/>
    <cellStyle name="Input 5 2 17 4" xfId="17184"/>
    <cellStyle name="Input 5 2 17 4 2" xfId="17185"/>
    <cellStyle name="Input 5 2 17 4 3" xfId="17186"/>
    <cellStyle name="Input 5 2 17 5" xfId="17187"/>
    <cellStyle name="Input 5 2 17 5 2" xfId="17188"/>
    <cellStyle name="Input 5 2 17 5 3" xfId="17189"/>
    <cellStyle name="Input 5 2 17 6" xfId="17190"/>
    <cellStyle name="Input 5 2 17 7" xfId="17191"/>
    <cellStyle name="Input 5 2 18" xfId="17192"/>
    <cellStyle name="Input 5 2 18 2" xfId="17193"/>
    <cellStyle name="Input 5 2 18 2 2" xfId="17194"/>
    <cellStyle name="Input 5 2 18 2 3" xfId="17195"/>
    <cellStyle name="Input 5 2 18 3" xfId="17196"/>
    <cellStyle name="Input 5 2 18 3 2" xfId="17197"/>
    <cellStyle name="Input 5 2 18 3 3" xfId="17198"/>
    <cellStyle name="Input 5 2 18 4" xfId="17199"/>
    <cellStyle name="Input 5 2 18 4 2" xfId="17200"/>
    <cellStyle name="Input 5 2 18 4 3" xfId="17201"/>
    <cellStyle name="Input 5 2 18 5" xfId="17202"/>
    <cellStyle name="Input 5 2 18 5 2" xfId="17203"/>
    <cellStyle name="Input 5 2 18 5 3" xfId="17204"/>
    <cellStyle name="Input 5 2 18 6" xfId="17205"/>
    <cellStyle name="Input 5 2 18 7" xfId="17206"/>
    <cellStyle name="Input 5 2 19" xfId="17207"/>
    <cellStyle name="Input 5 2 19 2" xfId="17208"/>
    <cellStyle name="Input 5 2 19 3" xfId="17209"/>
    <cellStyle name="Input 5 2 2" xfId="17210"/>
    <cellStyle name="Input 5 2 2 10" xfId="52093"/>
    <cellStyle name="Input 5 2 2 10 2" xfId="52094"/>
    <cellStyle name="Input 5 2 2 11" xfId="52095"/>
    <cellStyle name="Input 5 2 2 11 2" xfId="52096"/>
    <cellStyle name="Input 5 2 2 12" xfId="52097"/>
    <cellStyle name="Input 5 2 2 12 2" xfId="52098"/>
    <cellStyle name="Input 5 2 2 13" xfId="52099"/>
    <cellStyle name="Input 5 2 2 13 2" xfId="52100"/>
    <cellStyle name="Input 5 2 2 14" xfId="52101"/>
    <cellStyle name="Input 5 2 2 14 2" xfId="52102"/>
    <cellStyle name="Input 5 2 2 15" xfId="52103"/>
    <cellStyle name="Input 5 2 2 15 2" xfId="52104"/>
    <cellStyle name="Input 5 2 2 16" xfId="52105"/>
    <cellStyle name="Input 5 2 2 2" xfId="17211"/>
    <cellStyle name="Input 5 2 2 2 10" xfId="17212"/>
    <cellStyle name="Input 5 2 2 2 11" xfId="17213"/>
    <cellStyle name="Input 5 2 2 2 2" xfId="17214"/>
    <cellStyle name="Input 5 2 2 2 2 2" xfId="17215"/>
    <cellStyle name="Input 5 2 2 2 2 3" xfId="17216"/>
    <cellStyle name="Input 5 2 2 2 2 4" xfId="17217"/>
    <cellStyle name="Input 5 2 2 2 3" xfId="17218"/>
    <cellStyle name="Input 5 2 2 2 3 2" xfId="17219"/>
    <cellStyle name="Input 5 2 2 2 3 3" xfId="17220"/>
    <cellStyle name="Input 5 2 2 2 4" xfId="17221"/>
    <cellStyle name="Input 5 2 2 2 4 2" xfId="17222"/>
    <cellStyle name="Input 5 2 2 2 4 3" xfId="17223"/>
    <cellStyle name="Input 5 2 2 2 5" xfId="17224"/>
    <cellStyle name="Input 5 2 2 2 5 2" xfId="17225"/>
    <cellStyle name="Input 5 2 2 2 5 3" xfId="17226"/>
    <cellStyle name="Input 5 2 2 2 6" xfId="17227"/>
    <cellStyle name="Input 5 2 2 2 6 2" xfId="17228"/>
    <cellStyle name="Input 5 2 2 2 6 3" xfId="17229"/>
    <cellStyle name="Input 5 2 2 2 7" xfId="17230"/>
    <cellStyle name="Input 5 2 2 2 7 2" xfId="17231"/>
    <cellStyle name="Input 5 2 2 2 7 3" xfId="17232"/>
    <cellStyle name="Input 5 2 2 2 8" xfId="17233"/>
    <cellStyle name="Input 5 2 2 2 8 2" xfId="17234"/>
    <cellStyle name="Input 5 2 2 2 8 3" xfId="17235"/>
    <cellStyle name="Input 5 2 2 2 9" xfId="17236"/>
    <cellStyle name="Input 5 2 2 3" xfId="17237"/>
    <cellStyle name="Input 5 2 2 3 2" xfId="17238"/>
    <cellStyle name="Input 5 2 2 3 3" xfId="17239"/>
    <cellStyle name="Input 5 2 2 4" xfId="17240"/>
    <cellStyle name="Input 5 2 2 4 2" xfId="17241"/>
    <cellStyle name="Input 5 2 2 4 3" xfId="17242"/>
    <cellStyle name="Input 5 2 2 5" xfId="17243"/>
    <cellStyle name="Input 5 2 2 5 2" xfId="17244"/>
    <cellStyle name="Input 5 2 2 5 3" xfId="17245"/>
    <cellStyle name="Input 5 2 2 6" xfId="17246"/>
    <cellStyle name="Input 5 2 2 6 2" xfId="52106"/>
    <cellStyle name="Input 5 2 2 7" xfId="17247"/>
    <cellStyle name="Input 5 2 2 7 2" xfId="52107"/>
    <cellStyle name="Input 5 2 2 8" xfId="52108"/>
    <cellStyle name="Input 5 2 2 8 2" xfId="52109"/>
    <cellStyle name="Input 5 2 2 9" xfId="52110"/>
    <cellStyle name="Input 5 2 2 9 2" xfId="52111"/>
    <cellStyle name="Input 5 2 20" xfId="17248"/>
    <cellStyle name="Input 5 2 20 2" xfId="17249"/>
    <cellStyle name="Input 5 2 20 3" xfId="17250"/>
    <cellStyle name="Input 5 2 21" xfId="17251"/>
    <cellStyle name="Input 5 2 21 2" xfId="17252"/>
    <cellStyle name="Input 5 2 21 3" xfId="17253"/>
    <cellStyle name="Input 5 2 22" xfId="17254"/>
    <cellStyle name="Input 5 2 3" xfId="17255"/>
    <cellStyle name="Input 5 2 3 10" xfId="17256"/>
    <cellStyle name="Input 5 2 3 2" xfId="17257"/>
    <cellStyle name="Input 5 2 3 2 2" xfId="17258"/>
    <cellStyle name="Input 5 2 3 2 3" xfId="17259"/>
    <cellStyle name="Input 5 2 3 2 4" xfId="17260"/>
    <cellStyle name="Input 5 2 3 3" xfId="17261"/>
    <cellStyle name="Input 5 2 3 3 2" xfId="17262"/>
    <cellStyle name="Input 5 2 3 3 3" xfId="17263"/>
    <cellStyle name="Input 5 2 3 4" xfId="17264"/>
    <cellStyle name="Input 5 2 3 4 2" xfId="17265"/>
    <cellStyle name="Input 5 2 3 4 3" xfId="17266"/>
    <cellStyle name="Input 5 2 3 5" xfId="17267"/>
    <cellStyle name="Input 5 2 3 5 2" xfId="17268"/>
    <cellStyle name="Input 5 2 3 5 3" xfId="17269"/>
    <cellStyle name="Input 5 2 3 6" xfId="17270"/>
    <cellStyle name="Input 5 2 3 6 2" xfId="17271"/>
    <cellStyle name="Input 5 2 3 6 3" xfId="17272"/>
    <cellStyle name="Input 5 2 3 7" xfId="17273"/>
    <cellStyle name="Input 5 2 3 7 2" xfId="17274"/>
    <cellStyle name="Input 5 2 3 7 3" xfId="17275"/>
    <cellStyle name="Input 5 2 3 8" xfId="17276"/>
    <cellStyle name="Input 5 2 3 9" xfId="17277"/>
    <cellStyle name="Input 5 2 4" xfId="17278"/>
    <cellStyle name="Input 5 2 4 2" xfId="17279"/>
    <cellStyle name="Input 5 2 4 2 2" xfId="17280"/>
    <cellStyle name="Input 5 2 4 2 3" xfId="17281"/>
    <cellStyle name="Input 5 2 4 3" xfId="17282"/>
    <cellStyle name="Input 5 2 4 3 2" xfId="17283"/>
    <cellStyle name="Input 5 2 4 3 3" xfId="17284"/>
    <cellStyle name="Input 5 2 4 4" xfId="17285"/>
    <cellStyle name="Input 5 2 4 4 2" xfId="17286"/>
    <cellStyle name="Input 5 2 4 4 3" xfId="17287"/>
    <cellStyle name="Input 5 2 4 5" xfId="17288"/>
    <cellStyle name="Input 5 2 4 5 2" xfId="17289"/>
    <cellStyle name="Input 5 2 4 5 3" xfId="17290"/>
    <cellStyle name="Input 5 2 4 6" xfId="17291"/>
    <cellStyle name="Input 5 2 4 7" xfId="17292"/>
    <cellStyle name="Input 5 2 5" xfId="17293"/>
    <cellStyle name="Input 5 2 5 2" xfId="17294"/>
    <cellStyle name="Input 5 2 5 2 2" xfId="17295"/>
    <cellStyle name="Input 5 2 5 2 3" xfId="17296"/>
    <cellStyle name="Input 5 2 5 3" xfId="17297"/>
    <cellStyle name="Input 5 2 5 3 2" xfId="17298"/>
    <cellStyle name="Input 5 2 5 3 3" xfId="17299"/>
    <cellStyle name="Input 5 2 5 4" xfId="17300"/>
    <cellStyle name="Input 5 2 5 4 2" xfId="17301"/>
    <cellStyle name="Input 5 2 5 4 3" xfId="17302"/>
    <cellStyle name="Input 5 2 5 5" xfId="17303"/>
    <cellStyle name="Input 5 2 5 5 2" xfId="17304"/>
    <cellStyle name="Input 5 2 5 5 3" xfId="17305"/>
    <cellStyle name="Input 5 2 5 6" xfId="17306"/>
    <cellStyle name="Input 5 2 5 7" xfId="17307"/>
    <cellStyle name="Input 5 2 6" xfId="17308"/>
    <cellStyle name="Input 5 2 6 2" xfId="17309"/>
    <cellStyle name="Input 5 2 6 2 2" xfId="17310"/>
    <cellStyle name="Input 5 2 6 2 3" xfId="17311"/>
    <cellStyle name="Input 5 2 6 3" xfId="17312"/>
    <cellStyle name="Input 5 2 6 3 2" xfId="17313"/>
    <cellStyle name="Input 5 2 6 3 3" xfId="17314"/>
    <cellStyle name="Input 5 2 6 4" xfId="17315"/>
    <cellStyle name="Input 5 2 6 4 2" xfId="17316"/>
    <cellStyle name="Input 5 2 6 4 3" xfId="17317"/>
    <cellStyle name="Input 5 2 6 5" xfId="17318"/>
    <cellStyle name="Input 5 2 6 5 2" xfId="17319"/>
    <cellStyle name="Input 5 2 6 5 3" xfId="17320"/>
    <cellStyle name="Input 5 2 6 6" xfId="17321"/>
    <cellStyle name="Input 5 2 6 7" xfId="17322"/>
    <cellStyle name="Input 5 2 7" xfId="17323"/>
    <cellStyle name="Input 5 2 7 2" xfId="17324"/>
    <cellStyle name="Input 5 2 7 2 2" xfId="17325"/>
    <cellStyle name="Input 5 2 7 2 3" xfId="17326"/>
    <cellStyle name="Input 5 2 7 3" xfId="17327"/>
    <cellStyle name="Input 5 2 7 3 2" xfId="17328"/>
    <cellStyle name="Input 5 2 7 3 3" xfId="17329"/>
    <cellStyle name="Input 5 2 7 4" xfId="17330"/>
    <cellStyle name="Input 5 2 7 4 2" xfId="17331"/>
    <cellStyle name="Input 5 2 7 4 3" xfId="17332"/>
    <cellStyle name="Input 5 2 7 5" xfId="17333"/>
    <cellStyle name="Input 5 2 7 5 2" xfId="17334"/>
    <cellStyle name="Input 5 2 7 5 3" xfId="17335"/>
    <cellStyle name="Input 5 2 7 6" xfId="17336"/>
    <cellStyle name="Input 5 2 7 7" xfId="17337"/>
    <cellStyle name="Input 5 2 8" xfId="17338"/>
    <cellStyle name="Input 5 2 8 2" xfId="17339"/>
    <cellStyle name="Input 5 2 8 2 2" xfId="17340"/>
    <cellStyle name="Input 5 2 8 2 3" xfId="17341"/>
    <cellStyle name="Input 5 2 8 3" xfId="17342"/>
    <cellStyle name="Input 5 2 8 3 2" xfId="17343"/>
    <cellStyle name="Input 5 2 8 3 3" xfId="17344"/>
    <cellStyle name="Input 5 2 8 4" xfId="17345"/>
    <cellStyle name="Input 5 2 8 4 2" xfId="17346"/>
    <cellStyle name="Input 5 2 8 4 3" xfId="17347"/>
    <cellStyle name="Input 5 2 8 5" xfId="17348"/>
    <cellStyle name="Input 5 2 8 5 2" xfId="17349"/>
    <cellStyle name="Input 5 2 8 5 3" xfId="17350"/>
    <cellStyle name="Input 5 2 8 6" xfId="17351"/>
    <cellStyle name="Input 5 2 8 7" xfId="17352"/>
    <cellStyle name="Input 5 2 9" xfId="17353"/>
    <cellStyle name="Input 5 2 9 2" xfId="17354"/>
    <cellStyle name="Input 5 2 9 2 2" xfId="17355"/>
    <cellStyle name="Input 5 2 9 2 3" xfId="17356"/>
    <cellStyle name="Input 5 2 9 3" xfId="17357"/>
    <cellStyle name="Input 5 2 9 3 2" xfId="17358"/>
    <cellStyle name="Input 5 2 9 3 3" xfId="17359"/>
    <cellStyle name="Input 5 2 9 4" xfId="17360"/>
    <cellStyle name="Input 5 2 9 4 2" xfId="17361"/>
    <cellStyle name="Input 5 2 9 4 3" xfId="17362"/>
    <cellStyle name="Input 5 2 9 5" xfId="17363"/>
    <cellStyle name="Input 5 2 9 5 2" xfId="17364"/>
    <cellStyle name="Input 5 2 9 5 3" xfId="17365"/>
    <cellStyle name="Input 5 2 9 6" xfId="17366"/>
    <cellStyle name="Input 5 2 9 7" xfId="17367"/>
    <cellStyle name="Input 5 20" xfId="52112"/>
    <cellStyle name="Input 5 20 2" xfId="52113"/>
    <cellStyle name="Input 5 21" xfId="52114"/>
    <cellStyle name="Input 5 22" xfId="52115"/>
    <cellStyle name="Input 5 23" xfId="52116"/>
    <cellStyle name="Input 5 3" xfId="17368"/>
    <cellStyle name="Input 5 3 10" xfId="52117"/>
    <cellStyle name="Input 5 3 10 2" xfId="52118"/>
    <cellStyle name="Input 5 3 11" xfId="52119"/>
    <cellStyle name="Input 5 3 11 2" xfId="52120"/>
    <cellStyle name="Input 5 3 12" xfId="52121"/>
    <cellStyle name="Input 5 3 12 2" xfId="52122"/>
    <cellStyle name="Input 5 3 13" xfId="52123"/>
    <cellStyle name="Input 5 3 13 2" xfId="52124"/>
    <cellStyle name="Input 5 3 14" xfId="52125"/>
    <cellStyle name="Input 5 3 14 2" xfId="52126"/>
    <cellStyle name="Input 5 3 15" xfId="52127"/>
    <cellStyle name="Input 5 3 15 2" xfId="52128"/>
    <cellStyle name="Input 5 3 16" xfId="52129"/>
    <cellStyle name="Input 5 3 2" xfId="17369"/>
    <cellStyle name="Input 5 3 2 10" xfId="17370"/>
    <cellStyle name="Input 5 3 2 11" xfId="17371"/>
    <cellStyle name="Input 5 3 2 2" xfId="17372"/>
    <cellStyle name="Input 5 3 2 2 2" xfId="17373"/>
    <cellStyle name="Input 5 3 2 2 3" xfId="17374"/>
    <cellStyle name="Input 5 3 2 2 4" xfId="17375"/>
    <cellStyle name="Input 5 3 2 3" xfId="17376"/>
    <cellStyle name="Input 5 3 2 3 2" xfId="17377"/>
    <cellStyle name="Input 5 3 2 3 3" xfId="17378"/>
    <cellStyle name="Input 5 3 2 4" xfId="17379"/>
    <cellStyle name="Input 5 3 2 4 2" xfId="17380"/>
    <cellStyle name="Input 5 3 2 4 3" xfId="17381"/>
    <cellStyle name="Input 5 3 2 5" xfId="17382"/>
    <cellStyle name="Input 5 3 2 5 2" xfId="17383"/>
    <cellStyle name="Input 5 3 2 5 3" xfId="17384"/>
    <cellStyle name="Input 5 3 2 6" xfId="17385"/>
    <cellStyle name="Input 5 3 2 6 2" xfId="17386"/>
    <cellStyle name="Input 5 3 2 6 3" xfId="17387"/>
    <cellStyle name="Input 5 3 2 7" xfId="17388"/>
    <cellStyle name="Input 5 3 2 7 2" xfId="17389"/>
    <cellStyle name="Input 5 3 2 7 3" xfId="17390"/>
    <cellStyle name="Input 5 3 2 8" xfId="17391"/>
    <cellStyle name="Input 5 3 2 8 2" xfId="17392"/>
    <cellStyle name="Input 5 3 2 8 3" xfId="17393"/>
    <cellStyle name="Input 5 3 2 9" xfId="17394"/>
    <cellStyle name="Input 5 3 3" xfId="17395"/>
    <cellStyle name="Input 5 3 3 2" xfId="17396"/>
    <cellStyle name="Input 5 3 3 3" xfId="17397"/>
    <cellStyle name="Input 5 3 4" xfId="17398"/>
    <cellStyle name="Input 5 3 4 2" xfId="17399"/>
    <cellStyle name="Input 5 3 4 3" xfId="17400"/>
    <cellStyle name="Input 5 3 5" xfId="17401"/>
    <cellStyle name="Input 5 3 5 2" xfId="17402"/>
    <cellStyle name="Input 5 3 5 3" xfId="17403"/>
    <cellStyle name="Input 5 3 6" xfId="17404"/>
    <cellStyle name="Input 5 3 6 2" xfId="17405"/>
    <cellStyle name="Input 5 3 6 3" xfId="17406"/>
    <cellStyle name="Input 5 3 7" xfId="17407"/>
    <cellStyle name="Input 5 3 7 2" xfId="17408"/>
    <cellStyle name="Input 5 3 7 3" xfId="17409"/>
    <cellStyle name="Input 5 3 8" xfId="17410"/>
    <cellStyle name="Input 5 3 8 2" xfId="52130"/>
    <cellStyle name="Input 5 3 9" xfId="17411"/>
    <cellStyle name="Input 5 3 9 2" xfId="52131"/>
    <cellStyle name="Input 5 4" xfId="17412"/>
    <cellStyle name="Input 5 4 10" xfId="17413"/>
    <cellStyle name="Input 5 4 11" xfId="17414"/>
    <cellStyle name="Input 5 4 2" xfId="17415"/>
    <cellStyle name="Input 5 4 2 2" xfId="17416"/>
    <cellStyle name="Input 5 4 2 3" xfId="17417"/>
    <cellStyle name="Input 5 4 2 4" xfId="17418"/>
    <cellStyle name="Input 5 4 3" xfId="17419"/>
    <cellStyle name="Input 5 4 3 2" xfId="17420"/>
    <cellStyle name="Input 5 4 3 3" xfId="17421"/>
    <cellStyle name="Input 5 4 4" xfId="17422"/>
    <cellStyle name="Input 5 4 4 2" xfId="17423"/>
    <cellStyle name="Input 5 4 4 3" xfId="17424"/>
    <cellStyle name="Input 5 4 5" xfId="17425"/>
    <cellStyle name="Input 5 4 5 2" xfId="17426"/>
    <cellStyle name="Input 5 4 5 3" xfId="17427"/>
    <cellStyle name="Input 5 4 6" xfId="17428"/>
    <cellStyle name="Input 5 4 6 2" xfId="17429"/>
    <cellStyle name="Input 5 4 6 3" xfId="17430"/>
    <cellStyle name="Input 5 4 7" xfId="17431"/>
    <cellStyle name="Input 5 4 7 2" xfId="17432"/>
    <cellStyle name="Input 5 4 7 3" xfId="17433"/>
    <cellStyle name="Input 5 4 8" xfId="17434"/>
    <cellStyle name="Input 5 4 8 2" xfId="17435"/>
    <cellStyle name="Input 5 4 8 3" xfId="17436"/>
    <cellStyle name="Input 5 4 9" xfId="17437"/>
    <cellStyle name="Input 5 5" xfId="17438"/>
    <cellStyle name="Input 5 5 2" xfId="17439"/>
    <cellStyle name="Input 5 5 2 2" xfId="17440"/>
    <cellStyle name="Input 5 5 2 3" xfId="17441"/>
    <cellStyle name="Input 5 5 3" xfId="17442"/>
    <cellStyle name="Input 5 5 3 2" xfId="17443"/>
    <cellStyle name="Input 5 5 3 3" xfId="17444"/>
    <cellStyle name="Input 5 5 4" xfId="17445"/>
    <cellStyle name="Input 5 5 4 2" xfId="17446"/>
    <cellStyle name="Input 5 5 4 3" xfId="17447"/>
    <cellStyle name="Input 5 5 5" xfId="17448"/>
    <cellStyle name="Input 5 5 5 2" xfId="17449"/>
    <cellStyle name="Input 5 5 5 3" xfId="17450"/>
    <cellStyle name="Input 5 5 6" xfId="17451"/>
    <cellStyle name="Input 5 5 7" xfId="17452"/>
    <cellStyle name="Input 5 5 8" xfId="17453"/>
    <cellStyle name="Input 5 6" xfId="17454"/>
    <cellStyle name="Input 5 6 2" xfId="17455"/>
    <cellStyle name="Input 5 6 3" xfId="17456"/>
    <cellStyle name="Input 5 7" xfId="17457"/>
    <cellStyle name="Input 5 7 2" xfId="52132"/>
    <cellStyle name="Input 5 8" xfId="52133"/>
    <cellStyle name="Input 5 8 2" xfId="52134"/>
    <cellStyle name="Input 5 9" xfId="52135"/>
    <cellStyle name="Input 5 9 2" xfId="52136"/>
    <cellStyle name="Input 5_Income Statement " xfId="52137"/>
    <cellStyle name="Input 6" xfId="17458"/>
    <cellStyle name="Input 6 10" xfId="52138"/>
    <cellStyle name="Input 6 10 2" xfId="52139"/>
    <cellStyle name="Input 6 11" xfId="52140"/>
    <cellStyle name="Input 6 11 2" xfId="52141"/>
    <cellStyle name="Input 6 12" xfId="52142"/>
    <cellStyle name="Input 6 12 2" xfId="52143"/>
    <cellStyle name="Input 6 13" xfId="52144"/>
    <cellStyle name="Input 6 13 2" xfId="52145"/>
    <cellStyle name="Input 6 14" xfId="52146"/>
    <cellStyle name="Input 6 14 2" xfId="52147"/>
    <cellStyle name="Input 6 15" xfId="52148"/>
    <cellStyle name="Input 6 15 2" xfId="52149"/>
    <cellStyle name="Input 6 16" xfId="52150"/>
    <cellStyle name="Input 6 16 2" xfId="52151"/>
    <cellStyle name="Input 6 17" xfId="52152"/>
    <cellStyle name="Input 6 17 2" xfId="52153"/>
    <cellStyle name="Input 6 18" xfId="52154"/>
    <cellStyle name="Input 6 18 2" xfId="52155"/>
    <cellStyle name="Input 6 19" xfId="52156"/>
    <cellStyle name="Input 6 19 2" xfId="52157"/>
    <cellStyle name="Input 6 2" xfId="17459"/>
    <cellStyle name="Input 6 2 10" xfId="17460"/>
    <cellStyle name="Input 6 2 10 2" xfId="17461"/>
    <cellStyle name="Input 6 2 10 2 2" xfId="17462"/>
    <cellStyle name="Input 6 2 10 2 3" xfId="17463"/>
    <cellStyle name="Input 6 2 10 3" xfId="17464"/>
    <cellStyle name="Input 6 2 10 3 2" xfId="17465"/>
    <cellStyle name="Input 6 2 10 3 3" xfId="17466"/>
    <cellStyle name="Input 6 2 10 4" xfId="17467"/>
    <cellStyle name="Input 6 2 10 4 2" xfId="17468"/>
    <cellStyle name="Input 6 2 10 4 3" xfId="17469"/>
    <cellStyle name="Input 6 2 10 5" xfId="17470"/>
    <cellStyle name="Input 6 2 10 5 2" xfId="17471"/>
    <cellStyle name="Input 6 2 10 5 3" xfId="17472"/>
    <cellStyle name="Input 6 2 10 6" xfId="17473"/>
    <cellStyle name="Input 6 2 10 7" xfId="17474"/>
    <cellStyle name="Input 6 2 11" xfId="17475"/>
    <cellStyle name="Input 6 2 11 2" xfId="17476"/>
    <cellStyle name="Input 6 2 11 2 2" xfId="17477"/>
    <cellStyle name="Input 6 2 11 2 3" xfId="17478"/>
    <cellStyle name="Input 6 2 11 3" xfId="17479"/>
    <cellStyle name="Input 6 2 11 3 2" xfId="17480"/>
    <cellStyle name="Input 6 2 11 3 3" xfId="17481"/>
    <cellStyle name="Input 6 2 11 4" xfId="17482"/>
    <cellStyle name="Input 6 2 11 4 2" xfId="17483"/>
    <cellStyle name="Input 6 2 11 4 3" xfId="17484"/>
    <cellStyle name="Input 6 2 11 5" xfId="17485"/>
    <cellStyle name="Input 6 2 11 5 2" xfId="17486"/>
    <cellStyle name="Input 6 2 11 5 3" xfId="17487"/>
    <cellStyle name="Input 6 2 11 6" xfId="17488"/>
    <cellStyle name="Input 6 2 11 7" xfId="17489"/>
    <cellStyle name="Input 6 2 12" xfId="17490"/>
    <cellStyle name="Input 6 2 12 2" xfId="17491"/>
    <cellStyle name="Input 6 2 12 2 2" xfId="17492"/>
    <cellStyle name="Input 6 2 12 2 3" xfId="17493"/>
    <cellStyle name="Input 6 2 12 3" xfId="17494"/>
    <cellStyle name="Input 6 2 12 3 2" xfId="17495"/>
    <cellStyle name="Input 6 2 12 3 3" xfId="17496"/>
    <cellStyle name="Input 6 2 12 4" xfId="17497"/>
    <cellStyle name="Input 6 2 12 4 2" xfId="17498"/>
    <cellStyle name="Input 6 2 12 4 3" xfId="17499"/>
    <cellStyle name="Input 6 2 12 5" xfId="17500"/>
    <cellStyle name="Input 6 2 12 5 2" xfId="17501"/>
    <cellStyle name="Input 6 2 12 5 3" xfId="17502"/>
    <cellStyle name="Input 6 2 12 6" xfId="17503"/>
    <cellStyle name="Input 6 2 12 7" xfId="17504"/>
    <cellStyle name="Input 6 2 13" xfId="17505"/>
    <cellStyle name="Input 6 2 13 2" xfId="17506"/>
    <cellStyle name="Input 6 2 13 2 2" xfId="17507"/>
    <cellStyle name="Input 6 2 13 2 3" xfId="17508"/>
    <cellStyle name="Input 6 2 13 3" xfId="17509"/>
    <cellStyle name="Input 6 2 13 3 2" xfId="17510"/>
    <cellStyle name="Input 6 2 13 3 3" xfId="17511"/>
    <cellStyle name="Input 6 2 13 4" xfId="17512"/>
    <cellStyle name="Input 6 2 13 4 2" xfId="17513"/>
    <cellStyle name="Input 6 2 13 4 3" xfId="17514"/>
    <cellStyle name="Input 6 2 13 5" xfId="17515"/>
    <cellStyle name="Input 6 2 13 5 2" xfId="17516"/>
    <cellStyle name="Input 6 2 13 5 3" xfId="17517"/>
    <cellStyle name="Input 6 2 13 6" xfId="17518"/>
    <cellStyle name="Input 6 2 13 7" xfId="17519"/>
    <cellStyle name="Input 6 2 14" xfId="17520"/>
    <cellStyle name="Input 6 2 14 2" xfId="17521"/>
    <cellStyle name="Input 6 2 14 2 2" xfId="17522"/>
    <cellStyle name="Input 6 2 14 2 3" xfId="17523"/>
    <cellStyle name="Input 6 2 14 3" xfId="17524"/>
    <cellStyle name="Input 6 2 14 3 2" xfId="17525"/>
    <cellStyle name="Input 6 2 14 3 3" xfId="17526"/>
    <cellStyle name="Input 6 2 14 4" xfId="17527"/>
    <cellStyle name="Input 6 2 14 4 2" xfId="17528"/>
    <cellStyle name="Input 6 2 14 4 3" xfId="17529"/>
    <cellStyle name="Input 6 2 14 5" xfId="17530"/>
    <cellStyle name="Input 6 2 14 5 2" xfId="17531"/>
    <cellStyle name="Input 6 2 14 5 3" xfId="17532"/>
    <cellStyle name="Input 6 2 14 6" xfId="17533"/>
    <cellStyle name="Input 6 2 14 7" xfId="17534"/>
    <cellStyle name="Input 6 2 15" xfId="17535"/>
    <cellStyle name="Input 6 2 15 2" xfId="17536"/>
    <cellStyle name="Input 6 2 15 2 2" xfId="17537"/>
    <cellStyle name="Input 6 2 15 2 3" xfId="17538"/>
    <cellStyle name="Input 6 2 15 3" xfId="17539"/>
    <cellStyle name="Input 6 2 15 3 2" xfId="17540"/>
    <cellStyle name="Input 6 2 15 3 3" xfId="17541"/>
    <cellStyle name="Input 6 2 15 4" xfId="17542"/>
    <cellStyle name="Input 6 2 15 4 2" xfId="17543"/>
    <cellStyle name="Input 6 2 15 4 3" xfId="17544"/>
    <cellStyle name="Input 6 2 15 5" xfId="17545"/>
    <cellStyle name="Input 6 2 15 5 2" xfId="17546"/>
    <cellStyle name="Input 6 2 15 5 3" xfId="17547"/>
    <cellStyle name="Input 6 2 15 6" xfId="17548"/>
    <cellStyle name="Input 6 2 15 7" xfId="17549"/>
    <cellStyle name="Input 6 2 16" xfId="17550"/>
    <cellStyle name="Input 6 2 16 2" xfId="17551"/>
    <cellStyle name="Input 6 2 16 2 2" xfId="17552"/>
    <cellStyle name="Input 6 2 16 2 3" xfId="17553"/>
    <cellStyle name="Input 6 2 16 3" xfId="17554"/>
    <cellStyle name="Input 6 2 16 3 2" xfId="17555"/>
    <cellStyle name="Input 6 2 16 3 3" xfId="17556"/>
    <cellStyle name="Input 6 2 16 4" xfId="17557"/>
    <cellStyle name="Input 6 2 16 4 2" xfId="17558"/>
    <cellStyle name="Input 6 2 16 4 3" xfId="17559"/>
    <cellStyle name="Input 6 2 16 5" xfId="17560"/>
    <cellStyle name="Input 6 2 16 5 2" xfId="17561"/>
    <cellStyle name="Input 6 2 16 5 3" xfId="17562"/>
    <cellStyle name="Input 6 2 16 6" xfId="17563"/>
    <cellStyle name="Input 6 2 16 7" xfId="17564"/>
    <cellStyle name="Input 6 2 17" xfId="17565"/>
    <cellStyle name="Input 6 2 17 2" xfId="17566"/>
    <cellStyle name="Input 6 2 17 2 2" xfId="17567"/>
    <cellStyle name="Input 6 2 17 2 3" xfId="17568"/>
    <cellStyle name="Input 6 2 17 3" xfId="17569"/>
    <cellStyle name="Input 6 2 17 3 2" xfId="17570"/>
    <cellStyle name="Input 6 2 17 3 3" xfId="17571"/>
    <cellStyle name="Input 6 2 17 4" xfId="17572"/>
    <cellStyle name="Input 6 2 17 4 2" xfId="17573"/>
    <cellStyle name="Input 6 2 17 4 3" xfId="17574"/>
    <cellStyle name="Input 6 2 17 5" xfId="17575"/>
    <cellStyle name="Input 6 2 17 5 2" xfId="17576"/>
    <cellStyle name="Input 6 2 17 5 3" xfId="17577"/>
    <cellStyle name="Input 6 2 17 6" xfId="17578"/>
    <cellStyle name="Input 6 2 17 7" xfId="17579"/>
    <cellStyle name="Input 6 2 18" xfId="17580"/>
    <cellStyle name="Input 6 2 18 2" xfId="17581"/>
    <cellStyle name="Input 6 2 18 2 2" xfId="17582"/>
    <cellStyle name="Input 6 2 18 2 3" xfId="17583"/>
    <cellStyle name="Input 6 2 18 3" xfId="17584"/>
    <cellStyle name="Input 6 2 18 3 2" xfId="17585"/>
    <cellStyle name="Input 6 2 18 3 3" xfId="17586"/>
    <cellStyle name="Input 6 2 18 4" xfId="17587"/>
    <cellStyle name="Input 6 2 18 4 2" xfId="17588"/>
    <cellStyle name="Input 6 2 18 4 3" xfId="17589"/>
    <cellStyle name="Input 6 2 18 5" xfId="17590"/>
    <cellStyle name="Input 6 2 18 5 2" xfId="17591"/>
    <cellStyle name="Input 6 2 18 5 3" xfId="17592"/>
    <cellStyle name="Input 6 2 18 6" xfId="17593"/>
    <cellStyle name="Input 6 2 18 7" xfId="17594"/>
    <cellStyle name="Input 6 2 19" xfId="17595"/>
    <cellStyle name="Input 6 2 19 2" xfId="17596"/>
    <cellStyle name="Input 6 2 19 3" xfId="17597"/>
    <cellStyle name="Input 6 2 2" xfId="17598"/>
    <cellStyle name="Input 6 2 2 10" xfId="52158"/>
    <cellStyle name="Input 6 2 2 10 2" xfId="52159"/>
    <cellStyle name="Input 6 2 2 11" xfId="52160"/>
    <cellStyle name="Input 6 2 2 11 2" xfId="52161"/>
    <cellStyle name="Input 6 2 2 12" xfId="52162"/>
    <cellStyle name="Input 6 2 2 12 2" xfId="52163"/>
    <cellStyle name="Input 6 2 2 13" xfId="52164"/>
    <cellStyle name="Input 6 2 2 13 2" xfId="52165"/>
    <cellStyle name="Input 6 2 2 14" xfId="52166"/>
    <cellStyle name="Input 6 2 2 14 2" xfId="52167"/>
    <cellStyle name="Input 6 2 2 15" xfId="52168"/>
    <cellStyle name="Input 6 2 2 15 2" xfId="52169"/>
    <cellStyle name="Input 6 2 2 16" xfId="52170"/>
    <cellStyle name="Input 6 2 2 2" xfId="17599"/>
    <cellStyle name="Input 6 2 2 2 10" xfId="17600"/>
    <cellStyle name="Input 6 2 2 2 11" xfId="17601"/>
    <cellStyle name="Input 6 2 2 2 2" xfId="17602"/>
    <cellStyle name="Input 6 2 2 2 2 2" xfId="17603"/>
    <cellStyle name="Input 6 2 2 2 2 3" xfId="17604"/>
    <cellStyle name="Input 6 2 2 2 2 4" xfId="17605"/>
    <cellStyle name="Input 6 2 2 2 3" xfId="17606"/>
    <cellStyle name="Input 6 2 2 2 3 2" xfId="17607"/>
    <cellStyle name="Input 6 2 2 2 3 3" xfId="17608"/>
    <cellStyle name="Input 6 2 2 2 4" xfId="17609"/>
    <cellStyle name="Input 6 2 2 2 4 2" xfId="17610"/>
    <cellStyle name="Input 6 2 2 2 4 3" xfId="17611"/>
    <cellStyle name="Input 6 2 2 2 5" xfId="17612"/>
    <cellStyle name="Input 6 2 2 2 5 2" xfId="17613"/>
    <cellStyle name="Input 6 2 2 2 5 3" xfId="17614"/>
    <cellStyle name="Input 6 2 2 2 6" xfId="17615"/>
    <cellStyle name="Input 6 2 2 2 6 2" xfId="17616"/>
    <cellStyle name="Input 6 2 2 2 6 3" xfId="17617"/>
    <cellStyle name="Input 6 2 2 2 7" xfId="17618"/>
    <cellStyle name="Input 6 2 2 2 7 2" xfId="17619"/>
    <cellStyle name="Input 6 2 2 2 7 3" xfId="17620"/>
    <cellStyle name="Input 6 2 2 2 8" xfId="17621"/>
    <cellStyle name="Input 6 2 2 2 8 2" xfId="17622"/>
    <cellStyle name="Input 6 2 2 2 8 3" xfId="17623"/>
    <cellStyle name="Input 6 2 2 2 9" xfId="17624"/>
    <cellStyle name="Input 6 2 2 3" xfId="17625"/>
    <cellStyle name="Input 6 2 2 3 2" xfId="17626"/>
    <cellStyle name="Input 6 2 2 3 3" xfId="17627"/>
    <cellStyle name="Input 6 2 2 4" xfId="17628"/>
    <cellStyle name="Input 6 2 2 4 2" xfId="17629"/>
    <cellStyle name="Input 6 2 2 4 3" xfId="17630"/>
    <cellStyle name="Input 6 2 2 5" xfId="17631"/>
    <cellStyle name="Input 6 2 2 5 2" xfId="17632"/>
    <cellStyle name="Input 6 2 2 5 3" xfId="17633"/>
    <cellStyle name="Input 6 2 2 6" xfId="17634"/>
    <cellStyle name="Input 6 2 2 6 2" xfId="52171"/>
    <cellStyle name="Input 6 2 2 7" xfId="17635"/>
    <cellStyle name="Input 6 2 2 7 2" xfId="52172"/>
    <cellStyle name="Input 6 2 2 8" xfId="52173"/>
    <cellStyle name="Input 6 2 2 8 2" xfId="52174"/>
    <cellStyle name="Input 6 2 2 9" xfId="52175"/>
    <cellStyle name="Input 6 2 2 9 2" xfId="52176"/>
    <cellStyle name="Input 6 2 20" xfId="17636"/>
    <cellStyle name="Input 6 2 20 2" xfId="17637"/>
    <cellStyle name="Input 6 2 20 3" xfId="17638"/>
    <cellStyle name="Input 6 2 21" xfId="17639"/>
    <cellStyle name="Input 6 2 21 2" xfId="17640"/>
    <cellStyle name="Input 6 2 21 3" xfId="17641"/>
    <cellStyle name="Input 6 2 22" xfId="17642"/>
    <cellStyle name="Input 6 2 3" xfId="17643"/>
    <cellStyle name="Input 6 2 3 10" xfId="17644"/>
    <cellStyle name="Input 6 2 3 2" xfId="17645"/>
    <cellStyle name="Input 6 2 3 2 2" xfId="17646"/>
    <cellStyle name="Input 6 2 3 2 3" xfId="17647"/>
    <cellStyle name="Input 6 2 3 2 4" xfId="17648"/>
    <cellStyle name="Input 6 2 3 3" xfId="17649"/>
    <cellStyle name="Input 6 2 3 3 2" xfId="17650"/>
    <cellStyle name="Input 6 2 3 3 3" xfId="17651"/>
    <cellStyle name="Input 6 2 3 4" xfId="17652"/>
    <cellStyle name="Input 6 2 3 4 2" xfId="17653"/>
    <cellStyle name="Input 6 2 3 4 3" xfId="17654"/>
    <cellStyle name="Input 6 2 3 5" xfId="17655"/>
    <cellStyle name="Input 6 2 3 5 2" xfId="17656"/>
    <cellStyle name="Input 6 2 3 5 3" xfId="17657"/>
    <cellStyle name="Input 6 2 3 6" xfId="17658"/>
    <cellStyle name="Input 6 2 3 6 2" xfId="17659"/>
    <cellStyle name="Input 6 2 3 6 3" xfId="17660"/>
    <cellStyle name="Input 6 2 3 7" xfId="17661"/>
    <cellStyle name="Input 6 2 3 7 2" xfId="17662"/>
    <cellStyle name="Input 6 2 3 7 3" xfId="17663"/>
    <cellStyle name="Input 6 2 3 8" xfId="17664"/>
    <cellStyle name="Input 6 2 3 9" xfId="17665"/>
    <cellStyle name="Input 6 2 4" xfId="17666"/>
    <cellStyle name="Input 6 2 4 2" xfId="17667"/>
    <cellStyle name="Input 6 2 4 2 2" xfId="17668"/>
    <cellStyle name="Input 6 2 4 2 3" xfId="17669"/>
    <cellStyle name="Input 6 2 4 3" xfId="17670"/>
    <cellStyle name="Input 6 2 4 3 2" xfId="17671"/>
    <cellStyle name="Input 6 2 4 3 3" xfId="17672"/>
    <cellStyle name="Input 6 2 4 4" xfId="17673"/>
    <cellStyle name="Input 6 2 4 4 2" xfId="17674"/>
    <cellStyle name="Input 6 2 4 4 3" xfId="17675"/>
    <cellStyle name="Input 6 2 4 5" xfId="17676"/>
    <cellStyle name="Input 6 2 4 5 2" xfId="17677"/>
    <cellStyle name="Input 6 2 4 5 3" xfId="17678"/>
    <cellStyle name="Input 6 2 4 6" xfId="17679"/>
    <cellStyle name="Input 6 2 4 7" xfId="17680"/>
    <cellStyle name="Input 6 2 5" xfId="17681"/>
    <cellStyle name="Input 6 2 5 2" xfId="17682"/>
    <cellStyle name="Input 6 2 5 2 2" xfId="17683"/>
    <cellStyle name="Input 6 2 5 2 3" xfId="17684"/>
    <cellStyle name="Input 6 2 5 3" xfId="17685"/>
    <cellStyle name="Input 6 2 5 3 2" xfId="17686"/>
    <cellStyle name="Input 6 2 5 3 3" xfId="17687"/>
    <cellStyle name="Input 6 2 5 4" xfId="17688"/>
    <cellStyle name="Input 6 2 5 4 2" xfId="17689"/>
    <cellStyle name="Input 6 2 5 4 3" xfId="17690"/>
    <cellStyle name="Input 6 2 5 5" xfId="17691"/>
    <cellStyle name="Input 6 2 5 5 2" xfId="17692"/>
    <cellStyle name="Input 6 2 5 5 3" xfId="17693"/>
    <cellStyle name="Input 6 2 5 6" xfId="17694"/>
    <cellStyle name="Input 6 2 5 7" xfId="17695"/>
    <cellStyle name="Input 6 2 6" xfId="17696"/>
    <cellStyle name="Input 6 2 6 2" xfId="17697"/>
    <cellStyle name="Input 6 2 6 2 2" xfId="17698"/>
    <cellStyle name="Input 6 2 6 2 3" xfId="17699"/>
    <cellStyle name="Input 6 2 6 3" xfId="17700"/>
    <cellStyle name="Input 6 2 6 3 2" xfId="17701"/>
    <cellStyle name="Input 6 2 6 3 3" xfId="17702"/>
    <cellStyle name="Input 6 2 6 4" xfId="17703"/>
    <cellStyle name="Input 6 2 6 4 2" xfId="17704"/>
    <cellStyle name="Input 6 2 6 4 3" xfId="17705"/>
    <cellStyle name="Input 6 2 6 5" xfId="17706"/>
    <cellStyle name="Input 6 2 6 5 2" xfId="17707"/>
    <cellStyle name="Input 6 2 6 5 3" xfId="17708"/>
    <cellStyle name="Input 6 2 6 6" xfId="17709"/>
    <cellStyle name="Input 6 2 6 7" xfId="17710"/>
    <cellStyle name="Input 6 2 7" xfId="17711"/>
    <cellStyle name="Input 6 2 7 2" xfId="17712"/>
    <cellStyle name="Input 6 2 7 2 2" xfId="17713"/>
    <cellStyle name="Input 6 2 7 2 3" xfId="17714"/>
    <cellStyle name="Input 6 2 7 3" xfId="17715"/>
    <cellStyle name="Input 6 2 7 3 2" xfId="17716"/>
    <cellStyle name="Input 6 2 7 3 3" xfId="17717"/>
    <cellStyle name="Input 6 2 7 4" xfId="17718"/>
    <cellStyle name="Input 6 2 7 4 2" xfId="17719"/>
    <cellStyle name="Input 6 2 7 4 3" xfId="17720"/>
    <cellStyle name="Input 6 2 7 5" xfId="17721"/>
    <cellStyle name="Input 6 2 7 5 2" xfId="17722"/>
    <cellStyle name="Input 6 2 7 5 3" xfId="17723"/>
    <cellStyle name="Input 6 2 7 6" xfId="17724"/>
    <cellStyle name="Input 6 2 7 7" xfId="17725"/>
    <cellStyle name="Input 6 2 8" xfId="17726"/>
    <cellStyle name="Input 6 2 8 2" xfId="17727"/>
    <cellStyle name="Input 6 2 8 2 2" xfId="17728"/>
    <cellStyle name="Input 6 2 8 2 3" xfId="17729"/>
    <cellStyle name="Input 6 2 8 3" xfId="17730"/>
    <cellStyle name="Input 6 2 8 3 2" xfId="17731"/>
    <cellStyle name="Input 6 2 8 3 3" xfId="17732"/>
    <cellStyle name="Input 6 2 8 4" xfId="17733"/>
    <cellStyle name="Input 6 2 8 4 2" xfId="17734"/>
    <cellStyle name="Input 6 2 8 4 3" xfId="17735"/>
    <cellStyle name="Input 6 2 8 5" xfId="17736"/>
    <cellStyle name="Input 6 2 8 5 2" xfId="17737"/>
    <cellStyle name="Input 6 2 8 5 3" xfId="17738"/>
    <cellStyle name="Input 6 2 8 6" xfId="17739"/>
    <cellStyle name="Input 6 2 8 7" xfId="17740"/>
    <cellStyle name="Input 6 2 9" xfId="17741"/>
    <cellStyle name="Input 6 2 9 2" xfId="17742"/>
    <cellStyle name="Input 6 2 9 2 2" xfId="17743"/>
    <cellStyle name="Input 6 2 9 2 3" xfId="17744"/>
    <cellStyle name="Input 6 2 9 3" xfId="17745"/>
    <cellStyle name="Input 6 2 9 3 2" xfId="17746"/>
    <cellStyle name="Input 6 2 9 3 3" xfId="17747"/>
    <cellStyle name="Input 6 2 9 4" xfId="17748"/>
    <cellStyle name="Input 6 2 9 4 2" xfId="17749"/>
    <cellStyle name="Input 6 2 9 4 3" xfId="17750"/>
    <cellStyle name="Input 6 2 9 5" xfId="17751"/>
    <cellStyle name="Input 6 2 9 5 2" xfId="17752"/>
    <cellStyle name="Input 6 2 9 5 3" xfId="17753"/>
    <cellStyle name="Input 6 2 9 6" xfId="17754"/>
    <cellStyle name="Input 6 2 9 7" xfId="17755"/>
    <cellStyle name="Input 6 20" xfId="52177"/>
    <cellStyle name="Input 6 20 2" xfId="52178"/>
    <cellStyle name="Input 6 21" xfId="52179"/>
    <cellStyle name="Input 6 3" xfId="17756"/>
    <cellStyle name="Input 6 3 10" xfId="52180"/>
    <cellStyle name="Input 6 3 10 2" xfId="52181"/>
    <cellStyle name="Input 6 3 11" xfId="52182"/>
    <cellStyle name="Input 6 3 11 2" xfId="52183"/>
    <cellStyle name="Input 6 3 12" xfId="52184"/>
    <cellStyle name="Input 6 3 12 2" xfId="52185"/>
    <cellStyle name="Input 6 3 13" xfId="52186"/>
    <cellStyle name="Input 6 3 13 2" xfId="52187"/>
    <cellStyle name="Input 6 3 14" xfId="52188"/>
    <cellStyle name="Input 6 3 14 2" xfId="52189"/>
    <cellStyle name="Input 6 3 15" xfId="52190"/>
    <cellStyle name="Input 6 3 15 2" xfId="52191"/>
    <cellStyle name="Input 6 3 16" xfId="52192"/>
    <cellStyle name="Input 6 3 2" xfId="17757"/>
    <cellStyle name="Input 6 3 2 10" xfId="17758"/>
    <cellStyle name="Input 6 3 2 11" xfId="17759"/>
    <cellStyle name="Input 6 3 2 2" xfId="17760"/>
    <cellStyle name="Input 6 3 2 2 2" xfId="17761"/>
    <cellStyle name="Input 6 3 2 2 3" xfId="17762"/>
    <cellStyle name="Input 6 3 2 2 4" xfId="17763"/>
    <cellStyle name="Input 6 3 2 3" xfId="17764"/>
    <cellStyle name="Input 6 3 2 3 2" xfId="17765"/>
    <cellStyle name="Input 6 3 2 3 3" xfId="17766"/>
    <cellStyle name="Input 6 3 2 4" xfId="17767"/>
    <cellStyle name="Input 6 3 2 4 2" xfId="17768"/>
    <cellStyle name="Input 6 3 2 4 3" xfId="17769"/>
    <cellStyle name="Input 6 3 2 5" xfId="17770"/>
    <cellStyle name="Input 6 3 2 5 2" xfId="17771"/>
    <cellStyle name="Input 6 3 2 5 3" xfId="17772"/>
    <cellStyle name="Input 6 3 2 6" xfId="17773"/>
    <cellStyle name="Input 6 3 2 6 2" xfId="17774"/>
    <cellStyle name="Input 6 3 2 6 3" xfId="17775"/>
    <cellStyle name="Input 6 3 2 7" xfId="17776"/>
    <cellStyle name="Input 6 3 2 7 2" xfId="17777"/>
    <cellStyle name="Input 6 3 2 7 3" xfId="17778"/>
    <cellStyle name="Input 6 3 2 8" xfId="17779"/>
    <cellStyle name="Input 6 3 2 8 2" xfId="17780"/>
    <cellStyle name="Input 6 3 2 8 3" xfId="17781"/>
    <cellStyle name="Input 6 3 2 9" xfId="17782"/>
    <cellStyle name="Input 6 3 3" xfId="17783"/>
    <cellStyle name="Input 6 3 3 2" xfId="17784"/>
    <cellStyle name="Input 6 3 3 3" xfId="17785"/>
    <cellStyle name="Input 6 3 4" xfId="17786"/>
    <cellStyle name="Input 6 3 4 2" xfId="17787"/>
    <cellStyle name="Input 6 3 4 3" xfId="17788"/>
    <cellStyle name="Input 6 3 5" xfId="17789"/>
    <cellStyle name="Input 6 3 5 2" xfId="17790"/>
    <cellStyle name="Input 6 3 5 3" xfId="17791"/>
    <cellStyle name="Input 6 3 6" xfId="17792"/>
    <cellStyle name="Input 6 3 6 2" xfId="17793"/>
    <cellStyle name="Input 6 3 6 3" xfId="17794"/>
    <cellStyle name="Input 6 3 7" xfId="17795"/>
    <cellStyle name="Input 6 3 7 2" xfId="17796"/>
    <cellStyle name="Input 6 3 7 3" xfId="17797"/>
    <cellStyle name="Input 6 3 8" xfId="17798"/>
    <cellStyle name="Input 6 3 8 2" xfId="52193"/>
    <cellStyle name="Input 6 3 9" xfId="17799"/>
    <cellStyle name="Input 6 3 9 2" xfId="52194"/>
    <cellStyle name="Input 6 4" xfId="17800"/>
    <cellStyle name="Input 6 4 10" xfId="17801"/>
    <cellStyle name="Input 6 4 11" xfId="17802"/>
    <cellStyle name="Input 6 4 2" xfId="17803"/>
    <cellStyle name="Input 6 4 2 2" xfId="17804"/>
    <cellStyle name="Input 6 4 2 3" xfId="17805"/>
    <cellStyle name="Input 6 4 2 4" xfId="17806"/>
    <cellStyle name="Input 6 4 3" xfId="17807"/>
    <cellStyle name="Input 6 4 3 2" xfId="17808"/>
    <cellStyle name="Input 6 4 3 3" xfId="17809"/>
    <cellStyle name="Input 6 4 4" xfId="17810"/>
    <cellStyle name="Input 6 4 4 2" xfId="17811"/>
    <cellStyle name="Input 6 4 4 3" xfId="17812"/>
    <cellStyle name="Input 6 4 5" xfId="17813"/>
    <cellStyle name="Input 6 4 5 2" xfId="17814"/>
    <cellStyle name="Input 6 4 5 3" xfId="17815"/>
    <cellStyle name="Input 6 4 6" xfId="17816"/>
    <cellStyle name="Input 6 4 6 2" xfId="17817"/>
    <cellStyle name="Input 6 4 6 3" xfId="17818"/>
    <cellStyle name="Input 6 4 7" xfId="17819"/>
    <cellStyle name="Input 6 4 7 2" xfId="17820"/>
    <cellStyle name="Input 6 4 7 3" xfId="17821"/>
    <cellStyle name="Input 6 4 8" xfId="17822"/>
    <cellStyle name="Input 6 4 8 2" xfId="17823"/>
    <cellStyle name="Input 6 4 8 3" xfId="17824"/>
    <cellStyle name="Input 6 4 9" xfId="17825"/>
    <cellStyle name="Input 6 5" xfId="17826"/>
    <cellStyle name="Input 6 5 2" xfId="17827"/>
    <cellStyle name="Input 6 5 2 2" xfId="17828"/>
    <cellStyle name="Input 6 5 2 3" xfId="17829"/>
    <cellStyle name="Input 6 5 3" xfId="17830"/>
    <cellStyle name="Input 6 5 3 2" xfId="17831"/>
    <cellStyle name="Input 6 5 3 3" xfId="17832"/>
    <cellStyle name="Input 6 5 4" xfId="17833"/>
    <cellStyle name="Input 6 5 4 2" xfId="17834"/>
    <cellStyle name="Input 6 5 4 3" xfId="17835"/>
    <cellStyle name="Input 6 5 5" xfId="17836"/>
    <cellStyle name="Input 6 5 5 2" xfId="17837"/>
    <cellStyle name="Input 6 5 5 3" xfId="17838"/>
    <cellStyle name="Input 6 5 6" xfId="17839"/>
    <cellStyle name="Input 6 5 7" xfId="17840"/>
    <cellStyle name="Input 6 5 8" xfId="17841"/>
    <cellStyle name="Input 6 6" xfId="17842"/>
    <cellStyle name="Input 6 6 2" xfId="17843"/>
    <cellStyle name="Input 6 6 3" xfId="17844"/>
    <cellStyle name="Input 6 7" xfId="17845"/>
    <cellStyle name="Input 6 7 2" xfId="52195"/>
    <cellStyle name="Input 6 8" xfId="52196"/>
    <cellStyle name="Input 6 8 2" xfId="52197"/>
    <cellStyle name="Input 6 9" xfId="52198"/>
    <cellStyle name="Input 6 9 2" xfId="52199"/>
    <cellStyle name="Input 6_Income Statement " xfId="52200"/>
    <cellStyle name="Input 7" xfId="17846"/>
    <cellStyle name="Input 7 10" xfId="52201"/>
    <cellStyle name="Input 7 10 2" xfId="52202"/>
    <cellStyle name="Input 7 11" xfId="52203"/>
    <cellStyle name="Input 7 11 2" xfId="52204"/>
    <cellStyle name="Input 7 12" xfId="52205"/>
    <cellStyle name="Input 7 12 2" xfId="52206"/>
    <cellStyle name="Input 7 13" xfId="52207"/>
    <cellStyle name="Input 7 13 2" xfId="52208"/>
    <cellStyle name="Input 7 14" xfId="52209"/>
    <cellStyle name="Input 7 14 2" xfId="52210"/>
    <cellStyle name="Input 7 15" xfId="52211"/>
    <cellStyle name="Input 7 15 2" xfId="52212"/>
    <cellStyle name="Input 7 16" xfId="52213"/>
    <cellStyle name="Input 7 16 2" xfId="52214"/>
    <cellStyle name="Input 7 17" xfId="52215"/>
    <cellStyle name="Input 7 17 2" xfId="52216"/>
    <cellStyle name="Input 7 18" xfId="52217"/>
    <cellStyle name="Input 7 18 2" xfId="52218"/>
    <cellStyle name="Input 7 19" xfId="52219"/>
    <cellStyle name="Input 7 19 2" xfId="52220"/>
    <cellStyle name="Input 7 2" xfId="17847"/>
    <cellStyle name="Input 7 2 10" xfId="17848"/>
    <cellStyle name="Input 7 2 10 2" xfId="17849"/>
    <cellStyle name="Input 7 2 10 2 2" xfId="17850"/>
    <cellStyle name="Input 7 2 10 2 3" xfId="17851"/>
    <cellStyle name="Input 7 2 10 3" xfId="17852"/>
    <cellStyle name="Input 7 2 10 3 2" xfId="17853"/>
    <cellStyle name="Input 7 2 10 3 3" xfId="17854"/>
    <cellStyle name="Input 7 2 10 4" xfId="17855"/>
    <cellStyle name="Input 7 2 10 4 2" xfId="17856"/>
    <cellStyle name="Input 7 2 10 4 3" xfId="17857"/>
    <cellStyle name="Input 7 2 10 5" xfId="17858"/>
    <cellStyle name="Input 7 2 10 5 2" xfId="17859"/>
    <cellStyle name="Input 7 2 10 5 3" xfId="17860"/>
    <cellStyle name="Input 7 2 10 6" xfId="17861"/>
    <cellStyle name="Input 7 2 10 7" xfId="17862"/>
    <cellStyle name="Input 7 2 11" xfId="17863"/>
    <cellStyle name="Input 7 2 11 2" xfId="17864"/>
    <cellStyle name="Input 7 2 11 2 2" xfId="17865"/>
    <cellStyle name="Input 7 2 11 2 3" xfId="17866"/>
    <cellStyle name="Input 7 2 11 3" xfId="17867"/>
    <cellStyle name="Input 7 2 11 3 2" xfId="17868"/>
    <cellStyle name="Input 7 2 11 3 3" xfId="17869"/>
    <cellStyle name="Input 7 2 11 4" xfId="17870"/>
    <cellStyle name="Input 7 2 11 4 2" xfId="17871"/>
    <cellStyle name="Input 7 2 11 4 3" xfId="17872"/>
    <cellStyle name="Input 7 2 11 5" xfId="17873"/>
    <cellStyle name="Input 7 2 11 5 2" xfId="17874"/>
    <cellStyle name="Input 7 2 11 5 3" xfId="17875"/>
    <cellStyle name="Input 7 2 11 6" xfId="17876"/>
    <cellStyle name="Input 7 2 11 7" xfId="17877"/>
    <cellStyle name="Input 7 2 12" xfId="17878"/>
    <cellStyle name="Input 7 2 12 2" xfId="17879"/>
    <cellStyle name="Input 7 2 12 2 2" xfId="17880"/>
    <cellStyle name="Input 7 2 12 2 3" xfId="17881"/>
    <cellStyle name="Input 7 2 12 3" xfId="17882"/>
    <cellStyle name="Input 7 2 12 3 2" xfId="17883"/>
    <cellStyle name="Input 7 2 12 3 3" xfId="17884"/>
    <cellStyle name="Input 7 2 12 4" xfId="17885"/>
    <cellStyle name="Input 7 2 12 4 2" xfId="17886"/>
    <cellStyle name="Input 7 2 12 4 3" xfId="17887"/>
    <cellStyle name="Input 7 2 12 5" xfId="17888"/>
    <cellStyle name="Input 7 2 12 5 2" xfId="17889"/>
    <cellStyle name="Input 7 2 12 5 3" xfId="17890"/>
    <cellStyle name="Input 7 2 12 6" xfId="17891"/>
    <cellStyle name="Input 7 2 12 7" xfId="17892"/>
    <cellStyle name="Input 7 2 13" xfId="17893"/>
    <cellStyle name="Input 7 2 13 2" xfId="17894"/>
    <cellStyle name="Input 7 2 13 2 2" xfId="17895"/>
    <cellStyle name="Input 7 2 13 2 3" xfId="17896"/>
    <cellStyle name="Input 7 2 13 3" xfId="17897"/>
    <cellStyle name="Input 7 2 13 3 2" xfId="17898"/>
    <cellStyle name="Input 7 2 13 3 3" xfId="17899"/>
    <cellStyle name="Input 7 2 13 4" xfId="17900"/>
    <cellStyle name="Input 7 2 13 4 2" xfId="17901"/>
    <cellStyle name="Input 7 2 13 4 3" xfId="17902"/>
    <cellStyle name="Input 7 2 13 5" xfId="17903"/>
    <cellStyle name="Input 7 2 13 5 2" xfId="17904"/>
    <cellStyle name="Input 7 2 13 5 3" xfId="17905"/>
    <cellStyle name="Input 7 2 13 6" xfId="17906"/>
    <cellStyle name="Input 7 2 13 7" xfId="17907"/>
    <cellStyle name="Input 7 2 14" xfId="17908"/>
    <cellStyle name="Input 7 2 14 2" xfId="17909"/>
    <cellStyle name="Input 7 2 14 2 2" xfId="17910"/>
    <cellStyle name="Input 7 2 14 2 3" xfId="17911"/>
    <cellStyle name="Input 7 2 14 3" xfId="17912"/>
    <cellStyle name="Input 7 2 14 3 2" xfId="17913"/>
    <cellStyle name="Input 7 2 14 3 3" xfId="17914"/>
    <cellStyle name="Input 7 2 14 4" xfId="17915"/>
    <cellStyle name="Input 7 2 14 4 2" xfId="17916"/>
    <cellStyle name="Input 7 2 14 4 3" xfId="17917"/>
    <cellStyle name="Input 7 2 14 5" xfId="17918"/>
    <cellStyle name="Input 7 2 14 5 2" xfId="17919"/>
    <cellStyle name="Input 7 2 14 5 3" xfId="17920"/>
    <cellStyle name="Input 7 2 14 6" xfId="17921"/>
    <cellStyle name="Input 7 2 14 7" xfId="17922"/>
    <cellStyle name="Input 7 2 15" xfId="17923"/>
    <cellStyle name="Input 7 2 15 2" xfId="17924"/>
    <cellStyle name="Input 7 2 15 2 2" xfId="17925"/>
    <cellStyle name="Input 7 2 15 2 3" xfId="17926"/>
    <cellStyle name="Input 7 2 15 3" xfId="17927"/>
    <cellStyle name="Input 7 2 15 3 2" xfId="17928"/>
    <cellStyle name="Input 7 2 15 3 3" xfId="17929"/>
    <cellStyle name="Input 7 2 15 4" xfId="17930"/>
    <cellStyle name="Input 7 2 15 4 2" xfId="17931"/>
    <cellStyle name="Input 7 2 15 4 3" xfId="17932"/>
    <cellStyle name="Input 7 2 15 5" xfId="17933"/>
    <cellStyle name="Input 7 2 15 5 2" xfId="17934"/>
    <cellStyle name="Input 7 2 15 5 3" xfId="17935"/>
    <cellStyle name="Input 7 2 15 6" xfId="17936"/>
    <cellStyle name="Input 7 2 15 7" xfId="17937"/>
    <cellStyle name="Input 7 2 16" xfId="17938"/>
    <cellStyle name="Input 7 2 16 2" xfId="17939"/>
    <cellStyle name="Input 7 2 16 2 2" xfId="17940"/>
    <cellStyle name="Input 7 2 16 2 3" xfId="17941"/>
    <cellStyle name="Input 7 2 16 3" xfId="17942"/>
    <cellStyle name="Input 7 2 16 3 2" xfId="17943"/>
    <cellStyle name="Input 7 2 16 3 3" xfId="17944"/>
    <cellStyle name="Input 7 2 16 4" xfId="17945"/>
    <cellStyle name="Input 7 2 16 4 2" xfId="17946"/>
    <cellStyle name="Input 7 2 16 4 3" xfId="17947"/>
    <cellStyle name="Input 7 2 16 5" xfId="17948"/>
    <cellStyle name="Input 7 2 16 5 2" xfId="17949"/>
    <cellStyle name="Input 7 2 16 5 3" xfId="17950"/>
    <cellStyle name="Input 7 2 16 6" xfId="17951"/>
    <cellStyle name="Input 7 2 16 7" xfId="17952"/>
    <cellStyle name="Input 7 2 17" xfId="17953"/>
    <cellStyle name="Input 7 2 17 2" xfId="17954"/>
    <cellStyle name="Input 7 2 17 2 2" xfId="17955"/>
    <cellStyle name="Input 7 2 17 2 3" xfId="17956"/>
    <cellStyle name="Input 7 2 17 3" xfId="17957"/>
    <cellStyle name="Input 7 2 17 3 2" xfId="17958"/>
    <cellStyle name="Input 7 2 17 3 3" xfId="17959"/>
    <cellStyle name="Input 7 2 17 4" xfId="17960"/>
    <cellStyle name="Input 7 2 17 4 2" xfId="17961"/>
    <cellStyle name="Input 7 2 17 4 3" xfId="17962"/>
    <cellStyle name="Input 7 2 17 5" xfId="17963"/>
    <cellStyle name="Input 7 2 17 5 2" xfId="17964"/>
    <cellStyle name="Input 7 2 17 5 3" xfId="17965"/>
    <cellStyle name="Input 7 2 17 6" xfId="17966"/>
    <cellStyle name="Input 7 2 17 7" xfId="17967"/>
    <cellStyle name="Input 7 2 18" xfId="17968"/>
    <cellStyle name="Input 7 2 18 2" xfId="17969"/>
    <cellStyle name="Input 7 2 18 2 2" xfId="17970"/>
    <cellStyle name="Input 7 2 18 2 3" xfId="17971"/>
    <cellStyle name="Input 7 2 18 3" xfId="17972"/>
    <cellStyle name="Input 7 2 18 3 2" xfId="17973"/>
    <cellStyle name="Input 7 2 18 3 3" xfId="17974"/>
    <cellStyle name="Input 7 2 18 4" xfId="17975"/>
    <cellStyle name="Input 7 2 18 4 2" xfId="17976"/>
    <cellStyle name="Input 7 2 18 4 3" xfId="17977"/>
    <cellStyle name="Input 7 2 18 5" xfId="17978"/>
    <cellStyle name="Input 7 2 18 5 2" xfId="17979"/>
    <cellStyle name="Input 7 2 18 5 3" xfId="17980"/>
    <cellStyle name="Input 7 2 18 6" xfId="17981"/>
    <cellStyle name="Input 7 2 18 7" xfId="17982"/>
    <cellStyle name="Input 7 2 19" xfId="17983"/>
    <cellStyle name="Input 7 2 19 2" xfId="17984"/>
    <cellStyle name="Input 7 2 19 3" xfId="17985"/>
    <cellStyle name="Input 7 2 2" xfId="17986"/>
    <cellStyle name="Input 7 2 2 10" xfId="17987"/>
    <cellStyle name="Input 7 2 2 10 2" xfId="52221"/>
    <cellStyle name="Input 7 2 2 11" xfId="52222"/>
    <cellStyle name="Input 7 2 2 11 2" xfId="52223"/>
    <cellStyle name="Input 7 2 2 12" xfId="52224"/>
    <cellStyle name="Input 7 2 2 12 2" xfId="52225"/>
    <cellStyle name="Input 7 2 2 13" xfId="52226"/>
    <cellStyle name="Input 7 2 2 13 2" xfId="52227"/>
    <cellStyle name="Input 7 2 2 14" xfId="52228"/>
    <cellStyle name="Input 7 2 2 14 2" xfId="52229"/>
    <cellStyle name="Input 7 2 2 15" xfId="52230"/>
    <cellStyle name="Input 7 2 2 15 2" xfId="52231"/>
    <cellStyle name="Input 7 2 2 16" xfId="52232"/>
    <cellStyle name="Input 7 2 2 2" xfId="17988"/>
    <cellStyle name="Input 7 2 2 2 2" xfId="17989"/>
    <cellStyle name="Input 7 2 2 2 3" xfId="17990"/>
    <cellStyle name="Input 7 2 2 2 4" xfId="17991"/>
    <cellStyle name="Input 7 2 2 3" xfId="17992"/>
    <cellStyle name="Input 7 2 2 3 2" xfId="17993"/>
    <cellStyle name="Input 7 2 2 3 3" xfId="17994"/>
    <cellStyle name="Input 7 2 2 4" xfId="17995"/>
    <cellStyle name="Input 7 2 2 4 2" xfId="17996"/>
    <cellStyle name="Input 7 2 2 4 3" xfId="17997"/>
    <cellStyle name="Input 7 2 2 5" xfId="17998"/>
    <cellStyle name="Input 7 2 2 5 2" xfId="17999"/>
    <cellStyle name="Input 7 2 2 5 3" xfId="18000"/>
    <cellStyle name="Input 7 2 2 6" xfId="18001"/>
    <cellStyle name="Input 7 2 2 6 2" xfId="18002"/>
    <cellStyle name="Input 7 2 2 6 3" xfId="18003"/>
    <cellStyle name="Input 7 2 2 7" xfId="18004"/>
    <cellStyle name="Input 7 2 2 7 2" xfId="18005"/>
    <cellStyle name="Input 7 2 2 7 3" xfId="18006"/>
    <cellStyle name="Input 7 2 2 8" xfId="18007"/>
    <cellStyle name="Input 7 2 2 8 2" xfId="52233"/>
    <cellStyle name="Input 7 2 2 9" xfId="18008"/>
    <cellStyle name="Input 7 2 2 9 2" xfId="52234"/>
    <cellStyle name="Input 7 2 20" xfId="18009"/>
    <cellStyle name="Input 7 2 20 2" xfId="18010"/>
    <cellStyle name="Input 7 2 20 3" xfId="18011"/>
    <cellStyle name="Input 7 2 21" xfId="18012"/>
    <cellStyle name="Input 7 2 21 2" xfId="18013"/>
    <cellStyle name="Input 7 2 21 3" xfId="18014"/>
    <cellStyle name="Input 7 2 22" xfId="18015"/>
    <cellStyle name="Input 7 2 3" xfId="18016"/>
    <cellStyle name="Input 7 2 3 2" xfId="18017"/>
    <cellStyle name="Input 7 2 3 2 2" xfId="18018"/>
    <cellStyle name="Input 7 2 3 2 3" xfId="18019"/>
    <cellStyle name="Input 7 2 3 3" xfId="18020"/>
    <cellStyle name="Input 7 2 3 3 2" xfId="18021"/>
    <cellStyle name="Input 7 2 3 3 3" xfId="18022"/>
    <cellStyle name="Input 7 2 3 4" xfId="18023"/>
    <cellStyle name="Input 7 2 3 4 2" xfId="18024"/>
    <cellStyle name="Input 7 2 3 4 3" xfId="18025"/>
    <cellStyle name="Input 7 2 3 5" xfId="18026"/>
    <cellStyle name="Input 7 2 3 5 2" xfId="18027"/>
    <cellStyle name="Input 7 2 3 5 3" xfId="18028"/>
    <cellStyle name="Input 7 2 3 6" xfId="18029"/>
    <cellStyle name="Input 7 2 3 7" xfId="18030"/>
    <cellStyle name="Input 7 2 4" xfId="18031"/>
    <cellStyle name="Input 7 2 4 2" xfId="18032"/>
    <cellStyle name="Input 7 2 4 2 2" xfId="18033"/>
    <cellStyle name="Input 7 2 4 2 3" xfId="18034"/>
    <cellStyle name="Input 7 2 4 3" xfId="18035"/>
    <cellStyle name="Input 7 2 4 3 2" xfId="18036"/>
    <cellStyle name="Input 7 2 4 3 3" xfId="18037"/>
    <cellStyle name="Input 7 2 4 4" xfId="18038"/>
    <cellStyle name="Input 7 2 4 4 2" xfId="18039"/>
    <cellStyle name="Input 7 2 4 4 3" xfId="18040"/>
    <cellStyle name="Input 7 2 4 5" xfId="18041"/>
    <cellStyle name="Input 7 2 4 5 2" xfId="18042"/>
    <cellStyle name="Input 7 2 4 5 3" xfId="18043"/>
    <cellStyle name="Input 7 2 4 6" xfId="18044"/>
    <cellStyle name="Input 7 2 4 7" xfId="18045"/>
    <cellStyle name="Input 7 2 5" xfId="18046"/>
    <cellStyle name="Input 7 2 5 2" xfId="18047"/>
    <cellStyle name="Input 7 2 5 2 2" xfId="18048"/>
    <cellStyle name="Input 7 2 5 2 3" xfId="18049"/>
    <cellStyle name="Input 7 2 5 3" xfId="18050"/>
    <cellStyle name="Input 7 2 5 3 2" xfId="18051"/>
    <cellStyle name="Input 7 2 5 3 3" xfId="18052"/>
    <cellStyle name="Input 7 2 5 4" xfId="18053"/>
    <cellStyle name="Input 7 2 5 4 2" xfId="18054"/>
    <cellStyle name="Input 7 2 5 4 3" xfId="18055"/>
    <cellStyle name="Input 7 2 5 5" xfId="18056"/>
    <cellStyle name="Input 7 2 5 5 2" xfId="18057"/>
    <cellStyle name="Input 7 2 5 5 3" xfId="18058"/>
    <cellStyle name="Input 7 2 5 6" xfId="18059"/>
    <cellStyle name="Input 7 2 5 7" xfId="18060"/>
    <cellStyle name="Input 7 2 6" xfId="18061"/>
    <cellStyle name="Input 7 2 6 2" xfId="18062"/>
    <cellStyle name="Input 7 2 6 2 2" xfId="18063"/>
    <cellStyle name="Input 7 2 6 2 3" xfId="18064"/>
    <cellStyle name="Input 7 2 6 3" xfId="18065"/>
    <cellStyle name="Input 7 2 6 3 2" xfId="18066"/>
    <cellStyle name="Input 7 2 6 3 3" xfId="18067"/>
    <cellStyle name="Input 7 2 6 4" xfId="18068"/>
    <cellStyle name="Input 7 2 6 4 2" xfId="18069"/>
    <cellStyle name="Input 7 2 6 4 3" xfId="18070"/>
    <cellStyle name="Input 7 2 6 5" xfId="18071"/>
    <cellStyle name="Input 7 2 6 5 2" xfId="18072"/>
    <cellStyle name="Input 7 2 6 5 3" xfId="18073"/>
    <cellStyle name="Input 7 2 6 6" xfId="18074"/>
    <cellStyle name="Input 7 2 6 7" xfId="18075"/>
    <cellStyle name="Input 7 2 7" xfId="18076"/>
    <cellStyle name="Input 7 2 7 2" xfId="18077"/>
    <cellStyle name="Input 7 2 7 2 2" xfId="18078"/>
    <cellStyle name="Input 7 2 7 2 3" xfId="18079"/>
    <cellStyle name="Input 7 2 7 3" xfId="18080"/>
    <cellStyle name="Input 7 2 7 3 2" xfId="18081"/>
    <cellStyle name="Input 7 2 7 3 3" xfId="18082"/>
    <cellStyle name="Input 7 2 7 4" xfId="18083"/>
    <cellStyle name="Input 7 2 7 4 2" xfId="18084"/>
    <cellStyle name="Input 7 2 7 4 3" xfId="18085"/>
    <cellStyle name="Input 7 2 7 5" xfId="18086"/>
    <cellStyle name="Input 7 2 7 5 2" xfId="18087"/>
    <cellStyle name="Input 7 2 7 5 3" xfId="18088"/>
    <cellStyle name="Input 7 2 7 6" xfId="18089"/>
    <cellStyle name="Input 7 2 7 7" xfId="18090"/>
    <cellStyle name="Input 7 2 8" xfId="18091"/>
    <cellStyle name="Input 7 2 8 2" xfId="18092"/>
    <cellStyle name="Input 7 2 8 2 2" xfId="18093"/>
    <cellStyle name="Input 7 2 8 2 3" xfId="18094"/>
    <cellStyle name="Input 7 2 8 3" xfId="18095"/>
    <cellStyle name="Input 7 2 8 3 2" xfId="18096"/>
    <cellStyle name="Input 7 2 8 3 3" xfId="18097"/>
    <cellStyle name="Input 7 2 8 4" xfId="18098"/>
    <cellStyle name="Input 7 2 8 4 2" xfId="18099"/>
    <cellStyle name="Input 7 2 8 4 3" xfId="18100"/>
    <cellStyle name="Input 7 2 8 5" xfId="18101"/>
    <cellStyle name="Input 7 2 8 5 2" xfId="18102"/>
    <cellStyle name="Input 7 2 8 5 3" xfId="18103"/>
    <cellStyle name="Input 7 2 8 6" xfId="18104"/>
    <cellStyle name="Input 7 2 8 7" xfId="18105"/>
    <cellStyle name="Input 7 2 9" xfId="18106"/>
    <cellStyle name="Input 7 2 9 2" xfId="18107"/>
    <cellStyle name="Input 7 2 9 2 2" xfId="18108"/>
    <cellStyle name="Input 7 2 9 2 3" xfId="18109"/>
    <cellStyle name="Input 7 2 9 3" xfId="18110"/>
    <cellStyle name="Input 7 2 9 3 2" xfId="18111"/>
    <cellStyle name="Input 7 2 9 3 3" xfId="18112"/>
    <cellStyle name="Input 7 2 9 4" xfId="18113"/>
    <cellStyle name="Input 7 2 9 4 2" xfId="18114"/>
    <cellStyle name="Input 7 2 9 4 3" xfId="18115"/>
    <cellStyle name="Input 7 2 9 5" xfId="18116"/>
    <cellStyle name="Input 7 2 9 5 2" xfId="18117"/>
    <cellStyle name="Input 7 2 9 5 3" xfId="18118"/>
    <cellStyle name="Input 7 2 9 6" xfId="18119"/>
    <cellStyle name="Input 7 2 9 7" xfId="18120"/>
    <cellStyle name="Input 7 20" xfId="52235"/>
    <cellStyle name="Input 7 20 2" xfId="52236"/>
    <cellStyle name="Input 7 21" xfId="52237"/>
    <cellStyle name="Input 7 3" xfId="18121"/>
    <cellStyle name="Input 7 3 10" xfId="18122"/>
    <cellStyle name="Input 7 3 10 2" xfId="52238"/>
    <cellStyle name="Input 7 3 11" xfId="52239"/>
    <cellStyle name="Input 7 3 11 2" xfId="52240"/>
    <cellStyle name="Input 7 3 12" xfId="52241"/>
    <cellStyle name="Input 7 3 12 2" xfId="52242"/>
    <cellStyle name="Input 7 3 13" xfId="52243"/>
    <cellStyle name="Input 7 3 13 2" xfId="52244"/>
    <cellStyle name="Input 7 3 14" xfId="52245"/>
    <cellStyle name="Input 7 3 14 2" xfId="52246"/>
    <cellStyle name="Input 7 3 15" xfId="52247"/>
    <cellStyle name="Input 7 3 15 2" xfId="52248"/>
    <cellStyle name="Input 7 3 16" xfId="52249"/>
    <cellStyle name="Input 7 3 2" xfId="18123"/>
    <cellStyle name="Input 7 3 2 2" xfId="18124"/>
    <cellStyle name="Input 7 3 2 3" xfId="18125"/>
    <cellStyle name="Input 7 3 2 4" xfId="18126"/>
    <cellStyle name="Input 7 3 3" xfId="18127"/>
    <cellStyle name="Input 7 3 3 2" xfId="18128"/>
    <cellStyle name="Input 7 3 3 3" xfId="18129"/>
    <cellStyle name="Input 7 3 4" xfId="18130"/>
    <cellStyle name="Input 7 3 4 2" xfId="18131"/>
    <cellStyle name="Input 7 3 4 3" xfId="18132"/>
    <cellStyle name="Input 7 3 5" xfId="18133"/>
    <cellStyle name="Input 7 3 5 2" xfId="18134"/>
    <cellStyle name="Input 7 3 5 3" xfId="18135"/>
    <cellStyle name="Input 7 3 6" xfId="18136"/>
    <cellStyle name="Input 7 3 6 2" xfId="18137"/>
    <cellStyle name="Input 7 3 6 3" xfId="18138"/>
    <cellStyle name="Input 7 3 7" xfId="18139"/>
    <cellStyle name="Input 7 3 7 2" xfId="18140"/>
    <cellStyle name="Input 7 3 7 3" xfId="18141"/>
    <cellStyle name="Input 7 3 8" xfId="18142"/>
    <cellStyle name="Input 7 3 8 2" xfId="52250"/>
    <cellStyle name="Input 7 3 9" xfId="18143"/>
    <cellStyle name="Input 7 3 9 2" xfId="52251"/>
    <cellStyle name="Input 7 4" xfId="18144"/>
    <cellStyle name="Input 7 4 10" xfId="18145"/>
    <cellStyle name="Input 7 4 11" xfId="18146"/>
    <cellStyle name="Input 7 4 2" xfId="18147"/>
    <cellStyle name="Input 7 4 2 2" xfId="18148"/>
    <cellStyle name="Input 7 4 2 3" xfId="18149"/>
    <cellStyle name="Input 7 4 2 4" xfId="18150"/>
    <cellStyle name="Input 7 4 3" xfId="18151"/>
    <cellStyle name="Input 7 4 3 2" xfId="18152"/>
    <cellStyle name="Input 7 4 3 3" xfId="18153"/>
    <cellStyle name="Input 7 4 4" xfId="18154"/>
    <cellStyle name="Input 7 4 4 2" xfId="18155"/>
    <cellStyle name="Input 7 4 4 3" xfId="18156"/>
    <cellStyle name="Input 7 4 5" xfId="18157"/>
    <cellStyle name="Input 7 4 5 2" xfId="18158"/>
    <cellStyle name="Input 7 4 5 3" xfId="18159"/>
    <cellStyle name="Input 7 4 6" xfId="18160"/>
    <cellStyle name="Input 7 4 6 2" xfId="18161"/>
    <cellStyle name="Input 7 4 6 3" xfId="18162"/>
    <cellStyle name="Input 7 4 7" xfId="18163"/>
    <cellStyle name="Input 7 4 7 2" xfId="18164"/>
    <cellStyle name="Input 7 4 7 3" xfId="18165"/>
    <cellStyle name="Input 7 4 8" xfId="18166"/>
    <cellStyle name="Input 7 4 8 2" xfId="18167"/>
    <cellStyle name="Input 7 4 8 3" xfId="18168"/>
    <cellStyle name="Input 7 4 9" xfId="18169"/>
    <cellStyle name="Input 7 5" xfId="18170"/>
    <cellStyle name="Input 7 5 2" xfId="18171"/>
    <cellStyle name="Input 7 5 2 2" xfId="18172"/>
    <cellStyle name="Input 7 5 2 3" xfId="18173"/>
    <cellStyle name="Input 7 5 3" xfId="18174"/>
    <cellStyle name="Input 7 5 3 2" xfId="18175"/>
    <cellStyle name="Input 7 5 3 3" xfId="18176"/>
    <cellStyle name="Input 7 5 4" xfId="18177"/>
    <cellStyle name="Input 7 5 4 2" xfId="18178"/>
    <cellStyle name="Input 7 5 4 3" xfId="18179"/>
    <cellStyle name="Input 7 5 5" xfId="18180"/>
    <cellStyle name="Input 7 5 5 2" xfId="18181"/>
    <cellStyle name="Input 7 5 5 3" xfId="18182"/>
    <cellStyle name="Input 7 5 6" xfId="18183"/>
    <cellStyle name="Input 7 5 7" xfId="18184"/>
    <cellStyle name="Input 7 5 8" xfId="18185"/>
    <cellStyle name="Input 7 6" xfId="18186"/>
    <cellStyle name="Input 7 6 2" xfId="18187"/>
    <cellStyle name="Input 7 6 3" xfId="18188"/>
    <cellStyle name="Input 7 7" xfId="18189"/>
    <cellStyle name="Input 7 7 2" xfId="52252"/>
    <cellStyle name="Input 7 8" xfId="52253"/>
    <cellStyle name="Input 7 8 2" xfId="52254"/>
    <cellStyle name="Input 7 9" xfId="52255"/>
    <cellStyle name="Input 7 9 2" xfId="52256"/>
    <cellStyle name="Input 7_Income Statement " xfId="52257"/>
    <cellStyle name="Input 8" xfId="18190"/>
    <cellStyle name="Input 8 10" xfId="52258"/>
    <cellStyle name="Input 8 10 2" xfId="52259"/>
    <cellStyle name="Input 8 11" xfId="52260"/>
    <cellStyle name="Input 8 11 2" xfId="52261"/>
    <cellStyle name="Input 8 12" xfId="52262"/>
    <cellStyle name="Input 8 12 2" xfId="52263"/>
    <cellStyle name="Input 8 13" xfId="52264"/>
    <cellStyle name="Input 8 13 2" xfId="52265"/>
    <cellStyle name="Input 8 14" xfId="52266"/>
    <cellStyle name="Input 8 14 2" xfId="52267"/>
    <cellStyle name="Input 8 15" xfId="52268"/>
    <cellStyle name="Input 8 15 2" xfId="52269"/>
    <cellStyle name="Input 8 16" xfId="52270"/>
    <cellStyle name="Input 8 16 2" xfId="52271"/>
    <cellStyle name="Input 8 17" xfId="52272"/>
    <cellStyle name="Input 8 17 2" xfId="52273"/>
    <cellStyle name="Input 8 18" xfId="52274"/>
    <cellStyle name="Input 8 18 2" xfId="52275"/>
    <cellStyle name="Input 8 19" xfId="52276"/>
    <cellStyle name="Input 8 19 2" xfId="52277"/>
    <cellStyle name="Input 8 2" xfId="18191"/>
    <cellStyle name="Input 8 2 10" xfId="18192"/>
    <cellStyle name="Input 8 2 10 2" xfId="18193"/>
    <cellStyle name="Input 8 2 10 2 2" xfId="18194"/>
    <cellStyle name="Input 8 2 10 2 3" xfId="18195"/>
    <cellStyle name="Input 8 2 10 3" xfId="18196"/>
    <cellStyle name="Input 8 2 10 3 2" xfId="18197"/>
    <cellStyle name="Input 8 2 10 3 3" xfId="18198"/>
    <cellStyle name="Input 8 2 10 4" xfId="18199"/>
    <cellStyle name="Input 8 2 10 4 2" xfId="18200"/>
    <cellStyle name="Input 8 2 10 4 3" xfId="18201"/>
    <cellStyle name="Input 8 2 10 5" xfId="18202"/>
    <cellStyle name="Input 8 2 10 5 2" xfId="18203"/>
    <cellStyle name="Input 8 2 10 5 3" xfId="18204"/>
    <cellStyle name="Input 8 2 10 6" xfId="18205"/>
    <cellStyle name="Input 8 2 10 7" xfId="18206"/>
    <cellStyle name="Input 8 2 11" xfId="18207"/>
    <cellStyle name="Input 8 2 11 2" xfId="18208"/>
    <cellStyle name="Input 8 2 11 2 2" xfId="18209"/>
    <cellStyle name="Input 8 2 11 2 3" xfId="18210"/>
    <cellStyle name="Input 8 2 11 3" xfId="18211"/>
    <cellStyle name="Input 8 2 11 3 2" xfId="18212"/>
    <cellStyle name="Input 8 2 11 3 3" xfId="18213"/>
    <cellStyle name="Input 8 2 11 4" xfId="18214"/>
    <cellStyle name="Input 8 2 11 4 2" xfId="18215"/>
    <cellStyle name="Input 8 2 11 4 3" xfId="18216"/>
    <cellStyle name="Input 8 2 11 5" xfId="18217"/>
    <cellStyle name="Input 8 2 11 5 2" xfId="18218"/>
    <cellStyle name="Input 8 2 11 5 3" xfId="18219"/>
    <cellStyle name="Input 8 2 11 6" xfId="18220"/>
    <cellStyle name="Input 8 2 11 7" xfId="18221"/>
    <cellStyle name="Input 8 2 12" xfId="18222"/>
    <cellStyle name="Input 8 2 12 2" xfId="18223"/>
    <cellStyle name="Input 8 2 12 2 2" xfId="18224"/>
    <cellStyle name="Input 8 2 12 2 3" xfId="18225"/>
    <cellStyle name="Input 8 2 12 3" xfId="18226"/>
    <cellStyle name="Input 8 2 12 3 2" xfId="18227"/>
    <cellStyle name="Input 8 2 12 3 3" xfId="18228"/>
    <cellStyle name="Input 8 2 12 4" xfId="18229"/>
    <cellStyle name="Input 8 2 12 4 2" xfId="18230"/>
    <cellStyle name="Input 8 2 12 4 3" xfId="18231"/>
    <cellStyle name="Input 8 2 12 5" xfId="18232"/>
    <cellStyle name="Input 8 2 12 5 2" xfId="18233"/>
    <cellStyle name="Input 8 2 12 5 3" xfId="18234"/>
    <cellStyle name="Input 8 2 12 6" xfId="18235"/>
    <cellStyle name="Input 8 2 12 7" xfId="18236"/>
    <cellStyle name="Input 8 2 13" xfId="18237"/>
    <cellStyle name="Input 8 2 13 2" xfId="18238"/>
    <cellStyle name="Input 8 2 13 2 2" xfId="18239"/>
    <cellStyle name="Input 8 2 13 2 3" xfId="18240"/>
    <cellStyle name="Input 8 2 13 3" xfId="18241"/>
    <cellStyle name="Input 8 2 13 3 2" xfId="18242"/>
    <cellStyle name="Input 8 2 13 3 3" xfId="18243"/>
    <cellStyle name="Input 8 2 13 4" xfId="18244"/>
    <cellStyle name="Input 8 2 13 4 2" xfId="18245"/>
    <cellStyle name="Input 8 2 13 4 3" xfId="18246"/>
    <cellStyle name="Input 8 2 13 5" xfId="18247"/>
    <cellStyle name="Input 8 2 13 5 2" xfId="18248"/>
    <cellStyle name="Input 8 2 13 5 3" xfId="18249"/>
    <cellStyle name="Input 8 2 13 6" xfId="18250"/>
    <cellStyle name="Input 8 2 13 7" xfId="18251"/>
    <cellStyle name="Input 8 2 14" xfId="18252"/>
    <cellStyle name="Input 8 2 14 2" xfId="18253"/>
    <cellStyle name="Input 8 2 14 2 2" xfId="18254"/>
    <cellStyle name="Input 8 2 14 2 3" xfId="18255"/>
    <cellStyle name="Input 8 2 14 3" xfId="18256"/>
    <cellStyle name="Input 8 2 14 3 2" xfId="18257"/>
    <cellStyle name="Input 8 2 14 3 3" xfId="18258"/>
    <cellStyle name="Input 8 2 14 4" xfId="18259"/>
    <cellStyle name="Input 8 2 14 4 2" xfId="18260"/>
    <cellStyle name="Input 8 2 14 4 3" xfId="18261"/>
    <cellStyle name="Input 8 2 14 5" xfId="18262"/>
    <cellStyle name="Input 8 2 14 5 2" xfId="18263"/>
    <cellStyle name="Input 8 2 14 5 3" xfId="18264"/>
    <cellStyle name="Input 8 2 14 6" xfId="18265"/>
    <cellStyle name="Input 8 2 14 7" xfId="18266"/>
    <cellStyle name="Input 8 2 15" xfId="18267"/>
    <cellStyle name="Input 8 2 15 2" xfId="18268"/>
    <cellStyle name="Input 8 2 15 2 2" xfId="18269"/>
    <cellStyle name="Input 8 2 15 2 3" xfId="18270"/>
    <cellStyle name="Input 8 2 15 3" xfId="18271"/>
    <cellStyle name="Input 8 2 15 3 2" xfId="18272"/>
    <cellStyle name="Input 8 2 15 3 3" xfId="18273"/>
    <cellStyle name="Input 8 2 15 4" xfId="18274"/>
    <cellStyle name="Input 8 2 15 4 2" xfId="18275"/>
    <cellStyle name="Input 8 2 15 4 3" xfId="18276"/>
    <cellStyle name="Input 8 2 15 5" xfId="18277"/>
    <cellStyle name="Input 8 2 15 5 2" xfId="18278"/>
    <cellStyle name="Input 8 2 15 5 3" xfId="18279"/>
    <cellStyle name="Input 8 2 15 6" xfId="18280"/>
    <cellStyle name="Input 8 2 15 7" xfId="18281"/>
    <cellStyle name="Input 8 2 16" xfId="18282"/>
    <cellStyle name="Input 8 2 16 2" xfId="18283"/>
    <cellStyle name="Input 8 2 16 2 2" xfId="18284"/>
    <cellStyle name="Input 8 2 16 2 3" xfId="18285"/>
    <cellStyle name="Input 8 2 16 3" xfId="18286"/>
    <cellStyle name="Input 8 2 16 3 2" xfId="18287"/>
    <cellStyle name="Input 8 2 16 3 3" xfId="18288"/>
    <cellStyle name="Input 8 2 16 4" xfId="18289"/>
    <cellStyle name="Input 8 2 16 4 2" xfId="18290"/>
    <cellStyle name="Input 8 2 16 4 3" xfId="18291"/>
    <cellStyle name="Input 8 2 16 5" xfId="18292"/>
    <cellStyle name="Input 8 2 16 5 2" xfId="18293"/>
    <cellStyle name="Input 8 2 16 5 3" xfId="18294"/>
    <cellStyle name="Input 8 2 16 6" xfId="18295"/>
    <cellStyle name="Input 8 2 16 7" xfId="18296"/>
    <cellStyle name="Input 8 2 17" xfId="18297"/>
    <cellStyle name="Input 8 2 17 2" xfId="18298"/>
    <cellStyle name="Input 8 2 17 2 2" xfId="18299"/>
    <cellStyle name="Input 8 2 17 2 3" xfId="18300"/>
    <cellStyle name="Input 8 2 17 3" xfId="18301"/>
    <cellStyle name="Input 8 2 17 3 2" xfId="18302"/>
    <cellStyle name="Input 8 2 17 3 3" xfId="18303"/>
    <cellStyle name="Input 8 2 17 4" xfId="18304"/>
    <cellStyle name="Input 8 2 17 4 2" xfId="18305"/>
    <cellStyle name="Input 8 2 17 4 3" xfId="18306"/>
    <cellStyle name="Input 8 2 17 5" xfId="18307"/>
    <cellStyle name="Input 8 2 17 5 2" xfId="18308"/>
    <cellStyle name="Input 8 2 17 5 3" xfId="18309"/>
    <cellStyle name="Input 8 2 17 6" xfId="18310"/>
    <cellStyle name="Input 8 2 17 7" xfId="18311"/>
    <cellStyle name="Input 8 2 18" xfId="18312"/>
    <cellStyle name="Input 8 2 18 2" xfId="18313"/>
    <cellStyle name="Input 8 2 18 2 2" xfId="18314"/>
    <cellStyle name="Input 8 2 18 2 3" xfId="18315"/>
    <cellStyle name="Input 8 2 18 3" xfId="18316"/>
    <cellStyle name="Input 8 2 18 3 2" xfId="18317"/>
    <cellStyle name="Input 8 2 18 3 3" xfId="18318"/>
    <cellStyle name="Input 8 2 18 4" xfId="18319"/>
    <cellStyle name="Input 8 2 18 4 2" xfId="18320"/>
    <cellStyle name="Input 8 2 18 4 3" xfId="18321"/>
    <cellStyle name="Input 8 2 18 5" xfId="18322"/>
    <cellStyle name="Input 8 2 18 5 2" xfId="18323"/>
    <cellStyle name="Input 8 2 18 5 3" xfId="18324"/>
    <cellStyle name="Input 8 2 18 6" xfId="18325"/>
    <cellStyle name="Input 8 2 18 7" xfId="18326"/>
    <cellStyle name="Input 8 2 19" xfId="18327"/>
    <cellStyle name="Input 8 2 19 2" xfId="18328"/>
    <cellStyle name="Input 8 2 19 3" xfId="18329"/>
    <cellStyle name="Input 8 2 2" xfId="18330"/>
    <cellStyle name="Input 8 2 2 10" xfId="18331"/>
    <cellStyle name="Input 8 2 2 10 2" xfId="52278"/>
    <cellStyle name="Input 8 2 2 11" xfId="52279"/>
    <cellStyle name="Input 8 2 2 11 2" xfId="52280"/>
    <cellStyle name="Input 8 2 2 12" xfId="52281"/>
    <cellStyle name="Input 8 2 2 12 2" xfId="52282"/>
    <cellStyle name="Input 8 2 2 13" xfId="52283"/>
    <cellStyle name="Input 8 2 2 13 2" xfId="52284"/>
    <cellStyle name="Input 8 2 2 14" xfId="52285"/>
    <cellStyle name="Input 8 2 2 14 2" xfId="52286"/>
    <cellStyle name="Input 8 2 2 15" xfId="52287"/>
    <cellStyle name="Input 8 2 2 15 2" xfId="52288"/>
    <cellStyle name="Input 8 2 2 16" xfId="52289"/>
    <cellStyle name="Input 8 2 2 2" xfId="18332"/>
    <cellStyle name="Input 8 2 2 2 2" xfId="18333"/>
    <cellStyle name="Input 8 2 2 2 3" xfId="18334"/>
    <cellStyle name="Input 8 2 2 2 4" xfId="18335"/>
    <cellStyle name="Input 8 2 2 3" xfId="18336"/>
    <cellStyle name="Input 8 2 2 3 2" xfId="18337"/>
    <cellStyle name="Input 8 2 2 3 3" xfId="18338"/>
    <cellStyle name="Input 8 2 2 4" xfId="18339"/>
    <cellStyle name="Input 8 2 2 4 2" xfId="18340"/>
    <cellStyle name="Input 8 2 2 4 3" xfId="18341"/>
    <cellStyle name="Input 8 2 2 5" xfId="18342"/>
    <cellStyle name="Input 8 2 2 5 2" xfId="18343"/>
    <cellStyle name="Input 8 2 2 5 3" xfId="18344"/>
    <cellStyle name="Input 8 2 2 6" xfId="18345"/>
    <cellStyle name="Input 8 2 2 6 2" xfId="18346"/>
    <cellStyle name="Input 8 2 2 6 3" xfId="18347"/>
    <cellStyle name="Input 8 2 2 7" xfId="18348"/>
    <cellStyle name="Input 8 2 2 7 2" xfId="18349"/>
    <cellStyle name="Input 8 2 2 7 3" xfId="18350"/>
    <cellStyle name="Input 8 2 2 8" xfId="18351"/>
    <cellStyle name="Input 8 2 2 8 2" xfId="52290"/>
    <cellStyle name="Input 8 2 2 9" xfId="18352"/>
    <cellStyle name="Input 8 2 2 9 2" xfId="52291"/>
    <cellStyle name="Input 8 2 20" xfId="18353"/>
    <cellStyle name="Input 8 2 20 2" xfId="18354"/>
    <cellStyle name="Input 8 2 20 3" xfId="18355"/>
    <cellStyle name="Input 8 2 21" xfId="18356"/>
    <cellStyle name="Input 8 2 21 2" xfId="18357"/>
    <cellStyle name="Input 8 2 21 3" xfId="18358"/>
    <cellStyle name="Input 8 2 22" xfId="18359"/>
    <cellStyle name="Input 8 2 3" xfId="18360"/>
    <cellStyle name="Input 8 2 3 2" xfId="18361"/>
    <cellStyle name="Input 8 2 3 2 2" xfId="18362"/>
    <cellStyle name="Input 8 2 3 2 3" xfId="18363"/>
    <cellStyle name="Input 8 2 3 3" xfId="18364"/>
    <cellStyle name="Input 8 2 3 3 2" xfId="18365"/>
    <cellStyle name="Input 8 2 3 3 3" xfId="18366"/>
    <cellStyle name="Input 8 2 3 4" xfId="18367"/>
    <cellStyle name="Input 8 2 3 4 2" xfId="18368"/>
    <cellStyle name="Input 8 2 3 4 3" xfId="18369"/>
    <cellStyle name="Input 8 2 3 5" xfId="18370"/>
    <cellStyle name="Input 8 2 3 5 2" xfId="18371"/>
    <cellStyle name="Input 8 2 3 5 3" xfId="18372"/>
    <cellStyle name="Input 8 2 3 6" xfId="18373"/>
    <cellStyle name="Input 8 2 3 7" xfId="18374"/>
    <cellStyle name="Input 8 2 4" xfId="18375"/>
    <cellStyle name="Input 8 2 4 2" xfId="18376"/>
    <cellStyle name="Input 8 2 4 2 2" xfId="18377"/>
    <cellStyle name="Input 8 2 4 2 3" xfId="18378"/>
    <cellStyle name="Input 8 2 4 3" xfId="18379"/>
    <cellStyle name="Input 8 2 4 3 2" xfId="18380"/>
    <cellStyle name="Input 8 2 4 3 3" xfId="18381"/>
    <cellStyle name="Input 8 2 4 4" xfId="18382"/>
    <cellStyle name="Input 8 2 4 4 2" xfId="18383"/>
    <cellStyle name="Input 8 2 4 4 3" xfId="18384"/>
    <cellStyle name="Input 8 2 4 5" xfId="18385"/>
    <cellStyle name="Input 8 2 4 5 2" xfId="18386"/>
    <cellStyle name="Input 8 2 4 5 3" xfId="18387"/>
    <cellStyle name="Input 8 2 4 6" xfId="18388"/>
    <cellStyle name="Input 8 2 4 7" xfId="18389"/>
    <cellStyle name="Input 8 2 5" xfId="18390"/>
    <cellStyle name="Input 8 2 5 2" xfId="18391"/>
    <cellStyle name="Input 8 2 5 2 2" xfId="18392"/>
    <cellStyle name="Input 8 2 5 2 3" xfId="18393"/>
    <cellStyle name="Input 8 2 5 3" xfId="18394"/>
    <cellStyle name="Input 8 2 5 3 2" xfId="18395"/>
    <cellStyle name="Input 8 2 5 3 3" xfId="18396"/>
    <cellStyle name="Input 8 2 5 4" xfId="18397"/>
    <cellStyle name="Input 8 2 5 4 2" xfId="18398"/>
    <cellStyle name="Input 8 2 5 4 3" xfId="18399"/>
    <cellStyle name="Input 8 2 5 5" xfId="18400"/>
    <cellStyle name="Input 8 2 5 5 2" xfId="18401"/>
    <cellStyle name="Input 8 2 5 5 3" xfId="18402"/>
    <cellStyle name="Input 8 2 5 6" xfId="18403"/>
    <cellStyle name="Input 8 2 5 7" xfId="18404"/>
    <cellStyle name="Input 8 2 6" xfId="18405"/>
    <cellStyle name="Input 8 2 6 2" xfId="18406"/>
    <cellStyle name="Input 8 2 6 2 2" xfId="18407"/>
    <cellStyle name="Input 8 2 6 2 3" xfId="18408"/>
    <cellStyle name="Input 8 2 6 3" xfId="18409"/>
    <cellStyle name="Input 8 2 6 3 2" xfId="18410"/>
    <cellStyle name="Input 8 2 6 3 3" xfId="18411"/>
    <cellStyle name="Input 8 2 6 4" xfId="18412"/>
    <cellStyle name="Input 8 2 6 4 2" xfId="18413"/>
    <cellStyle name="Input 8 2 6 4 3" xfId="18414"/>
    <cellStyle name="Input 8 2 6 5" xfId="18415"/>
    <cellStyle name="Input 8 2 6 5 2" xfId="18416"/>
    <cellStyle name="Input 8 2 6 5 3" xfId="18417"/>
    <cellStyle name="Input 8 2 6 6" xfId="18418"/>
    <cellStyle name="Input 8 2 6 7" xfId="18419"/>
    <cellStyle name="Input 8 2 7" xfId="18420"/>
    <cellStyle name="Input 8 2 7 2" xfId="18421"/>
    <cellStyle name="Input 8 2 7 2 2" xfId="18422"/>
    <cellStyle name="Input 8 2 7 2 3" xfId="18423"/>
    <cellStyle name="Input 8 2 7 3" xfId="18424"/>
    <cellStyle name="Input 8 2 7 3 2" xfId="18425"/>
    <cellStyle name="Input 8 2 7 3 3" xfId="18426"/>
    <cellStyle name="Input 8 2 7 4" xfId="18427"/>
    <cellStyle name="Input 8 2 7 4 2" xfId="18428"/>
    <cellStyle name="Input 8 2 7 4 3" xfId="18429"/>
    <cellStyle name="Input 8 2 7 5" xfId="18430"/>
    <cellStyle name="Input 8 2 7 5 2" xfId="18431"/>
    <cellStyle name="Input 8 2 7 5 3" xfId="18432"/>
    <cellStyle name="Input 8 2 7 6" xfId="18433"/>
    <cellStyle name="Input 8 2 7 7" xfId="18434"/>
    <cellStyle name="Input 8 2 8" xfId="18435"/>
    <cellStyle name="Input 8 2 8 2" xfId="18436"/>
    <cellStyle name="Input 8 2 8 2 2" xfId="18437"/>
    <cellStyle name="Input 8 2 8 2 3" xfId="18438"/>
    <cellStyle name="Input 8 2 8 3" xfId="18439"/>
    <cellStyle name="Input 8 2 8 3 2" xfId="18440"/>
    <cellStyle name="Input 8 2 8 3 3" xfId="18441"/>
    <cellStyle name="Input 8 2 8 4" xfId="18442"/>
    <cellStyle name="Input 8 2 8 4 2" xfId="18443"/>
    <cellStyle name="Input 8 2 8 4 3" xfId="18444"/>
    <cellStyle name="Input 8 2 8 5" xfId="18445"/>
    <cellStyle name="Input 8 2 8 5 2" xfId="18446"/>
    <cellStyle name="Input 8 2 8 5 3" xfId="18447"/>
    <cellStyle name="Input 8 2 8 6" xfId="18448"/>
    <cellStyle name="Input 8 2 8 7" xfId="18449"/>
    <cellStyle name="Input 8 2 9" xfId="18450"/>
    <cellStyle name="Input 8 2 9 2" xfId="18451"/>
    <cellStyle name="Input 8 2 9 2 2" xfId="18452"/>
    <cellStyle name="Input 8 2 9 2 3" xfId="18453"/>
    <cellStyle name="Input 8 2 9 3" xfId="18454"/>
    <cellStyle name="Input 8 2 9 3 2" xfId="18455"/>
    <cellStyle name="Input 8 2 9 3 3" xfId="18456"/>
    <cellStyle name="Input 8 2 9 4" xfId="18457"/>
    <cellStyle name="Input 8 2 9 4 2" xfId="18458"/>
    <cellStyle name="Input 8 2 9 4 3" xfId="18459"/>
    <cellStyle name="Input 8 2 9 5" xfId="18460"/>
    <cellStyle name="Input 8 2 9 5 2" xfId="18461"/>
    <cellStyle name="Input 8 2 9 5 3" xfId="18462"/>
    <cellStyle name="Input 8 2 9 6" xfId="18463"/>
    <cellStyle name="Input 8 2 9 7" xfId="18464"/>
    <cellStyle name="Input 8 20" xfId="52292"/>
    <cellStyle name="Input 8 20 2" xfId="52293"/>
    <cellStyle name="Input 8 21" xfId="52294"/>
    <cellStyle name="Input 8 3" xfId="18465"/>
    <cellStyle name="Input 8 3 10" xfId="18466"/>
    <cellStyle name="Input 8 3 10 2" xfId="52295"/>
    <cellStyle name="Input 8 3 11" xfId="52296"/>
    <cellStyle name="Input 8 3 11 2" xfId="52297"/>
    <cellStyle name="Input 8 3 12" xfId="52298"/>
    <cellStyle name="Input 8 3 12 2" xfId="52299"/>
    <cellStyle name="Input 8 3 13" xfId="52300"/>
    <cellStyle name="Input 8 3 13 2" xfId="52301"/>
    <cellStyle name="Input 8 3 14" xfId="52302"/>
    <cellStyle name="Input 8 3 14 2" xfId="52303"/>
    <cellStyle name="Input 8 3 15" xfId="52304"/>
    <cellStyle name="Input 8 3 15 2" xfId="52305"/>
    <cellStyle name="Input 8 3 16" xfId="52306"/>
    <cellStyle name="Input 8 3 2" xfId="18467"/>
    <cellStyle name="Input 8 3 2 2" xfId="18468"/>
    <cellStyle name="Input 8 3 2 3" xfId="18469"/>
    <cellStyle name="Input 8 3 2 4" xfId="18470"/>
    <cellStyle name="Input 8 3 3" xfId="18471"/>
    <cellStyle name="Input 8 3 3 2" xfId="18472"/>
    <cellStyle name="Input 8 3 3 3" xfId="18473"/>
    <cellStyle name="Input 8 3 4" xfId="18474"/>
    <cellStyle name="Input 8 3 4 2" xfId="18475"/>
    <cellStyle name="Input 8 3 4 3" xfId="18476"/>
    <cellStyle name="Input 8 3 5" xfId="18477"/>
    <cellStyle name="Input 8 3 5 2" xfId="18478"/>
    <cellStyle name="Input 8 3 5 3" xfId="18479"/>
    <cellStyle name="Input 8 3 6" xfId="18480"/>
    <cellStyle name="Input 8 3 6 2" xfId="18481"/>
    <cellStyle name="Input 8 3 6 3" xfId="18482"/>
    <cellStyle name="Input 8 3 7" xfId="18483"/>
    <cellStyle name="Input 8 3 7 2" xfId="18484"/>
    <cellStyle name="Input 8 3 7 3" xfId="18485"/>
    <cellStyle name="Input 8 3 8" xfId="18486"/>
    <cellStyle name="Input 8 3 8 2" xfId="52307"/>
    <cellStyle name="Input 8 3 9" xfId="18487"/>
    <cellStyle name="Input 8 3 9 2" xfId="52308"/>
    <cellStyle name="Input 8 4" xfId="18488"/>
    <cellStyle name="Input 8 4 10" xfId="18489"/>
    <cellStyle name="Input 8 4 11" xfId="18490"/>
    <cellStyle name="Input 8 4 2" xfId="18491"/>
    <cellStyle name="Input 8 4 2 2" xfId="18492"/>
    <cellStyle name="Input 8 4 2 3" xfId="18493"/>
    <cellStyle name="Input 8 4 2 4" xfId="18494"/>
    <cellStyle name="Input 8 4 3" xfId="18495"/>
    <cellStyle name="Input 8 4 3 2" xfId="18496"/>
    <cellStyle name="Input 8 4 3 3" xfId="18497"/>
    <cellStyle name="Input 8 4 4" xfId="18498"/>
    <cellStyle name="Input 8 4 4 2" xfId="18499"/>
    <cellStyle name="Input 8 4 4 3" xfId="18500"/>
    <cellStyle name="Input 8 4 5" xfId="18501"/>
    <cellStyle name="Input 8 4 5 2" xfId="18502"/>
    <cellStyle name="Input 8 4 5 3" xfId="18503"/>
    <cellStyle name="Input 8 4 6" xfId="18504"/>
    <cellStyle name="Input 8 4 6 2" xfId="18505"/>
    <cellStyle name="Input 8 4 6 3" xfId="18506"/>
    <cellStyle name="Input 8 4 7" xfId="18507"/>
    <cellStyle name="Input 8 4 7 2" xfId="18508"/>
    <cellStyle name="Input 8 4 7 3" xfId="18509"/>
    <cellStyle name="Input 8 4 8" xfId="18510"/>
    <cellStyle name="Input 8 4 8 2" xfId="18511"/>
    <cellStyle name="Input 8 4 8 3" xfId="18512"/>
    <cellStyle name="Input 8 4 9" xfId="18513"/>
    <cellStyle name="Input 8 5" xfId="18514"/>
    <cellStyle name="Input 8 5 2" xfId="18515"/>
    <cellStyle name="Input 8 5 2 2" xfId="18516"/>
    <cellStyle name="Input 8 5 2 3" xfId="18517"/>
    <cellStyle name="Input 8 5 3" xfId="18518"/>
    <cellStyle name="Input 8 5 3 2" xfId="18519"/>
    <cellStyle name="Input 8 5 3 3" xfId="18520"/>
    <cellStyle name="Input 8 5 4" xfId="18521"/>
    <cellStyle name="Input 8 5 4 2" xfId="18522"/>
    <cellStyle name="Input 8 5 4 3" xfId="18523"/>
    <cellStyle name="Input 8 5 5" xfId="18524"/>
    <cellStyle name="Input 8 5 5 2" xfId="18525"/>
    <cellStyle name="Input 8 5 5 3" xfId="18526"/>
    <cellStyle name="Input 8 5 6" xfId="18527"/>
    <cellStyle name="Input 8 5 7" xfId="18528"/>
    <cellStyle name="Input 8 5 8" xfId="18529"/>
    <cellStyle name="Input 8 6" xfId="18530"/>
    <cellStyle name="Input 8 6 2" xfId="18531"/>
    <cellStyle name="Input 8 6 3" xfId="18532"/>
    <cellStyle name="Input 8 7" xfId="18533"/>
    <cellStyle name="Input 8 7 2" xfId="52309"/>
    <cellStyle name="Input 8 8" xfId="52310"/>
    <cellStyle name="Input 8 8 2" xfId="52311"/>
    <cellStyle name="Input 8 9" xfId="52312"/>
    <cellStyle name="Input 8 9 2" xfId="52313"/>
    <cellStyle name="Input 8_Income Statement " xfId="52314"/>
    <cellStyle name="Input 9" xfId="18534"/>
    <cellStyle name="Input 9 10" xfId="52315"/>
    <cellStyle name="Input 9 10 2" xfId="52316"/>
    <cellStyle name="Input 9 11" xfId="52317"/>
    <cellStyle name="Input 9 11 2" xfId="52318"/>
    <cellStyle name="Input 9 12" xfId="52319"/>
    <cellStyle name="Input 9 12 2" xfId="52320"/>
    <cellStyle name="Input 9 13" xfId="52321"/>
    <cellStyle name="Input 9 13 2" xfId="52322"/>
    <cellStyle name="Input 9 14" xfId="52323"/>
    <cellStyle name="Input 9 14 2" xfId="52324"/>
    <cellStyle name="Input 9 15" xfId="52325"/>
    <cellStyle name="Input 9 15 2" xfId="52326"/>
    <cellStyle name="Input 9 16" xfId="52327"/>
    <cellStyle name="Input 9 16 2" xfId="52328"/>
    <cellStyle name="Input 9 17" xfId="52329"/>
    <cellStyle name="Input 9 17 2" xfId="52330"/>
    <cellStyle name="Input 9 18" xfId="52331"/>
    <cellStyle name="Input 9 18 2" xfId="52332"/>
    <cellStyle name="Input 9 19" xfId="52333"/>
    <cellStyle name="Input 9 19 2" xfId="52334"/>
    <cellStyle name="Input 9 2" xfId="18535"/>
    <cellStyle name="Input 9 2 10" xfId="18536"/>
    <cellStyle name="Input 9 2 10 2" xfId="18537"/>
    <cellStyle name="Input 9 2 10 2 2" xfId="18538"/>
    <cellStyle name="Input 9 2 10 2 3" xfId="18539"/>
    <cellStyle name="Input 9 2 10 3" xfId="18540"/>
    <cellStyle name="Input 9 2 10 3 2" xfId="18541"/>
    <cellStyle name="Input 9 2 10 3 3" xfId="18542"/>
    <cellStyle name="Input 9 2 10 4" xfId="18543"/>
    <cellStyle name="Input 9 2 10 4 2" xfId="18544"/>
    <cellStyle name="Input 9 2 10 4 3" xfId="18545"/>
    <cellStyle name="Input 9 2 10 5" xfId="18546"/>
    <cellStyle name="Input 9 2 10 5 2" xfId="18547"/>
    <cellStyle name="Input 9 2 10 5 3" xfId="18548"/>
    <cellStyle name="Input 9 2 10 6" xfId="18549"/>
    <cellStyle name="Input 9 2 10 7" xfId="18550"/>
    <cellStyle name="Input 9 2 11" xfId="18551"/>
    <cellStyle name="Input 9 2 11 2" xfId="18552"/>
    <cellStyle name="Input 9 2 11 2 2" xfId="18553"/>
    <cellStyle name="Input 9 2 11 2 3" xfId="18554"/>
    <cellStyle name="Input 9 2 11 3" xfId="18555"/>
    <cellStyle name="Input 9 2 11 3 2" xfId="18556"/>
    <cellStyle name="Input 9 2 11 3 3" xfId="18557"/>
    <cellStyle name="Input 9 2 11 4" xfId="18558"/>
    <cellStyle name="Input 9 2 11 4 2" xfId="18559"/>
    <cellStyle name="Input 9 2 11 4 3" xfId="18560"/>
    <cellStyle name="Input 9 2 11 5" xfId="18561"/>
    <cellStyle name="Input 9 2 11 5 2" xfId="18562"/>
    <cellStyle name="Input 9 2 11 5 3" xfId="18563"/>
    <cellStyle name="Input 9 2 11 6" xfId="18564"/>
    <cellStyle name="Input 9 2 11 7" xfId="18565"/>
    <cellStyle name="Input 9 2 12" xfId="18566"/>
    <cellStyle name="Input 9 2 12 2" xfId="18567"/>
    <cellStyle name="Input 9 2 12 2 2" xfId="18568"/>
    <cellStyle name="Input 9 2 12 2 3" xfId="18569"/>
    <cellStyle name="Input 9 2 12 3" xfId="18570"/>
    <cellStyle name="Input 9 2 12 3 2" xfId="18571"/>
    <cellStyle name="Input 9 2 12 3 3" xfId="18572"/>
    <cellStyle name="Input 9 2 12 4" xfId="18573"/>
    <cellStyle name="Input 9 2 12 4 2" xfId="18574"/>
    <cellStyle name="Input 9 2 12 4 3" xfId="18575"/>
    <cellStyle name="Input 9 2 12 5" xfId="18576"/>
    <cellStyle name="Input 9 2 12 5 2" xfId="18577"/>
    <cellStyle name="Input 9 2 12 5 3" xfId="18578"/>
    <cellStyle name="Input 9 2 12 6" xfId="18579"/>
    <cellStyle name="Input 9 2 12 7" xfId="18580"/>
    <cellStyle name="Input 9 2 13" xfId="18581"/>
    <cellStyle name="Input 9 2 13 2" xfId="18582"/>
    <cellStyle name="Input 9 2 13 2 2" xfId="18583"/>
    <cellStyle name="Input 9 2 13 2 3" xfId="18584"/>
    <cellStyle name="Input 9 2 13 3" xfId="18585"/>
    <cellStyle name="Input 9 2 13 3 2" xfId="18586"/>
    <cellStyle name="Input 9 2 13 3 3" xfId="18587"/>
    <cellStyle name="Input 9 2 13 4" xfId="18588"/>
    <cellStyle name="Input 9 2 13 4 2" xfId="18589"/>
    <cellStyle name="Input 9 2 13 4 3" xfId="18590"/>
    <cellStyle name="Input 9 2 13 5" xfId="18591"/>
    <cellStyle name="Input 9 2 13 5 2" xfId="18592"/>
    <cellStyle name="Input 9 2 13 5 3" xfId="18593"/>
    <cellStyle name="Input 9 2 13 6" xfId="18594"/>
    <cellStyle name="Input 9 2 13 7" xfId="18595"/>
    <cellStyle name="Input 9 2 14" xfId="18596"/>
    <cellStyle name="Input 9 2 14 2" xfId="18597"/>
    <cellStyle name="Input 9 2 14 2 2" xfId="18598"/>
    <cellStyle name="Input 9 2 14 2 3" xfId="18599"/>
    <cellStyle name="Input 9 2 14 3" xfId="18600"/>
    <cellStyle name="Input 9 2 14 3 2" xfId="18601"/>
    <cellStyle name="Input 9 2 14 3 3" xfId="18602"/>
    <cellStyle name="Input 9 2 14 4" xfId="18603"/>
    <cellStyle name="Input 9 2 14 4 2" xfId="18604"/>
    <cellStyle name="Input 9 2 14 4 3" xfId="18605"/>
    <cellStyle name="Input 9 2 14 5" xfId="18606"/>
    <cellStyle name="Input 9 2 14 5 2" xfId="18607"/>
    <cellStyle name="Input 9 2 14 5 3" xfId="18608"/>
    <cellStyle name="Input 9 2 14 6" xfId="18609"/>
    <cellStyle name="Input 9 2 14 7" xfId="18610"/>
    <cellStyle name="Input 9 2 15" xfId="18611"/>
    <cellStyle name="Input 9 2 15 2" xfId="18612"/>
    <cellStyle name="Input 9 2 15 2 2" xfId="18613"/>
    <cellStyle name="Input 9 2 15 2 3" xfId="18614"/>
    <cellStyle name="Input 9 2 15 3" xfId="18615"/>
    <cellStyle name="Input 9 2 15 3 2" xfId="18616"/>
    <cellStyle name="Input 9 2 15 3 3" xfId="18617"/>
    <cellStyle name="Input 9 2 15 4" xfId="18618"/>
    <cellStyle name="Input 9 2 15 4 2" xfId="18619"/>
    <cellStyle name="Input 9 2 15 4 3" xfId="18620"/>
    <cellStyle name="Input 9 2 15 5" xfId="18621"/>
    <cellStyle name="Input 9 2 15 5 2" xfId="18622"/>
    <cellStyle name="Input 9 2 15 5 3" xfId="18623"/>
    <cellStyle name="Input 9 2 15 6" xfId="18624"/>
    <cellStyle name="Input 9 2 15 7" xfId="18625"/>
    <cellStyle name="Input 9 2 16" xfId="18626"/>
    <cellStyle name="Input 9 2 16 2" xfId="18627"/>
    <cellStyle name="Input 9 2 16 2 2" xfId="18628"/>
    <cellStyle name="Input 9 2 16 2 3" xfId="18629"/>
    <cellStyle name="Input 9 2 16 3" xfId="18630"/>
    <cellStyle name="Input 9 2 16 3 2" xfId="18631"/>
    <cellStyle name="Input 9 2 16 3 3" xfId="18632"/>
    <cellStyle name="Input 9 2 16 4" xfId="18633"/>
    <cellStyle name="Input 9 2 16 4 2" xfId="18634"/>
    <cellStyle name="Input 9 2 16 4 3" xfId="18635"/>
    <cellStyle name="Input 9 2 16 5" xfId="18636"/>
    <cellStyle name="Input 9 2 16 5 2" xfId="18637"/>
    <cellStyle name="Input 9 2 16 5 3" xfId="18638"/>
    <cellStyle name="Input 9 2 16 6" xfId="18639"/>
    <cellStyle name="Input 9 2 16 7" xfId="18640"/>
    <cellStyle name="Input 9 2 17" xfId="18641"/>
    <cellStyle name="Input 9 2 17 2" xfId="18642"/>
    <cellStyle name="Input 9 2 17 2 2" xfId="18643"/>
    <cellStyle name="Input 9 2 17 2 3" xfId="18644"/>
    <cellStyle name="Input 9 2 17 3" xfId="18645"/>
    <cellStyle name="Input 9 2 17 3 2" xfId="18646"/>
    <cellStyle name="Input 9 2 17 3 3" xfId="18647"/>
    <cellStyle name="Input 9 2 17 4" xfId="18648"/>
    <cellStyle name="Input 9 2 17 4 2" xfId="18649"/>
    <cellStyle name="Input 9 2 17 4 3" xfId="18650"/>
    <cellStyle name="Input 9 2 17 5" xfId="18651"/>
    <cellStyle name="Input 9 2 17 5 2" xfId="18652"/>
    <cellStyle name="Input 9 2 17 5 3" xfId="18653"/>
    <cellStyle name="Input 9 2 17 6" xfId="18654"/>
    <cellStyle name="Input 9 2 17 7" xfId="18655"/>
    <cellStyle name="Input 9 2 18" xfId="18656"/>
    <cellStyle name="Input 9 2 18 2" xfId="18657"/>
    <cellStyle name="Input 9 2 18 2 2" xfId="18658"/>
    <cellStyle name="Input 9 2 18 2 3" xfId="18659"/>
    <cellStyle name="Input 9 2 18 3" xfId="18660"/>
    <cellStyle name="Input 9 2 18 3 2" xfId="18661"/>
    <cellStyle name="Input 9 2 18 3 3" xfId="18662"/>
    <cellStyle name="Input 9 2 18 4" xfId="18663"/>
    <cellStyle name="Input 9 2 18 4 2" xfId="18664"/>
    <cellStyle name="Input 9 2 18 4 3" xfId="18665"/>
    <cellStyle name="Input 9 2 18 5" xfId="18666"/>
    <cellStyle name="Input 9 2 18 5 2" xfId="18667"/>
    <cellStyle name="Input 9 2 18 5 3" xfId="18668"/>
    <cellStyle name="Input 9 2 18 6" xfId="18669"/>
    <cellStyle name="Input 9 2 18 7" xfId="18670"/>
    <cellStyle name="Input 9 2 19" xfId="18671"/>
    <cellStyle name="Input 9 2 19 2" xfId="18672"/>
    <cellStyle name="Input 9 2 19 3" xfId="18673"/>
    <cellStyle name="Input 9 2 2" xfId="18674"/>
    <cellStyle name="Input 9 2 2 10" xfId="18675"/>
    <cellStyle name="Input 9 2 2 10 2" xfId="52335"/>
    <cellStyle name="Input 9 2 2 11" xfId="52336"/>
    <cellStyle name="Input 9 2 2 11 2" xfId="52337"/>
    <cellStyle name="Input 9 2 2 12" xfId="52338"/>
    <cellStyle name="Input 9 2 2 12 2" xfId="52339"/>
    <cellStyle name="Input 9 2 2 13" xfId="52340"/>
    <cellStyle name="Input 9 2 2 13 2" xfId="52341"/>
    <cellStyle name="Input 9 2 2 14" xfId="52342"/>
    <cellStyle name="Input 9 2 2 14 2" xfId="52343"/>
    <cellStyle name="Input 9 2 2 15" xfId="52344"/>
    <cellStyle name="Input 9 2 2 15 2" xfId="52345"/>
    <cellStyle name="Input 9 2 2 16" xfId="52346"/>
    <cellStyle name="Input 9 2 2 2" xfId="18676"/>
    <cellStyle name="Input 9 2 2 2 2" xfId="18677"/>
    <cellStyle name="Input 9 2 2 2 3" xfId="18678"/>
    <cellStyle name="Input 9 2 2 2 4" xfId="18679"/>
    <cellStyle name="Input 9 2 2 3" xfId="18680"/>
    <cellStyle name="Input 9 2 2 3 2" xfId="18681"/>
    <cellStyle name="Input 9 2 2 3 3" xfId="18682"/>
    <cellStyle name="Input 9 2 2 4" xfId="18683"/>
    <cellStyle name="Input 9 2 2 4 2" xfId="18684"/>
    <cellStyle name="Input 9 2 2 4 3" xfId="18685"/>
    <cellStyle name="Input 9 2 2 5" xfId="18686"/>
    <cellStyle name="Input 9 2 2 5 2" xfId="18687"/>
    <cellStyle name="Input 9 2 2 5 3" xfId="18688"/>
    <cellStyle name="Input 9 2 2 6" xfId="18689"/>
    <cellStyle name="Input 9 2 2 6 2" xfId="18690"/>
    <cellStyle name="Input 9 2 2 6 3" xfId="18691"/>
    <cellStyle name="Input 9 2 2 7" xfId="18692"/>
    <cellStyle name="Input 9 2 2 7 2" xfId="18693"/>
    <cellStyle name="Input 9 2 2 7 3" xfId="18694"/>
    <cellStyle name="Input 9 2 2 8" xfId="18695"/>
    <cellStyle name="Input 9 2 2 8 2" xfId="52347"/>
    <cellStyle name="Input 9 2 2 9" xfId="18696"/>
    <cellStyle name="Input 9 2 2 9 2" xfId="52348"/>
    <cellStyle name="Input 9 2 20" xfId="18697"/>
    <cellStyle name="Input 9 2 20 2" xfId="18698"/>
    <cellStyle name="Input 9 2 20 3" xfId="18699"/>
    <cellStyle name="Input 9 2 21" xfId="18700"/>
    <cellStyle name="Input 9 2 21 2" xfId="18701"/>
    <cellStyle name="Input 9 2 21 3" xfId="18702"/>
    <cellStyle name="Input 9 2 22" xfId="18703"/>
    <cellStyle name="Input 9 2 3" xfId="18704"/>
    <cellStyle name="Input 9 2 3 2" xfId="18705"/>
    <cellStyle name="Input 9 2 3 2 2" xfId="18706"/>
    <cellStyle name="Input 9 2 3 2 3" xfId="18707"/>
    <cellStyle name="Input 9 2 3 3" xfId="18708"/>
    <cellStyle name="Input 9 2 3 3 2" xfId="18709"/>
    <cellStyle name="Input 9 2 3 3 3" xfId="18710"/>
    <cellStyle name="Input 9 2 3 4" xfId="18711"/>
    <cellStyle name="Input 9 2 3 4 2" xfId="18712"/>
    <cellStyle name="Input 9 2 3 4 3" xfId="18713"/>
    <cellStyle name="Input 9 2 3 5" xfId="18714"/>
    <cellStyle name="Input 9 2 3 5 2" xfId="18715"/>
    <cellStyle name="Input 9 2 3 5 3" xfId="18716"/>
    <cellStyle name="Input 9 2 3 6" xfId="18717"/>
    <cellStyle name="Input 9 2 3 7" xfId="18718"/>
    <cellStyle name="Input 9 2 4" xfId="18719"/>
    <cellStyle name="Input 9 2 4 2" xfId="18720"/>
    <cellStyle name="Input 9 2 4 2 2" xfId="18721"/>
    <cellStyle name="Input 9 2 4 2 3" xfId="18722"/>
    <cellStyle name="Input 9 2 4 3" xfId="18723"/>
    <cellStyle name="Input 9 2 4 3 2" xfId="18724"/>
    <cellStyle name="Input 9 2 4 3 3" xfId="18725"/>
    <cellStyle name="Input 9 2 4 4" xfId="18726"/>
    <cellStyle name="Input 9 2 4 4 2" xfId="18727"/>
    <cellStyle name="Input 9 2 4 4 3" xfId="18728"/>
    <cellStyle name="Input 9 2 4 5" xfId="18729"/>
    <cellStyle name="Input 9 2 4 5 2" xfId="18730"/>
    <cellStyle name="Input 9 2 4 5 3" xfId="18731"/>
    <cellStyle name="Input 9 2 4 6" xfId="18732"/>
    <cellStyle name="Input 9 2 4 7" xfId="18733"/>
    <cellStyle name="Input 9 2 5" xfId="18734"/>
    <cellStyle name="Input 9 2 5 2" xfId="18735"/>
    <cellStyle name="Input 9 2 5 2 2" xfId="18736"/>
    <cellStyle name="Input 9 2 5 2 3" xfId="18737"/>
    <cellStyle name="Input 9 2 5 3" xfId="18738"/>
    <cellStyle name="Input 9 2 5 3 2" xfId="18739"/>
    <cellStyle name="Input 9 2 5 3 3" xfId="18740"/>
    <cellStyle name="Input 9 2 5 4" xfId="18741"/>
    <cellStyle name="Input 9 2 5 4 2" xfId="18742"/>
    <cellStyle name="Input 9 2 5 4 3" xfId="18743"/>
    <cellStyle name="Input 9 2 5 5" xfId="18744"/>
    <cellStyle name="Input 9 2 5 5 2" xfId="18745"/>
    <cellStyle name="Input 9 2 5 5 3" xfId="18746"/>
    <cellStyle name="Input 9 2 5 6" xfId="18747"/>
    <cellStyle name="Input 9 2 5 7" xfId="18748"/>
    <cellStyle name="Input 9 2 6" xfId="18749"/>
    <cellStyle name="Input 9 2 6 2" xfId="18750"/>
    <cellStyle name="Input 9 2 6 2 2" xfId="18751"/>
    <cellStyle name="Input 9 2 6 2 3" xfId="18752"/>
    <cellStyle name="Input 9 2 6 3" xfId="18753"/>
    <cellStyle name="Input 9 2 6 3 2" xfId="18754"/>
    <cellStyle name="Input 9 2 6 3 3" xfId="18755"/>
    <cellStyle name="Input 9 2 6 4" xfId="18756"/>
    <cellStyle name="Input 9 2 6 4 2" xfId="18757"/>
    <cellStyle name="Input 9 2 6 4 3" xfId="18758"/>
    <cellStyle name="Input 9 2 6 5" xfId="18759"/>
    <cellStyle name="Input 9 2 6 5 2" xfId="18760"/>
    <cellStyle name="Input 9 2 6 5 3" xfId="18761"/>
    <cellStyle name="Input 9 2 6 6" xfId="18762"/>
    <cellStyle name="Input 9 2 6 7" xfId="18763"/>
    <cellStyle name="Input 9 2 7" xfId="18764"/>
    <cellStyle name="Input 9 2 7 2" xfId="18765"/>
    <cellStyle name="Input 9 2 7 2 2" xfId="18766"/>
    <cellStyle name="Input 9 2 7 2 3" xfId="18767"/>
    <cellStyle name="Input 9 2 7 3" xfId="18768"/>
    <cellStyle name="Input 9 2 7 3 2" xfId="18769"/>
    <cellStyle name="Input 9 2 7 3 3" xfId="18770"/>
    <cellStyle name="Input 9 2 7 4" xfId="18771"/>
    <cellStyle name="Input 9 2 7 4 2" xfId="18772"/>
    <cellStyle name="Input 9 2 7 4 3" xfId="18773"/>
    <cellStyle name="Input 9 2 7 5" xfId="18774"/>
    <cellStyle name="Input 9 2 7 5 2" xfId="18775"/>
    <cellStyle name="Input 9 2 7 5 3" xfId="18776"/>
    <cellStyle name="Input 9 2 7 6" xfId="18777"/>
    <cellStyle name="Input 9 2 7 7" xfId="18778"/>
    <cellStyle name="Input 9 2 8" xfId="18779"/>
    <cellStyle name="Input 9 2 8 2" xfId="18780"/>
    <cellStyle name="Input 9 2 8 2 2" xfId="18781"/>
    <cellStyle name="Input 9 2 8 2 3" xfId="18782"/>
    <cellStyle name="Input 9 2 8 3" xfId="18783"/>
    <cellStyle name="Input 9 2 8 3 2" xfId="18784"/>
    <cellStyle name="Input 9 2 8 3 3" xfId="18785"/>
    <cellStyle name="Input 9 2 8 4" xfId="18786"/>
    <cellStyle name="Input 9 2 8 4 2" xfId="18787"/>
    <cellStyle name="Input 9 2 8 4 3" xfId="18788"/>
    <cellStyle name="Input 9 2 8 5" xfId="18789"/>
    <cellStyle name="Input 9 2 8 5 2" xfId="18790"/>
    <cellStyle name="Input 9 2 8 5 3" xfId="18791"/>
    <cellStyle name="Input 9 2 8 6" xfId="18792"/>
    <cellStyle name="Input 9 2 8 7" xfId="18793"/>
    <cellStyle name="Input 9 2 9" xfId="18794"/>
    <cellStyle name="Input 9 2 9 2" xfId="18795"/>
    <cellStyle name="Input 9 2 9 2 2" xfId="18796"/>
    <cellStyle name="Input 9 2 9 2 3" xfId="18797"/>
    <cellStyle name="Input 9 2 9 3" xfId="18798"/>
    <cellStyle name="Input 9 2 9 3 2" xfId="18799"/>
    <cellStyle name="Input 9 2 9 3 3" xfId="18800"/>
    <cellStyle name="Input 9 2 9 4" xfId="18801"/>
    <cellStyle name="Input 9 2 9 4 2" xfId="18802"/>
    <cellStyle name="Input 9 2 9 4 3" xfId="18803"/>
    <cellStyle name="Input 9 2 9 5" xfId="18804"/>
    <cellStyle name="Input 9 2 9 5 2" xfId="18805"/>
    <cellStyle name="Input 9 2 9 5 3" xfId="18806"/>
    <cellStyle name="Input 9 2 9 6" xfId="18807"/>
    <cellStyle name="Input 9 2 9 7" xfId="18808"/>
    <cellStyle name="Input 9 20" xfId="52349"/>
    <cellStyle name="Input 9 20 2" xfId="52350"/>
    <cellStyle name="Input 9 21" xfId="52351"/>
    <cellStyle name="Input 9 3" xfId="18809"/>
    <cellStyle name="Input 9 3 10" xfId="18810"/>
    <cellStyle name="Input 9 3 10 2" xfId="52352"/>
    <cellStyle name="Input 9 3 11" xfId="52353"/>
    <cellStyle name="Input 9 3 11 2" xfId="52354"/>
    <cellStyle name="Input 9 3 12" xfId="52355"/>
    <cellStyle name="Input 9 3 12 2" xfId="52356"/>
    <cellStyle name="Input 9 3 13" xfId="52357"/>
    <cellStyle name="Input 9 3 13 2" xfId="52358"/>
    <cellStyle name="Input 9 3 14" xfId="52359"/>
    <cellStyle name="Input 9 3 14 2" xfId="52360"/>
    <cellStyle name="Input 9 3 15" xfId="52361"/>
    <cellStyle name="Input 9 3 15 2" xfId="52362"/>
    <cellStyle name="Input 9 3 16" xfId="52363"/>
    <cellStyle name="Input 9 3 2" xfId="18811"/>
    <cellStyle name="Input 9 3 2 2" xfId="18812"/>
    <cellStyle name="Input 9 3 2 3" xfId="18813"/>
    <cellStyle name="Input 9 3 2 4" xfId="18814"/>
    <cellStyle name="Input 9 3 3" xfId="18815"/>
    <cellStyle name="Input 9 3 3 2" xfId="18816"/>
    <cellStyle name="Input 9 3 3 3" xfId="18817"/>
    <cellStyle name="Input 9 3 4" xfId="18818"/>
    <cellStyle name="Input 9 3 4 2" xfId="18819"/>
    <cellStyle name="Input 9 3 4 3" xfId="18820"/>
    <cellStyle name="Input 9 3 5" xfId="18821"/>
    <cellStyle name="Input 9 3 5 2" xfId="18822"/>
    <cellStyle name="Input 9 3 5 3" xfId="18823"/>
    <cellStyle name="Input 9 3 6" xfId="18824"/>
    <cellStyle name="Input 9 3 6 2" xfId="18825"/>
    <cellStyle name="Input 9 3 6 3" xfId="18826"/>
    <cellStyle name="Input 9 3 7" xfId="18827"/>
    <cellStyle name="Input 9 3 7 2" xfId="18828"/>
    <cellStyle name="Input 9 3 7 3" xfId="18829"/>
    <cellStyle name="Input 9 3 8" xfId="18830"/>
    <cellStyle name="Input 9 3 8 2" xfId="52364"/>
    <cellStyle name="Input 9 3 9" xfId="18831"/>
    <cellStyle name="Input 9 3 9 2" xfId="52365"/>
    <cellStyle name="Input 9 4" xfId="18832"/>
    <cellStyle name="Input 9 4 10" xfId="18833"/>
    <cellStyle name="Input 9 4 11" xfId="18834"/>
    <cellStyle name="Input 9 4 2" xfId="18835"/>
    <cellStyle name="Input 9 4 2 2" xfId="18836"/>
    <cellStyle name="Input 9 4 2 3" xfId="18837"/>
    <cellStyle name="Input 9 4 2 4" xfId="18838"/>
    <cellStyle name="Input 9 4 3" xfId="18839"/>
    <cellStyle name="Input 9 4 3 2" xfId="18840"/>
    <cellStyle name="Input 9 4 3 3" xfId="18841"/>
    <cellStyle name="Input 9 4 4" xfId="18842"/>
    <cellStyle name="Input 9 4 4 2" xfId="18843"/>
    <cellStyle name="Input 9 4 4 3" xfId="18844"/>
    <cellStyle name="Input 9 4 5" xfId="18845"/>
    <cellStyle name="Input 9 4 5 2" xfId="18846"/>
    <cellStyle name="Input 9 4 5 3" xfId="18847"/>
    <cellStyle name="Input 9 4 6" xfId="18848"/>
    <cellStyle name="Input 9 4 6 2" xfId="18849"/>
    <cellStyle name="Input 9 4 6 3" xfId="18850"/>
    <cellStyle name="Input 9 4 7" xfId="18851"/>
    <cellStyle name="Input 9 4 7 2" xfId="18852"/>
    <cellStyle name="Input 9 4 7 3" xfId="18853"/>
    <cellStyle name="Input 9 4 8" xfId="18854"/>
    <cellStyle name="Input 9 4 8 2" xfId="18855"/>
    <cellStyle name="Input 9 4 8 3" xfId="18856"/>
    <cellStyle name="Input 9 4 9" xfId="18857"/>
    <cellStyle name="Input 9 5" xfId="18858"/>
    <cellStyle name="Input 9 5 2" xfId="18859"/>
    <cellStyle name="Input 9 5 2 2" xfId="18860"/>
    <cellStyle name="Input 9 5 2 3" xfId="18861"/>
    <cellStyle name="Input 9 5 3" xfId="18862"/>
    <cellStyle name="Input 9 5 3 2" xfId="18863"/>
    <cellStyle name="Input 9 5 3 3" xfId="18864"/>
    <cellStyle name="Input 9 5 4" xfId="18865"/>
    <cellStyle name="Input 9 5 4 2" xfId="18866"/>
    <cellStyle name="Input 9 5 4 3" xfId="18867"/>
    <cellStyle name="Input 9 5 5" xfId="18868"/>
    <cellStyle name="Input 9 5 5 2" xfId="18869"/>
    <cellStyle name="Input 9 5 5 3" xfId="18870"/>
    <cellStyle name="Input 9 5 6" xfId="18871"/>
    <cellStyle name="Input 9 5 7" xfId="18872"/>
    <cellStyle name="Input 9 5 8" xfId="18873"/>
    <cellStyle name="Input 9 6" xfId="18874"/>
    <cellStyle name="Input 9 6 2" xfId="18875"/>
    <cellStyle name="Input 9 6 3" xfId="18876"/>
    <cellStyle name="Input 9 7" xfId="18877"/>
    <cellStyle name="Input 9 7 2" xfId="52366"/>
    <cellStyle name="Input 9 8" xfId="52367"/>
    <cellStyle name="Input 9 8 2" xfId="52368"/>
    <cellStyle name="Input 9 9" xfId="52369"/>
    <cellStyle name="Input 9 9 2" xfId="52370"/>
    <cellStyle name="Input 9_Income Statement " xfId="52371"/>
    <cellStyle name="Input Cells" xfId="52372"/>
    <cellStyle name="Input Cells Percent" xfId="52373"/>
    <cellStyle name="Input Cells_ACCOUNTALLOC" xfId="52374"/>
    <cellStyle name="InputBlueFont" xfId="18878"/>
    <cellStyle name="InputNegative" xfId="18879"/>
    <cellStyle name="Integer" xfId="18880"/>
    <cellStyle name="left" xfId="52375"/>
    <cellStyle name="Left:" xfId="44747"/>
    <cellStyle name="Left: 10" xfId="52376"/>
    <cellStyle name="Left: 2" xfId="44748"/>
    <cellStyle name="Left: 3" xfId="52377"/>
    <cellStyle name="Left: 3 2" xfId="52378"/>
    <cellStyle name="Left: 4" xfId="52379"/>
    <cellStyle name="Left: 4 2" xfId="52380"/>
    <cellStyle name="Left: 5" xfId="52381"/>
    <cellStyle name="Left: 5 2" xfId="52382"/>
    <cellStyle name="Left: 6" xfId="52383"/>
    <cellStyle name="Left: 7" xfId="52384"/>
    <cellStyle name="Left: 8" xfId="52385"/>
    <cellStyle name="Left: 9" xfId="52386"/>
    <cellStyle name="Lines" xfId="18881"/>
    <cellStyle name="Lines 2" xfId="18882"/>
    <cellStyle name="Lines 2 2" xfId="18883"/>
    <cellStyle name="Lines 2 2 2" xfId="18884"/>
    <cellStyle name="Lines 2 3" xfId="18885"/>
    <cellStyle name="Lines 2 3 2" xfId="18886"/>
    <cellStyle name="Lines 2 3 3" xfId="18887"/>
    <cellStyle name="Lines 3" xfId="18888"/>
    <cellStyle name="Lines 3 2" xfId="18889"/>
    <cellStyle name="Lines 3 3" xfId="18890"/>
    <cellStyle name="Lines 4" xfId="18891"/>
    <cellStyle name="Lines 4 2" xfId="18892"/>
    <cellStyle name="Lines 5" xfId="18893"/>
    <cellStyle name="Lines 5 2" xfId="18894"/>
    <cellStyle name="Lines 6" xfId="18895"/>
    <cellStyle name="Lines 6 2" xfId="18896"/>
    <cellStyle name="Lines 7" xfId="18897"/>
    <cellStyle name="Lines_Final New way Fas 143 entry March 2012 mail" xfId="52387"/>
    <cellStyle name="Link Currency (0)" xfId="18898"/>
    <cellStyle name="Link Currency (2)" xfId="18899"/>
    <cellStyle name="Link Units (0)" xfId="18900"/>
    <cellStyle name="Link Units (1)" xfId="18901"/>
    <cellStyle name="Link Units (2)" xfId="18902"/>
    <cellStyle name="LINKED" xfId="52388"/>
    <cellStyle name="Linked Cell 10" xfId="18903"/>
    <cellStyle name="Linked Cell 10 2" xfId="18904"/>
    <cellStyle name="Linked Cell 10 2 2" xfId="18905"/>
    <cellStyle name="Linked Cell 10 2 2 2" xfId="18906"/>
    <cellStyle name="Linked Cell 10 2 3" xfId="52389"/>
    <cellStyle name="Linked Cell 10 3" xfId="18907"/>
    <cellStyle name="Linked Cell 10 4" xfId="52390"/>
    <cellStyle name="Linked Cell 10 5" xfId="52391"/>
    <cellStyle name="Linked Cell 11" xfId="18908"/>
    <cellStyle name="Linked Cell 11 2" xfId="18909"/>
    <cellStyle name="Linked Cell 11 3" xfId="18910"/>
    <cellStyle name="Linked Cell 12" xfId="18911"/>
    <cellStyle name="Linked Cell 12 2" xfId="18912"/>
    <cellStyle name="Linked Cell 12 3" xfId="18913"/>
    <cellStyle name="Linked Cell 13" xfId="18914"/>
    <cellStyle name="Linked Cell 14" xfId="52392"/>
    <cellStyle name="Linked Cell 15" xfId="52393"/>
    <cellStyle name="Linked Cell 2" xfId="18915"/>
    <cellStyle name="Linked Cell 2 2" xfId="18916"/>
    <cellStyle name="Linked Cell 2 2 2" xfId="18917"/>
    <cellStyle name="Linked Cell 2 2 3" xfId="18918"/>
    <cellStyle name="Linked Cell 2 3" xfId="18919"/>
    <cellStyle name="Linked Cell 2 3 2" xfId="52394"/>
    <cellStyle name="Linked Cell 2 3 3" xfId="52395"/>
    <cellStyle name="Linked Cell 2 4" xfId="18920"/>
    <cellStyle name="Linked Cell 2 4 2" xfId="52396"/>
    <cellStyle name="Linked Cell 2 4 3" xfId="52397"/>
    <cellStyle name="Linked Cell 2 5" xfId="52398"/>
    <cellStyle name="Linked Cell 2 6" xfId="52399"/>
    <cellStyle name="Linked Cell 2 7" xfId="52400"/>
    <cellStyle name="Linked Cell 2 8" xfId="52401"/>
    <cellStyle name="Linked Cell 2_FERC versus US GAAP differences - GSE MECO and Nantucket" xfId="52402"/>
    <cellStyle name="Linked Cell 3" xfId="18921"/>
    <cellStyle name="Linked Cell 3 2" xfId="18922"/>
    <cellStyle name="Linked Cell 3 2 2" xfId="18923"/>
    <cellStyle name="Linked Cell 3 2 2 2" xfId="18924"/>
    <cellStyle name="Linked Cell 3 2 3" xfId="52403"/>
    <cellStyle name="Linked Cell 3 3" xfId="18925"/>
    <cellStyle name="Linked Cell 3 4" xfId="52404"/>
    <cellStyle name="Linked Cell 3 5" xfId="52405"/>
    <cellStyle name="Linked Cell 4" xfId="18926"/>
    <cellStyle name="Linked Cell 4 2" xfId="18927"/>
    <cellStyle name="Linked Cell 4 2 2" xfId="18928"/>
    <cellStyle name="Linked Cell 4 2 2 2" xfId="18929"/>
    <cellStyle name="Linked Cell 4 2 3" xfId="52406"/>
    <cellStyle name="Linked Cell 4 3" xfId="18930"/>
    <cellStyle name="Linked Cell 4 4" xfId="52407"/>
    <cellStyle name="Linked Cell 4 5" xfId="52408"/>
    <cellStyle name="Linked Cell 5" xfId="18931"/>
    <cellStyle name="Linked Cell 5 2" xfId="18932"/>
    <cellStyle name="Linked Cell 5 2 2" xfId="18933"/>
    <cellStyle name="Linked Cell 5 2 2 2" xfId="18934"/>
    <cellStyle name="Linked Cell 5 2 3" xfId="52409"/>
    <cellStyle name="Linked Cell 5 3" xfId="18935"/>
    <cellStyle name="Linked Cell 5 4" xfId="52410"/>
    <cellStyle name="Linked Cell 5 5" xfId="52411"/>
    <cellStyle name="Linked Cell 5 6" xfId="52412"/>
    <cellStyle name="Linked Cell 5 7" xfId="52413"/>
    <cellStyle name="Linked Cell 6" xfId="18936"/>
    <cellStyle name="Linked Cell 6 2" xfId="18937"/>
    <cellStyle name="Linked Cell 6 2 2" xfId="18938"/>
    <cellStyle name="Linked Cell 6 2 2 2" xfId="18939"/>
    <cellStyle name="Linked Cell 6 2 3" xfId="52414"/>
    <cellStyle name="Linked Cell 6 3" xfId="18940"/>
    <cellStyle name="Linked Cell 6 4" xfId="52415"/>
    <cellStyle name="Linked Cell 6 5" xfId="52416"/>
    <cellStyle name="Linked Cell 7" xfId="18941"/>
    <cellStyle name="Linked Cell 7 2" xfId="18942"/>
    <cellStyle name="Linked Cell 7 2 2" xfId="18943"/>
    <cellStyle name="Linked Cell 7 2 2 2" xfId="18944"/>
    <cellStyle name="Linked Cell 7 2 3" xfId="52417"/>
    <cellStyle name="Linked Cell 7 3" xfId="18945"/>
    <cellStyle name="Linked Cell 7 4" xfId="52418"/>
    <cellStyle name="Linked Cell 7 5" xfId="52419"/>
    <cellStyle name="Linked Cell 8" xfId="18946"/>
    <cellStyle name="Linked Cell 8 2" xfId="18947"/>
    <cellStyle name="Linked Cell 8 2 2" xfId="18948"/>
    <cellStyle name="Linked Cell 8 2 2 2" xfId="18949"/>
    <cellStyle name="Linked Cell 8 2 3" xfId="52420"/>
    <cellStyle name="Linked Cell 8 3" xfId="18950"/>
    <cellStyle name="Linked Cell 8 4" xfId="52421"/>
    <cellStyle name="Linked Cell 8 5" xfId="52422"/>
    <cellStyle name="Linked Cell 9" xfId="18951"/>
    <cellStyle name="Linked Cell 9 2" xfId="18952"/>
    <cellStyle name="Linked Cell 9 2 2" xfId="18953"/>
    <cellStyle name="Linked Cell 9 2 2 2" xfId="18954"/>
    <cellStyle name="Linked Cell 9 2 3" xfId="52423"/>
    <cellStyle name="Linked Cell 9 3" xfId="18955"/>
    <cellStyle name="Linked Cell 9 4" xfId="52424"/>
    <cellStyle name="Linked Cell 9 5" xfId="52425"/>
    <cellStyle name="M2" xfId="44749"/>
    <cellStyle name="M2 10" xfId="52426"/>
    <cellStyle name="M2 2" xfId="44750"/>
    <cellStyle name="M2 3" xfId="52427"/>
    <cellStyle name="M2 3 2" xfId="52428"/>
    <cellStyle name="M2 4" xfId="52429"/>
    <cellStyle name="M2 4 2" xfId="52430"/>
    <cellStyle name="M2 5" xfId="52431"/>
    <cellStyle name="M2 5 2" xfId="52432"/>
    <cellStyle name="M2 6" xfId="52433"/>
    <cellStyle name="M2 7" xfId="52434"/>
    <cellStyle name="M2 8" xfId="52435"/>
    <cellStyle name="M2 9" xfId="52436"/>
    <cellStyle name="M3" xfId="44751"/>
    <cellStyle name="M3 10" xfId="52437"/>
    <cellStyle name="M3 2" xfId="44752"/>
    <cellStyle name="M3 2 2" xfId="52438"/>
    <cellStyle name="M3 3" xfId="52439"/>
    <cellStyle name="M3 3 2" xfId="52440"/>
    <cellStyle name="M3 3 2 2" xfId="52441"/>
    <cellStyle name="M3 3 3" xfId="52442"/>
    <cellStyle name="M3 4" xfId="52443"/>
    <cellStyle name="M3 4 2" xfId="52444"/>
    <cellStyle name="M3 4 2 2" xfId="52445"/>
    <cellStyle name="M3 4 3" xfId="52446"/>
    <cellStyle name="M3 5" xfId="52447"/>
    <cellStyle name="M3 5 2" xfId="52448"/>
    <cellStyle name="M3 5 2 2" xfId="52449"/>
    <cellStyle name="M3 5 3" xfId="52450"/>
    <cellStyle name="M3 6" xfId="52451"/>
    <cellStyle name="M3 7" xfId="52452"/>
    <cellStyle name="M3 8" xfId="52453"/>
    <cellStyle name="M3 9" xfId="52454"/>
    <cellStyle name="MACRO" xfId="18956"/>
    <cellStyle name="MacroHeader" xfId="18957"/>
    <cellStyle name="MacroHeader 2" xfId="18958"/>
    <cellStyle name="MacroHeader 2 2" xfId="18959"/>
    <cellStyle name="MacroHeader 2 2 2" xfId="18960"/>
    <cellStyle name="MacroHeader 2 3" xfId="52455"/>
    <cellStyle name="MacroHeader 3" xfId="18961"/>
    <cellStyle name="MacroHeader 4" xfId="52456"/>
    <cellStyle name="MacroHeader 5" xfId="52457"/>
    <cellStyle name="MacroHeader_Income Statement " xfId="52458"/>
    <cellStyle name="Main Heading" xfId="52459"/>
    <cellStyle name="Main Title" xfId="18962"/>
    <cellStyle name="Main Title 2" xfId="18963"/>
    <cellStyle name="Main Title 2 2" xfId="18964"/>
    <cellStyle name="Main Title 2 2 2" xfId="18965"/>
    <cellStyle name="Main Title 2 3" xfId="52460"/>
    <cellStyle name="Main Title 3" xfId="18966"/>
    <cellStyle name="Main Title 4" xfId="52461"/>
    <cellStyle name="Main Title 5" xfId="52462"/>
    <cellStyle name="Main Title_Income Statement " xfId="52463"/>
    <cellStyle name="MAN06" xfId="18967"/>
    <cellStyle name="MAN06 2" xfId="52464"/>
    <cellStyle name="MAN06_Income Statement " xfId="52465"/>
    <cellStyle name="Millares_repenerconsomarzobis" xfId="52466"/>
    <cellStyle name="Milliers [0]_laroux" xfId="52467"/>
    <cellStyle name="Milliers_laroux" xfId="52468"/>
    <cellStyle name="million" xfId="52469"/>
    <cellStyle name="Model" xfId="18968"/>
    <cellStyle name="Monétaire [0]_laroux" xfId="52470"/>
    <cellStyle name="Monétaire_laroux" xfId="52471"/>
    <cellStyle name="mult" xfId="18969"/>
    <cellStyle name="Multiple" xfId="18970"/>
    <cellStyle name="MultipleBelow" xfId="18971"/>
    <cellStyle name="Neutral 10" xfId="18972"/>
    <cellStyle name="Neutral 10 2" xfId="18973"/>
    <cellStyle name="Neutral 10 2 2" xfId="18974"/>
    <cellStyle name="Neutral 10 2 2 2" xfId="18975"/>
    <cellStyle name="Neutral 10 2 3" xfId="52472"/>
    <cellStyle name="Neutral 10 3" xfId="18976"/>
    <cellStyle name="Neutral 10 4" xfId="52473"/>
    <cellStyle name="Neutral 10 5" xfId="52474"/>
    <cellStyle name="Neutral 11" xfId="18977"/>
    <cellStyle name="Neutral 11 2" xfId="18978"/>
    <cellStyle name="Neutral 11 3" xfId="18979"/>
    <cellStyle name="Neutral 12" xfId="18980"/>
    <cellStyle name="Neutral 12 2" xfId="18981"/>
    <cellStyle name="Neutral 12 3" xfId="18982"/>
    <cellStyle name="Neutral 13" xfId="18983"/>
    <cellStyle name="Neutral 14" xfId="52475"/>
    <cellStyle name="Neutral 2" xfId="18984"/>
    <cellStyle name="Neutral 2 2" xfId="18985"/>
    <cellStyle name="Neutral 2 2 2" xfId="18986"/>
    <cellStyle name="Neutral 2 2 3" xfId="18987"/>
    <cellStyle name="Neutral 2 3" xfId="18988"/>
    <cellStyle name="Neutral 2 3 2" xfId="52476"/>
    <cellStyle name="Neutral 2 3 3" xfId="52477"/>
    <cellStyle name="Neutral 2 4" xfId="18989"/>
    <cellStyle name="Neutral 2 4 2" xfId="52478"/>
    <cellStyle name="Neutral 2 4 3" xfId="52479"/>
    <cellStyle name="Neutral 2 5" xfId="52480"/>
    <cellStyle name="Neutral 2 6" xfId="52481"/>
    <cellStyle name="Neutral 2 7" xfId="52482"/>
    <cellStyle name="Neutral 2 8" xfId="52483"/>
    <cellStyle name="Neutral 3" xfId="18990"/>
    <cellStyle name="Neutral 3 2" xfId="18991"/>
    <cellStyle name="Neutral 3 2 2" xfId="18992"/>
    <cellStyle name="Neutral 3 2 2 2" xfId="18993"/>
    <cellStyle name="Neutral 3 2 3" xfId="52484"/>
    <cellStyle name="Neutral 3 3" xfId="18994"/>
    <cellStyle name="Neutral 3 4" xfId="52485"/>
    <cellStyle name="Neutral 3 5" xfId="52486"/>
    <cellStyle name="Neutral 4" xfId="18995"/>
    <cellStyle name="Neutral 4 2" xfId="18996"/>
    <cellStyle name="Neutral 4 2 2" xfId="18997"/>
    <cellStyle name="Neutral 4 2 2 2" xfId="18998"/>
    <cellStyle name="Neutral 4 2 3" xfId="52487"/>
    <cellStyle name="Neutral 4 3" xfId="18999"/>
    <cellStyle name="Neutral 4 4" xfId="52488"/>
    <cellStyle name="Neutral 4 5" xfId="52489"/>
    <cellStyle name="Neutral 5" xfId="19000"/>
    <cellStyle name="Neutral 5 2" xfId="19001"/>
    <cellStyle name="Neutral 5 2 2" xfId="19002"/>
    <cellStyle name="Neutral 5 2 2 2" xfId="19003"/>
    <cellStyle name="Neutral 5 2 3" xfId="52490"/>
    <cellStyle name="Neutral 5 3" xfId="19004"/>
    <cellStyle name="Neutral 5 4" xfId="52491"/>
    <cellStyle name="Neutral 5 5" xfId="52492"/>
    <cellStyle name="Neutral 5 6" xfId="52493"/>
    <cellStyle name="Neutral 5 7" xfId="52494"/>
    <cellStyle name="Neutral 6" xfId="19005"/>
    <cellStyle name="Neutral 6 2" xfId="19006"/>
    <cellStyle name="Neutral 6 2 2" xfId="19007"/>
    <cellStyle name="Neutral 6 2 2 2" xfId="19008"/>
    <cellStyle name="Neutral 6 2 3" xfId="52495"/>
    <cellStyle name="Neutral 6 3" xfId="19009"/>
    <cellStyle name="Neutral 6 4" xfId="52496"/>
    <cellStyle name="Neutral 6 5" xfId="52497"/>
    <cellStyle name="Neutral 7" xfId="19010"/>
    <cellStyle name="Neutral 7 2" xfId="19011"/>
    <cellStyle name="Neutral 7 2 2" xfId="19012"/>
    <cellStyle name="Neutral 7 2 2 2" xfId="19013"/>
    <cellStyle name="Neutral 7 2 3" xfId="52498"/>
    <cellStyle name="Neutral 7 3" xfId="19014"/>
    <cellStyle name="Neutral 7 4" xfId="52499"/>
    <cellStyle name="Neutral 7 5" xfId="52500"/>
    <cellStyle name="Neutral 8" xfId="19015"/>
    <cellStyle name="Neutral 8 2" xfId="19016"/>
    <cellStyle name="Neutral 8 2 2" xfId="19017"/>
    <cellStyle name="Neutral 8 2 2 2" xfId="19018"/>
    <cellStyle name="Neutral 8 2 3" xfId="52501"/>
    <cellStyle name="Neutral 8 3" xfId="19019"/>
    <cellStyle name="Neutral 8 4" xfId="52502"/>
    <cellStyle name="Neutral 8 5" xfId="52503"/>
    <cellStyle name="Neutral 9" xfId="19020"/>
    <cellStyle name="Neutral 9 2" xfId="19021"/>
    <cellStyle name="Neutral 9 2 2" xfId="19022"/>
    <cellStyle name="Neutral 9 2 2 2" xfId="19023"/>
    <cellStyle name="Neutral 9 2 3" xfId="52504"/>
    <cellStyle name="Neutral 9 3" xfId="19024"/>
    <cellStyle name="Neutral 9 4" xfId="52505"/>
    <cellStyle name="Neutral 9 5" xfId="52506"/>
    <cellStyle name="no dec" xfId="19025"/>
    <cellStyle name="Normal" xfId="0" builtinId="0"/>
    <cellStyle name="Normal - Style1" xfId="19026"/>
    <cellStyle name="Normal - Style1 10" xfId="19027"/>
    <cellStyle name="Normal - Style1 11" xfId="19028"/>
    <cellStyle name="Normal - Style1 12" xfId="19029"/>
    <cellStyle name="Normal - Style1 13" xfId="19030"/>
    <cellStyle name="Normal - Style1 14" xfId="19031"/>
    <cellStyle name="Normal - Style1 15" xfId="19032"/>
    <cellStyle name="Normal - Style1 16" xfId="19033"/>
    <cellStyle name="Normal - Style1 17" xfId="19034"/>
    <cellStyle name="Normal - Style1 18" xfId="19035"/>
    <cellStyle name="Normal - Style1 19" xfId="19036"/>
    <cellStyle name="Normal - Style1 2" xfId="19037"/>
    <cellStyle name="Normal - Style1 2 2" xfId="19038"/>
    <cellStyle name="Normal - Style1 2 3" xfId="19039"/>
    <cellStyle name="Normal - Style1 20" xfId="19040"/>
    <cellStyle name="Normal - Style1 21" xfId="19041"/>
    <cellStyle name="Normal - Style1 22" xfId="19042"/>
    <cellStyle name="Normal - Style1 23" xfId="19043"/>
    <cellStyle name="Normal - Style1 24" xfId="19044"/>
    <cellStyle name="Normal - Style1 25" xfId="19045"/>
    <cellStyle name="Normal - Style1 25 2" xfId="19046"/>
    <cellStyle name="Normal - Style1 26" xfId="19047"/>
    <cellStyle name="Normal - Style1 26 2" xfId="19048"/>
    <cellStyle name="Normal - Style1 27" xfId="19049"/>
    <cellStyle name="Normal - Style1 28" xfId="19050"/>
    <cellStyle name="Normal - Style1 29" xfId="19051"/>
    <cellStyle name="Normal - Style1 3" xfId="19052"/>
    <cellStyle name="Normal - Style1 3 2" xfId="52507"/>
    <cellStyle name="Normal - Style1 30" xfId="19053"/>
    <cellStyle name="Normal - Style1 31" xfId="19054"/>
    <cellStyle name="Normal - Style1 32" xfId="19055"/>
    <cellStyle name="Normal - Style1 33" xfId="19056"/>
    <cellStyle name="Normal - Style1 34" xfId="19057"/>
    <cellStyle name="Normal - Style1 35" xfId="19058"/>
    <cellStyle name="Normal - Style1 36" xfId="19059"/>
    <cellStyle name="Normal - Style1 37" xfId="19060"/>
    <cellStyle name="Normal - Style1 38" xfId="19061"/>
    <cellStyle name="Normal - Style1 39" xfId="19062"/>
    <cellStyle name="Normal - Style1 4" xfId="19063"/>
    <cellStyle name="Normal - Style1 4 2" xfId="52508"/>
    <cellStyle name="Normal - Style1 40" xfId="19064"/>
    <cellStyle name="Normal - Style1 41" xfId="19065"/>
    <cellStyle name="Normal - Style1 42" xfId="19066"/>
    <cellStyle name="Normal - Style1 43" xfId="19067"/>
    <cellStyle name="Normal - Style1 44" xfId="19068"/>
    <cellStyle name="Normal - Style1 45" xfId="19069"/>
    <cellStyle name="Normal - Style1 46" xfId="19070"/>
    <cellStyle name="Normal - Style1 47" xfId="19071"/>
    <cellStyle name="Normal - Style1 48" xfId="19072"/>
    <cellStyle name="Normal - Style1 49" xfId="19073"/>
    <cellStyle name="Normal - Style1 5" xfId="19074"/>
    <cellStyle name="Normal - Style1 5 2" xfId="52509"/>
    <cellStyle name="Normal - Style1 50" xfId="19075"/>
    <cellStyle name="Normal - Style1 51" xfId="19076"/>
    <cellStyle name="Normal - Style1 52" xfId="19077"/>
    <cellStyle name="Normal - Style1 6" xfId="19078"/>
    <cellStyle name="Normal - Style1 6 2" xfId="19079"/>
    <cellStyle name="Normal - Style1 7" xfId="19080"/>
    <cellStyle name="Normal - Style1 8" xfId="19081"/>
    <cellStyle name="Normal - Style1 9" xfId="19082"/>
    <cellStyle name="Normal - Style1_00433 ELS 03-31-10" xfId="19083"/>
    <cellStyle name="Normal (0)" xfId="19084"/>
    <cellStyle name="Normal (0) U" xfId="19085"/>
    <cellStyle name="Normal (0) UD" xfId="19086"/>
    <cellStyle name="Normal (1)" xfId="19087"/>
    <cellStyle name="Normal (2)" xfId="19088"/>
    <cellStyle name="Normal (3)" xfId="19089"/>
    <cellStyle name="Normal 10" xfId="2"/>
    <cellStyle name="Normal 10 10" xfId="52510"/>
    <cellStyle name="Normal 10 10 2" xfId="52511"/>
    <cellStyle name="Normal 10 10 2 2" xfId="52512"/>
    <cellStyle name="Normal 10 10 2 2 2" xfId="52513"/>
    <cellStyle name="Normal 10 10 2 3" xfId="52514"/>
    <cellStyle name="Normal 10 10 2 4" xfId="52515"/>
    <cellStyle name="Normal 10 10 3" xfId="52516"/>
    <cellStyle name="Normal 10 10 3 2" xfId="52517"/>
    <cellStyle name="Normal 10 10 3 2 2" xfId="52518"/>
    <cellStyle name="Normal 10 10 3 3" xfId="52519"/>
    <cellStyle name="Normal 10 10 3 4" xfId="52520"/>
    <cellStyle name="Normal 10 10 4" xfId="52521"/>
    <cellStyle name="Normal 10 10 4 2" xfId="52522"/>
    <cellStyle name="Normal 10 10 5" xfId="52523"/>
    <cellStyle name="Normal 10 10 6" xfId="52524"/>
    <cellStyle name="Normal 10 10 7" xfId="52525"/>
    <cellStyle name="Normal 10 11" xfId="52526"/>
    <cellStyle name="Normal 10 11 2" xfId="52527"/>
    <cellStyle name="Normal 10 11 2 2" xfId="52528"/>
    <cellStyle name="Normal 10 11 2 2 2" xfId="52529"/>
    <cellStyle name="Normal 10 11 2 3" xfId="52530"/>
    <cellStyle name="Normal 10 11 2 4" xfId="52531"/>
    <cellStyle name="Normal 10 11 3" xfId="52532"/>
    <cellStyle name="Normal 10 11 3 2" xfId="52533"/>
    <cellStyle name="Normal 10 11 3 2 2" xfId="52534"/>
    <cellStyle name="Normal 10 11 3 3" xfId="52535"/>
    <cellStyle name="Normal 10 11 3 4" xfId="52536"/>
    <cellStyle name="Normal 10 11 4" xfId="52537"/>
    <cellStyle name="Normal 10 11 4 2" xfId="52538"/>
    <cellStyle name="Normal 10 11 5" xfId="52539"/>
    <cellStyle name="Normal 10 11 6" xfId="52540"/>
    <cellStyle name="Normal 10 12" xfId="52541"/>
    <cellStyle name="Normal 10 12 2" xfId="52542"/>
    <cellStyle name="Normal 10 12 2 2" xfId="52543"/>
    <cellStyle name="Normal 10 12 2 2 2" xfId="52544"/>
    <cellStyle name="Normal 10 12 2 3" xfId="52545"/>
    <cellStyle name="Normal 10 12 2 4" xfId="52546"/>
    <cellStyle name="Normal 10 12 3" xfId="52547"/>
    <cellStyle name="Normal 10 12 3 2" xfId="52548"/>
    <cellStyle name="Normal 10 12 4" xfId="52549"/>
    <cellStyle name="Normal 10 12 5" xfId="52550"/>
    <cellStyle name="Normal 10 13" xfId="52551"/>
    <cellStyle name="Normal 10 13 2" xfId="52552"/>
    <cellStyle name="Normal 10 13 2 2" xfId="52553"/>
    <cellStyle name="Normal 10 13 3" xfId="52554"/>
    <cellStyle name="Normal 10 13 4" xfId="52555"/>
    <cellStyle name="Normal 10 14" xfId="52556"/>
    <cellStyle name="Normal 10 14 2" xfId="52557"/>
    <cellStyle name="Normal 10 14 2 2" xfId="52558"/>
    <cellStyle name="Normal 10 14 3" xfId="52559"/>
    <cellStyle name="Normal 10 14 4" xfId="52560"/>
    <cellStyle name="Normal 10 15" xfId="52561"/>
    <cellStyle name="Normal 10 15 2" xfId="52562"/>
    <cellStyle name="Normal 10 15 2 2" xfId="52563"/>
    <cellStyle name="Normal 10 15 3" xfId="52564"/>
    <cellStyle name="Normal 10 15 4" xfId="52565"/>
    <cellStyle name="Normal 10 16" xfId="52566"/>
    <cellStyle name="Normal 10 2" xfId="19090"/>
    <cellStyle name="Normal 10 2 10" xfId="52567"/>
    <cellStyle name="Normal 10 2 10 2" xfId="52568"/>
    <cellStyle name="Normal 10 2 10 2 2" xfId="52569"/>
    <cellStyle name="Normal 10 2 10 3" xfId="52570"/>
    <cellStyle name="Normal 10 2 10 4" xfId="52571"/>
    <cellStyle name="Normal 10 2 11" xfId="52572"/>
    <cellStyle name="Normal 10 2 12" xfId="52573"/>
    <cellStyle name="Normal 10 2 12 2" xfId="52574"/>
    <cellStyle name="Normal 10 2 12 2 2" xfId="52575"/>
    <cellStyle name="Normal 10 2 12 3" xfId="52576"/>
    <cellStyle name="Normal 10 2 12 4" xfId="52577"/>
    <cellStyle name="Normal 10 2 2" xfId="19091"/>
    <cellStyle name="Normal 10 2 2 10" xfId="52578"/>
    <cellStyle name="Normal 10 2 2 10 2" xfId="52579"/>
    <cellStyle name="Normal 10 2 2 10 2 2" xfId="52580"/>
    <cellStyle name="Normal 10 2 2 10 3" xfId="52581"/>
    <cellStyle name="Normal 10 2 2 10 4" xfId="52582"/>
    <cellStyle name="Normal 10 2 2 2" xfId="19092"/>
    <cellStyle name="Normal 10 2 2 2 2" xfId="52583"/>
    <cellStyle name="Normal 10 2 2 2 2 2" xfId="52584"/>
    <cellStyle name="Normal 10 2 2 2 2 2 2" xfId="52585"/>
    <cellStyle name="Normal 10 2 2 2 2 2 2 2" xfId="52586"/>
    <cellStyle name="Normal 10 2 2 2 2 2 3" xfId="52587"/>
    <cellStyle name="Normal 10 2 2 2 2 2 4" xfId="52588"/>
    <cellStyle name="Normal 10 2 2 2 2 3" xfId="52589"/>
    <cellStyle name="Normal 10 2 2 2 2 3 2" xfId="52590"/>
    <cellStyle name="Normal 10 2 2 2 2 3 2 2" xfId="52591"/>
    <cellStyle name="Normal 10 2 2 2 2 3 3" xfId="52592"/>
    <cellStyle name="Normal 10 2 2 2 2 3 4" xfId="52593"/>
    <cellStyle name="Normal 10 2 2 2 2 4" xfId="52594"/>
    <cellStyle name="Normal 10 2 2 2 2 4 2" xfId="52595"/>
    <cellStyle name="Normal 10 2 2 2 2 5" xfId="52596"/>
    <cellStyle name="Normal 10 2 2 2 2 6" xfId="52597"/>
    <cellStyle name="Normal 10 2 2 2 3" xfId="52598"/>
    <cellStyle name="Normal 10 2 2 2 3 2" xfId="52599"/>
    <cellStyle name="Normal 10 2 2 2 3 2 2" xfId="52600"/>
    <cellStyle name="Normal 10 2 2 2 3 3" xfId="52601"/>
    <cellStyle name="Normal 10 2 2 2 3 4" xfId="52602"/>
    <cellStyle name="Normal 10 2 2 2 4" xfId="52603"/>
    <cellStyle name="Normal 10 2 2 2 4 2" xfId="52604"/>
    <cellStyle name="Normal 10 2 2 2 4 2 2" xfId="52605"/>
    <cellStyle name="Normal 10 2 2 2 4 3" xfId="52606"/>
    <cellStyle name="Normal 10 2 2 2 4 4" xfId="52607"/>
    <cellStyle name="Normal 10 2 2 2 5" xfId="52608"/>
    <cellStyle name="Normal 10 2 2 2 6" xfId="52609"/>
    <cellStyle name="Normal 10 2 2 2 6 2" xfId="52610"/>
    <cellStyle name="Normal 10 2 2 2 6 2 2" xfId="52611"/>
    <cellStyle name="Normal 10 2 2 2 6 3" xfId="52612"/>
    <cellStyle name="Normal 10 2 2 2 6 4" xfId="52613"/>
    <cellStyle name="Normal 10 2 2 3" xfId="19093"/>
    <cellStyle name="Normal 10 2 2 3 2" xfId="52614"/>
    <cellStyle name="Normal 10 2 2 3 2 2" xfId="52615"/>
    <cellStyle name="Normal 10 2 2 3 2 2 2" xfId="52616"/>
    <cellStyle name="Normal 10 2 2 3 2 2 2 2" xfId="52617"/>
    <cellStyle name="Normal 10 2 2 3 2 2 3" xfId="52618"/>
    <cellStyle name="Normal 10 2 2 3 2 2 4" xfId="52619"/>
    <cellStyle name="Normal 10 2 2 3 2 3" xfId="52620"/>
    <cellStyle name="Normal 10 2 2 3 2 3 2" xfId="52621"/>
    <cellStyle name="Normal 10 2 2 3 2 3 2 2" xfId="52622"/>
    <cellStyle name="Normal 10 2 2 3 2 3 3" xfId="52623"/>
    <cellStyle name="Normal 10 2 2 3 2 3 4" xfId="52624"/>
    <cellStyle name="Normal 10 2 2 3 2 4" xfId="52625"/>
    <cellStyle name="Normal 10 2 2 3 2 4 2" xfId="52626"/>
    <cellStyle name="Normal 10 2 2 3 2 5" xfId="52627"/>
    <cellStyle name="Normal 10 2 2 3 2 6" xfId="52628"/>
    <cellStyle name="Normal 10 2 2 3 3" xfId="52629"/>
    <cellStyle name="Normal 10 2 2 3 3 2" xfId="52630"/>
    <cellStyle name="Normal 10 2 2 3 3 2 2" xfId="52631"/>
    <cellStyle name="Normal 10 2 2 3 3 3" xfId="52632"/>
    <cellStyle name="Normal 10 2 2 3 3 4" xfId="52633"/>
    <cellStyle name="Normal 10 2 2 3 4" xfId="52634"/>
    <cellStyle name="Normal 10 2 2 3 4 2" xfId="52635"/>
    <cellStyle name="Normal 10 2 2 3 4 2 2" xfId="52636"/>
    <cellStyle name="Normal 10 2 2 3 4 3" xfId="52637"/>
    <cellStyle name="Normal 10 2 2 3 4 4" xfId="52638"/>
    <cellStyle name="Normal 10 2 2 3 5" xfId="52639"/>
    <cellStyle name="Normal 10 2 2 3 6" xfId="52640"/>
    <cellStyle name="Normal 10 2 2 3 6 2" xfId="52641"/>
    <cellStyle name="Normal 10 2 2 3 6 2 2" xfId="52642"/>
    <cellStyle name="Normal 10 2 2 3 6 3" xfId="52643"/>
    <cellStyle name="Normal 10 2 2 3 6 4" xfId="52644"/>
    <cellStyle name="Normal 10 2 2 4" xfId="52645"/>
    <cellStyle name="Normal 10 2 2 4 2" xfId="52646"/>
    <cellStyle name="Normal 10 2 2 4 2 2" xfId="52647"/>
    <cellStyle name="Normal 10 2 2 4 2 2 2" xfId="52648"/>
    <cellStyle name="Normal 10 2 2 4 2 3" xfId="52649"/>
    <cellStyle name="Normal 10 2 2 4 2 4" xfId="52650"/>
    <cellStyle name="Normal 10 2 2 4 3" xfId="52651"/>
    <cellStyle name="Normal 10 2 2 4 3 2" xfId="52652"/>
    <cellStyle name="Normal 10 2 2 4 3 2 2" xfId="52653"/>
    <cellStyle name="Normal 10 2 2 4 3 3" xfId="52654"/>
    <cellStyle name="Normal 10 2 2 4 3 4" xfId="52655"/>
    <cellStyle name="Normal 10 2 2 4 4" xfId="52656"/>
    <cellStyle name="Normal 10 2 2 4 4 2" xfId="52657"/>
    <cellStyle name="Normal 10 2 2 4 5" xfId="52658"/>
    <cellStyle name="Normal 10 2 2 4 6" xfId="52659"/>
    <cellStyle name="Normal 10 2 2 5" xfId="52660"/>
    <cellStyle name="Normal 10 2 2 5 2" xfId="52661"/>
    <cellStyle name="Normal 10 2 2 5 2 2" xfId="52662"/>
    <cellStyle name="Normal 10 2 2 5 2 2 2" xfId="52663"/>
    <cellStyle name="Normal 10 2 2 5 2 3" xfId="52664"/>
    <cellStyle name="Normal 10 2 2 5 2 4" xfId="52665"/>
    <cellStyle name="Normal 10 2 2 5 3" xfId="52666"/>
    <cellStyle name="Normal 10 2 2 5 3 2" xfId="52667"/>
    <cellStyle name="Normal 10 2 2 5 3 2 2" xfId="52668"/>
    <cellStyle name="Normal 10 2 2 5 3 3" xfId="52669"/>
    <cellStyle name="Normal 10 2 2 5 3 4" xfId="52670"/>
    <cellStyle name="Normal 10 2 2 5 4" xfId="52671"/>
    <cellStyle name="Normal 10 2 2 5 4 2" xfId="52672"/>
    <cellStyle name="Normal 10 2 2 5 5" xfId="52673"/>
    <cellStyle name="Normal 10 2 2 5 6" xfId="52674"/>
    <cellStyle name="Normal 10 2 2 6" xfId="52675"/>
    <cellStyle name="Normal 10 2 2 6 2" xfId="52676"/>
    <cellStyle name="Normal 10 2 2 6 2 2" xfId="52677"/>
    <cellStyle name="Normal 10 2 2 6 2 2 2" xfId="52678"/>
    <cellStyle name="Normal 10 2 2 6 2 3" xfId="52679"/>
    <cellStyle name="Normal 10 2 2 6 2 4" xfId="52680"/>
    <cellStyle name="Normal 10 2 2 6 3" xfId="52681"/>
    <cellStyle name="Normal 10 2 2 6 3 2" xfId="52682"/>
    <cellStyle name="Normal 10 2 2 6 4" xfId="52683"/>
    <cellStyle name="Normal 10 2 2 6 5" xfId="52684"/>
    <cellStyle name="Normal 10 2 2 7" xfId="52685"/>
    <cellStyle name="Normal 10 2 2 7 2" xfId="52686"/>
    <cellStyle name="Normal 10 2 2 7 2 2" xfId="52687"/>
    <cellStyle name="Normal 10 2 2 7 3" xfId="52688"/>
    <cellStyle name="Normal 10 2 2 7 4" xfId="52689"/>
    <cellStyle name="Normal 10 2 2 8" xfId="52690"/>
    <cellStyle name="Normal 10 2 2 8 2" xfId="52691"/>
    <cellStyle name="Normal 10 2 2 8 2 2" xfId="52692"/>
    <cellStyle name="Normal 10 2 2 8 3" xfId="52693"/>
    <cellStyle name="Normal 10 2 2 8 4" xfId="52694"/>
    <cellStyle name="Normal 10 2 2 9" xfId="52695"/>
    <cellStyle name="Normal 10 2 3" xfId="19094"/>
    <cellStyle name="Normal 10 2 3 2" xfId="19095"/>
    <cellStyle name="Normal 10 2 3 2 2" xfId="52696"/>
    <cellStyle name="Normal 10 2 3 2 2 2" xfId="52697"/>
    <cellStyle name="Normal 10 2 3 2 2 2 2" xfId="52698"/>
    <cellStyle name="Normal 10 2 3 2 2 3" xfId="52699"/>
    <cellStyle name="Normal 10 2 3 2 2 4" xfId="52700"/>
    <cellStyle name="Normal 10 2 3 2 3" xfId="52701"/>
    <cellStyle name="Normal 10 2 3 2 3 2" xfId="52702"/>
    <cellStyle name="Normal 10 2 3 2 3 2 2" xfId="52703"/>
    <cellStyle name="Normal 10 2 3 2 3 3" xfId="52704"/>
    <cellStyle name="Normal 10 2 3 2 3 4" xfId="52705"/>
    <cellStyle name="Normal 10 2 3 2 4" xfId="52706"/>
    <cellStyle name="Normal 10 2 3 2 4 2" xfId="52707"/>
    <cellStyle name="Normal 10 2 3 2 5" xfId="52708"/>
    <cellStyle name="Normal 10 2 3 2 6" xfId="52709"/>
    <cellStyle name="Normal 10 2 3 3" xfId="52710"/>
    <cellStyle name="Normal 10 2 3 3 2" xfId="52711"/>
    <cellStyle name="Normal 10 2 3 3 2 2" xfId="52712"/>
    <cellStyle name="Normal 10 2 3 3 3" xfId="52713"/>
    <cellStyle name="Normal 10 2 3 3 4" xfId="52714"/>
    <cellStyle name="Normal 10 2 3 4" xfId="52715"/>
    <cellStyle name="Normal 10 2 3 4 2" xfId="52716"/>
    <cellStyle name="Normal 10 2 3 4 2 2" xfId="52717"/>
    <cellStyle name="Normal 10 2 3 4 3" xfId="52718"/>
    <cellStyle name="Normal 10 2 3 4 4" xfId="52719"/>
    <cellStyle name="Normal 10 2 3 5" xfId="52720"/>
    <cellStyle name="Normal 10 2 3 6" xfId="52721"/>
    <cellStyle name="Normal 10 2 3 6 2" xfId="52722"/>
    <cellStyle name="Normal 10 2 3 6 2 2" xfId="52723"/>
    <cellStyle name="Normal 10 2 3 6 3" xfId="52724"/>
    <cellStyle name="Normal 10 2 3 6 4" xfId="52725"/>
    <cellStyle name="Normal 10 2 4" xfId="19096"/>
    <cellStyle name="Normal 10 2 4 2" xfId="19097"/>
    <cellStyle name="Normal 10 2 4 2 2" xfId="52726"/>
    <cellStyle name="Normal 10 2 4 2 2 2" xfId="52727"/>
    <cellStyle name="Normal 10 2 4 2 2 2 2" xfId="52728"/>
    <cellStyle name="Normal 10 2 4 2 2 3" xfId="52729"/>
    <cellStyle name="Normal 10 2 4 2 2 4" xfId="52730"/>
    <cellStyle name="Normal 10 2 4 2 3" xfId="52731"/>
    <cellStyle name="Normal 10 2 4 2 3 2" xfId="52732"/>
    <cellStyle name="Normal 10 2 4 2 3 2 2" xfId="52733"/>
    <cellStyle name="Normal 10 2 4 2 3 3" xfId="52734"/>
    <cellStyle name="Normal 10 2 4 2 3 4" xfId="52735"/>
    <cellStyle name="Normal 10 2 4 2 4" xfId="52736"/>
    <cellStyle name="Normal 10 2 4 2 4 2" xfId="52737"/>
    <cellStyle name="Normal 10 2 4 2 5" xfId="52738"/>
    <cellStyle name="Normal 10 2 4 2 6" xfId="52739"/>
    <cellStyle name="Normal 10 2 4 3" xfId="19098"/>
    <cellStyle name="Normal 10 2 4 3 2" xfId="52740"/>
    <cellStyle name="Normal 10 2 4 3 2 2" xfId="52741"/>
    <cellStyle name="Normal 10 2 4 3 3" xfId="52742"/>
    <cellStyle name="Normal 10 2 4 3 4" xfId="52743"/>
    <cellStyle name="Normal 10 2 4 4" xfId="52744"/>
    <cellStyle name="Normal 10 2 4 4 2" xfId="52745"/>
    <cellStyle name="Normal 10 2 4 4 2 2" xfId="52746"/>
    <cellStyle name="Normal 10 2 4 4 3" xfId="52747"/>
    <cellStyle name="Normal 10 2 4 4 4" xfId="52748"/>
    <cellStyle name="Normal 10 2 4 5" xfId="52749"/>
    <cellStyle name="Normal 10 2 4 6" xfId="52750"/>
    <cellStyle name="Normal 10 2 4 6 2" xfId="52751"/>
    <cellStyle name="Normal 10 2 4 6 2 2" xfId="52752"/>
    <cellStyle name="Normal 10 2 4 6 3" xfId="52753"/>
    <cellStyle name="Normal 10 2 4 6 4" xfId="52754"/>
    <cellStyle name="Normal 10 2 5" xfId="19099"/>
    <cellStyle name="Normal 10 2 5 2" xfId="19100"/>
    <cellStyle name="Normal 10 2 5 2 2" xfId="52755"/>
    <cellStyle name="Normal 10 2 5 2 2 2" xfId="52756"/>
    <cellStyle name="Normal 10 2 5 2 3" xfId="52757"/>
    <cellStyle name="Normal 10 2 5 2 4" xfId="52758"/>
    <cellStyle name="Normal 10 2 5 3" xfId="52759"/>
    <cellStyle name="Normal 10 2 5 3 2" xfId="52760"/>
    <cellStyle name="Normal 10 2 5 3 2 2" xfId="52761"/>
    <cellStyle name="Normal 10 2 5 3 3" xfId="52762"/>
    <cellStyle name="Normal 10 2 5 3 4" xfId="52763"/>
    <cellStyle name="Normal 10 2 5 4" xfId="52764"/>
    <cellStyle name="Normal 10 2 5 5" xfId="52765"/>
    <cellStyle name="Normal 10 2 5 5 2" xfId="52766"/>
    <cellStyle name="Normal 10 2 5 5 2 2" xfId="52767"/>
    <cellStyle name="Normal 10 2 5 5 3" xfId="52768"/>
    <cellStyle name="Normal 10 2 5 5 4" xfId="52769"/>
    <cellStyle name="Normal 10 2 6" xfId="19101"/>
    <cellStyle name="Normal 10 2 6 2" xfId="19102"/>
    <cellStyle name="Normal 10 2 6 2 2" xfId="52770"/>
    <cellStyle name="Normal 10 2 6 2 3" xfId="52771"/>
    <cellStyle name="Normal 10 2 6 2 3 2" xfId="52772"/>
    <cellStyle name="Normal 10 2 6 2 3 2 2" xfId="52773"/>
    <cellStyle name="Normal 10 2 6 2 3 3" xfId="52774"/>
    <cellStyle name="Normal 10 2 6 2 3 4" xfId="52775"/>
    <cellStyle name="Normal 10 2 6 3" xfId="52776"/>
    <cellStyle name="Normal 10 2 6 3 2" xfId="52777"/>
    <cellStyle name="Normal 10 2 6 3 2 2" xfId="52778"/>
    <cellStyle name="Normal 10 2 6 3 3" xfId="52779"/>
    <cellStyle name="Normal 10 2 6 3 4" xfId="52780"/>
    <cellStyle name="Normal 10 2 6 4" xfId="52781"/>
    <cellStyle name="Normal 10 2 6 5" xfId="52782"/>
    <cellStyle name="Normal 10 2 6 5 2" xfId="52783"/>
    <cellStyle name="Normal 10 2 6 5 2 2" xfId="52784"/>
    <cellStyle name="Normal 10 2 6 5 3" xfId="52785"/>
    <cellStyle name="Normal 10 2 6 5 4" xfId="52786"/>
    <cellStyle name="Normal 10 2 7" xfId="19103"/>
    <cellStyle name="Normal 10 2 7 2" xfId="19104"/>
    <cellStyle name="Normal 10 2 7 2 2" xfId="52787"/>
    <cellStyle name="Normal 10 2 7 2 3" xfId="52788"/>
    <cellStyle name="Normal 10 2 7 2 3 2" xfId="52789"/>
    <cellStyle name="Normal 10 2 7 2 3 2 2" xfId="52790"/>
    <cellStyle name="Normal 10 2 7 2 3 3" xfId="52791"/>
    <cellStyle name="Normal 10 2 7 2 3 4" xfId="52792"/>
    <cellStyle name="Normal 10 2 7 3" xfId="52793"/>
    <cellStyle name="Normal 10 2 7 3 2" xfId="52794"/>
    <cellStyle name="Normal 10 2 7 3 2 2" xfId="52795"/>
    <cellStyle name="Normal 10 2 7 3 3" xfId="52796"/>
    <cellStyle name="Normal 10 2 7 3 4" xfId="52797"/>
    <cellStyle name="Normal 10 2 7 4" xfId="52798"/>
    <cellStyle name="Normal 10 2 7 5" xfId="52799"/>
    <cellStyle name="Normal 10 2 7 5 2" xfId="52800"/>
    <cellStyle name="Normal 10 2 7 5 2 2" xfId="52801"/>
    <cellStyle name="Normal 10 2 7 5 3" xfId="52802"/>
    <cellStyle name="Normal 10 2 7 5 4" xfId="52803"/>
    <cellStyle name="Normal 10 2 8" xfId="19105"/>
    <cellStyle name="Normal 10 2 8 2" xfId="52804"/>
    <cellStyle name="Normal 10 2 8 2 2" xfId="52805"/>
    <cellStyle name="Normal 10 2 8 2 2 2" xfId="52806"/>
    <cellStyle name="Normal 10 2 8 2 3" xfId="52807"/>
    <cellStyle name="Normal 10 2 8 2 4" xfId="52808"/>
    <cellStyle name="Normal 10 2 8 3" xfId="52809"/>
    <cellStyle name="Normal 10 2 8 4" xfId="52810"/>
    <cellStyle name="Normal 10 2 8 4 2" xfId="52811"/>
    <cellStyle name="Normal 10 2 8 4 2 2" xfId="52812"/>
    <cellStyle name="Normal 10 2 8 4 3" xfId="52813"/>
    <cellStyle name="Normal 10 2 8 4 4" xfId="52814"/>
    <cellStyle name="Normal 10 2 9" xfId="52815"/>
    <cellStyle name="Normal 10 2 9 2" xfId="52816"/>
    <cellStyle name="Normal 10 2 9 2 2" xfId="52817"/>
    <cellStyle name="Normal 10 2 9 3" xfId="52818"/>
    <cellStyle name="Normal 10 2 9 4" xfId="52819"/>
    <cellStyle name="Normal 10 2 9 5" xfId="52820"/>
    <cellStyle name="Normal 10 2_Income Statement " xfId="52821"/>
    <cellStyle name="Normal 10 3" xfId="19106"/>
    <cellStyle name="Normal 10 3 10" xfId="52822"/>
    <cellStyle name="Normal 10 3 10 2" xfId="52823"/>
    <cellStyle name="Normal 10 3 10 2 2" xfId="52824"/>
    <cellStyle name="Normal 10 3 10 3" xfId="52825"/>
    <cellStyle name="Normal 10 3 10 4" xfId="52826"/>
    <cellStyle name="Normal 10 3 11" xfId="52827"/>
    <cellStyle name="Normal 10 3 12" xfId="52828"/>
    <cellStyle name="Normal 10 3 12 2" xfId="52829"/>
    <cellStyle name="Normal 10 3 12 2 2" xfId="52830"/>
    <cellStyle name="Normal 10 3 12 3" xfId="52831"/>
    <cellStyle name="Normal 10 3 12 4" xfId="52832"/>
    <cellStyle name="Normal 10 3 2" xfId="19107"/>
    <cellStyle name="Normal 10 3 2 10" xfId="52833"/>
    <cellStyle name="Normal 10 3 2 10 2" xfId="52834"/>
    <cellStyle name="Normal 10 3 2 10 2 2" xfId="52835"/>
    <cellStyle name="Normal 10 3 2 10 3" xfId="52836"/>
    <cellStyle name="Normal 10 3 2 10 4" xfId="52837"/>
    <cellStyle name="Normal 10 3 2 2" xfId="52838"/>
    <cellStyle name="Normal 10 3 2 2 2" xfId="52839"/>
    <cellStyle name="Normal 10 3 2 2 2 2" xfId="52840"/>
    <cellStyle name="Normal 10 3 2 2 2 2 2" xfId="52841"/>
    <cellStyle name="Normal 10 3 2 2 2 2 2 2" xfId="52842"/>
    <cellStyle name="Normal 10 3 2 2 2 2 3" xfId="52843"/>
    <cellStyle name="Normal 10 3 2 2 2 2 4" xfId="52844"/>
    <cellStyle name="Normal 10 3 2 2 2 3" xfId="52845"/>
    <cellStyle name="Normal 10 3 2 2 2 3 2" xfId="52846"/>
    <cellStyle name="Normal 10 3 2 2 2 3 2 2" xfId="52847"/>
    <cellStyle name="Normal 10 3 2 2 2 3 3" xfId="52848"/>
    <cellStyle name="Normal 10 3 2 2 2 3 4" xfId="52849"/>
    <cellStyle name="Normal 10 3 2 2 2 4" xfId="52850"/>
    <cellStyle name="Normal 10 3 2 2 2 4 2" xfId="52851"/>
    <cellStyle name="Normal 10 3 2 2 2 5" xfId="52852"/>
    <cellStyle name="Normal 10 3 2 2 2 6" xfId="52853"/>
    <cellStyle name="Normal 10 3 2 2 3" xfId="52854"/>
    <cellStyle name="Normal 10 3 2 2 3 2" xfId="52855"/>
    <cellStyle name="Normal 10 3 2 2 3 2 2" xfId="52856"/>
    <cellStyle name="Normal 10 3 2 2 3 3" xfId="52857"/>
    <cellStyle name="Normal 10 3 2 2 3 4" xfId="52858"/>
    <cellStyle name="Normal 10 3 2 2 4" xfId="52859"/>
    <cellStyle name="Normal 10 3 2 2 4 2" xfId="52860"/>
    <cellStyle name="Normal 10 3 2 2 4 2 2" xfId="52861"/>
    <cellStyle name="Normal 10 3 2 2 4 3" xfId="52862"/>
    <cellStyle name="Normal 10 3 2 2 4 4" xfId="52863"/>
    <cellStyle name="Normal 10 3 2 2 5" xfId="52864"/>
    <cellStyle name="Normal 10 3 2 2 5 2" xfId="52865"/>
    <cellStyle name="Normal 10 3 2 2 6" xfId="52866"/>
    <cellStyle name="Normal 10 3 2 2 7" xfId="52867"/>
    <cellStyle name="Normal 10 3 2 3" xfId="52868"/>
    <cellStyle name="Normal 10 3 2 3 2" xfId="52869"/>
    <cellStyle name="Normal 10 3 2 3 2 2" xfId="52870"/>
    <cellStyle name="Normal 10 3 2 3 2 2 2" xfId="52871"/>
    <cellStyle name="Normal 10 3 2 3 2 2 2 2" xfId="52872"/>
    <cellStyle name="Normal 10 3 2 3 2 2 3" xfId="52873"/>
    <cellStyle name="Normal 10 3 2 3 2 2 4" xfId="52874"/>
    <cellStyle name="Normal 10 3 2 3 2 3" xfId="52875"/>
    <cellStyle name="Normal 10 3 2 3 2 3 2" xfId="52876"/>
    <cellStyle name="Normal 10 3 2 3 2 3 2 2" xfId="52877"/>
    <cellStyle name="Normal 10 3 2 3 2 3 3" xfId="52878"/>
    <cellStyle name="Normal 10 3 2 3 2 3 4" xfId="52879"/>
    <cellStyle name="Normal 10 3 2 3 2 4" xfId="52880"/>
    <cellStyle name="Normal 10 3 2 3 2 4 2" xfId="52881"/>
    <cellStyle name="Normal 10 3 2 3 2 5" xfId="52882"/>
    <cellStyle name="Normal 10 3 2 3 2 6" xfId="52883"/>
    <cellStyle name="Normal 10 3 2 3 3" xfId="52884"/>
    <cellStyle name="Normal 10 3 2 3 3 2" xfId="52885"/>
    <cellStyle name="Normal 10 3 2 3 3 2 2" xfId="52886"/>
    <cellStyle name="Normal 10 3 2 3 3 3" xfId="52887"/>
    <cellStyle name="Normal 10 3 2 3 3 4" xfId="52888"/>
    <cellStyle name="Normal 10 3 2 3 4" xfId="52889"/>
    <cellStyle name="Normal 10 3 2 3 4 2" xfId="52890"/>
    <cellStyle name="Normal 10 3 2 3 4 2 2" xfId="52891"/>
    <cellStyle name="Normal 10 3 2 3 4 3" xfId="52892"/>
    <cellStyle name="Normal 10 3 2 3 4 4" xfId="52893"/>
    <cellStyle name="Normal 10 3 2 3 5" xfId="52894"/>
    <cellStyle name="Normal 10 3 2 3 5 2" xfId="52895"/>
    <cellStyle name="Normal 10 3 2 3 6" xfId="52896"/>
    <cellStyle name="Normal 10 3 2 3 7" xfId="52897"/>
    <cellStyle name="Normal 10 3 2 4" xfId="52898"/>
    <cellStyle name="Normal 10 3 2 4 2" xfId="52899"/>
    <cellStyle name="Normal 10 3 2 4 2 2" xfId="52900"/>
    <cellStyle name="Normal 10 3 2 4 2 2 2" xfId="52901"/>
    <cellStyle name="Normal 10 3 2 4 2 3" xfId="52902"/>
    <cellStyle name="Normal 10 3 2 4 2 4" xfId="52903"/>
    <cellStyle name="Normal 10 3 2 4 3" xfId="52904"/>
    <cellStyle name="Normal 10 3 2 4 3 2" xfId="52905"/>
    <cellStyle name="Normal 10 3 2 4 3 2 2" xfId="52906"/>
    <cellStyle name="Normal 10 3 2 4 3 3" xfId="52907"/>
    <cellStyle name="Normal 10 3 2 4 3 4" xfId="52908"/>
    <cellStyle name="Normal 10 3 2 4 4" xfId="52909"/>
    <cellStyle name="Normal 10 3 2 4 4 2" xfId="52910"/>
    <cellStyle name="Normal 10 3 2 4 5" xfId="52911"/>
    <cellStyle name="Normal 10 3 2 4 6" xfId="52912"/>
    <cellStyle name="Normal 10 3 2 5" xfId="52913"/>
    <cellStyle name="Normal 10 3 2 5 2" xfId="52914"/>
    <cellStyle name="Normal 10 3 2 5 2 2" xfId="52915"/>
    <cellStyle name="Normal 10 3 2 5 2 2 2" xfId="52916"/>
    <cellStyle name="Normal 10 3 2 5 2 3" xfId="52917"/>
    <cellStyle name="Normal 10 3 2 5 2 4" xfId="52918"/>
    <cellStyle name="Normal 10 3 2 5 3" xfId="52919"/>
    <cellStyle name="Normal 10 3 2 5 3 2" xfId="52920"/>
    <cellStyle name="Normal 10 3 2 5 3 2 2" xfId="52921"/>
    <cellStyle name="Normal 10 3 2 5 3 3" xfId="52922"/>
    <cellStyle name="Normal 10 3 2 5 3 4" xfId="52923"/>
    <cellStyle name="Normal 10 3 2 5 4" xfId="52924"/>
    <cellStyle name="Normal 10 3 2 5 4 2" xfId="52925"/>
    <cellStyle name="Normal 10 3 2 5 5" xfId="52926"/>
    <cellStyle name="Normal 10 3 2 5 6" xfId="52927"/>
    <cellStyle name="Normal 10 3 2 6" xfId="52928"/>
    <cellStyle name="Normal 10 3 2 6 2" xfId="52929"/>
    <cellStyle name="Normal 10 3 2 6 2 2" xfId="52930"/>
    <cellStyle name="Normal 10 3 2 6 2 2 2" xfId="52931"/>
    <cellStyle name="Normal 10 3 2 6 2 3" xfId="52932"/>
    <cellStyle name="Normal 10 3 2 6 2 4" xfId="52933"/>
    <cellStyle name="Normal 10 3 2 6 3" xfId="52934"/>
    <cellStyle name="Normal 10 3 2 6 3 2" xfId="52935"/>
    <cellStyle name="Normal 10 3 2 6 4" xfId="52936"/>
    <cellStyle name="Normal 10 3 2 6 5" xfId="52937"/>
    <cellStyle name="Normal 10 3 2 7" xfId="52938"/>
    <cellStyle name="Normal 10 3 2 7 2" xfId="52939"/>
    <cellStyle name="Normal 10 3 2 7 2 2" xfId="52940"/>
    <cellStyle name="Normal 10 3 2 7 3" xfId="52941"/>
    <cellStyle name="Normal 10 3 2 7 4" xfId="52942"/>
    <cellStyle name="Normal 10 3 2 8" xfId="52943"/>
    <cellStyle name="Normal 10 3 2 8 2" xfId="52944"/>
    <cellStyle name="Normal 10 3 2 8 2 2" xfId="52945"/>
    <cellStyle name="Normal 10 3 2 8 3" xfId="52946"/>
    <cellStyle name="Normal 10 3 2 8 4" xfId="52947"/>
    <cellStyle name="Normal 10 3 2 9" xfId="52948"/>
    <cellStyle name="Normal 10 3 3" xfId="19108"/>
    <cellStyle name="Normal 10 3 3 2" xfId="52949"/>
    <cellStyle name="Normal 10 3 3 2 2" xfId="52950"/>
    <cellStyle name="Normal 10 3 3 2 2 2" xfId="52951"/>
    <cellStyle name="Normal 10 3 3 2 2 2 2" xfId="52952"/>
    <cellStyle name="Normal 10 3 3 2 2 3" xfId="52953"/>
    <cellStyle name="Normal 10 3 3 2 2 4" xfId="52954"/>
    <cellStyle name="Normal 10 3 3 2 3" xfId="52955"/>
    <cellStyle name="Normal 10 3 3 2 3 2" xfId="52956"/>
    <cellStyle name="Normal 10 3 3 2 3 2 2" xfId="52957"/>
    <cellStyle name="Normal 10 3 3 2 3 3" xfId="52958"/>
    <cellStyle name="Normal 10 3 3 2 3 4" xfId="52959"/>
    <cellStyle name="Normal 10 3 3 2 4" xfId="52960"/>
    <cellStyle name="Normal 10 3 3 2 4 2" xfId="52961"/>
    <cellStyle name="Normal 10 3 3 2 5" xfId="52962"/>
    <cellStyle name="Normal 10 3 3 2 6" xfId="52963"/>
    <cellStyle name="Normal 10 3 3 3" xfId="52964"/>
    <cellStyle name="Normal 10 3 3 3 2" xfId="52965"/>
    <cellStyle name="Normal 10 3 3 3 2 2" xfId="52966"/>
    <cellStyle name="Normal 10 3 3 3 3" xfId="52967"/>
    <cellStyle name="Normal 10 3 3 3 4" xfId="52968"/>
    <cellStyle name="Normal 10 3 3 4" xfId="52969"/>
    <cellStyle name="Normal 10 3 3 4 2" xfId="52970"/>
    <cellStyle name="Normal 10 3 3 4 2 2" xfId="52971"/>
    <cellStyle name="Normal 10 3 3 4 3" xfId="52972"/>
    <cellStyle name="Normal 10 3 3 4 4" xfId="52973"/>
    <cellStyle name="Normal 10 3 3 5" xfId="52974"/>
    <cellStyle name="Normal 10 3 3 6" xfId="52975"/>
    <cellStyle name="Normal 10 3 3 6 2" xfId="52976"/>
    <cellStyle name="Normal 10 3 3 6 2 2" xfId="52977"/>
    <cellStyle name="Normal 10 3 3 6 3" xfId="52978"/>
    <cellStyle name="Normal 10 3 3 6 4" xfId="52979"/>
    <cellStyle name="Normal 10 3 4" xfId="52980"/>
    <cellStyle name="Normal 10 3 4 2" xfId="52981"/>
    <cellStyle name="Normal 10 3 4 2 2" xfId="52982"/>
    <cellStyle name="Normal 10 3 4 2 2 2" xfId="52983"/>
    <cellStyle name="Normal 10 3 4 2 2 2 2" xfId="52984"/>
    <cellStyle name="Normal 10 3 4 2 2 3" xfId="52985"/>
    <cellStyle name="Normal 10 3 4 2 2 4" xfId="52986"/>
    <cellStyle name="Normal 10 3 4 2 3" xfId="52987"/>
    <cellStyle name="Normal 10 3 4 2 3 2" xfId="52988"/>
    <cellStyle name="Normal 10 3 4 2 3 2 2" xfId="52989"/>
    <cellStyle name="Normal 10 3 4 2 3 3" xfId="52990"/>
    <cellStyle name="Normal 10 3 4 2 3 4" xfId="52991"/>
    <cellStyle name="Normal 10 3 4 2 4" xfId="52992"/>
    <cellStyle name="Normal 10 3 4 2 4 2" xfId="52993"/>
    <cellStyle name="Normal 10 3 4 2 5" xfId="52994"/>
    <cellStyle name="Normal 10 3 4 2 6" xfId="52995"/>
    <cellStyle name="Normal 10 3 4 3" xfId="52996"/>
    <cellStyle name="Normal 10 3 4 3 2" xfId="52997"/>
    <cellStyle name="Normal 10 3 4 3 2 2" xfId="52998"/>
    <cellStyle name="Normal 10 3 4 3 3" xfId="52999"/>
    <cellStyle name="Normal 10 3 4 3 4" xfId="53000"/>
    <cellStyle name="Normal 10 3 4 4" xfId="53001"/>
    <cellStyle name="Normal 10 3 4 4 2" xfId="53002"/>
    <cellStyle name="Normal 10 3 4 4 2 2" xfId="53003"/>
    <cellStyle name="Normal 10 3 4 4 3" xfId="53004"/>
    <cellStyle name="Normal 10 3 4 4 4" xfId="53005"/>
    <cellStyle name="Normal 10 3 4 5" xfId="53006"/>
    <cellStyle name="Normal 10 3 4 5 2" xfId="53007"/>
    <cellStyle name="Normal 10 3 4 6" xfId="53008"/>
    <cellStyle name="Normal 10 3 4 7" xfId="53009"/>
    <cellStyle name="Normal 10 3 5" xfId="53010"/>
    <cellStyle name="Normal 10 3 5 2" xfId="53011"/>
    <cellStyle name="Normal 10 3 5 2 2" xfId="53012"/>
    <cellStyle name="Normal 10 3 5 2 2 2" xfId="53013"/>
    <cellStyle name="Normal 10 3 5 2 3" xfId="53014"/>
    <cellStyle name="Normal 10 3 5 2 4" xfId="53015"/>
    <cellStyle name="Normal 10 3 5 3" xfId="53016"/>
    <cellStyle name="Normal 10 3 5 3 2" xfId="53017"/>
    <cellStyle name="Normal 10 3 5 3 2 2" xfId="53018"/>
    <cellStyle name="Normal 10 3 5 3 3" xfId="53019"/>
    <cellStyle name="Normal 10 3 5 3 4" xfId="53020"/>
    <cellStyle name="Normal 10 3 5 4" xfId="53021"/>
    <cellStyle name="Normal 10 3 5 4 2" xfId="53022"/>
    <cellStyle name="Normal 10 3 5 5" xfId="53023"/>
    <cellStyle name="Normal 10 3 5 6" xfId="53024"/>
    <cellStyle name="Normal 10 3 6" xfId="53025"/>
    <cellStyle name="Normal 10 3 6 2" xfId="53026"/>
    <cellStyle name="Normal 10 3 6 2 2" xfId="53027"/>
    <cellStyle name="Normal 10 3 6 2 2 2" xfId="53028"/>
    <cellStyle name="Normal 10 3 6 2 3" xfId="53029"/>
    <cellStyle name="Normal 10 3 6 2 4" xfId="53030"/>
    <cellStyle name="Normal 10 3 6 3" xfId="53031"/>
    <cellStyle name="Normal 10 3 6 3 2" xfId="53032"/>
    <cellStyle name="Normal 10 3 6 3 2 2" xfId="53033"/>
    <cellStyle name="Normal 10 3 6 3 3" xfId="53034"/>
    <cellStyle name="Normal 10 3 6 3 4" xfId="53035"/>
    <cellStyle name="Normal 10 3 6 4" xfId="53036"/>
    <cellStyle name="Normal 10 3 6 4 2" xfId="53037"/>
    <cellStyle name="Normal 10 3 6 5" xfId="53038"/>
    <cellStyle name="Normal 10 3 6 6" xfId="53039"/>
    <cellStyle name="Normal 10 3 7" xfId="53040"/>
    <cellStyle name="Normal 10 3 7 2" xfId="53041"/>
    <cellStyle name="Normal 10 3 7 2 2" xfId="53042"/>
    <cellStyle name="Normal 10 3 7 2 2 2" xfId="53043"/>
    <cellStyle name="Normal 10 3 7 2 3" xfId="53044"/>
    <cellStyle name="Normal 10 3 7 2 4" xfId="53045"/>
    <cellStyle name="Normal 10 3 7 3" xfId="53046"/>
    <cellStyle name="Normal 10 3 7 3 2" xfId="53047"/>
    <cellStyle name="Normal 10 3 7 3 2 2" xfId="53048"/>
    <cellStyle name="Normal 10 3 7 3 3" xfId="53049"/>
    <cellStyle name="Normal 10 3 7 3 4" xfId="53050"/>
    <cellStyle name="Normal 10 3 7 4" xfId="53051"/>
    <cellStyle name="Normal 10 3 7 4 2" xfId="53052"/>
    <cellStyle name="Normal 10 3 7 5" xfId="53053"/>
    <cellStyle name="Normal 10 3 7 6" xfId="53054"/>
    <cellStyle name="Normal 10 3 8" xfId="53055"/>
    <cellStyle name="Normal 10 3 8 2" xfId="53056"/>
    <cellStyle name="Normal 10 3 8 2 2" xfId="53057"/>
    <cellStyle name="Normal 10 3 8 2 2 2" xfId="53058"/>
    <cellStyle name="Normal 10 3 8 2 3" xfId="53059"/>
    <cellStyle name="Normal 10 3 8 2 4" xfId="53060"/>
    <cellStyle name="Normal 10 3 8 3" xfId="53061"/>
    <cellStyle name="Normal 10 3 8 3 2" xfId="53062"/>
    <cellStyle name="Normal 10 3 8 4" xfId="53063"/>
    <cellStyle name="Normal 10 3 8 5" xfId="53064"/>
    <cellStyle name="Normal 10 3 9" xfId="53065"/>
    <cellStyle name="Normal 10 3 9 2" xfId="53066"/>
    <cellStyle name="Normal 10 3 9 2 2" xfId="53067"/>
    <cellStyle name="Normal 10 3 9 3" xfId="53068"/>
    <cellStyle name="Normal 10 3 9 4" xfId="53069"/>
    <cellStyle name="Normal 10 4" xfId="19109"/>
    <cellStyle name="Normal 10 4 10" xfId="53070"/>
    <cellStyle name="Normal 10 4 10 2" xfId="53071"/>
    <cellStyle name="Normal 10 4 10 2 2" xfId="53072"/>
    <cellStyle name="Normal 10 4 10 3" xfId="53073"/>
    <cellStyle name="Normal 10 4 10 4" xfId="53074"/>
    <cellStyle name="Normal 10 4 2" xfId="19110"/>
    <cellStyle name="Normal 10 4 2 2" xfId="53075"/>
    <cellStyle name="Normal 10 4 2 2 2" xfId="53076"/>
    <cellStyle name="Normal 10 4 2 2 2 2" xfId="53077"/>
    <cellStyle name="Normal 10 4 2 2 2 2 2" xfId="53078"/>
    <cellStyle name="Normal 10 4 2 2 2 3" xfId="53079"/>
    <cellStyle name="Normal 10 4 2 2 2 4" xfId="53080"/>
    <cellStyle name="Normal 10 4 2 2 3" xfId="53081"/>
    <cellStyle name="Normal 10 4 2 2 3 2" xfId="53082"/>
    <cellStyle name="Normal 10 4 2 2 3 2 2" xfId="53083"/>
    <cellStyle name="Normal 10 4 2 2 3 3" xfId="53084"/>
    <cellStyle name="Normal 10 4 2 2 3 4" xfId="53085"/>
    <cellStyle name="Normal 10 4 2 2 4" xfId="53086"/>
    <cellStyle name="Normal 10 4 2 2 4 2" xfId="53087"/>
    <cellStyle name="Normal 10 4 2 2 5" xfId="53088"/>
    <cellStyle name="Normal 10 4 2 2 6" xfId="53089"/>
    <cellStyle name="Normal 10 4 2 3" xfId="53090"/>
    <cellStyle name="Normal 10 4 2 3 2" xfId="53091"/>
    <cellStyle name="Normal 10 4 2 3 2 2" xfId="53092"/>
    <cellStyle name="Normal 10 4 2 3 3" xfId="53093"/>
    <cellStyle name="Normal 10 4 2 3 4" xfId="53094"/>
    <cellStyle name="Normal 10 4 2 4" xfId="53095"/>
    <cellStyle name="Normal 10 4 2 4 2" xfId="53096"/>
    <cellStyle name="Normal 10 4 2 4 2 2" xfId="53097"/>
    <cellStyle name="Normal 10 4 2 4 3" xfId="53098"/>
    <cellStyle name="Normal 10 4 2 4 4" xfId="53099"/>
    <cellStyle name="Normal 10 4 2 5" xfId="53100"/>
    <cellStyle name="Normal 10 4 2 5 2" xfId="53101"/>
    <cellStyle name="Normal 10 4 2 6" xfId="53102"/>
    <cellStyle name="Normal 10 4 2 7" xfId="53103"/>
    <cellStyle name="Normal 10 4 3" xfId="53104"/>
    <cellStyle name="Normal 10 4 3 2" xfId="53105"/>
    <cellStyle name="Normal 10 4 3 2 2" xfId="53106"/>
    <cellStyle name="Normal 10 4 3 2 2 2" xfId="53107"/>
    <cellStyle name="Normal 10 4 3 2 2 2 2" xfId="53108"/>
    <cellStyle name="Normal 10 4 3 2 2 3" xfId="53109"/>
    <cellStyle name="Normal 10 4 3 2 2 4" xfId="53110"/>
    <cellStyle name="Normal 10 4 3 2 3" xfId="53111"/>
    <cellStyle name="Normal 10 4 3 2 3 2" xfId="53112"/>
    <cellStyle name="Normal 10 4 3 2 3 2 2" xfId="53113"/>
    <cellStyle name="Normal 10 4 3 2 3 3" xfId="53114"/>
    <cellStyle name="Normal 10 4 3 2 3 4" xfId="53115"/>
    <cellStyle name="Normal 10 4 3 2 4" xfId="53116"/>
    <cellStyle name="Normal 10 4 3 2 4 2" xfId="53117"/>
    <cellStyle name="Normal 10 4 3 2 5" xfId="53118"/>
    <cellStyle name="Normal 10 4 3 2 6" xfId="53119"/>
    <cellStyle name="Normal 10 4 3 3" xfId="53120"/>
    <cellStyle name="Normal 10 4 3 3 2" xfId="53121"/>
    <cellStyle name="Normal 10 4 3 3 2 2" xfId="53122"/>
    <cellStyle name="Normal 10 4 3 3 3" xfId="53123"/>
    <cellStyle name="Normal 10 4 3 3 4" xfId="53124"/>
    <cellStyle name="Normal 10 4 3 4" xfId="53125"/>
    <cellStyle name="Normal 10 4 3 4 2" xfId="53126"/>
    <cellStyle name="Normal 10 4 3 4 2 2" xfId="53127"/>
    <cellStyle name="Normal 10 4 3 4 3" xfId="53128"/>
    <cellStyle name="Normal 10 4 3 4 4" xfId="53129"/>
    <cellStyle name="Normal 10 4 3 5" xfId="53130"/>
    <cellStyle name="Normal 10 4 3 5 2" xfId="53131"/>
    <cellStyle name="Normal 10 4 3 6" xfId="53132"/>
    <cellStyle name="Normal 10 4 3 7" xfId="53133"/>
    <cellStyle name="Normal 10 4 4" xfId="53134"/>
    <cellStyle name="Normal 10 4 4 2" xfId="53135"/>
    <cellStyle name="Normal 10 4 4 2 2" xfId="53136"/>
    <cellStyle name="Normal 10 4 4 2 2 2" xfId="53137"/>
    <cellStyle name="Normal 10 4 4 2 3" xfId="53138"/>
    <cellStyle name="Normal 10 4 4 2 4" xfId="53139"/>
    <cellStyle name="Normal 10 4 4 3" xfId="53140"/>
    <cellStyle name="Normal 10 4 4 3 2" xfId="53141"/>
    <cellStyle name="Normal 10 4 4 3 2 2" xfId="53142"/>
    <cellStyle name="Normal 10 4 4 3 3" xfId="53143"/>
    <cellStyle name="Normal 10 4 4 3 4" xfId="53144"/>
    <cellStyle name="Normal 10 4 4 4" xfId="53145"/>
    <cellStyle name="Normal 10 4 4 4 2" xfId="53146"/>
    <cellStyle name="Normal 10 4 4 5" xfId="53147"/>
    <cellStyle name="Normal 10 4 4 6" xfId="53148"/>
    <cellStyle name="Normal 10 4 5" xfId="53149"/>
    <cellStyle name="Normal 10 4 5 2" xfId="53150"/>
    <cellStyle name="Normal 10 4 5 2 2" xfId="53151"/>
    <cellStyle name="Normal 10 4 5 2 2 2" xfId="53152"/>
    <cellStyle name="Normal 10 4 5 2 3" xfId="53153"/>
    <cellStyle name="Normal 10 4 5 2 4" xfId="53154"/>
    <cellStyle name="Normal 10 4 5 3" xfId="53155"/>
    <cellStyle name="Normal 10 4 5 3 2" xfId="53156"/>
    <cellStyle name="Normal 10 4 5 3 2 2" xfId="53157"/>
    <cellStyle name="Normal 10 4 5 3 3" xfId="53158"/>
    <cellStyle name="Normal 10 4 5 3 4" xfId="53159"/>
    <cellStyle name="Normal 10 4 5 4" xfId="53160"/>
    <cellStyle name="Normal 10 4 5 4 2" xfId="53161"/>
    <cellStyle name="Normal 10 4 5 5" xfId="53162"/>
    <cellStyle name="Normal 10 4 5 6" xfId="53163"/>
    <cellStyle name="Normal 10 4 6" xfId="53164"/>
    <cellStyle name="Normal 10 4 6 2" xfId="53165"/>
    <cellStyle name="Normal 10 4 6 2 2" xfId="53166"/>
    <cellStyle name="Normal 10 4 6 2 2 2" xfId="53167"/>
    <cellStyle name="Normal 10 4 6 2 3" xfId="53168"/>
    <cellStyle name="Normal 10 4 6 2 4" xfId="53169"/>
    <cellStyle name="Normal 10 4 6 3" xfId="53170"/>
    <cellStyle name="Normal 10 4 6 3 2" xfId="53171"/>
    <cellStyle name="Normal 10 4 6 4" xfId="53172"/>
    <cellStyle name="Normal 10 4 6 5" xfId="53173"/>
    <cellStyle name="Normal 10 4 7" xfId="53174"/>
    <cellStyle name="Normal 10 4 7 2" xfId="53175"/>
    <cellStyle name="Normal 10 4 7 2 2" xfId="53176"/>
    <cellStyle name="Normal 10 4 7 3" xfId="53177"/>
    <cellStyle name="Normal 10 4 7 4" xfId="53178"/>
    <cellStyle name="Normal 10 4 8" xfId="53179"/>
    <cellStyle name="Normal 10 4 8 2" xfId="53180"/>
    <cellStyle name="Normal 10 4 8 2 2" xfId="53181"/>
    <cellStyle name="Normal 10 4 8 3" xfId="53182"/>
    <cellStyle name="Normal 10 4 8 4" xfId="53183"/>
    <cellStyle name="Normal 10 4 9" xfId="53184"/>
    <cellStyle name="Normal 10 5" xfId="19111"/>
    <cellStyle name="Normal 10 5 2" xfId="19112"/>
    <cellStyle name="Normal 10 5 3" xfId="19113"/>
    <cellStyle name="Normal 10 6" xfId="19114"/>
    <cellStyle name="Normal 10 6 2" xfId="19115"/>
    <cellStyle name="Normal 10 6 2 2" xfId="53185"/>
    <cellStyle name="Normal 10 6 2 2 2" xfId="53186"/>
    <cellStyle name="Normal 10 6 2 2 2 2" xfId="53187"/>
    <cellStyle name="Normal 10 6 2 2 2 2 2" xfId="53188"/>
    <cellStyle name="Normal 10 6 2 2 2 3" xfId="53189"/>
    <cellStyle name="Normal 10 6 2 2 2 4" xfId="53190"/>
    <cellStyle name="Normal 10 6 2 2 3" xfId="53191"/>
    <cellStyle name="Normal 10 6 2 2 3 2" xfId="53192"/>
    <cellStyle name="Normal 10 6 2 2 3 2 2" xfId="53193"/>
    <cellStyle name="Normal 10 6 2 2 3 3" xfId="53194"/>
    <cellStyle name="Normal 10 6 2 2 3 4" xfId="53195"/>
    <cellStyle name="Normal 10 6 2 2 4" xfId="53196"/>
    <cellStyle name="Normal 10 6 2 2 4 2" xfId="53197"/>
    <cellStyle name="Normal 10 6 2 2 5" xfId="53198"/>
    <cellStyle name="Normal 10 6 2 2 6" xfId="53199"/>
    <cellStyle name="Normal 10 6 2 3" xfId="53200"/>
    <cellStyle name="Normal 10 6 2 3 2" xfId="53201"/>
    <cellStyle name="Normal 10 6 2 3 2 2" xfId="53202"/>
    <cellStyle name="Normal 10 6 2 3 3" xfId="53203"/>
    <cellStyle name="Normal 10 6 2 3 4" xfId="53204"/>
    <cellStyle name="Normal 10 6 2 4" xfId="53205"/>
    <cellStyle name="Normal 10 6 2 4 2" xfId="53206"/>
    <cellStyle name="Normal 10 6 2 4 2 2" xfId="53207"/>
    <cellStyle name="Normal 10 6 2 4 3" xfId="53208"/>
    <cellStyle name="Normal 10 6 2 4 4" xfId="53209"/>
    <cellStyle name="Normal 10 6 2 5" xfId="53210"/>
    <cellStyle name="Normal 10 6 2 5 2" xfId="53211"/>
    <cellStyle name="Normal 10 6 2 6" xfId="53212"/>
    <cellStyle name="Normal 10 6 2 7" xfId="53213"/>
    <cellStyle name="Normal 10 6 3" xfId="53214"/>
    <cellStyle name="Normal 10 6 3 2" xfId="53215"/>
    <cellStyle name="Normal 10 6 3 2 2" xfId="53216"/>
    <cellStyle name="Normal 10 6 3 2 2 2" xfId="53217"/>
    <cellStyle name="Normal 10 6 3 2 3" xfId="53218"/>
    <cellStyle name="Normal 10 6 3 2 4" xfId="53219"/>
    <cellStyle name="Normal 10 6 3 3" xfId="53220"/>
    <cellStyle name="Normal 10 6 3 3 2" xfId="53221"/>
    <cellStyle name="Normal 10 6 3 3 2 2" xfId="53222"/>
    <cellStyle name="Normal 10 6 3 3 3" xfId="53223"/>
    <cellStyle name="Normal 10 6 3 3 4" xfId="53224"/>
    <cellStyle name="Normal 10 6 3 4" xfId="53225"/>
    <cellStyle name="Normal 10 6 3 4 2" xfId="53226"/>
    <cellStyle name="Normal 10 6 3 5" xfId="53227"/>
    <cellStyle name="Normal 10 6 3 6" xfId="53228"/>
    <cellStyle name="Normal 10 6 4" xfId="53229"/>
    <cellStyle name="Normal 10 6 4 2" xfId="53230"/>
    <cellStyle name="Normal 10 6 4 2 2" xfId="53231"/>
    <cellStyle name="Normal 10 6 4 2 2 2" xfId="53232"/>
    <cellStyle name="Normal 10 6 4 2 3" xfId="53233"/>
    <cellStyle name="Normal 10 6 4 2 4" xfId="53234"/>
    <cellStyle name="Normal 10 6 4 3" xfId="53235"/>
    <cellStyle name="Normal 10 6 4 3 2" xfId="53236"/>
    <cellStyle name="Normal 10 6 4 3 2 2" xfId="53237"/>
    <cellStyle name="Normal 10 6 4 3 3" xfId="53238"/>
    <cellStyle name="Normal 10 6 4 3 4" xfId="53239"/>
    <cellStyle name="Normal 10 6 4 4" xfId="53240"/>
    <cellStyle name="Normal 10 6 4 4 2" xfId="53241"/>
    <cellStyle name="Normal 10 6 4 5" xfId="53242"/>
    <cellStyle name="Normal 10 6 4 6" xfId="53243"/>
    <cellStyle name="Normal 10 6 5" xfId="53244"/>
    <cellStyle name="Normal 10 6 5 2" xfId="53245"/>
    <cellStyle name="Normal 10 6 5 2 2" xfId="53246"/>
    <cellStyle name="Normal 10 6 5 2 2 2" xfId="53247"/>
    <cellStyle name="Normal 10 6 5 2 3" xfId="53248"/>
    <cellStyle name="Normal 10 6 5 2 4" xfId="53249"/>
    <cellStyle name="Normal 10 6 5 3" xfId="53250"/>
    <cellStyle name="Normal 10 6 5 3 2" xfId="53251"/>
    <cellStyle name="Normal 10 6 5 4" xfId="53252"/>
    <cellStyle name="Normal 10 6 5 5" xfId="53253"/>
    <cellStyle name="Normal 10 6 6" xfId="53254"/>
    <cellStyle name="Normal 10 6 6 2" xfId="53255"/>
    <cellStyle name="Normal 10 6 6 2 2" xfId="53256"/>
    <cellStyle name="Normal 10 6 6 3" xfId="53257"/>
    <cellStyle name="Normal 10 6 6 4" xfId="53258"/>
    <cellStyle name="Normal 10 6 7" xfId="53259"/>
    <cellStyle name="Normal 10 6 7 2" xfId="53260"/>
    <cellStyle name="Normal 10 6 7 2 2" xfId="53261"/>
    <cellStyle name="Normal 10 6 7 3" xfId="53262"/>
    <cellStyle name="Normal 10 6 7 4" xfId="53263"/>
    <cellStyle name="Normal 10 6 8" xfId="53264"/>
    <cellStyle name="Normal 10 6 9" xfId="53265"/>
    <cellStyle name="Normal 10 6 9 2" xfId="53266"/>
    <cellStyle name="Normal 10 6 9 2 2" xfId="53267"/>
    <cellStyle name="Normal 10 6 9 3" xfId="53268"/>
    <cellStyle name="Normal 10 6 9 4" xfId="53269"/>
    <cellStyle name="Normal 10 7" xfId="19116"/>
    <cellStyle name="Normal 10 7 2" xfId="19117"/>
    <cellStyle name="Normal 10 7 2 2" xfId="53270"/>
    <cellStyle name="Normal 10 7 2 2 2" xfId="53271"/>
    <cellStyle name="Normal 10 7 2 2 2 2" xfId="53272"/>
    <cellStyle name="Normal 10 7 2 2 3" xfId="53273"/>
    <cellStyle name="Normal 10 7 2 2 4" xfId="53274"/>
    <cellStyle name="Normal 10 7 2 3" xfId="53275"/>
    <cellStyle name="Normal 10 7 2 3 2" xfId="53276"/>
    <cellStyle name="Normal 10 7 2 3 2 2" xfId="53277"/>
    <cellStyle name="Normal 10 7 2 3 3" xfId="53278"/>
    <cellStyle name="Normal 10 7 2 3 4" xfId="53279"/>
    <cellStyle name="Normal 10 7 2 4" xfId="53280"/>
    <cellStyle name="Normal 10 7 2 5" xfId="53281"/>
    <cellStyle name="Normal 10 7 2 5 2" xfId="53282"/>
    <cellStyle name="Normal 10 7 2 5 2 2" xfId="53283"/>
    <cellStyle name="Normal 10 7 2 5 3" xfId="53284"/>
    <cellStyle name="Normal 10 7 2 5 4" xfId="53285"/>
    <cellStyle name="Normal 10 7 3" xfId="53286"/>
    <cellStyle name="Normal 10 7 3 2" xfId="53287"/>
    <cellStyle name="Normal 10 7 3 2 2" xfId="53288"/>
    <cellStyle name="Normal 10 7 3 3" xfId="53289"/>
    <cellStyle name="Normal 10 7 3 4" xfId="53290"/>
    <cellStyle name="Normal 10 7 4" xfId="53291"/>
    <cellStyle name="Normal 10 7 4 2" xfId="53292"/>
    <cellStyle name="Normal 10 7 4 2 2" xfId="53293"/>
    <cellStyle name="Normal 10 7 4 3" xfId="53294"/>
    <cellStyle name="Normal 10 7 4 4" xfId="53295"/>
    <cellStyle name="Normal 10 7 5" xfId="53296"/>
    <cellStyle name="Normal 10 7 6" xfId="53297"/>
    <cellStyle name="Normal 10 7 6 2" xfId="53298"/>
    <cellStyle name="Normal 10 7 6 2 2" xfId="53299"/>
    <cellStyle name="Normal 10 7 6 3" xfId="53300"/>
    <cellStyle name="Normal 10 7 6 4" xfId="53301"/>
    <cellStyle name="Normal 10 8" xfId="19118"/>
    <cellStyle name="Normal 10 8 2" xfId="19119"/>
    <cellStyle name="Normal 10 8 2 2" xfId="53302"/>
    <cellStyle name="Normal 10 8 2 2 2" xfId="53303"/>
    <cellStyle name="Normal 10 8 2 2 2 2" xfId="53304"/>
    <cellStyle name="Normal 10 8 2 2 3" xfId="53305"/>
    <cellStyle name="Normal 10 8 2 2 4" xfId="53306"/>
    <cellStyle name="Normal 10 8 2 3" xfId="53307"/>
    <cellStyle name="Normal 10 8 2 3 2" xfId="53308"/>
    <cellStyle name="Normal 10 8 2 3 2 2" xfId="53309"/>
    <cellStyle name="Normal 10 8 2 3 3" xfId="53310"/>
    <cellStyle name="Normal 10 8 2 3 4" xfId="53311"/>
    <cellStyle name="Normal 10 8 2 4" xfId="53312"/>
    <cellStyle name="Normal 10 8 2 5" xfId="53313"/>
    <cellStyle name="Normal 10 8 2 5 2" xfId="53314"/>
    <cellStyle name="Normal 10 8 2 5 2 2" xfId="53315"/>
    <cellStyle name="Normal 10 8 2 5 3" xfId="53316"/>
    <cellStyle name="Normal 10 8 2 5 4" xfId="53317"/>
    <cellStyle name="Normal 10 8 3" xfId="53318"/>
    <cellStyle name="Normal 10 8 3 2" xfId="53319"/>
    <cellStyle name="Normal 10 8 3 2 2" xfId="53320"/>
    <cellStyle name="Normal 10 8 3 3" xfId="53321"/>
    <cellStyle name="Normal 10 8 3 4" xfId="53322"/>
    <cellStyle name="Normal 10 8 4" xfId="53323"/>
    <cellStyle name="Normal 10 8 4 2" xfId="53324"/>
    <cellStyle name="Normal 10 8 4 2 2" xfId="53325"/>
    <cellStyle name="Normal 10 8 4 3" xfId="53326"/>
    <cellStyle name="Normal 10 8 4 4" xfId="53327"/>
    <cellStyle name="Normal 10 8 5" xfId="53328"/>
    <cellStyle name="Normal 10 8 6" xfId="53329"/>
    <cellStyle name="Normal 10 8 6 2" xfId="53330"/>
    <cellStyle name="Normal 10 8 6 2 2" xfId="53331"/>
    <cellStyle name="Normal 10 8 6 3" xfId="53332"/>
    <cellStyle name="Normal 10 8 6 4" xfId="53333"/>
    <cellStyle name="Normal 10 9" xfId="19120"/>
    <cellStyle name="Normal 10 9 2" xfId="53334"/>
    <cellStyle name="Normal 10 9 2 2" xfId="53335"/>
    <cellStyle name="Normal 10 9 2 2 2" xfId="53336"/>
    <cellStyle name="Normal 10 9 2 3" xfId="53337"/>
    <cellStyle name="Normal 10 9 2 4" xfId="53338"/>
    <cellStyle name="Normal 10 9 3" xfId="53339"/>
    <cellStyle name="Normal 10 9 3 2" xfId="53340"/>
    <cellStyle name="Normal 10 9 3 2 2" xfId="53341"/>
    <cellStyle name="Normal 10 9 3 3" xfId="53342"/>
    <cellStyle name="Normal 10 9 3 4" xfId="53343"/>
    <cellStyle name="Normal 10 9 4" xfId="53344"/>
    <cellStyle name="Normal 10 9 5" xfId="53345"/>
    <cellStyle name="Normal 10 9 5 2" xfId="53346"/>
    <cellStyle name="Normal 10 9 5 2 2" xfId="53347"/>
    <cellStyle name="Normal 10 9 5 3" xfId="53348"/>
    <cellStyle name="Normal 10 9 5 4" xfId="53349"/>
    <cellStyle name="Normal 10_Energy Trading TBBS 5-5" xfId="19121"/>
    <cellStyle name="Normal 100" xfId="19122"/>
    <cellStyle name="Normal 100 2" xfId="19123"/>
    <cellStyle name="Normal 100 2 2" xfId="19124"/>
    <cellStyle name="Normal 100 2 2 2" xfId="19125"/>
    <cellStyle name="Normal 100 2 2 2 2" xfId="19126"/>
    <cellStyle name="Normal 100 2 2 2 3" xfId="19127"/>
    <cellStyle name="Normal 100 2 2 3" xfId="19128"/>
    <cellStyle name="Normal 100 2 2 4" xfId="19129"/>
    <cellStyle name="Normal 100 2 3" xfId="19130"/>
    <cellStyle name="Normal 100 2 3 2" xfId="19131"/>
    <cellStyle name="Normal 100 3" xfId="19132"/>
    <cellStyle name="Normal 100 3 2" xfId="53350"/>
    <cellStyle name="Normal 100 3 3" xfId="53351"/>
    <cellStyle name="Normal 100 4" xfId="53352"/>
    <cellStyle name="Normal 100 5" xfId="53353"/>
    <cellStyle name="Normal 100 6" xfId="53354"/>
    <cellStyle name="Normal 100_Income Statement " xfId="53355"/>
    <cellStyle name="Normal 101" xfId="19133"/>
    <cellStyle name="Normal 101 2" xfId="19134"/>
    <cellStyle name="Normal 101 2 2" xfId="19135"/>
    <cellStyle name="Normal 101 2 2 2" xfId="19136"/>
    <cellStyle name="Normal 101 2 2 2 2" xfId="19137"/>
    <cellStyle name="Normal 101 2 2 3" xfId="19138"/>
    <cellStyle name="Normal 101 2 2 4" xfId="19139"/>
    <cellStyle name="Normal 101 2 3" xfId="19140"/>
    <cellStyle name="Normal 101 2 3 2" xfId="19141"/>
    <cellStyle name="Normal 101 3" xfId="19142"/>
    <cellStyle name="Normal 101 3 2" xfId="53356"/>
    <cellStyle name="Normal 101 3 3" xfId="53357"/>
    <cellStyle name="Normal 101 4" xfId="53358"/>
    <cellStyle name="Normal 101 5" xfId="53359"/>
    <cellStyle name="Normal 101 6" xfId="53360"/>
    <cellStyle name="Normal 101_Income Statement " xfId="53361"/>
    <cellStyle name="Normal 102" xfId="19143"/>
    <cellStyle name="Normal 102 2" xfId="19144"/>
    <cellStyle name="Normal 102 2 2" xfId="19145"/>
    <cellStyle name="Normal 102 2 2 2" xfId="19146"/>
    <cellStyle name="Normal 102 2 2 2 2" xfId="19147"/>
    <cellStyle name="Normal 102 2 2 3" xfId="19148"/>
    <cellStyle name="Normal 102 2 2 4" xfId="19149"/>
    <cellStyle name="Normal 102 2 3" xfId="19150"/>
    <cellStyle name="Normal 102 2 3 2" xfId="19151"/>
    <cellStyle name="Normal 102 3" xfId="19152"/>
    <cellStyle name="Normal 102 3 2" xfId="53362"/>
    <cellStyle name="Normal 102 3 3" xfId="53363"/>
    <cellStyle name="Normal 102 4" xfId="53364"/>
    <cellStyle name="Normal 102 5" xfId="53365"/>
    <cellStyle name="Normal 102 6" xfId="53366"/>
    <cellStyle name="Normal 102_Income Statement " xfId="53367"/>
    <cellStyle name="Normal 103" xfId="19153"/>
    <cellStyle name="Normal 103 2" xfId="19154"/>
    <cellStyle name="Normal 103 2 2" xfId="19155"/>
    <cellStyle name="Normal 103 2 2 2" xfId="19156"/>
    <cellStyle name="Normal 103 2 2 2 2" xfId="19157"/>
    <cellStyle name="Normal 103 2 2 3" xfId="19158"/>
    <cellStyle name="Normal 103 2 2 4" xfId="19159"/>
    <cellStyle name="Normal 103 2 3" xfId="19160"/>
    <cellStyle name="Normal 103 2 3 2" xfId="19161"/>
    <cellStyle name="Normal 103 3" xfId="19162"/>
    <cellStyle name="Normal 103 3 2" xfId="53368"/>
    <cellStyle name="Normal 103 3 3" xfId="53369"/>
    <cellStyle name="Normal 103 4" xfId="53370"/>
    <cellStyle name="Normal 103 5" xfId="53371"/>
    <cellStyle name="Normal 103 6" xfId="53372"/>
    <cellStyle name="Normal 103_Income Statement " xfId="53373"/>
    <cellStyle name="Normal 104" xfId="19163"/>
    <cellStyle name="Normal 104 2" xfId="19164"/>
    <cellStyle name="Normal 104 2 2" xfId="19165"/>
    <cellStyle name="Normal 104 2 2 2" xfId="19166"/>
    <cellStyle name="Normal 104 2 2 2 2" xfId="19167"/>
    <cellStyle name="Normal 104 2 2 3" xfId="19168"/>
    <cellStyle name="Normal 104 2 2 4" xfId="19169"/>
    <cellStyle name="Normal 104 2 3" xfId="19170"/>
    <cellStyle name="Normal 104 2 3 2" xfId="19171"/>
    <cellStyle name="Normal 104 3" xfId="19172"/>
    <cellStyle name="Normal 104 3 2" xfId="53374"/>
    <cellStyle name="Normal 104 3 3" xfId="53375"/>
    <cellStyle name="Normal 104 4" xfId="53376"/>
    <cellStyle name="Normal 104 5" xfId="53377"/>
    <cellStyle name="Normal 104 6" xfId="53378"/>
    <cellStyle name="Normal 104_Income Statement " xfId="53379"/>
    <cellStyle name="Normal 105" xfId="19173"/>
    <cellStyle name="Normal 105 2" xfId="19174"/>
    <cellStyle name="Normal 105 2 2" xfId="19175"/>
    <cellStyle name="Normal 105 2 2 2" xfId="19176"/>
    <cellStyle name="Normal 105 2 2 2 2" xfId="19177"/>
    <cellStyle name="Normal 105 2 2 3" xfId="19178"/>
    <cellStyle name="Normal 105 2 2 4" xfId="19179"/>
    <cellStyle name="Normal 105 2 3" xfId="19180"/>
    <cellStyle name="Normal 105 2 3 2" xfId="19181"/>
    <cellStyle name="Normal 105 3" xfId="19182"/>
    <cellStyle name="Normal 105 3 2" xfId="53380"/>
    <cellStyle name="Normal 105 3 3" xfId="53381"/>
    <cellStyle name="Normal 105 4" xfId="53382"/>
    <cellStyle name="Normal 105 5" xfId="53383"/>
    <cellStyle name="Normal 105 6" xfId="53384"/>
    <cellStyle name="Normal 105_Income Statement " xfId="53385"/>
    <cellStyle name="Normal 106" xfId="19183"/>
    <cellStyle name="Normal 106 2" xfId="19184"/>
    <cellStyle name="Normal 106 2 2" xfId="19185"/>
    <cellStyle name="Normal 106 2 2 2" xfId="19186"/>
    <cellStyle name="Normal 106 2 2 2 2" xfId="19187"/>
    <cellStyle name="Normal 106 2 2 3" xfId="19188"/>
    <cellStyle name="Normal 106 2 2 4" xfId="19189"/>
    <cellStyle name="Normal 106 2 3" xfId="19190"/>
    <cellStyle name="Normal 106 2 3 2" xfId="19191"/>
    <cellStyle name="Normal 106 3" xfId="19192"/>
    <cellStyle name="Normal 106 3 2" xfId="53386"/>
    <cellStyle name="Normal 106 3 3" xfId="53387"/>
    <cellStyle name="Normal 106 4" xfId="53388"/>
    <cellStyle name="Normal 106 5" xfId="53389"/>
    <cellStyle name="Normal 106 6" xfId="53390"/>
    <cellStyle name="Normal 106_Income Statement " xfId="53391"/>
    <cellStyle name="Normal 107" xfId="19193"/>
    <cellStyle name="Normal 107 2" xfId="19194"/>
    <cellStyle name="Normal 107 2 2" xfId="19195"/>
    <cellStyle name="Normal 107 2 2 2" xfId="19196"/>
    <cellStyle name="Normal 107 2 2 2 2" xfId="19197"/>
    <cellStyle name="Normal 107 2 2 3" xfId="19198"/>
    <cellStyle name="Normal 107 2 2 4" xfId="19199"/>
    <cellStyle name="Normal 107 2 3" xfId="19200"/>
    <cellStyle name="Normal 107 2 3 2" xfId="19201"/>
    <cellStyle name="Normal 107 3" xfId="19202"/>
    <cellStyle name="Normal 107 3 2" xfId="53392"/>
    <cellStyle name="Normal 107 3 3" xfId="53393"/>
    <cellStyle name="Normal 107 4" xfId="53394"/>
    <cellStyle name="Normal 107 5" xfId="53395"/>
    <cellStyle name="Normal 107 6" xfId="53396"/>
    <cellStyle name="Normal 107_Income Statement " xfId="53397"/>
    <cellStyle name="Normal 108" xfId="19203"/>
    <cellStyle name="Normal 108 2" xfId="19204"/>
    <cellStyle name="Normal 108 2 2" xfId="19205"/>
    <cellStyle name="Normal 108 2 2 2" xfId="19206"/>
    <cellStyle name="Normal 108 2 2 2 2" xfId="19207"/>
    <cellStyle name="Normal 108 2 2 3" xfId="19208"/>
    <cellStyle name="Normal 108 2 2 4" xfId="19209"/>
    <cellStyle name="Normal 108 2 3" xfId="19210"/>
    <cellStyle name="Normal 108 2 3 2" xfId="19211"/>
    <cellStyle name="Normal 108 3" xfId="19212"/>
    <cellStyle name="Normal 108 3 2" xfId="53398"/>
    <cellStyle name="Normal 108 3 3" xfId="53399"/>
    <cellStyle name="Normal 108 4" xfId="53400"/>
    <cellStyle name="Normal 108 5" xfId="53401"/>
    <cellStyle name="Normal 108 6" xfId="53402"/>
    <cellStyle name="Normal 108_Income Statement " xfId="53403"/>
    <cellStyle name="Normal 109" xfId="19213"/>
    <cellStyle name="Normal 109 2" xfId="19214"/>
    <cellStyle name="Normal 109 3" xfId="53404"/>
    <cellStyle name="Normal 11" xfId="19215"/>
    <cellStyle name="Normal 11 10" xfId="19216"/>
    <cellStyle name="Normal 11 10 2" xfId="19217"/>
    <cellStyle name="Normal 11 10 3" xfId="19218"/>
    <cellStyle name="Normal 11 11" xfId="19219"/>
    <cellStyle name="Normal 11 11 2" xfId="19220"/>
    <cellStyle name="Normal 11 11 3" xfId="19221"/>
    <cellStyle name="Normal 11 12" xfId="19222"/>
    <cellStyle name="Normal 11 12 2" xfId="19223"/>
    <cellStyle name="Normal 11 12 3" xfId="19224"/>
    <cellStyle name="Normal 11 13" xfId="19225"/>
    <cellStyle name="Normal 11 13 2" xfId="19226"/>
    <cellStyle name="Normal 11 13 3" xfId="19227"/>
    <cellStyle name="Normal 11 14" xfId="19228"/>
    <cellStyle name="Normal 11 14 2" xfId="19229"/>
    <cellStyle name="Normal 11 14 3" xfId="19230"/>
    <cellStyle name="Normal 11 15" xfId="19231"/>
    <cellStyle name="Normal 11 15 2" xfId="19232"/>
    <cellStyle name="Normal 11 15 3" xfId="19233"/>
    <cellStyle name="Normal 11 16" xfId="19234"/>
    <cellStyle name="Normal 11 16 2" xfId="19235"/>
    <cellStyle name="Normal 11 16 3" xfId="19236"/>
    <cellStyle name="Normal 11 17" xfId="19237"/>
    <cellStyle name="Normal 11 17 2" xfId="19238"/>
    <cellStyle name="Normal 11 17 3" xfId="19239"/>
    <cellStyle name="Normal 11 18" xfId="19240"/>
    <cellStyle name="Normal 11 18 2" xfId="19241"/>
    <cellStyle name="Normal 11 18 3" xfId="19242"/>
    <cellStyle name="Normal 11 19" xfId="19243"/>
    <cellStyle name="Normal 11 19 2" xfId="19244"/>
    <cellStyle name="Normal 11 19 3" xfId="19245"/>
    <cellStyle name="Normal 11 2" xfId="19246"/>
    <cellStyle name="Normal 11 2 10" xfId="19247"/>
    <cellStyle name="Normal 11 2 10 2" xfId="19248"/>
    <cellStyle name="Normal 11 2 10 3" xfId="19249"/>
    <cellStyle name="Normal 11 2 11" xfId="19250"/>
    <cellStyle name="Normal 11 2 11 2" xfId="19251"/>
    <cellStyle name="Normal 11 2 11 3" xfId="19252"/>
    <cellStyle name="Normal 11 2 12" xfId="19253"/>
    <cellStyle name="Normal 11 2 12 2" xfId="19254"/>
    <cellStyle name="Normal 11 2 12 3" xfId="19255"/>
    <cellStyle name="Normal 11 2 13" xfId="19256"/>
    <cellStyle name="Normal 11 2 13 2" xfId="19257"/>
    <cellStyle name="Normal 11 2 13 3" xfId="19258"/>
    <cellStyle name="Normal 11 2 14" xfId="19259"/>
    <cellStyle name="Normal 11 2 14 2" xfId="19260"/>
    <cellStyle name="Normal 11 2 14 3" xfId="19261"/>
    <cellStyle name="Normal 11 2 15" xfId="19262"/>
    <cellStyle name="Normal 11 2 15 2" xfId="19263"/>
    <cellStyle name="Normal 11 2 15 3" xfId="19264"/>
    <cellStyle name="Normal 11 2 16" xfId="19265"/>
    <cellStyle name="Normal 11 2 16 2" xfId="19266"/>
    <cellStyle name="Normal 11 2 16 3" xfId="19267"/>
    <cellStyle name="Normal 11 2 17" xfId="19268"/>
    <cellStyle name="Normal 11 2 17 2" xfId="19269"/>
    <cellStyle name="Normal 11 2 17 3" xfId="19270"/>
    <cellStyle name="Normal 11 2 18" xfId="19271"/>
    <cellStyle name="Normal 11 2 18 2" xfId="19272"/>
    <cellStyle name="Normal 11 2 18 3" xfId="19273"/>
    <cellStyle name="Normal 11 2 19" xfId="19274"/>
    <cellStyle name="Normal 11 2 19 2" xfId="19275"/>
    <cellStyle name="Normal 11 2 19 3" xfId="19276"/>
    <cellStyle name="Normal 11 2 2" xfId="19277"/>
    <cellStyle name="Normal 11 2 2 2" xfId="19278"/>
    <cellStyle name="Normal 11 2 2 2 2" xfId="19279"/>
    <cellStyle name="Normal 11 2 2 2 2 2" xfId="19280"/>
    <cellStyle name="Normal 11 2 2 2 2 3" xfId="19281"/>
    <cellStyle name="Normal 11 2 2 2 3" xfId="19282"/>
    <cellStyle name="Normal 11 2 2 2 3 2" xfId="19283"/>
    <cellStyle name="Normal 11 2 2 2 4" xfId="19284"/>
    <cellStyle name="Normal 11 2 2 2 5" xfId="19285"/>
    <cellStyle name="Normal 11 2 2 3" xfId="19286"/>
    <cellStyle name="Normal 11 2 2 4" xfId="19287"/>
    <cellStyle name="Normal 11 2 2 5" xfId="53405"/>
    <cellStyle name="Normal 11 2 20" xfId="19288"/>
    <cellStyle name="Normal 11 2 20 2" xfId="19289"/>
    <cellStyle name="Normal 11 2 20 3" xfId="19290"/>
    <cellStyle name="Normal 11 2 21" xfId="19291"/>
    <cellStyle name="Normal 11 2 21 2" xfId="19292"/>
    <cellStyle name="Normal 11 2 21 3" xfId="19293"/>
    <cellStyle name="Normal 11 2 22" xfId="19294"/>
    <cellStyle name="Normal 11 2 22 2" xfId="19295"/>
    <cellStyle name="Normal 11 2 22 3" xfId="19296"/>
    <cellStyle name="Normal 11 2 23" xfId="19297"/>
    <cellStyle name="Normal 11 2 24" xfId="19298"/>
    <cellStyle name="Normal 11 2 25" xfId="19299"/>
    <cellStyle name="Normal 11 2 26" xfId="19300"/>
    <cellStyle name="Normal 11 2 27" xfId="19301"/>
    <cellStyle name="Normal 11 2 28" xfId="19302"/>
    <cellStyle name="Normal 11 2 29" xfId="19303"/>
    <cellStyle name="Normal 11 2 3" xfId="19304"/>
    <cellStyle name="Normal 11 2 3 2" xfId="19305"/>
    <cellStyle name="Normal 11 2 3 3" xfId="19306"/>
    <cellStyle name="Normal 11 2 30" xfId="19307"/>
    <cellStyle name="Normal 11 2 31" xfId="19308"/>
    <cellStyle name="Normal 11 2 32" xfId="19309"/>
    <cellStyle name="Normal 11 2 33" xfId="19310"/>
    <cellStyle name="Normal 11 2 34" xfId="19311"/>
    <cellStyle name="Normal 11 2 35" xfId="19312"/>
    <cellStyle name="Normal 11 2 36" xfId="19313"/>
    <cellStyle name="Normal 11 2 37" xfId="19314"/>
    <cellStyle name="Normal 11 2 38" xfId="19315"/>
    <cellStyle name="Normal 11 2 39" xfId="19316"/>
    <cellStyle name="Normal 11 2 4" xfId="19317"/>
    <cellStyle name="Normal 11 2 4 2" xfId="19318"/>
    <cellStyle name="Normal 11 2 4 3" xfId="19319"/>
    <cellStyle name="Normal 11 2 40" xfId="19320"/>
    <cellStyle name="Normal 11 2 41" xfId="19321"/>
    <cellStyle name="Normal 11 2 42" xfId="19322"/>
    <cellStyle name="Normal 11 2 43" xfId="19323"/>
    <cellStyle name="Normal 11 2 44" xfId="19324"/>
    <cellStyle name="Normal 11 2 45" xfId="19325"/>
    <cellStyle name="Normal 11 2 46" xfId="19326"/>
    <cellStyle name="Normal 11 2 47" xfId="19327"/>
    <cellStyle name="Normal 11 2 48" xfId="19328"/>
    <cellStyle name="Normal 11 2 49" xfId="19329"/>
    <cellStyle name="Normal 11 2 5" xfId="19330"/>
    <cellStyle name="Normal 11 2 5 2" xfId="19331"/>
    <cellStyle name="Normal 11 2 5 3" xfId="19332"/>
    <cellStyle name="Normal 11 2 50" xfId="19333"/>
    <cellStyle name="Normal 11 2 51" xfId="19334"/>
    <cellStyle name="Normal 11 2 6" xfId="19335"/>
    <cellStyle name="Normal 11 2 6 2" xfId="19336"/>
    <cellStyle name="Normal 11 2 6 3" xfId="19337"/>
    <cellStyle name="Normal 11 2 7" xfId="19338"/>
    <cellStyle name="Normal 11 2 7 2" xfId="19339"/>
    <cellStyle name="Normal 11 2 7 2 2" xfId="19340"/>
    <cellStyle name="Normal 11 2 7 3" xfId="19341"/>
    <cellStyle name="Normal 11 2 8" xfId="19342"/>
    <cellStyle name="Normal 11 2 8 2" xfId="19343"/>
    <cellStyle name="Normal 11 2 8 3" xfId="19344"/>
    <cellStyle name="Normal 11 2 9" xfId="19345"/>
    <cellStyle name="Normal 11 2 9 2" xfId="19346"/>
    <cellStyle name="Normal 11 2 9 3" xfId="19347"/>
    <cellStyle name="Normal 11 2_Income Statement " xfId="53406"/>
    <cellStyle name="Normal 11 20" xfId="19348"/>
    <cellStyle name="Normal 11 20 2" xfId="19349"/>
    <cellStyle name="Normal 11 20 3" xfId="19350"/>
    <cellStyle name="Normal 11 21" xfId="19351"/>
    <cellStyle name="Normal 11 21 2" xfId="19352"/>
    <cellStyle name="Normal 11 21 3" xfId="19353"/>
    <cellStyle name="Normal 11 22" xfId="19354"/>
    <cellStyle name="Normal 11 22 2" xfId="19355"/>
    <cellStyle name="Normal 11 22 3" xfId="19356"/>
    <cellStyle name="Normal 11 23" xfId="19357"/>
    <cellStyle name="Normal 11 23 2" xfId="19358"/>
    <cellStyle name="Normal 11 23 3" xfId="19359"/>
    <cellStyle name="Normal 11 24" xfId="19360"/>
    <cellStyle name="Normal 11 24 2" xfId="19361"/>
    <cellStyle name="Normal 11 25" xfId="19362"/>
    <cellStyle name="Normal 11 25 2" xfId="19363"/>
    <cellStyle name="Normal 11 26" xfId="19364"/>
    <cellStyle name="Normal 11 27" xfId="19365"/>
    <cellStyle name="Normal 11 27 2" xfId="19366"/>
    <cellStyle name="Normal 11 28" xfId="19367"/>
    <cellStyle name="Normal 11 28 2" xfId="19368"/>
    <cellStyle name="Normal 11 29" xfId="19369"/>
    <cellStyle name="Normal 11 3" xfId="19370"/>
    <cellStyle name="Normal 11 3 2" xfId="19371"/>
    <cellStyle name="Normal 11 3 2 2" xfId="19372"/>
    <cellStyle name="Normal 11 3 3" xfId="19373"/>
    <cellStyle name="Normal 11 3 4" xfId="19374"/>
    <cellStyle name="Normal 11 3 5" xfId="19375"/>
    <cellStyle name="Normal 11 30" xfId="19376"/>
    <cellStyle name="Normal 11 31" xfId="19377"/>
    <cellStyle name="Normal 11 32" xfId="19378"/>
    <cellStyle name="Normal 11 33" xfId="19379"/>
    <cellStyle name="Normal 11 34" xfId="19380"/>
    <cellStyle name="Normal 11 35" xfId="19381"/>
    <cellStyle name="Normal 11 36" xfId="19382"/>
    <cellStyle name="Normal 11 37" xfId="19383"/>
    <cellStyle name="Normal 11 38" xfId="19384"/>
    <cellStyle name="Normal 11 39" xfId="19385"/>
    <cellStyle name="Normal 11 4" xfId="19386"/>
    <cellStyle name="Normal 11 4 2" xfId="19387"/>
    <cellStyle name="Normal 11 4 3" xfId="19388"/>
    <cellStyle name="Normal 11 40" xfId="19389"/>
    <cellStyle name="Normal 11 41" xfId="19390"/>
    <cellStyle name="Normal 11 42" xfId="19391"/>
    <cellStyle name="Normal 11 43" xfId="19392"/>
    <cellStyle name="Normal 11 44" xfId="19393"/>
    <cellStyle name="Normal 11 45" xfId="19394"/>
    <cellStyle name="Normal 11 46" xfId="19395"/>
    <cellStyle name="Normal 11 47" xfId="19396"/>
    <cellStyle name="Normal 11 48" xfId="19397"/>
    <cellStyle name="Normal 11 49" xfId="19398"/>
    <cellStyle name="Normal 11 5" xfId="19399"/>
    <cellStyle name="Normal 11 5 2" xfId="19400"/>
    <cellStyle name="Normal 11 5 3" xfId="19401"/>
    <cellStyle name="Normal 11 50" xfId="19402"/>
    <cellStyle name="Normal 11 51" xfId="19403"/>
    <cellStyle name="Normal 11 52" xfId="19404"/>
    <cellStyle name="Normal 11 6" xfId="19405"/>
    <cellStyle name="Normal 11 6 2" xfId="19406"/>
    <cellStyle name="Normal 11 6 3" xfId="19407"/>
    <cellStyle name="Normal 11 7" xfId="19408"/>
    <cellStyle name="Normal 11 7 2" xfId="19409"/>
    <cellStyle name="Normal 11 7 3" xfId="19410"/>
    <cellStyle name="Normal 11 8" xfId="19411"/>
    <cellStyle name="Normal 11 8 2" xfId="19412"/>
    <cellStyle name="Normal 11 8 2 2" xfId="19413"/>
    <cellStyle name="Normal 11 8 3" xfId="19414"/>
    <cellStyle name="Normal 11 9" xfId="19415"/>
    <cellStyle name="Normal 11 9 2" xfId="19416"/>
    <cellStyle name="Normal 11 9 3" xfId="19417"/>
    <cellStyle name="Normal 11_60 Keyspan Corp TBBS 6-9" xfId="19418"/>
    <cellStyle name="Normal 110" xfId="19419"/>
    <cellStyle name="Normal 110 2" xfId="19420"/>
    <cellStyle name="Normal 110 3" xfId="53407"/>
    <cellStyle name="Normal 111" xfId="19421"/>
    <cellStyle name="Normal 111 2" xfId="19422"/>
    <cellStyle name="Normal 111 3" xfId="53408"/>
    <cellStyle name="Normal 112" xfId="19423"/>
    <cellStyle name="Normal 112 2" xfId="19424"/>
    <cellStyle name="Normal 112 3" xfId="53409"/>
    <cellStyle name="Normal 113" xfId="19425"/>
    <cellStyle name="Normal 113 2" xfId="19426"/>
    <cellStyle name="Normal 113 3" xfId="53410"/>
    <cellStyle name="Normal 114" xfId="19427"/>
    <cellStyle name="Normal 114 2" xfId="19428"/>
    <cellStyle name="Normal 114 3" xfId="53411"/>
    <cellStyle name="Normal 115" xfId="19429"/>
    <cellStyle name="Normal 115 2" xfId="19430"/>
    <cellStyle name="Normal 115 3" xfId="53412"/>
    <cellStyle name="Normal 116" xfId="19431"/>
    <cellStyle name="Normal 116 2" xfId="19432"/>
    <cellStyle name="Normal 116 3" xfId="53413"/>
    <cellStyle name="Normal 117" xfId="19433"/>
    <cellStyle name="Normal 117 2" xfId="19434"/>
    <cellStyle name="Normal 117 2 2" xfId="19435"/>
    <cellStyle name="Normal 117 2 2 2" xfId="19436"/>
    <cellStyle name="Normal 117 2 3" xfId="19437"/>
    <cellStyle name="Normal 117 2 3 2" xfId="19438"/>
    <cellStyle name="Normal 117 2 4" xfId="19439"/>
    <cellStyle name="Normal 117 2 4 2" xfId="19440"/>
    <cellStyle name="Normal 117 2 5" xfId="19441"/>
    <cellStyle name="Normal 117 2 5 2" xfId="19442"/>
    <cellStyle name="Normal 117 2 6" xfId="19443"/>
    <cellStyle name="Normal 117 3" xfId="19444"/>
    <cellStyle name="Normal 117 3 2" xfId="19445"/>
    <cellStyle name="Normal 117 4" xfId="19446"/>
    <cellStyle name="Normal 117 4 2" xfId="19447"/>
    <cellStyle name="Normal 117 5" xfId="19448"/>
    <cellStyle name="Normal 117 5 2" xfId="19449"/>
    <cellStyle name="Normal 117 6" xfId="19450"/>
    <cellStyle name="Normal 117 6 2" xfId="19451"/>
    <cellStyle name="Normal 117 7" xfId="19452"/>
    <cellStyle name="Normal 117 8" xfId="19453"/>
    <cellStyle name="Normal 118" xfId="19454"/>
    <cellStyle name="Normal 118 2" xfId="19455"/>
    <cellStyle name="Normal 118 3" xfId="19456"/>
    <cellStyle name="Normal 119" xfId="19457"/>
    <cellStyle name="Normal 119 2" xfId="19458"/>
    <cellStyle name="Normal 119 3" xfId="19459"/>
    <cellStyle name="Normal 12" xfId="19460"/>
    <cellStyle name="Normal 12 10" xfId="19461"/>
    <cellStyle name="Normal 12 10 2" xfId="19462"/>
    <cellStyle name="Normal 12 11" xfId="19463"/>
    <cellStyle name="Normal 12 11 2" xfId="19464"/>
    <cellStyle name="Normal 12 2" xfId="19465"/>
    <cellStyle name="Normal 12 2 10" xfId="19466"/>
    <cellStyle name="Normal 12 2 10 2" xfId="19467"/>
    <cellStyle name="Normal 12 2 10 3" xfId="19468"/>
    <cellStyle name="Normal 12 2 11" xfId="19469"/>
    <cellStyle name="Normal 12 2 11 2" xfId="19470"/>
    <cellStyle name="Normal 12 2 11 3" xfId="19471"/>
    <cellStyle name="Normal 12 2 12" xfId="19472"/>
    <cellStyle name="Normal 12 2 12 2" xfId="19473"/>
    <cellStyle name="Normal 12 2 12 3" xfId="19474"/>
    <cellStyle name="Normal 12 2 13" xfId="19475"/>
    <cellStyle name="Normal 12 2 13 2" xfId="19476"/>
    <cellStyle name="Normal 12 2 13 3" xfId="19477"/>
    <cellStyle name="Normal 12 2 14" xfId="19478"/>
    <cellStyle name="Normal 12 2 14 2" xfId="19479"/>
    <cellStyle name="Normal 12 2 14 3" xfId="19480"/>
    <cellStyle name="Normal 12 2 15" xfId="19481"/>
    <cellStyle name="Normal 12 2 15 2" xfId="19482"/>
    <cellStyle name="Normal 12 2 15 3" xfId="19483"/>
    <cellStyle name="Normal 12 2 16" xfId="19484"/>
    <cellStyle name="Normal 12 2 16 2" xfId="19485"/>
    <cellStyle name="Normal 12 2 16 3" xfId="19486"/>
    <cellStyle name="Normal 12 2 17" xfId="19487"/>
    <cellStyle name="Normal 12 2 17 2" xfId="19488"/>
    <cellStyle name="Normal 12 2 17 3" xfId="19489"/>
    <cellStyle name="Normal 12 2 18" xfId="19490"/>
    <cellStyle name="Normal 12 2 18 2" xfId="19491"/>
    <cellStyle name="Normal 12 2 18 3" xfId="19492"/>
    <cellStyle name="Normal 12 2 19" xfId="19493"/>
    <cellStyle name="Normal 12 2 19 2" xfId="19494"/>
    <cellStyle name="Normal 12 2 19 3" xfId="19495"/>
    <cellStyle name="Normal 12 2 2" xfId="19496"/>
    <cellStyle name="Normal 12 2 2 2" xfId="19497"/>
    <cellStyle name="Normal 12 2 2 2 2" xfId="19498"/>
    <cellStyle name="Normal 12 2 2 2 2 2" xfId="19499"/>
    <cellStyle name="Normal 12 2 2 2 3" xfId="19500"/>
    <cellStyle name="Normal 12 2 2 2 4" xfId="19501"/>
    <cellStyle name="Normal 12 2 2 3" xfId="19502"/>
    <cellStyle name="Normal 12 2 2 3 2" xfId="19503"/>
    <cellStyle name="Normal 12 2 2 4" xfId="19504"/>
    <cellStyle name="Normal 12 2 2 4 2" xfId="19505"/>
    <cellStyle name="Normal 12 2 2 4 3" xfId="19506"/>
    <cellStyle name="Normal 12 2 2 5" xfId="19507"/>
    <cellStyle name="Normal 12 2 20" xfId="19508"/>
    <cellStyle name="Normal 12 2 20 2" xfId="19509"/>
    <cellStyle name="Normal 12 2 20 3" xfId="19510"/>
    <cellStyle name="Normal 12 2 21" xfId="19511"/>
    <cellStyle name="Normal 12 2 21 2" xfId="19512"/>
    <cellStyle name="Normal 12 2 21 3" xfId="19513"/>
    <cellStyle name="Normal 12 2 22" xfId="19514"/>
    <cellStyle name="Normal 12 2 22 2" xfId="19515"/>
    <cellStyle name="Normal 12 2 22 3" xfId="19516"/>
    <cellStyle name="Normal 12 2 23" xfId="19517"/>
    <cellStyle name="Normal 12 2 23 2" xfId="19518"/>
    <cellStyle name="Normal 12 2 23 3" xfId="19519"/>
    <cellStyle name="Normal 12 2 24" xfId="19520"/>
    <cellStyle name="Normal 12 2 24 2" xfId="19521"/>
    <cellStyle name="Normal 12 2 25" xfId="19522"/>
    <cellStyle name="Normal 12 2 26" xfId="19523"/>
    <cellStyle name="Normal 12 2 27" xfId="19524"/>
    <cellStyle name="Normal 12 2 28" xfId="19525"/>
    <cellStyle name="Normal 12 2 29" xfId="19526"/>
    <cellStyle name="Normal 12 2 3" xfId="19527"/>
    <cellStyle name="Normal 12 2 3 2" xfId="19528"/>
    <cellStyle name="Normal 12 2 3 2 2" xfId="19529"/>
    <cellStyle name="Normal 12 2 3 3" xfId="19530"/>
    <cellStyle name="Normal 12 2 3 4" xfId="19531"/>
    <cellStyle name="Normal 12 2 30" xfId="19532"/>
    <cellStyle name="Normal 12 2 31" xfId="19533"/>
    <cellStyle name="Normal 12 2 32" xfId="19534"/>
    <cellStyle name="Normal 12 2 33" xfId="19535"/>
    <cellStyle name="Normal 12 2 34" xfId="19536"/>
    <cellStyle name="Normal 12 2 35" xfId="19537"/>
    <cellStyle name="Normal 12 2 36" xfId="19538"/>
    <cellStyle name="Normal 12 2 37" xfId="19539"/>
    <cellStyle name="Normal 12 2 38" xfId="19540"/>
    <cellStyle name="Normal 12 2 39" xfId="19541"/>
    <cellStyle name="Normal 12 2 4" xfId="19542"/>
    <cellStyle name="Normal 12 2 4 2" xfId="19543"/>
    <cellStyle name="Normal 12 2 4 3" xfId="19544"/>
    <cellStyle name="Normal 12 2 40" xfId="19545"/>
    <cellStyle name="Normal 12 2 41" xfId="19546"/>
    <cellStyle name="Normal 12 2 42" xfId="19547"/>
    <cellStyle name="Normal 12 2 43" xfId="19548"/>
    <cellStyle name="Normal 12 2 44" xfId="19549"/>
    <cellStyle name="Normal 12 2 45" xfId="19550"/>
    <cellStyle name="Normal 12 2 46" xfId="19551"/>
    <cellStyle name="Normal 12 2 47" xfId="19552"/>
    <cellStyle name="Normal 12 2 48" xfId="19553"/>
    <cellStyle name="Normal 12 2 49" xfId="19554"/>
    <cellStyle name="Normal 12 2 5" xfId="19555"/>
    <cellStyle name="Normal 12 2 5 2" xfId="19556"/>
    <cellStyle name="Normal 12 2 5 2 2" xfId="19557"/>
    <cellStyle name="Normal 12 2 5 3" xfId="19558"/>
    <cellStyle name="Normal 12 2 5 3 2" xfId="19559"/>
    <cellStyle name="Normal 12 2 5 4" xfId="19560"/>
    <cellStyle name="Normal 12 2 50" xfId="19561"/>
    <cellStyle name="Normal 12 2 51" xfId="19562"/>
    <cellStyle name="Normal 12 2 52" xfId="19563"/>
    <cellStyle name="Normal 12 2 6" xfId="19564"/>
    <cellStyle name="Normal 12 2 6 2" xfId="19565"/>
    <cellStyle name="Normal 12 2 6 2 2" xfId="19566"/>
    <cellStyle name="Normal 12 2 6 3" xfId="19567"/>
    <cellStyle name="Normal 12 2 6 4" xfId="19568"/>
    <cellStyle name="Normal 12 2 7" xfId="19569"/>
    <cellStyle name="Normal 12 2 7 2" xfId="19570"/>
    <cellStyle name="Normal 12 2 7 2 2" xfId="19571"/>
    <cellStyle name="Normal 12 2 7 3" xfId="19572"/>
    <cellStyle name="Normal 12 2 8" xfId="19573"/>
    <cellStyle name="Normal 12 2 8 2" xfId="19574"/>
    <cellStyle name="Normal 12 2 8 3" xfId="19575"/>
    <cellStyle name="Normal 12 2 9" xfId="19576"/>
    <cellStyle name="Normal 12 2 9 2" xfId="19577"/>
    <cellStyle name="Normal 12 2 9 3" xfId="19578"/>
    <cellStyle name="Normal 12 2_Income Statement " xfId="53414"/>
    <cellStyle name="Normal 12 3" xfId="19579"/>
    <cellStyle name="Normal 12 3 2" xfId="19580"/>
    <cellStyle name="Normal 12 3 2 2" xfId="19581"/>
    <cellStyle name="Normal 12 3 3" xfId="19582"/>
    <cellStyle name="Normal 12 3 4" xfId="19583"/>
    <cellStyle name="Normal 12 3 5" xfId="19584"/>
    <cellStyle name="Normal 12 4" xfId="19585"/>
    <cellStyle name="Normal 12 4 2" xfId="19586"/>
    <cellStyle name="Normal 12 5" xfId="19587"/>
    <cellStyle name="Normal 12 5 2" xfId="19588"/>
    <cellStyle name="Normal 12 5 3" xfId="19589"/>
    <cellStyle name="Normal 12 6" xfId="19590"/>
    <cellStyle name="Normal 12 6 2" xfId="19591"/>
    <cellStyle name="Normal 12 7" xfId="19592"/>
    <cellStyle name="Normal 12 7 2" xfId="19593"/>
    <cellStyle name="Normal 12 8" xfId="19594"/>
    <cellStyle name="Normal 12 8 2" xfId="19595"/>
    <cellStyle name="Normal 12 9" xfId="19596"/>
    <cellStyle name="Normal 12 9 2" xfId="19597"/>
    <cellStyle name="Normal 12_00431" xfId="19598"/>
    <cellStyle name="Normal 120" xfId="19599"/>
    <cellStyle name="Normal 120 2" xfId="19600"/>
    <cellStyle name="Normal 120 3" xfId="19601"/>
    <cellStyle name="Normal 121" xfId="19602"/>
    <cellStyle name="Normal 121 2" xfId="19603"/>
    <cellStyle name="Normal 121 3" xfId="19604"/>
    <cellStyle name="Normal 121 3 2" xfId="19605"/>
    <cellStyle name="Normal 122" xfId="19606"/>
    <cellStyle name="Normal 122 2" xfId="19607"/>
    <cellStyle name="Normal 122 3" xfId="53415"/>
    <cellStyle name="Normal 123" xfId="19608"/>
    <cellStyle name="Normal 123 2" xfId="53416"/>
    <cellStyle name="Normal 123 3" xfId="53417"/>
    <cellStyle name="Normal 124" xfId="19609"/>
    <cellStyle name="Normal 124 2" xfId="19610"/>
    <cellStyle name="Normal 124 2 2" xfId="19611"/>
    <cellStyle name="Normal 124 3" xfId="19612"/>
    <cellStyle name="Normal 124 3 2" xfId="19613"/>
    <cellStyle name="Normal 124 4" xfId="19614"/>
    <cellStyle name="Normal 124 4 2" xfId="19615"/>
    <cellStyle name="Normal 124 5" xfId="19616"/>
    <cellStyle name="Normal 124 5 2" xfId="19617"/>
    <cellStyle name="Normal 124 6" xfId="19618"/>
    <cellStyle name="Normal 125" xfId="19619"/>
    <cellStyle name="Normal 125 2" xfId="19620"/>
    <cellStyle name="Normal 125 3" xfId="53418"/>
    <cellStyle name="Normal 126" xfId="19621"/>
    <cellStyle name="Normal 126 2" xfId="19622"/>
    <cellStyle name="Normal 126 3" xfId="19623"/>
    <cellStyle name="Normal 127" xfId="19624"/>
    <cellStyle name="Normal 127 2" xfId="19625"/>
    <cellStyle name="Normal 127 2 2" xfId="19626"/>
    <cellStyle name="Normal 127 3" xfId="19627"/>
    <cellStyle name="Normal 127 3 2" xfId="19628"/>
    <cellStyle name="Normal 127 4" xfId="19629"/>
    <cellStyle name="Normal 127 4 2" xfId="19630"/>
    <cellStyle name="Normal 127 5" xfId="19631"/>
    <cellStyle name="Normal 127 5 2" xfId="19632"/>
    <cellStyle name="Normal 127 6" xfId="19633"/>
    <cellStyle name="Normal 128" xfId="19634"/>
    <cellStyle name="Normal 128 2" xfId="19635"/>
    <cellStyle name="Normal 128 3" xfId="19636"/>
    <cellStyle name="Normal 129" xfId="19637"/>
    <cellStyle name="Normal 129 2" xfId="19638"/>
    <cellStyle name="Normal 129 3" xfId="53419"/>
    <cellStyle name="Normal 13" xfId="19639"/>
    <cellStyle name="Normal 13 10" xfId="19640"/>
    <cellStyle name="Normal 13 10 2" xfId="19641"/>
    <cellStyle name="Normal 13 10 2 2" xfId="53420"/>
    <cellStyle name="Normal 13 10 2 2 2" xfId="53421"/>
    <cellStyle name="Normal 13 10 2 3" xfId="53422"/>
    <cellStyle name="Normal 13 10 2 4" xfId="53423"/>
    <cellStyle name="Normal 13 10 3" xfId="19642"/>
    <cellStyle name="Normal 13 10 3 2" xfId="53424"/>
    <cellStyle name="Normal 13 10 3 2 2" xfId="53425"/>
    <cellStyle name="Normal 13 10 3 3" xfId="53426"/>
    <cellStyle name="Normal 13 10 3 4" xfId="53427"/>
    <cellStyle name="Normal 13 10 4" xfId="53428"/>
    <cellStyle name="Normal 13 10 4 2" xfId="53429"/>
    <cellStyle name="Normal 13 10 5" xfId="53430"/>
    <cellStyle name="Normal 13 10 6" xfId="53431"/>
    <cellStyle name="Normal 13 11" xfId="19643"/>
    <cellStyle name="Normal 13 11 2" xfId="19644"/>
    <cellStyle name="Normal 13 11 2 2" xfId="53432"/>
    <cellStyle name="Normal 13 11 2 2 2" xfId="53433"/>
    <cellStyle name="Normal 13 11 2 3" xfId="53434"/>
    <cellStyle name="Normal 13 11 2 4" xfId="53435"/>
    <cellStyle name="Normal 13 11 3" xfId="19645"/>
    <cellStyle name="Normal 13 11 3 2" xfId="53436"/>
    <cellStyle name="Normal 13 11 3 2 2" xfId="53437"/>
    <cellStyle name="Normal 13 11 3 3" xfId="53438"/>
    <cellStyle name="Normal 13 11 3 4" xfId="53439"/>
    <cellStyle name="Normal 13 11 4" xfId="53440"/>
    <cellStyle name="Normal 13 11 4 2" xfId="53441"/>
    <cellStyle name="Normal 13 11 5" xfId="53442"/>
    <cellStyle name="Normal 13 11 6" xfId="53443"/>
    <cellStyle name="Normal 13 12" xfId="19646"/>
    <cellStyle name="Normal 13 12 2" xfId="19647"/>
    <cellStyle name="Normal 13 12 2 2" xfId="53444"/>
    <cellStyle name="Normal 13 12 2 2 2" xfId="53445"/>
    <cellStyle name="Normal 13 12 2 3" xfId="53446"/>
    <cellStyle name="Normal 13 12 2 4" xfId="53447"/>
    <cellStyle name="Normal 13 12 3" xfId="19648"/>
    <cellStyle name="Normal 13 12 3 2" xfId="53448"/>
    <cellStyle name="Normal 13 12 4" xfId="53449"/>
    <cellStyle name="Normal 13 12 5" xfId="53450"/>
    <cellStyle name="Normal 13 13" xfId="19649"/>
    <cellStyle name="Normal 13 13 2" xfId="19650"/>
    <cellStyle name="Normal 13 13 2 2" xfId="53451"/>
    <cellStyle name="Normal 13 13 3" xfId="19651"/>
    <cellStyle name="Normal 13 13 4" xfId="53452"/>
    <cellStyle name="Normal 13 14" xfId="19652"/>
    <cellStyle name="Normal 13 14 2" xfId="19653"/>
    <cellStyle name="Normal 13 14 2 2" xfId="53453"/>
    <cellStyle name="Normal 13 14 3" xfId="19654"/>
    <cellStyle name="Normal 13 14 4" xfId="53454"/>
    <cellStyle name="Normal 13 15" xfId="19655"/>
    <cellStyle name="Normal 13 15 2" xfId="19656"/>
    <cellStyle name="Normal 13 15 2 2" xfId="53455"/>
    <cellStyle name="Normal 13 15 3" xfId="19657"/>
    <cellStyle name="Normal 13 15 4" xfId="53456"/>
    <cellStyle name="Normal 13 16" xfId="19658"/>
    <cellStyle name="Normal 13 16 2" xfId="19659"/>
    <cellStyle name="Normal 13 16 3" xfId="19660"/>
    <cellStyle name="Normal 13 17" xfId="19661"/>
    <cellStyle name="Normal 13 17 2" xfId="19662"/>
    <cellStyle name="Normal 13 17 3" xfId="19663"/>
    <cellStyle name="Normal 13 18" xfId="19664"/>
    <cellStyle name="Normal 13 18 2" xfId="19665"/>
    <cellStyle name="Normal 13 18 3" xfId="19666"/>
    <cellStyle name="Normal 13 19" xfId="19667"/>
    <cellStyle name="Normal 13 19 2" xfId="19668"/>
    <cellStyle name="Normal 13 19 3" xfId="19669"/>
    <cellStyle name="Normal 13 2" xfId="19670"/>
    <cellStyle name="Normal 13 2 10" xfId="19671"/>
    <cellStyle name="Normal 13 2 10 2" xfId="53457"/>
    <cellStyle name="Normal 13 2 10 2 2" xfId="53458"/>
    <cellStyle name="Normal 13 2 10 3" xfId="53459"/>
    <cellStyle name="Normal 13 2 10 4" xfId="53460"/>
    <cellStyle name="Normal 13 2 11" xfId="19672"/>
    <cellStyle name="Normal 13 2 12" xfId="53461"/>
    <cellStyle name="Normal 13 2 12 2" xfId="53462"/>
    <cellStyle name="Normal 13 2 12 2 2" xfId="53463"/>
    <cellStyle name="Normal 13 2 12 3" xfId="53464"/>
    <cellStyle name="Normal 13 2 12 4" xfId="53465"/>
    <cellStyle name="Normal 13 2 2" xfId="19673"/>
    <cellStyle name="Normal 13 2 2 10" xfId="53466"/>
    <cellStyle name="Normal 13 2 2 10 2" xfId="53467"/>
    <cellStyle name="Normal 13 2 2 10 2 2" xfId="53468"/>
    <cellStyle name="Normal 13 2 2 10 3" xfId="53469"/>
    <cellStyle name="Normal 13 2 2 10 4" xfId="53470"/>
    <cellStyle name="Normal 13 2 2 2" xfId="19674"/>
    <cellStyle name="Normal 13 2 2 2 2" xfId="53471"/>
    <cellStyle name="Normal 13 2 2 2 2 2" xfId="53472"/>
    <cellStyle name="Normal 13 2 2 2 2 2 2" xfId="53473"/>
    <cellStyle name="Normal 13 2 2 2 2 2 2 2" xfId="53474"/>
    <cellStyle name="Normal 13 2 2 2 2 2 3" xfId="53475"/>
    <cellStyle name="Normal 13 2 2 2 2 2 4" xfId="53476"/>
    <cellStyle name="Normal 13 2 2 2 2 3" xfId="53477"/>
    <cellStyle name="Normal 13 2 2 2 2 3 2" xfId="53478"/>
    <cellStyle name="Normal 13 2 2 2 2 3 2 2" xfId="53479"/>
    <cellStyle name="Normal 13 2 2 2 2 3 3" xfId="53480"/>
    <cellStyle name="Normal 13 2 2 2 2 3 4" xfId="53481"/>
    <cellStyle name="Normal 13 2 2 2 2 4" xfId="53482"/>
    <cellStyle name="Normal 13 2 2 2 2 4 2" xfId="53483"/>
    <cellStyle name="Normal 13 2 2 2 2 5" xfId="53484"/>
    <cellStyle name="Normal 13 2 2 2 2 6" xfId="53485"/>
    <cellStyle name="Normal 13 2 2 2 3" xfId="53486"/>
    <cellStyle name="Normal 13 2 2 2 3 2" xfId="53487"/>
    <cellStyle name="Normal 13 2 2 2 3 2 2" xfId="53488"/>
    <cellStyle name="Normal 13 2 2 2 3 3" xfId="53489"/>
    <cellStyle name="Normal 13 2 2 2 3 4" xfId="53490"/>
    <cellStyle name="Normal 13 2 2 2 4" xfId="53491"/>
    <cellStyle name="Normal 13 2 2 2 4 2" xfId="53492"/>
    <cellStyle name="Normal 13 2 2 2 4 2 2" xfId="53493"/>
    <cellStyle name="Normal 13 2 2 2 4 3" xfId="53494"/>
    <cellStyle name="Normal 13 2 2 2 4 4" xfId="53495"/>
    <cellStyle name="Normal 13 2 2 2 5" xfId="53496"/>
    <cellStyle name="Normal 13 2 2 2 5 2" xfId="53497"/>
    <cellStyle name="Normal 13 2 2 2 6" xfId="53498"/>
    <cellStyle name="Normal 13 2 2 2 7" xfId="53499"/>
    <cellStyle name="Normal 13 2 2 3" xfId="19675"/>
    <cellStyle name="Normal 13 2 2 3 2" xfId="53500"/>
    <cellStyle name="Normal 13 2 2 3 2 2" xfId="53501"/>
    <cellStyle name="Normal 13 2 2 3 2 2 2" xfId="53502"/>
    <cellStyle name="Normal 13 2 2 3 2 2 2 2" xfId="53503"/>
    <cellStyle name="Normal 13 2 2 3 2 2 3" xfId="53504"/>
    <cellStyle name="Normal 13 2 2 3 2 2 4" xfId="53505"/>
    <cellStyle name="Normal 13 2 2 3 2 3" xfId="53506"/>
    <cellStyle name="Normal 13 2 2 3 2 3 2" xfId="53507"/>
    <cellStyle name="Normal 13 2 2 3 2 3 2 2" xfId="53508"/>
    <cellStyle name="Normal 13 2 2 3 2 3 3" xfId="53509"/>
    <cellStyle name="Normal 13 2 2 3 2 3 4" xfId="53510"/>
    <cellStyle name="Normal 13 2 2 3 2 4" xfId="53511"/>
    <cellStyle name="Normal 13 2 2 3 2 4 2" xfId="53512"/>
    <cellStyle name="Normal 13 2 2 3 2 5" xfId="53513"/>
    <cellStyle name="Normal 13 2 2 3 2 6" xfId="53514"/>
    <cellStyle name="Normal 13 2 2 3 3" xfId="53515"/>
    <cellStyle name="Normal 13 2 2 3 3 2" xfId="53516"/>
    <cellStyle name="Normal 13 2 2 3 3 2 2" xfId="53517"/>
    <cellStyle name="Normal 13 2 2 3 3 3" xfId="53518"/>
    <cellStyle name="Normal 13 2 2 3 3 4" xfId="53519"/>
    <cellStyle name="Normal 13 2 2 3 4" xfId="53520"/>
    <cellStyle name="Normal 13 2 2 3 4 2" xfId="53521"/>
    <cellStyle name="Normal 13 2 2 3 4 2 2" xfId="53522"/>
    <cellStyle name="Normal 13 2 2 3 4 3" xfId="53523"/>
    <cellStyle name="Normal 13 2 2 3 4 4" xfId="53524"/>
    <cellStyle name="Normal 13 2 2 3 5" xfId="53525"/>
    <cellStyle name="Normal 13 2 2 3 5 2" xfId="53526"/>
    <cellStyle name="Normal 13 2 2 3 6" xfId="53527"/>
    <cellStyle name="Normal 13 2 2 3 7" xfId="53528"/>
    <cellStyle name="Normal 13 2 2 4" xfId="53529"/>
    <cellStyle name="Normal 13 2 2 4 2" xfId="53530"/>
    <cellStyle name="Normal 13 2 2 4 2 2" xfId="53531"/>
    <cellStyle name="Normal 13 2 2 4 2 2 2" xfId="53532"/>
    <cellStyle name="Normal 13 2 2 4 2 3" xfId="53533"/>
    <cellStyle name="Normal 13 2 2 4 2 4" xfId="53534"/>
    <cellStyle name="Normal 13 2 2 4 3" xfId="53535"/>
    <cellStyle name="Normal 13 2 2 4 3 2" xfId="53536"/>
    <cellStyle name="Normal 13 2 2 4 3 2 2" xfId="53537"/>
    <cellStyle name="Normal 13 2 2 4 3 3" xfId="53538"/>
    <cellStyle name="Normal 13 2 2 4 3 4" xfId="53539"/>
    <cellStyle name="Normal 13 2 2 4 4" xfId="53540"/>
    <cellStyle name="Normal 13 2 2 4 4 2" xfId="53541"/>
    <cellStyle name="Normal 13 2 2 4 5" xfId="53542"/>
    <cellStyle name="Normal 13 2 2 4 6" xfId="53543"/>
    <cellStyle name="Normal 13 2 2 5" xfId="53544"/>
    <cellStyle name="Normal 13 2 2 5 2" xfId="53545"/>
    <cellStyle name="Normal 13 2 2 5 2 2" xfId="53546"/>
    <cellStyle name="Normal 13 2 2 5 2 2 2" xfId="53547"/>
    <cellStyle name="Normal 13 2 2 5 2 3" xfId="53548"/>
    <cellStyle name="Normal 13 2 2 5 2 4" xfId="53549"/>
    <cellStyle name="Normal 13 2 2 5 3" xfId="53550"/>
    <cellStyle name="Normal 13 2 2 5 3 2" xfId="53551"/>
    <cellStyle name="Normal 13 2 2 5 3 2 2" xfId="53552"/>
    <cellStyle name="Normal 13 2 2 5 3 3" xfId="53553"/>
    <cellStyle name="Normal 13 2 2 5 3 4" xfId="53554"/>
    <cellStyle name="Normal 13 2 2 5 4" xfId="53555"/>
    <cellStyle name="Normal 13 2 2 5 4 2" xfId="53556"/>
    <cellStyle name="Normal 13 2 2 5 5" xfId="53557"/>
    <cellStyle name="Normal 13 2 2 5 6" xfId="53558"/>
    <cellStyle name="Normal 13 2 2 6" xfId="53559"/>
    <cellStyle name="Normal 13 2 2 6 2" xfId="53560"/>
    <cellStyle name="Normal 13 2 2 6 2 2" xfId="53561"/>
    <cellStyle name="Normal 13 2 2 6 2 2 2" xfId="53562"/>
    <cellStyle name="Normal 13 2 2 6 2 3" xfId="53563"/>
    <cellStyle name="Normal 13 2 2 6 2 4" xfId="53564"/>
    <cellStyle name="Normal 13 2 2 6 3" xfId="53565"/>
    <cellStyle name="Normal 13 2 2 6 3 2" xfId="53566"/>
    <cellStyle name="Normal 13 2 2 6 4" xfId="53567"/>
    <cellStyle name="Normal 13 2 2 6 5" xfId="53568"/>
    <cellStyle name="Normal 13 2 2 7" xfId="53569"/>
    <cellStyle name="Normal 13 2 2 7 2" xfId="53570"/>
    <cellStyle name="Normal 13 2 2 7 2 2" xfId="53571"/>
    <cellStyle name="Normal 13 2 2 7 3" xfId="53572"/>
    <cellStyle name="Normal 13 2 2 7 4" xfId="53573"/>
    <cellStyle name="Normal 13 2 2 8" xfId="53574"/>
    <cellStyle name="Normal 13 2 2 8 2" xfId="53575"/>
    <cellStyle name="Normal 13 2 2 8 2 2" xfId="53576"/>
    <cellStyle name="Normal 13 2 2 8 3" xfId="53577"/>
    <cellStyle name="Normal 13 2 2 8 4" xfId="53578"/>
    <cellStyle name="Normal 13 2 2 9" xfId="53579"/>
    <cellStyle name="Normal 13 2 3" xfId="19676"/>
    <cellStyle name="Normal 13 2 3 2" xfId="19677"/>
    <cellStyle name="Normal 13 2 3 2 2" xfId="19678"/>
    <cellStyle name="Normal 13 2 3 2 2 2" xfId="53580"/>
    <cellStyle name="Normal 13 2 3 2 2 2 2" xfId="53581"/>
    <cellStyle name="Normal 13 2 3 2 2 3" xfId="53582"/>
    <cellStyle name="Normal 13 2 3 2 2 4" xfId="53583"/>
    <cellStyle name="Normal 13 2 3 2 3" xfId="53584"/>
    <cellStyle name="Normal 13 2 3 2 3 2" xfId="53585"/>
    <cellStyle name="Normal 13 2 3 2 3 2 2" xfId="53586"/>
    <cellStyle name="Normal 13 2 3 2 3 3" xfId="53587"/>
    <cellStyle name="Normal 13 2 3 2 3 4" xfId="53588"/>
    <cellStyle name="Normal 13 2 3 2 4" xfId="53589"/>
    <cellStyle name="Normal 13 2 3 2 4 2" xfId="53590"/>
    <cellStyle name="Normal 13 2 3 2 5" xfId="53591"/>
    <cellStyle name="Normal 13 2 3 2 6" xfId="53592"/>
    <cellStyle name="Normal 13 2 3 3" xfId="19679"/>
    <cellStyle name="Normal 13 2 3 3 2" xfId="19680"/>
    <cellStyle name="Normal 13 2 3 3 2 2" xfId="53593"/>
    <cellStyle name="Normal 13 2 3 3 3" xfId="53594"/>
    <cellStyle name="Normal 13 2 3 3 4" xfId="53595"/>
    <cellStyle name="Normal 13 2 3 4" xfId="19681"/>
    <cellStyle name="Normal 13 2 3 4 2" xfId="19682"/>
    <cellStyle name="Normal 13 2 3 4 2 2" xfId="53596"/>
    <cellStyle name="Normal 13 2 3 4 3" xfId="53597"/>
    <cellStyle name="Normal 13 2 3 4 4" xfId="53598"/>
    <cellStyle name="Normal 13 2 3 5" xfId="19683"/>
    <cellStyle name="Normal 13 2 3 5 2" xfId="19684"/>
    <cellStyle name="Normal 13 2 3 6" xfId="19685"/>
    <cellStyle name="Normal 13 2 3 6 2" xfId="53599"/>
    <cellStyle name="Normal 13 2 3 6 2 2" xfId="53600"/>
    <cellStyle name="Normal 13 2 3 6 3" xfId="53601"/>
    <cellStyle name="Normal 13 2 3 6 4" xfId="53602"/>
    <cellStyle name="Normal 13 2 4" xfId="19686"/>
    <cellStyle name="Normal 13 2 4 2" xfId="19687"/>
    <cellStyle name="Normal 13 2 4 2 2" xfId="53603"/>
    <cellStyle name="Normal 13 2 4 2 2 2" xfId="53604"/>
    <cellStyle name="Normal 13 2 4 2 2 2 2" xfId="53605"/>
    <cellStyle name="Normal 13 2 4 2 2 3" xfId="53606"/>
    <cellStyle name="Normal 13 2 4 2 2 4" xfId="53607"/>
    <cellStyle name="Normal 13 2 4 2 3" xfId="53608"/>
    <cellStyle name="Normal 13 2 4 2 3 2" xfId="53609"/>
    <cellStyle name="Normal 13 2 4 2 3 2 2" xfId="53610"/>
    <cellStyle name="Normal 13 2 4 2 3 3" xfId="53611"/>
    <cellStyle name="Normal 13 2 4 2 3 4" xfId="53612"/>
    <cellStyle name="Normal 13 2 4 2 4" xfId="53613"/>
    <cellStyle name="Normal 13 2 4 2 4 2" xfId="53614"/>
    <cellStyle name="Normal 13 2 4 2 5" xfId="53615"/>
    <cellStyle name="Normal 13 2 4 2 6" xfId="53616"/>
    <cellStyle name="Normal 13 2 4 3" xfId="53617"/>
    <cellStyle name="Normal 13 2 4 3 2" xfId="53618"/>
    <cellStyle name="Normal 13 2 4 3 2 2" xfId="53619"/>
    <cellStyle name="Normal 13 2 4 3 3" xfId="53620"/>
    <cellStyle name="Normal 13 2 4 3 4" xfId="53621"/>
    <cellStyle name="Normal 13 2 4 4" xfId="53622"/>
    <cellStyle name="Normal 13 2 4 4 2" xfId="53623"/>
    <cellStyle name="Normal 13 2 4 4 2 2" xfId="53624"/>
    <cellStyle name="Normal 13 2 4 4 3" xfId="53625"/>
    <cellStyle name="Normal 13 2 4 4 4" xfId="53626"/>
    <cellStyle name="Normal 13 2 4 5" xfId="53627"/>
    <cellStyle name="Normal 13 2 4 5 2" xfId="53628"/>
    <cellStyle name="Normal 13 2 4 6" xfId="53629"/>
    <cellStyle name="Normal 13 2 4 7" xfId="53630"/>
    <cellStyle name="Normal 13 2 5" xfId="19688"/>
    <cellStyle name="Normal 13 2 5 2" xfId="19689"/>
    <cellStyle name="Normal 13 2 5 2 2" xfId="53631"/>
    <cellStyle name="Normal 13 2 5 2 2 2" xfId="53632"/>
    <cellStyle name="Normal 13 2 5 2 3" xfId="53633"/>
    <cellStyle name="Normal 13 2 5 2 4" xfId="53634"/>
    <cellStyle name="Normal 13 2 5 3" xfId="53635"/>
    <cellStyle name="Normal 13 2 5 3 2" xfId="53636"/>
    <cellStyle name="Normal 13 2 5 3 2 2" xfId="53637"/>
    <cellStyle name="Normal 13 2 5 3 3" xfId="53638"/>
    <cellStyle name="Normal 13 2 5 3 4" xfId="53639"/>
    <cellStyle name="Normal 13 2 5 4" xfId="53640"/>
    <cellStyle name="Normal 13 2 5 4 2" xfId="53641"/>
    <cellStyle name="Normal 13 2 5 5" xfId="53642"/>
    <cellStyle name="Normal 13 2 5 6" xfId="53643"/>
    <cellStyle name="Normal 13 2 6" xfId="19690"/>
    <cellStyle name="Normal 13 2 6 2" xfId="53644"/>
    <cellStyle name="Normal 13 2 6 2 2" xfId="53645"/>
    <cellStyle name="Normal 13 2 6 2 2 2" xfId="53646"/>
    <cellStyle name="Normal 13 2 6 2 3" xfId="53647"/>
    <cellStyle name="Normal 13 2 6 2 4" xfId="53648"/>
    <cellStyle name="Normal 13 2 6 3" xfId="53649"/>
    <cellStyle name="Normal 13 2 6 3 2" xfId="53650"/>
    <cellStyle name="Normal 13 2 6 3 2 2" xfId="53651"/>
    <cellStyle name="Normal 13 2 6 3 3" xfId="53652"/>
    <cellStyle name="Normal 13 2 6 3 4" xfId="53653"/>
    <cellStyle name="Normal 13 2 6 4" xfId="53654"/>
    <cellStyle name="Normal 13 2 6 4 2" xfId="53655"/>
    <cellStyle name="Normal 13 2 6 5" xfId="53656"/>
    <cellStyle name="Normal 13 2 6 6" xfId="53657"/>
    <cellStyle name="Normal 13 2 7" xfId="19691"/>
    <cellStyle name="Normal 13 2 7 2" xfId="19692"/>
    <cellStyle name="Normal 13 2 7 2 2" xfId="53658"/>
    <cellStyle name="Normal 13 2 7 2 2 2" xfId="53659"/>
    <cellStyle name="Normal 13 2 7 2 3" xfId="53660"/>
    <cellStyle name="Normal 13 2 7 2 4" xfId="53661"/>
    <cellStyle name="Normal 13 2 7 3" xfId="53662"/>
    <cellStyle name="Normal 13 2 7 3 2" xfId="53663"/>
    <cellStyle name="Normal 13 2 7 3 2 2" xfId="53664"/>
    <cellStyle name="Normal 13 2 7 3 3" xfId="53665"/>
    <cellStyle name="Normal 13 2 7 3 4" xfId="53666"/>
    <cellStyle name="Normal 13 2 7 4" xfId="53667"/>
    <cellStyle name="Normal 13 2 7 4 2" xfId="53668"/>
    <cellStyle name="Normal 13 2 7 5" xfId="53669"/>
    <cellStyle name="Normal 13 2 7 6" xfId="53670"/>
    <cellStyle name="Normal 13 2 8" xfId="19693"/>
    <cellStyle name="Normal 13 2 8 2" xfId="19694"/>
    <cellStyle name="Normal 13 2 8 2 2" xfId="53671"/>
    <cellStyle name="Normal 13 2 8 2 2 2" xfId="53672"/>
    <cellStyle name="Normal 13 2 8 2 3" xfId="53673"/>
    <cellStyle name="Normal 13 2 8 2 4" xfId="53674"/>
    <cellStyle name="Normal 13 2 8 3" xfId="53675"/>
    <cellStyle name="Normal 13 2 8 3 2" xfId="53676"/>
    <cellStyle name="Normal 13 2 8 4" xfId="53677"/>
    <cellStyle name="Normal 13 2 8 5" xfId="53678"/>
    <cellStyle name="Normal 13 2 9" xfId="19695"/>
    <cellStyle name="Normal 13 2 9 2" xfId="53679"/>
    <cellStyle name="Normal 13 2 9 2 2" xfId="53680"/>
    <cellStyle name="Normal 13 2 9 3" xfId="53681"/>
    <cellStyle name="Normal 13 2 9 4" xfId="53682"/>
    <cellStyle name="Normal 13 20" xfId="19696"/>
    <cellStyle name="Normal 13 20 2" xfId="19697"/>
    <cellStyle name="Normal 13 20 3" xfId="19698"/>
    <cellStyle name="Normal 13 21" xfId="19699"/>
    <cellStyle name="Normal 13 21 2" xfId="19700"/>
    <cellStyle name="Normal 13 21 3" xfId="19701"/>
    <cellStyle name="Normal 13 22" xfId="19702"/>
    <cellStyle name="Normal 13 22 2" xfId="19703"/>
    <cellStyle name="Normal 13 22 3" xfId="19704"/>
    <cellStyle name="Normal 13 23" xfId="19705"/>
    <cellStyle name="Normal 13 23 2" xfId="19706"/>
    <cellStyle name="Normal 13 23 3" xfId="19707"/>
    <cellStyle name="Normal 13 24" xfId="19708"/>
    <cellStyle name="Normal 13 24 2" xfId="19709"/>
    <cellStyle name="Normal 13 24 2 2" xfId="19710"/>
    <cellStyle name="Normal 13 24 3" xfId="19711"/>
    <cellStyle name="Normal 13 24 4" xfId="19712"/>
    <cellStyle name="Normal 13 25" xfId="19713"/>
    <cellStyle name="Normal 13 25 2" xfId="19714"/>
    <cellStyle name="Normal 13 26" xfId="19715"/>
    <cellStyle name="Normal 13 26 2" xfId="19716"/>
    <cellStyle name="Normal 13 27" xfId="19717"/>
    <cellStyle name="Normal 13 28" xfId="19718"/>
    <cellStyle name="Normal 13 29" xfId="19719"/>
    <cellStyle name="Normal 13 3" xfId="19720"/>
    <cellStyle name="Normal 13 3 10" xfId="53683"/>
    <cellStyle name="Normal 13 3 10 2" xfId="53684"/>
    <cellStyle name="Normal 13 3 10 2 2" xfId="53685"/>
    <cellStyle name="Normal 13 3 10 3" xfId="53686"/>
    <cellStyle name="Normal 13 3 10 4" xfId="53687"/>
    <cellStyle name="Normal 13 3 11" xfId="53688"/>
    <cellStyle name="Normal 13 3 12" xfId="53689"/>
    <cellStyle name="Normal 13 3 12 2" xfId="53690"/>
    <cellStyle name="Normal 13 3 12 2 2" xfId="53691"/>
    <cellStyle name="Normal 13 3 12 3" xfId="53692"/>
    <cellStyle name="Normal 13 3 12 4" xfId="53693"/>
    <cellStyle name="Normal 13 3 2" xfId="19721"/>
    <cellStyle name="Normal 13 3 2 10" xfId="53694"/>
    <cellStyle name="Normal 13 3 2 11" xfId="53695"/>
    <cellStyle name="Normal 13 3 2 2" xfId="19722"/>
    <cellStyle name="Normal 13 3 2 2 2" xfId="53696"/>
    <cellStyle name="Normal 13 3 2 2 2 2" xfId="53697"/>
    <cellStyle name="Normal 13 3 2 2 2 2 2" xfId="53698"/>
    <cellStyle name="Normal 13 3 2 2 2 2 2 2" xfId="53699"/>
    <cellStyle name="Normal 13 3 2 2 2 2 3" xfId="53700"/>
    <cellStyle name="Normal 13 3 2 2 2 2 4" xfId="53701"/>
    <cellStyle name="Normal 13 3 2 2 2 3" xfId="53702"/>
    <cellStyle name="Normal 13 3 2 2 2 3 2" xfId="53703"/>
    <cellStyle name="Normal 13 3 2 2 2 3 2 2" xfId="53704"/>
    <cellStyle name="Normal 13 3 2 2 2 3 3" xfId="53705"/>
    <cellStyle name="Normal 13 3 2 2 2 3 4" xfId="53706"/>
    <cellStyle name="Normal 13 3 2 2 2 4" xfId="53707"/>
    <cellStyle name="Normal 13 3 2 2 2 4 2" xfId="53708"/>
    <cellStyle name="Normal 13 3 2 2 2 5" xfId="53709"/>
    <cellStyle name="Normal 13 3 2 2 2 6" xfId="53710"/>
    <cellStyle name="Normal 13 3 2 2 3" xfId="53711"/>
    <cellStyle name="Normal 13 3 2 2 3 2" xfId="53712"/>
    <cellStyle name="Normal 13 3 2 2 3 2 2" xfId="53713"/>
    <cellStyle name="Normal 13 3 2 2 3 3" xfId="53714"/>
    <cellStyle name="Normal 13 3 2 2 3 4" xfId="53715"/>
    <cellStyle name="Normal 13 3 2 2 4" xfId="53716"/>
    <cellStyle name="Normal 13 3 2 2 4 2" xfId="53717"/>
    <cellStyle name="Normal 13 3 2 2 4 2 2" xfId="53718"/>
    <cellStyle name="Normal 13 3 2 2 4 3" xfId="53719"/>
    <cellStyle name="Normal 13 3 2 2 4 4" xfId="53720"/>
    <cellStyle name="Normal 13 3 2 2 5" xfId="53721"/>
    <cellStyle name="Normal 13 3 2 2 5 2" xfId="53722"/>
    <cellStyle name="Normal 13 3 2 2 6" xfId="53723"/>
    <cellStyle name="Normal 13 3 2 2 7" xfId="53724"/>
    <cellStyle name="Normal 13 3 2 3" xfId="53725"/>
    <cellStyle name="Normal 13 3 2 3 2" xfId="53726"/>
    <cellStyle name="Normal 13 3 2 3 2 2" xfId="53727"/>
    <cellStyle name="Normal 13 3 2 3 2 2 2" xfId="53728"/>
    <cellStyle name="Normal 13 3 2 3 2 2 2 2" xfId="53729"/>
    <cellStyle name="Normal 13 3 2 3 2 2 3" xfId="53730"/>
    <cellStyle name="Normal 13 3 2 3 2 2 4" xfId="53731"/>
    <cellStyle name="Normal 13 3 2 3 2 3" xfId="53732"/>
    <cellStyle name="Normal 13 3 2 3 2 3 2" xfId="53733"/>
    <cellStyle name="Normal 13 3 2 3 2 3 2 2" xfId="53734"/>
    <cellStyle name="Normal 13 3 2 3 2 3 3" xfId="53735"/>
    <cellStyle name="Normal 13 3 2 3 2 3 4" xfId="53736"/>
    <cellStyle name="Normal 13 3 2 3 2 4" xfId="53737"/>
    <cellStyle name="Normal 13 3 2 3 2 4 2" xfId="53738"/>
    <cellStyle name="Normal 13 3 2 3 2 5" xfId="53739"/>
    <cellStyle name="Normal 13 3 2 3 2 6" xfId="53740"/>
    <cellStyle name="Normal 13 3 2 3 3" xfId="53741"/>
    <cellStyle name="Normal 13 3 2 3 3 2" xfId="53742"/>
    <cellStyle name="Normal 13 3 2 3 3 2 2" xfId="53743"/>
    <cellStyle name="Normal 13 3 2 3 3 3" xfId="53744"/>
    <cellStyle name="Normal 13 3 2 3 3 4" xfId="53745"/>
    <cellStyle name="Normal 13 3 2 3 4" xfId="53746"/>
    <cellStyle name="Normal 13 3 2 3 4 2" xfId="53747"/>
    <cellStyle name="Normal 13 3 2 3 4 2 2" xfId="53748"/>
    <cellStyle name="Normal 13 3 2 3 4 3" xfId="53749"/>
    <cellStyle name="Normal 13 3 2 3 4 4" xfId="53750"/>
    <cellStyle name="Normal 13 3 2 3 5" xfId="53751"/>
    <cellStyle name="Normal 13 3 2 3 5 2" xfId="53752"/>
    <cellStyle name="Normal 13 3 2 3 6" xfId="53753"/>
    <cellStyle name="Normal 13 3 2 3 7" xfId="53754"/>
    <cellStyle name="Normal 13 3 2 4" xfId="53755"/>
    <cellStyle name="Normal 13 3 2 4 2" xfId="53756"/>
    <cellStyle name="Normal 13 3 2 4 2 2" xfId="53757"/>
    <cellStyle name="Normal 13 3 2 4 2 2 2" xfId="53758"/>
    <cellStyle name="Normal 13 3 2 4 2 3" xfId="53759"/>
    <cellStyle name="Normal 13 3 2 4 2 4" xfId="53760"/>
    <cellStyle name="Normal 13 3 2 4 3" xfId="53761"/>
    <cellStyle name="Normal 13 3 2 4 3 2" xfId="53762"/>
    <cellStyle name="Normal 13 3 2 4 3 2 2" xfId="53763"/>
    <cellStyle name="Normal 13 3 2 4 3 3" xfId="53764"/>
    <cellStyle name="Normal 13 3 2 4 3 4" xfId="53765"/>
    <cellStyle name="Normal 13 3 2 4 4" xfId="53766"/>
    <cellStyle name="Normal 13 3 2 4 4 2" xfId="53767"/>
    <cellStyle name="Normal 13 3 2 4 5" xfId="53768"/>
    <cellStyle name="Normal 13 3 2 4 6" xfId="53769"/>
    <cellStyle name="Normal 13 3 2 5" xfId="53770"/>
    <cellStyle name="Normal 13 3 2 5 2" xfId="53771"/>
    <cellStyle name="Normal 13 3 2 5 2 2" xfId="53772"/>
    <cellStyle name="Normal 13 3 2 5 2 2 2" xfId="53773"/>
    <cellStyle name="Normal 13 3 2 5 2 3" xfId="53774"/>
    <cellStyle name="Normal 13 3 2 5 2 4" xfId="53775"/>
    <cellStyle name="Normal 13 3 2 5 3" xfId="53776"/>
    <cellStyle name="Normal 13 3 2 5 3 2" xfId="53777"/>
    <cellStyle name="Normal 13 3 2 5 3 2 2" xfId="53778"/>
    <cellStyle name="Normal 13 3 2 5 3 3" xfId="53779"/>
    <cellStyle name="Normal 13 3 2 5 3 4" xfId="53780"/>
    <cellStyle name="Normal 13 3 2 5 4" xfId="53781"/>
    <cellStyle name="Normal 13 3 2 5 4 2" xfId="53782"/>
    <cellStyle name="Normal 13 3 2 5 5" xfId="53783"/>
    <cellStyle name="Normal 13 3 2 5 6" xfId="53784"/>
    <cellStyle name="Normal 13 3 2 6" xfId="53785"/>
    <cellStyle name="Normal 13 3 2 6 2" xfId="53786"/>
    <cellStyle name="Normal 13 3 2 6 2 2" xfId="53787"/>
    <cellStyle name="Normal 13 3 2 6 2 2 2" xfId="53788"/>
    <cellStyle name="Normal 13 3 2 6 2 3" xfId="53789"/>
    <cellStyle name="Normal 13 3 2 6 2 4" xfId="53790"/>
    <cellStyle name="Normal 13 3 2 6 3" xfId="53791"/>
    <cellStyle name="Normal 13 3 2 6 3 2" xfId="53792"/>
    <cellStyle name="Normal 13 3 2 6 4" xfId="53793"/>
    <cellStyle name="Normal 13 3 2 6 5" xfId="53794"/>
    <cellStyle name="Normal 13 3 2 7" xfId="53795"/>
    <cellStyle name="Normal 13 3 2 7 2" xfId="53796"/>
    <cellStyle name="Normal 13 3 2 7 2 2" xfId="53797"/>
    <cellStyle name="Normal 13 3 2 7 3" xfId="53798"/>
    <cellStyle name="Normal 13 3 2 7 4" xfId="53799"/>
    <cellStyle name="Normal 13 3 2 8" xfId="53800"/>
    <cellStyle name="Normal 13 3 2 8 2" xfId="53801"/>
    <cellStyle name="Normal 13 3 2 8 2 2" xfId="53802"/>
    <cellStyle name="Normal 13 3 2 8 3" xfId="53803"/>
    <cellStyle name="Normal 13 3 2 8 4" xfId="53804"/>
    <cellStyle name="Normal 13 3 2 9" xfId="53805"/>
    <cellStyle name="Normal 13 3 2 9 2" xfId="53806"/>
    <cellStyle name="Normal 13 3 3" xfId="19723"/>
    <cellStyle name="Normal 13 3 3 2" xfId="53807"/>
    <cellStyle name="Normal 13 3 3 2 2" xfId="53808"/>
    <cellStyle name="Normal 13 3 3 2 2 2" xfId="53809"/>
    <cellStyle name="Normal 13 3 3 2 2 2 2" xfId="53810"/>
    <cellStyle name="Normal 13 3 3 2 2 3" xfId="53811"/>
    <cellStyle name="Normal 13 3 3 2 2 4" xfId="53812"/>
    <cellStyle name="Normal 13 3 3 2 3" xfId="53813"/>
    <cellStyle name="Normal 13 3 3 2 3 2" xfId="53814"/>
    <cellStyle name="Normal 13 3 3 2 3 2 2" xfId="53815"/>
    <cellStyle name="Normal 13 3 3 2 3 3" xfId="53816"/>
    <cellStyle name="Normal 13 3 3 2 3 4" xfId="53817"/>
    <cellStyle name="Normal 13 3 3 2 4" xfId="53818"/>
    <cellStyle name="Normal 13 3 3 2 4 2" xfId="53819"/>
    <cellStyle name="Normal 13 3 3 2 5" xfId="53820"/>
    <cellStyle name="Normal 13 3 3 2 6" xfId="53821"/>
    <cellStyle name="Normal 13 3 3 3" xfId="53822"/>
    <cellStyle name="Normal 13 3 3 3 2" xfId="53823"/>
    <cellStyle name="Normal 13 3 3 3 2 2" xfId="53824"/>
    <cellStyle name="Normal 13 3 3 3 3" xfId="53825"/>
    <cellStyle name="Normal 13 3 3 3 4" xfId="53826"/>
    <cellStyle name="Normal 13 3 3 4" xfId="53827"/>
    <cellStyle name="Normal 13 3 3 4 2" xfId="53828"/>
    <cellStyle name="Normal 13 3 3 4 2 2" xfId="53829"/>
    <cellStyle name="Normal 13 3 3 4 3" xfId="53830"/>
    <cellStyle name="Normal 13 3 3 4 4" xfId="53831"/>
    <cellStyle name="Normal 13 3 3 5" xfId="53832"/>
    <cellStyle name="Normal 13 3 3 5 2" xfId="53833"/>
    <cellStyle name="Normal 13 3 3 6" xfId="53834"/>
    <cellStyle name="Normal 13 3 3 7" xfId="53835"/>
    <cellStyle name="Normal 13 3 4" xfId="19724"/>
    <cellStyle name="Normal 13 3 4 2" xfId="53836"/>
    <cellStyle name="Normal 13 3 4 2 2" xfId="53837"/>
    <cellStyle name="Normal 13 3 4 2 2 2" xfId="53838"/>
    <cellStyle name="Normal 13 3 4 2 2 2 2" xfId="53839"/>
    <cellStyle name="Normal 13 3 4 2 2 3" xfId="53840"/>
    <cellStyle name="Normal 13 3 4 2 2 4" xfId="53841"/>
    <cellStyle name="Normal 13 3 4 2 3" xfId="53842"/>
    <cellStyle name="Normal 13 3 4 2 3 2" xfId="53843"/>
    <cellStyle name="Normal 13 3 4 2 3 2 2" xfId="53844"/>
    <cellStyle name="Normal 13 3 4 2 3 3" xfId="53845"/>
    <cellStyle name="Normal 13 3 4 2 3 4" xfId="53846"/>
    <cellStyle name="Normal 13 3 4 2 4" xfId="53847"/>
    <cellStyle name="Normal 13 3 4 2 4 2" xfId="53848"/>
    <cellStyle name="Normal 13 3 4 2 5" xfId="53849"/>
    <cellStyle name="Normal 13 3 4 2 6" xfId="53850"/>
    <cellStyle name="Normal 13 3 4 3" xfId="53851"/>
    <cellStyle name="Normal 13 3 4 3 2" xfId="53852"/>
    <cellStyle name="Normal 13 3 4 3 2 2" xfId="53853"/>
    <cellStyle name="Normal 13 3 4 3 3" xfId="53854"/>
    <cellStyle name="Normal 13 3 4 3 4" xfId="53855"/>
    <cellStyle name="Normal 13 3 4 4" xfId="53856"/>
    <cellStyle name="Normal 13 3 4 4 2" xfId="53857"/>
    <cellStyle name="Normal 13 3 4 4 2 2" xfId="53858"/>
    <cellStyle name="Normal 13 3 4 4 3" xfId="53859"/>
    <cellStyle name="Normal 13 3 4 4 4" xfId="53860"/>
    <cellStyle name="Normal 13 3 4 5" xfId="53861"/>
    <cellStyle name="Normal 13 3 4 5 2" xfId="53862"/>
    <cellStyle name="Normal 13 3 4 6" xfId="53863"/>
    <cellStyle name="Normal 13 3 4 7" xfId="53864"/>
    <cellStyle name="Normal 13 3 5" xfId="19725"/>
    <cellStyle name="Normal 13 3 5 2" xfId="53865"/>
    <cellStyle name="Normal 13 3 5 2 2" xfId="53866"/>
    <cellStyle name="Normal 13 3 5 2 2 2" xfId="53867"/>
    <cellStyle name="Normal 13 3 5 2 3" xfId="53868"/>
    <cellStyle name="Normal 13 3 5 2 4" xfId="53869"/>
    <cellStyle name="Normal 13 3 5 3" xfId="53870"/>
    <cellStyle name="Normal 13 3 5 3 2" xfId="53871"/>
    <cellStyle name="Normal 13 3 5 3 2 2" xfId="53872"/>
    <cellStyle name="Normal 13 3 5 3 3" xfId="53873"/>
    <cellStyle name="Normal 13 3 5 3 4" xfId="53874"/>
    <cellStyle name="Normal 13 3 5 4" xfId="53875"/>
    <cellStyle name="Normal 13 3 5 4 2" xfId="53876"/>
    <cellStyle name="Normal 13 3 5 5" xfId="53877"/>
    <cellStyle name="Normal 13 3 5 6" xfId="53878"/>
    <cellStyle name="Normal 13 3 6" xfId="53879"/>
    <cellStyle name="Normal 13 3 6 2" xfId="53880"/>
    <cellStyle name="Normal 13 3 6 2 2" xfId="53881"/>
    <cellStyle name="Normal 13 3 6 2 2 2" xfId="53882"/>
    <cellStyle name="Normal 13 3 6 2 3" xfId="53883"/>
    <cellStyle name="Normal 13 3 6 2 4" xfId="53884"/>
    <cellStyle name="Normal 13 3 6 3" xfId="53885"/>
    <cellStyle name="Normal 13 3 6 3 2" xfId="53886"/>
    <cellStyle name="Normal 13 3 6 3 2 2" xfId="53887"/>
    <cellStyle name="Normal 13 3 6 3 3" xfId="53888"/>
    <cellStyle name="Normal 13 3 6 3 4" xfId="53889"/>
    <cellStyle name="Normal 13 3 6 4" xfId="53890"/>
    <cellStyle name="Normal 13 3 6 4 2" xfId="53891"/>
    <cellStyle name="Normal 13 3 6 5" xfId="53892"/>
    <cellStyle name="Normal 13 3 6 6" xfId="53893"/>
    <cellStyle name="Normal 13 3 7" xfId="53894"/>
    <cellStyle name="Normal 13 3 7 2" xfId="53895"/>
    <cellStyle name="Normal 13 3 7 2 2" xfId="53896"/>
    <cellStyle name="Normal 13 3 7 2 2 2" xfId="53897"/>
    <cellStyle name="Normal 13 3 7 2 3" xfId="53898"/>
    <cellStyle name="Normal 13 3 7 2 4" xfId="53899"/>
    <cellStyle name="Normal 13 3 7 3" xfId="53900"/>
    <cellStyle name="Normal 13 3 7 3 2" xfId="53901"/>
    <cellStyle name="Normal 13 3 7 3 2 2" xfId="53902"/>
    <cellStyle name="Normal 13 3 7 3 3" xfId="53903"/>
    <cellStyle name="Normal 13 3 7 3 4" xfId="53904"/>
    <cellStyle name="Normal 13 3 7 4" xfId="53905"/>
    <cellStyle name="Normal 13 3 7 4 2" xfId="53906"/>
    <cellStyle name="Normal 13 3 7 5" xfId="53907"/>
    <cellStyle name="Normal 13 3 7 6" xfId="53908"/>
    <cellStyle name="Normal 13 3 8" xfId="53909"/>
    <cellStyle name="Normal 13 3 8 2" xfId="53910"/>
    <cellStyle name="Normal 13 3 8 2 2" xfId="53911"/>
    <cellStyle name="Normal 13 3 8 2 2 2" xfId="53912"/>
    <cellStyle name="Normal 13 3 8 2 3" xfId="53913"/>
    <cellStyle name="Normal 13 3 8 2 4" xfId="53914"/>
    <cellStyle name="Normal 13 3 8 3" xfId="53915"/>
    <cellStyle name="Normal 13 3 8 3 2" xfId="53916"/>
    <cellStyle name="Normal 13 3 8 4" xfId="53917"/>
    <cellStyle name="Normal 13 3 8 5" xfId="53918"/>
    <cellStyle name="Normal 13 3 9" xfId="53919"/>
    <cellStyle name="Normal 13 3 9 2" xfId="53920"/>
    <cellStyle name="Normal 13 3 9 2 2" xfId="53921"/>
    <cellStyle name="Normal 13 3 9 3" xfId="53922"/>
    <cellStyle name="Normal 13 3 9 4" xfId="53923"/>
    <cellStyle name="Normal 13 30" xfId="19726"/>
    <cellStyle name="Normal 13 31" xfId="19727"/>
    <cellStyle name="Normal 13 32" xfId="19728"/>
    <cellStyle name="Normal 13 33" xfId="19729"/>
    <cellStyle name="Normal 13 34" xfId="19730"/>
    <cellStyle name="Normal 13 35" xfId="19731"/>
    <cellStyle name="Normal 13 36" xfId="19732"/>
    <cellStyle name="Normal 13 37" xfId="19733"/>
    <cellStyle name="Normal 13 38" xfId="19734"/>
    <cellStyle name="Normal 13 39" xfId="19735"/>
    <cellStyle name="Normal 13 4" xfId="19736"/>
    <cellStyle name="Normal 13 4 10" xfId="53924"/>
    <cellStyle name="Normal 13 4 10 2" xfId="53925"/>
    <cellStyle name="Normal 13 4 10 2 2" xfId="53926"/>
    <cellStyle name="Normal 13 4 10 3" xfId="53927"/>
    <cellStyle name="Normal 13 4 10 4" xfId="53928"/>
    <cellStyle name="Normal 13 4 2" xfId="19737"/>
    <cellStyle name="Normal 13 4 2 2" xfId="53929"/>
    <cellStyle name="Normal 13 4 2 2 2" xfId="53930"/>
    <cellStyle name="Normal 13 4 2 2 2 2" xfId="53931"/>
    <cellStyle name="Normal 13 4 2 2 2 2 2" xfId="53932"/>
    <cellStyle name="Normal 13 4 2 2 2 3" xfId="53933"/>
    <cellStyle name="Normal 13 4 2 2 2 4" xfId="53934"/>
    <cellStyle name="Normal 13 4 2 2 3" xfId="53935"/>
    <cellStyle name="Normal 13 4 2 2 3 2" xfId="53936"/>
    <cellStyle name="Normal 13 4 2 2 3 2 2" xfId="53937"/>
    <cellStyle name="Normal 13 4 2 2 3 3" xfId="53938"/>
    <cellStyle name="Normal 13 4 2 2 3 4" xfId="53939"/>
    <cellStyle name="Normal 13 4 2 2 4" xfId="53940"/>
    <cellStyle name="Normal 13 4 2 2 4 2" xfId="53941"/>
    <cellStyle name="Normal 13 4 2 2 5" xfId="53942"/>
    <cellStyle name="Normal 13 4 2 2 6" xfId="53943"/>
    <cellStyle name="Normal 13 4 2 3" xfId="53944"/>
    <cellStyle name="Normal 13 4 2 3 2" xfId="53945"/>
    <cellStyle name="Normal 13 4 2 3 2 2" xfId="53946"/>
    <cellStyle name="Normal 13 4 2 3 3" xfId="53947"/>
    <cellStyle name="Normal 13 4 2 3 4" xfId="53948"/>
    <cellStyle name="Normal 13 4 2 4" xfId="53949"/>
    <cellStyle name="Normal 13 4 2 4 2" xfId="53950"/>
    <cellStyle name="Normal 13 4 2 4 2 2" xfId="53951"/>
    <cellStyle name="Normal 13 4 2 4 3" xfId="53952"/>
    <cellStyle name="Normal 13 4 2 4 4" xfId="53953"/>
    <cellStyle name="Normal 13 4 2 5" xfId="53954"/>
    <cellStyle name="Normal 13 4 2 5 2" xfId="53955"/>
    <cellStyle name="Normal 13 4 2 6" xfId="53956"/>
    <cellStyle name="Normal 13 4 2 7" xfId="53957"/>
    <cellStyle name="Normal 13 4 3" xfId="19738"/>
    <cellStyle name="Normal 13 4 3 2" xfId="53958"/>
    <cellStyle name="Normal 13 4 3 2 2" xfId="53959"/>
    <cellStyle name="Normal 13 4 3 2 2 2" xfId="53960"/>
    <cellStyle name="Normal 13 4 3 2 2 2 2" xfId="53961"/>
    <cellStyle name="Normal 13 4 3 2 2 3" xfId="53962"/>
    <cellStyle name="Normal 13 4 3 2 2 4" xfId="53963"/>
    <cellStyle name="Normal 13 4 3 2 3" xfId="53964"/>
    <cellStyle name="Normal 13 4 3 2 3 2" xfId="53965"/>
    <cellStyle name="Normal 13 4 3 2 3 2 2" xfId="53966"/>
    <cellStyle name="Normal 13 4 3 2 3 3" xfId="53967"/>
    <cellStyle name="Normal 13 4 3 2 3 4" xfId="53968"/>
    <cellStyle name="Normal 13 4 3 2 4" xfId="53969"/>
    <cellStyle name="Normal 13 4 3 2 4 2" xfId="53970"/>
    <cellStyle name="Normal 13 4 3 2 5" xfId="53971"/>
    <cellStyle name="Normal 13 4 3 2 6" xfId="53972"/>
    <cellStyle name="Normal 13 4 3 3" xfId="53973"/>
    <cellStyle name="Normal 13 4 3 3 2" xfId="53974"/>
    <cellStyle name="Normal 13 4 3 3 2 2" xfId="53975"/>
    <cellStyle name="Normal 13 4 3 3 3" xfId="53976"/>
    <cellStyle name="Normal 13 4 3 3 4" xfId="53977"/>
    <cellStyle name="Normal 13 4 3 4" xfId="53978"/>
    <cellStyle name="Normal 13 4 3 4 2" xfId="53979"/>
    <cellStyle name="Normal 13 4 3 4 2 2" xfId="53980"/>
    <cellStyle name="Normal 13 4 3 4 3" xfId="53981"/>
    <cellStyle name="Normal 13 4 3 4 4" xfId="53982"/>
    <cellStyle name="Normal 13 4 3 5" xfId="53983"/>
    <cellStyle name="Normal 13 4 3 5 2" xfId="53984"/>
    <cellStyle name="Normal 13 4 3 6" xfId="53985"/>
    <cellStyle name="Normal 13 4 3 7" xfId="53986"/>
    <cellStyle name="Normal 13 4 4" xfId="53987"/>
    <cellStyle name="Normal 13 4 4 2" xfId="53988"/>
    <cellStyle name="Normal 13 4 4 2 2" xfId="53989"/>
    <cellStyle name="Normal 13 4 4 2 2 2" xfId="53990"/>
    <cellStyle name="Normal 13 4 4 2 3" xfId="53991"/>
    <cellStyle name="Normal 13 4 4 2 4" xfId="53992"/>
    <cellStyle name="Normal 13 4 4 3" xfId="53993"/>
    <cellStyle name="Normal 13 4 4 3 2" xfId="53994"/>
    <cellStyle name="Normal 13 4 4 3 2 2" xfId="53995"/>
    <cellStyle name="Normal 13 4 4 3 3" xfId="53996"/>
    <cellStyle name="Normal 13 4 4 3 4" xfId="53997"/>
    <cellStyle name="Normal 13 4 4 4" xfId="53998"/>
    <cellStyle name="Normal 13 4 4 4 2" xfId="53999"/>
    <cellStyle name="Normal 13 4 4 5" xfId="54000"/>
    <cellStyle name="Normal 13 4 4 6" xfId="54001"/>
    <cellStyle name="Normal 13 4 5" xfId="54002"/>
    <cellStyle name="Normal 13 4 5 2" xfId="54003"/>
    <cellStyle name="Normal 13 4 5 2 2" xfId="54004"/>
    <cellStyle name="Normal 13 4 5 2 2 2" xfId="54005"/>
    <cellStyle name="Normal 13 4 5 2 3" xfId="54006"/>
    <cellStyle name="Normal 13 4 5 2 4" xfId="54007"/>
    <cellStyle name="Normal 13 4 5 3" xfId="54008"/>
    <cellStyle name="Normal 13 4 5 3 2" xfId="54009"/>
    <cellStyle name="Normal 13 4 5 3 2 2" xfId="54010"/>
    <cellStyle name="Normal 13 4 5 3 3" xfId="54011"/>
    <cellStyle name="Normal 13 4 5 3 4" xfId="54012"/>
    <cellStyle name="Normal 13 4 5 4" xfId="54013"/>
    <cellStyle name="Normal 13 4 5 4 2" xfId="54014"/>
    <cellStyle name="Normal 13 4 5 5" xfId="54015"/>
    <cellStyle name="Normal 13 4 5 6" xfId="54016"/>
    <cellStyle name="Normal 13 4 6" xfId="54017"/>
    <cellStyle name="Normal 13 4 6 2" xfId="54018"/>
    <cellStyle name="Normal 13 4 6 2 2" xfId="54019"/>
    <cellStyle name="Normal 13 4 6 2 2 2" xfId="54020"/>
    <cellStyle name="Normal 13 4 6 2 3" xfId="54021"/>
    <cellStyle name="Normal 13 4 6 2 4" xfId="54022"/>
    <cellStyle name="Normal 13 4 6 3" xfId="54023"/>
    <cellStyle name="Normal 13 4 6 3 2" xfId="54024"/>
    <cellStyle name="Normal 13 4 6 4" xfId="54025"/>
    <cellStyle name="Normal 13 4 6 5" xfId="54026"/>
    <cellStyle name="Normal 13 4 7" xfId="54027"/>
    <cellStyle name="Normal 13 4 7 2" xfId="54028"/>
    <cellStyle name="Normal 13 4 7 2 2" xfId="54029"/>
    <cellStyle name="Normal 13 4 7 3" xfId="54030"/>
    <cellStyle name="Normal 13 4 7 4" xfId="54031"/>
    <cellStyle name="Normal 13 4 8" xfId="54032"/>
    <cellStyle name="Normal 13 4 8 2" xfId="54033"/>
    <cellStyle name="Normal 13 4 8 2 2" xfId="54034"/>
    <cellStyle name="Normal 13 4 8 3" xfId="54035"/>
    <cellStyle name="Normal 13 4 8 4" xfId="54036"/>
    <cellStyle name="Normal 13 4 9" xfId="54037"/>
    <cellStyle name="Normal 13 40" xfId="19739"/>
    <cellStyle name="Normal 13 41" xfId="19740"/>
    <cellStyle name="Normal 13 42" xfId="19741"/>
    <cellStyle name="Normal 13 43" xfId="19742"/>
    <cellStyle name="Normal 13 44" xfId="19743"/>
    <cellStyle name="Normal 13 45" xfId="19744"/>
    <cellStyle name="Normal 13 46" xfId="19745"/>
    <cellStyle name="Normal 13 47" xfId="19746"/>
    <cellStyle name="Normal 13 48" xfId="19747"/>
    <cellStyle name="Normal 13 49" xfId="19748"/>
    <cellStyle name="Normal 13 5" xfId="19749"/>
    <cellStyle name="Normal 13 5 2" xfId="19750"/>
    <cellStyle name="Normal 13 5 3" xfId="19751"/>
    <cellStyle name="Normal 13 50" xfId="19752"/>
    <cellStyle name="Normal 13 51" xfId="19753"/>
    <cellStyle name="Normal 13 6" xfId="19754"/>
    <cellStyle name="Normal 13 6 2" xfId="19755"/>
    <cellStyle name="Normal 13 6 2 2" xfId="54038"/>
    <cellStyle name="Normal 13 6 2 2 2" xfId="54039"/>
    <cellStyle name="Normal 13 6 2 2 2 2" xfId="54040"/>
    <cellStyle name="Normal 13 6 2 2 2 2 2" xfId="54041"/>
    <cellStyle name="Normal 13 6 2 2 2 3" xfId="54042"/>
    <cellStyle name="Normal 13 6 2 2 2 4" xfId="54043"/>
    <cellStyle name="Normal 13 6 2 2 3" xfId="54044"/>
    <cellStyle name="Normal 13 6 2 2 3 2" xfId="54045"/>
    <cellStyle name="Normal 13 6 2 2 3 2 2" xfId="54046"/>
    <cellStyle name="Normal 13 6 2 2 3 3" xfId="54047"/>
    <cellStyle name="Normal 13 6 2 2 3 4" xfId="54048"/>
    <cellStyle name="Normal 13 6 2 2 4" xfId="54049"/>
    <cellStyle name="Normal 13 6 2 2 4 2" xfId="54050"/>
    <cellStyle name="Normal 13 6 2 2 5" xfId="54051"/>
    <cellStyle name="Normal 13 6 2 2 6" xfId="54052"/>
    <cellStyle name="Normal 13 6 2 3" xfId="54053"/>
    <cellStyle name="Normal 13 6 2 3 2" xfId="54054"/>
    <cellStyle name="Normal 13 6 2 3 2 2" xfId="54055"/>
    <cellStyle name="Normal 13 6 2 3 3" xfId="54056"/>
    <cellStyle name="Normal 13 6 2 3 4" xfId="54057"/>
    <cellStyle name="Normal 13 6 2 4" xfId="54058"/>
    <cellStyle name="Normal 13 6 2 4 2" xfId="54059"/>
    <cellStyle name="Normal 13 6 2 4 2 2" xfId="54060"/>
    <cellStyle name="Normal 13 6 2 4 3" xfId="54061"/>
    <cellStyle name="Normal 13 6 2 4 4" xfId="54062"/>
    <cellStyle name="Normal 13 6 2 5" xfId="54063"/>
    <cellStyle name="Normal 13 6 2 6" xfId="54064"/>
    <cellStyle name="Normal 13 6 2 6 2" xfId="54065"/>
    <cellStyle name="Normal 13 6 2 6 2 2" xfId="54066"/>
    <cellStyle name="Normal 13 6 2 6 3" xfId="54067"/>
    <cellStyle name="Normal 13 6 2 6 4" xfId="54068"/>
    <cellStyle name="Normal 13 6 3" xfId="19756"/>
    <cellStyle name="Normal 13 6 3 2" xfId="54069"/>
    <cellStyle name="Normal 13 6 3 2 2" xfId="54070"/>
    <cellStyle name="Normal 13 6 3 2 2 2" xfId="54071"/>
    <cellStyle name="Normal 13 6 3 2 3" xfId="54072"/>
    <cellStyle name="Normal 13 6 3 2 4" xfId="54073"/>
    <cellStyle name="Normal 13 6 3 3" xfId="54074"/>
    <cellStyle name="Normal 13 6 3 3 2" xfId="54075"/>
    <cellStyle name="Normal 13 6 3 3 2 2" xfId="54076"/>
    <cellStyle name="Normal 13 6 3 3 3" xfId="54077"/>
    <cellStyle name="Normal 13 6 3 3 4" xfId="54078"/>
    <cellStyle name="Normal 13 6 3 4" xfId="54079"/>
    <cellStyle name="Normal 13 6 3 4 2" xfId="54080"/>
    <cellStyle name="Normal 13 6 3 5" xfId="54081"/>
    <cellStyle name="Normal 13 6 3 6" xfId="54082"/>
    <cellStyle name="Normal 13 6 4" xfId="54083"/>
    <cellStyle name="Normal 13 6 4 2" xfId="54084"/>
    <cellStyle name="Normal 13 6 4 2 2" xfId="54085"/>
    <cellStyle name="Normal 13 6 4 2 2 2" xfId="54086"/>
    <cellStyle name="Normal 13 6 4 2 3" xfId="54087"/>
    <cellStyle name="Normal 13 6 4 2 4" xfId="54088"/>
    <cellStyle name="Normal 13 6 4 3" xfId="54089"/>
    <cellStyle name="Normal 13 6 4 3 2" xfId="54090"/>
    <cellStyle name="Normal 13 6 4 3 2 2" xfId="54091"/>
    <cellStyle name="Normal 13 6 4 3 3" xfId="54092"/>
    <cellStyle name="Normal 13 6 4 3 4" xfId="54093"/>
    <cellStyle name="Normal 13 6 4 4" xfId="54094"/>
    <cellStyle name="Normal 13 6 4 4 2" xfId="54095"/>
    <cellStyle name="Normal 13 6 4 5" xfId="54096"/>
    <cellStyle name="Normal 13 6 4 6" xfId="54097"/>
    <cellStyle name="Normal 13 6 5" xfId="54098"/>
    <cellStyle name="Normal 13 6 5 2" xfId="54099"/>
    <cellStyle name="Normal 13 6 5 2 2" xfId="54100"/>
    <cellStyle name="Normal 13 6 5 2 2 2" xfId="54101"/>
    <cellStyle name="Normal 13 6 5 2 3" xfId="54102"/>
    <cellStyle name="Normal 13 6 5 2 4" xfId="54103"/>
    <cellStyle name="Normal 13 6 5 3" xfId="54104"/>
    <cellStyle name="Normal 13 6 5 3 2" xfId="54105"/>
    <cellStyle name="Normal 13 6 5 4" xfId="54106"/>
    <cellStyle name="Normal 13 6 5 5" xfId="54107"/>
    <cellStyle name="Normal 13 6 6" xfId="54108"/>
    <cellStyle name="Normal 13 6 6 2" xfId="54109"/>
    <cellStyle name="Normal 13 6 6 2 2" xfId="54110"/>
    <cellStyle name="Normal 13 6 6 3" xfId="54111"/>
    <cellStyle name="Normal 13 6 6 4" xfId="54112"/>
    <cellStyle name="Normal 13 6 7" xfId="54113"/>
    <cellStyle name="Normal 13 6 7 2" xfId="54114"/>
    <cellStyle name="Normal 13 6 7 2 2" xfId="54115"/>
    <cellStyle name="Normal 13 6 7 3" xfId="54116"/>
    <cellStyle name="Normal 13 6 7 4" xfId="54117"/>
    <cellStyle name="Normal 13 6 8" xfId="54118"/>
    <cellStyle name="Normal 13 6 9" xfId="54119"/>
    <cellStyle name="Normal 13 6 9 2" xfId="54120"/>
    <cellStyle name="Normal 13 6 9 2 2" xfId="54121"/>
    <cellStyle name="Normal 13 6 9 3" xfId="54122"/>
    <cellStyle name="Normal 13 6 9 4" xfId="54123"/>
    <cellStyle name="Normal 13 7" xfId="19757"/>
    <cellStyle name="Normal 13 7 2" xfId="19758"/>
    <cellStyle name="Normal 13 7 2 2" xfId="19759"/>
    <cellStyle name="Normal 13 7 2 2 2" xfId="54124"/>
    <cellStyle name="Normal 13 7 2 2 2 2" xfId="54125"/>
    <cellStyle name="Normal 13 7 2 2 3" xfId="54126"/>
    <cellStyle name="Normal 13 7 2 2 4" xfId="54127"/>
    <cellStyle name="Normal 13 7 2 3" xfId="54128"/>
    <cellStyle name="Normal 13 7 2 3 2" xfId="54129"/>
    <cellStyle name="Normal 13 7 2 3 2 2" xfId="54130"/>
    <cellStyle name="Normal 13 7 2 3 3" xfId="54131"/>
    <cellStyle name="Normal 13 7 2 3 4" xfId="54132"/>
    <cellStyle name="Normal 13 7 2 4" xfId="54133"/>
    <cellStyle name="Normal 13 7 2 5" xfId="54134"/>
    <cellStyle name="Normal 13 7 2 5 2" xfId="54135"/>
    <cellStyle name="Normal 13 7 2 5 2 2" xfId="54136"/>
    <cellStyle name="Normal 13 7 2 5 3" xfId="54137"/>
    <cellStyle name="Normal 13 7 2 5 4" xfId="54138"/>
    <cellStyle name="Normal 13 7 3" xfId="19760"/>
    <cellStyle name="Normal 13 7 3 2" xfId="54139"/>
    <cellStyle name="Normal 13 7 3 2 2" xfId="54140"/>
    <cellStyle name="Normal 13 7 3 3" xfId="54141"/>
    <cellStyle name="Normal 13 7 3 4" xfId="54142"/>
    <cellStyle name="Normal 13 7 4" xfId="54143"/>
    <cellStyle name="Normal 13 7 4 2" xfId="54144"/>
    <cellStyle name="Normal 13 7 4 2 2" xfId="54145"/>
    <cellStyle name="Normal 13 7 4 3" xfId="54146"/>
    <cellStyle name="Normal 13 7 4 4" xfId="54147"/>
    <cellStyle name="Normal 13 7 5" xfId="54148"/>
    <cellStyle name="Normal 13 7 6" xfId="54149"/>
    <cellStyle name="Normal 13 7 6 2" xfId="54150"/>
    <cellStyle name="Normal 13 7 6 2 2" xfId="54151"/>
    <cellStyle name="Normal 13 7 6 3" xfId="54152"/>
    <cellStyle name="Normal 13 7 6 4" xfId="54153"/>
    <cellStyle name="Normal 13 8" xfId="19761"/>
    <cellStyle name="Normal 13 8 2" xfId="19762"/>
    <cellStyle name="Normal 13 8 2 2" xfId="54154"/>
    <cellStyle name="Normal 13 8 2 2 2" xfId="54155"/>
    <cellStyle name="Normal 13 8 2 2 2 2" xfId="54156"/>
    <cellStyle name="Normal 13 8 2 2 3" xfId="54157"/>
    <cellStyle name="Normal 13 8 2 2 4" xfId="54158"/>
    <cellStyle name="Normal 13 8 2 3" xfId="54159"/>
    <cellStyle name="Normal 13 8 2 3 2" xfId="54160"/>
    <cellStyle name="Normal 13 8 2 3 2 2" xfId="54161"/>
    <cellStyle name="Normal 13 8 2 3 3" xfId="54162"/>
    <cellStyle name="Normal 13 8 2 3 4" xfId="54163"/>
    <cellStyle name="Normal 13 8 2 4" xfId="54164"/>
    <cellStyle name="Normal 13 8 2 4 2" xfId="54165"/>
    <cellStyle name="Normal 13 8 2 5" xfId="54166"/>
    <cellStyle name="Normal 13 8 2 6" xfId="54167"/>
    <cellStyle name="Normal 13 8 3" xfId="19763"/>
    <cellStyle name="Normal 13 8 3 2" xfId="54168"/>
    <cellStyle name="Normal 13 8 3 2 2" xfId="54169"/>
    <cellStyle name="Normal 13 8 3 3" xfId="54170"/>
    <cellStyle name="Normal 13 8 3 4" xfId="54171"/>
    <cellStyle name="Normal 13 8 4" xfId="54172"/>
    <cellStyle name="Normal 13 8 4 2" xfId="54173"/>
    <cellStyle name="Normal 13 8 4 2 2" xfId="54174"/>
    <cellStyle name="Normal 13 8 4 3" xfId="54175"/>
    <cellStyle name="Normal 13 8 4 4" xfId="54176"/>
    <cellStyle name="Normal 13 8 5" xfId="54177"/>
    <cellStyle name="Normal 13 8 6" xfId="54178"/>
    <cellStyle name="Normal 13 8 6 2" xfId="54179"/>
    <cellStyle name="Normal 13 8 6 2 2" xfId="54180"/>
    <cellStyle name="Normal 13 8 6 3" xfId="54181"/>
    <cellStyle name="Normal 13 8 6 4" xfId="54182"/>
    <cellStyle name="Normal 13 9" xfId="19764"/>
    <cellStyle name="Normal 13 9 2" xfId="19765"/>
    <cellStyle name="Normal 13 9 2 2" xfId="54183"/>
    <cellStyle name="Normal 13 9 2 2 2" xfId="54184"/>
    <cellStyle name="Normal 13 9 2 3" xfId="54185"/>
    <cellStyle name="Normal 13 9 2 4" xfId="54186"/>
    <cellStyle name="Normal 13 9 3" xfId="19766"/>
    <cellStyle name="Normal 13 9 3 2" xfId="54187"/>
    <cellStyle name="Normal 13 9 3 2 2" xfId="54188"/>
    <cellStyle name="Normal 13 9 3 3" xfId="54189"/>
    <cellStyle name="Normal 13 9 3 4" xfId="54190"/>
    <cellStyle name="Normal 13 9 4" xfId="54191"/>
    <cellStyle name="Normal 13 9 4 2" xfId="54192"/>
    <cellStyle name="Normal 13 9 5" xfId="54193"/>
    <cellStyle name="Normal 13 9 6" xfId="54194"/>
    <cellStyle name="Normal 13 9 7" xfId="54195"/>
    <cellStyle name="Normal 13_Income Statement " xfId="54196"/>
    <cellStyle name="Normal 130" xfId="19767"/>
    <cellStyle name="Normal 130 2" xfId="19768"/>
    <cellStyle name="Normal 130 3" xfId="54197"/>
    <cellStyle name="Normal 131" xfId="19769"/>
    <cellStyle name="Normal 131 2" xfId="19770"/>
    <cellStyle name="Normal 131 3" xfId="54198"/>
    <cellStyle name="Normal 132" xfId="19771"/>
    <cellStyle name="Normal 132 2" xfId="19772"/>
    <cellStyle name="Normal 132 3" xfId="54199"/>
    <cellStyle name="Normal 133" xfId="19773"/>
    <cellStyle name="Normal 133 2" xfId="19774"/>
    <cellStyle name="Normal 133 3" xfId="54200"/>
    <cellStyle name="Normal 134" xfId="19775"/>
    <cellStyle name="Normal 134 2" xfId="54201"/>
    <cellStyle name="Normal 134 3" xfId="54202"/>
    <cellStyle name="Normal 135" xfId="19776"/>
    <cellStyle name="Normal 135 2" xfId="54203"/>
    <cellStyle name="Normal 135 3" xfId="54204"/>
    <cellStyle name="Normal 136" xfId="19777"/>
    <cellStyle name="Normal 136 2" xfId="54205"/>
    <cellStyle name="Normal 136 3" xfId="54206"/>
    <cellStyle name="Normal 137" xfId="19778"/>
    <cellStyle name="Normal 137 2" xfId="19779"/>
    <cellStyle name="Normal 137 3" xfId="54207"/>
    <cellStyle name="Normal 138" xfId="19780"/>
    <cellStyle name="Normal 138 2" xfId="54208"/>
    <cellStyle name="Normal 138 3" xfId="54209"/>
    <cellStyle name="Normal 139" xfId="19781"/>
    <cellStyle name="Normal 139 2" xfId="54210"/>
    <cellStyle name="Normal 139 3" xfId="54211"/>
    <cellStyle name="Normal 14" xfId="19782"/>
    <cellStyle name="Normal 14 10" xfId="19783"/>
    <cellStyle name="Normal 14 10 2" xfId="19784"/>
    <cellStyle name="Normal 14 10 2 2" xfId="54212"/>
    <cellStyle name="Normal 14 10 2 2 2" xfId="54213"/>
    <cellStyle name="Normal 14 10 2 3" xfId="54214"/>
    <cellStyle name="Normal 14 10 2 4" xfId="54215"/>
    <cellStyle name="Normal 14 10 3" xfId="19785"/>
    <cellStyle name="Normal 14 10 3 2" xfId="54216"/>
    <cellStyle name="Normal 14 10 3 2 2" xfId="54217"/>
    <cellStyle name="Normal 14 10 3 3" xfId="54218"/>
    <cellStyle name="Normal 14 10 3 4" xfId="54219"/>
    <cellStyle name="Normal 14 10 4" xfId="54220"/>
    <cellStyle name="Normal 14 10 4 2" xfId="54221"/>
    <cellStyle name="Normal 14 10 5" xfId="54222"/>
    <cellStyle name="Normal 14 10 6" xfId="54223"/>
    <cellStyle name="Normal 14 10 7" xfId="54224"/>
    <cellStyle name="Normal 14 11" xfId="19786"/>
    <cellStyle name="Normal 14 11 2" xfId="19787"/>
    <cellStyle name="Normal 14 11 2 2" xfId="54225"/>
    <cellStyle name="Normal 14 11 2 2 2" xfId="54226"/>
    <cellStyle name="Normal 14 11 2 3" xfId="54227"/>
    <cellStyle name="Normal 14 11 2 4" xfId="54228"/>
    <cellStyle name="Normal 14 11 3" xfId="19788"/>
    <cellStyle name="Normal 14 11 3 2" xfId="54229"/>
    <cellStyle name="Normal 14 11 3 2 2" xfId="54230"/>
    <cellStyle name="Normal 14 11 3 3" xfId="54231"/>
    <cellStyle name="Normal 14 11 3 4" xfId="54232"/>
    <cellStyle name="Normal 14 11 4" xfId="54233"/>
    <cellStyle name="Normal 14 11 4 2" xfId="54234"/>
    <cellStyle name="Normal 14 11 5" xfId="54235"/>
    <cellStyle name="Normal 14 11 6" xfId="54236"/>
    <cellStyle name="Normal 14 12" xfId="19789"/>
    <cellStyle name="Normal 14 12 2" xfId="19790"/>
    <cellStyle name="Normal 14 12 2 2" xfId="54237"/>
    <cellStyle name="Normal 14 12 2 2 2" xfId="54238"/>
    <cellStyle name="Normal 14 12 2 3" xfId="54239"/>
    <cellStyle name="Normal 14 12 2 4" xfId="54240"/>
    <cellStyle name="Normal 14 12 3" xfId="19791"/>
    <cellStyle name="Normal 14 12 3 2" xfId="54241"/>
    <cellStyle name="Normal 14 12 4" xfId="54242"/>
    <cellStyle name="Normal 14 12 5" xfId="54243"/>
    <cellStyle name="Normal 14 13" xfId="19792"/>
    <cellStyle name="Normal 14 13 2" xfId="19793"/>
    <cellStyle name="Normal 14 13 2 2" xfId="54244"/>
    <cellStyle name="Normal 14 13 3" xfId="19794"/>
    <cellStyle name="Normal 14 13 4" xfId="54245"/>
    <cellStyle name="Normal 14 14" xfId="19795"/>
    <cellStyle name="Normal 14 14 2" xfId="19796"/>
    <cellStyle name="Normal 14 14 2 2" xfId="54246"/>
    <cellStyle name="Normal 14 14 3" xfId="19797"/>
    <cellStyle name="Normal 14 14 4" xfId="54247"/>
    <cellStyle name="Normal 14 15" xfId="19798"/>
    <cellStyle name="Normal 14 15 2" xfId="19799"/>
    <cellStyle name="Normal 14 15 2 2" xfId="54248"/>
    <cellStyle name="Normal 14 15 3" xfId="19800"/>
    <cellStyle name="Normal 14 15 4" xfId="54249"/>
    <cellStyle name="Normal 14 16" xfId="19801"/>
    <cellStyle name="Normal 14 16 2" xfId="19802"/>
    <cellStyle name="Normal 14 16 3" xfId="19803"/>
    <cellStyle name="Normal 14 17" xfId="19804"/>
    <cellStyle name="Normal 14 17 2" xfId="19805"/>
    <cellStyle name="Normal 14 17 3" xfId="19806"/>
    <cellStyle name="Normal 14 18" xfId="19807"/>
    <cellStyle name="Normal 14 18 2" xfId="19808"/>
    <cellStyle name="Normal 14 18 3" xfId="19809"/>
    <cellStyle name="Normal 14 19" xfId="19810"/>
    <cellStyle name="Normal 14 19 2" xfId="19811"/>
    <cellStyle name="Normal 14 19 3" xfId="19812"/>
    <cellStyle name="Normal 14 2" xfId="19813"/>
    <cellStyle name="Normal 14 2 10" xfId="54250"/>
    <cellStyle name="Normal 14 2 10 2" xfId="54251"/>
    <cellStyle name="Normal 14 2 10 2 2" xfId="54252"/>
    <cellStyle name="Normal 14 2 10 3" xfId="54253"/>
    <cellStyle name="Normal 14 2 10 4" xfId="54254"/>
    <cellStyle name="Normal 14 2 11" xfId="54255"/>
    <cellStyle name="Normal 14 2 11 2" xfId="54256"/>
    <cellStyle name="Normal 14 2 11 2 2" xfId="54257"/>
    <cellStyle name="Normal 14 2 11 3" xfId="54258"/>
    <cellStyle name="Normal 14 2 11 4" xfId="54259"/>
    <cellStyle name="Normal 14 2 12" xfId="54260"/>
    <cellStyle name="Normal 14 2 13" xfId="54261"/>
    <cellStyle name="Normal 14 2 13 2" xfId="54262"/>
    <cellStyle name="Normal 14 2 13 2 2" xfId="54263"/>
    <cellStyle name="Normal 14 2 13 3" xfId="54264"/>
    <cellStyle name="Normal 14 2 13 4" xfId="54265"/>
    <cellStyle name="Normal 14 2 2" xfId="19814"/>
    <cellStyle name="Normal 14 2 2 10" xfId="54266"/>
    <cellStyle name="Normal 14 2 2 10 2" xfId="54267"/>
    <cellStyle name="Normal 14 2 2 10 2 2" xfId="54268"/>
    <cellStyle name="Normal 14 2 2 10 3" xfId="54269"/>
    <cellStyle name="Normal 14 2 2 10 4" xfId="54270"/>
    <cellStyle name="Normal 14 2 2 2" xfId="54271"/>
    <cellStyle name="Normal 14 2 2 2 2" xfId="54272"/>
    <cellStyle name="Normal 14 2 2 2 2 2" xfId="54273"/>
    <cellStyle name="Normal 14 2 2 2 2 2 2" xfId="54274"/>
    <cellStyle name="Normal 14 2 2 2 2 2 2 2" xfId="54275"/>
    <cellStyle name="Normal 14 2 2 2 2 2 3" xfId="54276"/>
    <cellStyle name="Normal 14 2 2 2 2 2 4" xfId="54277"/>
    <cellStyle name="Normal 14 2 2 2 2 3" xfId="54278"/>
    <cellStyle name="Normal 14 2 2 2 2 3 2" xfId="54279"/>
    <cellStyle name="Normal 14 2 2 2 2 3 2 2" xfId="54280"/>
    <cellStyle name="Normal 14 2 2 2 2 3 3" xfId="54281"/>
    <cellStyle name="Normal 14 2 2 2 2 3 4" xfId="54282"/>
    <cellStyle name="Normal 14 2 2 2 2 4" xfId="54283"/>
    <cellStyle name="Normal 14 2 2 2 2 4 2" xfId="54284"/>
    <cellStyle name="Normal 14 2 2 2 2 5" xfId="54285"/>
    <cellStyle name="Normal 14 2 2 2 2 6" xfId="54286"/>
    <cellStyle name="Normal 14 2 2 2 3" xfId="54287"/>
    <cellStyle name="Normal 14 2 2 2 3 2" xfId="54288"/>
    <cellStyle name="Normal 14 2 2 2 3 2 2" xfId="54289"/>
    <cellStyle name="Normal 14 2 2 2 3 3" xfId="54290"/>
    <cellStyle name="Normal 14 2 2 2 3 4" xfId="54291"/>
    <cellStyle name="Normal 14 2 2 2 4" xfId="54292"/>
    <cellStyle name="Normal 14 2 2 2 4 2" xfId="54293"/>
    <cellStyle name="Normal 14 2 2 2 4 2 2" xfId="54294"/>
    <cellStyle name="Normal 14 2 2 2 4 3" xfId="54295"/>
    <cellStyle name="Normal 14 2 2 2 4 4" xfId="54296"/>
    <cellStyle name="Normal 14 2 2 2 5" xfId="54297"/>
    <cellStyle name="Normal 14 2 2 2 5 2" xfId="54298"/>
    <cellStyle name="Normal 14 2 2 2 6" xfId="54299"/>
    <cellStyle name="Normal 14 2 2 2 7" xfId="54300"/>
    <cellStyle name="Normal 14 2 2 3" xfId="54301"/>
    <cellStyle name="Normal 14 2 2 3 2" xfId="54302"/>
    <cellStyle name="Normal 14 2 2 3 2 2" xfId="54303"/>
    <cellStyle name="Normal 14 2 2 3 2 2 2" xfId="54304"/>
    <cellStyle name="Normal 14 2 2 3 2 2 2 2" xfId="54305"/>
    <cellStyle name="Normal 14 2 2 3 2 2 3" xfId="54306"/>
    <cellStyle name="Normal 14 2 2 3 2 2 4" xfId="54307"/>
    <cellStyle name="Normal 14 2 2 3 2 3" xfId="54308"/>
    <cellStyle name="Normal 14 2 2 3 2 3 2" xfId="54309"/>
    <cellStyle name="Normal 14 2 2 3 2 3 2 2" xfId="54310"/>
    <cellStyle name="Normal 14 2 2 3 2 3 3" xfId="54311"/>
    <cellStyle name="Normal 14 2 2 3 2 3 4" xfId="54312"/>
    <cellStyle name="Normal 14 2 2 3 2 4" xfId="54313"/>
    <cellStyle name="Normal 14 2 2 3 2 4 2" xfId="54314"/>
    <cellStyle name="Normal 14 2 2 3 2 5" xfId="54315"/>
    <cellStyle name="Normal 14 2 2 3 2 6" xfId="54316"/>
    <cellStyle name="Normal 14 2 2 3 3" xfId="54317"/>
    <cellStyle name="Normal 14 2 2 3 3 2" xfId="54318"/>
    <cellStyle name="Normal 14 2 2 3 3 2 2" xfId="54319"/>
    <cellStyle name="Normal 14 2 2 3 3 3" xfId="54320"/>
    <cellStyle name="Normal 14 2 2 3 3 4" xfId="54321"/>
    <cellStyle name="Normal 14 2 2 3 4" xfId="54322"/>
    <cellStyle name="Normal 14 2 2 3 4 2" xfId="54323"/>
    <cellStyle name="Normal 14 2 2 3 4 2 2" xfId="54324"/>
    <cellStyle name="Normal 14 2 2 3 4 3" xfId="54325"/>
    <cellStyle name="Normal 14 2 2 3 4 4" xfId="54326"/>
    <cellStyle name="Normal 14 2 2 3 5" xfId="54327"/>
    <cellStyle name="Normal 14 2 2 3 5 2" xfId="54328"/>
    <cellStyle name="Normal 14 2 2 3 6" xfId="54329"/>
    <cellStyle name="Normal 14 2 2 3 7" xfId="54330"/>
    <cellStyle name="Normal 14 2 2 4" xfId="54331"/>
    <cellStyle name="Normal 14 2 2 4 2" xfId="54332"/>
    <cellStyle name="Normal 14 2 2 4 2 2" xfId="54333"/>
    <cellStyle name="Normal 14 2 2 4 2 2 2" xfId="54334"/>
    <cellStyle name="Normal 14 2 2 4 2 3" xfId="54335"/>
    <cellStyle name="Normal 14 2 2 4 2 4" xfId="54336"/>
    <cellStyle name="Normal 14 2 2 4 3" xfId="54337"/>
    <cellStyle name="Normal 14 2 2 4 3 2" xfId="54338"/>
    <cellStyle name="Normal 14 2 2 4 3 2 2" xfId="54339"/>
    <cellStyle name="Normal 14 2 2 4 3 3" xfId="54340"/>
    <cellStyle name="Normal 14 2 2 4 3 4" xfId="54341"/>
    <cellStyle name="Normal 14 2 2 4 4" xfId="54342"/>
    <cellStyle name="Normal 14 2 2 4 4 2" xfId="54343"/>
    <cellStyle name="Normal 14 2 2 4 5" xfId="54344"/>
    <cellStyle name="Normal 14 2 2 4 6" xfId="54345"/>
    <cellStyle name="Normal 14 2 2 5" xfId="54346"/>
    <cellStyle name="Normal 14 2 2 5 2" xfId="54347"/>
    <cellStyle name="Normal 14 2 2 5 2 2" xfId="54348"/>
    <cellStyle name="Normal 14 2 2 5 2 2 2" xfId="54349"/>
    <cellStyle name="Normal 14 2 2 5 2 3" xfId="54350"/>
    <cellStyle name="Normal 14 2 2 5 2 4" xfId="54351"/>
    <cellStyle name="Normal 14 2 2 5 3" xfId="54352"/>
    <cellStyle name="Normal 14 2 2 5 3 2" xfId="54353"/>
    <cellStyle name="Normal 14 2 2 5 3 2 2" xfId="54354"/>
    <cellStyle name="Normal 14 2 2 5 3 3" xfId="54355"/>
    <cellStyle name="Normal 14 2 2 5 3 4" xfId="54356"/>
    <cellStyle name="Normal 14 2 2 5 4" xfId="54357"/>
    <cellStyle name="Normal 14 2 2 5 4 2" xfId="54358"/>
    <cellStyle name="Normal 14 2 2 5 5" xfId="54359"/>
    <cellStyle name="Normal 14 2 2 5 6" xfId="54360"/>
    <cellStyle name="Normal 14 2 2 6" xfId="54361"/>
    <cellStyle name="Normal 14 2 2 6 2" xfId="54362"/>
    <cellStyle name="Normal 14 2 2 6 2 2" xfId="54363"/>
    <cellStyle name="Normal 14 2 2 6 2 2 2" xfId="54364"/>
    <cellStyle name="Normal 14 2 2 6 2 3" xfId="54365"/>
    <cellStyle name="Normal 14 2 2 6 2 4" xfId="54366"/>
    <cellStyle name="Normal 14 2 2 6 3" xfId="54367"/>
    <cellStyle name="Normal 14 2 2 6 3 2" xfId="54368"/>
    <cellStyle name="Normal 14 2 2 6 4" xfId="54369"/>
    <cellStyle name="Normal 14 2 2 6 5" xfId="54370"/>
    <cellStyle name="Normal 14 2 2 7" xfId="54371"/>
    <cellStyle name="Normal 14 2 2 7 2" xfId="54372"/>
    <cellStyle name="Normal 14 2 2 7 2 2" xfId="54373"/>
    <cellStyle name="Normal 14 2 2 7 3" xfId="54374"/>
    <cellStyle name="Normal 14 2 2 7 4" xfId="54375"/>
    <cellStyle name="Normal 14 2 2 8" xfId="54376"/>
    <cellStyle name="Normal 14 2 2 8 2" xfId="54377"/>
    <cellStyle name="Normal 14 2 2 8 2 2" xfId="54378"/>
    <cellStyle name="Normal 14 2 2 8 3" xfId="54379"/>
    <cellStyle name="Normal 14 2 2 8 4" xfId="54380"/>
    <cellStyle name="Normal 14 2 2 9" xfId="54381"/>
    <cellStyle name="Normal 14 2 3" xfId="19815"/>
    <cellStyle name="Normal 14 2 3 2" xfId="54382"/>
    <cellStyle name="Normal 14 2 3 2 2" xfId="54383"/>
    <cellStyle name="Normal 14 2 3 2 2 2" xfId="54384"/>
    <cellStyle name="Normal 14 2 3 2 2 2 2" xfId="54385"/>
    <cellStyle name="Normal 14 2 3 2 2 3" xfId="54386"/>
    <cellStyle name="Normal 14 2 3 2 2 4" xfId="54387"/>
    <cellStyle name="Normal 14 2 3 2 3" xfId="54388"/>
    <cellStyle name="Normal 14 2 3 2 3 2" xfId="54389"/>
    <cellStyle name="Normal 14 2 3 2 3 2 2" xfId="54390"/>
    <cellStyle name="Normal 14 2 3 2 3 3" xfId="54391"/>
    <cellStyle name="Normal 14 2 3 2 3 4" xfId="54392"/>
    <cellStyle name="Normal 14 2 3 2 4" xfId="54393"/>
    <cellStyle name="Normal 14 2 3 2 4 2" xfId="54394"/>
    <cellStyle name="Normal 14 2 3 2 5" xfId="54395"/>
    <cellStyle name="Normal 14 2 3 2 6" xfId="54396"/>
    <cellStyle name="Normal 14 2 3 3" xfId="54397"/>
    <cellStyle name="Normal 14 2 3 3 2" xfId="54398"/>
    <cellStyle name="Normal 14 2 3 3 2 2" xfId="54399"/>
    <cellStyle name="Normal 14 2 3 3 3" xfId="54400"/>
    <cellStyle name="Normal 14 2 3 3 4" xfId="54401"/>
    <cellStyle name="Normal 14 2 3 4" xfId="54402"/>
    <cellStyle name="Normal 14 2 3 4 2" xfId="54403"/>
    <cellStyle name="Normal 14 2 3 4 2 2" xfId="54404"/>
    <cellStyle name="Normal 14 2 3 4 3" xfId="54405"/>
    <cellStyle name="Normal 14 2 3 4 4" xfId="54406"/>
    <cellStyle name="Normal 14 2 3 5" xfId="54407"/>
    <cellStyle name="Normal 14 2 3 5 2" xfId="54408"/>
    <cellStyle name="Normal 14 2 3 6" xfId="54409"/>
    <cellStyle name="Normal 14 2 3 7" xfId="54410"/>
    <cellStyle name="Normal 14 2 4" xfId="54411"/>
    <cellStyle name="Normal 14 2 5" xfId="54412"/>
    <cellStyle name="Normal 14 2 5 2" xfId="54413"/>
    <cellStyle name="Normal 14 2 5 2 2" xfId="54414"/>
    <cellStyle name="Normal 14 2 5 2 2 2" xfId="54415"/>
    <cellStyle name="Normal 14 2 5 2 2 2 2" xfId="54416"/>
    <cellStyle name="Normal 14 2 5 2 2 3" xfId="54417"/>
    <cellStyle name="Normal 14 2 5 2 2 4" xfId="54418"/>
    <cellStyle name="Normal 14 2 5 2 3" xfId="54419"/>
    <cellStyle name="Normal 14 2 5 2 3 2" xfId="54420"/>
    <cellStyle name="Normal 14 2 5 2 3 2 2" xfId="54421"/>
    <cellStyle name="Normal 14 2 5 2 3 3" xfId="54422"/>
    <cellStyle name="Normal 14 2 5 2 3 4" xfId="54423"/>
    <cellStyle name="Normal 14 2 5 2 4" xfId="54424"/>
    <cellStyle name="Normal 14 2 5 2 4 2" xfId="54425"/>
    <cellStyle name="Normal 14 2 5 2 5" xfId="54426"/>
    <cellStyle name="Normal 14 2 5 2 6" xfId="54427"/>
    <cellStyle name="Normal 14 2 5 3" xfId="54428"/>
    <cellStyle name="Normal 14 2 5 3 2" xfId="54429"/>
    <cellStyle name="Normal 14 2 5 3 2 2" xfId="54430"/>
    <cellStyle name="Normal 14 2 5 3 3" xfId="54431"/>
    <cellStyle name="Normal 14 2 5 3 4" xfId="54432"/>
    <cellStyle name="Normal 14 2 5 4" xfId="54433"/>
    <cellStyle name="Normal 14 2 5 4 2" xfId="54434"/>
    <cellStyle name="Normal 14 2 5 4 2 2" xfId="54435"/>
    <cellStyle name="Normal 14 2 5 4 3" xfId="54436"/>
    <cellStyle name="Normal 14 2 5 4 4" xfId="54437"/>
    <cellStyle name="Normal 14 2 5 5" xfId="54438"/>
    <cellStyle name="Normal 14 2 5 5 2" xfId="54439"/>
    <cellStyle name="Normal 14 2 5 6" xfId="54440"/>
    <cellStyle name="Normal 14 2 5 7" xfId="54441"/>
    <cellStyle name="Normal 14 2 6" xfId="54442"/>
    <cellStyle name="Normal 14 2 6 2" xfId="54443"/>
    <cellStyle name="Normal 14 2 6 2 2" xfId="54444"/>
    <cellStyle name="Normal 14 2 6 2 2 2" xfId="54445"/>
    <cellStyle name="Normal 14 2 6 2 3" xfId="54446"/>
    <cellStyle name="Normal 14 2 6 2 4" xfId="54447"/>
    <cellStyle name="Normal 14 2 6 3" xfId="54448"/>
    <cellStyle name="Normal 14 2 6 3 2" xfId="54449"/>
    <cellStyle name="Normal 14 2 6 3 2 2" xfId="54450"/>
    <cellStyle name="Normal 14 2 6 3 3" xfId="54451"/>
    <cellStyle name="Normal 14 2 6 3 4" xfId="54452"/>
    <cellStyle name="Normal 14 2 6 4" xfId="54453"/>
    <cellStyle name="Normal 14 2 6 4 2" xfId="54454"/>
    <cellStyle name="Normal 14 2 6 5" xfId="54455"/>
    <cellStyle name="Normal 14 2 6 6" xfId="54456"/>
    <cellStyle name="Normal 14 2 7" xfId="54457"/>
    <cellStyle name="Normal 14 2 7 2" xfId="54458"/>
    <cellStyle name="Normal 14 2 7 2 2" xfId="54459"/>
    <cellStyle name="Normal 14 2 7 2 2 2" xfId="54460"/>
    <cellStyle name="Normal 14 2 7 2 3" xfId="54461"/>
    <cellStyle name="Normal 14 2 7 2 4" xfId="54462"/>
    <cellStyle name="Normal 14 2 7 3" xfId="54463"/>
    <cellStyle name="Normal 14 2 7 3 2" xfId="54464"/>
    <cellStyle name="Normal 14 2 7 3 2 2" xfId="54465"/>
    <cellStyle name="Normal 14 2 7 3 3" xfId="54466"/>
    <cellStyle name="Normal 14 2 7 3 4" xfId="54467"/>
    <cellStyle name="Normal 14 2 7 4" xfId="54468"/>
    <cellStyle name="Normal 14 2 7 4 2" xfId="54469"/>
    <cellStyle name="Normal 14 2 7 5" xfId="54470"/>
    <cellStyle name="Normal 14 2 7 6" xfId="54471"/>
    <cellStyle name="Normal 14 2 8" xfId="54472"/>
    <cellStyle name="Normal 14 2 8 2" xfId="54473"/>
    <cellStyle name="Normal 14 2 8 2 2" xfId="54474"/>
    <cellStyle name="Normal 14 2 8 2 2 2" xfId="54475"/>
    <cellStyle name="Normal 14 2 8 2 3" xfId="54476"/>
    <cellStyle name="Normal 14 2 8 2 4" xfId="54477"/>
    <cellStyle name="Normal 14 2 8 3" xfId="54478"/>
    <cellStyle name="Normal 14 2 8 3 2" xfId="54479"/>
    <cellStyle name="Normal 14 2 8 3 2 2" xfId="54480"/>
    <cellStyle name="Normal 14 2 8 3 3" xfId="54481"/>
    <cellStyle name="Normal 14 2 8 3 4" xfId="54482"/>
    <cellStyle name="Normal 14 2 8 4" xfId="54483"/>
    <cellStyle name="Normal 14 2 8 4 2" xfId="54484"/>
    <cellStyle name="Normal 14 2 8 5" xfId="54485"/>
    <cellStyle name="Normal 14 2 8 6" xfId="54486"/>
    <cellStyle name="Normal 14 2 9" xfId="54487"/>
    <cellStyle name="Normal 14 2 9 2" xfId="54488"/>
    <cellStyle name="Normal 14 2 9 2 2" xfId="54489"/>
    <cellStyle name="Normal 14 2 9 2 2 2" xfId="54490"/>
    <cellStyle name="Normal 14 2 9 2 3" xfId="54491"/>
    <cellStyle name="Normal 14 2 9 2 4" xfId="54492"/>
    <cellStyle name="Normal 14 2 9 3" xfId="54493"/>
    <cellStyle name="Normal 14 2 9 3 2" xfId="54494"/>
    <cellStyle name="Normal 14 2 9 4" xfId="54495"/>
    <cellStyle name="Normal 14 2 9 5" xfId="54496"/>
    <cellStyle name="Normal 14 20" xfId="19816"/>
    <cellStyle name="Normal 14 20 2" xfId="19817"/>
    <cellStyle name="Normal 14 20 3" xfId="19818"/>
    <cellStyle name="Normal 14 21" xfId="19819"/>
    <cellStyle name="Normal 14 21 2" xfId="19820"/>
    <cellStyle name="Normal 14 21 3" xfId="19821"/>
    <cellStyle name="Normal 14 22" xfId="19822"/>
    <cellStyle name="Normal 14 22 2" xfId="19823"/>
    <cellStyle name="Normal 14 22 3" xfId="19824"/>
    <cellStyle name="Normal 14 23" xfId="19825"/>
    <cellStyle name="Normal 14 23 2" xfId="19826"/>
    <cellStyle name="Normal 14 23 3" xfId="19827"/>
    <cellStyle name="Normal 14 24" xfId="19828"/>
    <cellStyle name="Normal 14 24 2" xfId="19829"/>
    <cellStyle name="Normal 14 24 3" xfId="19830"/>
    <cellStyle name="Normal 14 25" xfId="19831"/>
    <cellStyle name="Normal 14 25 2" xfId="19832"/>
    <cellStyle name="Normal 14 25 2 2" xfId="19833"/>
    <cellStyle name="Normal 14 25 3" xfId="19834"/>
    <cellStyle name="Normal 14 25 4" xfId="19835"/>
    <cellStyle name="Normal 14 26" xfId="19836"/>
    <cellStyle name="Normal 14 26 2" xfId="19837"/>
    <cellStyle name="Normal 14 27" xfId="19838"/>
    <cellStyle name="Normal 14 27 2" xfId="19839"/>
    <cellStyle name="Normal 14 28" xfId="19840"/>
    <cellStyle name="Normal 14 29" xfId="19841"/>
    <cellStyle name="Normal 14 3" xfId="19842"/>
    <cellStyle name="Normal 14 3 10" xfId="54497"/>
    <cellStyle name="Normal 14 3 10 2" xfId="54498"/>
    <cellStyle name="Normal 14 3 10 2 2" xfId="54499"/>
    <cellStyle name="Normal 14 3 10 3" xfId="54500"/>
    <cellStyle name="Normal 14 3 10 4" xfId="54501"/>
    <cellStyle name="Normal 14 3 11" xfId="54502"/>
    <cellStyle name="Normal 14 3 12" xfId="54503"/>
    <cellStyle name="Normal 14 3 12 2" xfId="54504"/>
    <cellStyle name="Normal 14 3 12 2 2" xfId="54505"/>
    <cellStyle name="Normal 14 3 12 3" xfId="54506"/>
    <cellStyle name="Normal 14 3 12 4" xfId="54507"/>
    <cellStyle name="Normal 14 3 2" xfId="19843"/>
    <cellStyle name="Normal 14 3 2 10" xfId="54508"/>
    <cellStyle name="Normal 14 3 2 10 2" xfId="54509"/>
    <cellStyle name="Normal 14 3 2 10 2 2" xfId="54510"/>
    <cellStyle name="Normal 14 3 2 10 3" xfId="54511"/>
    <cellStyle name="Normal 14 3 2 10 4" xfId="54512"/>
    <cellStyle name="Normal 14 3 2 2" xfId="19844"/>
    <cellStyle name="Normal 14 3 2 2 2" xfId="54513"/>
    <cellStyle name="Normal 14 3 2 2 2 2" xfId="54514"/>
    <cellStyle name="Normal 14 3 2 2 2 2 2" xfId="54515"/>
    <cellStyle name="Normal 14 3 2 2 2 2 2 2" xfId="54516"/>
    <cellStyle name="Normal 14 3 2 2 2 2 3" xfId="54517"/>
    <cellStyle name="Normal 14 3 2 2 2 2 4" xfId="54518"/>
    <cellStyle name="Normal 14 3 2 2 2 3" xfId="54519"/>
    <cellStyle name="Normal 14 3 2 2 2 3 2" xfId="54520"/>
    <cellStyle name="Normal 14 3 2 2 2 3 2 2" xfId="54521"/>
    <cellStyle name="Normal 14 3 2 2 2 3 3" xfId="54522"/>
    <cellStyle name="Normal 14 3 2 2 2 3 4" xfId="54523"/>
    <cellStyle name="Normal 14 3 2 2 2 4" xfId="54524"/>
    <cellStyle name="Normal 14 3 2 2 2 4 2" xfId="54525"/>
    <cellStyle name="Normal 14 3 2 2 2 5" xfId="54526"/>
    <cellStyle name="Normal 14 3 2 2 2 6" xfId="54527"/>
    <cellStyle name="Normal 14 3 2 2 3" xfId="54528"/>
    <cellStyle name="Normal 14 3 2 2 3 2" xfId="54529"/>
    <cellStyle name="Normal 14 3 2 2 3 2 2" xfId="54530"/>
    <cellStyle name="Normal 14 3 2 2 3 3" xfId="54531"/>
    <cellStyle name="Normal 14 3 2 2 3 4" xfId="54532"/>
    <cellStyle name="Normal 14 3 2 2 4" xfId="54533"/>
    <cellStyle name="Normal 14 3 2 2 4 2" xfId="54534"/>
    <cellStyle name="Normal 14 3 2 2 4 2 2" xfId="54535"/>
    <cellStyle name="Normal 14 3 2 2 4 3" xfId="54536"/>
    <cellStyle name="Normal 14 3 2 2 4 4" xfId="54537"/>
    <cellStyle name="Normal 14 3 2 2 5" xfId="54538"/>
    <cellStyle name="Normal 14 3 2 2 5 2" xfId="54539"/>
    <cellStyle name="Normal 14 3 2 2 6" xfId="54540"/>
    <cellStyle name="Normal 14 3 2 2 7" xfId="54541"/>
    <cellStyle name="Normal 14 3 2 3" xfId="54542"/>
    <cellStyle name="Normal 14 3 2 3 2" xfId="54543"/>
    <cellStyle name="Normal 14 3 2 3 2 2" xfId="54544"/>
    <cellStyle name="Normal 14 3 2 3 2 2 2" xfId="54545"/>
    <cellStyle name="Normal 14 3 2 3 2 2 2 2" xfId="54546"/>
    <cellStyle name="Normal 14 3 2 3 2 2 3" xfId="54547"/>
    <cellStyle name="Normal 14 3 2 3 2 2 4" xfId="54548"/>
    <cellStyle name="Normal 14 3 2 3 2 3" xfId="54549"/>
    <cellStyle name="Normal 14 3 2 3 2 3 2" xfId="54550"/>
    <cellStyle name="Normal 14 3 2 3 2 3 2 2" xfId="54551"/>
    <cellStyle name="Normal 14 3 2 3 2 3 3" xfId="54552"/>
    <cellStyle name="Normal 14 3 2 3 2 3 4" xfId="54553"/>
    <cellStyle name="Normal 14 3 2 3 2 4" xfId="54554"/>
    <cellStyle name="Normal 14 3 2 3 2 4 2" xfId="54555"/>
    <cellStyle name="Normal 14 3 2 3 2 5" xfId="54556"/>
    <cellStyle name="Normal 14 3 2 3 2 6" xfId="54557"/>
    <cellStyle name="Normal 14 3 2 3 3" xfId="54558"/>
    <cellStyle name="Normal 14 3 2 3 3 2" xfId="54559"/>
    <cellStyle name="Normal 14 3 2 3 3 2 2" xfId="54560"/>
    <cellStyle name="Normal 14 3 2 3 3 3" xfId="54561"/>
    <cellStyle name="Normal 14 3 2 3 3 4" xfId="54562"/>
    <cellStyle name="Normal 14 3 2 3 4" xfId="54563"/>
    <cellStyle name="Normal 14 3 2 3 4 2" xfId="54564"/>
    <cellStyle name="Normal 14 3 2 3 4 2 2" xfId="54565"/>
    <cellStyle name="Normal 14 3 2 3 4 3" xfId="54566"/>
    <cellStyle name="Normal 14 3 2 3 4 4" xfId="54567"/>
    <cellStyle name="Normal 14 3 2 3 5" xfId="54568"/>
    <cellStyle name="Normal 14 3 2 3 5 2" xfId="54569"/>
    <cellStyle name="Normal 14 3 2 3 6" xfId="54570"/>
    <cellStyle name="Normal 14 3 2 3 7" xfId="54571"/>
    <cellStyle name="Normal 14 3 2 4" xfId="54572"/>
    <cellStyle name="Normal 14 3 2 4 2" xfId="54573"/>
    <cellStyle name="Normal 14 3 2 4 2 2" xfId="54574"/>
    <cellStyle name="Normal 14 3 2 4 2 2 2" xfId="54575"/>
    <cellStyle name="Normal 14 3 2 4 2 3" xfId="54576"/>
    <cellStyle name="Normal 14 3 2 4 2 4" xfId="54577"/>
    <cellStyle name="Normal 14 3 2 4 3" xfId="54578"/>
    <cellStyle name="Normal 14 3 2 4 3 2" xfId="54579"/>
    <cellStyle name="Normal 14 3 2 4 3 2 2" xfId="54580"/>
    <cellStyle name="Normal 14 3 2 4 3 3" xfId="54581"/>
    <cellStyle name="Normal 14 3 2 4 3 4" xfId="54582"/>
    <cellStyle name="Normal 14 3 2 4 4" xfId="54583"/>
    <cellStyle name="Normal 14 3 2 4 4 2" xfId="54584"/>
    <cellStyle name="Normal 14 3 2 4 5" xfId="54585"/>
    <cellStyle name="Normal 14 3 2 4 6" xfId="54586"/>
    <cellStyle name="Normal 14 3 2 5" xfId="54587"/>
    <cellStyle name="Normal 14 3 2 5 2" xfId="54588"/>
    <cellStyle name="Normal 14 3 2 5 2 2" xfId="54589"/>
    <cellStyle name="Normal 14 3 2 5 2 2 2" xfId="54590"/>
    <cellStyle name="Normal 14 3 2 5 2 3" xfId="54591"/>
    <cellStyle name="Normal 14 3 2 5 2 4" xfId="54592"/>
    <cellStyle name="Normal 14 3 2 5 3" xfId="54593"/>
    <cellStyle name="Normal 14 3 2 5 3 2" xfId="54594"/>
    <cellStyle name="Normal 14 3 2 5 3 2 2" xfId="54595"/>
    <cellStyle name="Normal 14 3 2 5 3 3" xfId="54596"/>
    <cellStyle name="Normal 14 3 2 5 3 4" xfId="54597"/>
    <cellStyle name="Normal 14 3 2 5 4" xfId="54598"/>
    <cellStyle name="Normal 14 3 2 5 4 2" xfId="54599"/>
    <cellStyle name="Normal 14 3 2 5 5" xfId="54600"/>
    <cellStyle name="Normal 14 3 2 5 6" xfId="54601"/>
    <cellStyle name="Normal 14 3 2 6" xfId="54602"/>
    <cellStyle name="Normal 14 3 2 6 2" xfId="54603"/>
    <cellStyle name="Normal 14 3 2 6 2 2" xfId="54604"/>
    <cellStyle name="Normal 14 3 2 6 2 2 2" xfId="54605"/>
    <cellStyle name="Normal 14 3 2 6 2 3" xfId="54606"/>
    <cellStyle name="Normal 14 3 2 6 2 4" xfId="54607"/>
    <cellStyle name="Normal 14 3 2 6 3" xfId="54608"/>
    <cellStyle name="Normal 14 3 2 6 3 2" xfId="54609"/>
    <cellStyle name="Normal 14 3 2 6 4" xfId="54610"/>
    <cellStyle name="Normal 14 3 2 6 5" xfId="54611"/>
    <cellStyle name="Normal 14 3 2 7" xfId="54612"/>
    <cellStyle name="Normal 14 3 2 7 2" xfId="54613"/>
    <cellStyle name="Normal 14 3 2 7 2 2" xfId="54614"/>
    <cellStyle name="Normal 14 3 2 7 3" xfId="54615"/>
    <cellStyle name="Normal 14 3 2 7 4" xfId="54616"/>
    <cellStyle name="Normal 14 3 2 8" xfId="54617"/>
    <cellStyle name="Normal 14 3 2 8 2" xfId="54618"/>
    <cellStyle name="Normal 14 3 2 8 2 2" xfId="54619"/>
    <cellStyle name="Normal 14 3 2 8 3" xfId="54620"/>
    <cellStyle name="Normal 14 3 2 8 4" xfId="54621"/>
    <cellStyle name="Normal 14 3 2 9" xfId="54622"/>
    <cellStyle name="Normal 14 3 3" xfId="19845"/>
    <cellStyle name="Normal 14 3 3 2" xfId="54623"/>
    <cellStyle name="Normal 14 3 3 2 2" xfId="54624"/>
    <cellStyle name="Normal 14 3 3 2 2 2" xfId="54625"/>
    <cellStyle name="Normal 14 3 3 2 2 2 2" xfId="54626"/>
    <cellStyle name="Normal 14 3 3 2 2 3" xfId="54627"/>
    <cellStyle name="Normal 14 3 3 2 2 4" xfId="54628"/>
    <cellStyle name="Normal 14 3 3 2 3" xfId="54629"/>
    <cellStyle name="Normal 14 3 3 2 3 2" xfId="54630"/>
    <cellStyle name="Normal 14 3 3 2 3 2 2" xfId="54631"/>
    <cellStyle name="Normal 14 3 3 2 3 3" xfId="54632"/>
    <cellStyle name="Normal 14 3 3 2 3 4" xfId="54633"/>
    <cellStyle name="Normal 14 3 3 2 4" xfId="54634"/>
    <cellStyle name="Normal 14 3 3 2 4 2" xfId="54635"/>
    <cellStyle name="Normal 14 3 3 2 5" xfId="54636"/>
    <cellStyle name="Normal 14 3 3 2 6" xfId="54637"/>
    <cellStyle name="Normal 14 3 3 3" xfId="54638"/>
    <cellStyle name="Normal 14 3 3 3 2" xfId="54639"/>
    <cellStyle name="Normal 14 3 3 3 2 2" xfId="54640"/>
    <cellStyle name="Normal 14 3 3 3 3" xfId="54641"/>
    <cellStyle name="Normal 14 3 3 3 4" xfId="54642"/>
    <cellStyle name="Normal 14 3 3 4" xfId="54643"/>
    <cellStyle name="Normal 14 3 3 4 2" xfId="54644"/>
    <cellStyle name="Normal 14 3 3 4 2 2" xfId="54645"/>
    <cellStyle name="Normal 14 3 3 4 3" xfId="54646"/>
    <cellStyle name="Normal 14 3 3 4 4" xfId="54647"/>
    <cellStyle name="Normal 14 3 3 5" xfId="54648"/>
    <cellStyle name="Normal 14 3 3 6" xfId="54649"/>
    <cellStyle name="Normal 14 3 3 6 2" xfId="54650"/>
    <cellStyle name="Normal 14 3 3 6 2 2" xfId="54651"/>
    <cellStyle name="Normal 14 3 3 6 3" xfId="54652"/>
    <cellStyle name="Normal 14 3 3 6 4" xfId="54653"/>
    <cellStyle name="Normal 14 3 4" xfId="19846"/>
    <cellStyle name="Normal 14 3 4 2" xfId="54654"/>
    <cellStyle name="Normal 14 3 4 2 2" xfId="54655"/>
    <cellStyle name="Normal 14 3 4 2 2 2" xfId="54656"/>
    <cellStyle name="Normal 14 3 4 2 2 2 2" xfId="54657"/>
    <cellStyle name="Normal 14 3 4 2 2 3" xfId="54658"/>
    <cellStyle name="Normal 14 3 4 2 2 4" xfId="54659"/>
    <cellStyle name="Normal 14 3 4 2 3" xfId="54660"/>
    <cellStyle name="Normal 14 3 4 2 3 2" xfId="54661"/>
    <cellStyle name="Normal 14 3 4 2 3 2 2" xfId="54662"/>
    <cellStyle name="Normal 14 3 4 2 3 3" xfId="54663"/>
    <cellStyle name="Normal 14 3 4 2 3 4" xfId="54664"/>
    <cellStyle name="Normal 14 3 4 2 4" xfId="54665"/>
    <cellStyle name="Normal 14 3 4 2 4 2" xfId="54666"/>
    <cellStyle name="Normal 14 3 4 2 5" xfId="54667"/>
    <cellStyle name="Normal 14 3 4 2 6" xfId="54668"/>
    <cellStyle name="Normal 14 3 4 3" xfId="54669"/>
    <cellStyle name="Normal 14 3 4 3 2" xfId="54670"/>
    <cellStyle name="Normal 14 3 4 3 2 2" xfId="54671"/>
    <cellStyle name="Normal 14 3 4 3 3" xfId="54672"/>
    <cellStyle name="Normal 14 3 4 3 4" xfId="54673"/>
    <cellStyle name="Normal 14 3 4 4" xfId="54674"/>
    <cellStyle name="Normal 14 3 4 4 2" xfId="54675"/>
    <cellStyle name="Normal 14 3 4 4 2 2" xfId="54676"/>
    <cellStyle name="Normal 14 3 4 4 3" xfId="54677"/>
    <cellStyle name="Normal 14 3 4 4 4" xfId="54678"/>
    <cellStyle name="Normal 14 3 4 5" xfId="54679"/>
    <cellStyle name="Normal 14 3 4 5 2" xfId="54680"/>
    <cellStyle name="Normal 14 3 4 6" xfId="54681"/>
    <cellStyle name="Normal 14 3 4 7" xfId="54682"/>
    <cellStyle name="Normal 14 3 5" xfId="19847"/>
    <cellStyle name="Normal 14 3 5 2" xfId="54683"/>
    <cellStyle name="Normal 14 3 5 2 2" xfId="54684"/>
    <cellStyle name="Normal 14 3 5 2 2 2" xfId="54685"/>
    <cellStyle name="Normal 14 3 5 2 3" xfId="54686"/>
    <cellStyle name="Normal 14 3 5 2 4" xfId="54687"/>
    <cellStyle name="Normal 14 3 5 3" xfId="54688"/>
    <cellStyle name="Normal 14 3 5 3 2" xfId="54689"/>
    <cellStyle name="Normal 14 3 5 3 2 2" xfId="54690"/>
    <cellStyle name="Normal 14 3 5 3 3" xfId="54691"/>
    <cellStyle name="Normal 14 3 5 3 4" xfId="54692"/>
    <cellStyle name="Normal 14 3 5 4" xfId="54693"/>
    <cellStyle name="Normal 14 3 5 4 2" xfId="54694"/>
    <cellStyle name="Normal 14 3 5 5" xfId="54695"/>
    <cellStyle name="Normal 14 3 5 6" xfId="54696"/>
    <cellStyle name="Normal 14 3 6" xfId="54697"/>
    <cellStyle name="Normal 14 3 6 2" xfId="54698"/>
    <cellStyle name="Normal 14 3 6 2 2" xfId="54699"/>
    <cellStyle name="Normal 14 3 6 2 2 2" xfId="54700"/>
    <cellStyle name="Normal 14 3 6 2 3" xfId="54701"/>
    <cellStyle name="Normal 14 3 6 2 4" xfId="54702"/>
    <cellStyle name="Normal 14 3 6 3" xfId="54703"/>
    <cellStyle name="Normal 14 3 6 3 2" xfId="54704"/>
    <cellStyle name="Normal 14 3 6 3 2 2" xfId="54705"/>
    <cellStyle name="Normal 14 3 6 3 3" xfId="54706"/>
    <cellStyle name="Normal 14 3 6 3 4" xfId="54707"/>
    <cellStyle name="Normal 14 3 6 4" xfId="54708"/>
    <cellStyle name="Normal 14 3 6 4 2" xfId="54709"/>
    <cellStyle name="Normal 14 3 6 5" xfId="54710"/>
    <cellStyle name="Normal 14 3 6 6" xfId="54711"/>
    <cellStyle name="Normal 14 3 7" xfId="54712"/>
    <cellStyle name="Normal 14 3 7 2" xfId="54713"/>
    <cellStyle name="Normal 14 3 7 2 2" xfId="54714"/>
    <cellStyle name="Normal 14 3 7 2 2 2" xfId="54715"/>
    <cellStyle name="Normal 14 3 7 2 3" xfId="54716"/>
    <cellStyle name="Normal 14 3 7 2 4" xfId="54717"/>
    <cellStyle name="Normal 14 3 7 3" xfId="54718"/>
    <cellStyle name="Normal 14 3 7 3 2" xfId="54719"/>
    <cellStyle name="Normal 14 3 7 3 2 2" xfId="54720"/>
    <cellStyle name="Normal 14 3 7 3 3" xfId="54721"/>
    <cellStyle name="Normal 14 3 7 3 4" xfId="54722"/>
    <cellStyle name="Normal 14 3 7 4" xfId="54723"/>
    <cellStyle name="Normal 14 3 7 4 2" xfId="54724"/>
    <cellStyle name="Normal 14 3 7 5" xfId="54725"/>
    <cellStyle name="Normal 14 3 7 6" xfId="54726"/>
    <cellStyle name="Normal 14 3 8" xfId="54727"/>
    <cellStyle name="Normal 14 3 8 2" xfId="54728"/>
    <cellStyle name="Normal 14 3 8 2 2" xfId="54729"/>
    <cellStyle name="Normal 14 3 8 2 2 2" xfId="54730"/>
    <cellStyle name="Normal 14 3 8 2 3" xfId="54731"/>
    <cellStyle name="Normal 14 3 8 2 4" xfId="54732"/>
    <cellStyle name="Normal 14 3 8 3" xfId="54733"/>
    <cellStyle name="Normal 14 3 8 3 2" xfId="54734"/>
    <cellStyle name="Normal 14 3 8 4" xfId="54735"/>
    <cellStyle name="Normal 14 3 8 5" xfId="54736"/>
    <cellStyle name="Normal 14 3 9" xfId="54737"/>
    <cellStyle name="Normal 14 3 9 2" xfId="54738"/>
    <cellStyle name="Normal 14 3 9 2 2" xfId="54739"/>
    <cellStyle name="Normal 14 3 9 3" xfId="54740"/>
    <cellStyle name="Normal 14 3 9 4" xfId="54741"/>
    <cellStyle name="Normal 14 30" xfId="19848"/>
    <cellStyle name="Normal 14 31" xfId="19849"/>
    <cellStyle name="Normal 14 32" xfId="19850"/>
    <cellStyle name="Normal 14 33" xfId="19851"/>
    <cellStyle name="Normal 14 34" xfId="19852"/>
    <cellStyle name="Normal 14 35" xfId="19853"/>
    <cellStyle name="Normal 14 36" xfId="19854"/>
    <cellStyle name="Normal 14 37" xfId="19855"/>
    <cellStyle name="Normal 14 38" xfId="19856"/>
    <cellStyle name="Normal 14 39" xfId="19857"/>
    <cellStyle name="Normal 14 4" xfId="19858"/>
    <cellStyle name="Normal 14 4 10" xfId="54742"/>
    <cellStyle name="Normal 14 4 10 2" xfId="54743"/>
    <cellStyle name="Normal 14 4 10 2 2" xfId="54744"/>
    <cellStyle name="Normal 14 4 10 3" xfId="54745"/>
    <cellStyle name="Normal 14 4 10 4" xfId="54746"/>
    <cellStyle name="Normal 14 4 2" xfId="19859"/>
    <cellStyle name="Normal 14 4 2 2" xfId="19860"/>
    <cellStyle name="Normal 14 4 2 2 2" xfId="54747"/>
    <cellStyle name="Normal 14 4 2 2 2 2" xfId="54748"/>
    <cellStyle name="Normal 14 4 2 2 2 2 2" xfId="54749"/>
    <cellStyle name="Normal 14 4 2 2 2 3" xfId="54750"/>
    <cellStyle name="Normal 14 4 2 2 2 4" xfId="54751"/>
    <cellStyle name="Normal 14 4 2 2 3" xfId="54752"/>
    <cellStyle name="Normal 14 4 2 2 3 2" xfId="54753"/>
    <cellStyle name="Normal 14 4 2 2 3 2 2" xfId="54754"/>
    <cellStyle name="Normal 14 4 2 2 3 3" xfId="54755"/>
    <cellStyle name="Normal 14 4 2 2 3 4" xfId="54756"/>
    <cellStyle name="Normal 14 4 2 2 4" xfId="54757"/>
    <cellStyle name="Normal 14 4 2 2 4 2" xfId="54758"/>
    <cellStyle name="Normal 14 4 2 2 5" xfId="54759"/>
    <cellStyle name="Normal 14 4 2 2 6" xfId="54760"/>
    <cellStyle name="Normal 14 4 2 3" xfId="54761"/>
    <cellStyle name="Normal 14 4 2 3 2" xfId="54762"/>
    <cellStyle name="Normal 14 4 2 3 2 2" xfId="54763"/>
    <cellStyle name="Normal 14 4 2 3 3" xfId="54764"/>
    <cellStyle name="Normal 14 4 2 3 4" xfId="54765"/>
    <cellStyle name="Normal 14 4 2 4" xfId="54766"/>
    <cellStyle name="Normal 14 4 2 4 2" xfId="54767"/>
    <cellStyle name="Normal 14 4 2 4 2 2" xfId="54768"/>
    <cellStyle name="Normal 14 4 2 4 3" xfId="54769"/>
    <cellStyle name="Normal 14 4 2 4 4" xfId="54770"/>
    <cellStyle name="Normal 14 4 2 5" xfId="54771"/>
    <cellStyle name="Normal 14 4 2 5 2" xfId="54772"/>
    <cellStyle name="Normal 14 4 2 6" xfId="54773"/>
    <cellStyle name="Normal 14 4 2 7" xfId="54774"/>
    <cellStyle name="Normal 14 4 3" xfId="19861"/>
    <cellStyle name="Normal 14 4 3 2" xfId="54775"/>
    <cellStyle name="Normal 14 4 3 2 2" xfId="54776"/>
    <cellStyle name="Normal 14 4 3 2 2 2" xfId="54777"/>
    <cellStyle name="Normal 14 4 3 2 2 2 2" xfId="54778"/>
    <cellStyle name="Normal 14 4 3 2 2 3" xfId="54779"/>
    <cellStyle name="Normal 14 4 3 2 2 4" xfId="54780"/>
    <cellStyle name="Normal 14 4 3 2 3" xfId="54781"/>
    <cellStyle name="Normal 14 4 3 2 3 2" xfId="54782"/>
    <cellStyle name="Normal 14 4 3 2 3 2 2" xfId="54783"/>
    <cellStyle name="Normal 14 4 3 2 3 3" xfId="54784"/>
    <cellStyle name="Normal 14 4 3 2 3 4" xfId="54785"/>
    <cellStyle name="Normal 14 4 3 2 4" xfId="54786"/>
    <cellStyle name="Normal 14 4 3 2 4 2" xfId="54787"/>
    <cellStyle name="Normal 14 4 3 2 5" xfId="54788"/>
    <cellStyle name="Normal 14 4 3 2 6" xfId="54789"/>
    <cellStyle name="Normal 14 4 3 3" xfId="54790"/>
    <cellStyle name="Normal 14 4 3 3 2" xfId="54791"/>
    <cellStyle name="Normal 14 4 3 3 2 2" xfId="54792"/>
    <cellStyle name="Normal 14 4 3 3 3" xfId="54793"/>
    <cellStyle name="Normal 14 4 3 3 4" xfId="54794"/>
    <cellStyle name="Normal 14 4 3 4" xfId="54795"/>
    <cellStyle name="Normal 14 4 3 4 2" xfId="54796"/>
    <cellStyle name="Normal 14 4 3 4 2 2" xfId="54797"/>
    <cellStyle name="Normal 14 4 3 4 3" xfId="54798"/>
    <cellStyle name="Normal 14 4 3 4 4" xfId="54799"/>
    <cellStyle name="Normal 14 4 3 5" xfId="54800"/>
    <cellStyle name="Normal 14 4 3 5 2" xfId="54801"/>
    <cellStyle name="Normal 14 4 3 6" xfId="54802"/>
    <cellStyle name="Normal 14 4 3 7" xfId="54803"/>
    <cellStyle name="Normal 14 4 4" xfId="19862"/>
    <cellStyle name="Normal 14 4 4 2" xfId="54804"/>
    <cellStyle name="Normal 14 4 4 2 2" xfId="54805"/>
    <cellStyle name="Normal 14 4 4 2 2 2" xfId="54806"/>
    <cellStyle name="Normal 14 4 4 2 3" xfId="54807"/>
    <cellStyle name="Normal 14 4 4 2 4" xfId="54808"/>
    <cellStyle name="Normal 14 4 4 3" xfId="54809"/>
    <cellStyle name="Normal 14 4 4 3 2" xfId="54810"/>
    <cellStyle name="Normal 14 4 4 3 2 2" xfId="54811"/>
    <cellStyle name="Normal 14 4 4 3 3" xfId="54812"/>
    <cellStyle name="Normal 14 4 4 3 4" xfId="54813"/>
    <cellStyle name="Normal 14 4 4 4" xfId="54814"/>
    <cellStyle name="Normal 14 4 4 4 2" xfId="54815"/>
    <cellStyle name="Normal 14 4 4 5" xfId="54816"/>
    <cellStyle name="Normal 14 4 4 6" xfId="54817"/>
    <cellStyle name="Normal 14 4 5" xfId="19863"/>
    <cellStyle name="Normal 14 4 5 2" xfId="54818"/>
    <cellStyle name="Normal 14 4 5 2 2" xfId="54819"/>
    <cellStyle name="Normal 14 4 5 2 2 2" xfId="54820"/>
    <cellStyle name="Normal 14 4 5 2 3" xfId="54821"/>
    <cellStyle name="Normal 14 4 5 2 4" xfId="54822"/>
    <cellStyle name="Normal 14 4 5 3" xfId="54823"/>
    <cellStyle name="Normal 14 4 5 3 2" xfId="54824"/>
    <cellStyle name="Normal 14 4 5 3 2 2" xfId="54825"/>
    <cellStyle name="Normal 14 4 5 3 3" xfId="54826"/>
    <cellStyle name="Normal 14 4 5 3 4" xfId="54827"/>
    <cellStyle name="Normal 14 4 5 4" xfId="54828"/>
    <cellStyle name="Normal 14 4 5 4 2" xfId="54829"/>
    <cellStyle name="Normal 14 4 5 5" xfId="54830"/>
    <cellStyle name="Normal 14 4 5 6" xfId="54831"/>
    <cellStyle name="Normal 14 4 6" xfId="54832"/>
    <cellStyle name="Normal 14 4 6 2" xfId="54833"/>
    <cellStyle name="Normal 14 4 6 2 2" xfId="54834"/>
    <cellStyle name="Normal 14 4 6 2 2 2" xfId="54835"/>
    <cellStyle name="Normal 14 4 6 2 3" xfId="54836"/>
    <cellStyle name="Normal 14 4 6 2 4" xfId="54837"/>
    <cellStyle name="Normal 14 4 6 3" xfId="54838"/>
    <cellStyle name="Normal 14 4 6 3 2" xfId="54839"/>
    <cellStyle name="Normal 14 4 6 4" xfId="54840"/>
    <cellStyle name="Normal 14 4 6 5" xfId="54841"/>
    <cellStyle name="Normal 14 4 7" xfId="54842"/>
    <cellStyle name="Normal 14 4 7 2" xfId="54843"/>
    <cellStyle name="Normal 14 4 7 2 2" xfId="54844"/>
    <cellStyle name="Normal 14 4 7 3" xfId="54845"/>
    <cellStyle name="Normal 14 4 7 4" xfId="54846"/>
    <cellStyle name="Normal 14 4 8" xfId="54847"/>
    <cellStyle name="Normal 14 4 8 2" xfId="54848"/>
    <cellStyle name="Normal 14 4 8 2 2" xfId="54849"/>
    <cellStyle name="Normal 14 4 8 3" xfId="54850"/>
    <cellStyle name="Normal 14 4 8 4" xfId="54851"/>
    <cellStyle name="Normal 14 4 9" xfId="54852"/>
    <cellStyle name="Normal 14 40" xfId="19864"/>
    <cellStyle name="Normal 14 41" xfId="19865"/>
    <cellStyle name="Normal 14 42" xfId="19866"/>
    <cellStyle name="Normal 14 43" xfId="19867"/>
    <cellStyle name="Normal 14 44" xfId="19868"/>
    <cellStyle name="Normal 14 45" xfId="19869"/>
    <cellStyle name="Normal 14 46" xfId="19870"/>
    <cellStyle name="Normal 14 47" xfId="19871"/>
    <cellStyle name="Normal 14 48" xfId="19872"/>
    <cellStyle name="Normal 14 49" xfId="19873"/>
    <cellStyle name="Normal 14 5" xfId="19874"/>
    <cellStyle name="Normal 14 5 2" xfId="19875"/>
    <cellStyle name="Normal 14 5 3" xfId="19876"/>
    <cellStyle name="Normal 14 50" xfId="19877"/>
    <cellStyle name="Normal 14 51" xfId="19878"/>
    <cellStyle name="Normal 14 52" xfId="19879"/>
    <cellStyle name="Normal 14 6" xfId="19880"/>
    <cellStyle name="Normal 14 6 2" xfId="19881"/>
    <cellStyle name="Normal 14 6 2 2" xfId="54853"/>
    <cellStyle name="Normal 14 6 2 2 2" xfId="54854"/>
    <cellStyle name="Normal 14 6 2 2 2 2" xfId="54855"/>
    <cellStyle name="Normal 14 6 2 2 2 2 2" xfId="54856"/>
    <cellStyle name="Normal 14 6 2 2 2 3" xfId="54857"/>
    <cellStyle name="Normal 14 6 2 2 2 4" xfId="54858"/>
    <cellStyle name="Normal 14 6 2 2 3" xfId="54859"/>
    <cellStyle name="Normal 14 6 2 2 3 2" xfId="54860"/>
    <cellStyle name="Normal 14 6 2 2 3 2 2" xfId="54861"/>
    <cellStyle name="Normal 14 6 2 2 3 3" xfId="54862"/>
    <cellStyle name="Normal 14 6 2 2 3 4" xfId="54863"/>
    <cellStyle name="Normal 14 6 2 2 4" xfId="54864"/>
    <cellStyle name="Normal 14 6 2 2 4 2" xfId="54865"/>
    <cellStyle name="Normal 14 6 2 2 5" xfId="54866"/>
    <cellStyle name="Normal 14 6 2 2 6" xfId="54867"/>
    <cellStyle name="Normal 14 6 2 3" xfId="54868"/>
    <cellStyle name="Normal 14 6 2 3 2" xfId="54869"/>
    <cellStyle name="Normal 14 6 2 3 2 2" xfId="54870"/>
    <cellStyle name="Normal 14 6 2 3 3" xfId="54871"/>
    <cellStyle name="Normal 14 6 2 3 4" xfId="54872"/>
    <cellStyle name="Normal 14 6 2 4" xfId="54873"/>
    <cellStyle name="Normal 14 6 2 4 2" xfId="54874"/>
    <cellStyle name="Normal 14 6 2 4 2 2" xfId="54875"/>
    <cellStyle name="Normal 14 6 2 4 3" xfId="54876"/>
    <cellStyle name="Normal 14 6 2 4 4" xfId="54877"/>
    <cellStyle name="Normal 14 6 2 5" xfId="54878"/>
    <cellStyle name="Normal 14 6 2 5 2" xfId="54879"/>
    <cellStyle name="Normal 14 6 2 6" xfId="54880"/>
    <cellStyle name="Normal 14 6 2 7" xfId="54881"/>
    <cellStyle name="Normal 14 6 3" xfId="19882"/>
    <cellStyle name="Normal 14 6 3 2" xfId="54882"/>
    <cellStyle name="Normal 14 6 3 2 2" xfId="54883"/>
    <cellStyle name="Normal 14 6 3 2 2 2" xfId="54884"/>
    <cellStyle name="Normal 14 6 3 2 3" xfId="54885"/>
    <cellStyle name="Normal 14 6 3 2 4" xfId="54886"/>
    <cellStyle name="Normal 14 6 3 3" xfId="54887"/>
    <cellStyle name="Normal 14 6 3 3 2" xfId="54888"/>
    <cellStyle name="Normal 14 6 3 3 2 2" xfId="54889"/>
    <cellStyle name="Normal 14 6 3 3 3" xfId="54890"/>
    <cellStyle name="Normal 14 6 3 3 4" xfId="54891"/>
    <cellStyle name="Normal 14 6 3 4" xfId="54892"/>
    <cellStyle name="Normal 14 6 3 4 2" xfId="54893"/>
    <cellStyle name="Normal 14 6 3 5" xfId="54894"/>
    <cellStyle name="Normal 14 6 3 6" xfId="54895"/>
    <cellStyle name="Normal 14 6 4" xfId="54896"/>
    <cellStyle name="Normal 14 6 4 2" xfId="54897"/>
    <cellStyle name="Normal 14 6 4 2 2" xfId="54898"/>
    <cellStyle name="Normal 14 6 4 2 2 2" xfId="54899"/>
    <cellStyle name="Normal 14 6 4 2 3" xfId="54900"/>
    <cellStyle name="Normal 14 6 4 2 4" xfId="54901"/>
    <cellStyle name="Normal 14 6 4 3" xfId="54902"/>
    <cellStyle name="Normal 14 6 4 3 2" xfId="54903"/>
    <cellStyle name="Normal 14 6 4 3 2 2" xfId="54904"/>
    <cellStyle name="Normal 14 6 4 3 3" xfId="54905"/>
    <cellStyle name="Normal 14 6 4 3 4" xfId="54906"/>
    <cellStyle name="Normal 14 6 4 4" xfId="54907"/>
    <cellStyle name="Normal 14 6 4 4 2" xfId="54908"/>
    <cellStyle name="Normal 14 6 4 5" xfId="54909"/>
    <cellStyle name="Normal 14 6 4 6" xfId="54910"/>
    <cellStyle name="Normal 14 6 5" xfId="54911"/>
    <cellStyle name="Normal 14 6 5 2" xfId="54912"/>
    <cellStyle name="Normal 14 6 5 2 2" xfId="54913"/>
    <cellStyle name="Normal 14 6 5 2 2 2" xfId="54914"/>
    <cellStyle name="Normal 14 6 5 2 3" xfId="54915"/>
    <cellStyle name="Normal 14 6 5 2 4" xfId="54916"/>
    <cellStyle name="Normal 14 6 5 3" xfId="54917"/>
    <cellStyle name="Normal 14 6 5 3 2" xfId="54918"/>
    <cellStyle name="Normal 14 6 5 4" xfId="54919"/>
    <cellStyle name="Normal 14 6 5 5" xfId="54920"/>
    <cellStyle name="Normal 14 6 6" xfId="54921"/>
    <cellStyle name="Normal 14 6 6 2" xfId="54922"/>
    <cellStyle name="Normal 14 6 6 2 2" xfId="54923"/>
    <cellStyle name="Normal 14 6 6 3" xfId="54924"/>
    <cellStyle name="Normal 14 6 6 4" xfId="54925"/>
    <cellStyle name="Normal 14 6 7" xfId="54926"/>
    <cellStyle name="Normal 14 6 7 2" xfId="54927"/>
    <cellStyle name="Normal 14 6 7 2 2" xfId="54928"/>
    <cellStyle name="Normal 14 6 7 3" xfId="54929"/>
    <cellStyle name="Normal 14 6 7 4" xfId="54930"/>
    <cellStyle name="Normal 14 6 8" xfId="54931"/>
    <cellStyle name="Normal 14 6 9" xfId="54932"/>
    <cellStyle name="Normal 14 6 9 2" xfId="54933"/>
    <cellStyle name="Normal 14 6 9 2 2" xfId="54934"/>
    <cellStyle name="Normal 14 6 9 3" xfId="54935"/>
    <cellStyle name="Normal 14 6 9 4" xfId="54936"/>
    <cellStyle name="Normal 14 7" xfId="19883"/>
    <cellStyle name="Normal 14 7 2" xfId="19884"/>
    <cellStyle name="Normal 14 7 2 2" xfId="54937"/>
    <cellStyle name="Normal 14 7 2 2 2" xfId="54938"/>
    <cellStyle name="Normal 14 7 2 2 2 2" xfId="54939"/>
    <cellStyle name="Normal 14 7 2 2 3" xfId="54940"/>
    <cellStyle name="Normal 14 7 2 2 4" xfId="54941"/>
    <cellStyle name="Normal 14 7 2 3" xfId="54942"/>
    <cellStyle name="Normal 14 7 2 3 2" xfId="54943"/>
    <cellStyle name="Normal 14 7 2 3 2 2" xfId="54944"/>
    <cellStyle name="Normal 14 7 2 3 3" xfId="54945"/>
    <cellStyle name="Normal 14 7 2 3 4" xfId="54946"/>
    <cellStyle name="Normal 14 7 2 4" xfId="54947"/>
    <cellStyle name="Normal 14 7 2 5" xfId="54948"/>
    <cellStyle name="Normal 14 7 2 5 2" xfId="54949"/>
    <cellStyle name="Normal 14 7 2 5 2 2" xfId="54950"/>
    <cellStyle name="Normal 14 7 2 5 3" xfId="54951"/>
    <cellStyle name="Normal 14 7 2 5 4" xfId="54952"/>
    <cellStyle name="Normal 14 7 3" xfId="19885"/>
    <cellStyle name="Normal 14 7 3 2" xfId="54953"/>
    <cellStyle name="Normal 14 7 3 2 2" xfId="54954"/>
    <cellStyle name="Normal 14 7 3 3" xfId="54955"/>
    <cellStyle name="Normal 14 7 3 4" xfId="54956"/>
    <cellStyle name="Normal 14 7 4" xfId="54957"/>
    <cellStyle name="Normal 14 7 4 2" xfId="54958"/>
    <cellStyle name="Normal 14 7 4 2 2" xfId="54959"/>
    <cellStyle name="Normal 14 7 4 3" xfId="54960"/>
    <cellStyle name="Normal 14 7 4 4" xfId="54961"/>
    <cellStyle name="Normal 14 7 5" xfId="54962"/>
    <cellStyle name="Normal 14 7 6" xfId="54963"/>
    <cellStyle name="Normal 14 7 6 2" xfId="54964"/>
    <cellStyle name="Normal 14 7 6 2 2" xfId="54965"/>
    <cellStyle name="Normal 14 7 6 3" xfId="54966"/>
    <cellStyle name="Normal 14 7 6 4" xfId="54967"/>
    <cellStyle name="Normal 14 8" xfId="19886"/>
    <cellStyle name="Normal 14 8 2" xfId="19887"/>
    <cellStyle name="Normal 14 8 2 2" xfId="19888"/>
    <cellStyle name="Normal 14 8 2 2 2" xfId="54968"/>
    <cellStyle name="Normal 14 8 2 2 2 2" xfId="54969"/>
    <cellStyle name="Normal 14 8 2 2 3" xfId="54970"/>
    <cellStyle name="Normal 14 8 2 2 4" xfId="54971"/>
    <cellStyle name="Normal 14 8 2 3" xfId="54972"/>
    <cellStyle name="Normal 14 8 2 3 2" xfId="54973"/>
    <cellStyle name="Normal 14 8 2 3 2 2" xfId="54974"/>
    <cellStyle name="Normal 14 8 2 3 3" xfId="54975"/>
    <cellStyle name="Normal 14 8 2 3 4" xfId="54976"/>
    <cellStyle name="Normal 14 8 2 4" xfId="54977"/>
    <cellStyle name="Normal 14 8 2 5" xfId="54978"/>
    <cellStyle name="Normal 14 8 2 5 2" xfId="54979"/>
    <cellStyle name="Normal 14 8 2 5 2 2" xfId="54980"/>
    <cellStyle name="Normal 14 8 2 5 3" xfId="54981"/>
    <cellStyle name="Normal 14 8 2 5 4" xfId="54982"/>
    <cellStyle name="Normal 14 8 3" xfId="19889"/>
    <cellStyle name="Normal 14 8 3 2" xfId="54983"/>
    <cellStyle name="Normal 14 8 3 2 2" xfId="54984"/>
    <cellStyle name="Normal 14 8 3 3" xfId="54985"/>
    <cellStyle name="Normal 14 8 3 4" xfId="54986"/>
    <cellStyle name="Normal 14 8 4" xfId="54987"/>
    <cellStyle name="Normal 14 8 4 2" xfId="54988"/>
    <cellStyle name="Normal 14 8 4 2 2" xfId="54989"/>
    <cellStyle name="Normal 14 8 4 3" xfId="54990"/>
    <cellStyle name="Normal 14 8 4 4" xfId="54991"/>
    <cellStyle name="Normal 14 8 5" xfId="54992"/>
    <cellStyle name="Normal 14 8 6" xfId="54993"/>
    <cellStyle name="Normal 14 8 6 2" xfId="54994"/>
    <cellStyle name="Normal 14 8 6 2 2" xfId="54995"/>
    <cellStyle name="Normal 14 8 6 3" xfId="54996"/>
    <cellStyle name="Normal 14 8 6 4" xfId="54997"/>
    <cellStyle name="Normal 14 9" xfId="19890"/>
    <cellStyle name="Normal 14 9 2" xfId="19891"/>
    <cellStyle name="Normal 14 9 2 2" xfId="54998"/>
    <cellStyle name="Normal 14 9 2 2 2" xfId="54999"/>
    <cellStyle name="Normal 14 9 2 3" xfId="55000"/>
    <cellStyle name="Normal 14 9 2 4" xfId="55001"/>
    <cellStyle name="Normal 14 9 3" xfId="19892"/>
    <cellStyle name="Normal 14 9 3 2" xfId="55002"/>
    <cellStyle name="Normal 14 9 3 2 2" xfId="55003"/>
    <cellStyle name="Normal 14 9 3 3" xfId="55004"/>
    <cellStyle name="Normal 14 9 3 4" xfId="55005"/>
    <cellStyle name="Normal 14 9 4" xfId="55006"/>
    <cellStyle name="Normal 14 9 5" xfId="55007"/>
    <cellStyle name="Normal 14 9 5 2" xfId="55008"/>
    <cellStyle name="Normal 14 9 5 2 2" xfId="55009"/>
    <cellStyle name="Normal 14 9 5 3" xfId="55010"/>
    <cellStyle name="Normal 14 9 5 4" xfId="55011"/>
    <cellStyle name="Normal 14_00433 ELS 03-31-10" xfId="19893"/>
    <cellStyle name="Normal 140" xfId="19894"/>
    <cellStyle name="Normal 140 2" xfId="55012"/>
    <cellStyle name="Normal 140 3" xfId="55013"/>
    <cellStyle name="Normal 141" xfId="19895"/>
    <cellStyle name="Normal 141 2" xfId="55014"/>
    <cellStyle name="Normal 141 2 2" xfId="55015"/>
    <cellStyle name="Normal 141 3" xfId="55016"/>
    <cellStyle name="Normal 141 4" xfId="55017"/>
    <cellStyle name="Normal 141 5" xfId="55018"/>
    <cellStyle name="Normal 142" xfId="19896"/>
    <cellStyle name="Normal 142 2" xfId="55019"/>
    <cellStyle name="Normal 142 3" xfId="55020"/>
    <cellStyle name="Normal 143" xfId="19897"/>
    <cellStyle name="Normal 144" xfId="19898"/>
    <cellStyle name="Normal 145" xfId="19899"/>
    <cellStyle name="Normal 146" xfId="19900"/>
    <cellStyle name="Normal 147" xfId="19901"/>
    <cellStyle name="Normal 148" xfId="19902"/>
    <cellStyle name="Normal 149" xfId="7"/>
    <cellStyle name="Normal 15" xfId="19903"/>
    <cellStyle name="Normal 15 10" xfId="19904"/>
    <cellStyle name="Normal 15 10 2" xfId="19905"/>
    <cellStyle name="Normal 15 10 3" xfId="19906"/>
    <cellStyle name="Normal 15 11" xfId="19907"/>
    <cellStyle name="Normal 15 11 2" xfId="19908"/>
    <cellStyle name="Normal 15 11 3" xfId="19909"/>
    <cellStyle name="Normal 15 12" xfId="19910"/>
    <cellStyle name="Normal 15 12 2" xfId="19911"/>
    <cellStyle name="Normal 15 12 3" xfId="19912"/>
    <cellStyle name="Normal 15 13" xfId="19913"/>
    <cellStyle name="Normal 15 13 2" xfId="19914"/>
    <cellStyle name="Normal 15 13 3" xfId="19915"/>
    <cellStyle name="Normal 15 14" xfId="19916"/>
    <cellStyle name="Normal 15 14 2" xfId="19917"/>
    <cellStyle name="Normal 15 14 3" xfId="19918"/>
    <cellStyle name="Normal 15 15" xfId="19919"/>
    <cellStyle name="Normal 15 15 2" xfId="19920"/>
    <cellStyle name="Normal 15 15 3" xfId="19921"/>
    <cellStyle name="Normal 15 16" xfId="19922"/>
    <cellStyle name="Normal 15 16 2" xfId="19923"/>
    <cellStyle name="Normal 15 16 3" xfId="19924"/>
    <cellStyle name="Normal 15 17" xfId="19925"/>
    <cellStyle name="Normal 15 17 2" xfId="19926"/>
    <cellStyle name="Normal 15 17 3" xfId="19927"/>
    <cellStyle name="Normal 15 18" xfId="19928"/>
    <cellStyle name="Normal 15 18 2" xfId="19929"/>
    <cellStyle name="Normal 15 18 3" xfId="19930"/>
    <cellStyle name="Normal 15 19" xfId="19931"/>
    <cellStyle name="Normal 15 19 2" xfId="19932"/>
    <cellStyle name="Normal 15 19 3" xfId="19933"/>
    <cellStyle name="Normal 15 2" xfId="19934"/>
    <cellStyle name="Normal 15 2 2" xfId="19935"/>
    <cellStyle name="Normal 15 2 2 2" xfId="19936"/>
    <cellStyle name="Normal 15 2 3" xfId="19937"/>
    <cellStyle name="Normal 15 2 4" xfId="19938"/>
    <cellStyle name="Normal 15 2 5" xfId="19939"/>
    <cellStyle name="Normal 15 20" xfId="19940"/>
    <cellStyle name="Normal 15 20 2" xfId="19941"/>
    <cellStyle name="Normal 15 20 3" xfId="19942"/>
    <cellStyle name="Normal 15 21" xfId="19943"/>
    <cellStyle name="Normal 15 21 2" xfId="19944"/>
    <cellStyle name="Normal 15 21 3" xfId="19945"/>
    <cellStyle name="Normal 15 22" xfId="19946"/>
    <cellStyle name="Normal 15 22 2" xfId="19947"/>
    <cellStyle name="Normal 15 22 3" xfId="19948"/>
    <cellStyle name="Normal 15 23" xfId="19949"/>
    <cellStyle name="Normal 15 23 2" xfId="19950"/>
    <cellStyle name="Normal 15 23 3" xfId="19951"/>
    <cellStyle name="Normal 15 24" xfId="19952"/>
    <cellStyle name="Normal 15 24 2" xfId="19953"/>
    <cellStyle name="Normal 15 24 2 2" xfId="19954"/>
    <cellStyle name="Normal 15 24 3" xfId="19955"/>
    <cellStyle name="Normal 15 24 4" xfId="19956"/>
    <cellStyle name="Normal 15 25" xfId="19957"/>
    <cellStyle name="Normal 15 25 2" xfId="19958"/>
    <cellStyle name="Normal 15 26" xfId="19959"/>
    <cellStyle name="Normal 15 26 2" xfId="19960"/>
    <cellStyle name="Normal 15 27" xfId="19961"/>
    <cellStyle name="Normal 15 28" xfId="19962"/>
    <cellStyle name="Normal 15 29" xfId="19963"/>
    <cellStyle name="Normal 15 3" xfId="19964"/>
    <cellStyle name="Normal 15 3 2" xfId="19965"/>
    <cellStyle name="Normal 15 3 2 2" xfId="19966"/>
    <cellStyle name="Normal 15 3 3" xfId="19967"/>
    <cellStyle name="Normal 15 3 4" xfId="19968"/>
    <cellStyle name="Normal 15 3 5" xfId="19969"/>
    <cellStyle name="Normal 15 30" xfId="19970"/>
    <cellStyle name="Normal 15 31" xfId="19971"/>
    <cellStyle name="Normal 15 32" xfId="19972"/>
    <cellStyle name="Normal 15 33" xfId="19973"/>
    <cellStyle name="Normal 15 34" xfId="19974"/>
    <cellStyle name="Normal 15 35" xfId="19975"/>
    <cellStyle name="Normal 15 36" xfId="19976"/>
    <cellStyle name="Normal 15 37" xfId="19977"/>
    <cellStyle name="Normal 15 38" xfId="19978"/>
    <cellStyle name="Normal 15 39" xfId="19979"/>
    <cellStyle name="Normal 15 4" xfId="19980"/>
    <cellStyle name="Normal 15 4 2" xfId="19981"/>
    <cellStyle name="Normal 15 4 3" xfId="19982"/>
    <cellStyle name="Normal 15 40" xfId="19983"/>
    <cellStyle name="Normal 15 41" xfId="19984"/>
    <cellStyle name="Normal 15 42" xfId="19985"/>
    <cellStyle name="Normal 15 43" xfId="19986"/>
    <cellStyle name="Normal 15 44" xfId="19987"/>
    <cellStyle name="Normal 15 45" xfId="19988"/>
    <cellStyle name="Normal 15 46" xfId="19989"/>
    <cellStyle name="Normal 15 47" xfId="19990"/>
    <cellStyle name="Normal 15 48" xfId="19991"/>
    <cellStyle name="Normal 15 49" xfId="19992"/>
    <cellStyle name="Normal 15 5" xfId="19993"/>
    <cellStyle name="Normal 15 5 2" xfId="19994"/>
    <cellStyle name="Normal 15 5 3" xfId="19995"/>
    <cellStyle name="Normal 15 50" xfId="19996"/>
    <cellStyle name="Normal 15 51" xfId="19997"/>
    <cellStyle name="Normal 15 6" xfId="19998"/>
    <cellStyle name="Normal 15 6 2" xfId="19999"/>
    <cellStyle name="Normal 15 6 3" xfId="20000"/>
    <cellStyle name="Normal 15 7" xfId="20001"/>
    <cellStyle name="Normal 15 7 2" xfId="20002"/>
    <cellStyle name="Normal 15 7 2 2" xfId="20003"/>
    <cellStyle name="Normal 15 7 3" xfId="20004"/>
    <cellStyle name="Normal 15 8" xfId="20005"/>
    <cellStyle name="Normal 15 8 2" xfId="20006"/>
    <cellStyle name="Normal 15 8 3" xfId="20007"/>
    <cellStyle name="Normal 15 9" xfId="20008"/>
    <cellStyle name="Normal 15 9 2" xfId="20009"/>
    <cellStyle name="Normal 15 9 3" xfId="20010"/>
    <cellStyle name="Normal 15_BPC_GLACCOUNT 13NOV with Guy" xfId="55021"/>
    <cellStyle name="Normal 150" xfId="44773"/>
    <cellStyle name="Normal 151" xfId="44779"/>
    <cellStyle name="Normal 152" xfId="55022"/>
    <cellStyle name="Normal 152 2" xfId="55023"/>
    <cellStyle name="Normal 152 3" xfId="55024"/>
    <cellStyle name="Normal 153" xfId="55025"/>
    <cellStyle name="Normal 153 2" xfId="55026"/>
    <cellStyle name="Normal 153 3" xfId="55027"/>
    <cellStyle name="Normal 154" xfId="55028"/>
    <cellStyle name="Normal 154 2" xfId="55029"/>
    <cellStyle name="Normal 154 3" xfId="55030"/>
    <cellStyle name="Normal 155" xfId="55031"/>
    <cellStyle name="Normal 155 2" xfId="55032"/>
    <cellStyle name="Normal 155 3" xfId="55033"/>
    <cellStyle name="Normal 156" xfId="55034"/>
    <cellStyle name="Normal 156 2" xfId="55035"/>
    <cellStyle name="Normal 156 3" xfId="55036"/>
    <cellStyle name="Normal 157" xfId="55037"/>
    <cellStyle name="Normal 157 2" xfId="55038"/>
    <cellStyle name="Normal 157 3" xfId="55039"/>
    <cellStyle name="Normal 158" xfId="55040"/>
    <cellStyle name="Normal 158 2" xfId="55041"/>
    <cellStyle name="Normal 158 3" xfId="55042"/>
    <cellStyle name="Normal 159" xfId="55043"/>
    <cellStyle name="Normal 159 2" xfId="55044"/>
    <cellStyle name="Normal 159 3" xfId="55045"/>
    <cellStyle name="Normal 16" xfId="20011"/>
    <cellStyle name="Normal 16 10" xfId="55046"/>
    <cellStyle name="Normal 16 10 2" xfId="55047"/>
    <cellStyle name="Normal 16 2" xfId="20012"/>
    <cellStyle name="Normal 16 2 2" xfId="20013"/>
    <cellStyle name="Normal 16 2 2 2" xfId="20014"/>
    <cellStyle name="Normal 16 2 3" xfId="20015"/>
    <cellStyle name="Normal 16 2 3 2" xfId="20016"/>
    <cellStyle name="Normal 16 2 4" xfId="20017"/>
    <cellStyle name="Normal 16 2 5" xfId="55048"/>
    <cellStyle name="Normal 16 3" xfId="20018"/>
    <cellStyle name="Normal 16 3 2" xfId="20019"/>
    <cellStyle name="Normal 16 3 2 2" xfId="20020"/>
    <cellStyle name="Normal 16 3 3" xfId="20021"/>
    <cellStyle name="Normal 16 3 4" xfId="20022"/>
    <cellStyle name="Normal 16 3 5" xfId="20023"/>
    <cellStyle name="Normal 16 4" xfId="20024"/>
    <cellStyle name="Normal 16 5" xfId="55049"/>
    <cellStyle name="Normal 16 6" xfId="55050"/>
    <cellStyle name="Normal 16 7" xfId="55051"/>
    <cellStyle name="Normal 16 7 2" xfId="55052"/>
    <cellStyle name="Normal 16 8" xfId="55053"/>
    <cellStyle name="Normal 16 8 2" xfId="55054"/>
    <cellStyle name="Normal 16 9" xfId="55055"/>
    <cellStyle name="Normal 16_Income Statement " xfId="55056"/>
    <cellStyle name="Normal 160" xfId="55057"/>
    <cellStyle name="Normal 160 2" xfId="55058"/>
    <cellStyle name="Normal 161" xfId="55059"/>
    <cellStyle name="Normal 161 2" xfId="55060"/>
    <cellStyle name="Normal 162" xfId="55061"/>
    <cellStyle name="Normal 163" xfId="55062"/>
    <cellStyle name="Normal 164" xfId="55063"/>
    <cellStyle name="Normal 165" xfId="55064"/>
    <cellStyle name="Normal 166" xfId="55065"/>
    <cellStyle name="Normal 167" xfId="55066"/>
    <cellStyle name="Normal 168" xfId="55067"/>
    <cellStyle name="Normal 169" xfId="55068"/>
    <cellStyle name="Normal 17" xfId="20025"/>
    <cellStyle name="Normal 17 10" xfId="20026"/>
    <cellStyle name="Normal 17 11" xfId="20027"/>
    <cellStyle name="Normal 17 12" xfId="20028"/>
    <cellStyle name="Normal 17 13" xfId="20029"/>
    <cellStyle name="Normal 17 14" xfId="20030"/>
    <cellStyle name="Normal 17 15" xfId="20031"/>
    <cellStyle name="Normal 17 16" xfId="20032"/>
    <cellStyle name="Normal 17 17" xfId="20033"/>
    <cellStyle name="Normal 17 18" xfId="20034"/>
    <cellStyle name="Normal 17 19" xfId="20035"/>
    <cellStyle name="Normal 17 2" xfId="20036"/>
    <cellStyle name="Normal 17 2 2" xfId="20037"/>
    <cellStyle name="Normal 17 2 3" xfId="20038"/>
    <cellStyle name="Normal 17 2 4" xfId="20039"/>
    <cellStyle name="Normal 17 20" xfId="20040"/>
    <cellStyle name="Normal 17 21" xfId="20041"/>
    <cellStyle name="Normal 17 22" xfId="20042"/>
    <cellStyle name="Normal 17 23" xfId="20043"/>
    <cellStyle name="Normal 17 24" xfId="20044"/>
    <cellStyle name="Normal 17 24 2" xfId="20045"/>
    <cellStyle name="Normal 17 24 3" xfId="20046"/>
    <cellStyle name="Normal 17 25" xfId="20047"/>
    <cellStyle name="Normal 17 25 2" xfId="20048"/>
    <cellStyle name="Normal 17 26" xfId="20049"/>
    <cellStyle name="Normal 17 26 2" xfId="20050"/>
    <cellStyle name="Normal 17 27" xfId="20051"/>
    <cellStyle name="Normal 17 28" xfId="20052"/>
    <cellStyle name="Normal 17 29" xfId="20053"/>
    <cellStyle name="Normal 17 3" xfId="20054"/>
    <cellStyle name="Normal 17 3 2" xfId="20055"/>
    <cellStyle name="Normal 17 3 3" xfId="20056"/>
    <cellStyle name="Normal 17 3 4" xfId="20057"/>
    <cellStyle name="Normal 17 30" xfId="20058"/>
    <cellStyle name="Normal 17 31" xfId="20059"/>
    <cellStyle name="Normal 17 32" xfId="20060"/>
    <cellStyle name="Normal 17 33" xfId="20061"/>
    <cellStyle name="Normal 17 34" xfId="20062"/>
    <cellStyle name="Normal 17 35" xfId="20063"/>
    <cellStyle name="Normal 17 36" xfId="20064"/>
    <cellStyle name="Normal 17 37" xfId="20065"/>
    <cellStyle name="Normal 17 38" xfId="20066"/>
    <cellStyle name="Normal 17 39" xfId="20067"/>
    <cellStyle name="Normal 17 4" xfId="20068"/>
    <cellStyle name="Normal 17 4 2" xfId="55069"/>
    <cellStyle name="Normal 17 40" xfId="20069"/>
    <cellStyle name="Normal 17 41" xfId="20070"/>
    <cellStyle name="Normal 17 42" xfId="20071"/>
    <cellStyle name="Normal 17 43" xfId="20072"/>
    <cellStyle name="Normal 17 44" xfId="20073"/>
    <cellStyle name="Normal 17 45" xfId="20074"/>
    <cellStyle name="Normal 17 46" xfId="20075"/>
    <cellStyle name="Normal 17 47" xfId="20076"/>
    <cellStyle name="Normal 17 48" xfId="20077"/>
    <cellStyle name="Normal 17 49" xfId="20078"/>
    <cellStyle name="Normal 17 5" xfId="20079"/>
    <cellStyle name="Normal 17 5 2" xfId="55070"/>
    <cellStyle name="Normal 17 50" xfId="20080"/>
    <cellStyle name="Normal 17 51" xfId="20081"/>
    <cellStyle name="Normal 17 52" xfId="20082"/>
    <cellStyle name="Normal 17 6" xfId="20083"/>
    <cellStyle name="Normal 17 6 2" xfId="20084"/>
    <cellStyle name="Normal 17 7" xfId="20085"/>
    <cellStyle name="Normal 17 7 2" xfId="55071"/>
    <cellStyle name="Normal 17 8" xfId="20086"/>
    <cellStyle name="Normal 17 9" xfId="20087"/>
    <cellStyle name="Normal 17 9 2" xfId="55072"/>
    <cellStyle name="Normal 17_CLS-TES-KS_12-28-10" xfId="20088"/>
    <cellStyle name="Normal 170" xfId="55073"/>
    <cellStyle name="Normal 171" xfId="55074"/>
    <cellStyle name="Normal 172" xfId="55075"/>
    <cellStyle name="Normal 173" xfId="55076"/>
    <cellStyle name="Normal 174" xfId="55077"/>
    <cellStyle name="Normal 175" xfId="55078"/>
    <cellStyle name="Normal 176" xfId="55079"/>
    <cellStyle name="Normal 177" xfId="55080"/>
    <cellStyle name="Normal 178" xfId="55081"/>
    <cellStyle name="Normal 179" xfId="55082"/>
    <cellStyle name="Normal 18" xfId="20089"/>
    <cellStyle name="Normal 18 2" xfId="20090"/>
    <cellStyle name="Normal 18 2 2" xfId="20091"/>
    <cellStyle name="Normal 18 2 3" xfId="20092"/>
    <cellStyle name="Normal 18 2 4" xfId="55083"/>
    <cellStyle name="Normal 18 2 5" xfId="55084"/>
    <cellStyle name="Normal 18 3" xfId="20093"/>
    <cellStyle name="Normal 18 3 2" xfId="20094"/>
    <cellStyle name="Normal 18 4" xfId="20095"/>
    <cellStyle name="Normal 18 4 2" xfId="20096"/>
    <cellStyle name="Normal 18 4 3" xfId="20097"/>
    <cellStyle name="Normal 18 5" xfId="20098"/>
    <cellStyle name="Normal 18 5 2" xfId="20099"/>
    <cellStyle name="Normal 18 6" xfId="20100"/>
    <cellStyle name="Normal 18 6 2" xfId="20101"/>
    <cellStyle name="Normal 18 7" xfId="20102"/>
    <cellStyle name="Normal 18 7 2" xfId="20103"/>
    <cellStyle name="Normal 18 8" xfId="20104"/>
    <cellStyle name="Normal 18 9" xfId="55085"/>
    <cellStyle name="Normal 18 9 2" xfId="55086"/>
    <cellStyle name="Normal 18_Income Statement " xfId="55087"/>
    <cellStyle name="Normal 180" xfId="55088"/>
    <cellStyle name="Normal 180 2" xfId="55089"/>
    <cellStyle name="Normal 180 2 2" xfId="55090"/>
    <cellStyle name="Normal 181" xfId="55091"/>
    <cellStyle name="Normal 182" xfId="55092"/>
    <cellStyle name="Normal 183" xfId="55093"/>
    <cellStyle name="Normal 184" xfId="55094"/>
    <cellStyle name="Normal 185" xfId="55095"/>
    <cellStyle name="Normal 186" xfId="55096"/>
    <cellStyle name="Normal 187" xfId="55097"/>
    <cellStyle name="Normal 188" xfId="55098"/>
    <cellStyle name="Normal 189" xfId="55099"/>
    <cellStyle name="Normal 19" xfId="20105"/>
    <cellStyle name="Normal 19 2" xfId="20106"/>
    <cellStyle name="Normal 19 2 2" xfId="20107"/>
    <cellStyle name="Normal 19 2 2 2" xfId="20108"/>
    <cellStyle name="Normal 19 2 2 2 2" xfId="20109"/>
    <cellStyle name="Normal 19 2 2 3" xfId="20110"/>
    <cellStyle name="Normal 19 2 2 3 2" xfId="20111"/>
    <cellStyle name="Normal 19 2 2 4" xfId="20112"/>
    <cellStyle name="Normal 19 2 2 4 2" xfId="20113"/>
    <cellStyle name="Normal 19 2 2 5" xfId="20114"/>
    <cellStyle name="Normal 19 2 2 5 2" xfId="20115"/>
    <cellStyle name="Normal 19 2 2 6" xfId="20116"/>
    <cellStyle name="Normal 19 2 2 6 2" xfId="20117"/>
    <cellStyle name="Normal 19 2 2 6 2 2" xfId="20118"/>
    <cellStyle name="Normal 19 2 2 6 3" xfId="20119"/>
    <cellStyle name="Normal 19 2 2 6 4" xfId="20120"/>
    <cellStyle name="Normal 19 2 2 7" xfId="20121"/>
    <cellStyle name="Normal 19 2 2 8" xfId="20122"/>
    <cellStyle name="Normal 19 2 3" xfId="20123"/>
    <cellStyle name="Normal 19 2 3 2" xfId="20124"/>
    <cellStyle name="Normal 19 2 3 2 2" xfId="20125"/>
    <cellStyle name="Normal 19 2 3 2 3" xfId="20126"/>
    <cellStyle name="Normal 19 2 3 3" xfId="20127"/>
    <cellStyle name="Normal 19 2 3 4" xfId="20128"/>
    <cellStyle name="Normal 19 2 4" xfId="20129"/>
    <cellStyle name="Normal 19 2 4 2" xfId="20130"/>
    <cellStyle name="Normal 19 2 4 2 2" xfId="20131"/>
    <cellStyle name="Normal 19 2 4 3" xfId="20132"/>
    <cellStyle name="Normal 19 2 4 4" xfId="20133"/>
    <cellStyle name="Normal 19 2 5" xfId="20134"/>
    <cellStyle name="Normal 19 2 5 2" xfId="20135"/>
    <cellStyle name="Normal 19 2 5 3" xfId="20136"/>
    <cellStyle name="Normal 19 2 6" xfId="20137"/>
    <cellStyle name="Normal 19 2 7" xfId="20138"/>
    <cellStyle name="Normal 19 3" xfId="20139"/>
    <cellStyle name="Normal 19 3 2" xfId="20140"/>
    <cellStyle name="Normal 19 3 2 2" xfId="20141"/>
    <cellStyle name="Normal 19 3 2 3" xfId="20142"/>
    <cellStyle name="Normal 19 3 3" xfId="20143"/>
    <cellStyle name="Normal 19 3 4" xfId="20144"/>
    <cellStyle name="Normal 19 3 5" xfId="20145"/>
    <cellStyle name="Normal 19 4" xfId="20146"/>
    <cellStyle name="Normal 19 4 2" xfId="20147"/>
    <cellStyle name="Normal 19 4 2 2" xfId="20148"/>
    <cellStyle name="Normal 19 4 2 3" xfId="20149"/>
    <cellStyle name="Normal 19 4 3" xfId="20150"/>
    <cellStyle name="Normal 19 4 4" xfId="20151"/>
    <cellStyle name="Normal 19 5" xfId="20152"/>
    <cellStyle name="Normal 19 5 2" xfId="20153"/>
    <cellStyle name="Normal 19 5 2 2" xfId="20154"/>
    <cellStyle name="Normal 19 5 2 3" xfId="20155"/>
    <cellStyle name="Normal 19 5 3" xfId="20156"/>
    <cellStyle name="Normal 19 5 4" xfId="20157"/>
    <cellStyle name="Normal 19 6" xfId="20158"/>
    <cellStyle name="Normal 19 6 2" xfId="20159"/>
    <cellStyle name="Normal 19 6 3" xfId="20160"/>
    <cellStyle name="Normal 19 7" xfId="20161"/>
    <cellStyle name="Normal 19 7 2" xfId="20162"/>
    <cellStyle name="Normal 19 7 2 2" xfId="20163"/>
    <cellStyle name="Normal 19 7 3" xfId="20164"/>
    <cellStyle name="Normal 19 7 4" xfId="20165"/>
    <cellStyle name="Normal 19 8" xfId="20166"/>
    <cellStyle name="Normal 19 9" xfId="55100"/>
    <cellStyle name="Normal 19_Income Statement " xfId="55101"/>
    <cellStyle name="Normal 190" xfId="55102"/>
    <cellStyle name="Normal 191" xfId="55103"/>
    <cellStyle name="Normal 192" xfId="55104"/>
    <cellStyle name="Normal 193" xfId="55105"/>
    <cellStyle name="Normal 194" xfId="55106"/>
    <cellStyle name="Normal 195" xfId="55107"/>
    <cellStyle name="Normal 196" xfId="55108"/>
    <cellStyle name="Normal 197" xfId="55109"/>
    <cellStyle name="Normal 197 2" xfId="55110"/>
    <cellStyle name="Normal 198" xfId="55111"/>
    <cellStyle name="Normal 198 2" xfId="55112"/>
    <cellStyle name="Normal 199" xfId="55113"/>
    <cellStyle name="Normal 199 2" xfId="55114"/>
    <cellStyle name="Normal 2" xfId="3"/>
    <cellStyle name="Normal 2 10" xfId="20167"/>
    <cellStyle name="Normal 2 10 10" xfId="55115"/>
    <cellStyle name="Normal 2 10 10 2" xfId="55116"/>
    <cellStyle name="Normal 2 10 10 2 2" xfId="55117"/>
    <cellStyle name="Normal 2 10 10 3" xfId="55118"/>
    <cellStyle name="Normal 2 10 10 4" xfId="55119"/>
    <cellStyle name="Normal 2 10 11" xfId="55120"/>
    <cellStyle name="Normal 2 10 11 2" xfId="55121"/>
    <cellStyle name="Normal 2 10 11 2 2" xfId="55122"/>
    <cellStyle name="Normal 2 10 11 3" xfId="55123"/>
    <cellStyle name="Normal 2 10 11 4" xfId="55124"/>
    <cellStyle name="Normal 2 10 12" xfId="55125"/>
    <cellStyle name="Normal 2 10 13" xfId="55126"/>
    <cellStyle name="Normal 2 10 13 2" xfId="55127"/>
    <cellStyle name="Normal 2 10 13 2 2" xfId="55128"/>
    <cellStyle name="Normal 2 10 13 3" xfId="55129"/>
    <cellStyle name="Normal 2 10 13 4" xfId="55130"/>
    <cellStyle name="Normal 2 10 2" xfId="20168"/>
    <cellStyle name="Normal 2 10 2 10" xfId="55131"/>
    <cellStyle name="Normal 2 10 2 10 2" xfId="55132"/>
    <cellStyle name="Normal 2 10 2 10 2 2" xfId="55133"/>
    <cellStyle name="Normal 2 10 2 10 3" xfId="55134"/>
    <cellStyle name="Normal 2 10 2 10 4" xfId="55135"/>
    <cellStyle name="Normal 2 10 2 2" xfId="20169"/>
    <cellStyle name="Normal 2 10 2 2 2" xfId="20170"/>
    <cellStyle name="Normal 2 10 2 2 2 2" xfId="55136"/>
    <cellStyle name="Normal 2 10 2 2 2 2 2" xfId="55137"/>
    <cellStyle name="Normal 2 10 2 2 2 2 2 2" xfId="55138"/>
    <cellStyle name="Normal 2 10 2 2 2 2 3" xfId="55139"/>
    <cellStyle name="Normal 2 10 2 2 2 2 4" xfId="55140"/>
    <cellStyle name="Normal 2 10 2 2 2 3" xfId="55141"/>
    <cellStyle name="Normal 2 10 2 2 2 3 2" xfId="55142"/>
    <cellStyle name="Normal 2 10 2 2 2 3 2 2" xfId="55143"/>
    <cellStyle name="Normal 2 10 2 2 2 3 3" xfId="55144"/>
    <cellStyle name="Normal 2 10 2 2 2 3 4" xfId="55145"/>
    <cellStyle name="Normal 2 10 2 2 2 4" xfId="55146"/>
    <cellStyle name="Normal 2 10 2 2 2 4 2" xfId="55147"/>
    <cellStyle name="Normal 2 10 2 2 2 5" xfId="55148"/>
    <cellStyle name="Normal 2 10 2 2 2 6" xfId="55149"/>
    <cellStyle name="Normal 2 10 2 2 3" xfId="20171"/>
    <cellStyle name="Normal 2 10 2 2 3 2" xfId="55150"/>
    <cellStyle name="Normal 2 10 2 2 3 2 2" xfId="55151"/>
    <cellStyle name="Normal 2 10 2 2 3 3" xfId="55152"/>
    <cellStyle name="Normal 2 10 2 2 3 4" xfId="55153"/>
    <cellStyle name="Normal 2 10 2 2 4" xfId="55154"/>
    <cellStyle name="Normal 2 10 2 2 4 2" xfId="55155"/>
    <cellStyle name="Normal 2 10 2 2 4 2 2" xfId="55156"/>
    <cellStyle name="Normal 2 10 2 2 4 3" xfId="55157"/>
    <cellStyle name="Normal 2 10 2 2 4 4" xfId="55158"/>
    <cellStyle name="Normal 2 10 2 2 5" xfId="55159"/>
    <cellStyle name="Normal 2 10 2 2 5 2" xfId="55160"/>
    <cellStyle name="Normal 2 10 2 2 6" xfId="55161"/>
    <cellStyle name="Normal 2 10 2 2 7" xfId="55162"/>
    <cellStyle name="Normal 2 10 2 3" xfId="55163"/>
    <cellStyle name="Normal 2 10 2 3 2" xfId="55164"/>
    <cellStyle name="Normal 2 10 2 3 2 2" xfId="55165"/>
    <cellStyle name="Normal 2 10 2 3 2 2 2" xfId="55166"/>
    <cellStyle name="Normal 2 10 2 3 2 2 2 2" xfId="55167"/>
    <cellStyle name="Normal 2 10 2 3 2 2 3" xfId="55168"/>
    <cellStyle name="Normal 2 10 2 3 2 2 4" xfId="55169"/>
    <cellStyle name="Normal 2 10 2 3 2 3" xfId="55170"/>
    <cellStyle name="Normal 2 10 2 3 2 3 2" xfId="55171"/>
    <cellStyle name="Normal 2 10 2 3 2 3 2 2" xfId="55172"/>
    <cellStyle name="Normal 2 10 2 3 2 3 3" xfId="55173"/>
    <cellStyle name="Normal 2 10 2 3 2 3 4" xfId="55174"/>
    <cellStyle name="Normal 2 10 2 3 2 4" xfId="55175"/>
    <cellStyle name="Normal 2 10 2 3 2 4 2" xfId="55176"/>
    <cellStyle name="Normal 2 10 2 3 2 5" xfId="55177"/>
    <cellStyle name="Normal 2 10 2 3 2 6" xfId="55178"/>
    <cellStyle name="Normal 2 10 2 3 3" xfId="55179"/>
    <cellStyle name="Normal 2 10 2 3 3 2" xfId="55180"/>
    <cellStyle name="Normal 2 10 2 3 3 2 2" xfId="55181"/>
    <cellStyle name="Normal 2 10 2 3 3 3" xfId="55182"/>
    <cellStyle name="Normal 2 10 2 3 3 4" xfId="55183"/>
    <cellStyle name="Normal 2 10 2 3 4" xfId="55184"/>
    <cellStyle name="Normal 2 10 2 3 4 2" xfId="55185"/>
    <cellStyle name="Normal 2 10 2 3 4 2 2" xfId="55186"/>
    <cellStyle name="Normal 2 10 2 3 4 3" xfId="55187"/>
    <cellStyle name="Normal 2 10 2 3 4 4" xfId="55188"/>
    <cellStyle name="Normal 2 10 2 3 5" xfId="55189"/>
    <cellStyle name="Normal 2 10 2 3 5 2" xfId="55190"/>
    <cellStyle name="Normal 2 10 2 3 6" xfId="55191"/>
    <cellStyle name="Normal 2 10 2 3 7" xfId="55192"/>
    <cellStyle name="Normal 2 10 2 4" xfId="55193"/>
    <cellStyle name="Normal 2 10 2 4 2" xfId="55194"/>
    <cellStyle name="Normal 2 10 2 4 2 2" xfId="55195"/>
    <cellStyle name="Normal 2 10 2 4 2 2 2" xfId="55196"/>
    <cellStyle name="Normal 2 10 2 4 2 3" xfId="55197"/>
    <cellStyle name="Normal 2 10 2 4 2 4" xfId="55198"/>
    <cellStyle name="Normal 2 10 2 4 3" xfId="55199"/>
    <cellStyle name="Normal 2 10 2 4 3 2" xfId="55200"/>
    <cellStyle name="Normal 2 10 2 4 3 2 2" xfId="55201"/>
    <cellStyle name="Normal 2 10 2 4 3 3" xfId="55202"/>
    <cellStyle name="Normal 2 10 2 4 3 4" xfId="55203"/>
    <cellStyle name="Normal 2 10 2 4 4" xfId="55204"/>
    <cellStyle name="Normal 2 10 2 4 4 2" xfId="55205"/>
    <cellStyle name="Normal 2 10 2 4 5" xfId="55206"/>
    <cellStyle name="Normal 2 10 2 4 6" xfId="55207"/>
    <cellStyle name="Normal 2 10 2 5" xfId="55208"/>
    <cellStyle name="Normal 2 10 2 5 2" xfId="55209"/>
    <cellStyle name="Normal 2 10 2 5 2 2" xfId="55210"/>
    <cellStyle name="Normal 2 10 2 5 2 2 2" xfId="55211"/>
    <cellStyle name="Normal 2 10 2 5 2 3" xfId="55212"/>
    <cellStyle name="Normal 2 10 2 5 2 4" xfId="55213"/>
    <cellStyle name="Normal 2 10 2 5 3" xfId="55214"/>
    <cellStyle name="Normal 2 10 2 5 3 2" xfId="55215"/>
    <cellStyle name="Normal 2 10 2 5 3 2 2" xfId="55216"/>
    <cellStyle name="Normal 2 10 2 5 3 3" xfId="55217"/>
    <cellStyle name="Normal 2 10 2 5 3 4" xfId="55218"/>
    <cellStyle name="Normal 2 10 2 5 4" xfId="55219"/>
    <cellStyle name="Normal 2 10 2 5 4 2" xfId="55220"/>
    <cellStyle name="Normal 2 10 2 5 5" xfId="55221"/>
    <cellStyle name="Normal 2 10 2 5 6" xfId="55222"/>
    <cellStyle name="Normal 2 10 2 6" xfId="55223"/>
    <cellStyle name="Normal 2 10 2 6 2" xfId="55224"/>
    <cellStyle name="Normal 2 10 2 6 2 2" xfId="55225"/>
    <cellStyle name="Normal 2 10 2 6 2 2 2" xfId="55226"/>
    <cellStyle name="Normal 2 10 2 6 2 3" xfId="55227"/>
    <cellStyle name="Normal 2 10 2 6 2 4" xfId="55228"/>
    <cellStyle name="Normal 2 10 2 6 3" xfId="55229"/>
    <cellStyle name="Normal 2 10 2 6 3 2" xfId="55230"/>
    <cellStyle name="Normal 2 10 2 6 4" xfId="55231"/>
    <cellStyle name="Normal 2 10 2 6 5" xfId="55232"/>
    <cellStyle name="Normal 2 10 2 7" xfId="55233"/>
    <cellStyle name="Normal 2 10 2 7 2" xfId="55234"/>
    <cellStyle name="Normal 2 10 2 7 2 2" xfId="55235"/>
    <cellStyle name="Normal 2 10 2 7 3" xfId="55236"/>
    <cellStyle name="Normal 2 10 2 7 4" xfId="55237"/>
    <cellStyle name="Normal 2 10 2 8" xfId="55238"/>
    <cellStyle name="Normal 2 10 2 8 2" xfId="55239"/>
    <cellStyle name="Normal 2 10 2 8 2 2" xfId="55240"/>
    <cellStyle name="Normal 2 10 2 8 3" xfId="55241"/>
    <cellStyle name="Normal 2 10 2 8 4" xfId="55242"/>
    <cellStyle name="Normal 2 10 2 9" xfId="55243"/>
    <cellStyle name="Normal 2 10 3" xfId="20172"/>
    <cellStyle name="Normal 2 10 3 2" xfId="20173"/>
    <cellStyle name="Normal 2 10 3 2 2" xfId="55244"/>
    <cellStyle name="Normal 2 10 3 2 2 2" xfId="55245"/>
    <cellStyle name="Normal 2 10 3 2 2 2 2" xfId="55246"/>
    <cellStyle name="Normal 2 10 3 2 2 3" xfId="55247"/>
    <cellStyle name="Normal 2 10 3 2 2 4" xfId="55248"/>
    <cellStyle name="Normal 2 10 3 2 3" xfId="55249"/>
    <cellStyle name="Normal 2 10 3 2 3 2" xfId="55250"/>
    <cellStyle name="Normal 2 10 3 2 3 2 2" xfId="55251"/>
    <cellStyle name="Normal 2 10 3 2 3 3" xfId="55252"/>
    <cellStyle name="Normal 2 10 3 2 3 4" xfId="55253"/>
    <cellStyle name="Normal 2 10 3 2 4" xfId="55254"/>
    <cellStyle name="Normal 2 10 3 2 4 2" xfId="55255"/>
    <cellStyle name="Normal 2 10 3 2 5" xfId="55256"/>
    <cellStyle name="Normal 2 10 3 2 6" xfId="55257"/>
    <cellStyle name="Normal 2 10 3 3" xfId="55258"/>
    <cellStyle name="Normal 2 10 3 3 2" xfId="55259"/>
    <cellStyle name="Normal 2 10 3 3 2 2" xfId="55260"/>
    <cellStyle name="Normal 2 10 3 3 3" xfId="55261"/>
    <cellStyle name="Normal 2 10 3 3 4" xfId="55262"/>
    <cellStyle name="Normal 2 10 3 4" xfId="55263"/>
    <cellStyle name="Normal 2 10 3 4 2" xfId="55264"/>
    <cellStyle name="Normal 2 10 3 4 2 2" xfId="55265"/>
    <cellStyle name="Normal 2 10 3 4 3" xfId="55266"/>
    <cellStyle name="Normal 2 10 3 4 4" xfId="55267"/>
    <cellStyle name="Normal 2 10 3 5" xfId="55268"/>
    <cellStyle name="Normal 2 10 3 5 2" xfId="55269"/>
    <cellStyle name="Normal 2 10 3 6" xfId="55270"/>
    <cellStyle name="Normal 2 10 3 7" xfId="55271"/>
    <cellStyle name="Normal 2 10 4" xfId="20174"/>
    <cellStyle name="Normal 2 10 5" xfId="20175"/>
    <cellStyle name="Normal 2 10 5 2" xfId="55272"/>
    <cellStyle name="Normal 2 10 5 2 2" xfId="55273"/>
    <cellStyle name="Normal 2 10 5 2 2 2" xfId="55274"/>
    <cellStyle name="Normal 2 10 5 2 2 2 2" xfId="55275"/>
    <cellStyle name="Normal 2 10 5 2 2 3" xfId="55276"/>
    <cellStyle name="Normal 2 10 5 2 2 4" xfId="55277"/>
    <cellStyle name="Normal 2 10 5 2 3" xfId="55278"/>
    <cellStyle name="Normal 2 10 5 2 3 2" xfId="55279"/>
    <cellStyle name="Normal 2 10 5 2 3 2 2" xfId="55280"/>
    <cellStyle name="Normal 2 10 5 2 3 3" xfId="55281"/>
    <cellStyle name="Normal 2 10 5 2 3 4" xfId="55282"/>
    <cellStyle name="Normal 2 10 5 2 4" xfId="55283"/>
    <cellStyle name="Normal 2 10 5 2 4 2" xfId="55284"/>
    <cellStyle name="Normal 2 10 5 2 5" xfId="55285"/>
    <cellStyle name="Normal 2 10 5 2 6" xfId="55286"/>
    <cellStyle name="Normal 2 10 5 3" xfId="55287"/>
    <cellStyle name="Normal 2 10 5 3 2" xfId="55288"/>
    <cellStyle name="Normal 2 10 5 3 2 2" xfId="55289"/>
    <cellStyle name="Normal 2 10 5 3 3" xfId="55290"/>
    <cellStyle name="Normal 2 10 5 3 4" xfId="55291"/>
    <cellStyle name="Normal 2 10 5 4" xfId="55292"/>
    <cellStyle name="Normal 2 10 5 4 2" xfId="55293"/>
    <cellStyle name="Normal 2 10 5 4 2 2" xfId="55294"/>
    <cellStyle name="Normal 2 10 5 4 3" xfId="55295"/>
    <cellStyle name="Normal 2 10 5 4 4" xfId="55296"/>
    <cellStyle name="Normal 2 10 5 5" xfId="55297"/>
    <cellStyle name="Normal 2 10 5 5 2" xfId="55298"/>
    <cellStyle name="Normal 2 10 5 6" xfId="55299"/>
    <cellStyle name="Normal 2 10 5 7" xfId="55300"/>
    <cellStyle name="Normal 2 10 6" xfId="55301"/>
    <cellStyle name="Normal 2 10 6 2" xfId="55302"/>
    <cellStyle name="Normal 2 10 6 2 2" xfId="55303"/>
    <cellStyle name="Normal 2 10 6 2 2 2" xfId="55304"/>
    <cellStyle name="Normal 2 10 6 2 3" xfId="55305"/>
    <cellStyle name="Normal 2 10 6 2 4" xfId="55306"/>
    <cellStyle name="Normal 2 10 6 3" xfId="55307"/>
    <cellStyle name="Normal 2 10 6 3 2" xfId="55308"/>
    <cellStyle name="Normal 2 10 6 3 2 2" xfId="55309"/>
    <cellStyle name="Normal 2 10 6 3 3" xfId="55310"/>
    <cellStyle name="Normal 2 10 6 3 4" xfId="55311"/>
    <cellStyle name="Normal 2 10 6 4" xfId="55312"/>
    <cellStyle name="Normal 2 10 6 4 2" xfId="55313"/>
    <cellStyle name="Normal 2 10 6 5" xfId="55314"/>
    <cellStyle name="Normal 2 10 6 6" xfId="55315"/>
    <cellStyle name="Normal 2 10 7" xfId="55316"/>
    <cellStyle name="Normal 2 10 7 2" xfId="55317"/>
    <cellStyle name="Normal 2 10 7 2 2" xfId="55318"/>
    <cellStyle name="Normal 2 10 7 2 2 2" xfId="55319"/>
    <cellStyle name="Normal 2 10 7 2 3" xfId="55320"/>
    <cellStyle name="Normal 2 10 7 2 4" xfId="55321"/>
    <cellStyle name="Normal 2 10 7 3" xfId="55322"/>
    <cellStyle name="Normal 2 10 7 3 2" xfId="55323"/>
    <cellStyle name="Normal 2 10 7 3 2 2" xfId="55324"/>
    <cellStyle name="Normal 2 10 7 3 3" xfId="55325"/>
    <cellStyle name="Normal 2 10 7 3 4" xfId="55326"/>
    <cellStyle name="Normal 2 10 7 4" xfId="55327"/>
    <cellStyle name="Normal 2 10 7 4 2" xfId="55328"/>
    <cellStyle name="Normal 2 10 7 5" xfId="55329"/>
    <cellStyle name="Normal 2 10 7 6" xfId="55330"/>
    <cellStyle name="Normal 2 10 8" xfId="55331"/>
    <cellStyle name="Normal 2 10 8 2" xfId="55332"/>
    <cellStyle name="Normal 2 10 8 2 2" xfId="55333"/>
    <cellStyle name="Normal 2 10 8 2 2 2" xfId="55334"/>
    <cellStyle name="Normal 2 10 8 2 3" xfId="55335"/>
    <cellStyle name="Normal 2 10 8 2 4" xfId="55336"/>
    <cellStyle name="Normal 2 10 8 3" xfId="55337"/>
    <cellStyle name="Normal 2 10 8 3 2" xfId="55338"/>
    <cellStyle name="Normal 2 10 8 3 2 2" xfId="55339"/>
    <cellStyle name="Normal 2 10 8 3 3" xfId="55340"/>
    <cellStyle name="Normal 2 10 8 3 4" xfId="55341"/>
    <cellStyle name="Normal 2 10 8 4" xfId="55342"/>
    <cellStyle name="Normal 2 10 8 4 2" xfId="55343"/>
    <cellStyle name="Normal 2 10 8 5" xfId="55344"/>
    <cellStyle name="Normal 2 10 8 6" xfId="55345"/>
    <cellStyle name="Normal 2 10 9" xfId="55346"/>
    <cellStyle name="Normal 2 10 9 2" xfId="55347"/>
    <cellStyle name="Normal 2 10 9 2 2" xfId="55348"/>
    <cellStyle name="Normal 2 10 9 2 2 2" xfId="55349"/>
    <cellStyle name="Normal 2 10 9 2 3" xfId="55350"/>
    <cellStyle name="Normal 2 10 9 2 4" xfId="55351"/>
    <cellStyle name="Normal 2 10 9 3" xfId="55352"/>
    <cellStyle name="Normal 2 10 9 3 2" xfId="55353"/>
    <cellStyle name="Normal 2 10 9 4" xfId="55354"/>
    <cellStyle name="Normal 2 10 9 5" xfId="55355"/>
    <cellStyle name="Normal 2 11" xfId="20176"/>
    <cellStyle name="Normal 2 11 10" xfId="55356"/>
    <cellStyle name="Normal 2 11 10 2" xfId="55357"/>
    <cellStyle name="Normal 2 11 10 2 2" xfId="55358"/>
    <cellStyle name="Normal 2 11 10 3" xfId="55359"/>
    <cellStyle name="Normal 2 11 10 4" xfId="55360"/>
    <cellStyle name="Normal 2 11 11" xfId="55361"/>
    <cellStyle name="Normal 2 11 11 2" xfId="55362"/>
    <cellStyle name="Normal 2 11 11 2 2" xfId="55363"/>
    <cellStyle name="Normal 2 11 11 3" xfId="55364"/>
    <cellStyle name="Normal 2 11 11 4" xfId="55365"/>
    <cellStyle name="Normal 2 11 12" xfId="55366"/>
    <cellStyle name="Normal 2 11 13" xfId="55367"/>
    <cellStyle name="Normal 2 11 13 2" xfId="55368"/>
    <cellStyle name="Normal 2 11 13 2 2" xfId="55369"/>
    <cellStyle name="Normal 2 11 13 3" xfId="55370"/>
    <cellStyle name="Normal 2 11 13 4" xfId="55371"/>
    <cellStyle name="Normal 2 11 2" xfId="20177"/>
    <cellStyle name="Normal 2 11 2 10" xfId="55372"/>
    <cellStyle name="Normal 2 11 2 10 2" xfId="55373"/>
    <cellStyle name="Normal 2 11 2 10 2 2" xfId="55374"/>
    <cellStyle name="Normal 2 11 2 10 3" xfId="55375"/>
    <cellStyle name="Normal 2 11 2 10 4" xfId="55376"/>
    <cellStyle name="Normal 2 11 2 2" xfId="55377"/>
    <cellStyle name="Normal 2 11 2 2 2" xfId="55378"/>
    <cellStyle name="Normal 2 11 2 2 2 2" xfId="55379"/>
    <cellStyle name="Normal 2 11 2 2 2 2 2" xfId="55380"/>
    <cellStyle name="Normal 2 11 2 2 2 2 2 2" xfId="55381"/>
    <cellStyle name="Normal 2 11 2 2 2 2 3" xfId="55382"/>
    <cellStyle name="Normal 2 11 2 2 2 2 4" xfId="55383"/>
    <cellStyle name="Normal 2 11 2 2 2 3" xfId="55384"/>
    <cellStyle name="Normal 2 11 2 2 2 3 2" xfId="55385"/>
    <cellStyle name="Normal 2 11 2 2 2 3 2 2" xfId="55386"/>
    <cellStyle name="Normal 2 11 2 2 2 3 3" xfId="55387"/>
    <cellStyle name="Normal 2 11 2 2 2 3 4" xfId="55388"/>
    <cellStyle name="Normal 2 11 2 2 2 4" xfId="55389"/>
    <cellStyle name="Normal 2 11 2 2 2 4 2" xfId="55390"/>
    <cellStyle name="Normal 2 11 2 2 2 5" xfId="55391"/>
    <cellStyle name="Normal 2 11 2 2 2 6" xfId="55392"/>
    <cellStyle name="Normal 2 11 2 2 3" xfId="55393"/>
    <cellStyle name="Normal 2 11 2 2 3 2" xfId="55394"/>
    <cellStyle name="Normal 2 11 2 2 3 2 2" xfId="55395"/>
    <cellStyle name="Normal 2 11 2 2 3 3" xfId="55396"/>
    <cellStyle name="Normal 2 11 2 2 3 4" xfId="55397"/>
    <cellStyle name="Normal 2 11 2 2 4" xfId="55398"/>
    <cellStyle name="Normal 2 11 2 2 4 2" xfId="55399"/>
    <cellStyle name="Normal 2 11 2 2 4 2 2" xfId="55400"/>
    <cellStyle name="Normal 2 11 2 2 4 3" xfId="55401"/>
    <cellStyle name="Normal 2 11 2 2 4 4" xfId="55402"/>
    <cellStyle name="Normal 2 11 2 2 5" xfId="55403"/>
    <cellStyle name="Normal 2 11 2 2 5 2" xfId="55404"/>
    <cellStyle name="Normal 2 11 2 2 6" xfId="55405"/>
    <cellStyle name="Normal 2 11 2 2 7" xfId="55406"/>
    <cellStyle name="Normal 2 11 2 3" xfId="55407"/>
    <cellStyle name="Normal 2 11 2 3 2" xfId="55408"/>
    <cellStyle name="Normal 2 11 2 3 2 2" xfId="55409"/>
    <cellStyle name="Normal 2 11 2 3 2 2 2" xfId="55410"/>
    <cellStyle name="Normal 2 11 2 3 2 2 2 2" xfId="55411"/>
    <cellStyle name="Normal 2 11 2 3 2 2 3" xfId="55412"/>
    <cellStyle name="Normal 2 11 2 3 2 2 4" xfId="55413"/>
    <cellStyle name="Normal 2 11 2 3 2 3" xfId="55414"/>
    <cellStyle name="Normal 2 11 2 3 2 3 2" xfId="55415"/>
    <cellStyle name="Normal 2 11 2 3 2 3 2 2" xfId="55416"/>
    <cellStyle name="Normal 2 11 2 3 2 3 3" xfId="55417"/>
    <cellStyle name="Normal 2 11 2 3 2 3 4" xfId="55418"/>
    <cellStyle name="Normal 2 11 2 3 2 4" xfId="55419"/>
    <cellStyle name="Normal 2 11 2 3 2 4 2" xfId="55420"/>
    <cellStyle name="Normal 2 11 2 3 2 5" xfId="55421"/>
    <cellStyle name="Normal 2 11 2 3 2 6" xfId="55422"/>
    <cellStyle name="Normal 2 11 2 3 3" xfId="55423"/>
    <cellStyle name="Normal 2 11 2 3 3 2" xfId="55424"/>
    <cellStyle name="Normal 2 11 2 3 3 2 2" xfId="55425"/>
    <cellStyle name="Normal 2 11 2 3 3 3" xfId="55426"/>
    <cellStyle name="Normal 2 11 2 3 3 4" xfId="55427"/>
    <cellStyle name="Normal 2 11 2 3 4" xfId="55428"/>
    <cellStyle name="Normal 2 11 2 3 4 2" xfId="55429"/>
    <cellStyle name="Normal 2 11 2 3 4 2 2" xfId="55430"/>
    <cellStyle name="Normal 2 11 2 3 4 3" xfId="55431"/>
    <cellStyle name="Normal 2 11 2 3 4 4" xfId="55432"/>
    <cellStyle name="Normal 2 11 2 3 5" xfId="55433"/>
    <cellStyle name="Normal 2 11 2 3 5 2" xfId="55434"/>
    <cellStyle name="Normal 2 11 2 3 6" xfId="55435"/>
    <cellStyle name="Normal 2 11 2 3 7" xfId="55436"/>
    <cellStyle name="Normal 2 11 2 4" xfId="55437"/>
    <cellStyle name="Normal 2 11 2 4 2" xfId="55438"/>
    <cellStyle name="Normal 2 11 2 4 2 2" xfId="55439"/>
    <cellStyle name="Normal 2 11 2 4 2 2 2" xfId="55440"/>
    <cellStyle name="Normal 2 11 2 4 2 3" xfId="55441"/>
    <cellStyle name="Normal 2 11 2 4 2 4" xfId="55442"/>
    <cellStyle name="Normal 2 11 2 4 3" xfId="55443"/>
    <cellStyle name="Normal 2 11 2 4 3 2" xfId="55444"/>
    <cellStyle name="Normal 2 11 2 4 3 2 2" xfId="55445"/>
    <cellStyle name="Normal 2 11 2 4 3 3" xfId="55446"/>
    <cellStyle name="Normal 2 11 2 4 3 4" xfId="55447"/>
    <cellStyle name="Normal 2 11 2 4 4" xfId="55448"/>
    <cellStyle name="Normal 2 11 2 4 4 2" xfId="55449"/>
    <cellStyle name="Normal 2 11 2 4 5" xfId="55450"/>
    <cellStyle name="Normal 2 11 2 4 6" xfId="55451"/>
    <cellStyle name="Normal 2 11 2 5" xfId="55452"/>
    <cellStyle name="Normal 2 11 2 5 2" xfId="55453"/>
    <cellStyle name="Normal 2 11 2 5 2 2" xfId="55454"/>
    <cellStyle name="Normal 2 11 2 5 2 2 2" xfId="55455"/>
    <cellStyle name="Normal 2 11 2 5 2 3" xfId="55456"/>
    <cellStyle name="Normal 2 11 2 5 2 4" xfId="55457"/>
    <cellStyle name="Normal 2 11 2 5 3" xfId="55458"/>
    <cellStyle name="Normal 2 11 2 5 3 2" xfId="55459"/>
    <cellStyle name="Normal 2 11 2 5 3 2 2" xfId="55460"/>
    <cellStyle name="Normal 2 11 2 5 3 3" xfId="55461"/>
    <cellStyle name="Normal 2 11 2 5 3 4" xfId="55462"/>
    <cellStyle name="Normal 2 11 2 5 4" xfId="55463"/>
    <cellStyle name="Normal 2 11 2 5 4 2" xfId="55464"/>
    <cellStyle name="Normal 2 11 2 5 5" xfId="55465"/>
    <cellStyle name="Normal 2 11 2 5 6" xfId="55466"/>
    <cellStyle name="Normal 2 11 2 6" xfId="55467"/>
    <cellStyle name="Normal 2 11 2 6 2" xfId="55468"/>
    <cellStyle name="Normal 2 11 2 6 2 2" xfId="55469"/>
    <cellStyle name="Normal 2 11 2 6 2 2 2" xfId="55470"/>
    <cellStyle name="Normal 2 11 2 6 2 3" xfId="55471"/>
    <cellStyle name="Normal 2 11 2 6 2 4" xfId="55472"/>
    <cellStyle name="Normal 2 11 2 6 3" xfId="55473"/>
    <cellStyle name="Normal 2 11 2 6 3 2" xfId="55474"/>
    <cellStyle name="Normal 2 11 2 6 4" xfId="55475"/>
    <cellStyle name="Normal 2 11 2 6 5" xfId="55476"/>
    <cellStyle name="Normal 2 11 2 7" xfId="55477"/>
    <cellStyle name="Normal 2 11 2 7 2" xfId="55478"/>
    <cellStyle name="Normal 2 11 2 7 2 2" xfId="55479"/>
    <cellStyle name="Normal 2 11 2 7 3" xfId="55480"/>
    <cellStyle name="Normal 2 11 2 7 4" xfId="55481"/>
    <cellStyle name="Normal 2 11 2 8" xfId="55482"/>
    <cellStyle name="Normal 2 11 2 8 2" xfId="55483"/>
    <cellStyle name="Normal 2 11 2 8 2 2" xfId="55484"/>
    <cellStyle name="Normal 2 11 2 8 3" xfId="55485"/>
    <cellStyle name="Normal 2 11 2 8 4" xfId="55486"/>
    <cellStyle name="Normal 2 11 2 9" xfId="55487"/>
    <cellStyle name="Normal 2 11 3" xfId="20178"/>
    <cellStyle name="Normal 2 11 3 2" xfId="20179"/>
    <cellStyle name="Normal 2 11 3 2 2" xfId="55488"/>
    <cellStyle name="Normal 2 11 3 2 2 2" xfId="55489"/>
    <cellStyle name="Normal 2 11 3 2 2 2 2" xfId="55490"/>
    <cellStyle name="Normal 2 11 3 2 2 3" xfId="55491"/>
    <cellStyle name="Normal 2 11 3 2 2 4" xfId="55492"/>
    <cellStyle name="Normal 2 11 3 2 3" xfId="55493"/>
    <cellStyle name="Normal 2 11 3 2 3 2" xfId="55494"/>
    <cellStyle name="Normal 2 11 3 2 3 2 2" xfId="55495"/>
    <cellStyle name="Normal 2 11 3 2 3 3" xfId="55496"/>
    <cellStyle name="Normal 2 11 3 2 3 4" xfId="55497"/>
    <cellStyle name="Normal 2 11 3 2 4" xfId="55498"/>
    <cellStyle name="Normal 2 11 3 2 4 2" xfId="55499"/>
    <cellStyle name="Normal 2 11 3 2 5" xfId="55500"/>
    <cellStyle name="Normal 2 11 3 2 6" xfId="55501"/>
    <cellStyle name="Normal 2 11 3 3" xfId="55502"/>
    <cellStyle name="Normal 2 11 3 3 2" xfId="55503"/>
    <cellStyle name="Normal 2 11 3 3 2 2" xfId="55504"/>
    <cellStyle name="Normal 2 11 3 3 3" xfId="55505"/>
    <cellStyle name="Normal 2 11 3 3 4" xfId="55506"/>
    <cellStyle name="Normal 2 11 3 4" xfId="55507"/>
    <cellStyle name="Normal 2 11 3 4 2" xfId="55508"/>
    <cellStyle name="Normal 2 11 3 4 2 2" xfId="55509"/>
    <cellStyle name="Normal 2 11 3 4 3" xfId="55510"/>
    <cellStyle name="Normal 2 11 3 4 4" xfId="55511"/>
    <cellStyle name="Normal 2 11 3 5" xfId="55512"/>
    <cellStyle name="Normal 2 11 3 5 2" xfId="55513"/>
    <cellStyle name="Normal 2 11 3 6" xfId="55514"/>
    <cellStyle name="Normal 2 11 3 7" xfId="55515"/>
    <cellStyle name="Normal 2 11 4" xfId="20180"/>
    <cellStyle name="Normal 2 11 5" xfId="20181"/>
    <cellStyle name="Normal 2 11 5 2" xfId="55516"/>
    <cellStyle name="Normal 2 11 5 2 2" xfId="55517"/>
    <cellStyle name="Normal 2 11 5 2 2 2" xfId="55518"/>
    <cellStyle name="Normal 2 11 5 2 2 2 2" xfId="55519"/>
    <cellStyle name="Normal 2 11 5 2 2 3" xfId="55520"/>
    <cellStyle name="Normal 2 11 5 2 2 4" xfId="55521"/>
    <cellStyle name="Normal 2 11 5 2 3" xfId="55522"/>
    <cellStyle name="Normal 2 11 5 2 3 2" xfId="55523"/>
    <cellStyle name="Normal 2 11 5 2 3 2 2" xfId="55524"/>
    <cellStyle name="Normal 2 11 5 2 3 3" xfId="55525"/>
    <cellStyle name="Normal 2 11 5 2 3 4" xfId="55526"/>
    <cellStyle name="Normal 2 11 5 2 4" xfId="55527"/>
    <cellStyle name="Normal 2 11 5 2 4 2" xfId="55528"/>
    <cellStyle name="Normal 2 11 5 2 5" xfId="55529"/>
    <cellStyle name="Normal 2 11 5 2 6" xfId="55530"/>
    <cellStyle name="Normal 2 11 5 3" xfId="55531"/>
    <cellStyle name="Normal 2 11 5 3 2" xfId="55532"/>
    <cellStyle name="Normal 2 11 5 3 2 2" xfId="55533"/>
    <cellStyle name="Normal 2 11 5 3 3" xfId="55534"/>
    <cellStyle name="Normal 2 11 5 3 4" xfId="55535"/>
    <cellStyle name="Normal 2 11 5 4" xfId="55536"/>
    <cellStyle name="Normal 2 11 5 4 2" xfId="55537"/>
    <cellStyle name="Normal 2 11 5 4 2 2" xfId="55538"/>
    <cellStyle name="Normal 2 11 5 4 3" xfId="55539"/>
    <cellStyle name="Normal 2 11 5 4 4" xfId="55540"/>
    <cellStyle name="Normal 2 11 5 5" xfId="55541"/>
    <cellStyle name="Normal 2 11 5 5 2" xfId="55542"/>
    <cellStyle name="Normal 2 11 5 6" xfId="55543"/>
    <cellStyle name="Normal 2 11 5 7" xfId="55544"/>
    <cellStyle name="Normal 2 11 6" xfId="55545"/>
    <cellStyle name="Normal 2 11 6 2" xfId="55546"/>
    <cellStyle name="Normal 2 11 6 2 2" xfId="55547"/>
    <cellStyle name="Normal 2 11 6 2 2 2" xfId="55548"/>
    <cellStyle name="Normal 2 11 6 2 3" xfId="55549"/>
    <cellStyle name="Normal 2 11 6 2 4" xfId="55550"/>
    <cellStyle name="Normal 2 11 6 3" xfId="55551"/>
    <cellStyle name="Normal 2 11 6 3 2" xfId="55552"/>
    <cellStyle name="Normal 2 11 6 3 2 2" xfId="55553"/>
    <cellStyle name="Normal 2 11 6 3 3" xfId="55554"/>
    <cellStyle name="Normal 2 11 6 3 4" xfId="55555"/>
    <cellStyle name="Normal 2 11 6 4" xfId="55556"/>
    <cellStyle name="Normal 2 11 6 4 2" xfId="55557"/>
    <cellStyle name="Normal 2 11 6 5" xfId="55558"/>
    <cellStyle name="Normal 2 11 6 6" xfId="55559"/>
    <cellStyle name="Normal 2 11 7" xfId="55560"/>
    <cellStyle name="Normal 2 11 7 2" xfId="55561"/>
    <cellStyle name="Normal 2 11 7 2 2" xfId="55562"/>
    <cellStyle name="Normal 2 11 7 2 2 2" xfId="55563"/>
    <cellStyle name="Normal 2 11 7 2 3" xfId="55564"/>
    <cellStyle name="Normal 2 11 7 2 4" xfId="55565"/>
    <cellStyle name="Normal 2 11 7 3" xfId="55566"/>
    <cellStyle name="Normal 2 11 7 3 2" xfId="55567"/>
    <cellStyle name="Normal 2 11 7 3 2 2" xfId="55568"/>
    <cellStyle name="Normal 2 11 7 3 3" xfId="55569"/>
    <cellStyle name="Normal 2 11 7 3 4" xfId="55570"/>
    <cellStyle name="Normal 2 11 7 4" xfId="55571"/>
    <cellStyle name="Normal 2 11 7 4 2" xfId="55572"/>
    <cellStyle name="Normal 2 11 7 5" xfId="55573"/>
    <cellStyle name="Normal 2 11 7 6" xfId="55574"/>
    <cellStyle name="Normal 2 11 8" xfId="55575"/>
    <cellStyle name="Normal 2 11 8 2" xfId="55576"/>
    <cellStyle name="Normal 2 11 8 2 2" xfId="55577"/>
    <cellStyle name="Normal 2 11 8 2 2 2" xfId="55578"/>
    <cellStyle name="Normal 2 11 8 2 3" xfId="55579"/>
    <cellStyle name="Normal 2 11 8 2 4" xfId="55580"/>
    <cellStyle name="Normal 2 11 8 3" xfId="55581"/>
    <cellStyle name="Normal 2 11 8 3 2" xfId="55582"/>
    <cellStyle name="Normal 2 11 8 3 2 2" xfId="55583"/>
    <cellStyle name="Normal 2 11 8 3 3" xfId="55584"/>
    <cellStyle name="Normal 2 11 8 3 4" xfId="55585"/>
    <cellStyle name="Normal 2 11 8 4" xfId="55586"/>
    <cellStyle name="Normal 2 11 8 4 2" xfId="55587"/>
    <cellStyle name="Normal 2 11 8 5" xfId="55588"/>
    <cellStyle name="Normal 2 11 8 6" xfId="55589"/>
    <cellStyle name="Normal 2 11 9" xfId="55590"/>
    <cellStyle name="Normal 2 11 9 2" xfId="55591"/>
    <cellStyle name="Normal 2 11 9 2 2" xfId="55592"/>
    <cellStyle name="Normal 2 11 9 2 2 2" xfId="55593"/>
    <cellStyle name="Normal 2 11 9 2 3" xfId="55594"/>
    <cellStyle name="Normal 2 11 9 2 4" xfId="55595"/>
    <cellStyle name="Normal 2 11 9 3" xfId="55596"/>
    <cellStyle name="Normal 2 11 9 3 2" xfId="55597"/>
    <cellStyle name="Normal 2 11 9 4" xfId="55598"/>
    <cellStyle name="Normal 2 11 9 5" xfId="55599"/>
    <cellStyle name="Normal 2 12" xfId="20182"/>
    <cellStyle name="Normal 2 12 10" xfId="55600"/>
    <cellStyle name="Normal 2 12 10 2" xfId="55601"/>
    <cellStyle name="Normal 2 12 10 2 2" xfId="55602"/>
    <cellStyle name="Normal 2 12 10 3" xfId="55603"/>
    <cellStyle name="Normal 2 12 10 4" xfId="55604"/>
    <cellStyle name="Normal 2 12 11" xfId="55605"/>
    <cellStyle name="Normal 2 12 12" xfId="55606"/>
    <cellStyle name="Normal 2 12 12 2" xfId="55607"/>
    <cellStyle name="Normal 2 12 12 2 2" xfId="55608"/>
    <cellStyle name="Normal 2 12 12 3" xfId="55609"/>
    <cellStyle name="Normal 2 12 12 4" xfId="55610"/>
    <cellStyle name="Normal 2 12 2" xfId="20183"/>
    <cellStyle name="Normal 2 12 2 10" xfId="55611"/>
    <cellStyle name="Normal 2 12 2 10 2" xfId="55612"/>
    <cellStyle name="Normal 2 12 2 11" xfId="55613"/>
    <cellStyle name="Normal 2 12 2 12" xfId="55614"/>
    <cellStyle name="Normal 2 12 2 2" xfId="55615"/>
    <cellStyle name="Normal 2 12 2 2 2" xfId="55616"/>
    <cellStyle name="Normal 2 12 2 2 2 2" xfId="55617"/>
    <cellStyle name="Normal 2 12 2 2 2 2 2" xfId="55618"/>
    <cellStyle name="Normal 2 12 2 2 2 2 2 2" xfId="55619"/>
    <cellStyle name="Normal 2 12 2 2 2 2 3" xfId="55620"/>
    <cellStyle name="Normal 2 12 2 2 2 2 4" xfId="55621"/>
    <cellStyle name="Normal 2 12 2 2 2 3" xfId="55622"/>
    <cellStyle name="Normal 2 12 2 2 2 3 2" xfId="55623"/>
    <cellStyle name="Normal 2 12 2 2 2 3 2 2" xfId="55624"/>
    <cellStyle name="Normal 2 12 2 2 2 3 3" xfId="55625"/>
    <cellStyle name="Normal 2 12 2 2 2 3 4" xfId="55626"/>
    <cellStyle name="Normal 2 12 2 2 2 4" xfId="55627"/>
    <cellStyle name="Normal 2 12 2 2 2 4 2" xfId="55628"/>
    <cellStyle name="Normal 2 12 2 2 2 5" xfId="55629"/>
    <cellStyle name="Normal 2 12 2 2 2 6" xfId="55630"/>
    <cellStyle name="Normal 2 12 2 2 3" xfId="55631"/>
    <cellStyle name="Normal 2 12 2 2 3 2" xfId="55632"/>
    <cellStyle name="Normal 2 12 2 2 3 2 2" xfId="55633"/>
    <cellStyle name="Normal 2 12 2 2 3 3" xfId="55634"/>
    <cellStyle name="Normal 2 12 2 2 3 4" xfId="55635"/>
    <cellStyle name="Normal 2 12 2 2 4" xfId="55636"/>
    <cellStyle name="Normal 2 12 2 2 4 2" xfId="55637"/>
    <cellStyle name="Normal 2 12 2 2 4 2 2" xfId="55638"/>
    <cellStyle name="Normal 2 12 2 2 4 3" xfId="55639"/>
    <cellStyle name="Normal 2 12 2 2 4 4" xfId="55640"/>
    <cellStyle name="Normal 2 12 2 2 5" xfId="55641"/>
    <cellStyle name="Normal 2 12 2 2 5 2" xfId="55642"/>
    <cellStyle name="Normal 2 12 2 2 6" xfId="55643"/>
    <cellStyle name="Normal 2 12 2 2 7" xfId="55644"/>
    <cellStyle name="Normal 2 12 2 3" xfId="55645"/>
    <cellStyle name="Normal 2 12 2 3 2" xfId="55646"/>
    <cellStyle name="Normal 2 12 2 3 2 2" xfId="55647"/>
    <cellStyle name="Normal 2 12 2 3 2 2 2" xfId="55648"/>
    <cellStyle name="Normal 2 12 2 3 2 2 2 2" xfId="55649"/>
    <cellStyle name="Normal 2 12 2 3 2 2 3" xfId="55650"/>
    <cellStyle name="Normal 2 12 2 3 2 2 4" xfId="55651"/>
    <cellStyle name="Normal 2 12 2 3 2 3" xfId="55652"/>
    <cellStyle name="Normal 2 12 2 3 2 3 2" xfId="55653"/>
    <cellStyle name="Normal 2 12 2 3 2 3 2 2" xfId="55654"/>
    <cellStyle name="Normal 2 12 2 3 2 3 3" xfId="55655"/>
    <cellStyle name="Normal 2 12 2 3 2 3 4" xfId="55656"/>
    <cellStyle name="Normal 2 12 2 3 2 4" xfId="55657"/>
    <cellStyle name="Normal 2 12 2 3 2 4 2" xfId="55658"/>
    <cellStyle name="Normal 2 12 2 3 2 5" xfId="55659"/>
    <cellStyle name="Normal 2 12 2 3 2 6" xfId="55660"/>
    <cellStyle name="Normal 2 12 2 3 3" xfId="55661"/>
    <cellStyle name="Normal 2 12 2 3 3 2" xfId="55662"/>
    <cellStyle name="Normal 2 12 2 3 3 2 2" xfId="55663"/>
    <cellStyle name="Normal 2 12 2 3 3 3" xfId="55664"/>
    <cellStyle name="Normal 2 12 2 3 3 4" xfId="55665"/>
    <cellStyle name="Normal 2 12 2 3 4" xfId="55666"/>
    <cellStyle name="Normal 2 12 2 3 4 2" xfId="55667"/>
    <cellStyle name="Normal 2 12 2 3 4 2 2" xfId="55668"/>
    <cellStyle name="Normal 2 12 2 3 4 3" xfId="55669"/>
    <cellStyle name="Normal 2 12 2 3 4 4" xfId="55670"/>
    <cellStyle name="Normal 2 12 2 3 5" xfId="55671"/>
    <cellStyle name="Normal 2 12 2 3 5 2" xfId="55672"/>
    <cellStyle name="Normal 2 12 2 3 6" xfId="55673"/>
    <cellStyle name="Normal 2 12 2 3 7" xfId="55674"/>
    <cellStyle name="Normal 2 12 2 4" xfId="55675"/>
    <cellStyle name="Normal 2 12 2 4 2" xfId="55676"/>
    <cellStyle name="Normal 2 12 2 4 2 2" xfId="55677"/>
    <cellStyle name="Normal 2 12 2 4 2 2 2" xfId="55678"/>
    <cellStyle name="Normal 2 12 2 4 2 3" xfId="55679"/>
    <cellStyle name="Normal 2 12 2 4 2 4" xfId="55680"/>
    <cellStyle name="Normal 2 12 2 4 3" xfId="55681"/>
    <cellStyle name="Normal 2 12 2 4 3 2" xfId="55682"/>
    <cellStyle name="Normal 2 12 2 4 3 2 2" xfId="55683"/>
    <cellStyle name="Normal 2 12 2 4 3 3" xfId="55684"/>
    <cellStyle name="Normal 2 12 2 4 3 4" xfId="55685"/>
    <cellStyle name="Normal 2 12 2 4 4" xfId="55686"/>
    <cellStyle name="Normal 2 12 2 4 4 2" xfId="55687"/>
    <cellStyle name="Normal 2 12 2 4 5" xfId="55688"/>
    <cellStyle name="Normal 2 12 2 4 6" xfId="55689"/>
    <cellStyle name="Normal 2 12 2 5" xfId="55690"/>
    <cellStyle name="Normal 2 12 2 5 2" xfId="55691"/>
    <cellStyle name="Normal 2 12 2 5 2 2" xfId="55692"/>
    <cellStyle name="Normal 2 12 2 5 2 2 2" xfId="55693"/>
    <cellStyle name="Normal 2 12 2 5 2 3" xfId="55694"/>
    <cellStyle name="Normal 2 12 2 5 2 4" xfId="55695"/>
    <cellStyle name="Normal 2 12 2 5 3" xfId="55696"/>
    <cellStyle name="Normal 2 12 2 5 3 2" xfId="55697"/>
    <cellStyle name="Normal 2 12 2 5 3 2 2" xfId="55698"/>
    <cellStyle name="Normal 2 12 2 5 3 3" xfId="55699"/>
    <cellStyle name="Normal 2 12 2 5 3 4" xfId="55700"/>
    <cellStyle name="Normal 2 12 2 5 4" xfId="55701"/>
    <cellStyle name="Normal 2 12 2 5 4 2" xfId="55702"/>
    <cellStyle name="Normal 2 12 2 5 5" xfId="55703"/>
    <cellStyle name="Normal 2 12 2 5 6" xfId="55704"/>
    <cellStyle name="Normal 2 12 2 6" xfId="55705"/>
    <cellStyle name="Normal 2 12 2 6 2" xfId="55706"/>
    <cellStyle name="Normal 2 12 2 6 2 2" xfId="55707"/>
    <cellStyle name="Normal 2 12 2 6 2 2 2" xfId="55708"/>
    <cellStyle name="Normal 2 12 2 6 2 3" xfId="55709"/>
    <cellStyle name="Normal 2 12 2 6 2 4" xfId="55710"/>
    <cellStyle name="Normal 2 12 2 6 3" xfId="55711"/>
    <cellStyle name="Normal 2 12 2 6 3 2" xfId="55712"/>
    <cellStyle name="Normal 2 12 2 6 4" xfId="55713"/>
    <cellStyle name="Normal 2 12 2 6 5" xfId="55714"/>
    <cellStyle name="Normal 2 12 2 7" xfId="55715"/>
    <cellStyle name="Normal 2 12 2 7 2" xfId="55716"/>
    <cellStyle name="Normal 2 12 2 7 2 2" xfId="55717"/>
    <cellStyle name="Normal 2 12 2 7 3" xfId="55718"/>
    <cellStyle name="Normal 2 12 2 7 4" xfId="55719"/>
    <cellStyle name="Normal 2 12 2 8" xfId="55720"/>
    <cellStyle name="Normal 2 12 2 8 2" xfId="55721"/>
    <cellStyle name="Normal 2 12 2 8 2 2" xfId="55722"/>
    <cellStyle name="Normal 2 12 2 8 3" xfId="55723"/>
    <cellStyle name="Normal 2 12 2 8 4" xfId="55724"/>
    <cellStyle name="Normal 2 12 2 9" xfId="55725"/>
    <cellStyle name="Normal 2 12 3" xfId="20184"/>
    <cellStyle name="Normal 2 12 3 2" xfId="20185"/>
    <cellStyle name="Normal 2 12 3 2 2" xfId="55726"/>
    <cellStyle name="Normal 2 12 3 2 2 2" xfId="55727"/>
    <cellStyle name="Normal 2 12 3 2 2 2 2" xfId="55728"/>
    <cellStyle name="Normal 2 12 3 2 2 3" xfId="55729"/>
    <cellStyle name="Normal 2 12 3 2 2 4" xfId="55730"/>
    <cellStyle name="Normal 2 12 3 2 3" xfId="55731"/>
    <cellStyle name="Normal 2 12 3 2 3 2" xfId="55732"/>
    <cellStyle name="Normal 2 12 3 2 3 2 2" xfId="55733"/>
    <cellStyle name="Normal 2 12 3 2 3 3" xfId="55734"/>
    <cellStyle name="Normal 2 12 3 2 3 4" xfId="55735"/>
    <cellStyle name="Normal 2 12 3 2 4" xfId="55736"/>
    <cellStyle name="Normal 2 12 3 2 4 2" xfId="55737"/>
    <cellStyle name="Normal 2 12 3 2 5" xfId="55738"/>
    <cellStyle name="Normal 2 12 3 2 6" xfId="55739"/>
    <cellStyle name="Normal 2 12 3 3" xfId="55740"/>
    <cellStyle name="Normal 2 12 3 3 2" xfId="55741"/>
    <cellStyle name="Normal 2 12 3 3 2 2" xfId="55742"/>
    <cellStyle name="Normal 2 12 3 3 3" xfId="55743"/>
    <cellStyle name="Normal 2 12 3 3 4" xfId="55744"/>
    <cellStyle name="Normal 2 12 3 4" xfId="55745"/>
    <cellStyle name="Normal 2 12 3 4 2" xfId="55746"/>
    <cellStyle name="Normal 2 12 3 4 2 2" xfId="55747"/>
    <cellStyle name="Normal 2 12 3 4 3" xfId="55748"/>
    <cellStyle name="Normal 2 12 3 4 4" xfId="55749"/>
    <cellStyle name="Normal 2 12 3 5" xfId="55750"/>
    <cellStyle name="Normal 2 12 3 5 2" xfId="55751"/>
    <cellStyle name="Normal 2 12 3 6" xfId="55752"/>
    <cellStyle name="Normal 2 12 3 7" xfId="55753"/>
    <cellStyle name="Normal 2 12 4" xfId="20186"/>
    <cellStyle name="Normal 2 12 4 2" xfId="55754"/>
    <cellStyle name="Normal 2 12 4 2 2" xfId="55755"/>
    <cellStyle name="Normal 2 12 4 2 2 2" xfId="55756"/>
    <cellStyle name="Normal 2 12 4 2 2 2 2" xfId="55757"/>
    <cellStyle name="Normal 2 12 4 2 2 3" xfId="55758"/>
    <cellStyle name="Normal 2 12 4 2 2 4" xfId="55759"/>
    <cellStyle name="Normal 2 12 4 2 3" xfId="55760"/>
    <cellStyle name="Normal 2 12 4 2 3 2" xfId="55761"/>
    <cellStyle name="Normal 2 12 4 2 3 2 2" xfId="55762"/>
    <cellStyle name="Normal 2 12 4 2 3 3" xfId="55763"/>
    <cellStyle name="Normal 2 12 4 2 3 4" xfId="55764"/>
    <cellStyle name="Normal 2 12 4 2 4" xfId="55765"/>
    <cellStyle name="Normal 2 12 4 2 4 2" xfId="55766"/>
    <cellStyle name="Normal 2 12 4 2 5" xfId="55767"/>
    <cellStyle name="Normal 2 12 4 2 6" xfId="55768"/>
    <cellStyle name="Normal 2 12 4 3" xfId="55769"/>
    <cellStyle name="Normal 2 12 4 3 2" xfId="55770"/>
    <cellStyle name="Normal 2 12 4 3 2 2" xfId="55771"/>
    <cellStyle name="Normal 2 12 4 3 3" xfId="55772"/>
    <cellStyle name="Normal 2 12 4 3 4" xfId="55773"/>
    <cellStyle name="Normal 2 12 4 4" xfId="55774"/>
    <cellStyle name="Normal 2 12 4 4 2" xfId="55775"/>
    <cellStyle name="Normal 2 12 4 4 2 2" xfId="55776"/>
    <cellStyle name="Normal 2 12 4 4 3" xfId="55777"/>
    <cellStyle name="Normal 2 12 4 4 4" xfId="55778"/>
    <cellStyle name="Normal 2 12 4 5" xfId="55779"/>
    <cellStyle name="Normal 2 12 4 5 2" xfId="55780"/>
    <cellStyle name="Normal 2 12 4 6" xfId="55781"/>
    <cellStyle name="Normal 2 12 4 7" xfId="55782"/>
    <cellStyle name="Normal 2 12 5" xfId="20187"/>
    <cellStyle name="Normal 2 12 5 2" xfId="55783"/>
    <cellStyle name="Normal 2 12 5 2 2" xfId="55784"/>
    <cellStyle name="Normal 2 12 5 2 2 2" xfId="55785"/>
    <cellStyle name="Normal 2 12 5 2 3" xfId="55786"/>
    <cellStyle name="Normal 2 12 5 2 4" xfId="55787"/>
    <cellStyle name="Normal 2 12 5 3" xfId="55788"/>
    <cellStyle name="Normal 2 12 5 3 2" xfId="55789"/>
    <cellStyle name="Normal 2 12 5 3 2 2" xfId="55790"/>
    <cellStyle name="Normal 2 12 5 3 3" xfId="55791"/>
    <cellStyle name="Normal 2 12 5 3 4" xfId="55792"/>
    <cellStyle name="Normal 2 12 5 4" xfId="55793"/>
    <cellStyle name="Normal 2 12 5 4 2" xfId="55794"/>
    <cellStyle name="Normal 2 12 5 5" xfId="55795"/>
    <cellStyle name="Normal 2 12 5 6" xfId="55796"/>
    <cellStyle name="Normal 2 12 6" xfId="55797"/>
    <cellStyle name="Normal 2 12 6 2" xfId="55798"/>
    <cellStyle name="Normal 2 12 6 2 2" xfId="55799"/>
    <cellStyle name="Normal 2 12 6 2 2 2" xfId="55800"/>
    <cellStyle name="Normal 2 12 6 2 3" xfId="55801"/>
    <cellStyle name="Normal 2 12 6 2 4" xfId="55802"/>
    <cellStyle name="Normal 2 12 6 3" xfId="55803"/>
    <cellStyle name="Normal 2 12 6 3 2" xfId="55804"/>
    <cellStyle name="Normal 2 12 6 3 2 2" xfId="55805"/>
    <cellStyle name="Normal 2 12 6 3 3" xfId="55806"/>
    <cellStyle name="Normal 2 12 6 3 4" xfId="55807"/>
    <cellStyle name="Normal 2 12 6 4" xfId="55808"/>
    <cellStyle name="Normal 2 12 6 4 2" xfId="55809"/>
    <cellStyle name="Normal 2 12 6 5" xfId="55810"/>
    <cellStyle name="Normal 2 12 6 6" xfId="55811"/>
    <cellStyle name="Normal 2 12 7" xfId="55812"/>
    <cellStyle name="Normal 2 12 7 2" xfId="55813"/>
    <cellStyle name="Normal 2 12 7 2 2" xfId="55814"/>
    <cellStyle name="Normal 2 12 7 2 2 2" xfId="55815"/>
    <cellStyle name="Normal 2 12 7 2 3" xfId="55816"/>
    <cellStyle name="Normal 2 12 7 2 4" xfId="55817"/>
    <cellStyle name="Normal 2 12 7 3" xfId="55818"/>
    <cellStyle name="Normal 2 12 7 3 2" xfId="55819"/>
    <cellStyle name="Normal 2 12 7 3 2 2" xfId="55820"/>
    <cellStyle name="Normal 2 12 7 3 3" xfId="55821"/>
    <cellStyle name="Normal 2 12 7 3 4" xfId="55822"/>
    <cellStyle name="Normal 2 12 7 4" xfId="55823"/>
    <cellStyle name="Normal 2 12 7 4 2" xfId="55824"/>
    <cellStyle name="Normal 2 12 7 5" xfId="55825"/>
    <cellStyle name="Normal 2 12 7 6" xfId="55826"/>
    <cellStyle name="Normal 2 12 8" xfId="55827"/>
    <cellStyle name="Normal 2 12 8 2" xfId="55828"/>
    <cellStyle name="Normal 2 12 8 2 2" xfId="55829"/>
    <cellStyle name="Normal 2 12 8 2 2 2" xfId="55830"/>
    <cellStyle name="Normal 2 12 8 2 3" xfId="55831"/>
    <cellStyle name="Normal 2 12 8 2 4" xfId="55832"/>
    <cellStyle name="Normal 2 12 8 3" xfId="55833"/>
    <cellStyle name="Normal 2 12 8 3 2" xfId="55834"/>
    <cellStyle name="Normal 2 12 8 4" xfId="55835"/>
    <cellStyle name="Normal 2 12 8 5" xfId="55836"/>
    <cellStyle name="Normal 2 12 9" xfId="55837"/>
    <cellStyle name="Normal 2 12 9 2" xfId="55838"/>
    <cellStyle name="Normal 2 12 9 2 2" xfId="55839"/>
    <cellStyle name="Normal 2 12 9 3" xfId="55840"/>
    <cellStyle name="Normal 2 12 9 4" xfId="55841"/>
    <cellStyle name="Normal 2 13" xfId="20188"/>
    <cellStyle name="Normal 2 13 10" xfId="55842"/>
    <cellStyle name="Normal 2 13 11" xfId="55843"/>
    <cellStyle name="Normal 2 13 12" xfId="55844"/>
    <cellStyle name="Normal 2 13 2" xfId="20189"/>
    <cellStyle name="Normal 2 13 2 2" xfId="55845"/>
    <cellStyle name="Normal 2 13 2 2 2" xfId="55846"/>
    <cellStyle name="Normal 2 13 2 2 2 2" xfId="55847"/>
    <cellStyle name="Normal 2 13 2 2 2 2 2" xfId="55848"/>
    <cellStyle name="Normal 2 13 2 2 2 3" xfId="55849"/>
    <cellStyle name="Normal 2 13 2 2 2 4" xfId="55850"/>
    <cellStyle name="Normal 2 13 2 2 3" xfId="55851"/>
    <cellStyle name="Normal 2 13 2 2 3 2" xfId="55852"/>
    <cellStyle name="Normal 2 13 2 2 3 2 2" xfId="55853"/>
    <cellStyle name="Normal 2 13 2 2 3 3" xfId="55854"/>
    <cellStyle name="Normal 2 13 2 2 3 4" xfId="55855"/>
    <cellStyle name="Normal 2 13 2 2 4" xfId="55856"/>
    <cellStyle name="Normal 2 13 2 2 4 2" xfId="55857"/>
    <cellStyle name="Normal 2 13 2 2 5" xfId="55858"/>
    <cellStyle name="Normal 2 13 2 2 6" xfId="55859"/>
    <cellStyle name="Normal 2 13 2 3" xfId="55860"/>
    <cellStyle name="Normal 2 13 2 3 2" xfId="55861"/>
    <cellStyle name="Normal 2 13 2 3 2 2" xfId="55862"/>
    <cellStyle name="Normal 2 13 2 3 3" xfId="55863"/>
    <cellStyle name="Normal 2 13 2 3 4" xfId="55864"/>
    <cellStyle name="Normal 2 13 2 4" xfId="55865"/>
    <cellStyle name="Normal 2 13 2 4 2" xfId="55866"/>
    <cellStyle name="Normal 2 13 2 4 2 2" xfId="55867"/>
    <cellStyle name="Normal 2 13 2 4 3" xfId="55868"/>
    <cellStyle name="Normal 2 13 2 4 4" xfId="55869"/>
    <cellStyle name="Normal 2 13 2 5" xfId="55870"/>
    <cellStyle name="Normal 2 13 2 5 2" xfId="55871"/>
    <cellStyle name="Normal 2 13 2 6" xfId="55872"/>
    <cellStyle name="Normal 2 13 2 7" xfId="55873"/>
    <cellStyle name="Normal 2 13 2 8" xfId="55874"/>
    <cellStyle name="Normal 2 13 3" xfId="20190"/>
    <cellStyle name="Normal 2 13 3 2" xfId="55875"/>
    <cellStyle name="Normal 2 13 3 2 2" xfId="55876"/>
    <cellStyle name="Normal 2 13 3 2 2 2" xfId="55877"/>
    <cellStyle name="Normal 2 13 3 2 2 2 2" xfId="55878"/>
    <cellStyle name="Normal 2 13 3 2 2 3" xfId="55879"/>
    <cellStyle name="Normal 2 13 3 2 2 4" xfId="55880"/>
    <cellStyle name="Normal 2 13 3 2 3" xfId="55881"/>
    <cellStyle name="Normal 2 13 3 2 3 2" xfId="55882"/>
    <cellStyle name="Normal 2 13 3 2 3 2 2" xfId="55883"/>
    <cellStyle name="Normal 2 13 3 2 3 3" xfId="55884"/>
    <cellStyle name="Normal 2 13 3 2 3 4" xfId="55885"/>
    <cellStyle name="Normal 2 13 3 2 4" xfId="55886"/>
    <cellStyle name="Normal 2 13 3 2 4 2" xfId="55887"/>
    <cellStyle name="Normal 2 13 3 2 5" xfId="55888"/>
    <cellStyle name="Normal 2 13 3 2 6" xfId="55889"/>
    <cellStyle name="Normal 2 13 3 3" xfId="55890"/>
    <cellStyle name="Normal 2 13 3 3 2" xfId="55891"/>
    <cellStyle name="Normal 2 13 3 3 2 2" xfId="55892"/>
    <cellStyle name="Normal 2 13 3 3 3" xfId="55893"/>
    <cellStyle name="Normal 2 13 3 3 4" xfId="55894"/>
    <cellStyle name="Normal 2 13 3 4" xfId="55895"/>
    <cellStyle name="Normal 2 13 3 4 2" xfId="55896"/>
    <cellStyle name="Normal 2 13 3 4 2 2" xfId="55897"/>
    <cellStyle name="Normal 2 13 3 4 3" xfId="55898"/>
    <cellStyle name="Normal 2 13 3 4 4" xfId="55899"/>
    <cellStyle name="Normal 2 13 3 5" xfId="55900"/>
    <cellStyle name="Normal 2 13 3 5 2" xfId="55901"/>
    <cellStyle name="Normal 2 13 3 6" xfId="55902"/>
    <cellStyle name="Normal 2 13 3 7" xfId="55903"/>
    <cellStyle name="Normal 2 13 4" xfId="55904"/>
    <cellStyle name="Normal 2 13 4 2" xfId="55905"/>
    <cellStyle name="Normal 2 13 4 2 2" xfId="55906"/>
    <cellStyle name="Normal 2 13 4 2 2 2" xfId="55907"/>
    <cellStyle name="Normal 2 13 4 2 3" xfId="55908"/>
    <cellStyle name="Normal 2 13 4 2 4" xfId="55909"/>
    <cellStyle name="Normal 2 13 4 3" xfId="55910"/>
    <cellStyle name="Normal 2 13 4 3 2" xfId="55911"/>
    <cellStyle name="Normal 2 13 4 3 2 2" xfId="55912"/>
    <cellStyle name="Normal 2 13 4 3 3" xfId="55913"/>
    <cellStyle name="Normal 2 13 4 3 4" xfId="55914"/>
    <cellStyle name="Normal 2 13 4 4" xfId="55915"/>
    <cellStyle name="Normal 2 13 4 4 2" xfId="55916"/>
    <cellStyle name="Normal 2 13 4 5" xfId="55917"/>
    <cellStyle name="Normal 2 13 4 6" xfId="55918"/>
    <cellStyle name="Normal 2 13 5" xfId="55919"/>
    <cellStyle name="Normal 2 13 5 2" xfId="55920"/>
    <cellStyle name="Normal 2 13 5 2 2" xfId="55921"/>
    <cellStyle name="Normal 2 13 5 2 2 2" xfId="55922"/>
    <cellStyle name="Normal 2 13 5 2 3" xfId="55923"/>
    <cellStyle name="Normal 2 13 5 2 4" xfId="55924"/>
    <cellStyle name="Normal 2 13 5 3" xfId="55925"/>
    <cellStyle name="Normal 2 13 5 3 2" xfId="55926"/>
    <cellStyle name="Normal 2 13 5 3 2 2" xfId="55927"/>
    <cellStyle name="Normal 2 13 5 3 3" xfId="55928"/>
    <cellStyle name="Normal 2 13 5 3 4" xfId="55929"/>
    <cellStyle name="Normal 2 13 5 4" xfId="55930"/>
    <cellStyle name="Normal 2 13 5 4 2" xfId="55931"/>
    <cellStyle name="Normal 2 13 5 5" xfId="55932"/>
    <cellStyle name="Normal 2 13 5 6" xfId="55933"/>
    <cellStyle name="Normal 2 13 6" xfId="55934"/>
    <cellStyle name="Normal 2 13 6 2" xfId="55935"/>
    <cellStyle name="Normal 2 13 6 2 2" xfId="55936"/>
    <cellStyle name="Normal 2 13 6 2 2 2" xfId="55937"/>
    <cellStyle name="Normal 2 13 6 2 3" xfId="55938"/>
    <cellStyle name="Normal 2 13 6 2 4" xfId="55939"/>
    <cellStyle name="Normal 2 13 6 3" xfId="55940"/>
    <cellStyle name="Normal 2 13 6 3 2" xfId="55941"/>
    <cellStyle name="Normal 2 13 6 4" xfId="55942"/>
    <cellStyle name="Normal 2 13 6 5" xfId="55943"/>
    <cellStyle name="Normal 2 13 7" xfId="55944"/>
    <cellStyle name="Normal 2 13 7 2" xfId="55945"/>
    <cellStyle name="Normal 2 13 7 2 2" xfId="55946"/>
    <cellStyle name="Normal 2 13 7 3" xfId="55947"/>
    <cellStyle name="Normal 2 13 7 4" xfId="55948"/>
    <cellStyle name="Normal 2 13 8" xfId="55949"/>
    <cellStyle name="Normal 2 13 8 2" xfId="55950"/>
    <cellStyle name="Normal 2 13 8 2 2" xfId="55951"/>
    <cellStyle name="Normal 2 13 8 3" xfId="55952"/>
    <cellStyle name="Normal 2 13 8 4" xfId="55953"/>
    <cellStyle name="Normal 2 13 9" xfId="55954"/>
    <cellStyle name="Normal 2 13 9 2" xfId="55955"/>
    <cellStyle name="Normal 2 14" xfId="20191"/>
    <cellStyle name="Normal 2 14 10" xfId="55956"/>
    <cellStyle name="Normal 2 14 2" xfId="20192"/>
    <cellStyle name="Normal 2 14 2 2" xfId="55957"/>
    <cellStyle name="Normal 2 14 2 2 2" xfId="55958"/>
    <cellStyle name="Normal 2 14 2 2 2 2" xfId="55959"/>
    <cellStyle name="Normal 2 14 2 2 2 2 2" xfId="55960"/>
    <cellStyle name="Normal 2 14 2 2 2 3" xfId="55961"/>
    <cellStyle name="Normal 2 14 2 2 2 4" xfId="55962"/>
    <cellStyle name="Normal 2 14 2 2 3" xfId="55963"/>
    <cellStyle name="Normal 2 14 2 2 3 2" xfId="55964"/>
    <cellStyle name="Normal 2 14 2 2 3 2 2" xfId="55965"/>
    <cellStyle name="Normal 2 14 2 2 3 3" xfId="55966"/>
    <cellStyle name="Normal 2 14 2 2 3 4" xfId="55967"/>
    <cellStyle name="Normal 2 14 2 2 4" xfId="55968"/>
    <cellStyle name="Normal 2 14 2 2 4 2" xfId="55969"/>
    <cellStyle name="Normal 2 14 2 2 5" xfId="55970"/>
    <cellStyle name="Normal 2 14 2 2 6" xfId="55971"/>
    <cellStyle name="Normal 2 14 2 3" xfId="55972"/>
    <cellStyle name="Normal 2 14 2 3 2" xfId="55973"/>
    <cellStyle name="Normal 2 14 2 3 2 2" xfId="55974"/>
    <cellStyle name="Normal 2 14 2 3 3" xfId="55975"/>
    <cellStyle name="Normal 2 14 2 3 4" xfId="55976"/>
    <cellStyle name="Normal 2 14 2 4" xfId="55977"/>
    <cellStyle name="Normal 2 14 2 4 2" xfId="55978"/>
    <cellStyle name="Normal 2 14 2 4 2 2" xfId="55979"/>
    <cellStyle name="Normal 2 14 2 4 3" xfId="55980"/>
    <cellStyle name="Normal 2 14 2 4 4" xfId="55981"/>
    <cellStyle name="Normal 2 14 2 5" xfId="55982"/>
    <cellStyle name="Normal 2 14 2 5 2" xfId="55983"/>
    <cellStyle name="Normal 2 14 2 6" xfId="55984"/>
    <cellStyle name="Normal 2 14 2 7" xfId="55985"/>
    <cellStyle name="Normal 2 14 3" xfId="20193"/>
    <cellStyle name="Normal 2 14 3 2" xfId="55986"/>
    <cellStyle name="Normal 2 14 3 2 2" xfId="55987"/>
    <cellStyle name="Normal 2 14 3 2 2 2" xfId="55988"/>
    <cellStyle name="Normal 2 14 3 2 3" xfId="55989"/>
    <cellStyle name="Normal 2 14 3 2 4" xfId="55990"/>
    <cellStyle name="Normal 2 14 3 3" xfId="55991"/>
    <cellStyle name="Normal 2 14 3 3 2" xfId="55992"/>
    <cellStyle name="Normal 2 14 3 3 2 2" xfId="55993"/>
    <cellStyle name="Normal 2 14 3 3 3" xfId="55994"/>
    <cellStyle name="Normal 2 14 3 3 4" xfId="55995"/>
    <cellStyle name="Normal 2 14 3 4" xfId="55996"/>
    <cellStyle name="Normal 2 14 3 4 2" xfId="55997"/>
    <cellStyle name="Normal 2 14 3 5" xfId="55998"/>
    <cellStyle name="Normal 2 14 3 6" xfId="55999"/>
    <cellStyle name="Normal 2 14 4" xfId="56000"/>
    <cellStyle name="Normal 2 14 4 2" xfId="56001"/>
    <cellStyle name="Normal 2 14 4 2 2" xfId="56002"/>
    <cellStyle name="Normal 2 14 4 2 2 2" xfId="56003"/>
    <cellStyle name="Normal 2 14 4 2 3" xfId="56004"/>
    <cellStyle name="Normal 2 14 4 2 4" xfId="56005"/>
    <cellStyle name="Normal 2 14 4 3" xfId="56006"/>
    <cellStyle name="Normal 2 14 4 3 2" xfId="56007"/>
    <cellStyle name="Normal 2 14 4 3 2 2" xfId="56008"/>
    <cellStyle name="Normal 2 14 4 3 3" xfId="56009"/>
    <cellStyle name="Normal 2 14 4 3 4" xfId="56010"/>
    <cellStyle name="Normal 2 14 4 4" xfId="56011"/>
    <cellStyle name="Normal 2 14 4 4 2" xfId="56012"/>
    <cellStyle name="Normal 2 14 4 5" xfId="56013"/>
    <cellStyle name="Normal 2 14 4 6" xfId="56014"/>
    <cellStyle name="Normal 2 14 5" xfId="56015"/>
    <cellStyle name="Normal 2 14 5 2" xfId="56016"/>
    <cellStyle name="Normal 2 14 5 2 2" xfId="56017"/>
    <cellStyle name="Normal 2 14 5 2 2 2" xfId="56018"/>
    <cellStyle name="Normal 2 14 5 2 3" xfId="56019"/>
    <cellStyle name="Normal 2 14 5 2 4" xfId="56020"/>
    <cellStyle name="Normal 2 14 5 3" xfId="56021"/>
    <cellStyle name="Normal 2 14 5 3 2" xfId="56022"/>
    <cellStyle name="Normal 2 14 5 4" xfId="56023"/>
    <cellStyle name="Normal 2 14 5 5" xfId="56024"/>
    <cellStyle name="Normal 2 14 6" xfId="56025"/>
    <cellStyle name="Normal 2 14 6 2" xfId="56026"/>
    <cellStyle name="Normal 2 14 6 2 2" xfId="56027"/>
    <cellStyle name="Normal 2 14 6 3" xfId="56028"/>
    <cellStyle name="Normal 2 14 6 4" xfId="56029"/>
    <cellStyle name="Normal 2 14 7" xfId="56030"/>
    <cellStyle name="Normal 2 14 7 2" xfId="56031"/>
    <cellStyle name="Normal 2 14 7 2 2" xfId="56032"/>
    <cellStyle name="Normal 2 14 7 3" xfId="56033"/>
    <cellStyle name="Normal 2 14 7 4" xfId="56034"/>
    <cellStyle name="Normal 2 14 8" xfId="56035"/>
    <cellStyle name="Normal 2 14 8 2" xfId="56036"/>
    <cellStyle name="Normal 2 14 9" xfId="56037"/>
    <cellStyle name="Normal 2 15" xfId="20194"/>
    <cellStyle name="Normal 2 15 2" xfId="20195"/>
    <cellStyle name="Normal 2 15 2 2" xfId="56038"/>
    <cellStyle name="Normal 2 15 2 2 2" xfId="56039"/>
    <cellStyle name="Normal 2 15 2 2 2 2" xfId="56040"/>
    <cellStyle name="Normal 2 15 2 2 3" xfId="56041"/>
    <cellStyle name="Normal 2 15 2 2 4" xfId="56042"/>
    <cellStyle name="Normal 2 15 2 3" xfId="56043"/>
    <cellStyle name="Normal 2 15 2 3 2" xfId="56044"/>
    <cellStyle name="Normal 2 15 2 3 2 2" xfId="56045"/>
    <cellStyle name="Normal 2 15 2 3 3" xfId="56046"/>
    <cellStyle name="Normal 2 15 2 3 4" xfId="56047"/>
    <cellStyle name="Normal 2 15 2 4" xfId="56048"/>
    <cellStyle name="Normal 2 15 2 4 2" xfId="56049"/>
    <cellStyle name="Normal 2 15 2 5" xfId="56050"/>
    <cellStyle name="Normal 2 15 2 6" xfId="56051"/>
    <cellStyle name="Normal 2 15 3" xfId="20196"/>
    <cellStyle name="Normal 2 15 3 2" xfId="56052"/>
    <cellStyle name="Normal 2 15 3 2 2" xfId="56053"/>
    <cellStyle name="Normal 2 15 3 3" xfId="56054"/>
    <cellStyle name="Normal 2 15 3 4" xfId="56055"/>
    <cellStyle name="Normal 2 15 4" xfId="56056"/>
    <cellStyle name="Normal 2 15 4 2" xfId="56057"/>
    <cellStyle name="Normal 2 15 4 2 2" xfId="56058"/>
    <cellStyle name="Normal 2 15 4 3" xfId="56059"/>
    <cellStyle name="Normal 2 15 4 4" xfId="56060"/>
    <cellStyle name="Normal 2 15 5" xfId="56061"/>
    <cellStyle name="Normal 2 15 5 2" xfId="56062"/>
    <cellStyle name="Normal 2 15 6" xfId="56063"/>
    <cellStyle name="Normal 2 15 7" xfId="56064"/>
    <cellStyle name="Normal 2 16" xfId="20197"/>
    <cellStyle name="Normal 2 16 2" xfId="20198"/>
    <cellStyle name="Normal 2 16 2 2" xfId="56065"/>
    <cellStyle name="Normal 2 16 2 2 2" xfId="56066"/>
    <cellStyle name="Normal 2 16 2 2 2 2" xfId="56067"/>
    <cellStyle name="Normal 2 16 2 2 3" xfId="56068"/>
    <cellStyle name="Normal 2 16 2 2 4" xfId="56069"/>
    <cellStyle name="Normal 2 16 2 3" xfId="56070"/>
    <cellStyle name="Normal 2 16 2 3 2" xfId="56071"/>
    <cellStyle name="Normal 2 16 2 3 2 2" xfId="56072"/>
    <cellStyle name="Normal 2 16 2 3 3" xfId="56073"/>
    <cellStyle name="Normal 2 16 2 3 4" xfId="56074"/>
    <cellStyle name="Normal 2 16 2 4" xfId="56075"/>
    <cellStyle name="Normal 2 16 2 4 2" xfId="56076"/>
    <cellStyle name="Normal 2 16 2 5" xfId="56077"/>
    <cellStyle name="Normal 2 16 2 6" xfId="56078"/>
    <cellStyle name="Normal 2 16 3" xfId="20199"/>
    <cellStyle name="Normal 2 16 3 2" xfId="56079"/>
    <cellStyle name="Normal 2 16 3 2 2" xfId="56080"/>
    <cellStyle name="Normal 2 16 3 3" xfId="56081"/>
    <cellStyle name="Normal 2 16 3 4" xfId="56082"/>
    <cellStyle name="Normal 2 16 4" xfId="56083"/>
    <cellStyle name="Normal 2 16 4 2" xfId="56084"/>
    <cellStyle name="Normal 2 16 4 2 2" xfId="56085"/>
    <cellStyle name="Normal 2 16 4 3" xfId="56086"/>
    <cellStyle name="Normal 2 16 4 4" xfId="56087"/>
    <cellStyle name="Normal 2 16 5" xfId="56088"/>
    <cellStyle name="Normal 2 16 5 2" xfId="56089"/>
    <cellStyle name="Normal 2 16 6" xfId="56090"/>
    <cellStyle name="Normal 2 16 7" xfId="56091"/>
    <cellStyle name="Normal 2 17" xfId="20200"/>
    <cellStyle name="Normal 2 17 2" xfId="56092"/>
    <cellStyle name="Normal 2 17 2 2" xfId="56093"/>
    <cellStyle name="Normal 2 17 2 2 2" xfId="56094"/>
    <cellStyle name="Normal 2 17 2 3" xfId="56095"/>
    <cellStyle name="Normal 2 17 2 4" xfId="56096"/>
    <cellStyle name="Normal 2 17 3" xfId="56097"/>
    <cellStyle name="Normal 2 17 3 2" xfId="56098"/>
    <cellStyle name="Normal 2 17 3 2 2" xfId="56099"/>
    <cellStyle name="Normal 2 17 3 3" xfId="56100"/>
    <cellStyle name="Normal 2 17 3 4" xfId="56101"/>
    <cellStyle name="Normal 2 17 4" xfId="56102"/>
    <cellStyle name="Normal 2 17 4 2" xfId="56103"/>
    <cellStyle name="Normal 2 17 5" xfId="56104"/>
    <cellStyle name="Normal 2 17 6" xfId="56105"/>
    <cellStyle name="Normal 2 18" xfId="20201"/>
    <cellStyle name="Normal 2 18 2" xfId="20202"/>
    <cellStyle name="Normal 2 18 2 2" xfId="56106"/>
    <cellStyle name="Normal 2 18 2 2 2" xfId="56107"/>
    <cellStyle name="Normal 2 18 2 3" xfId="56108"/>
    <cellStyle name="Normal 2 18 2 4" xfId="56109"/>
    <cellStyle name="Normal 2 18 3" xfId="20203"/>
    <cellStyle name="Normal 2 18 3 2" xfId="56110"/>
    <cellStyle name="Normal 2 18 3 2 2" xfId="56111"/>
    <cellStyle name="Normal 2 18 3 3" xfId="56112"/>
    <cellStyle name="Normal 2 18 3 4" xfId="56113"/>
    <cellStyle name="Normal 2 18 4" xfId="20204"/>
    <cellStyle name="Normal 2 18 4 2" xfId="56114"/>
    <cellStyle name="Normal 2 18 5" xfId="56115"/>
    <cellStyle name="Normal 2 18 6" xfId="56116"/>
    <cellStyle name="Normal 2 19" xfId="20205"/>
    <cellStyle name="Normal 2 19 2" xfId="56117"/>
    <cellStyle name="Normal 2 19 2 2" xfId="56118"/>
    <cellStyle name="Normal 2 19 2 2 2" xfId="56119"/>
    <cellStyle name="Normal 2 19 2 3" xfId="56120"/>
    <cellStyle name="Normal 2 19 2 4" xfId="56121"/>
    <cellStyle name="Normal 2 19 3" xfId="56122"/>
    <cellStyle name="Normal 2 19 3 2" xfId="56123"/>
    <cellStyle name="Normal 2 19 3 2 2" xfId="56124"/>
    <cellStyle name="Normal 2 19 3 3" xfId="56125"/>
    <cellStyle name="Normal 2 19 3 4" xfId="56126"/>
    <cellStyle name="Normal 2 19 4" xfId="56127"/>
    <cellStyle name="Normal 2 19 4 2" xfId="56128"/>
    <cellStyle name="Normal 2 19 5" xfId="56129"/>
    <cellStyle name="Normal 2 19 6" xfId="56130"/>
    <cellStyle name="Normal 2 2" xfId="20206"/>
    <cellStyle name="Normal 2 2 10" xfId="20207"/>
    <cellStyle name="Normal 2 2 2" xfId="20208"/>
    <cellStyle name="Normal 2 2 2 2" xfId="20209"/>
    <cellStyle name="Normal 2 2 2 2 2" xfId="20210"/>
    <cellStyle name="Normal 2 2 2 2 2 2" xfId="20211"/>
    <cellStyle name="Normal 2 2 2 2 2 3" xfId="20212"/>
    <cellStyle name="Normal 2 2 2 2 3" xfId="20213"/>
    <cellStyle name="Normal 2 2 2 2 3 2" xfId="20214"/>
    <cellStyle name="Normal 2 2 2 2 4" xfId="20215"/>
    <cellStyle name="Normal 2 2 2 2 4 2" xfId="20216"/>
    <cellStyle name="Normal 2 2 2 2 4 3" xfId="20217"/>
    <cellStyle name="Normal 2 2 2 2 5" xfId="20218"/>
    <cellStyle name="Normal 2 2 2 2 5 2" xfId="20219"/>
    <cellStyle name="Normal 2 2 2 2 6" xfId="20220"/>
    <cellStyle name="Normal 2 2 2 2 6 2" xfId="20221"/>
    <cellStyle name="Normal 2 2 2 2 7" xfId="20222"/>
    <cellStyle name="Normal 2 2 2 2 7 2" xfId="20223"/>
    <cellStyle name="Normal 2 2 2 2 8" xfId="20224"/>
    <cellStyle name="Normal 2 2 2 2_Income Statement " xfId="56131"/>
    <cellStyle name="Normal 2 2 2 3" xfId="20225"/>
    <cellStyle name="Normal 2 2 2 3 2" xfId="20226"/>
    <cellStyle name="Normal 2 2 2 3 3" xfId="20227"/>
    <cellStyle name="Normal 2 2 2 3 4" xfId="20228"/>
    <cellStyle name="Normal 2 2 2 4" xfId="20229"/>
    <cellStyle name="Normal 2 2 2 4 2" xfId="20230"/>
    <cellStyle name="Normal 2 2 2 5" xfId="20231"/>
    <cellStyle name="Normal 2 2 2 5 2" xfId="20232"/>
    <cellStyle name="Normal 2 2 2 5 3" xfId="20233"/>
    <cellStyle name="Normal 2 2 2 6" xfId="20234"/>
    <cellStyle name="Normal 2 2 2 6 2" xfId="20235"/>
    <cellStyle name="Normal 2 2 2 7" xfId="20236"/>
    <cellStyle name="Normal 2 2 2 7 2" xfId="20237"/>
    <cellStyle name="Normal 2 2 2 8" xfId="20238"/>
    <cellStyle name="Normal 2 2 2 8 2" xfId="20239"/>
    <cellStyle name="Normal 2 2 2 9" xfId="20240"/>
    <cellStyle name="Normal 2 2 2_60 Keyspan Corp TBBS 6-9" xfId="20241"/>
    <cellStyle name="Normal 2 2 3" xfId="20242"/>
    <cellStyle name="Normal 2 2 3 2" xfId="20243"/>
    <cellStyle name="Normal 2 2 3 2 2" xfId="20244"/>
    <cellStyle name="Normal 2 2 3 2 3" xfId="20245"/>
    <cellStyle name="Normal 2 2 3 3" xfId="20246"/>
    <cellStyle name="Normal 2 2 3 3 2" xfId="20247"/>
    <cellStyle name="Normal 2 2 3 4" xfId="20248"/>
    <cellStyle name="Normal 2 2 3 4 2" xfId="20249"/>
    <cellStyle name="Normal 2 2 3 4 3" xfId="20250"/>
    <cellStyle name="Normal 2 2 3 5" xfId="20251"/>
    <cellStyle name="Normal 2 2 3 5 2" xfId="20252"/>
    <cellStyle name="Normal 2 2 3 6" xfId="20253"/>
    <cellStyle name="Normal 2 2 3 6 2" xfId="20254"/>
    <cellStyle name="Normal 2 2 3 7" xfId="20255"/>
    <cellStyle name="Normal 2 2 3 7 2" xfId="20256"/>
    <cellStyle name="Normal 2 2 3 8" xfId="20257"/>
    <cellStyle name="Normal 2 2 3_Income Statement " xfId="56132"/>
    <cellStyle name="Normal 2 2 4" xfId="20258"/>
    <cellStyle name="Normal 2 2 4 2" xfId="20259"/>
    <cellStyle name="Normal 2 2 4 3" xfId="20260"/>
    <cellStyle name="Normal 2 2 5" xfId="20261"/>
    <cellStyle name="Normal 2 2 5 2" xfId="20262"/>
    <cellStyle name="Normal 2 2 5 2 2" xfId="20263"/>
    <cellStyle name="Normal 2 2 5 3" xfId="20264"/>
    <cellStyle name="Normal 2 2 5 4" xfId="20265"/>
    <cellStyle name="Normal 2 2 6" xfId="20266"/>
    <cellStyle name="Normal 2 2 6 2" xfId="20267"/>
    <cellStyle name="Normal 2 2 6 3" xfId="20268"/>
    <cellStyle name="Normal 2 2 7" xfId="20269"/>
    <cellStyle name="Normal 2 2 7 2" xfId="20270"/>
    <cellStyle name="Normal 2 2 7 3" xfId="20271"/>
    <cellStyle name="Normal 2 2 8" xfId="20272"/>
    <cellStyle name="Normal 2 2 8 2" xfId="20273"/>
    <cellStyle name="Normal 2 2 8 3" xfId="20274"/>
    <cellStyle name="Normal 2 2 9" xfId="20275"/>
    <cellStyle name="Normal 2 2 9 2" xfId="20276"/>
    <cellStyle name="Normal 2 2_BPC Elimination Rules Translation to PS 5 23 (2)" xfId="56133"/>
    <cellStyle name="Normal 2 20" xfId="20277"/>
    <cellStyle name="Normal 2 20 2" xfId="56134"/>
    <cellStyle name="Normal 2 20 2 2" xfId="56135"/>
    <cellStyle name="Normal 2 20 2 2 2" xfId="56136"/>
    <cellStyle name="Normal 2 20 2 3" xfId="56137"/>
    <cellStyle name="Normal 2 20 2 4" xfId="56138"/>
    <cellStyle name="Normal 2 20 3" xfId="56139"/>
    <cellStyle name="Normal 2 20 3 2" xfId="56140"/>
    <cellStyle name="Normal 2 20 4" xfId="56141"/>
    <cellStyle name="Normal 2 20 5" xfId="56142"/>
    <cellStyle name="Normal 2 21" xfId="20278"/>
    <cellStyle name="Normal 2 21 2" xfId="56143"/>
    <cellStyle name="Normal 2 21 2 2" xfId="56144"/>
    <cellStyle name="Normal 2 21 3" xfId="56145"/>
    <cellStyle name="Normal 2 21 4" xfId="56146"/>
    <cellStyle name="Normal 2 22" xfId="20279"/>
    <cellStyle name="Normal 2 22 2" xfId="56147"/>
    <cellStyle name="Normal 2 22 2 2" xfId="56148"/>
    <cellStyle name="Normal 2 22 3" xfId="56149"/>
    <cellStyle name="Normal 2 22 4" xfId="56150"/>
    <cellStyle name="Normal 2 23" xfId="10"/>
    <cellStyle name="Normal 2 23 2" xfId="56151"/>
    <cellStyle name="Normal 2 23 2 2" xfId="56152"/>
    <cellStyle name="Normal 2 23 3" xfId="56153"/>
    <cellStyle name="Normal 2 23 4" xfId="56154"/>
    <cellStyle name="Normal 2 24" xfId="56155"/>
    <cellStyle name="Normal 2 25" xfId="44769"/>
    <cellStyle name="Normal 2 3" xfId="20280"/>
    <cellStyle name="Normal 2 3 10" xfId="20281"/>
    <cellStyle name="Normal 2 3 10 2" xfId="20282"/>
    <cellStyle name="Normal 2 3 10 2 2" xfId="20283"/>
    <cellStyle name="Normal 2 3 10 2 2 2" xfId="20284"/>
    <cellStyle name="Normal 2 3 10 2 2 2 2" xfId="20285"/>
    <cellStyle name="Normal 2 3 10 2 2 3" xfId="20286"/>
    <cellStyle name="Normal 2 3 10 2 2 4" xfId="20287"/>
    <cellStyle name="Normal 2 3 10 2 3" xfId="20288"/>
    <cellStyle name="Normal 2 3 10 2 3 2" xfId="20289"/>
    <cellStyle name="Normal 2 3 10 3" xfId="20290"/>
    <cellStyle name="Normal 2 3 10 3 2" xfId="56156"/>
    <cellStyle name="Normal 2 3 10 3 3" xfId="56157"/>
    <cellStyle name="Normal 2 3 10 4" xfId="56158"/>
    <cellStyle name="Normal 2 3 10 5" xfId="56159"/>
    <cellStyle name="Normal 2 3 10 6" xfId="56160"/>
    <cellStyle name="Normal 2 3 10_Income Statement " xfId="56161"/>
    <cellStyle name="Normal 2 3 11" xfId="20291"/>
    <cellStyle name="Normal 2 3 11 2" xfId="20292"/>
    <cellStyle name="Normal 2 3 11 2 2" xfId="20293"/>
    <cellStyle name="Normal 2 3 11 2 2 2" xfId="20294"/>
    <cellStyle name="Normal 2 3 11 2 2 2 2" xfId="20295"/>
    <cellStyle name="Normal 2 3 11 2 2 3" xfId="20296"/>
    <cellStyle name="Normal 2 3 11 2 2 4" xfId="20297"/>
    <cellStyle name="Normal 2 3 11 2 3" xfId="20298"/>
    <cellStyle name="Normal 2 3 11 2 3 2" xfId="20299"/>
    <cellStyle name="Normal 2 3 11 3" xfId="20300"/>
    <cellStyle name="Normal 2 3 11 3 2" xfId="56162"/>
    <cellStyle name="Normal 2 3 11 3 3" xfId="56163"/>
    <cellStyle name="Normal 2 3 11 4" xfId="56164"/>
    <cellStyle name="Normal 2 3 11 5" xfId="56165"/>
    <cellStyle name="Normal 2 3 11 6" xfId="56166"/>
    <cellStyle name="Normal 2 3 11_Income Statement " xfId="56167"/>
    <cellStyle name="Normal 2 3 12" xfId="20301"/>
    <cellStyle name="Normal 2 3 12 2" xfId="20302"/>
    <cellStyle name="Normal 2 3 12 2 2" xfId="20303"/>
    <cellStyle name="Normal 2 3 12 2 2 2" xfId="20304"/>
    <cellStyle name="Normal 2 3 12 2 2 2 2" xfId="20305"/>
    <cellStyle name="Normal 2 3 12 2 2 3" xfId="20306"/>
    <cellStyle name="Normal 2 3 12 2 2 4" xfId="20307"/>
    <cellStyle name="Normal 2 3 12 2 3" xfId="20308"/>
    <cellStyle name="Normal 2 3 12 2 3 2" xfId="20309"/>
    <cellStyle name="Normal 2 3 12 3" xfId="20310"/>
    <cellStyle name="Normal 2 3 12 3 2" xfId="56168"/>
    <cellStyle name="Normal 2 3 12 3 3" xfId="56169"/>
    <cellStyle name="Normal 2 3 12 4" xfId="56170"/>
    <cellStyle name="Normal 2 3 12 5" xfId="56171"/>
    <cellStyle name="Normal 2 3 12 6" xfId="56172"/>
    <cellStyle name="Normal 2 3 12_Income Statement " xfId="56173"/>
    <cellStyle name="Normal 2 3 13" xfId="20311"/>
    <cellStyle name="Normal 2 3 13 2" xfId="20312"/>
    <cellStyle name="Normal 2 3 13 2 2" xfId="20313"/>
    <cellStyle name="Normal 2 3 13 3" xfId="20314"/>
    <cellStyle name="Normal 2 3 13 4" xfId="20315"/>
    <cellStyle name="Normal 2 3 14" xfId="20316"/>
    <cellStyle name="Normal 2 3 14 2" xfId="20317"/>
    <cellStyle name="Normal 2 3 14 2 2" xfId="20318"/>
    <cellStyle name="Normal 2 3 14 3" xfId="20319"/>
    <cellStyle name="Normal 2 3 15" xfId="20320"/>
    <cellStyle name="Normal 2 3 15 2" xfId="20321"/>
    <cellStyle name="Normal 2 3 15 3" xfId="20322"/>
    <cellStyle name="Normal 2 3 16" xfId="20323"/>
    <cellStyle name="Normal 2 3 17" xfId="20324"/>
    <cellStyle name="Normal 2 3 17 2" xfId="20325"/>
    <cellStyle name="Normal 2 3 18" xfId="20326"/>
    <cellStyle name="Normal 2 3 19" xfId="56174"/>
    <cellStyle name="Normal 2 3 2" xfId="20327"/>
    <cellStyle name="Normal 2 3 2 2" xfId="20328"/>
    <cellStyle name="Normal 2 3 2 2 2" xfId="20329"/>
    <cellStyle name="Normal 2 3 2 2 2 2" xfId="20330"/>
    <cellStyle name="Normal 2 3 2 2 3" xfId="20331"/>
    <cellStyle name="Normal 2 3 2 2 3 2" xfId="20332"/>
    <cellStyle name="Normal 2 3 2 3" xfId="20333"/>
    <cellStyle name="Normal 2 3 2 3 2" xfId="56175"/>
    <cellStyle name="Normal 2 3 2 3 3" xfId="56176"/>
    <cellStyle name="Normal 2 3 2 4" xfId="56177"/>
    <cellStyle name="Normal 2 3 2 5" xfId="56178"/>
    <cellStyle name="Normal 2 3 2 6" xfId="56179"/>
    <cellStyle name="Normal 2 3 2 7" xfId="56180"/>
    <cellStyle name="Normal 2 3 2 7 2" xfId="56181"/>
    <cellStyle name="Normal 2 3 2 7 3" xfId="56182"/>
    <cellStyle name="Normal 2 3 2 8" xfId="56183"/>
    <cellStyle name="Normal 2 3 2_Income Statement " xfId="56184"/>
    <cellStyle name="Normal 2 3 20" xfId="56185"/>
    <cellStyle name="Normal 2 3 21" xfId="56186"/>
    <cellStyle name="Normal 2 3 22" xfId="56187"/>
    <cellStyle name="Normal 2 3 23" xfId="56188"/>
    <cellStyle name="Normal 2 3 24" xfId="56189"/>
    <cellStyle name="Normal 2 3 25" xfId="56190"/>
    <cellStyle name="Normal 2 3 26" xfId="56191"/>
    <cellStyle name="Normal 2 3 27" xfId="56192"/>
    <cellStyle name="Normal 2 3 28" xfId="56193"/>
    <cellStyle name="Normal 2 3 29" xfId="56194"/>
    <cellStyle name="Normal 2 3 3" xfId="20334"/>
    <cellStyle name="Normal 2 3 3 2" xfId="20335"/>
    <cellStyle name="Normal 2 3 3 2 2" xfId="20336"/>
    <cellStyle name="Normal 2 3 3 2 2 2" xfId="20337"/>
    <cellStyle name="Normal 2 3 3 2 3" xfId="20338"/>
    <cellStyle name="Normal 2 3 3 2 3 2" xfId="20339"/>
    <cellStyle name="Normal 2 3 3 3" xfId="20340"/>
    <cellStyle name="Normal 2 3 3 3 2" xfId="56195"/>
    <cellStyle name="Normal 2 3 3 3 3" xfId="56196"/>
    <cellStyle name="Normal 2 3 3 4" xfId="56197"/>
    <cellStyle name="Normal 2 3 3 5" xfId="56198"/>
    <cellStyle name="Normal 2 3 3 6" xfId="56199"/>
    <cellStyle name="Normal 2 3 3_Income Statement " xfId="56200"/>
    <cellStyle name="Normal 2 3 30" xfId="56201"/>
    <cellStyle name="Normal 2 3 31" xfId="56202"/>
    <cellStyle name="Normal 2 3 32" xfId="56203"/>
    <cellStyle name="Normal 2 3 33" xfId="56204"/>
    <cellStyle name="Normal 2 3 34" xfId="56205"/>
    <cellStyle name="Normal 2 3 35" xfId="56206"/>
    <cellStyle name="Normal 2 3 36" xfId="56207"/>
    <cellStyle name="Normal 2 3 37" xfId="56208"/>
    <cellStyle name="Normal 2 3 38" xfId="56209"/>
    <cellStyle name="Normal 2 3 39" xfId="56210"/>
    <cellStyle name="Normal 2 3 4" xfId="20341"/>
    <cellStyle name="Normal 2 3 4 2" xfId="20342"/>
    <cellStyle name="Normal 2 3 4 2 2" xfId="20343"/>
    <cellStyle name="Normal 2 3 4 2 2 2" xfId="20344"/>
    <cellStyle name="Normal 2 3 4 2 3" xfId="20345"/>
    <cellStyle name="Normal 2 3 4 2 3 2" xfId="20346"/>
    <cellStyle name="Normal 2 3 4 3" xfId="20347"/>
    <cellStyle name="Normal 2 3 4 3 2" xfId="56211"/>
    <cellStyle name="Normal 2 3 4 3 3" xfId="56212"/>
    <cellStyle name="Normal 2 3 4 4" xfId="56213"/>
    <cellStyle name="Normal 2 3 4 5" xfId="56214"/>
    <cellStyle name="Normal 2 3 4 6" xfId="56215"/>
    <cellStyle name="Normal 2 3 4_Income Statement " xfId="56216"/>
    <cellStyle name="Normal 2 3 40" xfId="56217"/>
    <cellStyle name="Normal 2 3 41" xfId="56218"/>
    <cellStyle name="Normal 2 3 42" xfId="56219"/>
    <cellStyle name="Normal 2 3 43" xfId="56220"/>
    <cellStyle name="Normal 2 3 44" xfId="56221"/>
    <cellStyle name="Normal 2 3 45" xfId="56222"/>
    <cellStyle name="Normal 2 3 46" xfId="56223"/>
    <cellStyle name="Normal 2 3 47" xfId="56224"/>
    <cellStyle name="Normal 2 3 48" xfId="56225"/>
    <cellStyle name="Normal 2 3 5" xfId="20348"/>
    <cellStyle name="Normal 2 3 5 2" xfId="20349"/>
    <cellStyle name="Normal 2 3 5 2 2" xfId="20350"/>
    <cellStyle name="Normal 2 3 5 2 2 2" xfId="20351"/>
    <cellStyle name="Normal 2 3 5 2 3" xfId="20352"/>
    <cellStyle name="Normal 2 3 5 2 3 2" xfId="20353"/>
    <cellStyle name="Normal 2 3 5 3" xfId="20354"/>
    <cellStyle name="Normal 2 3 5 3 2" xfId="56226"/>
    <cellStyle name="Normal 2 3 5 3 3" xfId="56227"/>
    <cellStyle name="Normal 2 3 5 4" xfId="56228"/>
    <cellStyle name="Normal 2 3 5 5" xfId="56229"/>
    <cellStyle name="Normal 2 3 5 6" xfId="56230"/>
    <cellStyle name="Normal 2 3 5_Income Statement " xfId="56231"/>
    <cellStyle name="Normal 2 3 6" xfId="20355"/>
    <cellStyle name="Normal 2 3 6 2" xfId="20356"/>
    <cellStyle name="Normal 2 3 6 2 2" xfId="20357"/>
    <cellStyle name="Normal 2 3 6 2 2 2" xfId="20358"/>
    <cellStyle name="Normal 2 3 6 2 3" xfId="20359"/>
    <cellStyle name="Normal 2 3 6 2 3 2" xfId="20360"/>
    <cellStyle name="Normal 2 3 6 3" xfId="20361"/>
    <cellStyle name="Normal 2 3 6 3 2" xfId="56232"/>
    <cellStyle name="Normal 2 3 6 3 3" xfId="56233"/>
    <cellStyle name="Normal 2 3 6 4" xfId="56234"/>
    <cellStyle name="Normal 2 3 6 5" xfId="56235"/>
    <cellStyle name="Normal 2 3 6 6" xfId="56236"/>
    <cellStyle name="Normal 2 3 6_Income Statement " xfId="56237"/>
    <cellStyle name="Normal 2 3 7" xfId="20362"/>
    <cellStyle name="Normal 2 3 7 2" xfId="20363"/>
    <cellStyle name="Normal 2 3 7 2 2" xfId="20364"/>
    <cellStyle name="Normal 2 3 7 2 2 2" xfId="20365"/>
    <cellStyle name="Normal 2 3 7 2 3" xfId="20366"/>
    <cellStyle name="Normal 2 3 7 2 3 2" xfId="20367"/>
    <cellStyle name="Normal 2 3 7 3" xfId="20368"/>
    <cellStyle name="Normal 2 3 7 3 2" xfId="56238"/>
    <cellStyle name="Normal 2 3 7 3 3" xfId="56239"/>
    <cellStyle name="Normal 2 3 7 4" xfId="56240"/>
    <cellStyle name="Normal 2 3 7 5" xfId="56241"/>
    <cellStyle name="Normal 2 3 7 6" xfId="56242"/>
    <cellStyle name="Normal 2 3 7_Income Statement " xfId="56243"/>
    <cellStyle name="Normal 2 3 8" xfId="20369"/>
    <cellStyle name="Normal 2 3 8 2" xfId="20370"/>
    <cellStyle name="Normal 2 3 8 2 2" xfId="20371"/>
    <cellStyle name="Normal 2 3 8 2 2 2" xfId="20372"/>
    <cellStyle name="Normal 2 3 8 2 2 2 2" xfId="20373"/>
    <cellStyle name="Normal 2 3 8 2 2 3" xfId="20374"/>
    <cellStyle name="Normal 2 3 8 2 2 4" xfId="20375"/>
    <cellStyle name="Normal 2 3 8 2 3" xfId="20376"/>
    <cellStyle name="Normal 2 3 8 2 3 2" xfId="20377"/>
    <cellStyle name="Normal 2 3 8 3" xfId="20378"/>
    <cellStyle name="Normal 2 3 8 3 2" xfId="56244"/>
    <cellStyle name="Normal 2 3 8 3 3" xfId="56245"/>
    <cellStyle name="Normal 2 3 8 4" xfId="56246"/>
    <cellStyle name="Normal 2 3 8 5" xfId="56247"/>
    <cellStyle name="Normal 2 3 8 6" xfId="56248"/>
    <cellStyle name="Normal 2 3 8_Income Statement " xfId="56249"/>
    <cellStyle name="Normal 2 3 9" xfId="20379"/>
    <cellStyle name="Normal 2 3 9 2" xfId="20380"/>
    <cellStyle name="Normal 2 3 9 2 2" xfId="20381"/>
    <cellStyle name="Normal 2 3 9 2 2 2" xfId="20382"/>
    <cellStyle name="Normal 2 3 9 2 2 2 2" xfId="20383"/>
    <cellStyle name="Normal 2 3 9 2 2 3" xfId="20384"/>
    <cellStyle name="Normal 2 3 9 2 2 4" xfId="20385"/>
    <cellStyle name="Normal 2 3 9 2 3" xfId="20386"/>
    <cellStyle name="Normal 2 3 9 2 3 2" xfId="20387"/>
    <cellStyle name="Normal 2 3 9 3" xfId="20388"/>
    <cellStyle name="Normal 2 3 9 3 2" xfId="56250"/>
    <cellStyle name="Normal 2 3 9 3 3" xfId="56251"/>
    <cellStyle name="Normal 2 3 9 4" xfId="56252"/>
    <cellStyle name="Normal 2 3 9 5" xfId="56253"/>
    <cellStyle name="Normal 2 3 9 6" xfId="56254"/>
    <cellStyle name="Normal 2 3 9_Income Statement " xfId="56255"/>
    <cellStyle name="Normal 2 3_00401" xfId="20389"/>
    <cellStyle name="Normal 2 4" xfId="20390"/>
    <cellStyle name="Normal 2 4 2" xfId="20391"/>
    <cellStyle name="Normal 2 4 2 2" xfId="20392"/>
    <cellStyle name="Normal 2 4 2 3" xfId="20393"/>
    <cellStyle name="Normal 2 4 2 4" xfId="56256"/>
    <cellStyle name="Normal 2 4 2 5" xfId="56257"/>
    <cellStyle name="Normal 2 4 3" xfId="20394"/>
    <cellStyle name="Normal 2 4 3 2" xfId="20395"/>
    <cellStyle name="Normal 2 4 3 2 2" xfId="20396"/>
    <cellStyle name="Normal 2 4 4" xfId="20397"/>
    <cellStyle name="Normal 2 4 4 2" xfId="20398"/>
    <cellStyle name="Normal 2 4 4 3" xfId="20399"/>
    <cellStyle name="Normal 2 4 5" xfId="20400"/>
    <cellStyle name="Normal 2 4 5 2" xfId="20401"/>
    <cellStyle name="Normal 2 4 5 3" xfId="20402"/>
    <cellStyle name="Normal 2 4 6" xfId="20403"/>
    <cellStyle name="Normal 2 4 6 2" xfId="20404"/>
    <cellStyle name="Normal 2 4 6 3" xfId="20405"/>
    <cellStyle name="Normal 2 4 7" xfId="20406"/>
    <cellStyle name="Normal 2 4 7 2" xfId="20407"/>
    <cellStyle name="Normal 2 4 7 3" xfId="20408"/>
    <cellStyle name="Normal 2 4 8" xfId="20409"/>
    <cellStyle name="Normal 2 4_Go Live - 2373_GLAccounts_SRC_GLAccountMaster_Prod 10 29 12" xfId="56258"/>
    <cellStyle name="Normal 2 5" xfId="20410"/>
    <cellStyle name="Normal 2 5 10" xfId="20411"/>
    <cellStyle name="Normal 2 5 10 2" xfId="20412"/>
    <cellStyle name="Normal 2 5 10 2 2" xfId="20413"/>
    <cellStyle name="Normal 2 5 10 2 2 2" xfId="20414"/>
    <cellStyle name="Normal 2 5 10 2 2 2 2" xfId="20415"/>
    <cellStyle name="Normal 2 5 10 2 2 3" xfId="20416"/>
    <cellStyle name="Normal 2 5 10 2 2 4" xfId="20417"/>
    <cellStyle name="Normal 2 5 10 2 3" xfId="20418"/>
    <cellStyle name="Normal 2 5 10 2 3 2" xfId="20419"/>
    <cellStyle name="Normal 2 5 10 3" xfId="20420"/>
    <cellStyle name="Normal 2 5 10 3 2" xfId="56259"/>
    <cellStyle name="Normal 2 5 10 3 3" xfId="56260"/>
    <cellStyle name="Normal 2 5 10 4" xfId="56261"/>
    <cellStyle name="Normal 2 5 10 5" xfId="56262"/>
    <cellStyle name="Normal 2 5 10 6" xfId="56263"/>
    <cellStyle name="Normal 2 5 10_Income Statement " xfId="56264"/>
    <cellStyle name="Normal 2 5 11" xfId="20421"/>
    <cellStyle name="Normal 2 5 11 2" xfId="20422"/>
    <cellStyle name="Normal 2 5 11 2 2" xfId="20423"/>
    <cellStyle name="Normal 2 5 11 2 2 2" xfId="20424"/>
    <cellStyle name="Normal 2 5 11 2 2 2 2" xfId="20425"/>
    <cellStyle name="Normal 2 5 11 2 2 3" xfId="20426"/>
    <cellStyle name="Normal 2 5 11 2 2 4" xfId="20427"/>
    <cellStyle name="Normal 2 5 11 2 3" xfId="20428"/>
    <cellStyle name="Normal 2 5 11 2 3 2" xfId="20429"/>
    <cellStyle name="Normal 2 5 11 3" xfId="20430"/>
    <cellStyle name="Normal 2 5 11 3 2" xfId="56265"/>
    <cellStyle name="Normal 2 5 11 3 3" xfId="56266"/>
    <cellStyle name="Normal 2 5 11 4" xfId="56267"/>
    <cellStyle name="Normal 2 5 11 5" xfId="56268"/>
    <cellStyle name="Normal 2 5 11 6" xfId="56269"/>
    <cellStyle name="Normal 2 5 11_Income Statement " xfId="56270"/>
    <cellStyle name="Normal 2 5 12" xfId="20431"/>
    <cellStyle name="Normal 2 5 12 2" xfId="20432"/>
    <cellStyle name="Normal 2 5 12 2 2" xfId="20433"/>
    <cellStyle name="Normal 2 5 12 2 2 2" xfId="20434"/>
    <cellStyle name="Normal 2 5 12 2 2 2 2" xfId="20435"/>
    <cellStyle name="Normal 2 5 12 2 2 3" xfId="20436"/>
    <cellStyle name="Normal 2 5 12 2 2 4" xfId="20437"/>
    <cellStyle name="Normal 2 5 12 2 3" xfId="20438"/>
    <cellStyle name="Normal 2 5 12 2 3 2" xfId="20439"/>
    <cellStyle name="Normal 2 5 12 3" xfId="20440"/>
    <cellStyle name="Normal 2 5 12 3 2" xfId="56271"/>
    <cellStyle name="Normal 2 5 12 3 3" xfId="56272"/>
    <cellStyle name="Normal 2 5 12 4" xfId="56273"/>
    <cellStyle name="Normal 2 5 12 5" xfId="56274"/>
    <cellStyle name="Normal 2 5 12 6" xfId="56275"/>
    <cellStyle name="Normal 2 5 12_Income Statement " xfId="56276"/>
    <cellStyle name="Normal 2 5 13" xfId="20441"/>
    <cellStyle name="Normal 2 5 13 2" xfId="20442"/>
    <cellStyle name="Normal 2 5 13 2 2" xfId="20443"/>
    <cellStyle name="Normal 2 5 13 2 2 2" xfId="20444"/>
    <cellStyle name="Normal 2 5 13 2 2 2 2" xfId="20445"/>
    <cellStyle name="Normal 2 5 13 2 2 3" xfId="20446"/>
    <cellStyle name="Normal 2 5 13 2 2 4" xfId="20447"/>
    <cellStyle name="Normal 2 5 13 2 3" xfId="20448"/>
    <cellStyle name="Normal 2 5 13 2 3 2" xfId="20449"/>
    <cellStyle name="Normal 2 5 13 3" xfId="20450"/>
    <cellStyle name="Normal 2 5 13 3 2" xfId="56277"/>
    <cellStyle name="Normal 2 5 13 3 3" xfId="56278"/>
    <cellStyle name="Normal 2 5 13 4" xfId="56279"/>
    <cellStyle name="Normal 2 5 13 5" xfId="56280"/>
    <cellStyle name="Normal 2 5 13 6" xfId="56281"/>
    <cellStyle name="Normal 2 5 13_Income Statement " xfId="56282"/>
    <cellStyle name="Normal 2 5 14" xfId="20451"/>
    <cellStyle name="Normal 2 5 14 2" xfId="20452"/>
    <cellStyle name="Normal 2 5 14 2 2" xfId="20453"/>
    <cellStyle name="Normal 2 5 14 2 2 2" xfId="20454"/>
    <cellStyle name="Normal 2 5 14 2 2 2 2" xfId="20455"/>
    <cellStyle name="Normal 2 5 14 2 2 3" xfId="20456"/>
    <cellStyle name="Normal 2 5 14 2 2 4" xfId="20457"/>
    <cellStyle name="Normal 2 5 14 2 3" xfId="20458"/>
    <cellStyle name="Normal 2 5 14 2 3 2" xfId="20459"/>
    <cellStyle name="Normal 2 5 14 3" xfId="20460"/>
    <cellStyle name="Normal 2 5 14 3 2" xfId="56283"/>
    <cellStyle name="Normal 2 5 14 3 3" xfId="56284"/>
    <cellStyle name="Normal 2 5 14 4" xfId="56285"/>
    <cellStyle name="Normal 2 5 14 5" xfId="56286"/>
    <cellStyle name="Normal 2 5 14 6" xfId="56287"/>
    <cellStyle name="Normal 2 5 14_Income Statement " xfId="56288"/>
    <cellStyle name="Normal 2 5 15" xfId="20461"/>
    <cellStyle name="Normal 2 5 15 2" xfId="20462"/>
    <cellStyle name="Normal 2 5 15 2 2" xfId="20463"/>
    <cellStyle name="Normal 2 5 15 2 2 2" xfId="20464"/>
    <cellStyle name="Normal 2 5 15 2 2 2 2" xfId="20465"/>
    <cellStyle name="Normal 2 5 15 2 2 3" xfId="20466"/>
    <cellStyle name="Normal 2 5 15 2 2 4" xfId="20467"/>
    <cellStyle name="Normal 2 5 15 2 3" xfId="20468"/>
    <cellStyle name="Normal 2 5 15 2 3 2" xfId="20469"/>
    <cellStyle name="Normal 2 5 15 3" xfId="20470"/>
    <cellStyle name="Normal 2 5 15 3 2" xfId="56289"/>
    <cellStyle name="Normal 2 5 15 3 3" xfId="56290"/>
    <cellStyle name="Normal 2 5 15 4" xfId="56291"/>
    <cellStyle name="Normal 2 5 15 5" xfId="56292"/>
    <cellStyle name="Normal 2 5 15 6" xfId="56293"/>
    <cellStyle name="Normal 2 5 15_Income Statement " xfId="56294"/>
    <cellStyle name="Normal 2 5 16" xfId="20471"/>
    <cellStyle name="Normal 2 5 16 2" xfId="20472"/>
    <cellStyle name="Normal 2 5 16 2 2" xfId="20473"/>
    <cellStyle name="Normal 2 5 16 2 2 2" xfId="20474"/>
    <cellStyle name="Normal 2 5 16 2 2 2 2" xfId="20475"/>
    <cellStyle name="Normal 2 5 16 2 2 3" xfId="20476"/>
    <cellStyle name="Normal 2 5 16 2 2 4" xfId="20477"/>
    <cellStyle name="Normal 2 5 16 2 3" xfId="20478"/>
    <cellStyle name="Normal 2 5 16 2 3 2" xfId="20479"/>
    <cellStyle name="Normal 2 5 16 3" xfId="20480"/>
    <cellStyle name="Normal 2 5 16 3 2" xfId="56295"/>
    <cellStyle name="Normal 2 5 16 3 3" xfId="56296"/>
    <cellStyle name="Normal 2 5 16 4" xfId="56297"/>
    <cellStyle name="Normal 2 5 16 5" xfId="56298"/>
    <cellStyle name="Normal 2 5 16 6" xfId="56299"/>
    <cellStyle name="Normal 2 5 16_Income Statement " xfId="56300"/>
    <cellStyle name="Normal 2 5 17" xfId="20481"/>
    <cellStyle name="Normal 2 5 17 2" xfId="20482"/>
    <cellStyle name="Normal 2 5 17 2 2" xfId="20483"/>
    <cellStyle name="Normal 2 5 17 2 2 2" xfId="20484"/>
    <cellStyle name="Normal 2 5 17 2 2 2 2" xfId="20485"/>
    <cellStyle name="Normal 2 5 17 2 2 3" xfId="20486"/>
    <cellStyle name="Normal 2 5 17 2 2 4" xfId="20487"/>
    <cellStyle name="Normal 2 5 17 2 3" xfId="20488"/>
    <cellStyle name="Normal 2 5 17 2 3 2" xfId="20489"/>
    <cellStyle name="Normal 2 5 17 3" xfId="20490"/>
    <cellStyle name="Normal 2 5 17 3 2" xfId="56301"/>
    <cellStyle name="Normal 2 5 17 3 3" xfId="56302"/>
    <cellStyle name="Normal 2 5 17 4" xfId="56303"/>
    <cellStyle name="Normal 2 5 17 5" xfId="56304"/>
    <cellStyle name="Normal 2 5 17 6" xfId="56305"/>
    <cellStyle name="Normal 2 5 17_Income Statement " xfId="56306"/>
    <cellStyle name="Normal 2 5 18" xfId="20491"/>
    <cellStyle name="Normal 2 5 18 2" xfId="20492"/>
    <cellStyle name="Normal 2 5 18 2 2" xfId="20493"/>
    <cellStyle name="Normal 2 5 18 2 2 2" xfId="20494"/>
    <cellStyle name="Normal 2 5 18 2 2 2 2" xfId="20495"/>
    <cellStyle name="Normal 2 5 18 2 2 3" xfId="20496"/>
    <cellStyle name="Normal 2 5 18 2 2 4" xfId="20497"/>
    <cellStyle name="Normal 2 5 18 2 3" xfId="20498"/>
    <cellStyle name="Normal 2 5 18 2 3 2" xfId="20499"/>
    <cellStyle name="Normal 2 5 18 3" xfId="20500"/>
    <cellStyle name="Normal 2 5 18 3 2" xfId="56307"/>
    <cellStyle name="Normal 2 5 18 3 3" xfId="56308"/>
    <cellStyle name="Normal 2 5 18 4" xfId="56309"/>
    <cellStyle name="Normal 2 5 18 5" xfId="56310"/>
    <cellStyle name="Normal 2 5 18 6" xfId="56311"/>
    <cellStyle name="Normal 2 5 18_Income Statement " xfId="56312"/>
    <cellStyle name="Normal 2 5 19" xfId="20501"/>
    <cellStyle name="Normal 2 5 19 2" xfId="20502"/>
    <cellStyle name="Normal 2 5 19 2 2" xfId="20503"/>
    <cellStyle name="Normal 2 5 19 2 2 2" xfId="20504"/>
    <cellStyle name="Normal 2 5 19 2 2 2 2" xfId="20505"/>
    <cellStyle name="Normal 2 5 19 2 2 3" xfId="20506"/>
    <cellStyle name="Normal 2 5 19 2 2 4" xfId="20507"/>
    <cellStyle name="Normal 2 5 19 2 3" xfId="20508"/>
    <cellStyle name="Normal 2 5 19 2 3 2" xfId="20509"/>
    <cellStyle name="Normal 2 5 19 3" xfId="20510"/>
    <cellStyle name="Normal 2 5 19 3 2" xfId="56313"/>
    <cellStyle name="Normal 2 5 19 3 3" xfId="56314"/>
    <cellStyle name="Normal 2 5 19 4" xfId="56315"/>
    <cellStyle name="Normal 2 5 19 5" xfId="56316"/>
    <cellStyle name="Normal 2 5 19 6" xfId="56317"/>
    <cellStyle name="Normal 2 5 19_Income Statement " xfId="56318"/>
    <cellStyle name="Normal 2 5 2" xfId="20511"/>
    <cellStyle name="Normal 2 5 2 2" xfId="20512"/>
    <cellStyle name="Normal 2 5 2 2 2" xfId="20513"/>
    <cellStyle name="Normal 2 5 2 2 2 2" xfId="20514"/>
    <cellStyle name="Normal 2 5 2 2 2 2 2" xfId="20515"/>
    <cellStyle name="Normal 2 5 2 2 2 3" xfId="20516"/>
    <cellStyle name="Normal 2 5 2 2 2 4" xfId="20517"/>
    <cellStyle name="Normal 2 5 2 2 3" xfId="20518"/>
    <cellStyle name="Normal 2 5 2 2 3 2" xfId="20519"/>
    <cellStyle name="Normal 2 5 2 3" xfId="20520"/>
    <cellStyle name="Normal 2 5 2 3 2" xfId="56319"/>
    <cellStyle name="Normal 2 5 2 3 3" xfId="56320"/>
    <cellStyle name="Normal 2 5 2 4" xfId="56321"/>
    <cellStyle name="Normal 2 5 2 5" xfId="56322"/>
    <cellStyle name="Normal 2 5 2 6" xfId="56323"/>
    <cellStyle name="Normal 2 5 2 7" xfId="56324"/>
    <cellStyle name="Normal 2 5 2 8" xfId="56325"/>
    <cellStyle name="Normal 2 5 2_Income Statement " xfId="56326"/>
    <cellStyle name="Normal 2 5 20" xfId="20521"/>
    <cellStyle name="Normal 2 5 20 2" xfId="20522"/>
    <cellStyle name="Normal 2 5 20 2 2" xfId="20523"/>
    <cellStyle name="Normal 2 5 20 2 2 2" xfId="20524"/>
    <cellStyle name="Normal 2 5 20 2 2 2 2" xfId="20525"/>
    <cellStyle name="Normal 2 5 20 2 2 3" xfId="20526"/>
    <cellStyle name="Normal 2 5 20 2 2 4" xfId="20527"/>
    <cellStyle name="Normal 2 5 20 2 3" xfId="20528"/>
    <cellStyle name="Normal 2 5 20 2 3 2" xfId="20529"/>
    <cellStyle name="Normal 2 5 20 3" xfId="20530"/>
    <cellStyle name="Normal 2 5 20 3 2" xfId="56327"/>
    <cellStyle name="Normal 2 5 20 3 3" xfId="56328"/>
    <cellStyle name="Normal 2 5 20 4" xfId="56329"/>
    <cellStyle name="Normal 2 5 20 5" xfId="56330"/>
    <cellStyle name="Normal 2 5 20 6" xfId="56331"/>
    <cellStyle name="Normal 2 5 20_Income Statement " xfId="56332"/>
    <cellStyle name="Normal 2 5 21" xfId="20531"/>
    <cellStyle name="Normal 2 5 21 2" xfId="20532"/>
    <cellStyle name="Normal 2 5 21 2 2" xfId="20533"/>
    <cellStyle name="Normal 2 5 21 2 2 2" xfId="20534"/>
    <cellStyle name="Normal 2 5 21 2 2 3" xfId="20535"/>
    <cellStyle name="Normal 2 5 21 2 3" xfId="20536"/>
    <cellStyle name="Normal 2 5 21 2 4" xfId="20537"/>
    <cellStyle name="Normal 2 5 21 3" xfId="20538"/>
    <cellStyle name="Normal 2 5 21 3 2" xfId="20539"/>
    <cellStyle name="Normal 2 5 21 3 2 2" xfId="20540"/>
    <cellStyle name="Normal 2 5 21 3 3" xfId="20541"/>
    <cellStyle name="Normal 2 5 21 3 4" xfId="20542"/>
    <cellStyle name="Normal 2 5 21 4" xfId="20543"/>
    <cellStyle name="Normal 2 5 21 4 2" xfId="20544"/>
    <cellStyle name="Normal 2 5 21 5" xfId="20545"/>
    <cellStyle name="Normal 2 5 21 6" xfId="20546"/>
    <cellStyle name="Normal 2 5 22" xfId="20547"/>
    <cellStyle name="Normal 2 5 22 2" xfId="20548"/>
    <cellStyle name="Normal 2 5 22 3" xfId="56333"/>
    <cellStyle name="Normal 2 5 23" xfId="20549"/>
    <cellStyle name="Normal 2 5 24" xfId="56334"/>
    <cellStyle name="Normal 2 5 25" xfId="56335"/>
    <cellStyle name="Normal 2 5 26" xfId="56336"/>
    <cellStyle name="Normal 2 5 27" xfId="56337"/>
    <cellStyle name="Normal 2 5 28" xfId="56338"/>
    <cellStyle name="Normal 2 5 29" xfId="56339"/>
    <cellStyle name="Normal 2 5 3" xfId="20550"/>
    <cellStyle name="Normal 2 5 3 2" xfId="20551"/>
    <cellStyle name="Normal 2 5 3 2 2" xfId="20552"/>
    <cellStyle name="Normal 2 5 3 2 2 2" xfId="20553"/>
    <cellStyle name="Normal 2 5 3 2 2 2 2" xfId="20554"/>
    <cellStyle name="Normal 2 5 3 2 2 3" xfId="20555"/>
    <cellStyle name="Normal 2 5 3 2 2 4" xfId="20556"/>
    <cellStyle name="Normal 2 5 3 2 3" xfId="20557"/>
    <cellStyle name="Normal 2 5 3 2 3 2" xfId="20558"/>
    <cellStyle name="Normal 2 5 3 3" xfId="20559"/>
    <cellStyle name="Normal 2 5 3 3 2" xfId="56340"/>
    <cellStyle name="Normal 2 5 3 3 3" xfId="56341"/>
    <cellStyle name="Normal 2 5 3 4" xfId="56342"/>
    <cellStyle name="Normal 2 5 3 5" xfId="56343"/>
    <cellStyle name="Normal 2 5 3 6" xfId="56344"/>
    <cellStyle name="Normal 2 5 3_Income Statement " xfId="56345"/>
    <cellStyle name="Normal 2 5 30" xfId="56346"/>
    <cellStyle name="Normal 2 5 31" xfId="56347"/>
    <cellStyle name="Normal 2 5 32" xfId="56348"/>
    <cellStyle name="Normal 2 5 33" xfId="56349"/>
    <cellStyle name="Normal 2 5 34" xfId="56350"/>
    <cellStyle name="Normal 2 5 35" xfId="56351"/>
    <cellStyle name="Normal 2 5 36" xfId="56352"/>
    <cellStyle name="Normal 2 5 37" xfId="56353"/>
    <cellStyle name="Normal 2 5 38" xfId="56354"/>
    <cellStyle name="Normal 2 5 39" xfId="56355"/>
    <cellStyle name="Normal 2 5 4" xfId="20560"/>
    <cellStyle name="Normal 2 5 4 2" xfId="20561"/>
    <cellStyle name="Normal 2 5 4 2 2" xfId="20562"/>
    <cellStyle name="Normal 2 5 4 2 2 2" xfId="20563"/>
    <cellStyle name="Normal 2 5 4 2 2 2 2" xfId="20564"/>
    <cellStyle name="Normal 2 5 4 2 2 3" xfId="20565"/>
    <cellStyle name="Normal 2 5 4 2 2 4" xfId="20566"/>
    <cellStyle name="Normal 2 5 4 2 3" xfId="20567"/>
    <cellStyle name="Normal 2 5 4 2 3 2" xfId="20568"/>
    <cellStyle name="Normal 2 5 4 3" xfId="20569"/>
    <cellStyle name="Normal 2 5 4 3 2" xfId="56356"/>
    <cellStyle name="Normal 2 5 4 3 3" xfId="56357"/>
    <cellStyle name="Normal 2 5 4 4" xfId="56358"/>
    <cellStyle name="Normal 2 5 4 5" xfId="56359"/>
    <cellStyle name="Normal 2 5 4 6" xfId="56360"/>
    <cellStyle name="Normal 2 5 4_Income Statement " xfId="56361"/>
    <cellStyle name="Normal 2 5 40" xfId="56362"/>
    <cellStyle name="Normal 2 5 41" xfId="56363"/>
    <cellStyle name="Normal 2 5 42" xfId="56364"/>
    <cellStyle name="Normal 2 5 43" xfId="56365"/>
    <cellStyle name="Normal 2 5 44" xfId="56366"/>
    <cellStyle name="Normal 2 5 5" xfId="20570"/>
    <cellStyle name="Normal 2 5 5 2" xfId="20571"/>
    <cellStyle name="Normal 2 5 5 2 2" xfId="20572"/>
    <cellStyle name="Normal 2 5 5 2 2 2" xfId="20573"/>
    <cellStyle name="Normal 2 5 5 2 2 2 2" xfId="20574"/>
    <cellStyle name="Normal 2 5 5 2 2 3" xfId="20575"/>
    <cellStyle name="Normal 2 5 5 2 2 4" xfId="20576"/>
    <cellStyle name="Normal 2 5 5 2 3" xfId="20577"/>
    <cellStyle name="Normal 2 5 5 2 3 2" xfId="20578"/>
    <cellStyle name="Normal 2 5 5 3" xfId="20579"/>
    <cellStyle name="Normal 2 5 5 3 2" xfId="56367"/>
    <cellStyle name="Normal 2 5 5 3 3" xfId="56368"/>
    <cellStyle name="Normal 2 5 5 4" xfId="56369"/>
    <cellStyle name="Normal 2 5 5 5" xfId="56370"/>
    <cellStyle name="Normal 2 5 5 6" xfId="56371"/>
    <cellStyle name="Normal 2 5 5_Income Statement " xfId="56372"/>
    <cellStyle name="Normal 2 5 6" xfId="20580"/>
    <cellStyle name="Normal 2 5 6 2" xfId="20581"/>
    <cellStyle name="Normal 2 5 6 2 2" xfId="20582"/>
    <cellStyle name="Normal 2 5 6 2 2 2" xfId="20583"/>
    <cellStyle name="Normal 2 5 6 2 2 2 2" xfId="20584"/>
    <cellStyle name="Normal 2 5 6 2 2 3" xfId="20585"/>
    <cellStyle name="Normal 2 5 6 2 2 4" xfId="20586"/>
    <cellStyle name="Normal 2 5 6 2 3" xfId="20587"/>
    <cellStyle name="Normal 2 5 6 2 3 2" xfId="20588"/>
    <cellStyle name="Normal 2 5 6 3" xfId="20589"/>
    <cellStyle name="Normal 2 5 6 3 2" xfId="56373"/>
    <cellStyle name="Normal 2 5 6 3 3" xfId="56374"/>
    <cellStyle name="Normal 2 5 6 4" xfId="56375"/>
    <cellStyle name="Normal 2 5 6 5" xfId="56376"/>
    <cellStyle name="Normal 2 5 6 6" xfId="56377"/>
    <cellStyle name="Normal 2 5 6_Income Statement " xfId="56378"/>
    <cellStyle name="Normal 2 5 7" xfId="20590"/>
    <cellStyle name="Normal 2 5 7 2" xfId="20591"/>
    <cellStyle name="Normal 2 5 7 2 2" xfId="20592"/>
    <cellStyle name="Normal 2 5 7 2 2 2" xfId="20593"/>
    <cellStyle name="Normal 2 5 7 2 2 2 2" xfId="20594"/>
    <cellStyle name="Normal 2 5 7 2 2 3" xfId="20595"/>
    <cellStyle name="Normal 2 5 7 2 2 4" xfId="20596"/>
    <cellStyle name="Normal 2 5 7 2 3" xfId="20597"/>
    <cellStyle name="Normal 2 5 7 2 3 2" xfId="20598"/>
    <cellStyle name="Normal 2 5 7 3" xfId="20599"/>
    <cellStyle name="Normal 2 5 7 3 2" xfId="56379"/>
    <cellStyle name="Normal 2 5 7 3 3" xfId="56380"/>
    <cellStyle name="Normal 2 5 7 4" xfId="56381"/>
    <cellStyle name="Normal 2 5 7 5" xfId="56382"/>
    <cellStyle name="Normal 2 5 7 6" xfId="56383"/>
    <cellStyle name="Normal 2 5 7_Income Statement " xfId="56384"/>
    <cellStyle name="Normal 2 5 8" xfId="20600"/>
    <cellStyle name="Normal 2 5 8 2" xfId="20601"/>
    <cellStyle name="Normal 2 5 8 2 2" xfId="20602"/>
    <cellStyle name="Normal 2 5 8 2 2 2" xfId="20603"/>
    <cellStyle name="Normal 2 5 8 2 2 2 2" xfId="20604"/>
    <cellStyle name="Normal 2 5 8 2 2 3" xfId="20605"/>
    <cellStyle name="Normal 2 5 8 2 2 4" xfId="20606"/>
    <cellStyle name="Normal 2 5 8 2 3" xfId="20607"/>
    <cellStyle name="Normal 2 5 8 2 3 2" xfId="20608"/>
    <cellStyle name="Normal 2 5 8 3" xfId="20609"/>
    <cellStyle name="Normal 2 5 8 3 2" xfId="56385"/>
    <cellStyle name="Normal 2 5 8 3 3" xfId="56386"/>
    <cellStyle name="Normal 2 5 8 4" xfId="56387"/>
    <cellStyle name="Normal 2 5 8 5" xfId="56388"/>
    <cellStyle name="Normal 2 5 8 6" xfId="56389"/>
    <cellStyle name="Normal 2 5 8_Income Statement " xfId="56390"/>
    <cellStyle name="Normal 2 5 9" xfId="20610"/>
    <cellStyle name="Normal 2 5 9 2" xfId="20611"/>
    <cellStyle name="Normal 2 5 9 2 2" xfId="20612"/>
    <cellStyle name="Normal 2 5 9 2 2 2" xfId="20613"/>
    <cellStyle name="Normal 2 5 9 2 2 2 2" xfId="20614"/>
    <cellStyle name="Normal 2 5 9 2 2 3" xfId="20615"/>
    <cellStyle name="Normal 2 5 9 2 2 4" xfId="20616"/>
    <cellStyle name="Normal 2 5 9 2 3" xfId="20617"/>
    <cellStyle name="Normal 2 5 9 2 3 2" xfId="20618"/>
    <cellStyle name="Normal 2 5 9 3" xfId="20619"/>
    <cellStyle name="Normal 2 5 9 3 2" xfId="56391"/>
    <cellStyle name="Normal 2 5 9 3 3" xfId="56392"/>
    <cellStyle name="Normal 2 5 9 4" xfId="56393"/>
    <cellStyle name="Normal 2 5 9 5" xfId="56394"/>
    <cellStyle name="Normal 2 5 9 6" xfId="56395"/>
    <cellStyle name="Normal 2 5 9_Income Statement " xfId="56396"/>
    <cellStyle name="Normal 2 5_AFUDC Debt" xfId="20620"/>
    <cellStyle name="Normal 2 6" xfId="20621"/>
    <cellStyle name="Normal 2 6 2" xfId="20622"/>
    <cellStyle name="Normal 2 6 3" xfId="20623"/>
    <cellStyle name="Normal 2 6 3 2" xfId="20624"/>
    <cellStyle name="Normal 2 6 3 3" xfId="20625"/>
    <cellStyle name="Normal 2 6 3 4" xfId="20626"/>
    <cellStyle name="Normal 2 6 4" xfId="20627"/>
    <cellStyle name="Normal 2 6 4 2" xfId="20628"/>
    <cellStyle name="Normal 2 6 4 3" xfId="20629"/>
    <cellStyle name="Normal 2 6_KD1_FED_CC_I_R_WP_033109" xfId="20630"/>
    <cellStyle name="Normal 2 7" xfId="20631"/>
    <cellStyle name="Normal 2 7 2" xfId="20632"/>
    <cellStyle name="Normal 2 7 2 2" xfId="20633"/>
    <cellStyle name="Normal 2 7 2 2 2" xfId="20634"/>
    <cellStyle name="Normal 2 7 2 3" xfId="20635"/>
    <cellStyle name="Normal 2 7 2 4" xfId="20636"/>
    <cellStyle name="Normal 2 7 3" xfId="20637"/>
    <cellStyle name="Normal 2 7 3 2" xfId="20638"/>
    <cellStyle name="Normal 2 7 3 2 2" xfId="20639"/>
    <cellStyle name="Normal 2 7 3 3" xfId="20640"/>
    <cellStyle name="Normal 2 7 3 4" xfId="20641"/>
    <cellStyle name="Normal 2 7 4" xfId="20642"/>
    <cellStyle name="Normal 2 7 5" xfId="20643"/>
    <cellStyle name="Normal 2 7 5 2" xfId="20644"/>
    <cellStyle name="Normal 2 7 6" xfId="20645"/>
    <cellStyle name="Normal 2 7_BPC_GLACCOUNT 13NOV with Guy" xfId="56397"/>
    <cellStyle name="Normal 2 8" xfId="20646"/>
    <cellStyle name="Normal 2 8 10" xfId="56398"/>
    <cellStyle name="Normal 2 8 10 2" xfId="56399"/>
    <cellStyle name="Normal 2 8 10 2 2" xfId="56400"/>
    <cellStyle name="Normal 2 8 10 3" xfId="56401"/>
    <cellStyle name="Normal 2 8 10 4" xfId="56402"/>
    <cellStyle name="Normal 2 8 11" xfId="56403"/>
    <cellStyle name="Normal 2 8 11 2" xfId="56404"/>
    <cellStyle name="Normal 2 8 11 2 2" xfId="56405"/>
    <cellStyle name="Normal 2 8 11 3" xfId="56406"/>
    <cellStyle name="Normal 2 8 11 4" xfId="56407"/>
    <cellStyle name="Normal 2 8 12" xfId="56408"/>
    <cellStyle name="Normal 2 8 13" xfId="56409"/>
    <cellStyle name="Normal 2 8 13 2" xfId="56410"/>
    <cellStyle name="Normal 2 8 13 2 2" xfId="56411"/>
    <cellStyle name="Normal 2 8 13 3" xfId="56412"/>
    <cellStyle name="Normal 2 8 13 4" xfId="56413"/>
    <cellStyle name="Normal 2 8 2" xfId="20647"/>
    <cellStyle name="Normal 2 8 2 10" xfId="56414"/>
    <cellStyle name="Normal 2 8 2 10 2" xfId="56415"/>
    <cellStyle name="Normal 2 8 2 10 2 2" xfId="56416"/>
    <cellStyle name="Normal 2 8 2 10 3" xfId="56417"/>
    <cellStyle name="Normal 2 8 2 10 4" xfId="56418"/>
    <cellStyle name="Normal 2 8 2 2" xfId="56419"/>
    <cellStyle name="Normal 2 8 2 2 2" xfId="56420"/>
    <cellStyle name="Normal 2 8 2 2 2 2" xfId="56421"/>
    <cellStyle name="Normal 2 8 2 2 2 2 2" xfId="56422"/>
    <cellStyle name="Normal 2 8 2 2 2 2 2 2" xfId="56423"/>
    <cellStyle name="Normal 2 8 2 2 2 2 3" xfId="56424"/>
    <cellStyle name="Normal 2 8 2 2 2 2 4" xfId="56425"/>
    <cellStyle name="Normal 2 8 2 2 2 3" xfId="56426"/>
    <cellStyle name="Normal 2 8 2 2 2 3 2" xfId="56427"/>
    <cellStyle name="Normal 2 8 2 2 2 3 2 2" xfId="56428"/>
    <cellStyle name="Normal 2 8 2 2 2 3 3" xfId="56429"/>
    <cellStyle name="Normal 2 8 2 2 2 3 4" xfId="56430"/>
    <cellStyle name="Normal 2 8 2 2 2 4" xfId="56431"/>
    <cellStyle name="Normal 2 8 2 2 2 4 2" xfId="56432"/>
    <cellStyle name="Normal 2 8 2 2 2 5" xfId="56433"/>
    <cellStyle name="Normal 2 8 2 2 2 6" xfId="56434"/>
    <cellStyle name="Normal 2 8 2 2 3" xfId="56435"/>
    <cellStyle name="Normal 2 8 2 2 3 2" xfId="56436"/>
    <cellStyle name="Normal 2 8 2 2 3 2 2" xfId="56437"/>
    <cellStyle name="Normal 2 8 2 2 3 3" xfId="56438"/>
    <cellStyle name="Normal 2 8 2 2 3 4" xfId="56439"/>
    <cellStyle name="Normal 2 8 2 2 4" xfId="56440"/>
    <cellStyle name="Normal 2 8 2 2 4 2" xfId="56441"/>
    <cellStyle name="Normal 2 8 2 2 4 2 2" xfId="56442"/>
    <cellStyle name="Normal 2 8 2 2 4 3" xfId="56443"/>
    <cellStyle name="Normal 2 8 2 2 4 4" xfId="56444"/>
    <cellStyle name="Normal 2 8 2 2 5" xfId="56445"/>
    <cellStyle name="Normal 2 8 2 2 5 2" xfId="56446"/>
    <cellStyle name="Normal 2 8 2 2 6" xfId="56447"/>
    <cellStyle name="Normal 2 8 2 2 7" xfId="56448"/>
    <cellStyle name="Normal 2 8 2 3" xfId="56449"/>
    <cellStyle name="Normal 2 8 2 3 2" xfId="56450"/>
    <cellStyle name="Normal 2 8 2 3 2 2" xfId="56451"/>
    <cellStyle name="Normal 2 8 2 3 2 2 2" xfId="56452"/>
    <cellStyle name="Normal 2 8 2 3 2 2 2 2" xfId="56453"/>
    <cellStyle name="Normal 2 8 2 3 2 2 3" xfId="56454"/>
    <cellStyle name="Normal 2 8 2 3 2 2 4" xfId="56455"/>
    <cellStyle name="Normal 2 8 2 3 2 3" xfId="56456"/>
    <cellStyle name="Normal 2 8 2 3 2 3 2" xfId="56457"/>
    <cellStyle name="Normal 2 8 2 3 2 3 2 2" xfId="56458"/>
    <cellStyle name="Normal 2 8 2 3 2 3 3" xfId="56459"/>
    <cellStyle name="Normal 2 8 2 3 2 3 4" xfId="56460"/>
    <cellStyle name="Normal 2 8 2 3 2 4" xfId="56461"/>
    <cellStyle name="Normal 2 8 2 3 2 4 2" xfId="56462"/>
    <cellStyle name="Normal 2 8 2 3 2 5" xfId="56463"/>
    <cellStyle name="Normal 2 8 2 3 2 6" xfId="56464"/>
    <cellStyle name="Normal 2 8 2 3 3" xfId="56465"/>
    <cellStyle name="Normal 2 8 2 3 3 2" xfId="56466"/>
    <cellStyle name="Normal 2 8 2 3 3 2 2" xfId="56467"/>
    <cellStyle name="Normal 2 8 2 3 3 3" xfId="56468"/>
    <cellStyle name="Normal 2 8 2 3 3 4" xfId="56469"/>
    <cellStyle name="Normal 2 8 2 3 4" xfId="56470"/>
    <cellStyle name="Normal 2 8 2 3 4 2" xfId="56471"/>
    <cellStyle name="Normal 2 8 2 3 4 2 2" xfId="56472"/>
    <cellStyle name="Normal 2 8 2 3 4 3" xfId="56473"/>
    <cellStyle name="Normal 2 8 2 3 4 4" xfId="56474"/>
    <cellStyle name="Normal 2 8 2 3 5" xfId="56475"/>
    <cellStyle name="Normal 2 8 2 3 5 2" xfId="56476"/>
    <cellStyle name="Normal 2 8 2 3 6" xfId="56477"/>
    <cellStyle name="Normal 2 8 2 3 7" xfId="56478"/>
    <cellStyle name="Normal 2 8 2 4" xfId="56479"/>
    <cellStyle name="Normal 2 8 2 4 2" xfId="56480"/>
    <cellStyle name="Normal 2 8 2 4 2 2" xfId="56481"/>
    <cellStyle name="Normal 2 8 2 4 2 2 2" xfId="56482"/>
    <cellStyle name="Normal 2 8 2 4 2 3" xfId="56483"/>
    <cellStyle name="Normal 2 8 2 4 2 4" xfId="56484"/>
    <cellStyle name="Normal 2 8 2 4 3" xfId="56485"/>
    <cellStyle name="Normal 2 8 2 4 3 2" xfId="56486"/>
    <cellStyle name="Normal 2 8 2 4 3 2 2" xfId="56487"/>
    <cellStyle name="Normal 2 8 2 4 3 3" xfId="56488"/>
    <cellStyle name="Normal 2 8 2 4 3 4" xfId="56489"/>
    <cellStyle name="Normal 2 8 2 4 4" xfId="56490"/>
    <cellStyle name="Normal 2 8 2 4 4 2" xfId="56491"/>
    <cellStyle name="Normal 2 8 2 4 5" xfId="56492"/>
    <cellStyle name="Normal 2 8 2 4 6" xfId="56493"/>
    <cellStyle name="Normal 2 8 2 5" xfId="56494"/>
    <cellStyle name="Normal 2 8 2 5 2" xfId="56495"/>
    <cellStyle name="Normal 2 8 2 5 2 2" xfId="56496"/>
    <cellStyle name="Normal 2 8 2 5 2 2 2" xfId="56497"/>
    <cellStyle name="Normal 2 8 2 5 2 3" xfId="56498"/>
    <cellStyle name="Normal 2 8 2 5 2 4" xfId="56499"/>
    <cellStyle name="Normal 2 8 2 5 3" xfId="56500"/>
    <cellStyle name="Normal 2 8 2 5 3 2" xfId="56501"/>
    <cellStyle name="Normal 2 8 2 5 3 2 2" xfId="56502"/>
    <cellStyle name="Normal 2 8 2 5 3 3" xfId="56503"/>
    <cellStyle name="Normal 2 8 2 5 3 4" xfId="56504"/>
    <cellStyle name="Normal 2 8 2 5 4" xfId="56505"/>
    <cellStyle name="Normal 2 8 2 5 4 2" xfId="56506"/>
    <cellStyle name="Normal 2 8 2 5 5" xfId="56507"/>
    <cellStyle name="Normal 2 8 2 5 6" xfId="56508"/>
    <cellStyle name="Normal 2 8 2 6" xfId="56509"/>
    <cellStyle name="Normal 2 8 2 6 2" xfId="56510"/>
    <cellStyle name="Normal 2 8 2 6 2 2" xfId="56511"/>
    <cellStyle name="Normal 2 8 2 6 2 2 2" xfId="56512"/>
    <cellStyle name="Normal 2 8 2 6 2 3" xfId="56513"/>
    <cellStyle name="Normal 2 8 2 6 2 4" xfId="56514"/>
    <cellStyle name="Normal 2 8 2 6 3" xfId="56515"/>
    <cellStyle name="Normal 2 8 2 6 3 2" xfId="56516"/>
    <cellStyle name="Normal 2 8 2 6 4" xfId="56517"/>
    <cellStyle name="Normal 2 8 2 6 5" xfId="56518"/>
    <cellStyle name="Normal 2 8 2 7" xfId="56519"/>
    <cellStyle name="Normal 2 8 2 7 2" xfId="56520"/>
    <cellStyle name="Normal 2 8 2 7 2 2" xfId="56521"/>
    <cellStyle name="Normal 2 8 2 7 3" xfId="56522"/>
    <cellStyle name="Normal 2 8 2 7 4" xfId="56523"/>
    <cellStyle name="Normal 2 8 2 8" xfId="56524"/>
    <cellStyle name="Normal 2 8 2 8 2" xfId="56525"/>
    <cellStyle name="Normal 2 8 2 8 2 2" xfId="56526"/>
    <cellStyle name="Normal 2 8 2 8 3" xfId="56527"/>
    <cellStyle name="Normal 2 8 2 8 4" xfId="56528"/>
    <cellStyle name="Normal 2 8 2 9" xfId="56529"/>
    <cellStyle name="Normal 2 8 3" xfId="20648"/>
    <cellStyle name="Normal 2 8 3 2" xfId="20649"/>
    <cellStyle name="Normal 2 8 3 2 2" xfId="56530"/>
    <cellStyle name="Normal 2 8 3 2 2 2" xfId="56531"/>
    <cellStyle name="Normal 2 8 3 2 2 2 2" xfId="56532"/>
    <cellStyle name="Normal 2 8 3 2 2 3" xfId="56533"/>
    <cellStyle name="Normal 2 8 3 2 2 4" xfId="56534"/>
    <cellStyle name="Normal 2 8 3 2 3" xfId="56535"/>
    <cellStyle name="Normal 2 8 3 2 3 2" xfId="56536"/>
    <cellStyle name="Normal 2 8 3 2 3 2 2" xfId="56537"/>
    <cellStyle name="Normal 2 8 3 2 3 3" xfId="56538"/>
    <cellStyle name="Normal 2 8 3 2 3 4" xfId="56539"/>
    <cellStyle name="Normal 2 8 3 2 4" xfId="56540"/>
    <cellStyle name="Normal 2 8 3 2 4 2" xfId="56541"/>
    <cellStyle name="Normal 2 8 3 2 5" xfId="56542"/>
    <cellStyle name="Normal 2 8 3 2 6" xfId="56543"/>
    <cellStyle name="Normal 2 8 3 3" xfId="20650"/>
    <cellStyle name="Normal 2 8 3 3 2" xfId="56544"/>
    <cellStyle name="Normal 2 8 3 3 2 2" xfId="56545"/>
    <cellStyle name="Normal 2 8 3 3 3" xfId="56546"/>
    <cellStyle name="Normal 2 8 3 3 4" xfId="56547"/>
    <cellStyle name="Normal 2 8 3 4" xfId="56548"/>
    <cellStyle name="Normal 2 8 3 4 2" xfId="56549"/>
    <cellStyle name="Normal 2 8 3 4 2 2" xfId="56550"/>
    <cellStyle name="Normal 2 8 3 4 3" xfId="56551"/>
    <cellStyle name="Normal 2 8 3 4 4" xfId="56552"/>
    <cellStyle name="Normal 2 8 3 5" xfId="56553"/>
    <cellStyle name="Normal 2 8 3 6" xfId="56554"/>
    <cellStyle name="Normal 2 8 3 6 2" xfId="56555"/>
    <cellStyle name="Normal 2 8 3 6 2 2" xfId="56556"/>
    <cellStyle name="Normal 2 8 3 6 3" xfId="56557"/>
    <cellStyle name="Normal 2 8 3 6 4" xfId="56558"/>
    <cellStyle name="Normal 2 8 4" xfId="20651"/>
    <cellStyle name="Normal 2 8 5" xfId="56559"/>
    <cellStyle name="Normal 2 8 5 2" xfId="56560"/>
    <cellStyle name="Normal 2 8 5 2 2" xfId="56561"/>
    <cellStyle name="Normal 2 8 5 2 2 2" xfId="56562"/>
    <cellStyle name="Normal 2 8 5 2 2 2 2" xfId="56563"/>
    <cellStyle name="Normal 2 8 5 2 2 3" xfId="56564"/>
    <cellStyle name="Normal 2 8 5 2 2 4" xfId="56565"/>
    <cellStyle name="Normal 2 8 5 2 3" xfId="56566"/>
    <cellStyle name="Normal 2 8 5 2 3 2" xfId="56567"/>
    <cellStyle name="Normal 2 8 5 2 3 2 2" xfId="56568"/>
    <cellStyle name="Normal 2 8 5 2 3 3" xfId="56569"/>
    <cellStyle name="Normal 2 8 5 2 3 4" xfId="56570"/>
    <cellStyle name="Normal 2 8 5 2 4" xfId="56571"/>
    <cellStyle name="Normal 2 8 5 2 4 2" xfId="56572"/>
    <cellStyle name="Normal 2 8 5 2 5" xfId="56573"/>
    <cellStyle name="Normal 2 8 5 2 6" xfId="56574"/>
    <cellStyle name="Normal 2 8 5 3" xfId="56575"/>
    <cellStyle name="Normal 2 8 5 3 2" xfId="56576"/>
    <cellStyle name="Normal 2 8 5 3 2 2" xfId="56577"/>
    <cellStyle name="Normal 2 8 5 3 3" xfId="56578"/>
    <cellStyle name="Normal 2 8 5 3 4" xfId="56579"/>
    <cellStyle name="Normal 2 8 5 4" xfId="56580"/>
    <cellStyle name="Normal 2 8 5 4 2" xfId="56581"/>
    <cellStyle name="Normal 2 8 5 4 2 2" xfId="56582"/>
    <cellStyle name="Normal 2 8 5 4 3" xfId="56583"/>
    <cellStyle name="Normal 2 8 5 4 4" xfId="56584"/>
    <cellStyle name="Normal 2 8 5 5" xfId="56585"/>
    <cellStyle name="Normal 2 8 5 5 2" xfId="56586"/>
    <cellStyle name="Normal 2 8 5 6" xfId="56587"/>
    <cellStyle name="Normal 2 8 5 7" xfId="56588"/>
    <cellStyle name="Normal 2 8 6" xfId="56589"/>
    <cellStyle name="Normal 2 8 6 2" xfId="56590"/>
    <cellStyle name="Normal 2 8 6 2 2" xfId="56591"/>
    <cellStyle name="Normal 2 8 6 2 2 2" xfId="56592"/>
    <cellStyle name="Normal 2 8 6 2 3" xfId="56593"/>
    <cellStyle name="Normal 2 8 6 2 4" xfId="56594"/>
    <cellStyle name="Normal 2 8 6 3" xfId="56595"/>
    <cellStyle name="Normal 2 8 6 3 2" xfId="56596"/>
    <cellStyle name="Normal 2 8 6 3 2 2" xfId="56597"/>
    <cellStyle name="Normal 2 8 6 3 3" xfId="56598"/>
    <cellStyle name="Normal 2 8 6 3 4" xfId="56599"/>
    <cellStyle name="Normal 2 8 6 4" xfId="56600"/>
    <cellStyle name="Normal 2 8 6 4 2" xfId="56601"/>
    <cellStyle name="Normal 2 8 6 5" xfId="56602"/>
    <cellStyle name="Normal 2 8 6 6" xfId="56603"/>
    <cellStyle name="Normal 2 8 7" xfId="56604"/>
    <cellStyle name="Normal 2 8 7 2" xfId="56605"/>
    <cellStyle name="Normal 2 8 7 2 2" xfId="56606"/>
    <cellStyle name="Normal 2 8 7 2 2 2" xfId="56607"/>
    <cellStyle name="Normal 2 8 7 2 3" xfId="56608"/>
    <cellStyle name="Normal 2 8 7 2 4" xfId="56609"/>
    <cellStyle name="Normal 2 8 7 3" xfId="56610"/>
    <cellStyle name="Normal 2 8 7 3 2" xfId="56611"/>
    <cellStyle name="Normal 2 8 7 3 2 2" xfId="56612"/>
    <cellStyle name="Normal 2 8 7 3 3" xfId="56613"/>
    <cellStyle name="Normal 2 8 7 3 4" xfId="56614"/>
    <cellStyle name="Normal 2 8 7 4" xfId="56615"/>
    <cellStyle name="Normal 2 8 7 4 2" xfId="56616"/>
    <cellStyle name="Normal 2 8 7 5" xfId="56617"/>
    <cellStyle name="Normal 2 8 7 6" xfId="56618"/>
    <cellStyle name="Normal 2 8 8" xfId="56619"/>
    <cellStyle name="Normal 2 8 8 2" xfId="56620"/>
    <cellStyle name="Normal 2 8 8 2 2" xfId="56621"/>
    <cellStyle name="Normal 2 8 8 2 2 2" xfId="56622"/>
    <cellStyle name="Normal 2 8 8 2 3" xfId="56623"/>
    <cellStyle name="Normal 2 8 8 2 4" xfId="56624"/>
    <cellStyle name="Normal 2 8 8 3" xfId="56625"/>
    <cellStyle name="Normal 2 8 8 3 2" xfId="56626"/>
    <cellStyle name="Normal 2 8 8 3 2 2" xfId="56627"/>
    <cellStyle name="Normal 2 8 8 3 3" xfId="56628"/>
    <cellStyle name="Normal 2 8 8 3 4" xfId="56629"/>
    <cellStyle name="Normal 2 8 8 4" xfId="56630"/>
    <cellStyle name="Normal 2 8 8 4 2" xfId="56631"/>
    <cellStyle name="Normal 2 8 8 5" xfId="56632"/>
    <cellStyle name="Normal 2 8 8 6" xfId="56633"/>
    <cellStyle name="Normal 2 8 9" xfId="56634"/>
    <cellStyle name="Normal 2 8 9 2" xfId="56635"/>
    <cellStyle name="Normal 2 8 9 2 2" xfId="56636"/>
    <cellStyle name="Normal 2 8 9 2 2 2" xfId="56637"/>
    <cellStyle name="Normal 2 8 9 2 3" xfId="56638"/>
    <cellStyle name="Normal 2 8 9 2 4" xfId="56639"/>
    <cellStyle name="Normal 2 8 9 3" xfId="56640"/>
    <cellStyle name="Normal 2 8 9 3 2" xfId="56641"/>
    <cellStyle name="Normal 2 8 9 4" xfId="56642"/>
    <cellStyle name="Normal 2 8 9 5" xfId="56643"/>
    <cellStyle name="Normal 2 9" xfId="20652"/>
    <cellStyle name="Normal 2 9 10" xfId="56644"/>
    <cellStyle name="Normal 2 9 10 2" xfId="56645"/>
    <cellStyle name="Normal 2 9 10 2 2" xfId="56646"/>
    <cellStyle name="Normal 2 9 10 3" xfId="56647"/>
    <cellStyle name="Normal 2 9 10 4" xfId="56648"/>
    <cellStyle name="Normal 2 9 11" xfId="56649"/>
    <cellStyle name="Normal 2 9 11 2" xfId="56650"/>
    <cellStyle name="Normal 2 9 11 2 2" xfId="56651"/>
    <cellStyle name="Normal 2 9 11 3" xfId="56652"/>
    <cellStyle name="Normal 2 9 11 4" xfId="56653"/>
    <cellStyle name="Normal 2 9 12" xfId="56654"/>
    <cellStyle name="Normal 2 9 13" xfId="56655"/>
    <cellStyle name="Normal 2 9 13 2" xfId="56656"/>
    <cellStyle name="Normal 2 9 13 2 2" xfId="56657"/>
    <cellStyle name="Normal 2 9 13 3" xfId="56658"/>
    <cellStyle name="Normal 2 9 13 4" xfId="56659"/>
    <cellStyle name="Normal 2 9 2" xfId="20653"/>
    <cellStyle name="Normal 2 9 2 10" xfId="56660"/>
    <cellStyle name="Normal 2 9 2 10 2" xfId="56661"/>
    <cellStyle name="Normal 2 9 2 10 2 2" xfId="56662"/>
    <cellStyle name="Normal 2 9 2 10 3" xfId="56663"/>
    <cellStyle name="Normal 2 9 2 10 4" xfId="56664"/>
    <cellStyle name="Normal 2 9 2 2" xfId="56665"/>
    <cellStyle name="Normal 2 9 2 2 2" xfId="56666"/>
    <cellStyle name="Normal 2 9 2 2 2 2" xfId="56667"/>
    <cellStyle name="Normal 2 9 2 2 2 2 2" xfId="56668"/>
    <cellStyle name="Normal 2 9 2 2 2 2 2 2" xfId="56669"/>
    <cellStyle name="Normal 2 9 2 2 2 2 3" xfId="56670"/>
    <cellStyle name="Normal 2 9 2 2 2 2 4" xfId="56671"/>
    <cellStyle name="Normal 2 9 2 2 2 3" xfId="56672"/>
    <cellStyle name="Normal 2 9 2 2 2 3 2" xfId="56673"/>
    <cellStyle name="Normal 2 9 2 2 2 3 2 2" xfId="56674"/>
    <cellStyle name="Normal 2 9 2 2 2 3 3" xfId="56675"/>
    <cellStyle name="Normal 2 9 2 2 2 3 4" xfId="56676"/>
    <cellStyle name="Normal 2 9 2 2 2 4" xfId="56677"/>
    <cellStyle name="Normal 2 9 2 2 2 4 2" xfId="56678"/>
    <cellStyle name="Normal 2 9 2 2 2 5" xfId="56679"/>
    <cellStyle name="Normal 2 9 2 2 2 6" xfId="56680"/>
    <cellStyle name="Normal 2 9 2 2 3" xfId="56681"/>
    <cellStyle name="Normal 2 9 2 2 3 2" xfId="56682"/>
    <cellStyle name="Normal 2 9 2 2 3 2 2" xfId="56683"/>
    <cellStyle name="Normal 2 9 2 2 3 3" xfId="56684"/>
    <cellStyle name="Normal 2 9 2 2 3 4" xfId="56685"/>
    <cellStyle name="Normal 2 9 2 2 4" xfId="56686"/>
    <cellStyle name="Normal 2 9 2 2 4 2" xfId="56687"/>
    <cellStyle name="Normal 2 9 2 2 4 2 2" xfId="56688"/>
    <cellStyle name="Normal 2 9 2 2 4 3" xfId="56689"/>
    <cellStyle name="Normal 2 9 2 2 4 4" xfId="56690"/>
    <cellStyle name="Normal 2 9 2 2 5" xfId="56691"/>
    <cellStyle name="Normal 2 9 2 2 6" xfId="56692"/>
    <cellStyle name="Normal 2 9 2 2 6 2" xfId="56693"/>
    <cellStyle name="Normal 2 9 2 2 7" xfId="56694"/>
    <cellStyle name="Normal 2 9 2 2 8" xfId="56695"/>
    <cellStyle name="Normal 2 9 2 3" xfId="56696"/>
    <cellStyle name="Normal 2 9 2 3 2" xfId="56697"/>
    <cellStyle name="Normal 2 9 2 3 2 2" xfId="56698"/>
    <cellStyle name="Normal 2 9 2 3 2 2 2" xfId="56699"/>
    <cellStyle name="Normal 2 9 2 3 2 2 2 2" xfId="56700"/>
    <cellStyle name="Normal 2 9 2 3 2 2 3" xfId="56701"/>
    <cellStyle name="Normal 2 9 2 3 2 2 4" xfId="56702"/>
    <cellStyle name="Normal 2 9 2 3 2 3" xfId="56703"/>
    <cellStyle name="Normal 2 9 2 3 2 3 2" xfId="56704"/>
    <cellStyle name="Normal 2 9 2 3 2 3 2 2" xfId="56705"/>
    <cellStyle name="Normal 2 9 2 3 2 3 3" xfId="56706"/>
    <cellStyle name="Normal 2 9 2 3 2 3 4" xfId="56707"/>
    <cellStyle name="Normal 2 9 2 3 2 4" xfId="56708"/>
    <cellStyle name="Normal 2 9 2 3 2 4 2" xfId="56709"/>
    <cellStyle name="Normal 2 9 2 3 2 5" xfId="56710"/>
    <cellStyle name="Normal 2 9 2 3 2 6" xfId="56711"/>
    <cellStyle name="Normal 2 9 2 3 3" xfId="56712"/>
    <cellStyle name="Normal 2 9 2 3 3 2" xfId="56713"/>
    <cellStyle name="Normal 2 9 2 3 3 2 2" xfId="56714"/>
    <cellStyle name="Normal 2 9 2 3 3 3" xfId="56715"/>
    <cellStyle name="Normal 2 9 2 3 3 4" xfId="56716"/>
    <cellStyle name="Normal 2 9 2 3 4" xfId="56717"/>
    <cellStyle name="Normal 2 9 2 3 4 2" xfId="56718"/>
    <cellStyle name="Normal 2 9 2 3 4 2 2" xfId="56719"/>
    <cellStyle name="Normal 2 9 2 3 4 3" xfId="56720"/>
    <cellStyle name="Normal 2 9 2 3 4 4" xfId="56721"/>
    <cellStyle name="Normal 2 9 2 3 5" xfId="56722"/>
    <cellStyle name="Normal 2 9 2 3 5 2" xfId="56723"/>
    <cellStyle name="Normal 2 9 2 3 6" xfId="56724"/>
    <cellStyle name="Normal 2 9 2 3 7" xfId="56725"/>
    <cellStyle name="Normal 2 9 2 4" xfId="56726"/>
    <cellStyle name="Normal 2 9 2 4 2" xfId="56727"/>
    <cellStyle name="Normal 2 9 2 4 2 2" xfId="56728"/>
    <cellStyle name="Normal 2 9 2 4 2 2 2" xfId="56729"/>
    <cellStyle name="Normal 2 9 2 4 2 3" xfId="56730"/>
    <cellStyle name="Normal 2 9 2 4 2 4" xfId="56731"/>
    <cellStyle name="Normal 2 9 2 4 3" xfId="56732"/>
    <cellStyle name="Normal 2 9 2 4 3 2" xfId="56733"/>
    <cellStyle name="Normal 2 9 2 4 3 2 2" xfId="56734"/>
    <cellStyle name="Normal 2 9 2 4 3 3" xfId="56735"/>
    <cellStyle name="Normal 2 9 2 4 3 4" xfId="56736"/>
    <cellStyle name="Normal 2 9 2 4 4" xfId="56737"/>
    <cellStyle name="Normal 2 9 2 4 4 2" xfId="56738"/>
    <cellStyle name="Normal 2 9 2 4 5" xfId="56739"/>
    <cellStyle name="Normal 2 9 2 4 6" xfId="56740"/>
    <cellStyle name="Normal 2 9 2 5" xfId="56741"/>
    <cellStyle name="Normal 2 9 2 5 2" xfId="56742"/>
    <cellStyle name="Normal 2 9 2 5 2 2" xfId="56743"/>
    <cellStyle name="Normal 2 9 2 5 2 2 2" xfId="56744"/>
    <cellStyle name="Normal 2 9 2 5 2 3" xfId="56745"/>
    <cellStyle name="Normal 2 9 2 5 2 4" xfId="56746"/>
    <cellStyle name="Normal 2 9 2 5 3" xfId="56747"/>
    <cellStyle name="Normal 2 9 2 5 3 2" xfId="56748"/>
    <cellStyle name="Normal 2 9 2 5 3 2 2" xfId="56749"/>
    <cellStyle name="Normal 2 9 2 5 3 3" xfId="56750"/>
    <cellStyle name="Normal 2 9 2 5 3 4" xfId="56751"/>
    <cellStyle name="Normal 2 9 2 5 4" xfId="56752"/>
    <cellStyle name="Normal 2 9 2 5 4 2" xfId="56753"/>
    <cellStyle name="Normal 2 9 2 5 5" xfId="56754"/>
    <cellStyle name="Normal 2 9 2 5 6" xfId="56755"/>
    <cellStyle name="Normal 2 9 2 6" xfId="56756"/>
    <cellStyle name="Normal 2 9 2 6 2" xfId="56757"/>
    <cellStyle name="Normal 2 9 2 6 2 2" xfId="56758"/>
    <cellStyle name="Normal 2 9 2 6 2 2 2" xfId="56759"/>
    <cellStyle name="Normal 2 9 2 6 2 3" xfId="56760"/>
    <cellStyle name="Normal 2 9 2 6 2 4" xfId="56761"/>
    <cellStyle name="Normal 2 9 2 6 3" xfId="56762"/>
    <cellStyle name="Normal 2 9 2 6 3 2" xfId="56763"/>
    <cellStyle name="Normal 2 9 2 6 4" xfId="56764"/>
    <cellStyle name="Normal 2 9 2 6 5" xfId="56765"/>
    <cellStyle name="Normal 2 9 2 7" xfId="56766"/>
    <cellStyle name="Normal 2 9 2 7 2" xfId="56767"/>
    <cellStyle name="Normal 2 9 2 7 2 2" xfId="56768"/>
    <cellStyle name="Normal 2 9 2 7 3" xfId="56769"/>
    <cellStyle name="Normal 2 9 2 7 4" xfId="56770"/>
    <cellStyle name="Normal 2 9 2 8" xfId="56771"/>
    <cellStyle name="Normal 2 9 2 8 2" xfId="56772"/>
    <cellStyle name="Normal 2 9 2 8 2 2" xfId="56773"/>
    <cellStyle name="Normal 2 9 2 8 3" xfId="56774"/>
    <cellStyle name="Normal 2 9 2 8 4" xfId="56775"/>
    <cellStyle name="Normal 2 9 2 9" xfId="56776"/>
    <cellStyle name="Normal 2 9 3" xfId="20654"/>
    <cellStyle name="Normal 2 9 3 2" xfId="20655"/>
    <cellStyle name="Normal 2 9 3 2 2" xfId="56777"/>
    <cellStyle name="Normal 2 9 3 2 2 2" xfId="56778"/>
    <cellStyle name="Normal 2 9 3 2 2 2 2" xfId="56779"/>
    <cellStyle name="Normal 2 9 3 2 2 3" xfId="56780"/>
    <cellStyle name="Normal 2 9 3 2 2 4" xfId="56781"/>
    <cellStyle name="Normal 2 9 3 2 3" xfId="56782"/>
    <cellStyle name="Normal 2 9 3 2 3 2" xfId="56783"/>
    <cellStyle name="Normal 2 9 3 2 3 2 2" xfId="56784"/>
    <cellStyle name="Normal 2 9 3 2 3 3" xfId="56785"/>
    <cellStyle name="Normal 2 9 3 2 3 4" xfId="56786"/>
    <cellStyle name="Normal 2 9 3 2 4" xfId="56787"/>
    <cellStyle name="Normal 2 9 3 2 4 2" xfId="56788"/>
    <cellStyle name="Normal 2 9 3 2 5" xfId="56789"/>
    <cellStyle name="Normal 2 9 3 2 6" xfId="56790"/>
    <cellStyle name="Normal 2 9 3 3" xfId="20656"/>
    <cellStyle name="Normal 2 9 3 3 2" xfId="56791"/>
    <cellStyle name="Normal 2 9 3 3 2 2" xfId="56792"/>
    <cellStyle name="Normal 2 9 3 3 3" xfId="56793"/>
    <cellStyle name="Normal 2 9 3 3 4" xfId="56794"/>
    <cellStyle name="Normal 2 9 3 4" xfId="56795"/>
    <cellStyle name="Normal 2 9 3 4 2" xfId="56796"/>
    <cellStyle name="Normal 2 9 3 4 2 2" xfId="56797"/>
    <cellStyle name="Normal 2 9 3 4 3" xfId="56798"/>
    <cellStyle name="Normal 2 9 3 4 4" xfId="56799"/>
    <cellStyle name="Normal 2 9 3 5" xfId="56800"/>
    <cellStyle name="Normal 2 9 3 5 2" xfId="56801"/>
    <cellStyle name="Normal 2 9 3 6" xfId="56802"/>
    <cellStyle name="Normal 2 9 3 7" xfId="56803"/>
    <cellStyle name="Normal 2 9 4" xfId="20657"/>
    <cellStyle name="Normal 2 9 5" xfId="20658"/>
    <cellStyle name="Normal 2 9 5 2" xfId="56804"/>
    <cellStyle name="Normal 2 9 5 2 2" xfId="56805"/>
    <cellStyle name="Normal 2 9 5 2 2 2" xfId="56806"/>
    <cellStyle name="Normal 2 9 5 2 2 2 2" xfId="56807"/>
    <cellStyle name="Normal 2 9 5 2 2 3" xfId="56808"/>
    <cellStyle name="Normal 2 9 5 2 2 4" xfId="56809"/>
    <cellStyle name="Normal 2 9 5 2 3" xfId="56810"/>
    <cellStyle name="Normal 2 9 5 2 3 2" xfId="56811"/>
    <cellStyle name="Normal 2 9 5 2 3 2 2" xfId="56812"/>
    <cellStyle name="Normal 2 9 5 2 3 3" xfId="56813"/>
    <cellStyle name="Normal 2 9 5 2 3 4" xfId="56814"/>
    <cellStyle name="Normal 2 9 5 2 4" xfId="56815"/>
    <cellStyle name="Normal 2 9 5 2 4 2" xfId="56816"/>
    <cellStyle name="Normal 2 9 5 2 5" xfId="56817"/>
    <cellStyle name="Normal 2 9 5 2 6" xfId="56818"/>
    <cellStyle name="Normal 2 9 5 3" xfId="56819"/>
    <cellStyle name="Normal 2 9 5 3 2" xfId="56820"/>
    <cellStyle name="Normal 2 9 5 3 2 2" xfId="56821"/>
    <cellStyle name="Normal 2 9 5 3 3" xfId="56822"/>
    <cellStyle name="Normal 2 9 5 3 4" xfId="56823"/>
    <cellStyle name="Normal 2 9 5 4" xfId="56824"/>
    <cellStyle name="Normal 2 9 5 4 2" xfId="56825"/>
    <cellStyle name="Normal 2 9 5 4 2 2" xfId="56826"/>
    <cellStyle name="Normal 2 9 5 4 3" xfId="56827"/>
    <cellStyle name="Normal 2 9 5 4 4" xfId="56828"/>
    <cellStyle name="Normal 2 9 5 5" xfId="56829"/>
    <cellStyle name="Normal 2 9 5 5 2" xfId="56830"/>
    <cellStyle name="Normal 2 9 5 6" xfId="56831"/>
    <cellStyle name="Normal 2 9 5 7" xfId="56832"/>
    <cellStyle name="Normal 2 9 6" xfId="56833"/>
    <cellStyle name="Normal 2 9 6 2" xfId="56834"/>
    <cellStyle name="Normal 2 9 6 2 2" xfId="56835"/>
    <cellStyle name="Normal 2 9 6 2 2 2" xfId="56836"/>
    <cellStyle name="Normal 2 9 6 2 3" xfId="56837"/>
    <cellStyle name="Normal 2 9 6 2 4" xfId="56838"/>
    <cellStyle name="Normal 2 9 6 3" xfId="56839"/>
    <cellStyle name="Normal 2 9 6 3 2" xfId="56840"/>
    <cellStyle name="Normal 2 9 6 3 2 2" xfId="56841"/>
    <cellStyle name="Normal 2 9 6 3 3" xfId="56842"/>
    <cellStyle name="Normal 2 9 6 3 4" xfId="56843"/>
    <cellStyle name="Normal 2 9 6 4" xfId="56844"/>
    <cellStyle name="Normal 2 9 6 4 2" xfId="56845"/>
    <cellStyle name="Normal 2 9 6 5" xfId="56846"/>
    <cellStyle name="Normal 2 9 6 6" xfId="56847"/>
    <cellStyle name="Normal 2 9 7" xfId="56848"/>
    <cellStyle name="Normal 2 9 7 2" xfId="56849"/>
    <cellStyle name="Normal 2 9 7 2 2" xfId="56850"/>
    <cellStyle name="Normal 2 9 7 2 2 2" xfId="56851"/>
    <cellStyle name="Normal 2 9 7 2 3" xfId="56852"/>
    <cellStyle name="Normal 2 9 7 2 4" xfId="56853"/>
    <cellStyle name="Normal 2 9 7 3" xfId="56854"/>
    <cellStyle name="Normal 2 9 7 3 2" xfId="56855"/>
    <cellStyle name="Normal 2 9 7 3 2 2" xfId="56856"/>
    <cellStyle name="Normal 2 9 7 3 3" xfId="56857"/>
    <cellStyle name="Normal 2 9 7 3 4" xfId="56858"/>
    <cellStyle name="Normal 2 9 7 4" xfId="56859"/>
    <cellStyle name="Normal 2 9 7 4 2" xfId="56860"/>
    <cellStyle name="Normal 2 9 7 5" xfId="56861"/>
    <cellStyle name="Normal 2 9 7 6" xfId="56862"/>
    <cellStyle name="Normal 2 9 8" xfId="56863"/>
    <cellStyle name="Normal 2 9 8 2" xfId="56864"/>
    <cellStyle name="Normal 2 9 8 2 2" xfId="56865"/>
    <cellStyle name="Normal 2 9 8 2 2 2" xfId="56866"/>
    <cellStyle name="Normal 2 9 8 2 3" xfId="56867"/>
    <cellStyle name="Normal 2 9 8 2 4" xfId="56868"/>
    <cellStyle name="Normal 2 9 8 3" xfId="56869"/>
    <cellStyle name="Normal 2 9 8 3 2" xfId="56870"/>
    <cellStyle name="Normal 2 9 8 3 2 2" xfId="56871"/>
    <cellStyle name="Normal 2 9 8 3 3" xfId="56872"/>
    <cellStyle name="Normal 2 9 8 3 4" xfId="56873"/>
    <cellStyle name="Normal 2 9 8 4" xfId="56874"/>
    <cellStyle name="Normal 2 9 8 4 2" xfId="56875"/>
    <cellStyle name="Normal 2 9 8 5" xfId="56876"/>
    <cellStyle name="Normal 2 9 8 6" xfId="56877"/>
    <cellStyle name="Normal 2 9 9" xfId="56878"/>
    <cellStyle name="Normal 2 9 9 2" xfId="56879"/>
    <cellStyle name="Normal 2 9 9 2 2" xfId="56880"/>
    <cellStyle name="Normal 2 9 9 2 2 2" xfId="56881"/>
    <cellStyle name="Normal 2 9 9 2 3" xfId="56882"/>
    <cellStyle name="Normal 2 9 9 2 4" xfId="56883"/>
    <cellStyle name="Normal 2 9 9 3" xfId="56884"/>
    <cellStyle name="Normal 2 9 9 3 2" xfId="56885"/>
    <cellStyle name="Normal 2 9 9 4" xfId="56886"/>
    <cellStyle name="Normal 2 9 9 5" xfId="56887"/>
    <cellStyle name="Normal 2_00406" xfId="20659"/>
    <cellStyle name="Normal 20" xfId="20660"/>
    <cellStyle name="Normal 20 10" xfId="56888"/>
    <cellStyle name="Normal 20 10 2" xfId="56889"/>
    <cellStyle name="Normal 20 11" xfId="56890"/>
    <cellStyle name="Normal 20 12" xfId="56891"/>
    <cellStyle name="Normal 20 2" xfId="20661"/>
    <cellStyle name="Normal 20 2 2" xfId="20662"/>
    <cellStyle name="Normal 20 2 2 2" xfId="20663"/>
    <cellStyle name="Normal 20 2 2 2 2" xfId="20664"/>
    <cellStyle name="Normal 20 2 2 3" xfId="20665"/>
    <cellStyle name="Normal 20 2 2 4" xfId="20666"/>
    <cellStyle name="Normal 20 2 3" xfId="20667"/>
    <cellStyle name="Normal 20 2 3 2" xfId="20668"/>
    <cellStyle name="Normal 20 2 4" xfId="20669"/>
    <cellStyle name="Normal 20 2 5" xfId="20670"/>
    <cellStyle name="Normal 20 3" xfId="20671"/>
    <cellStyle name="Normal 20 3 2" xfId="20672"/>
    <cellStyle name="Normal 20 3 2 2" xfId="20673"/>
    <cellStyle name="Normal 20 3 3" xfId="20674"/>
    <cellStyle name="Normal 20 3 3 2" xfId="20675"/>
    <cellStyle name="Normal 20 3 4" xfId="20676"/>
    <cellStyle name="Normal 20 4" xfId="20677"/>
    <cellStyle name="Normal 20 4 2" xfId="20678"/>
    <cellStyle name="Normal 20 5" xfId="20679"/>
    <cellStyle name="Normal 20 5 2" xfId="20680"/>
    <cellStyle name="Normal 20 6" xfId="20681"/>
    <cellStyle name="Normal 20 7" xfId="56892"/>
    <cellStyle name="Normal 20 8" xfId="56893"/>
    <cellStyle name="Normal 20 9" xfId="56894"/>
    <cellStyle name="Normal 20 9 2" xfId="56895"/>
    <cellStyle name="Normal 20_Go Live - 2373_GLAccounts_SRC_GLAccountMaster_Prod 10 29 12" xfId="56896"/>
    <cellStyle name="Normal 200" xfId="56897"/>
    <cellStyle name="Normal 200 2" xfId="56898"/>
    <cellStyle name="Normal 201" xfId="56899"/>
    <cellStyle name="Normal 202" xfId="56900"/>
    <cellStyle name="Normal 203" xfId="56901"/>
    <cellStyle name="Normal 204" xfId="56902"/>
    <cellStyle name="Normal 204 2" xfId="56903"/>
    <cellStyle name="Normal 204 2 2" xfId="56904"/>
    <cellStyle name="Normal 204 2 2 2" xfId="56905"/>
    <cellStyle name="Normal 204 2 2 3" xfId="56906"/>
    <cellStyle name="Normal 204 3" xfId="56907"/>
    <cellStyle name="Normal 204 3 2" xfId="56908"/>
    <cellStyle name="Normal 204 3 3" xfId="56909"/>
    <cellStyle name="Normal 204 3 4" xfId="56910"/>
    <cellStyle name="Normal 204 4" xfId="56911"/>
    <cellStyle name="Normal 204 5" xfId="56912"/>
    <cellStyle name="Normal 204_Sheet3" xfId="56913"/>
    <cellStyle name="Normal 205" xfId="56914"/>
    <cellStyle name="Normal 205 2" xfId="56915"/>
    <cellStyle name="Normal 205 2 2" xfId="56916"/>
    <cellStyle name="Normal 205 3" xfId="56917"/>
    <cellStyle name="Normal 205 3 2" xfId="56918"/>
    <cellStyle name="Normal 205 4" xfId="56919"/>
    <cellStyle name="Normal 205 5" xfId="56920"/>
    <cellStyle name="Normal 206" xfId="56921"/>
    <cellStyle name="Normal 206 2" xfId="56922"/>
    <cellStyle name="Normal 206 2 2" xfId="56923"/>
    <cellStyle name="Normal 206 3" xfId="56924"/>
    <cellStyle name="Normal 206 3 2" xfId="56925"/>
    <cellStyle name="Normal 206 4" xfId="56926"/>
    <cellStyle name="Normal 206 5" xfId="56927"/>
    <cellStyle name="Normal 207" xfId="56928"/>
    <cellStyle name="Normal 207 2" xfId="56929"/>
    <cellStyle name="Normal 207 2 2" xfId="56930"/>
    <cellStyle name="Normal 207 3" xfId="56931"/>
    <cellStyle name="Normal 207 3 2" xfId="56932"/>
    <cellStyle name="Normal 207 4" xfId="56933"/>
    <cellStyle name="Normal 207 5" xfId="56934"/>
    <cellStyle name="Normal 208" xfId="56935"/>
    <cellStyle name="Normal 208 2" xfId="56936"/>
    <cellStyle name="Normal 208 2 2" xfId="56937"/>
    <cellStyle name="Normal 208 3" xfId="56938"/>
    <cellStyle name="Normal 208 4" xfId="56939"/>
    <cellStyle name="Normal 209" xfId="56940"/>
    <cellStyle name="Normal 209 2" xfId="56941"/>
    <cellStyle name="Normal 209 3" xfId="56942"/>
    <cellStyle name="Normal 209 4" xfId="56943"/>
    <cellStyle name="Normal 21" xfId="20682"/>
    <cellStyle name="Normal 21 10" xfId="56944"/>
    <cellStyle name="Normal 21 10 2" xfId="56945"/>
    <cellStyle name="Normal 21 11" xfId="56946"/>
    <cellStyle name="Normal 21 12" xfId="56947"/>
    <cellStyle name="Normal 21 13" xfId="56948"/>
    <cellStyle name="Normal 21 2" xfId="20683"/>
    <cellStyle name="Normal 21 2 2" xfId="20684"/>
    <cellStyle name="Normal 21 2 2 2" xfId="20685"/>
    <cellStyle name="Normal 21 2 3" xfId="20686"/>
    <cellStyle name="Normal 21 2 3 2" xfId="20687"/>
    <cellStyle name="Normal 21 2 4" xfId="20688"/>
    <cellStyle name="Normal 21 2 5" xfId="20689"/>
    <cellStyle name="Normal 21 3" xfId="20690"/>
    <cellStyle name="Normal 21 3 2" xfId="20691"/>
    <cellStyle name="Normal 21 3 3" xfId="20692"/>
    <cellStyle name="Normal 21 3 4" xfId="20693"/>
    <cellStyle name="Normal 21 4" xfId="20694"/>
    <cellStyle name="Normal 21 4 2" xfId="56949"/>
    <cellStyle name="Normal 21 4 2 2" xfId="56950"/>
    <cellStyle name="Normal 21 4 3" xfId="56951"/>
    <cellStyle name="Normal 21 4 3 2" xfId="56952"/>
    <cellStyle name="Normal 21 4 4" xfId="56953"/>
    <cellStyle name="Normal 21 4 4 2" xfId="56954"/>
    <cellStyle name="Normal 21 4 5" xfId="56955"/>
    <cellStyle name="Normal 21 4 5 2" xfId="56956"/>
    <cellStyle name="Normal 21 4 6" xfId="56957"/>
    <cellStyle name="Normal 21 4 7" xfId="56958"/>
    <cellStyle name="Normal 21 5" xfId="20695"/>
    <cellStyle name="Normal 21 6" xfId="56959"/>
    <cellStyle name="Normal 21 7" xfId="56960"/>
    <cellStyle name="Normal 21 8" xfId="56961"/>
    <cellStyle name="Normal 21 9" xfId="56962"/>
    <cellStyle name="Normal 21 9 2" xfId="56963"/>
    <cellStyle name="Normal 210" xfId="56964"/>
    <cellStyle name="Normal 210 2" xfId="56965"/>
    <cellStyle name="Normal 211" xfId="56966"/>
    <cellStyle name="Normal 211 2" xfId="56967"/>
    <cellStyle name="Normal 212" xfId="56968"/>
    <cellStyle name="Normal 212 2" xfId="56969"/>
    <cellStyle name="Normal 213" xfId="56970"/>
    <cellStyle name="Normal 213 2" xfId="56971"/>
    <cellStyle name="Normal 214" xfId="56972"/>
    <cellStyle name="Normal 214 2" xfId="56973"/>
    <cellStyle name="Normal 215" xfId="56974"/>
    <cellStyle name="Normal 215 2" xfId="56975"/>
    <cellStyle name="Normal 215 3" xfId="56976"/>
    <cellStyle name="Normal 216" xfId="56977"/>
    <cellStyle name="Normal 216 2" xfId="56978"/>
    <cellStyle name="Normal 216 3" xfId="56979"/>
    <cellStyle name="Normal 217" xfId="56980"/>
    <cellStyle name="Normal 217 2" xfId="56981"/>
    <cellStyle name="Normal 217 3" xfId="56982"/>
    <cellStyle name="Normal 218" xfId="56983"/>
    <cellStyle name="Normal 218 2" xfId="56984"/>
    <cellStyle name="Normal 218 3" xfId="56985"/>
    <cellStyle name="Normal 219" xfId="56986"/>
    <cellStyle name="Normal 219 2" xfId="56987"/>
    <cellStyle name="Normal 22" xfId="20696"/>
    <cellStyle name="Normal 22 10" xfId="56988"/>
    <cellStyle name="Normal 22 10 2" xfId="56989"/>
    <cellStyle name="Normal 22 11" xfId="56990"/>
    <cellStyle name="Normal 22 11 2" xfId="56991"/>
    <cellStyle name="Normal 22 11 3" xfId="56992"/>
    <cellStyle name="Normal 22 11 3 2" xfId="56993"/>
    <cellStyle name="Normal 22 11 3 2 2" xfId="56994"/>
    <cellStyle name="Normal 22 11 3 3" xfId="56995"/>
    <cellStyle name="Normal 22 11 3 4" xfId="56996"/>
    <cellStyle name="Normal 22 12" xfId="56997"/>
    <cellStyle name="Normal 22 2" xfId="20697"/>
    <cellStyle name="Normal 22 2 2" xfId="20698"/>
    <cellStyle name="Normal 22 2 3" xfId="20699"/>
    <cellStyle name="Normal 22 2 4" xfId="56998"/>
    <cellStyle name="Normal 22 3" xfId="20700"/>
    <cellStyle name="Normal 22 3 2" xfId="20701"/>
    <cellStyle name="Normal 22 3 2 2" xfId="56999"/>
    <cellStyle name="Normal 22 3 2 2 2" xfId="57000"/>
    <cellStyle name="Normal 22 3 2 2 2 2" xfId="57001"/>
    <cellStyle name="Normal 22 3 2 2 3" xfId="57002"/>
    <cellStyle name="Normal 22 3 2 2 4" xfId="57003"/>
    <cellStyle name="Normal 22 3 2 3" xfId="57004"/>
    <cellStyle name="Normal 22 3 2 3 2" xfId="57005"/>
    <cellStyle name="Normal 22 3 2 3 2 2" xfId="57006"/>
    <cellStyle name="Normal 22 3 2 3 3" xfId="57007"/>
    <cellStyle name="Normal 22 3 2 3 4" xfId="57008"/>
    <cellStyle name="Normal 22 3 2 4" xfId="57009"/>
    <cellStyle name="Normal 22 3 2 5" xfId="57010"/>
    <cellStyle name="Normal 22 3 2 5 2" xfId="57011"/>
    <cellStyle name="Normal 22 3 2 6" xfId="57012"/>
    <cellStyle name="Normal 22 3 2 7" xfId="57013"/>
    <cellStyle name="Normal 22 3 3" xfId="57014"/>
    <cellStyle name="Normal 22 3 3 2" xfId="57015"/>
    <cellStyle name="Normal 22 3 3 2 2" xfId="57016"/>
    <cellStyle name="Normal 22 3 3 3" xfId="57017"/>
    <cellStyle name="Normal 22 3 3 4" xfId="57018"/>
    <cellStyle name="Normal 22 3 4" xfId="57019"/>
    <cellStyle name="Normal 22 3 4 2" xfId="57020"/>
    <cellStyle name="Normal 22 3 4 2 2" xfId="57021"/>
    <cellStyle name="Normal 22 3 4 3" xfId="57022"/>
    <cellStyle name="Normal 22 3 4 4" xfId="57023"/>
    <cellStyle name="Normal 22 3 5" xfId="57024"/>
    <cellStyle name="Normal 22 3 6" xfId="57025"/>
    <cellStyle name="Normal 22 3 6 2" xfId="57026"/>
    <cellStyle name="Normal 22 3 6 2 2" xfId="57027"/>
    <cellStyle name="Normal 22 3 6 3" xfId="57028"/>
    <cellStyle name="Normal 22 3 6 4" xfId="57029"/>
    <cellStyle name="Normal 22 4" xfId="20702"/>
    <cellStyle name="Normal 22 4 2" xfId="20703"/>
    <cellStyle name="Normal 22 4 2 2" xfId="57030"/>
    <cellStyle name="Normal 22 4 2 3" xfId="57031"/>
    <cellStyle name="Normal 22 4 2 3 2" xfId="57032"/>
    <cellStyle name="Normal 22 4 2 3 2 2" xfId="57033"/>
    <cellStyle name="Normal 22 4 2 3 3" xfId="57034"/>
    <cellStyle name="Normal 22 4 2 3 4" xfId="57035"/>
    <cellStyle name="Normal 22 4 3" xfId="57036"/>
    <cellStyle name="Normal 22 4 3 2" xfId="57037"/>
    <cellStyle name="Normal 22 4 3 3" xfId="57038"/>
    <cellStyle name="Normal 22 4 3 3 2" xfId="57039"/>
    <cellStyle name="Normal 22 4 3 3 2 2" xfId="57040"/>
    <cellStyle name="Normal 22 4 3 3 3" xfId="57041"/>
    <cellStyle name="Normal 22 4 3 3 4" xfId="57042"/>
    <cellStyle name="Normal 22 4 4" xfId="57043"/>
    <cellStyle name="Normal 22 4 4 2" xfId="57044"/>
    <cellStyle name="Normal 22 4 5" xfId="57045"/>
    <cellStyle name="Normal 22 4 5 2" xfId="57046"/>
    <cellStyle name="Normal 22 4 6" xfId="57047"/>
    <cellStyle name="Normal 22 4 7" xfId="57048"/>
    <cellStyle name="Normal 22 4 7 2" xfId="57049"/>
    <cellStyle name="Normal 22 4 7 2 2" xfId="57050"/>
    <cellStyle name="Normal 22 4 7 3" xfId="57051"/>
    <cellStyle name="Normal 22 4 7 4" xfId="57052"/>
    <cellStyle name="Normal 22 5" xfId="20704"/>
    <cellStyle name="Normal 22 5 2" xfId="57053"/>
    <cellStyle name="Normal 22 5 2 2" xfId="57054"/>
    <cellStyle name="Normal 22 5 2 3" xfId="57055"/>
    <cellStyle name="Normal 22 5 2 3 2" xfId="57056"/>
    <cellStyle name="Normal 22 5 2 4" xfId="57057"/>
    <cellStyle name="Normal 22 5 2 5" xfId="57058"/>
    <cellStyle name="Normal 22 5 3" xfId="57059"/>
    <cellStyle name="Normal 22 5 3 2" xfId="57060"/>
    <cellStyle name="Normal 22 5 3 2 2" xfId="57061"/>
    <cellStyle name="Normal 22 5 3 3" xfId="57062"/>
    <cellStyle name="Normal 22 5 3 4" xfId="57063"/>
    <cellStyle name="Normal 22 5 4" xfId="57064"/>
    <cellStyle name="Normal 22 5 5" xfId="57065"/>
    <cellStyle name="Normal 22 5 5 2" xfId="57066"/>
    <cellStyle name="Normal 22 5 5 2 2" xfId="57067"/>
    <cellStyle name="Normal 22 5 5 3" xfId="57068"/>
    <cellStyle name="Normal 22 5 5 4" xfId="57069"/>
    <cellStyle name="Normal 22 6" xfId="20705"/>
    <cellStyle name="Normal 22 6 2" xfId="57070"/>
    <cellStyle name="Normal 22 6 2 2" xfId="57071"/>
    <cellStyle name="Normal 22 6 2 3" xfId="57072"/>
    <cellStyle name="Normal 22 6 2 3 2" xfId="57073"/>
    <cellStyle name="Normal 22 6 2 4" xfId="57074"/>
    <cellStyle name="Normal 22 6 2 5" xfId="57075"/>
    <cellStyle name="Normal 22 6 3" xfId="57076"/>
    <cellStyle name="Normal 22 6 4" xfId="57077"/>
    <cellStyle name="Normal 22 6 4 2" xfId="57078"/>
    <cellStyle name="Normal 22 6 4 2 2" xfId="57079"/>
    <cellStyle name="Normal 22 6 4 3" xfId="57080"/>
    <cellStyle name="Normal 22 6 4 4" xfId="57081"/>
    <cellStyle name="Normal 22 7" xfId="57082"/>
    <cellStyle name="Normal 22 7 2" xfId="57083"/>
    <cellStyle name="Normal 22 7 3" xfId="57084"/>
    <cellStyle name="Normal 22 7 3 2" xfId="57085"/>
    <cellStyle name="Normal 22 7 3 2 2" xfId="57086"/>
    <cellStyle name="Normal 22 7 3 3" xfId="57087"/>
    <cellStyle name="Normal 22 7 3 4" xfId="57088"/>
    <cellStyle name="Normal 22 8" xfId="57089"/>
    <cellStyle name="Normal 22 8 2" xfId="57090"/>
    <cellStyle name="Normal 22 8 3" xfId="57091"/>
    <cellStyle name="Normal 22 8 3 2" xfId="57092"/>
    <cellStyle name="Normal 22 8 3 2 2" xfId="57093"/>
    <cellStyle name="Normal 22 8 3 3" xfId="57094"/>
    <cellStyle name="Normal 22 8 3 4" xfId="57095"/>
    <cellStyle name="Normal 22 9" xfId="57096"/>
    <cellStyle name="Normal 22 9 2" xfId="57097"/>
    <cellStyle name="Normal 220" xfId="57098"/>
    <cellStyle name="Normal 220 2" xfId="57099"/>
    <cellStyle name="Normal 221" xfId="57100"/>
    <cellStyle name="Normal 221 2" xfId="57101"/>
    <cellStyle name="Normal 222" xfId="57102"/>
    <cellStyle name="Normal 222 2" xfId="57103"/>
    <cellStyle name="Normal 223" xfId="57104"/>
    <cellStyle name="Normal 223 2" xfId="57105"/>
    <cellStyle name="Normal 223 3" xfId="57106"/>
    <cellStyle name="Normal 224" xfId="57107"/>
    <cellStyle name="Normal 225" xfId="57108"/>
    <cellStyle name="Normal 225 2" xfId="57109"/>
    <cellStyle name="Normal 225 2 2" xfId="57110"/>
    <cellStyle name="Normal 225 3" xfId="57111"/>
    <cellStyle name="Normal 225 4" xfId="57112"/>
    <cellStyle name="Normal 226" xfId="57113"/>
    <cellStyle name="Normal 226 2" xfId="57114"/>
    <cellStyle name="Normal 226 2 2" xfId="57115"/>
    <cellStyle name="Normal 226 3" xfId="57116"/>
    <cellStyle name="Normal 227" xfId="57117"/>
    <cellStyle name="Normal 227 2" xfId="57118"/>
    <cellStyle name="Normal 228" xfId="57119"/>
    <cellStyle name="Normal 228 2" xfId="57120"/>
    <cellStyle name="Normal 229" xfId="57121"/>
    <cellStyle name="Normal 229 2" xfId="57122"/>
    <cellStyle name="Normal 23" xfId="20706"/>
    <cellStyle name="Normal 23 10" xfId="57123"/>
    <cellStyle name="Normal 23 10 2" xfId="57124"/>
    <cellStyle name="Normal 23 10 2 2" xfId="57125"/>
    <cellStyle name="Normal 23 10 3" xfId="57126"/>
    <cellStyle name="Normal 23 10 4" xfId="57127"/>
    <cellStyle name="Normal 23 2" xfId="20707"/>
    <cellStyle name="Normal 23 2 2" xfId="20708"/>
    <cellStyle name="Normal 23 2 2 2" xfId="20709"/>
    <cellStyle name="Normal 23 2 3" xfId="20710"/>
    <cellStyle name="Normal 23 2 4" xfId="20711"/>
    <cellStyle name="Normal 23 2 5" xfId="20712"/>
    <cellStyle name="Normal 23 3" xfId="20713"/>
    <cellStyle name="Normal 23 3 2" xfId="20714"/>
    <cellStyle name="Normal 23 3 2 2" xfId="20715"/>
    <cellStyle name="Normal 23 3 2 2 2" xfId="57128"/>
    <cellStyle name="Normal 23 3 2 2 2 2" xfId="57129"/>
    <cellStyle name="Normal 23 3 2 2 3" xfId="57130"/>
    <cellStyle name="Normal 23 3 2 2 4" xfId="57131"/>
    <cellStyle name="Normal 23 3 2 3" xfId="57132"/>
    <cellStyle name="Normal 23 3 2 3 2" xfId="57133"/>
    <cellStyle name="Normal 23 3 2 3 2 2" xfId="57134"/>
    <cellStyle name="Normal 23 3 2 3 3" xfId="57135"/>
    <cellStyle name="Normal 23 3 2 3 4" xfId="57136"/>
    <cellStyle name="Normal 23 3 2 4" xfId="57137"/>
    <cellStyle name="Normal 23 3 2 4 2" xfId="57138"/>
    <cellStyle name="Normal 23 3 2 5" xfId="57139"/>
    <cellStyle name="Normal 23 3 2 6" xfId="57140"/>
    <cellStyle name="Normal 23 3 3" xfId="20716"/>
    <cellStyle name="Normal 23 3 3 2" xfId="57141"/>
    <cellStyle name="Normal 23 3 3 2 2" xfId="57142"/>
    <cellStyle name="Normal 23 3 3 3" xfId="57143"/>
    <cellStyle name="Normal 23 3 3 4" xfId="57144"/>
    <cellStyle name="Normal 23 3 4" xfId="20717"/>
    <cellStyle name="Normal 23 3 4 2" xfId="57145"/>
    <cellStyle name="Normal 23 3 4 2 2" xfId="57146"/>
    <cellStyle name="Normal 23 3 4 3" xfId="57147"/>
    <cellStyle name="Normal 23 3 4 4" xfId="57148"/>
    <cellStyle name="Normal 23 3 5" xfId="20718"/>
    <cellStyle name="Normal 23 3 6" xfId="57149"/>
    <cellStyle name="Normal 23 3 6 2" xfId="57150"/>
    <cellStyle name="Normal 23 3 6 2 2" xfId="57151"/>
    <cellStyle name="Normal 23 3 6 3" xfId="57152"/>
    <cellStyle name="Normal 23 3 6 4" xfId="57153"/>
    <cellStyle name="Normal 23 4" xfId="20719"/>
    <cellStyle name="Normal 23 4 2" xfId="20720"/>
    <cellStyle name="Normal 23 4 2 2" xfId="57154"/>
    <cellStyle name="Normal 23 4 2 2 2" xfId="57155"/>
    <cellStyle name="Normal 23 4 2 3" xfId="57156"/>
    <cellStyle name="Normal 23 4 2 4" xfId="57157"/>
    <cellStyle name="Normal 23 4 3" xfId="57158"/>
    <cellStyle name="Normal 23 4 3 2" xfId="57159"/>
    <cellStyle name="Normal 23 4 3 2 2" xfId="57160"/>
    <cellStyle name="Normal 23 4 3 3" xfId="57161"/>
    <cellStyle name="Normal 23 4 3 4" xfId="57162"/>
    <cellStyle name="Normal 23 4 4" xfId="57163"/>
    <cellStyle name="Normal 23 4 5" xfId="57164"/>
    <cellStyle name="Normal 23 4 5 2" xfId="57165"/>
    <cellStyle name="Normal 23 4 5 2 2" xfId="57166"/>
    <cellStyle name="Normal 23 4 5 3" xfId="57167"/>
    <cellStyle name="Normal 23 4 5 4" xfId="57168"/>
    <cellStyle name="Normal 23 5" xfId="20721"/>
    <cellStyle name="Normal 23 5 2" xfId="20722"/>
    <cellStyle name="Normal 23 5 2 2" xfId="57169"/>
    <cellStyle name="Normal 23 5 2 2 2" xfId="57170"/>
    <cellStyle name="Normal 23 5 2 3" xfId="57171"/>
    <cellStyle name="Normal 23 5 2 4" xfId="57172"/>
    <cellStyle name="Normal 23 5 3" xfId="57173"/>
    <cellStyle name="Normal 23 5 3 2" xfId="57174"/>
    <cellStyle name="Normal 23 5 3 2 2" xfId="57175"/>
    <cellStyle name="Normal 23 5 3 3" xfId="57176"/>
    <cellStyle name="Normal 23 5 3 4" xfId="57177"/>
    <cellStyle name="Normal 23 5 4" xfId="57178"/>
    <cellStyle name="Normal 23 5 5" xfId="57179"/>
    <cellStyle name="Normal 23 5 5 2" xfId="57180"/>
    <cellStyle name="Normal 23 5 5 2 2" xfId="57181"/>
    <cellStyle name="Normal 23 5 5 3" xfId="57182"/>
    <cellStyle name="Normal 23 5 5 4" xfId="57183"/>
    <cellStyle name="Normal 23 6" xfId="20723"/>
    <cellStyle name="Normal 23 6 2" xfId="57184"/>
    <cellStyle name="Normal 23 6 2 2" xfId="57185"/>
    <cellStyle name="Normal 23 6 2 3" xfId="57186"/>
    <cellStyle name="Normal 23 6 2 3 2" xfId="57187"/>
    <cellStyle name="Normal 23 6 2 3 2 2" xfId="57188"/>
    <cellStyle name="Normal 23 6 2 3 3" xfId="57189"/>
    <cellStyle name="Normal 23 6 2 3 4" xfId="57190"/>
    <cellStyle name="Normal 23 6 3" xfId="57191"/>
    <cellStyle name="Normal 23 6 4" xfId="57192"/>
    <cellStyle name="Normal 23 6 4 2" xfId="57193"/>
    <cellStyle name="Normal 23 6 4 2 2" xfId="57194"/>
    <cellStyle name="Normal 23 6 4 3" xfId="57195"/>
    <cellStyle name="Normal 23 6 4 4" xfId="57196"/>
    <cellStyle name="Normal 23 7" xfId="57197"/>
    <cellStyle name="Normal 23 7 2" xfId="57198"/>
    <cellStyle name="Normal 23 7 3" xfId="57199"/>
    <cellStyle name="Normal 23 7 4" xfId="57200"/>
    <cellStyle name="Normal 23 7 4 2" xfId="57201"/>
    <cellStyle name="Normal 23 7 4 2 2" xfId="57202"/>
    <cellStyle name="Normal 23 7 4 3" xfId="57203"/>
    <cellStyle name="Normal 23 7 4 4" xfId="57204"/>
    <cellStyle name="Normal 23 8" xfId="57205"/>
    <cellStyle name="Normal 23 8 2" xfId="57206"/>
    <cellStyle name="Normal 23 8 3" xfId="57207"/>
    <cellStyle name="Normal 23 8 3 2" xfId="57208"/>
    <cellStyle name="Normal 23 8 3 2 2" xfId="57209"/>
    <cellStyle name="Normal 23 8 3 3" xfId="57210"/>
    <cellStyle name="Normal 23 8 3 4" xfId="57211"/>
    <cellStyle name="Normal 23 9" xfId="57212"/>
    <cellStyle name="Normal 230" xfId="57213"/>
    <cellStyle name="Normal 230 2" xfId="57214"/>
    <cellStyle name="Normal 231" xfId="57215"/>
    <cellStyle name="Normal 231 2" xfId="57216"/>
    <cellStyle name="Normal 232" xfId="57217"/>
    <cellStyle name="Normal 232 2" xfId="57218"/>
    <cellStyle name="Normal 233" xfId="57219"/>
    <cellStyle name="Normal 233 2" xfId="57220"/>
    <cellStyle name="Normal 234" xfId="57221"/>
    <cellStyle name="Normal 234 2" xfId="57222"/>
    <cellStyle name="Normal 235" xfId="57223"/>
    <cellStyle name="Normal 235 2" xfId="57224"/>
    <cellStyle name="Normal 236" xfId="57225"/>
    <cellStyle name="Normal 236 2" xfId="57226"/>
    <cellStyle name="Normal 237" xfId="57227"/>
    <cellStyle name="Normal 237 2" xfId="57228"/>
    <cellStyle name="Normal 238" xfId="57229"/>
    <cellStyle name="Normal 238 2" xfId="57230"/>
    <cellStyle name="Normal 239" xfId="57231"/>
    <cellStyle name="Normal 239 2" xfId="57232"/>
    <cellStyle name="Normal 239 3" xfId="57233"/>
    <cellStyle name="Normal 24" xfId="20724"/>
    <cellStyle name="Normal 24 10" xfId="20725"/>
    <cellStyle name="Normal 24 10 2" xfId="20726"/>
    <cellStyle name="Normal 24 10 2 2" xfId="20727"/>
    <cellStyle name="Normal 24 10 3" xfId="20728"/>
    <cellStyle name="Normal 24 10 3 2" xfId="20729"/>
    <cellStyle name="Normal 24 10 4" xfId="20730"/>
    <cellStyle name="Normal 24 10 4 2" xfId="20731"/>
    <cellStyle name="Normal 24 10 5" xfId="20732"/>
    <cellStyle name="Normal 24 10 6" xfId="20733"/>
    <cellStyle name="Normal 24 10 7" xfId="20734"/>
    <cellStyle name="Normal 24 11" xfId="20735"/>
    <cellStyle name="Normal 24 11 2" xfId="20736"/>
    <cellStyle name="Normal 24 11 2 2" xfId="20737"/>
    <cellStyle name="Normal 24 11 3" xfId="20738"/>
    <cellStyle name="Normal 24 12" xfId="20739"/>
    <cellStyle name="Normal 24 12 2" xfId="20740"/>
    <cellStyle name="Normal 24 13" xfId="20741"/>
    <cellStyle name="Normal 24 13 2" xfId="20742"/>
    <cellStyle name="Normal 24 14" xfId="20743"/>
    <cellStyle name="Normal 24 14 2" xfId="20744"/>
    <cellStyle name="Normal 24 15" xfId="20745"/>
    <cellStyle name="Normal 24 16" xfId="20746"/>
    <cellStyle name="Normal 24 2" xfId="20747"/>
    <cellStyle name="Normal 24 2 10" xfId="20748"/>
    <cellStyle name="Normal 24 2 10 2" xfId="20749"/>
    <cellStyle name="Normal 24 2 11" xfId="20750"/>
    <cellStyle name="Normal 24 2 12" xfId="20751"/>
    <cellStyle name="Normal 24 2 2" xfId="20752"/>
    <cellStyle name="Normal 24 2 2 10" xfId="20753"/>
    <cellStyle name="Normal 24 2 2 2" xfId="20754"/>
    <cellStyle name="Normal 24 2 2 2 2" xfId="20755"/>
    <cellStyle name="Normal 24 2 2 2 2 2" xfId="20756"/>
    <cellStyle name="Normal 24 2 2 2 2 2 2" xfId="20757"/>
    <cellStyle name="Normal 24 2 2 2 2 3" xfId="20758"/>
    <cellStyle name="Normal 24 2 2 2 2 3 2" xfId="20759"/>
    <cellStyle name="Normal 24 2 2 2 2 4" xfId="20760"/>
    <cellStyle name="Normal 24 2 2 2 2 4 2" xfId="20761"/>
    <cellStyle name="Normal 24 2 2 2 2 5" xfId="20762"/>
    <cellStyle name="Normal 24 2 2 2 2 6" xfId="20763"/>
    <cellStyle name="Normal 24 2 2 2 3" xfId="20764"/>
    <cellStyle name="Normal 24 2 2 2 3 2" xfId="20765"/>
    <cellStyle name="Normal 24 2 2 2 3 2 2" xfId="20766"/>
    <cellStyle name="Normal 24 2 2 2 3 3" xfId="20767"/>
    <cellStyle name="Normal 24 2 2 2 3 3 2" xfId="20768"/>
    <cellStyle name="Normal 24 2 2 2 3 4" xfId="20769"/>
    <cellStyle name="Normal 24 2 2 2 3 4 2" xfId="20770"/>
    <cellStyle name="Normal 24 2 2 2 3 5" xfId="20771"/>
    <cellStyle name="Normal 24 2 2 2 4" xfId="20772"/>
    <cellStyle name="Normal 24 2 2 2 4 2" xfId="20773"/>
    <cellStyle name="Normal 24 2 2 2 4 2 2" xfId="20774"/>
    <cellStyle name="Normal 24 2 2 2 4 3" xfId="20775"/>
    <cellStyle name="Normal 24 2 2 2 5" xfId="20776"/>
    <cellStyle name="Normal 24 2 2 2 5 2" xfId="20777"/>
    <cellStyle name="Normal 24 2 2 2 6" xfId="20778"/>
    <cellStyle name="Normal 24 2 2 2 6 2" xfId="20779"/>
    <cellStyle name="Normal 24 2 2 2 7" xfId="20780"/>
    <cellStyle name="Normal 24 2 2 2 7 2" xfId="20781"/>
    <cellStyle name="Normal 24 2 2 2 8" xfId="20782"/>
    <cellStyle name="Normal 24 2 2 2 9" xfId="20783"/>
    <cellStyle name="Normal 24 2 2 3" xfId="20784"/>
    <cellStyle name="Normal 24 2 2 3 2" xfId="20785"/>
    <cellStyle name="Normal 24 2 2 3 2 2" xfId="20786"/>
    <cellStyle name="Normal 24 2 2 3 3" xfId="20787"/>
    <cellStyle name="Normal 24 2 2 3 3 2" xfId="20788"/>
    <cellStyle name="Normal 24 2 2 3 4" xfId="20789"/>
    <cellStyle name="Normal 24 2 2 3 4 2" xfId="20790"/>
    <cellStyle name="Normal 24 2 2 3 5" xfId="20791"/>
    <cellStyle name="Normal 24 2 2 3 6" xfId="20792"/>
    <cellStyle name="Normal 24 2 2 4" xfId="20793"/>
    <cellStyle name="Normal 24 2 2 4 2" xfId="20794"/>
    <cellStyle name="Normal 24 2 2 4 2 2" xfId="20795"/>
    <cellStyle name="Normal 24 2 2 4 3" xfId="20796"/>
    <cellStyle name="Normal 24 2 2 4 3 2" xfId="20797"/>
    <cellStyle name="Normal 24 2 2 4 4" xfId="20798"/>
    <cellStyle name="Normal 24 2 2 4 4 2" xfId="20799"/>
    <cellStyle name="Normal 24 2 2 4 5" xfId="20800"/>
    <cellStyle name="Normal 24 2 2 5" xfId="20801"/>
    <cellStyle name="Normal 24 2 2 5 2" xfId="20802"/>
    <cellStyle name="Normal 24 2 2 5 2 2" xfId="20803"/>
    <cellStyle name="Normal 24 2 2 5 3" xfId="20804"/>
    <cellStyle name="Normal 24 2 2 6" xfId="20805"/>
    <cellStyle name="Normal 24 2 2 6 2" xfId="20806"/>
    <cellStyle name="Normal 24 2 2 7" xfId="20807"/>
    <cellStyle name="Normal 24 2 2 7 2" xfId="20808"/>
    <cellStyle name="Normal 24 2 2 8" xfId="20809"/>
    <cellStyle name="Normal 24 2 2 8 2" xfId="20810"/>
    <cellStyle name="Normal 24 2 2 9" xfId="20811"/>
    <cellStyle name="Normal 24 2 3" xfId="20812"/>
    <cellStyle name="Normal 24 2 3 10" xfId="20813"/>
    <cellStyle name="Normal 24 2 3 2" xfId="20814"/>
    <cellStyle name="Normal 24 2 3 2 2" xfId="20815"/>
    <cellStyle name="Normal 24 2 3 2 2 2" xfId="20816"/>
    <cellStyle name="Normal 24 2 3 2 2 2 2" xfId="20817"/>
    <cellStyle name="Normal 24 2 3 2 2 3" xfId="20818"/>
    <cellStyle name="Normal 24 2 3 2 2 3 2" xfId="20819"/>
    <cellStyle name="Normal 24 2 3 2 2 4" xfId="20820"/>
    <cellStyle name="Normal 24 2 3 2 2 4 2" xfId="20821"/>
    <cellStyle name="Normal 24 2 3 2 2 5" xfId="20822"/>
    <cellStyle name="Normal 24 2 3 2 2 6" xfId="20823"/>
    <cellStyle name="Normal 24 2 3 2 3" xfId="20824"/>
    <cellStyle name="Normal 24 2 3 2 3 2" xfId="20825"/>
    <cellStyle name="Normal 24 2 3 2 3 2 2" xfId="20826"/>
    <cellStyle name="Normal 24 2 3 2 3 3" xfId="20827"/>
    <cellStyle name="Normal 24 2 3 2 3 3 2" xfId="20828"/>
    <cellStyle name="Normal 24 2 3 2 3 4" xfId="20829"/>
    <cellStyle name="Normal 24 2 3 2 3 4 2" xfId="20830"/>
    <cellStyle name="Normal 24 2 3 2 3 5" xfId="20831"/>
    <cellStyle name="Normal 24 2 3 2 4" xfId="20832"/>
    <cellStyle name="Normal 24 2 3 2 4 2" xfId="20833"/>
    <cellStyle name="Normal 24 2 3 2 4 2 2" xfId="20834"/>
    <cellStyle name="Normal 24 2 3 2 4 3" xfId="20835"/>
    <cellStyle name="Normal 24 2 3 2 5" xfId="20836"/>
    <cellStyle name="Normal 24 2 3 2 5 2" xfId="20837"/>
    <cellStyle name="Normal 24 2 3 2 6" xfId="20838"/>
    <cellStyle name="Normal 24 2 3 2 6 2" xfId="20839"/>
    <cellStyle name="Normal 24 2 3 2 7" xfId="20840"/>
    <cellStyle name="Normal 24 2 3 2 7 2" xfId="20841"/>
    <cellStyle name="Normal 24 2 3 2 8" xfId="20842"/>
    <cellStyle name="Normal 24 2 3 2 9" xfId="20843"/>
    <cellStyle name="Normal 24 2 3 3" xfId="20844"/>
    <cellStyle name="Normal 24 2 3 3 2" xfId="20845"/>
    <cellStyle name="Normal 24 2 3 3 2 2" xfId="20846"/>
    <cellStyle name="Normal 24 2 3 3 3" xfId="20847"/>
    <cellStyle name="Normal 24 2 3 3 3 2" xfId="20848"/>
    <cellStyle name="Normal 24 2 3 3 4" xfId="20849"/>
    <cellStyle name="Normal 24 2 3 3 4 2" xfId="20850"/>
    <cellStyle name="Normal 24 2 3 3 5" xfId="20851"/>
    <cellStyle name="Normal 24 2 3 3 6" xfId="20852"/>
    <cellStyle name="Normal 24 2 3 4" xfId="20853"/>
    <cellStyle name="Normal 24 2 3 4 2" xfId="20854"/>
    <cellStyle name="Normal 24 2 3 4 2 2" xfId="20855"/>
    <cellStyle name="Normal 24 2 3 4 3" xfId="20856"/>
    <cellStyle name="Normal 24 2 3 4 3 2" xfId="20857"/>
    <cellStyle name="Normal 24 2 3 4 4" xfId="20858"/>
    <cellStyle name="Normal 24 2 3 4 4 2" xfId="20859"/>
    <cellStyle name="Normal 24 2 3 4 5" xfId="20860"/>
    <cellStyle name="Normal 24 2 3 5" xfId="20861"/>
    <cellStyle name="Normal 24 2 3 5 2" xfId="20862"/>
    <cellStyle name="Normal 24 2 3 5 2 2" xfId="20863"/>
    <cellStyle name="Normal 24 2 3 5 3" xfId="20864"/>
    <cellStyle name="Normal 24 2 3 6" xfId="20865"/>
    <cellStyle name="Normal 24 2 3 6 2" xfId="20866"/>
    <cellStyle name="Normal 24 2 3 7" xfId="20867"/>
    <cellStyle name="Normal 24 2 3 7 2" xfId="20868"/>
    <cellStyle name="Normal 24 2 3 8" xfId="20869"/>
    <cellStyle name="Normal 24 2 3 8 2" xfId="20870"/>
    <cellStyle name="Normal 24 2 3 9" xfId="20871"/>
    <cellStyle name="Normal 24 2 4" xfId="20872"/>
    <cellStyle name="Normal 24 2 4 2" xfId="20873"/>
    <cellStyle name="Normal 24 2 4 2 2" xfId="20874"/>
    <cellStyle name="Normal 24 2 4 2 2 2" xfId="20875"/>
    <cellStyle name="Normal 24 2 4 2 3" xfId="20876"/>
    <cellStyle name="Normal 24 2 4 2 3 2" xfId="20877"/>
    <cellStyle name="Normal 24 2 4 2 4" xfId="20878"/>
    <cellStyle name="Normal 24 2 4 2 4 2" xfId="20879"/>
    <cellStyle name="Normal 24 2 4 2 5" xfId="20880"/>
    <cellStyle name="Normal 24 2 4 2 6" xfId="20881"/>
    <cellStyle name="Normal 24 2 4 3" xfId="20882"/>
    <cellStyle name="Normal 24 2 4 3 2" xfId="20883"/>
    <cellStyle name="Normal 24 2 4 3 2 2" xfId="20884"/>
    <cellStyle name="Normal 24 2 4 3 3" xfId="20885"/>
    <cellStyle name="Normal 24 2 4 3 3 2" xfId="20886"/>
    <cellStyle name="Normal 24 2 4 3 4" xfId="20887"/>
    <cellStyle name="Normal 24 2 4 3 4 2" xfId="20888"/>
    <cellStyle name="Normal 24 2 4 3 5" xfId="20889"/>
    <cellStyle name="Normal 24 2 4 4" xfId="20890"/>
    <cellStyle name="Normal 24 2 4 4 2" xfId="20891"/>
    <cellStyle name="Normal 24 2 4 4 2 2" xfId="20892"/>
    <cellStyle name="Normal 24 2 4 4 3" xfId="20893"/>
    <cellStyle name="Normal 24 2 4 5" xfId="20894"/>
    <cellStyle name="Normal 24 2 4 5 2" xfId="20895"/>
    <cellStyle name="Normal 24 2 4 6" xfId="20896"/>
    <cellStyle name="Normal 24 2 4 6 2" xfId="20897"/>
    <cellStyle name="Normal 24 2 4 7" xfId="20898"/>
    <cellStyle name="Normal 24 2 4 7 2" xfId="20899"/>
    <cellStyle name="Normal 24 2 4 8" xfId="20900"/>
    <cellStyle name="Normal 24 2 4 9" xfId="20901"/>
    <cellStyle name="Normal 24 2 5" xfId="20902"/>
    <cellStyle name="Normal 24 2 5 2" xfId="20903"/>
    <cellStyle name="Normal 24 2 5 2 2" xfId="20904"/>
    <cellStyle name="Normal 24 2 5 3" xfId="20905"/>
    <cellStyle name="Normal 24 2 5 3 2" xfId="20906"/>
    <cellStyle name="Normal 24 2 5 4" xfId="20907"/>
    <cellStyle name="Normal 24 2 5 4 2" xfId="20908"/>
    <cellStyle name="Normal 24 2 5 5" xfId="20909"/>
    <cellStyle name="Normal 24 2 5 5 2" xfId="20910"/>
    <cellStyle name="Normal 24 2 5 6" xfId="20911"/>
    <cellStyle name="Normal 24 2 6" xfId="20912"/>
    <cellStyle name="Normal 24 2 6 2" xfId="20913"/>
    <cellStyle name="Normal 24 2 6 2 2" xfId="20914"/>
    <cellStyle name="Normal 24 2 6 3" xfId="20915"/>
    <cellStyle name="Normal 24 2 6 3 2" xfId="20916"/>
    <cellStyle name="Normal 24 2 6 4" xfId="20917"/>
    <cellStyle name="Normal 24 2 6 4 2" xfId="20918"/>
    <cellStyle name="Normal 24 2 6 5" xfId="20919"/>
    <cellStyle name="Normal 24 2 6 6" xfId="20920"/>
    <cellStyle name="Normal 24 2 6 7" xfId="20921"/>
    <cellStyle name="Normal 24 2 7" xfId="20922"/>
    <cellStyle name="Normal 24 2 7 2" xfId="20923"/>
    <cellStyle name="Normal 24 2 7 2 2" xfId="20924"/>
    <cellStyle name="Normal 24 2 7 3" xfId="20925"/>
    <cellStyle name="Normal 24 2 8" xfId="20926"/>
    <cellStyle name="Normal 24 2 8 2" xfId="20927"/>
    <cellStyle name="Normal 24 2 9" xfId="20928"/>
    <cellStyle name="Normal 24 2 9 2" xfId="20929"/>
    <cellStyle name="Normal 24 3" xfId="20930"/>
    <cellStyle name="Normal 24 3 10" xfId="20931"/>
    <cellStyle name="Normal 24 3 10 2" xfId="20932"/>
    <cellStyle name="Normal 24 3 11" xfId="20933"/>
    <cellStyle name="Normal 24 3 12" xfId="20934"/>
    <cellStyle name="Normal 24 3 2" xfId="20935"/>
    <cellStyle name="Normal 24 3 2 10" xfId="20936"/>
    <cellStyle name="Normal 24 3 2 2" xfId="20937"/>
    <cellStyle name="Normal 24 3 2 2 2" xfId="20938"/>
    <cellStyle name="Normal 24 3 2 2 2 2" xfId="20939"/>
    <cellStyle name="Normal 24 3 2 2 2 2 2" xfId="20940"/>
    <cellStyle name="Normal 24 3 2 2 2 3" xfId="20941"/>
    <cellStyle name="Normal 24 3 2 2 2 3 2" xfId="20942"/>
    <cellStyle name="Normal 24 3 2 2 2 4" xfId="20943"/>
    <cellStyle name="Normal 24 3 2 2 2 4 2" xfId="20944"/>
    <cellStyle name="Normal 24 3 2 2 2 5" xfId="20945"/>
    <cellStyle name="Normal 24 3 2 2 2 6" xfId="20946"/>
    <cellStyle name="Normal 24 3 2 2 3" xfId="20947"/>
    <cellStyle name="Normal 24 3 2 2 3 2" xfId="20948"/>
    <cellStyle name="Normal 24 3 2 2 3 2 2" xfId="20949"/>
    <cellStyle name="Normal 24 3 2 2 3 3" xfId="20950"/>
    <cellStyle name="Normal 24 3 2 2 3 3 2" xfId="20951"/>
    <cellStyle name="Normal 24 3 2 2 3 4" xfId="20952"/>
    <cellStyle name="Normal 24 3 2 2 3 4 2" xfId="20953"/>
    <cellStyle name="Normal 24 3 2 2 3 5" xfId="20954"/>
    <cellStyle name="Normal 24 3 2 2 4" xfId="20955"/>
    <cellStyle name="Normal 24 3 2 2 4 2" xfId="20956"/>
    <cellStyle name="Normal 24 3 2 2 4 2 2" xfId="20957"/>
    <cellStyle name="Normal 24 3 2 2 4 3" xfId="20958"/>
    <cellStyle name="Normal 24 3 2 2 5" xfId="20959"/>
    <cellStyle name="Normal 24 3 2 2 5 2" xfId="20960"/>
    <cellStyle name="Normal 24 3 2 2 6" xfId="20961"/>
    <cellStyle name="Normal 24 3 2 2 6 2" xfId="20962"/>
    <cellStyle name="Normal 24 3 2 2 7" xfId="20963"/>
    <cellStyle name="Normal 24 3 2 2 7 2" xfId="20964"/>
    <cellStyle name="Normal 24 3 2 2 8" xfId="20965"/>
    <cellStyle name="Normal 24 3 2 2 9" xfId="20966"/>
    <cellStyle name="Normal 24 3 2 3" xfId="20967"/>
    <cellStyle name="Normal 24 3 2 3 2" xfId="20968"/>
    <cellStyle name="Normal 24 3 2 3 2 2" xfId="20969"/>
    <cellStyle name="Normal 24 3 2 3 3" xfId="20970"/>
    <cellStyle name="Normal 24 3 2 3 3 2" xfId="20971"/>
    <cellStyle name="Normal 24 3 2 3 4" xfId="20972"/>
    <cellStyle name="Normal 24 3 2 3 4 2" xfId="20973"/>
    <cellStyle name="Normal 24 3 2 3 5" xfId="20974"/>
    <cellStyle name="Normal 24 3 2 3 6" xfId="20975"/>
    <cellStyle name="Normal 24 3 2 4" xfId="20976"/>
    <cellStyle name="Normal 24 3 2 4 2" xfId="20977"/>
    <cellStyle name="Normal 24 3 2 4 2 2" xfId="20978"/>
    <cellStyle name="Normal 24 3 2 4 3" xfId="20979"/>
    <cellStyle name="Normal 24 3 2 4 3 2" xfId="20980"/>
    <cellStyle name="Normal 24 3 2 4 4" xfId="20981"/>
    <cellStyle name="Normal 24 3 2 4 4 2" xfId="20982"/>
    <cellStyle name="Normal 24 3 2 4 5" xfId="20983"/>
    <cellStyle name="Normal 24 3 2 5" xfId="20984"/>
    <cellStyle name="Normal 24 3 2 5 2" xfId="20985"/>
    <cellStyle name="Normal 24 3 2 5 2 2" xfId="20986"/>
    <cellStyle name="Normal 24 3 2 5 3" xfId="20987"/>
    <cellStyle name="Normal 24 3 2 6" xfId="20988"/>
    <cellStyle name="Normal 24 3 2 6 2" xfId="20989"/>
    <cellStyle name="Normal 24 3 2 7" xfId="20990"/>
    <cellStyle name="Normal 24 3 2 7 2" xfId="20991"/>
    <cellStyle name="Normal 24 3 2 8" xfId="20992"/>
    <cellStyle name="Normal 24 3 2 8 2" xfId="20993"/>
    <cellStyle name="Normal 24 3 2 9" xfId="20994"/>
    <cellStyle name="Normal 24 3 3" xfId="20995"/>
    <cellStyle name="Normal 24 3 3 10" xfId="20996"/>
    <cellStyle name="Normal 24 3 3 2" xfId="20997"/>
    <cellStyle name="Normal 24 3 3 2 2" xfId="20998"/>
    <cellStyle name="Normal 24 3 3 2 2 2" xfId="20999"/>
    <cellStyle name="Normal 24 3 3 2 2 2 2" xfId="21000"/>
    <cellStyle name="Normal 24 3 3 2 2 3" xfId="21001"/>
    <cellStyle name="Normal 24 3 3 2 2 3 2" xfId="21002"/>
    <cellStyle name="Normal 24 3 3 2 2 4" xfId="21003"/>
    <cellStyle name="Normal 24 3 3 2 2 4 2" xfId="21004"/>
    <cellStyle name="Normal 24 3 3 2 2 5" xfId="21005"/>
    <cellStyle name="Normal 24 3 3 2 2 6" xfId="21006"/>
    <cellStyle name="Normal 24 3 3 2 3" xfId="21007"/>
    <cellStyle name="Normal 24 3 3 2 3 2" xfId="21008"/>
    <cellStyle name="Normal 24 3 3 2 3 2 2" xfId="21009"/>
    <cellStyle name="Normal 24 3 3 2 3 3" xfId="21010"/>
    <cellStyle name="Normal 24 3 3 2 3 3 2" xfId="21011"/>
    <cellStyle name="Normal 24 3 3 2 3 4" xfId="21012"/>
    <cellStyle name="Normal 24 3 3 2 3 4 2" xfId="21013"/>
    <cellStyle name="Normal 24 3 3 2 3 5" xfId="21014"/>
    <cellStyle name="Normal 24 3 3 2 4" xfId="21015"/>
    <cellStyle name="Normal 24 3 3 2 4 2" xfId="21016"/>
    <cellStyle name="Normal 24 3 3 2 4 2 2" xfId="21017"/>
    <cellStyle name="Normal 24 3 3 2 4 3" xfId="21018"/>
    <cellStyle name="Normal 24 3 3 2 5" xfId="21019"/>
    <cellStyle name="Normal 24 3 3 2 5 2" xfId="21020"/>
    <cellStyle name="Normal 24 3 3 2 6" xfId="21021"/>
    <cellStyle name="Normal 24 3 3 2 6 2" xfId="21022"/>
    <cellStyle name="Normal 24 3 3 2 7" xfId="21023"/>
    <cellStyle name="Normal 24 3 3 2 7 2" xfId="21024"/>
    <cellStyle name="Normal 24 3 3 2 8" xfId="21025"/>
    <cellStyle name="Normal 24 3 3 2 9" xfId="21026"/>
    <cellStyle name="Normal 24 3 3 3" xfId="21027"/>
    <cellStyle name="Normal 24 3 3 3 2" xfId="21028"/>
    <cellStyle name="Normal 24 3 3 3 2 2" xfId="21029"/>
    <cellStyle name="Normal 24 3 3 3 3" xfId="21030"/>
    <cellStyle name="Normal 24 3 3 3 3 2" xfId="21031"/>
    <cellStyle name="Normal 24 3 3 3 4" xfId="21032"/>
    <cellStyle name="Normal 24 3 3 3 4 2" xfId="21033"/>
    <cellStyle name="Normal 24 3 3 3 5" xfId="21034"/>
    <cellStyle name="Normal 24 3 3 3 6" xfId="21035"/>
    <cellStyle name="Normal 24 3 3 4" xfId="21036"/>
    <cellStyle name="Normal 24 3 3 4 2" xfId="21037"/>
    <cellStyle name="Normal 24 3 3 4 2 2" xfId="21038"/>
    <cellStyle name="Normal 24 3 3 4 3" xfId="21039"/>
    <cellStyle name="Normal 24 3 3 4 3 2" xfId="21040"/>
    <cellStyle name="Normal 24 3 3 4 4" xfId="21041"/>
    <cellStyle name="Normal 24 3 3 4 4 2" xfId="21042"/>
    <cellStyle name="Normal 24 3 3 4 5" xfId="21043"/>
    <cellStyle name="Normal 24 3 3 5" xfId="21044"/>
    <cellStyle name="Normal 24 3 3 5 2" xfId="21045"/>
    <cellStyle name="Normal 24 3 3 5 2 2" xfId="21046"/>
    <cellStyle name="Normal 24 3 3 5 3" xfId="21047"/>
    <cellStyle name="Normal 24 3 3 6" xfId="21048"/>
    <cellStyle name="Normal 24 3 3 6 2" xfId="21049"/>
    <cellStyle name="Normal 24 3 3 7" xfId="21050"/>
    <cellStyle name="Normal 24 3 3 7 2" xfId="21051"/>
    <cellStyle name="Normal 24 3 3 8" xfId="21052"/>
    <cellStyle name="Normal 24 3 3 8 2" xfId="21053"/>
    <cellStyle name="Normal 24 3 3 9" xfId="21054"/>
    <cellStyle name="Normal 24 3 4" xfId="21055"/>
    <cellStyle name="Normal 24 3 4 2" xfId="21056"/>
    <cellStyle name="Normal 24 3 4 2 2" xfId="21057"/>
    <cellStyle name="Normal 24 3 4 2 2 2" xfId="21058"/>
    <cellStyle name="Normal 24 3 4 2 3" xfId="21059"/>
    <cellStyle name="Normal 24 3 4 2 3 2" xfId="21060"/>
    <cellStyle name="Normal 24 3 4 2 4" xfId="21061"/>
    <cellStyle name="Normal 24 3 4 2 4 2" xfId="21062"/>
    <cellStyle name="Normal 24 3 4 2 5" xfId="21063"/>
    <cellStyle name="Normal 24 3 4 2 6" xfId="21064"/>
    <cellStyle name="Normal 24 3 4 3" xfId="21065"/>
    <cellStyle name="Normal 24 3 4 3 2" xfId="21066"/>
    <cellStyle name="Normal 24 3 4 3 2 2" xfId="21067"/>
    <cellStyle name="Normal 24 3 4 3 3" xfId="21068"/>
    <cellStyle name="Normal 24 3 4 3 3 2" xfId="21069"/>
    <cellStyle name="Normal 24 3 4 3 4" xfId="21070"/>
    <cellStyle name="Normal 24 3 4 3 4 2" xfId="21071"/>
    <cellStyle name="Normal 24 3 4 3 5" xfId="21072"/>
    <cellStyle name="Normal 24 3 4 4" xfId="21073"/>
    <cellStyle name="Normal 24 3 4 4 2" xfId="21074"/>
    <cellStyle name="Normal 24 3 4 4 2 2" xfId="21075"/>
    <cellStyle name="Normal 24 3 4 4 3" xfId="21076"/>
    <cellStyle name="Normal 24 3 4 5" xfId="21077"/>
    <cellStyle name="Normal 24 3 4 5 2" xfId="21078"/>
    <cellStyle name="Normal 24 3 4 6" xfId="21079"/>
    <cellStyle name="Normal 24 3 4 6 2" xfId="21080"/>
    <cellStyle name="Normal 24 3 4 7" xfId="21081"/>
    <cellStyle name="Normal 24 3 4 7 2" xfId="21082"/>
    <cellStyle name="Normal 24 3 4 8" xfId="21083"/>
    <cellStyle name="Normal 24 3 4 9" xfId="21084"/>
    <cellStyle name="Normal 24 3 5" xfId="21085"/>
    <cellStyle name="Normal 24 3 5 2" xfId="21086"/>
    <cellStyle name="Normal 24 3 5 2 2" xfId="21087"/>
    <cellStyle name="Normal 24 3 5 3" xfId="21088"/>
    <cellStyle name="Normal 24 3 5 3 2" xfId="21089"/>
    <cellStyle name="Normal 24 3 5 4" xfId="21090"/>
    <cellStyle name="Normal 24 3 5 4 2" xfId="21091"/>
    <cellStyle name="Normal 24 3 5 5" xfId="21092"/>
    <cellStyle name="Normal 24 3 5 5 2" xfId="21093"/>
    <cellStyle name="Normal 24 3 5 6" xfId="21094"/>
    <cellStyle name="Normal 24 3 6" xfId="21095"/>
    <cellStyle name="Normal 24 3 6 2" xfId="21096"/>
    <cellStyle name="Normal 24 3 6 2 2" xfId="21097"/>
    <cellStyle name="Normal 24 3 6 3" xfId="21098"/>
    <cellStyle name="Normal 24 3 6 3 2" xfId="21099"/>
    <cellStyle name="Normal 24 3 6 4" xfId="21100"/>
    <cellStyle name="Normal 24 3 6 4 2" xfId="21101"/>
    <cellStyle name="Normal 24 3 6 5" xfId="21102"/>
    <cellStyle name="Normal 24 3 6 6" xfId="21103"/>
    <cellStyle name="Normal 24 3 6 7" xfId="21104"/>
    <cellStyle name="Normal 24 3 7" xfId="21105"/>
    <cellStyle name="Normal 24 3 7 2" xfId="21106"/>
    <cellStyle name="Normal 24 3 7 2 2" xfId="21107"/>
    <cellStyle name="Normal 24 3 7 3" xfId="21108"/>
    <cellStyle name="Normal 24 3 8" xfId="21109"/>
    <cellStyle name="Normal 24 3 8 2" xfId="21110"/>
    <cellStyle name="Normal 24 3 9" xfId="21111"/>
    <cellStyle name="Normal 24 3 9 2" xfId="21112"/>
    <cellStyle name="Normal 24 4" xfId="21113"/>
    <cellStyle name="Normal 24 4 10" xfId="21114"/>
    <cellStyle name="Normal 24 4 10 2" xfId="21115"/>
    <cellStyle name="Normal 24 4 11" xfId="21116"/>
    <cellStyle name="Normal 24 4 12" xfId="21117"/>
    <cellStyle name="Normal 24 4 2" xfId="21118"/>
    <cellStyle name="Normal 24 4 2 10" xfId="21119"/>
    <cellStyle name="Normal 24 4 2 2" xfId="21120"/>
    <cellStyle name="Normal 24 4 2 2 2" xfId="21121"/>
    <cellStyle name="Normal 24 4 2 2 2 2" xfId="21122"/>
    <cellStyle name="Normal 24 4 2 2 2 2 2" xfId="21123"/>
    <cellStyle name="Normal 24 4 2 2 2 3" xfId="21124"/>
    <cellStyle name="Normal 24 4 2 2 2 3 2" xfId="21125"/>
    <cellStyle name="Normal 24 4 2 2 2 4" xfId="21126"/>
    <cellStyle name="Normal 24 4 2 2 2 4 2" xfId="21127"/>
    <cellStyle name="Normal 24 4 2 2 2 5" xfId="21128"/>
    <cellStyle name="Normal 24 4 2 2 2 6" xfId="21129"/>
    <cellStyle name="Normal 24 4 2 2 3" xfId="21130"/>
    <cellStyle name="Normal 24 4 2 2 3 2" xfId="21131"/>
    <cellStyle name="Normal 24 4 2 2 3 2 2" xfId="21132"/>
    <cellStyle name="Normal 24 4 2 2 3 3" xfId="21133"/>
    <cellStyle name="Normal 24 4 2 2 3 3 2" xfId="21134"/>
    <cellStyle name="Normal 24 4 2 2 3 4" xfId="21135"/>
    <cellStyle name="Normal 24 4 2 2 3 4 2" xfId="21136"/>
    <cellStyle name="Normal 24 4 2 2 3 5" xfId="21137"/>
    <cellStyle name="Normal 24 4 2 2 4" xfId="21138"/>
    <cellStyle name="Normal 24 4 2 2 4 2" xfId="21139"/>
    <cellStyle name="Normal 24 4 2 2 4 2 2" xfId="21140"/>
    <cellStyle name="Normal 24 4 2 2 4 3" xfId="21141"/>
    <cellStyle name="Normal 24 4 2 2 5" xfId="21142"/>
    <cellStyle name="Normal 24 4 2 2 5 2" xfId="21143"/>
    <cellStyle name="Normal 24 4 2 2 6" xfId="21144"/>
    <cellStyle name="Normal 24 4 2 2 6 2" xfId="21145"/>
    <cellStyle name="Normal 24 4 2 2 7" xfId="21146"/>
    <cellStyle name="Normal 24 4 2 2 7 2" xfId="21147"/>
    <cellStyle name="Normal 24 4 2 2 8" xfId="21148"/>
    <cellStyle name="Normal 24 4 2 2 9" xfId="21149"/>
    <cellStyle name="Normal 24 4 2 3" xfId="21150"/>
    <cellStyle name="Normal 24 4 2 3 2" xfId="21151"/>
    <cellStyle name="Normal 24 4 2 3 2 2" xfId="21152"/>
    <cellStyle name="Normal 24 4 2 3 3" xfId="21153"/>
    <cellStyle name="Normal 24 4 2 3 3 2" xfId="21154"/>
    <cellStyle name="Normal 24 4 2 3 4" xfId="21155"/>
    <cellStyle name="Normal 24 4 2 3 4 2" xfId="21156"/>
    <cellStyle name="Normal 24 4 2 3 5" xfId="21157"/>
    <cellStyle name="Normal 24 4 2 3 6" xfId="21158"/>
    <cellStyle name="Normal 24 4 2 4" xfId="21159"/>
    <cellStyle name="Normal 24 4 2 4 2" xfId="21160"/>
    <cellStyle name="Normal 24 4 2 4 2 2" xfId="21161"/>
    <cellStyle name="Normal 24 4 2 4 3" xfId="21162"/>
    <cellStyle name="Normal 24 4 2 4 3 2" xfId="21163"/>
    <cellStyle name="Normal 24 4 2 4 4" xfId="21164"/>
    <cellStyle name="Normal 24 4 2 4 4 2" xfId="21165"/>
    <cellStyle name="Normal 24 4 2 4 5" xfId="21166"/>
    <cellStyle name="Normal 24 4 2 5" xfId="21167"/>
    <cellStyle name="Normal 24 4 2 5 2" xfId="21168"/>
    <cellStyle name="Normal 24 4 2 5 2 2" xfId="21169"/>
    <cellStyle name="Normal 24 4 2 5 3" xfId="21170"/>
    <cellStyle name="Normal 24 4 2 6" xfId="21171"/>
    <cellStyle name="Normal 24 4 2 6 2" xfId="21172"/>
    <cellStyle name="Normal 24 4 2 7" xfId="21173"/>
    <cellStyle name="Normal 24 4 2 7 2" xfId="21174"/>
    <cellStyle name="Normal 24 4 2 8" xfId="21175"/>
    <cellStyle name="Normal 24 4 2 8 2" xfId="21176"/>
    <cellStyle name="Normal 24 4 2 9" xfId="21177"/>
    <cellStyle name="Normal 24 4 3" xfId="21178"/>
    <cellStyle name="Normal 24 4 3 10" xfId="21179"/>
    <cellStyle name="Normal 24 4 3 2" xfId="21180"/>
    <cellStyle name="Normal 24 4 3 2 2" xfId="21181"/>
    <cellStyle name="Normal 24 4 3 2 2 2" xfId="21182"/>
    <cellStyle name="Normal 24 4 3 2 2 2 2" xfId="21183"/>
    <cellStyle name="Normal 24 4 3 2 2 3" xfId="21184"/>
    <cellStyle name="Normal 24 4 3 2 2 3 2" xfId="21185"/>
    <cellStyle name="Normal 24 4 3 2 2 4" xfId="21186"/>
    <cellStyle name="Normal 24 4 3 2 2 4 2" xfId="21187"/>
    <cellStyle name="Normal 24 4 3 2 2 5" xfId="21188"/>
    <cellStyle name="Normal 24 4 3 2 2 6" xfId="21189"/>
    <cellStyle name="Normal 24 4 3 2 3" xfId="21190"/>
    <cellStyle name="Normal 24 4 3 2 3 2" xfId="21191"/>
    <cellStyle name="Normal 24 4 3 2 3 2 2" xfId="21192"/>
    <cellStyle name="Normal 24 4 3 2 3 3" xfId="21193"/>
    <cellStyle name="Normal 24 4 3 2 3 3 2" xfId="21194"/>
    <cellStyle name="Normal 24 4 3 2 3 4" xfId="21195"/>
    <cellStyle name="Normal 24 4 3 2 3 4 2" xfId="21196"/>
    <cellStyle name="Normal 24 4 3 2 3 5" xfId="21197"/>
    <cellStyle name="Normal 24 4 3 2 4" xfId="21198"/>
    <cellStyle name="Normal 24 4 3 2 4 2" xfId="21199"/>
    <cellStyle name="Normal 24 4 3 2 4 2 2" xfId="21200"/>
    <cellStyle name="Normal 24 4 3 2 4 3" xfId="21201"/>
    <cellStyle name="Normal 24 4 3 2 5" xfId="21202"/>
    <cellStyle name="Normal 24 4 3 2 5 2" xfId="21203"/>
    <cellStyle name="Normal 24 4 3 2 6" xfId="21204"/>
    <cellStyle name="Normal 24 4 3 2 6 2" xfId="21205"/>
    <cellStyle name="Normal 24 4 3 2 7" xfId="21206"/>
    <cellStyle name="Normal 24 4 3 2 7 2" xfId="21207"/>
    <cellStyle name="Normal 24 4 3 2 8" xfId="21208"/>
    <cellStyle name="Normal 24 4 3 2 9" xfId="21209"/>
    <cellStyle name="Normal 24 4 3 3" xfId="21210"/>
    <cellStyle name="Normal 24 4 3 3 2" xfId="21211"/>
    <cellStyle name="Normal 24 4 3 3 2 2" xfId="21212"/>
    <cellStyle name="Normal 24 4 3 3 3" xfId="21213"/>
    <cellStyle name="Normal 24 4 3 3 3 2" xfId="21214"/>
    <cellStyle name="Normal 24 4 3 3 4" xfId="21215"/>
    <cellStyle name="Normal 24 4 3 3 4 2" xfId="21216"/>
    <cellStyle name="Normal 24 4 3 3 5" xfId="21217"/>
    <cellStyle name="Normal 24 4 3 3 6" xfId="21218"/>
    <cellStyle name="Normal 24 4 3 4" xfId="21219"/>
    <cellStyle name="Normal 24 4 3 4 2" xfId="21220"/>
    <cellStyle name="Normal 24 4 3 4 2 2" xfId="21221"/>
    <cellStyle name="Normal 24 4 3 4 3" xfId="21222"/>
    <cellStyle name="Normal 24 4 3 4 3 2" xfId="21223"/>
    <cellStyle name="Normal 24 4 3 4 4" xfId="21224"/>
    <cellStyle name="Normal 24 4 3 4 4 2" xfId="21225"/>
    <cellStyle name="Normal 24 4 3 4 5" xfId="21226"/>
    <cellStyle name="Normal 24 4 3 5" xfId="21227"/>
    <cellStyle name="Normal 24 4 3 5 2" xfId="21228"/>
    <cellStyle name="Normal 24 4 3 5 2 2" xfId="21229"/>
    <cellStyle name="Normal 24 4 3 5 3" xfId="21230"/>
    <cellStyle name="Normal 24 4 3 6" xfId="21231"/>
    <cellStyle name="Normal 24 4 3 6 2" xfId="21232"/>
    <cellStyle name="Normal 24 4 3 7" xfId="21233"/>
    <cellStyle name="Normal 24 4 3 7 2" xfId="21234"/>
    <cellStyle name="Normal 24 4 3 8" xfId="21235"/>
    <cellStyle name="Normal 24 4 3 8 2" xfId="21236"/>
    <cellStyle name="Normal 24 4 3 9" xfId="21237"/>
    <cellStyle name="Normal 24 4 4" xfId="21238"/>
    <cellStyle name="Normal 24 4 4 2" xfId="21239"/>
    <cellStyle name="Normal 24 4 4 2 2" xfId="21240"/>
    <cellStyle name="Normal 24 4 4 2 2 2" xfId="21241"/>
    <cellStyle name="Normal 24 4 4 2 3" xfId="21242"/>
    <cellStyle name="Normal 24 4 4 2 3 2" xfId="21243"/>
    <cellStyle name="Normal 24 4 4 2 4" xfId="21244"/>
    <cellStyle name="Normal 24 4 4 2 4 2" xfId="21245"/>
    <cellStyle name="Normal 24 4 4 2 5" xfId="21246"/>
    <cellStyle name="Normal 24 4 4 2 6" xfId="21247"/>
    <cellStyle name="Normal 24 4 4 3" xfId="21248"/>
    <cellStyle name="Normal 24 4 4 3 2" xfId="21249"/>
    <cellStyle name="Normal 24 4 4 3 2 2" xfId="21250"/>
    <cellStyle name="Normal 24 4 4 3 3" xfId="21251"/>
    <cellStyle name="Normal 24 4 4 3 3 2" xfId="21252"/>
    <cellStyle name="Normal 24 4 4 3 4" xfId="21253"/>
    <cellStyle name="Normal 24 4 4 3 4 2" xfId="21254"/>
    <cellStyle name="Normal 24 4 4 3 5" xfId="21255"/>
    <cellStyle name="Normal 24 4 4 4" xfId="21256"/>
    <cellStyle name="Normal 24 4 4 4 2" xfId="21257"/>
    <cellStyle name="Normal 24 4 4 4 2 2" xfId="21258"/>
    <cellStyle name="Normal 24 4 4 4 3" xfId="21259"/>
    <cellStyle name="Normal 24 4 4 5" xfId="21260"/>
    <cellStyle name="Normal 24 4 4 5 2" xfId="21261"/>
    <cellStyle name="Normal 24 4 4 6" xfId="21262"/>
    <cellStyle name="Normal 24 4 4 6 2" xfId="21263"/>
    <cellStyle name="Normal 24 4 4 7" xfId="21264"/>
    <cellStyle name="Normal 24 4 4 7 2" xfId="21265"/>
    <cellStyle name="Normal 24 4 4 8" xfId="21266"/>
    <cellStyle name="Normal 24 4 4 9" xfId="21267"/>
    <cellStyle name="Normal 24 4 5" xfId="21268"/>
    <cellStyle name="Normal 24 4 5 2" xfId="21269"/>
    <cellStyle name="Normal 24 4 5 2 2" xfId="21270"/>
    <cellStyle name="Normal 24 4 5 3" xfId="21271"/>
    <cellStyle name="Normal 24 4 5 3 2" xfId="21272"/>
    <cellStyle name="Normal 24 4 5 4" xfId="21273"/>
    <cellStyle name="Normal 24 4 5 4 2" xfId="21274"/>
    <cellStyle name="Normal 24 4 5 5" xfId="21275"/>
    <cellStyle name="Normal 24 4 5 6" xfId="21276"/>
    <cellStyle name="Normal 24 4 6" xfId="21277"/>
    <cellStyle name="Normal 24 4 6 2" xfId="21278"/>
    <cellStyle name="Normal 24 4 6 2 2" xfId="21279"/>
    <cellStyle name="Normal 24 4 6 3" xfId="21280"/>
    <cellStyle name="Normal 24 4 6 3 2" xfId="21281"/>
    <cellStyle name="Normal 24 4 6 4" xfId="21282"/>
    <cellStyle name="Normal 24 4 6 4 2" xfId="21283"/>
    <cellStyle name="Normal 24 4 6 5" xfId="21284"/>
    <cellStyle name="Normal 24 4 7" xfId="21285"/>
    <cellStyle name="Normal 24 4 7 2" xfId="21286"/>
    <cellStyle name="Normal 24 4 7 2 2" xfId="21287"/>
    <cellStyle name="Normal 24 4 7 3" xfId="21288"/>
    <cellStyle name="Normal 24 4 8" xfId="21289"/>
    <cellStyle name="Normal 24 4 8 2" xfId="21290"/>
    <cellStyle name="Normal 24 4 9" xfId="21291"/>
    <cellStyle name="Normal 24 4 9 2" xfId="21292"/>
    <cellStyle name="Normal 24 5" xfId="21293"/>
    <cellStyle name="Normal 24 5 10" xfId="21294"/>
    <cellStyle name="Normal 24 5 10 2" xfId="21295"/>
    <cellStyle name="Normal 24 5 11" xfId="21296"/>
    <cellStyle name="Normal 24 5 12" xfId="21297"/>
    <cellStyle name="Normal 24 5 2" xfId="21298"/>
    <cellStyle name="Normal 24 5 2 10" xfId="21299"/>
    <cellStyle name="Normal 24 5 2 2" xfId="21300"/>
    <cellStyle name="Normal 24 5 2 2 2" xfId="21301"/>
    <cellStyle name="Normal 24 5 2 2 2 2" xfId="21302"/>
    <cellStyle name="Normal 24 5 2 2 2 2 2" xfId="21303"/>
    <cellStyle name="Normal 24 5 2 2 2 3" xfId="21304"/>
    <cellStyle name="Normal 24 5 2 2 2 3 2" xfId="21305"/>
    <cellStyle name="Normal 24 5 2 2 2 4" xfId="21306"/>
    <cellStyle name="Normal 24 5 2 2 2 4 2" xfId="21307"/>
    <cellStyle name="Normal 24 5 2 2 2 5" xfId="21308"/>
    <cellStyle name="Normal 24 5 2 2 2 6" xfId="21309"/>
    <cellStyle name="Normal 24 5 2 2 3" xfId="21310"/>
    <cellStyle name="Normal 24 5 2 2 3 2" xfId="21311"/>
    <cellStyle name="Normal 24 5 2 2 3 2 2" xfId="21312"/>
    <cellStyle name="Normal 24 5 2 2 3 3" xfId="21313"/>
    <cellStyle name="Normal 24 5 2 2 3 3 2" xfId="21314"/>
    <cellStyle name="Normal 24 5 2 2 3 4" xfId="21315"/>
    <cellStyle name="Normal 24 5 2 2 3 4 2" xfId="21316"/>
    <cellStyle name="Normal 24 5 2 2 3 5" xfId="21317"/>
    <cellStyle name="Normal 24 5 2 2 4" xfId="21318"/>
    <cellStyle name="Normal 24 5 2 2 4 2" xfId="21319"/>
    <cellStyle name="Normal 24 5 2 2 4 2 2" xfId="21320"/>
    <cellStyle name="Normal 24 5 2 2 4 3" xfId="21321"/>
    <cellStyle name="Normal 24 5 2 2 5" xfId="21322"/>
    <cellStyle name="Normal 24 5 2 2 5 2" xfId="21323"/>
    <cellStyle name="Normal 24 5 2 2 6" xfId="21324"/>
    <cellStyle name="Normal 24 5 2 2 6 2" xfId="21325"/>
    <cellStyle name="Normal 24 5 2 2 7" xfId="21326"/>
    <cellStyle name="Normal 24 5 2 2 7 2" xfId="21327"/>
    <cellStyle name="Normal 24 5 2 2 8" xfId="21328"/>
    <cellStyle name="Normal 24 5 2 2 9" xfId="21329"/>
    <cellStyle name="Normal 24 5 2 3" xfId="21330"/>
    <cellStyle name="Normal 24 5 2 3 2" xfId="21331"/>
    <cellStyle name="Normal 24 5 2 3 2 2" xfId="21332"/>
    <cellStyle name="Normal 24 5 2 3 3" xfId="21333"/>
    <cellStyle name="Normal 24 5 2 3 3 2" xfId="21334"/>
    <cellStyle name="Normal 24 5 2 3 4" xfId="21335"/>
    <cellStyle name="Normal 24 5 2 3 4 2" xfId="21336"/>
    <cellStyle name="Normal 24 5 2 3 5" xfId="21337"/>
    <cellStyle name="Normal 24 5 2 3 6" xfId="21338"/>
    <cellStyle name="Normal 24 5 2 4" xfId="21339"/>
    <cellStyle name="Normal 24 5 2 4 2" xfId="21340"/>
    <cellStyle name="Normal 24 5 2 4 2 2" xfId="21341"/>
    <cellStyle name="Normal 24 5 2 4 3" xfId="21342"/>
    <cellStyle name="Normal 24 5 2 4 3 2" xfId="21343"/>
    <cellStyle name="Normal 24 5 2 4 4" xfId="21344"/>
    <cellStyle name="Normal 24 5 2 4 4 2" xfId="21345"/>
    <cellStyle name="Normal 24 5 2 4 5" xfId="21346"/>
    <cellStyle name="Normal 24 5 2 5" xfId="21347"/>
    <cellStyle name="Normal 24 5 2 5 2" xfId="21348"/>
    <cellStyle name="Normal 24 5 2 5 2 2" xfId="21349"/>
    <cellStyle name="Normal 24 5 2 5 3" xfId="21350"/>
    <cellStyle name="Normal 24 5 2 6" xfId="21351"/>
    <cellStyle name="Normal 24 5 2 6 2" xfId="21352"/>
    <cellStyle name="Normal 24 5 2 7" xfId="21353"/>
    <cellStyle name="Normal 24 5 2 7 2" xfId="21354"/>
    <cellStyle name="Normal 24 5 2 8" xfId="21355"/>
    <cellStyle name="Normal 24 5 2 8 2" xfId="21356"/>
    <cellStyle name="Normal 24 5 2 9" xfId="21357"/>
    <cellStyle name="Normal 24 5 3" xfId="21358"/>
    <cellStyle name="Normal 24 5 3 10" xfId="21359"/>
    <cellStyle name="Normal 24 5 3 2" xfId="21360"/>
    <cellStyle name="Normal 24 5 3 2 2" xfId="21361"/>
    <cellStyle name="Normal 24 5 3 2 2 2" xfId="21362"/>
    <cellStyle name="Normal 24 5 3 2 2 2 2" xfId="21363"/>
    <cellStyle name="Normal 24 5 3 2 2 3" xfId="21364"/>
    <cellStyle name="Normal 24 5 3 2 2 3 2" xfId="21365"/>
    <cellStyle name="Normal 24 5 3 2 2 4" xfId="21366"/>
    <cellStyle name="Normal 24 5 3 2 2 4 2" xfId="21367"/>
    <cellStyle name="Normal 24 5 3 2 2 5" xfId="21368"/>
    <cellStyle name="Normal 24 5 3 2 2 6" xfId="21369"/>
    <cellStyle name="Normal 24 5 3 2 3" xfId="21370"/>
    <cellStyle name="Normal 24 5 3 2 3 2" xfId="21371"/>
    <cellStyle name="Normal 24 5 3 2 3 2 2" xfId="21372"/>
    <cellStyle name="Normal 24 5 3 2 3 3" xfId="21373"/>
    <cellStyle name="Normal 24 5 3 2 3 3 2" xfId="21374"/>
    <cellStyle name="Normal 24 5 3 2 3 4" xfId="21375"/>
    <cellStyle name="Normal 24 5 3 2 3 4 2" xfId="21376"/>
    <cellStyle name="Normal 24 5 3 2 3 5" xfId="21377"/>
    <cellStyle name="Normal 24 5 3 2 4" xfId="21378"/>
    <cellStyle name="Normal 24 5 3 2 4 2" xfId="21379"/>
    <cellStyle name="Normal 24 5 3 2 4 2 2" xfId="21380"/>
    <cellStyle name="Normal 24 5 3 2 4 3" xfId="21381"/>
    <cellStyle name="Normal 24 5 3 2 5" xfId="21382"/>
    <cellStyle name="Normal 24 5 3 2 5 2" xfId="21383"/>
    <cellStyle name="Normal 24 5 3 2 6" xfId="21384"/>
    <cellStyle name="Normal 24 5 3 2 6 2" xfId="21385"/>
    <cellStyle name="Normal 24 5 3 2 7" xfId="21386"/>
    <cellStyle name="Normal 24 5 3 2 7 2" xfId="21387"/>
    <cellStyle name="Normal 24 5 3 2 8" xfId="21388"/>
    <cellStyle name="Normal 24 5 3 2 9" xfId="21389"/>
    <cellStyle name="Normal 24 5 3 3" xfId="21390"/>
    <cellStyle name="Normal 24 5 3 3 2" xfId="21391"/>
    <cellStyle name="Normal 24 5 3 3 2 2" xfId="21392"/>
    <cellStyle name="Normal 24 5 3 3 3" xfId="21393"/>
    <cellStyle name="Normal 24 5 3 3 3 2" xfId="21394"/>
    <cellStyle name="Normal 24 5 3 3 4" xfId="21395"/>
    <cellStyle name="Normal 24 5 3 3 4 2" xfId="21396"/>
    <cellStyle name="Normal 24 5 3 3 5" xfId="21397"/>
    <cellStyle name="Normal 24 5 3 3 6" xfId="21398"/>
    <cellStyle name="Normal 24 5 3 4" xfId="21399"/>
    <cellStyle name="Normal 24 5 3 4 2" xfId="21400"/>
    <cellStyle name="Normal 24 5 3 4 2 2" xfId="21401"/>
    <cellStyle name="Normal 24 5 3 4 3" xfId="21402"/>
    <cellStyle name="Normal 24 5 3 4 3 2" xfId="21403"/>
    <cellStyle name="Normal 24 5 3 4 4" xfId="21404"/>
    <cellStyle name="Normal 24 5 3 4 4 2" xfId="21405"/>
    <cellStyle name="Normal 24 5 3 4 5" xfId="21406"/>
    <cellStyle name="Normal 24 5 3 5" xfId="21407"/>
    <cellStyle name="Normal 24 5 3 5 2" xfId="21408"/>
    <cellStyle name="Normal 24 5 3 5 2 2" xfId="21409"/>
    <cellStyle name="Normal 24 5 3 5 3" xfId="21410"/>
    <cellStyle name="Normal 24 5 3 6" xfId="21411"/>
    <cellStyle name="Normal 24 5 3 6 2" xfId="21412"/>
    <cellStyle name="Normal 24 5 3 7" xfId="21413"/>
    <cellStyle name="Normal 24 5 3 7 2" xfId="21414"/>
    <cellStyle name="Normal 24 5 3 8" xfId="21415"/>
    <cellStyle name="Normal 24 5 3 8 2" xfId="21416"/>
    <cellStyle name="Normal 24 5 3 9" xfId="21417"/>
    <cellStyle name="Normal 24 5 4" xfId="21418"/>
    <cellStyle name="Normal 24 5 4 2" xfId="21419"/>
    <cellStyle name="Normal 24 5 4 2 2" xfId="21420"/>
    <cellStyle name="Normal 24 5 4 2 2 2" xfId="21421"/>
    <cellStyle name="Normal 24 5 4 2 3" xfId="21422"/>
    <cellStyle name="Normal 24 5 4 2 3 2" xfId="21423"/>
    <cellStyle name="Normal 24 5 4 2 4" xfId="21424"/>
    <cellStyle name="Normal 24 5 4 2 4 2" xfId="21425"/>
    <cellStyle name="Normal 24 5 4 2 5" xfId="21426"/>
    <cellStyle name="Normal 24 5 4 2 6" xfId="21427"/>
    <cellStyle name="Normal 24 5 4 3" xfId="21428"/>
    <cellStyle name="Normal 24 5 4 3 2" xfId="21429"/>
    <cellStyle name="Normal 24 5 4 3 2 2" xfId="21430"/>
    <cellStyle name="Normal 24 5 4 3 3" xfId="21431"/>
    <cellStyle name="Normal 24 5 4 3 3 2" xfId="21432"/>
    <cellStyle name="Normal 24 5 4 3 4" xfId="21433"/>
    <cellStyle name="Normal 24 5 4 3 4 2" xfId="21434"/>
    <cellStyle name="Normal 24 5 4 3 5" xfId="21435"/>
    <cellStyle name="Normal 24 5 4 4" xfId="21436"/>
    <cellStyle name="Normal 24 5 4 4 2" xfId="21437"/>
    <cellStyle name="Normal 24 5 4 4 2 2" xfId="21438"/>
    <cellStyle name="Normal 24 5 4 4 3" xfId="21439"/>
    <cellStyle name="Normal 24 5 4 5" xfId="21440"/>
    <cellStyle name="Normal 24 5 4 5 2" xfId="21441"/>
    <cellStyle name="Normal 24 5 4 6" xfId="21442"/>
    <cellStyle name="Normal 24 5 4 6 2" xfId="21443"/>
    <cellStyle name="Normal 24 5 4 7" xfId="21444"/>
    <cellStyle name="Normal 24 5 4 7 2" xfId="21445"/>
    <cellStyle name="Normal 24 5 4 8" xfId="21446"/>
    <cellStyle name="Normal 24 5 4 9" xfId="21447"/>
    <cellStyle name="Normal 24 5 5" xfId="21448"/>
    <cellStyle name="Normal 24 5 5 2" xfId="21449"/>
    <cellStyle name="Normal 24 5 5 2 2" xfId="21450"/>
    <cellStyle name="Normal 24 5 5 3" xfId="21451"/>
    <cellStyle name="Normal 24 5 5 3 2" xfId="21452"/>
    <cellStyle name="Normal 24 5 5 4" xfId="21453"/>
    <cellStyle name="Normal 24 5 5 4 2" xfId="21454"/>
    <cellStyle name="Normal 24 5 5 5" xfId="21455"/>
    <cellStyle name="Normal 24 5 5 6" xfId="21456"/>
    <cellStyle name="Normal 24 5 6" xfId="21457"/>
    <cellStyle name="Normal 24 5 6 2" xfId="21458"/>
    <cellStyle name="Normal 24 5 6 2 2" xfId="21459"/>
    <cellStyle name="Normal 24 5 6 3" xfId="21460"/>
    <cellStyle name="Normal 24 5 6 3 2" xfId="21461"/>
    <cellStyle name="Normal 24 5 6 4" xfId="21462"/>
    <cellStyle name="Normal 24 5 6 4 2" xfId="21463"/>
    <cellStyle name="Normal 24 5 6 5" xfId="21464"/>
    <cellStyle name="Normal 24 5 7" xfId="21465"/>
    <cellStyle name="Normal 24 5 7 2" xfId="21466"/>
    <cellStyle name="Normal 24 5 7 2 2" xfId="21467"/>
    <cellStyle name="Normal 24 5 7 3" xfId="21468"/>
    <cellStyle name="Normal 24 5 8" xfId="21469"/>
    <cellStyle name="Normal 24 5 8 2" xfId="21470"/>
    <cellStyle name="Normal 24 5 9" xfId="21471"/>
    <cellStyle name="Normal 24 5 9 2" xfId="21472"/>
    <cellStyle name="Normal 24 6" xfId="21473"/>
    <cellStyle name="Normal 24 6 10" xfId="21474"/>
    <cellStyle name="Normal 24 6 2" xfId="21475"/>
    <cellStyle name="Normal 24 6 2 2" xfId="21476"/>
    <cellStyle name="Normal 24 6 2 2 2" xfId="21477"/>
    <cellStyle name="Normal 24 6 2 2 2 2" xfId="21478"/>
    <cellStyle name="Normal 24 6 2 2 3" xfId="21479"/>
    <cellStyle name="Normal 24 6 2 2 3 2" xfId="21480"/>
    <cellStyle name="Normal 24 6 2 2 4" xfId="21481"/>
    <cellStyle name="Normal 24 6 2 2 4 2" xfId="21482"/>
    <cellStyle name="Normal 24 6 2 2 5" xfId="21483"/>
    <cellStyle name="Normal 24 6 2 2 6" xfId="21484"/>
    <cellStyle name="Normal 24 6 2 3" xfId="21485"/>
    <cellStyle name="Normal 24 6 2 3 2" xfId="21486"/>
    <cellStyle name="Normal 24 6 2 3 2 2" xfId="21487"/>
    <cellStyle name="Normal 24 6 2 3 3" xfId="21488"/>
    <cellStyle name="Normal 24 6 2 3 3 2" xfId="21489"/>
    <cellStyle name="Normal 24 6 2 3 4" xfId="21490"/>
    <cellStyle name="Normal 24 6 2 3 4 2" xfId="21491"/>
    <cellStyle name="Normal 24 6 2 3 5" xfId="21492"/>
    <cellStyle name="Normal 24 6 2 4" xfId="21493"/>
    <cellStyle name="Normal 24 6 2 4 2" xfId="21494"/>
    <cellStyle name="Normal 24 6 2 4 2 2" xfId="21495"/>
    <cellStyle name="Normal 24 6 2 4 3" xfId="21496"/>
    <cellStyle name="Normal 24 6 2 5" xfId="21497"/>
    <cellStyle name="Normal 24 6 2 5 2" xfId="21498"/>
    <cellStyle name="Normal 24 6 2 6" xfId="21499"/>
    <cellStyle name="Normal 24 6 2 6 2" xfId="21500"/>
    <cellStyle name="Normal 24 6 2 7" xfId="21501"/>
    <cellStyle name="Normal 24 6 2 7 2" xfId="21502"/>
    <cellStyle name="Normal 24 6 2 8" xfId="21503"/>
    <cellStyle name="Normal 24 6 2 9" xfId="21504"/>
    <cellStyle name="Normal 24 6 3" xfId="21505"/>
    <cellStyle name="Normal 24 6 3 2" xfId="21506"/>
    <cellStyle name="Normal 24 6 3 2 2" xfId="21507"/>
    <cellStyle name="Normal 24 6 3 3" xfId="21508"/>
    <cellStyle name="Normal 24 6 3 3 2" xfId="21509"/>
    <cellStyle name="Normal 24 6 3 4" xfId="21510"/>
    <cellStyle name="Normal 24 6 3 4 2" xfId="21511"/>
    <cellStyle name="Normal 24 6 3 5" xfId="21512"/>
    <cellStyle name="Normal 24 6 3 6" xfId="21513"/>
    <cellStyle name="Normal 24 6 4" xfId="21514"/>
    <cellStyle name="Normal 24 6 4 2" xfId="21515"/>
    <cellStyle name="Normal 24 6 4 2 2" xfId="21516"/>
    <cellStyle name="Normal 24 6 4 3" xfId="21517"/>
    <cellStyle name="Normal 24 6 4 3 2" xfId="21518"/>
    <cellStyle name="Normal 24 6 4 4" xfId="21519"/>
    <cellStyle name="Normal 24 6 4 4 2" xfId="21520"/>
    <cellStyle name="Normal 24 6 4 5" xfId="21521"/>
    <cellStyle name="Normal 24 6 5" xfId="21522"/>
    <cellStyle name="Normal 24 6 5 2" xfId="21523"/>
    <cellStyle name="Normal 24 6 5 2 2" xfId="21524"/>
    <cellStyle name="Normal 24 6 5 3" xfId="21525"/>
    <cellStyle name="Normal 24 6 6" xfId="21526"/>
    <cellStyle name="Normal 24 6 6 2" xfId="21527"/>
    <cellStyle name="Normal 24 6 7" xfId="21528"/>
    <cellStyle name="Normal 24 6 7 2" xfId="21529"/>
    <cellStyle name="Normal 24 6 8" xfId="21530"/>
    <cellStyle name="Normal 24 6 8 2" xfId="21531"/>
    <cellStyle name="Normal 24 6 9" xfId="21532"/>
    <cellStyle name="Normal 24 7" xfId="21533"/>
    <cellStyle name="Normal 24 7 10" xfId="21534"/>
    <cellStyle name="Normal 24 7 2" xfId="21535"/>
    <cellStyle name="Normal 24 7 2 2" xfId="21536"/>
    <cellStyle name="Normal 24 7 2 2 2" xfId="21537"/>
    <cellStyle name="Normal 24 7 2 2 2 2" xfId="21538"/>
    <cellStyle name="Normal 24 7 2 2 3" xfId="21539"/>
    <cellStyle name="Normal 24 7 2 2 3 2" xfId="21540"/>
    <cellStyle name="Normal 24 7 2 2 4" xfId="21541"/>
    <cellStyle name="Normal 24 7 2 2 4 2" xfId="21542"/>
    <cellStyle name="Normal 24 7 2 2 5" xfId="21543"/>
    <cellStyle name="Normal 24 7 2 2 6" xfId="21544"/>
    <cellStyle name="Normal 24 7 2 3" xfId="21545"/>
    <cellStyle name="Normal 24 7 2 3 2" xfId="21546"/>
    <cellStyle name="Normal 24 7 2 3 2 2" xfId="21547"/>
    <cellStyle name="Normal 24 7 2 3 3" xfId="21548"/>
    <cellStyle name="Normal 24 7 2 3 3 2" xfId="21549"/>
    <cellStyle name="Normal 24 7 2 3 4" xfId="21550"/>
    <cellStyle name="Normal 24 7 2 3 4 2" xfId="21551"/>
    <cellStyle name="Normal 24 7 2 3 5" xfId="21552"/>
    <cellStyle name="Normal 24 7 2 4" xfId="21553"/>
    <cellStyle name="Normal 24 7 2 4 2" xfId="21554"/>
    <cellStyle name="Normal 24 7 2 4 2 2" xfId="21555"/>
    <cellStyle name="Normal 24 7 2 4 3" xfId="21556"/>
    <cellStyle name="Normal 24 7 2 5" xfId="21557"/>
    <cellStyle name="Normal 24 7 2 5 2" xfId="21558"/>
    <cellStyle name="Normal 24 7 2 6" xfId="21559"/>
    <cellStyle name="Normal 24 7 2 6 2" xfId="21560"/>
    <cellStyle name="Normal 24 7 2 7" xfId="21561"/>
    <cellStyle name="Normal 24 7 2 7 2" xfId="21562"/>
    <cellStyle name="Normal 24 7 2 8" xfId="21563"/>
    <cellStyle name="Normal 24 7 2 9" xfId="21564"/>
    <cellStyle name="Normal 24 7 3" xfId="21565"/>
    <cellStyle name="Normal 24 7 3 2" xfId="21566"/>
    <cellStyle name="Normal 24 7 3 2 2" xfId="21567"/>
    <cellStyle name="Normal 24 7 3 3" xfId="21568"/>
    <cellStyle name="Normal 24 7 3 3 2" xfId="21569"/>
    <cellStyle name="Normal 24 7 3 4" xfId="21570"/>
    <cellStyle name="Normal 24 7 3 4 2" xfId="21571"/>
    <cellStyle name="Normal 24 7 3 5" xfId="21572"/>
    <cellStyle name="Normal 24 7 3 6" xfId="21573"/>
    <cellStyle name="Normal 24 7 4" xfId="21574"/>
    <cellStyle name="Normal 24 7 4 2" xfId="21575"/>
    <cellStyle name="Normal 24 7 4 2 2" xfId="21576"/>
    <cellStyle name="Normal 24 7 4 3" xfId="21577"/>
    <cellStyle name="Normal 24 7 4 3 2" xfId="21578"/>
    <cellStyle name="Normal 24 7 4 4" xfId="21579"/>
    <cellStyle name="Normal 24 7 4 4 2" xfId="21580"/>
    <cellStyle name="Normal 24 7 4 5" xfId="21581"/>
    <cellStyle name="Normal 24 7 5" xfId="21582"/>
    <cellStyle name="Normal 24 7 5 2" xfId="21583"/>
    <cellStyle name="Normal 24 7 5 2 2" xfId="21584"/>
    <cellStyle name="Normal 24 7 5 3" xfId="21585"/>
    <cellStyle name="Normal 24 7 6" xfId="21586"/>
    <cellStyle name="Normal 24 7 6 2" xfId="21587"/>
    <cellStyle name="Normal 24 7 7" xfId="21588"/>
    <cellStyle name="Normal 24 7 7 2" xfId="21589"/>
    <cellStyle name="Normal 24 7 8" xfId="21590"/>
    <cellStyle name="Normal 24 7 8 2" xfId="21591"/>
    <cellStyle name="Normal 24 7 9" xfId="21592"/>
    <cellStyle name="Normal 24 8" xfId="21593"/>
    <cellStyle name="Normal 24 8 2" xfId="21594"/>
    <cellStyle name="Normal 24 8 2 2" xfId="21595"/>
    <cellStyle name="Normal 24 8 2 2 2" xfId="21596"/>
    <cellStyle name="Normal 24 8 2 3" xfId="21597"/>
    <cellStyle name="Normal 24 8 2 3 2" xfId="21598"/>
    <cellStyle name="Normal 24 8 2 4" xfId="21599"/>
    <cellStyle name="Normal 24 8 2 4 2" xfId="21600"/>
    <cellStyle name="Normal 24 8 2 5" xfId="21601"/>
    <cellStyle name="Normal 24 8 2 6" xfId="21602"/>
    <cellStyle name="Normal 24 8 3" xfId="21603"/>
    <cellStyle name="Normal 24 8 3 2" xfId="21604"/>
    <cellStyle name="Normal 24 8 3 2 2" xfId="21605"/>
    <cellStyle name="Normal 24 8 3 3" xfId="21606"/>
    <cellStyle name="Normal 24 8 3 3 2" xfId="21607"/>
    <cellStyle name="Normal 24 8 3 4" xfId="21608"/>
    <cellStyle name="Normal 24 8 3 4 2" xfId="21609"/>
    <cellStyle name="Normal 24 8 3 5" xfId="21610"/>
    <cellStyle name="Normal 24 8 4" xfId="21611"/>
    <cellStyle name="Normal 24 8 4 2" xfId="21612"/>
    <cellStyle name="Normal 24 8 4 2 2" xfId="21613"/>
    <cellStyle name="Normal 24 8 4 3" xfId="21614"/>
    <cellStyle name="Normal 24 8 5" xfId="21615"/>
    <cellStyle name="Normal 24 8 5 2" xfId="21616"/>
    <cellStyle name="Normal 24 8 6" xfId="21617"/>
    <cellStyle name="Normal 24 8 6 2" xfId="21618"/>
    <cellStyle name="Normal 24 8 7" xfId="21619"/>
    <cellStyle name="Normal 24 8 7 2" xfId="21620"/>
    <cellStyle name="Normal 24 8 8" xfId="21621"/>
    <cellStyle name="Normal 24 8 9" xfId="21622"/>
    <cellStyle name="Normal 24 9" xfId="21623"/>
    <cellStyle name="Normal 24 9 2" xfId="21624"/>
    <cellStyle name="Normal 24 9 2 2" xfId="21625"/>
    <cellStyle name="Normal 24 9 3" xfId="21626"/>
    <cellStyle name="Normal 24 9 3 2" xfId="21627"/>
    <cellStyle name="Normal 24 9 4" xfId="21628"/>
    <cellStyle name="Normal 24 9 4 2" xfId="21629"/>
    <cellStyle name="Normal 24 9 5" xfId="21630"/>
    <cellStyle name="Normal 24 9 5 2" xfId="21631"/>
    <cellStyle name="Normal 24 9 6" xfId="21632"/>
    <cellStyle name="Normal 24_Sheet3" xfId="21633"/>
    <cellStyle name="Normal 240" xfId="57234"/>
    <cellStyle name="Normal 240 2" xfId="57235"/>
    <cellStyle name="Normal 240 3" xfId="57236"/>
    <cellStyle name="Normal 241" xfId="57237"/>
    <cellStyle name="Normal 241 2" xfId="57238"/>
    <cellStyle name="Normal 241 2 2" xfId="57239"/>
    <cellStyle name="Normal 241 3" xfId="57240"/>
    <cellStyle name="Normal 241 4" xfId="57241"/>
    <cellStyle name="Normal 242" xfId="57242"/>
    <cellStyle name="Normal 242 2" xfId="57243"/>
    <cellStyle name="Normal 243" xfId="57244"/>
    <cellStyle name="Normal 244" xfId="57245"/>
    <cellStyle name="Normal 245" xfId="57246"/>
    <cellStyle name="Normal 246" xfId="57247"/>
    <cellStyle name="Normal 247" xfId="57248"/>
    <cellStyle name="Normal 248" xfId="57249"/>
    <cellStyle name="Normal 248 2" xfId="57250"/>
    <cellStyle name="Normal 248 2 2" xfId="57251"/>
    <cellStyle name="Normal 248 3" xfId="57252"/>
    <cellStyle name="Normal 249" xfId="57253"/>
    <cellStyle name="Normal 25" xfId="21634"/>
    <cellStyle name="Normal 25 10" xfId="21635"/>
    <cellStyle name="Normal 25 10 2" xfId="21636"/>
    <cellStyle name="Normal 25 10 3" xfId="21637"/>
    <cellStyle name="Normal 25 11" xfId="21638"/>
    <cellStyle name="Normal 25 11 2" xfId="21639"/>
    <cellStyle name="Normal 25 11 3" xfId="21640"/>
    <cellStyle name="Normal 25 12" xfId="21641"/>
    <cellStyle name="Normal 25 12 2" xfId="21642"/>
    <cellStyle name="Normal 25 12 3" xfId="21643"/>
    <cellStyle name="Normal 25 13" xfId="21644"/>
    <cellStyle name="Normal 25 13 2" xfId="21645"/>
    <cellStyle name="Normal 25 13 2 2" xfId="21646"/>
    <cellStyle name="Normal 25 13 3" xfId="21647"/>
    <cellStyle name="Normal 25 14" xfId="21648"/>
    <cellStyle name="Normal 25 14 2" xfId="21649"/>
    <cellStyle name="Normal 25 14 3" xfId="21650"/>
    <cellStyle name="Normal 25 15" xfId="21651"/>
    <cellStyle name="Normal 25 15 2" xfId="21652"/>
    <cellStyle name="Normal 25 16" xfId="21653"/>
    <cellStyle name="Normal 25 16 2" xfId="21654"/>
    <cellStyle name="Normal 25 17" xfId="21655"/>
    <cellStyle name="Normal 25 17 2" xfId="21656"/>
    <cellStyle name="Normal 25 18" xfId="21657"/>
    <cellStyle name="Normal 25 18 2" xfId="21658"/>
    <cellStyle name="Normal 25 19" xfId="21659"/>
    <cellStyle name="Normal 25 19 2" xfId="21660"/>
    <cellStyle name="Normal 25 2" xfId="21661"/>
    <cellStyle name="Normal 25 2 2" xfId="21662"/>
    <cellStyle name="Normal 25 2 2 2" xfId="21663"/>
    <cellStyle name="Normal 25 2 2 3" xfId="21664"/>
    <cellStyle name="Normal 25 2 3" xfId="21665"/>
    <cellStyle name="Normal 25 2 3 2" xfId="21666"/>
    <cellStyle name="Normal 25 2 4" xfId="21667"/>
    <cellStyle name="Normal 25 2 5" xfId="21668"/>
    <cellStyle name="Normal 25 2 6" xfId="21669"/>
    <cellStyle name="Normal 25 2_Income Statement " xfId="57254"/>
    <cellStyle name="Normal 25 20" xfId="21670"/>
    <cellStyle name="Normal 25 20 2" xfId="21671"/>
    <cellStyle name="Normal 25 21" xfId="21672"/>
    <cellStyle name="Normal 25 21 2" xfId="21673"/>
    <cellStyle name="Normal 25 22" xfId="21674"/>
    <cellStyle name="Normal 25 22 2" xfId="21675"/>
    <cellStyle name="Normal 25 23" xfId="21676"/>
    <cellStyle name="Normal 25 23 2" xfId="21677"/>
    <cellStyle name="Normal 25 24" xfId="21678"/>
    <cellStyle name="Normal 25 24 2" xfId="21679"/>
    <cellStyle name="Normal 25 25" xfId="21680"/>
    <cellStyle name="Normal 25 25 2" xfId="21681"/>
    <cellStyle name="Normal 25 26" xfId="21682"/>
    <cellStyle name="Normal 25 26 2" xfId="21683"/>
    <cellStyle name="Normal 25 27" xfId="21684"/>
    <cellStyle name="Normal 25 27 2" xfId="21685"/>
    <cellStyle name="Normal 25 28" xfId="21686"/>
    <cellStyle name="Normal 25 28 2" xfId="21687"/>
    <cellStyle name="Normal 25 29" xfId="21688"/>
    <cellStyle name="Normal 25 29 2" xfId="21689"/>
    <cellStyle name="Normal 25 3" xfId="21690"/>
    <cellStyle name="Normal 25 3 2" xfId="21691"/>
    <cellStyle name="Normal 25 3 2 2" xfId="21692"/>
    <cellStyle name="Normal 25 3 2 3" xfId="57255"/>
    <cellStyle name="Normal 25 3 3" xfId="21693"/>
    <cellStyle name="Normal 25 3 4" xfId="57256"/>
    <cellStyle name="Normal 25 3 5" xfId="57257"/>
    <cellStyle name="Normal 25 3 6" xfId="57258"/>
    <cellStyle name="Normal 25 30" xfId="21694"/>
    <cellStyle name="Normal 25 30 2" xfId="21695"/>
    <cellStyle name="Normal 25 31" xfId="21696"/>
    <cellStyle name="Normal 25 31 2" xfId="21697"/>
    <cellStyle name="Normal 25 32" xfId="21698"/>
    <cellStyle name="Normal 25 32 2" xfId="21699"/>
    <cellStyle name="Normal 25 33" xfId="21700"/>
    <cellStyle name="Normal 25 33 2" xfId="21701"/>
    <cellStyle name="Normal 25 34" xfId="21702"/>
    <cellStyle name="Normal 25 34 2" xfId="21703"/>
    <cellStyle name="Normal 25 35" xfId="21704"/>
    <cellStyle name="Normal 25 35 2" xfId="21705"/>
    <cellStyle name="Normal 25 36" xfId="21706"/>
    <cellStyle name="Normal 25 36 2" xfId="21707"/>
    <cellStyle name="Normal 25 37" xfId="21708"/>
    <cellStyle name="Normal 25 37 2" xfId="21709"/>
    <cellStyle name="Normal 25 38" xfId="21710"/>
    <cellStyle name="Normal 25 38 2" xfId="21711"/>
    <cellStyle name="Normal 25 39" xfId="21712"/>
    <cellStyle name="Normal 25 39 2" xfId="21713"/>
    <cellStyle name="Normal 25 4" xfId="21714"/>
    <cellStyle name="Normal 25 4 2" xfId="21715"/>
    <cellStyle name="Normal 25 4 3" xfId="21716"/>
    <cellStyle name="Normal 25 4 4" xfId="21717"/>
    <cellStyle name="Normal 25 40" xfId="21718"/>
    <cellStyle name="Normal 25 40 2" xfId="21719"/>
    <cellStyle name="Normal 25 41" xfId="21720"/>
    <cellStyle name="Normal 25 41 2" xfId="21721"/>
    <cellStyle name="Normal 25 42" xfId="21722"/>
    <cellStyle name="Normal 25 42 2" xfId="21723"/>
    <cellStyle name="Normal 25 43" xfId="21724"/>
    <cellStyle name="Normal 25 43 2" xfId="21725"/>
    <cellStyle name="Normal 25 44" xfId="21726"/>
    <cellStyle name="Normal 25 44 2" xfId="21727"/>
    <cellStyle name="Normal 25 45" xfId="21728"/>
    <cellStyle name="Normal 25 45 2" xfId="21729"/>
    <cellStyle name="Normal 25 46" xfId="21730"/>
    <cellStyle name="Normal 25 46 2" xfId="21731"/>
    <cellStyle name="Normal 25 47" xfId="21732"/>
    <cellStyle name="Normal 25 5" xfId="21733"/>
    <cellStyle name="Normal 25 5 2" xfId="21734"/>
    <cellStyle name="Normal 25 5 3" xfId="21735"/>
    <cellStyle name="Normal 25 5 4" xfId="21736"/>
    <cellStyle name="Normal 25 6" xfId="21737"/>
    <cellStyle name="Normal 25 6 2" xfId="21738"/>
    <cellStyle name="Normal 25 6 3" xfId="21739"/>
    <cellStyle name="Normal 25 6 4" xfId="21740"/>
    <cellStyle name="Normal 25 7" xfId="21741"/>
    <cellStyle name="Normal 25 7 2" xfId="21742"/>
    <cellStyle name="Normal 25 7 3" xfId="21743"/>
    <cellStyle name="Normal 25 7 4" xfId="21744"/>
    <cellStyle name="Normal 25 8" xfId="21745"/>
    <cellStyle name="Normal 25 8 2" xfId="21746"/>
    <cellStyle name="Normal 25 8 3" xfId="21747"/>
    <cellStyle name="Normal 25 9" xfId="21748"/>
    <cellStyle name="Normal 25 9 2" xfId="21749"/>
    <cellStyle name="Normal 25 9 3" xfId="21750"/>
    <cellStyle name="Normal 25_CLS-TES-KS_12-28-10" xfId="21751"/>
    <cellStyle name="Normal 250" xfId="57259"/>
    <cellStyle name="Normal 251" xfId="57260"/>
    <cellStyle name="Normal 252" xfId="57261"/>
    <cellStyle name="Normal 252 2" xfId="57262"/>
    <cellStyle name="Normal 253" xfId="57263"/>
    <cellStyle name="Normal 254" xfId="57264"/>
    <cellStyle name="Normal 255" xfId="57265"/>
    <cellStyle name="Normal 256" xfId="57266"/>
    <cellStyle name="Normal 257" xfId="57267"/>
    <cellStyle name="Normal 258" xfId="57268"/>
    <cellStyle name="Normal 259" xfId="57269"/>
    <cellStyle name="Normal 26" xfId="21752"/>
    <cellStyle name="Normal 26 2" xfId="21753"/>
    <cellStyle name="Normal 26 2 2" xfId="21754"/>
    <cellStyle name="Normal 26 2 3" xfId="21755"/>
    <cellStyle name="Normal 26 2 4" xfId="57270"/>
    <cellStyle name="Normal 26 3" xfId="21756"/>
    <cellStyle name="Normal 26 3 2" xfId="21757"/>
    <cellStyle name="Normal 26 3 3" xfId="21758"/>
    <cellStyle name="Normal 26 4" xfId="21759"/>
    <cellStyle name="Normal 26 4 2" xfId="21760"/>
    <cellStyle name="Normal 26 4 3" xfId="21761"/>
    <cellStyle name="Normal 26 5" xfId="21762"/>
    <cellStyle name="Normal 26 5 2" xfId="21763"/>
    <cellStyle name="Normal 26 6" xfId="21764"/>
    <cellStyle name="Normal 26 6 2" xfId="57271"/>
    <cellStyle name="Normal 26 7" xfId="57272"/>
    <cellStyle name="Normal 26 8" xfId="57273"/>
    <cellStyle name="Normal 260" xfId="57274"/>
    <cellStyle name="Normal 261" xfId="57275"/>
    <cellStyle name="Normal 262" xfId="57276"/>
    <cellStyle name="Normal 263" xfId="57277"/>
    <cellStyle name="Normal 264" xfId="57278"/>
    <cellStyle name="Normal 265" xfId="57279"/>
    <cellStyle name="Normal 266" xfId="57280"/>
    <cellStyle name="Normal 267" xfId="57281"/>
    <cellStyle name="Normal 268" xfId="57282"/>
    <cellStyle name="Normal 269" xfId="57283"/>
    <cellStyle name="Normal 27" xfId="21765"/>
    <cellStyle name="Normal 27 2" xfId="21766"/>
    <cellStyle name="Normal 27 2 2" xfId="21767"/>
    <cellStyle name="Normal 27 2 3" xfId="21768"/>
    <cellStyle name="Normal 27 3" xfId="21769"/>
    <cellStyle name="Normal 27 3 2" xfId="21770"/>
    <cellStyle name="Normal 27 3 3" xfId="21771"/>
    <cellStyle name="Normal 27 4" xfId="21772"/>
    <cellStyle name="Normal 27 4 2" xfId="21773"/>
    <cellStyle name="Normal 27 4 3" xfId="21774"/>
    <cellStyle name="Normal 27 5" xfId="21775"/>
    <cellStyle name="Normal 27 5 2" xfId="21776"/>
    <cellStyle name="Normal 27 6" xfId="21777"/>
    <cellStyle name="Normal 27 6 2" xfId="57284"/>
    <cellStyle name="Normal 27 7" xfId="57285"/>
    <cellStyle name="Normal 27 7 2" xfId="57286"/>
    <cellStyle name="Normal 27 7 3" xfId="57287"/>
    <cellStyle name="Normal 27 8" xfId="57288"/>
    <cellStyle name="Normal 270" xfId="57289"/>
    <cellStyle name="Normal 271" xfId="57290"/>
    <cellStyle name="Normal 272" xfId="57291"/>
    <cellStyle name="Normal 273" xfId="57292"/>
    <cellStyle name="Normal 274" xfId="57293"/>
    <cellStyle name="Normal 275" xfId="4"/>
    <cellStyle name="Normal 276" xfId="57294"/>
    <cellStyle name="Normal 277" xfId="57295"/>
    <cellStyle name="Normal 278" xfId="57296"/>
    <cellStyle name="Normal 279" xfId="57297"/>
    <cellStyle name="Normal 28" xfId="21778"/>
    <cellStyle name="Normal 28 2" xfId="21779"/>
    <cellStyle name="Normal 28 2 2" xfId="21780"/>
    <cellStyle name="Normal 28 2 2 2" xfId="21781"/>
    <cellStyle name="Normal 28 2 2 3" xfId="21782"/>
    <cellStyle name="Normal 28 2 3" xfId="21783"/>
    <cellStyle name="Normal 28 2 4" xfId="21784"/>
    <cellStyle name="Normal 28 3" xfId="21785"/>
    <cellStyle name="Normal 28 3 2" xfId="21786"/>
    <cellStyle name="Normal 28 4" xfId="21787"/>
    <cellStyle name="Normal 28 4 2" xfId="21788"/>
    <cellStyle name="Normal 28 4 3" xfId="21789"/>
    <cellStyle name="Normal 28 5" xfId="21790"/>
    <cellStyle name="Normal 28 5 2" xfId="21791"/>
    <cellStyle name="Normal 28 6" xfId="21792"/>
    <cellStyle name="Normal 28_Sheet3" xfId="21793"/>
    <cellStyle name="Normal 280" xfId="57298"/>
    <cellStyle name="Normal 281" xfId="57299"/>
    <cellStyle name="Normal 282" xfId="57300"/>
    <cellStyle name="Normal 283" xfId="57301"/>
    <cellStyle name="Normal 284" xfId="57302"/>
    <cellStyle name="Normal 285" xfId="57303"/>
    <cellStyle name="Normal 286" xfId="57304"/>
    <cellStyle name="Normal 287" xfId="57305"/>
    <cellStyle name="Normal 288" xfId="57306"/>
    <cellStyle name="Normal 289" xfId="57307"/>
    <cellStyle name="Normal 29" xfId="21794"/>
    <cellStyle name="Normal 29 2" xfId="21795"/>
    <cellStyle name="Normal 29 2 2" xfId="21796"/>
    <cellStyle name="Normal 29 2 2 2" xfId="21797"/>
    <cellStyle name="Normal 29 2 2 3" xfId="21798"/>
    <cellStyle name="Normal 29 2 3" xfId="21799"/>
    <cellStyle name="Normal 29 3" xfId="21800"/>
    <cellStyle name="Normal 29 3 2" xfId="21801"/>
    <cellStyle name="Normal 29 3 3" xfId="21802"/>
    <cellStyle name="Normal 29 4" xfId="21803"/>
    <cellStyle name="Normal 29 4 2" xfId="21804"/>
    <cellStyle name="Normal 29 4 3" xfId="21805"/>
    <cellStyle name="Normal 29 5" xfId="21806"/>
    <cellStyle name="Normal 290" xfId="57308"/>
    <cellStyle name="Normal 291" xfId="57309"/>
    <cellStyle name="Normal 292" xfId="57310"/>
    <cellStyle name="Normal 293" xfId="57311"/>
    <cellStyle name="Normal 294" xfId="57312"/>
    <cellStyle name="Normal 295" xfId="57313"/>
    <cellStyle name="Normal 296" xfId="57314"/>
    <cellStyle name="Normal 297" xfId="57315"/>
    <cellStyle name="Normal 298" xfId="57316"/>
    <cellStyle name="Normal 299" xfId="57317"/>
    <cellStyle name="Normal 3" xfId="12"/>
    <cellStyle name="Normal 3 10" xfId="21807"/>
    <cellStyle name="Normal 3 10 2" xfId="21808"/>
    <cellStyle name="Normal 3 10 2 2" xfId="21809"/>
    <cellStyle name="Normal 3 10 2 2 2" xfId="57318"/>
    <cellStyle name="Normal 3 10 2 2 3" xfId="57319"/>
    <cellStyle name="Normal 3 10 2 2 3 2" xfId="57320"/>
    <cellStyle name="Normal 3 10 2 2 3 2 2" xfId="57321"/>
    <cellStyle name="Normal 3 10 2 2 3 3" xfId="57322"/>
    <cellStyle name="Normal 3 10 2 2 3 4" xfId="57323"/>
    <cellStyle name="Normal 3 10 2 3" xfId="21810"/>
    <cellStyle name="Normal 3 10 2 3 2" xfId="21811"/>
    <cellStyle name="Normal 3 10 2 3 3" xfId="57324"/>
    <cellStyle name="Normal 3 10 2 3 3 2" xfId="57325"/>
    <cellStyle name="Normal 3 10 2 3 3 2 2" xfId="57326"/>
    <cellStyle name="Normal 3 10 2 3 3 3" xfId="57327"/>
    <cellStyle name="Normal 3 10 2 3 3 4" xfId="57328"/>
    <cellStyle name="Normal 3 10 2 4" xfId="21812"/>
    <cellStyle name="Normal 3 10 2 5" xfId="21813"/>
    <cellStyle name="Normal 3 10 2 5 2" xfId="57329"/>
    <cellStyle name="Normal 3 10 2 5 2 2" xfId="57330"/>
    <cellStyle name="Normal 3 10 2 5 3" xfId="57331"/>
    <cellStyle name="Normal 3 10 2 5 4" xfId="57332"/>
    <cellStyle name="Normal 3 10 3" xfId="21814"/>
    <cellStyle name="Normal 3 10 3 2" xfId="57333"/>
    <cellStyle name="Normal 3 10 3 3" xfId="57334"/>
    <cellStyle name="Normal 3 10 3 4" xfId="57335"/>
    <cellStyle name="Normal 3 10 3 5" xfId="57336"/>
    <cellStyle name="Normal 3 10 3 5 2" xfId="57337"/>
    <cellStyle name="Normal 3 10 3 5 2 2" xfId="57338"/>
    <cellStyle name="Normal 3 10 3 5 3" xfId="57339"/>
    <cellStyle name="Normal 3 10 3 5 4" xfId="57340"/>
    <cellStyle name="Normal 3 10 4" xfId="57341"/>
    <cellStyle name="Normal 3 10 4 2" xfId="57342"/>
    <cellStyle name="Normal 3 10 4 3" xfId="57343"/>
    <cellStyle name="Normal 3 10 4 3 2" xfId="57344"/>
    <cellStyle name="Normal 3 10 4 3 2 2" xfId="57345"/>
    <cellStyle name="Normal 3 10 4 3 3" xfId="57346"/>
    <cellStyle name="Normal 3 10 4 3 4" xfId="57347"/>
    <cellStyle name="Normal 3 10 5" xfId="57348"/>
    <cellStyle name="Normal 3 10 6" xfId="57349"/>
    <cellStyle name="Normal 3 10 7" xfId="57350"/>
    <cellStyle name="Normal 3 10 8" xfId="57351"/>
    <cellStyle name="Normal 3 10 8 2" xfId="57352"/>
    <cellStyle name="Normal 3 10 8 2 2" xfId="57353"/>
    <cellStyle name="Normal 3 10 8 3" xfId="57354"/>
    <cellStyle name="Normal 3 10 8 4" xfId="57355"/>
    <cellStyle name="Normal 3 10_Income Statement " xfId="57356"/>
    <cellStyle name="Normal 3 100" xfId="21815"/>
    <cellStyle name="Normal 3 100 2" xfId="21816"/>
    <cellStyle name="Normal 3 100 2 2" xfId="21817"/>
    <cellStyle name="Normal 3 100 2 2 2" xfId="21818"/>
    <cellStyle name="Normal 3 100 2 2 2 2" xfId="21819"/>
    <cellStyle name="Normal 3 100 2 2 2 3" xfId="21820"/>
    <cellStyle name="Normal 3 100 2 2 3" xfId="21821"/>
    <cellStyle name="Normal 3 100 2 2 4" xfId="21822"/>
    <cellStyle name="Normal 3 100 2 3" xfId="21823"/>
    <cellStyle name="Normal 3 100 2 3 2" xfId="21824"/>
    <cellStyle name="Normal 3 100 3" xfId="21825"/>
    <cellStyle name="Normal 3 100 3 2" xfId="57357"/>
    <cellStyle name="Normal 3 100 3 3" xfId="57358"/>
    <cellStyle name="Normal 3 100 4" xfId="57359"/>
    <cellStyle name="Normal 3 100 5" xfId="57360"/>
    <cellStyle name="Normal 3 100 6" xfId="57361"/>
    <cellStyle name="Normal 3 100_Income Statement " xfId="57362"/>
    <cellStyle name="Normal 3 101" xfId="21826"/>
    <cellStyle name="Normal 3 101 10" xfId="21827"/>
    <cellStyle name="Normal 3 101 11" xfId="21828"/>
    <cellStyle name="Normal 3 101 2" xfId="21829"/>
    <cellStyle name="Normal 3 101 2 2" xfId="21830"/>
    <cellStyle name="Normal 3 101 2 2 2" xfId="21831"/>
    <cellStyle name="Normal 3 101 2 2 2 2" xfId="21832"/>
    <cellStyle name="Normal 3 101 2 2 3" xfId="21833"/>
    <cellStyle name="Normal 3 101 2 2 3 2" xfId="21834"/>
    <cellStyle name="Normal 3 101 2 2 4" xfId="21835"/>
    <cellStyle name="Normal 3 101 2 2 4 2" xfId="21836"/>
    <cellStyle name="Normal 3 101 2 2 5" xfId="21837"/>
    <cellStyle name="Normal 3 101 2 2 5 2" xfId="21838"/>
    <cellStyle name="Normal 3 101 2 2 6" xfId="21839"/>
    <cellStyle name="Normal 3 101 2 3" xfId="21840"/>
    <cellStyle name="Normal 3 101 2 3 2" xfId="21841"/>
    <cellStyle name="Normal 3 101 2 4" xfId="21842"/>
    <cellStyle name="Normal 3 101 2 4 2" xfId="21843"/>
    <cellStyle name="Normal 3 101 2 5" xfId="21844"/>
    <cellStyle name="Normal 3 101 2 5 2" xfId="21845"/>
    <cellStyle name="Normal 3 101 2 6" xfId="21846"/>
    <cellStyle name="Normal 3 101 2 6 2" xfId="21847"/>
    <cellStyle name="Normal 3 101 2 7" xfId="21848"/>
    <cellStyle name="Normal 3 101 2 8" xfId="21849"/>
    <cellStyle name="Normal 3 101 3" xfId="21850"/>
    <cellStyle name="Normal 3 101 3 2" xfId="21851"/>
    <cellStyle name="Normal 3 101 3 2 2" xfId="21852"/>
    <cellStyle name="Normal 3 101 3 3" xfId="21853"/>
    <cellStyle name="Normal 3 101 3 3 2" xfId="21854"/>
    <cellStyle name="Normal 3 101 3 4" xfId="21855"/>
    <cellStyle name="Normal 3 101 3 4 2" xfId="21856"/>
    <cellStyle name="Normal 3 101 3 5" xfId="21857"/>
    <cellStyle name="Normal 3 101 3 5 2" xfId="21858"/>
    <cellStyle name="Normal 3 101 3 6" xfId="21859"/>
    <cellStyle name="Normal 3 101 4" xfId="21860"/>
    <cellStyle name="Normal 3 101 4 2" xfId="21861"/>
    <cellStyle name="Normal 3 101 5" xfId="21862"/>
    <cellStyle name="Normal 3 101 5 2" xfId="21863"/>
    <cellStyle name="Normal 3 101 6" xfId="21864"/>
    <cellStyle name="Normal 3 101 7" xfId="21865"/>
    <cellStyle name="Normal 3 101 7 2" xfId="21866"/>
    <cellStyle name="Normal 3 101 8" xfId="21867"/>
    <cellStyle name="Normal 3 101 8 2" xfId="21868"/>
    <cellStyle name="Normal 3 101 9" xfId="21869"/>
    <cellStyle name="Normal 3 102" xfId="21870"/>
    <cellStyle name="Normal 3 102 2" xfId="21871"/>
    <cellStyle name="Normal 3 102 2 2" xfId="21872"/>
    <cellStyle name="Normal 3 102 2 2 2" xfId="21873"/>
    <cellStyle name="Normal 3 102 2 3" xfId="21874"/>
    <cellStyle name="Normal 3 102 2 3 2" xfId="21875"/>
    <cellStyle name="Normal 3 102 2 4" xfId="21876"/>
    <cellStyle name="Normal 3 102 2 4 2" xfId="21877"/>
    <cellStyle name="Normal 3 102 2 5" xfId="21878"/>
    <cellStyle name="Normal 3 102 2 5 2" xfId="21879"/>
    <cellStyle name="Normal 3 102 2 6" xfId="21880"/>
    <cellStyle name="Normal 3 102 2 7" xfId="21881"/>
    <cellStyle name="Normal 3 102 3" xfId="21882"/>
    <cellStyle name="Normal 3 102 3 2" xfId="21883"/>
    <cellStyle name="Normal 3 102 4" xfId="21884"/>
    <cellStyle name="Normal 3 102 4 2" xfId="21885"/>
    <cellStyle name="Normal 3 102 5" xfId="21886"/>
    <cellStyle name="Normal 3 102 6" xfId="21887"/>
    <cellStyle name="Normal 3 102 6 2" xfId="21888"/>
    <cellStyle name="Normal 3 102 7" xfId="21889"/>
    <cellStyle name="Normal 3 102 7 2" xfId="21890"/>
    <cellStyle name="Normal 3 102 8" xfId="21891"/>
    <cellStyle name="Normal 3 102 9" xfId="21892"/>
    <cellStyle name="Normal 3 103" xfId="21893"/>
    <cellStyle name="Normal 3 103 10" xfId="21894"/>
    <cellStyle name="Normal 3 103 2" xfId="21895"/>
    <cellStyle name="Normal 3 103 2 2" xfId="21896"/>
    <cellStyle name="Normal 3 103 2 2 2" xfId="21897"/>
    <cellStyle name="Normal 3 103 2 3" xfId="21898"/>
    <cellStyle name="Normal 3 103 2 3 2" xfId="21899"/>
    <cellStyle name="Normal 3 103 2 4" xfId="21900"/>
    <cellStyle name="Normal 3 103 2 4 2" xfId="21901"/>
    <cellStyle name="Normal 3 103 2 5" xfId="21902"/>
    <cellStyle name="Normal 3 103 2 5 2" xfId="21903"/>
    <cellStyle name="Normal 3 103 2 6" xfId="21904"/>
    <cellStyle name="Normal 3 103 2 7" xfId="21905"/>
    <cellStyle name="Normal 3 103 3" xfId="21906"/>
    <cellStyle name="Normal 3 103 3 2" xfId="21907"/>
    <cellStyle name="Normal 3 103 4" xfId="21908"/>
    <cellStyle name="Normal 3 103 4 2" xfId="21909"/>
    <cellStyle name="Normal 3 103 5" xfId="21910"/>
    <cellStyle name="Normal 3 103 6" xfId="21911"/>
    <cellStyle name="Normal 3 103 6 2" xfId="21912"/>
    <cellStyle name="Normal 3 103 7" xfId="21913"/>
    <cellStyle name="Normal 3 103 7 2" xfId="21914"/>
    <cellStyle name="Normal 3 103 8" xfId="21915"/>
    <cellStyle name="Normal 3 103 9" xfId="21916"/>
    <cellStyle name="Normal 3 104" xfId="21917"/>
    <cellStyle name="Normal 3 104 2" xfId="21918"/>
    <cellStyle name="Normal 3 105" xfId="21919"/>
    <cellStyle name="Normal 3 105 2" xfId="21920"/>
    <cellStyle name="Normal 3 106" xfId="21921"/>
    <cellStyle name="Normal 3 106 2" xfId="21922"/>
    <cellStyle name="Normal 3 107" xfId="21923"/>
    <cellStyle name="Normal 3 107 2" xfId="21924"/>
    <cellStyle name="Normal 3 108" xfId="21925"/>
    <cellStyle name="Normal 3 109" xfId="57363"/>
    <cellStyle name="Normal 3 11" xfId="21926"/>
    <cellStyle name="Normal 3 11 2" xfId="21927"/>
    <cellStyle name="Normal 3 11 2 2" xfId="21928"/>
    <cellStyle name="Normal 3 11 2 3" xfId="21929"/>
    <cellStyle name="Normal 3 11 2 3 2" xfId="21930"/>
    <cellStyle name="Normal 3 11 2 4" xfId="21931"/>
    <cellStyle name="Normal 3 11 2 5" xfId="21932"/>
    <cellStyle name="Normal 3 11 2 5 2" xfId="57364"/>
    <cellStyle name="Normal 3 11 2 5 2 2" xfId="57365"/>
    <cellStyle name="Normal 3 11 2 5 3" xfId="57366"/>
    <cellStyle name="Normal 3 11 2 5 4" xfId="57367"/>
    <cellStyle name="Normal 3 11 3" xfId="21933"/>
    <cellStyle name="Normal 3 11 3 2" xfId="57368"/>
    <cellStyle name="Normal 3 11 3 3" xfId="57369"/>
    <cellStyle name="Normal 3 11 3 4" xfId="57370"/>
    <cellStyle name="Normal 3 11 3 5" xfId="57371"/>
    <cellStyle name="Normal 3 11 3 5 2" xfId="57372"/>
    <cellStyle name="Normal 3 11 3 5 2 2" xfId="57373"/>
    <cellStyle name="Normal 3 11 3 5 3" xfId="57374"/>
    <cellStyle name="Normal 3 11 3 5 4" xfId="57375"/>
    <cellStyle name="Normal 3 11 4" xfId="57376"/>
    <cellStyle name="Normal 3 11 5" xfId="57377"/>
    <cellStyle name="Normal 3 11 6" xfId="57378"/>
    <cellStyle name="Normal 3 11 7" xfId="57379"/>
    <cellStyle name="Normal 3 11 8" xfId="57380"/>
    <cellStyle name="Normal 3 11 8 2" xfId="57381"/>
    <cellStyle name="Normal 3 11 8 2 2" xfId="57382"/>
    <cellStyle name="Normal 3 11 8 3" xfId="57383"/>
    <cellStyle name="Normal 3 11 8 4" xfId="57384"/>
    <cellStyle name="Normal 3 11_Income Statement " xfId="57385"/>
    <cellStyle name="Normal 3 110" xfId="57386"/>
    <cellStyle name="Normal 3 111" xfId="57387"/>
    <cellStyle name="Normal 3 112" xfId="57388"/>
    <cellStyle name="Normal 3 113" xfId="57389"/>
    <cellStyle name="Normal 3 114" xfId="57390"/>
    <cellStyle name="Normal 3 115" xfId="57391"/>
    <cellStyle name="Normal 3 116" xfId="57392"/>
    <cellStyle name="Normal 3 117" xfId="57393"/>
    <cellStyle name="Normal 3 117 2" xfId="57394"/>
    <cellStyle name="Normal 3 118" xfId="57395"/>
    <cellStyle name="Normal 3 118 2" xfId="57396"/>
    <cellStyle name="Normal 3 119" xfId="57397"/>
    <cellStyle name="Normal 3 119 2" xfId="57398"/>
    <cellStyle name="Normal 3 12" xfId="21934"/>
    <cellStyle name="Normal 3 12 2" xfId="21935"/>
    <cellStyle name="Normal 3 12 2 2" xfId="21936"/>
    <cellStyle name="Normal 3 12 2 3" xfId="21937"/>
    <cellStyle name="Normal 3 12 2 3 2" xfId="21938"/>
    <cellStyle name="Normal 3 12 2 4" xfId="21939"/>
    <cellStyle name="Normal 3 12 2 5" xfId="21940"/>
    <cellStyle name="Normal 3 12 2 5 2" xfId="57399"/>
    <cellStyle name="Normal 3 12 2 5 2 2" xfId="57400"/>
    <cellStyle name="Normal 3 12 2 5 3" xfId="57401"/>
    <cellStyle name="Normal 3 12 2 5 4" xfId="57402"/>
    <cellStyle name="Normal 3 12 3" xfId="21941"/>
    <cellStyle name="Normal 3 12 3 2" xfId="57403"/>
    <cellStyle name="Normal 3 12 3 3" xfId="57404"/>
    <cellStyle name="Normal 3 12 3 4" xfId="57405"/>
    <cellStyle name="Normal 3 12 3 5" xfId="57406"/>
    <cellStyle name="Normal 3 12 3 5 2" xfId="57407"/>
    <cellStyle name="Normal 3 12 3 5 2 2" xfId="57408"/>
    <cellStyle name="Normal 3 12 3 5 3" xfId="57409"/>
    <cellStyle name="Normal 3 12 3 5 4" xfId="57410"/>
    <cellStyle name="Normal 3 12 4" xfId="57411"/>
    <cellStyle name="Normal 3 12 5" xfId="57412"/>
    <cellStyle name="Normal 3 12 6" xfId="57413"/>
    <cellStyle name="Normal 3 12 7" xfId="57414"/>
    <cellStyle name="Normal 3 12 8" xfId="57415"/>
    <cellStyle name="Normal 3 12 8 2" xfId="57416"/>
    <cellStyle name="Normal 3 12 8 2 2" xfId="57417"/>
    <cellStyle name="Normal 3 12 8 3" xfId="57418"/>
    <cellStyle name="Normal 3 12 8 4" xfId="57419"/>
    <cellStyle name="Normal 3 12_Income Statement " xfId="57420"/>
    <cellStyle name="Normal 3 120" xfId="57421"/>
    <cellStyle name="Normal 3 121" xfId="57422"/>
    <cellStyle name="Normal 3 122" xfId="57423"/>
    <cellStyle name="Normal 3 123" xfId="57424"/>
    <cellStyle name="Normal 3 124" xfId="57425"/>
    <cellStyle name="Normal 3 124 2" xfId="57426"/>
    <cellStyle name="Normal 3 125" xfId="57427"/>
    <cellStyle name="Normal 3 125 2" xfId="57428"/>
    <cellStyle name="Normal 3 126" xfId="57429"/>
    <cellStyle name="Normal 3 126 2" xfId="57430"/>
    <cellStyle name="Normal 3 127" xfId="57431"/>
    <cellStyle name="Normal 3 127 2" xfId="57432"/>
    <cellStyle name="Normal 3 128" xfId="57433"/>
    <cellStyle name="Normal 3 128 2" xfId="57434"/>
    <cellStyle name="Normal 3 129" xfId="57435"/>
    <cellStyle name="Normal 3 129 2" xfId="57436"/>
    <cellStyle name="Normal 3 13" xfId="21942"/>
    <cellStyle name="Normal 3 13 2" xfId="21943"/>
    <cellStyle name="Normal 3 13 2 2" xfId="21944"/>
    <cellStyle name="Normal 3 13 2 3" xfId="21945"/>
    <cellStyle name="Normal 3 13 2 3 2" xfId="21946"/>
    <cellStyle name="Normal 3 13 2 4" xfId="21947"/>
    <cellStyle name="Normal 3 13 2 5" xfId="21948"/>
    <cellStyle name="Normal 3 13 2 5 2" xfId="57437"/>
    <cellStyle name="Normal 3 13 2 5 2 2" xfId="57438"/>
    <cellStyle name="Normal 3 13 2 5 3" xfId="57439"/>
    <cellStyle name="Normal 3 13 2 5 4" xfId="57440"/>
    <cellStyle name="Normal 3 13 3" xfId="21949"/>
    <cellStyle name="Normal 3 13 3 2" xfId="57441"/>
    <cellStyle name="Normal 3 13 3 3" xfId="57442"/>
    <cellStyle name="Normal 3 13 3 4" xfId="57443"/>
    <cellStyle name="Normal 3 13 3 5" xfId="57444"/>
    <cellStyle name="Normal 3 13 3 5 2" xfId="57445"/>
    <cellStyle name="Normal 3 13 3 5 2 2" xfId="57446"/>
    <cellStyle name="Normal 3 13 3 5 3" xfId="57447"/>
    <cellStyle name="Normal 3 13 3 5 4" xfId="57448"/>
    <cellStyle name="Normal 3 13 4" xfId="57449"/>
    <cellStyle name="Normal 3 13 5" xfId="57450"/>
    <cellStyle name="Normal 3 13 6" xfId="57451"/>
    <cellStyle name="Normal 3 13 7" xfId="57452"/>
    <cellStyle name="Normal 3 13 8" xfId="57453"/>
    <cellStyle name="Normal 3 13 8 2" xfId="57454"/>
    <cellStyle name="Normal 3 13 8 2 2" xfId="57455"/>
    <cellStyle name="Normal 3 13 8 3" xfId="57456"/>
    <cellStyle name="Normal 3 13 8 4" xfId="57457"/>
    <cellStyle name="Normal 3 13_Income Statement " xfId="57458"/>
    <cellStyle name="Normal 3 130" xfId="57459"/>
    <cellStyle name="Normal 3 130 2" xfId="57460"/>
    <cellStyle name="Normal 3 131" xfId="57461"/>
    <cellStyle name="Normal 3 132" xfId="57462"/>
    <cellStyle name="Normal 3 133" xfId="57463"/>
    <cellStyle name="Normal 3 134" xfId="57464"/>
    <cellStyle name="Normal 3 135" xfId="57465"/>
    <cellStyle name="Normal 3 135 2" xfId="57466"/>
    <cellStyle name="Normal 3 135 2 2" xfId="57467"/>
    <cellStyle name="Normal 3 135 3" xfId="57468"/>
    <cellStyle name="Normal 3 135 4" xfId="57469"/>
    <cellStyle name="Normal 3 136" xfId="57470"/>
    <cellStyle name="Normal 3 137" xfId="57471"/>
    <cellStyle name="Normal 3 138" xfId="57472"/>
    <cellStyle name="Normal 3 139" xfId="57473"/>
    <cellStyle name="Normal 3 14" xfId="21950"/>
    <cellStyle name="Normal 3 14 2" xfId="21951"/>
    <cellStyle name="Normal 3 14 2 2" xfId="21952"/>
    <cellStyle name="Normal 3 14 2 2 2" xfId="21953"/>
    <cellStyle name="Normal 3 14 2 2 2 2" xfId="21954"/>
    <cellStyle name="Normal 3 14 2 2 3" xfId="21955"/>
    <cellStyle name="Normal 3 14 2 2 4" xfId="21956"/>
    <cellStyle name="Normal 3 14 2 3" xfId="21957"/>
    <cellStyle name="Normal 3 14 2 3 2" xfId="21958"/>
    <cellStyle name="Normal 3 14 2 4" xfId="57474"/>
    <cellStyle name="Normal 3 14 2 5" xfId="57475"/>
    <cellStyle name="Normal 3 14 2 5 2" xfId="57476"/>
    <cellStyle name="Normal 3 14 2 5 2 2" xfId="57477"/>
    <cellStyle name="Normal 3 14 2 5 3" xfId="57478"/>
    <cellStyle name="Normal 3 14 2 5 4" xfId="57479"/>
    <cellStyle name="Normal 3 14 3" xfId="21959"/>
    <cellStyle name="Normal 3 14 3 2" xfId="57480"/>
    <cellStyle name="Normal 3 14 3 3" xfId="57481"/>
    <cellStyle name="Normal 3 14 4" xfId="57482"/>
    <cellStyle name="Normal 3 14 5" xfId="57483"/>
    <cellStyle name="Normal 3 14 6" xfId="57484"/>
    <cellStyle name="Normal 3 14 7" xfId="57485"/>
    <cellStyle name="Normal 3 14 8" xfId="57486"/>
    <cellStyle name="Normal 3 14 8 2" xfId="57487"/>
    <cellStyle name="Normal 3 14 8 2 2" xfId="57488"/>
    <cellStyle name="Normal 3 14 8 3" xfId="57489"/>
    <cellStyle name="Normal 3 14 8 4" xfId="57490"/>
    <cellStyle name="Normal 3 14_Income Statement " xfId="57491"/>
    <cellStyle name="Normal 3 140" xfId="57492"/>
    <cellStyle name="Normal 3 141" xfId="57493"/>
    <cellStyle name="Normal 3 142" xfId="57494"/>
    <cellStyle name="Normal 3 143" xfId="57495"/>
    <cellStyle name="Normal 3 15" xfId="21960"/>
    <cellStyle name="Normal 3 15 2" xfId="21961"/>
    <cellStyle name="Normal 3 15 2 2" xfId="21962"/>
    <cellStyle name="Normal 3 15 2 2 2" xfId="21963"/>
    <cellStyle name="Normal 3 15 2 2 2 2" xfId="21964"/>
    <cellStyle name="Normal 3 15 2 2 3" xfId="21965"/>
    <cellStyle name="Normal 3 15 2 2 4" xfId="21966"/>
    <cellStyle name="Normal 3 15 2 3" xfId="21967"/>
    <cellStyle name="Normal 3 15 2 3 2" xfId="21968"/>
    <cellStyle name="Normal 3 15 3" xfId="21969"/>
    <cellStyle name="Normal 3 15 3 2" xfId="57496"/>
    <cellStyle name="Normal 3 15 3 3" xfId="57497"/>
    <cellStyle name="Normal 3 15 4" xfId="57498"/>
    <cellStyle name="Normal 3 15 5" xfId="57499"/>
    <cellStyle name="Normal 3 15 6" xfId="57500"/>
    <cellStyle name="Normal 3 15 7" xfId="57501"/>
    <cellStyle name="Normal 3 15 8" xfId="57502"/>
    <cellStyle name="Normal 3 15 8 2" xfId="57503"/>
    <cellStyle name="Normal 3 15 8 2 2" xfId="57504"/>
    <cellStyle name="Normal 3 15 8 3" xfId="57505"/>
    <cellStyle name="Normal 3 15 8 4" xfId="57506"/>
    <cellStyle name="Normal 3 15_Income Statement " xfId="57507"/>
    <cellStyle name="Normal 3 16" xfId="21970"/>
    <cellStyle name="Normal 3 16 2" xfId="21971"/>
    <cellStyle name="Normal 3 16 2 2" xfId="21972"/>
    <cellStyle name="Normal 3 16 2 2 2" xfId="21973"/>
    <cellStyle name="Normal 3 16 2 2 2 2" xfId="21974"/>
    <cellStyle name="Normal 3 16 2 2 3" xfId="21975"/>
    <cellStyle name="Normal 3 16 2 2 4" xfId="21976"/>
    <cellStyle name="Normal 3 16 2 3" xfId="21977"/>
    <cellStyle name="Normal 3 16 2 3 2" xfId="21978"/>
    <cellStyle name="Normal 3 16 3" xfId="21979"/>
    <cellStyle name="Normal 3 16 3 2" xfId="57508"/>
    <cellStyle name="Normal 3 16 3 3" xfId="57509"/>
    <cellStyle name="Normal 3 16 4" xfId="57510"/>
    <cellStyle name="Normal 3 16 5" xfId="57511"/>
    <cellStyle name="Normal 3 16 6" xfId="57512"/>
    <cellStyle name="Normal 3 16 7" xfId="57513"/>
    <cellStyle name="Normal 3 16 8" xfId="57514"/>
    <cellStyle name="Normal 3 16 8 2" xfId="57515"/>
    <cellStyle name="Normal 3 16 8 2 2" xfId="57516"/>
    <cellStyle name="Normal 3 16 8 3" xfId="57517"/>
    <cellStyle name="Normal 3 16 8 4" xfId="57518"/>
    <cellStyle name="Normal 3 16_Income Statement " xfId="57519"/>
    <cellStyle name="Normal 3 17" xfId="21980"/>
    <cellStyle name="Normal 3 17 2" xfId="21981"/>
    <cellStyle name="Normal 3 17 2 2" xfId="21982"/>
    <cellStyle name="Normal 3 17 2 2 2" xfId="21983"/>
    <cellStyle name="Normal 3 17 2 2 2 2" xfId="21984"/>
    <cellStyle name="Normal 3 17 2 2 3" xfId="21985"/>
    <cellStyle name="Normal 3 17 2 2 4" xfId="21986"/>
    <cellStyle name="Normal 3 17 2 3" xfId="21987"/>
    <cellStyle name="Normal 3 17 2 3 2" xfId="21988"/>
    <cellStyle name="Normal 3 17 3" xfId="21989"/>
    <cellStyle name="Normal 3 17 3 2" xfId="57520"/>
    <cellStyle name="Normal 3 17 3 3" xfId="57521"/>
    <cellStyle name="Normal 3 17 4" xfId="57522"/>
    <cellStyle name="Normal 3 17 5" xfId="57523"/>
    <cellStyle name="Normal 3 17 6" xfId="57524"/>
    <cellStyle name="Normal 3 17_Income Statement " xfId="57525"/>
    <cellStyle name="Normal 3 18" xfId="21990"/>
    <cellStyle name="Normal 3 18 2" xfId="21991"/>
    <cellStyle name="Normal 3 18 2 2" xfId="21992"/>
    <cellStyle name="Normal 3 18 2 2 2" xfId="21993"/>
    <cellStyle name="Normal 3 18 2 2 2 2" xfId="21994"/>
    <cellStyle name="Normal 3 18 2 2 3" xfId="21995"/>
    <cellStyle name="Normal 3 18 2 2 4" xfId="21996"/>
    <cellStyle name="Normal 3 18 2 3" xfId="21997"/>
    <cellStyle name="Normal 3 18 2 3 2" xfId="21998"/>
    <cellStyle name="Normal 3 18 3" xfId="21999"/>
    <cellStyle name="Normal 3 18 3 2" xfId="57526"/>
    <cellStyle name="Normal 3 18 3 3" xfId="57527"/>
    <cellStyle name="Normal 3 18 4" xfId="57528"/>
    <cellStyle name="Normal 3 18 5" xfId="57529"/>
    <cellStyle name="Normal 3 18 6" xfId="57530"/>
    <cellStyle name="Normal 3 18_Income Statement " xfId="57531"/>
    <cellStyle name="Normal 3 19" xfId="22000"/>
    <cellStyle name="Normal 3 19 2" xfId="22001"/>
    <cellStyle name="Normal 3 19 2 2" xfId="22002"/>
    <cellStyle name="Normal 3 19 2 2 2" xfId="22003"/>
    <cellStyle name="Normal 3 19 2 2 2 2" xfId="22004"/>
    <cellStyle name="Normal 3 19 2 2 3" xfId="22005"/>
    <cellStyle name="Normal 3 19 2 2 4" xfId="22006"/>
    <cellStyle name="Normal 3 19 2 3" xfId="22007"/>
    <cellStyle name="Normal 3 19 2 3 2" xfId="22008"/>
    <cellStyle name="Normal 3 19 3" xfId="22009"/>
    <cellStyle name="Normal 3 19 3 2" xfId="57532"/>
    <cellStyle name="Normal 3 19 3 3" xfId="57533"/>
    <cellStyle name="Normal 3 19 4" xfId="57534"/>
    <cellStyle name="Normal 3 19 5" xfId="57535"/>
    <cellStyle name="Normal 3 19 6" xfId="57536"/>
    <cellStyle name="Normal 3 19_Income Statement " xfId="57537"/>
    <cellStyle name="Normal 3 2" xfId="22010"/>
    <cellStyle name="Normal 3 2 10" xfId="22011"/>
    <cellStyle name="Normal 3 2 10 2" xfId="22012"/>
    <cellStyle name="Normal 3 2 10 3" xfId="22013"/>
    <cellStyle name="Normal 3 2 11" xfId="22014"/>
    <cellStyle name="Normal 3 2 11 2" xfId="22015"/>
    <cellStyle name="Normal 3 2 12" xfId="22016"/>
    <cellStyle name="Normal 3 2 2" xfId="22017"/>
    <cellStyle name="Normal 3 2 2 10" xfId="22018"/>
    <cellStyle name="Normal 3 2 2 2" xfId="22019"/>
    <cellStyle name="Normal 3 2 2 2 2" xfId="22020"/>
    <cellStyle name="Normal 3 2 2 2 3" xfId="22021"/>
    <cellStyle name="Normal 3 2 2 2 4" xfId="57538"/>
    <cellStyle name="Normal 3 2 2 3" xfId="22022"/>
    <cellStyle name="Normal 3 2 2 3 2" xfId="22023"/>
    <cellStyle name="Normal 3 2 2 3 2 2" xfId="22024"/>
    <cellStyle name="Normal 3 2 2 3 2 3" xfId="22025"/>
    <cellStyle name="Normal 3 2 2 3 3" xfId="22026"/>
    <cellStyle name="Normal 3 2 2 3 3 2" xfId="22027"/>
    <cellStyle name="Normal 3 2 2 3 4" xfId="22028"/>
    <cellStyle name="Normal 3 2 2 3 4 2" xfId="22029"/>
    <cellStyle name="Normal 3 2 2 3 4 3" xfId="22030"/>
    <cellStyle name="Normal 3 2 2 3 5" xfId="22031"/>
    <cellStyle name="Normal 3 2 2 3 5 2" xfId="22032"/>
    <cellStyle name="Normal 3 2 2 3 6" xfId="22033"/>
    <cellStyle name="Normal 3 2 2 3 6 2" xfId="22034"/>
    <cellStyle name="Normal 3 2 2 3 7" xfId="22035"/>
    <cellStyle name="Normal 3 2 2 3 7 2" xfId="22036"/>
    <cellStyle name="Normal 3 2 2 3 8" xfId="22037"/>
    <cellStyle name="Normal 3 2 2 3_Income Statement " xfId="57539"/>
    <cellStyle name="Normal 3 2 2 4" xfId="22038"/>
    <cellStyle name="Normal 3 2 2 4 2" xfId="22039"/>
    <cellStyle name="Normal 3 2 2 4 2 2" xfId="22040"/>
    <cellStyle name="Normal 3 2 2 4 3" xfId="22041"/>
    <cellStyle name="Normal 3 2 2 4 4" xfId="22042"/>
    <cellStyle name="Normal 3 2 2 5" xfId="22043"/>
    <cellStyle name="Normal 3 2 2 5 2" xfId="22044"/>
    <cellStyle name="Normal 3 2 2 6" xfId="22045"/>
    <cellStyle name="Normal 3 2 2 6 2" xfId="22046"/>
    <cellStyle name="Normal 3 2 2 6 3" xfId="22047"/>
    <cellStyle name="Normal 3 2 2 7" xfId="22048"/>
    <cellStyle name="Normal 3 2 2 7 2" xfId="22049"/>
    <cellStyle name="Normal 3 2 2 8" xfId="22050"/>
    <cellStyle name="Normal 3 2 2 8 2" xfId="22051"/>
    <cellStyle name="Normal 3 2 2 9" xfId="22052"/>
    <cellStyle name="Normal 3 2 2 9 2" xfId="22053"/>
    <cellStyle name="Normal 3 2 2_Energy Trading TBBS 5-5" xfId="22054"/>
    <cellStyle name="Normal 3 2 3" xfId="22055"/>
    <cellStyle name="Normal 3 2 3 2" xfId="22056"/>
    <cellStyle name="Normal 3 2 3 2 2" xfId="22057"/>
    <cellStyle name="Normal 3 2 3 2 2 2" xfId="22058"/>
    <cellStyle name="Normal 3 2 3 2 3" xfId="22059"/>
    <cellStyle name="Normal 3 2 3 2 4" xfId="22060"/>
    <cellStyle name="Normal 3 2 3 3" xfId="22061"/>
    <cellStyle name="Normal 3 2 3 3 2" xfId="22062"/>
    <cellStyle name="Normal 3 2 3 3 3" xfId="22063"/>
    <cellStyle name="Normal 3 2 3 4" xfId="57540"/>
    <cellStyle name="Normal 3 2 4" xfId="22064"/>
    <cellStyle name="Normal 3 2 4 2" xfId="22065"/>
    <cellStyle name="Normal 3 2 4 2 2" xfId="22066"/>
    <cellStyle name="Normal 3 2 4 3" xfId="22067"/>
    <cellStyle name="Normal 3 2 5" xfId="22068"/>
    <cellStyle name="Normal 3 2 6" xfId="22069"/>
    <cellStyle name="Normal 3 2 6 2" xfId="22070"/>
    <cellStyle name="Normal 3 2 6 2 2" xfId="22071"/>
    <cellStyle name="Normal 3 2 6 3" xfId="22072"/>
    <cellStyle name="Normal 3 2 6 3 2" xfId="22073"/>
    <cellStyle name="Normal 3 2 6 4" xfId="22074"/>
    <cellStyle name="Normal 3 2 7" xfId="22075"/>
    <cellStyle name="Normal 3 2 7 2" xfId="22076"/>
    <cellStyle name="Normal 3 2 7 2 2" xfId="22077"/>
    <cellStyle name="Normal 3 2 7 3" xfId="22078"/>
    <cellStyle name="Normal 3 2 7 3 2" xfId="22079"/>
    <cellStyle name="Normal 3 2 7 4" xfId="22080"/>
    <cellStyle name="Normal 3 2 8" xfId="22081"/>
    <cellStyle name="Normal 3 2 8 2" xfId="22082"/>
    <cellStyle name="Normal 3 2 8 3" xfId="22083"/>
    <cellStyle name="Normal 3 2 9" xfId="22084"/>
    <cellStyle name="Normal 3 2 9 2" xfId="22085"/>
    <cellStyle name="Normal 3 2 9 3" xfId="22086"/>
    <cellStyle name="Normal 3 2_00437" xfId="22087"/>
    <cellStyle name="Normal 3 20" xfId="22088"/>
    <cellStyle name="Normal 3 20 2" xfId="22089"/>
    <cellStyle name="Normal 3 20 2 2" xfId="22090"/>
    <cellStyle name="Normal 3 20 2 2 2" xfId="22091"/>
    <cellStyle name="Normal 3 20 2 2 2 2" xfId="22092"/>
    <cellStyle name="Normal 3 20 2 2 3" xfId="22093"/>
    <cellStyle name="Normal 3 20 2 2 4" xfId="22094"/>
    <cellStyle name="Normal 3 20 2 3" xfId="22095"/>
    <cellStyle name="Normal 3 20 2 3 2" xfId="22096"/>
    <cellStyle name="Normal 3 20 3" xfId="22097"/>
    <cellStyle name="Normal 3 20 3 2" xfId="57541"/>
    <cellStyle name="Normal 3 20 3 3" xfId="57542"/>
    <cellStyle name="Normal 3 20 4" xfId="57543"/>
    <cellStyle name="Normal 3 20 5" xfId="57544"/>
    <cellStyle name="Normal 3 20 6" xfId="57545"/>
    <cellStyle name="Normal 3 20_Income Statement " xfId="57546"/>
    <cellStyle name="Normal 3 21" xfId="22098"/>
    <cellStyle name="Normal 3 21 2" xfId="22099"/>
    <cellStyle name="Normal 3 21 2 2" xfId="22100"/>
    <cellStyle name="Normal 3 21 2 2 2" xfId="22101"/>
    <cellStyle name="Normal 3 21 2 2 2 2" xfId="22102"/>
    <cellStyle name="Normal 3 21 2 2 3" xfId="22103"/>
    <cellStyle name="Normal 3 21 2 2 4" xfId="22104"/>
    <cellStyle name="Normal 3 21 2 3" xfId="22105"/>
    <cellStyle name="Normal 3 21 2 3 2" xfId="22106"/>
    <cellStyle name="Normal 3 21 3" xfId="22107"/>
    <cellStyle name="Normal 3 21 3 2" xfId="57547"/>
    <cellStyle name="Normal 3 21 3 3" xfId="57548"/>
    <cellStyle name="Normal 3 21 4" xfId="57549"/>
    <cellStyle name="Normal 3 21 5" xfId="57550"/>
    <cellStyle name="Normal 3 21 6" xfId="57551"/>
    <cellStyle name="Normal 3 21_Income Statement " xfId="57552"/>
    <cellStyle name="Normal 3 22" xfId="22108"/>
    <cellStyle name="Normal 3 22 2" xfId="22109"/>
    <cellStyle name="Normal 3 22 2 2" xfId="22110"/>
    <cellStyle name="Normal 3 22 2 2 2" xfId="22111"/>
    <cellStyle name="Normal 3 22 2 2 2 2" xfId="22112"/>
    <cellStyle name="Normal 3 22 2 2 3" xfId="22113"/>
    <cellStyle name="Normal 3 22 2 2 4" xfId="22114"/>
    <cellStyle name="Normal 3 22 2 3" xfId="22115"/>
    <cellStyle name="Normal 3 22 2 3 2" xfId="22116"/>
    <cellStyle name="Normal 3 22 3" xfId="22117"/>
    <cellStyle name="Normal 3 22 3 2" xfId="57553"/>
    <cellStyle name="Normal 3 22 3 3" xfId="57554"/>
    <cellStyle name="Normal 3 22 4" xfId="57555"/>
    <cellStyle name="Normal 3 22 5" xfId="57556"/>
    <cellStyle name="Normal 3 22 6" xfId="57557"/>
    <cellStyle name="Normal 3 22_Income Statement " xfId="57558"/>
    <cellStyle name="Normal 3 23" xfId="22118"/>
    <cellStyle name="Normal 3 23 2" xfId="22119"/>
    <cellStyle name="Normal 3 23 2 2" xfId="22120"/>
    <cellStyle name="Normal 3 23 2 2 2" xfId="22121"/>
    <cellStyle name="Normal 3 23 2 2 2 2" xfId="22122"/>
    <cellStyle name="Normal 3 23 2 2 3" xfId="22123"/>
    <cellStyle name="Normal 3 23 2 2 4" xfId="22124"/>
    <cellStyle name="Normal 3 23 2 3" xfId="22125"/>
    <cellStyle name="Normal 3 23 2 3 2" xfId="22126"/>
    <cellStyle name="Normal 3 23 3" xfId="22127"/>
    <cellStyle name="Normal 3 23 3 2" xfId="57559"/>
    <cellStyle name="Normal 3 23 3 3" xfId="57560"/>
    <cellStyle name="Normal 3 23 4" xfId="57561"/>
    <cellStyle name="Normal 3 23 5" xfId="57562"/>
    <cellStyle name="Normal 3 23 6" xfId="57563"/>
    <cellStyle name="Normal 3 23_Income Statement " xfId="57564"/>
    <cellStyle name="Normal 3 24" xfId="22128"/>
    <cellStyle name="Normal 3 24 2" xfId="22129"/>
    <cellStyle name="Normal 3 24 2 2" xfId="22130"/>
    <cellStyle name="Normal 3 24 2 2 2" xfId="22131"/>
    <cellStyle name="Normal 3 24 2 2 2 2" xfId="22132"/>
    <cellStyle name="Normal 3 24 2 2 3" xfId="22133"/>
    <cellStyle name="Normal 3 24 2 2 4" xfId="22134"/>
    <cellStyle name="Normal 3 24 2 3" xfId="22135"/>
    <cellStyle name="Normal 3 24 2 3 2" xfId="22136"/>
    <cellStyle name="Normal 3 24 3" xfId="22137"/>
    <cellStyle name="Normal 3 24 3 2" xfId="57565"/>
    <cellStyle name="Normal 3 24 3 3" xfId="57566"/>
    <cellStyle name="Normal 3 24 4" xfId="57567"/>
    <cellStyle name="Normal 3 24 5" xfId="57568"/>
    <cellStyle name="Normal 3 24 6" xfId="57569"/>
    <cellStyle name="Normal 3 24_Income Statement " xfId="57570"/>
    <cellStyle name="Normal 3 25" xfId="22138"/>
    <cellStyle name="Normal 3 25 2" xfId="22139"/>
    <cellStyle name="Normal 3 25 2 2" xfId="22140"/>
    <cellStyle name="Normal 3 25 2 2 2" xfId="22141"/>
    <cellStyle name="Normal 3 25 2 2 2 2" xfId="22142"/>
    <cellStyle name="Normal 3 25 2 2 3" xfId="22143"/>
    <cellStyle name="Normal 3 25 2 2 4" xfId="22144"/>
    <cellStyle name="Normal 3 25 2 3" xfId="22145"/>
    <cellStyle name="Normal 3 25 2 3 2" xfId="22146"/>
    <cellStyle name="Normal 3 25 3" xfId="22147"/>
    <cellStyle name="Normal 3 25 3 2" xfId="57571"/>
    <cellStyle name="Normal 3 25 3 3" xfId="57572"/>
    <cellStyle name="Normal 3 25 4" xfId="57573"/>
    <cellStyle name="Normal 3 25 5" xfId="57574"/>
    <cellStyle name="Normal 3 25 6" xfId="57575"/>
    <cellStyle name="Normal 3 25_Income Statement " xfId="57576"/>
    <cellStyle name="Normal 3 26" xfId="22148"/>
    <cellStyle name="Normal 3 26 2" xfId="22149"/>
    <cellStyle name="Normal 3 26 2 2" xfId="22150"/>
    <cellStyle name="Normal 3 26 2 2 2" xfId="22151"/>
    <cellStyle name="Normal 3 26 2 2 2 2" xfId="22152"/>
    <cellStyle name="Normal 3 26 2 2 3" xfId="22153"/>
    <cellStyle name="Normal 3 26 2 2 4" xfId="22154"/>
    <cellStyle name="Normal 3 26 2 3" xfId="22155"/>
    <cellStyle name="Normal 3 26 2 3 2" xfId="22156"/>
    <cellStyle name="Normal 3 26 3" xfId="22157"/>
    <cellStyle name="Normal 3 26 3 2" xfId="57577"/>
    <cellStyle name="Normal 3 26 3 3" xfId="57578"/>
    <cellStyle name="Normal 3 26 4" xfId="57579"/>
    <cellStyle name="Normal 3 26 5" xfId="57580"/>
    <cellStyle name="Normal 3 26 6" xfId="57581"/>
    <cellStyle name="Normal 3 26_Income Statement " xfId="57582"/>
    <cellStyle name="Normal 3 27" xfId="22158"/>
    <cellStyle name="Normal 3 27 2" xfId="22159"/>
    <cellStyle name="Normal 3 27 2 2" xfId="22160"/>
    <cellStyle name="Normal 3 27 2 2 2" xfId="22161"/>
    <cellStyle name="Normal 3 27 2 2 2 2" xfId="22162"/>
    <cellStyle name="Normal 3 27 2 2 3" xfId="22163"/>
    <cellStyle name="Normal 3 27 2 2 4" xfId="22164"/>
    <cellStyle name="Normal 3 27 2 3" xfId="22165"/>
    <cellStyle name="Normal 3 27 2 3 2" xfId="22166"/>
    <cellStyle name="Normal 3 27 3" xfId="22167"/>
    <cellStyle name="Normal 3 27 3 2" xfId="57583"/>
    <cellStyle name="Normal 3 27 3 3" xfId="57584"/>
    <cellStyle name="Normal 3 27 4" xfId="57585"/>
    <cellStyle name="Normal 3 27 5" xfId="57586"/>
    <cellStyle name="Normal 3 27 6" xfId="57587"/>
    <cellStyle name="Normal 3 27_Income Statement " xfId="57588"/>
    <cellStyle name="Normal 3 28" xfId="22168"/>
    <cellStyle name="Normal 3 28 2" xfId="22169"/>
    <cellStyle name="Normal 3 28 2 2" xfId="22170"/>
    <cellStyle name="Normal 3 28 2 2 2" xfId="22171"/>
    <cellStyle name="Normal 3 28 2 2 2 2" xfId="22172"/>
    <cellStyle name="Normal 3 28 2 2 3" xfId="22173"/>
    <cellStyle name="Normal 3 28 2 2 4" xfId="22174"/>
    <cellStyle name="Normal 3 28 2 3" xfId="22175"/>
    <cellStyle name="Normal 3 28 2 3 2" xfId="22176"/>
    <cellStyle name="Normal 3 28 3" xfId="22177"/>
    <cellStyle name="Normal 3 28 3 2" xfId="57589"/>
    <cellStyle name="Normal 3 28 3 3" xfId="57590"/>
    <cellStyle name="Normal 3 28 4" xfId="57591"/>
    <cellStyle name="Normal 3 28 5" xfId="57592"/>
    <cellStyle name="Normal 3 28 6" xfId="57593"/>
    <cellStyle name="Normal 3 28_Income Statement " xfId="57594"/>
    <cellStyle name="Normal 3 29" xfId="22178"/>
    <cellStyle name="Normal 3 29 2" xfId="22179"/>
    <cellStyle name="Normal 3 29 2 2" xfId="22180"/>
    <cellStyle name="Normal 3 29 2 2 2" xfId="22181"/>
    <cellStyle name="Normal 3 29 2 2 2 2" xfId="22182"/>
    <cellStyle name="Normal 3 29 2 2 3" xfId="22183"/>
    <cellStyle name="Normal 3 29 2 2 4" xfId="22184"/>
    <cellStyle name="Normal 3 29 2 3" xfId="22185"/>
    <cellStyle name="Normal 3 29 2 3 2" xfId="22186"/>
    <cellStyle name="Normal 3 29 3" xfId="22187"/>
    <cellStyle name="Normal 3 29 3 2" xfId="57595"/>
    <cellStyle name="Normal 3 29 3 3" xfId="57596"/>
    <cellStyle name="Normal 3 29 4" xfId="57597"/>
    <cellStyle name="Normal 3 29 5" xfId="57598"/>
    <cellStyle name="Normal 3 29 6" xfId="57599"/>
    <cellStyle name="Normal 3 29_Income Statement " xfId="57600"/>
    <cellStyle name="Normal 3 3" xfId="22188"/>
    <cellStyle name="Normal 3 3 10" xfId="22189"/>
    <cellStyle name="Normal 3 3 10 2" xfId="57601"/>
    <cellStyle name="Normal 3 3 10 2 2" xfId="57602"/>
    <cellStyle name="Normal 3 3 10 2 2 2" xfId="57603"/>
    <cellStyle name="Normal 3 3 10 2 3" xfId="57604"/>
    <cellStyle name="Normal 3 3 10 2 4" xfId="57605"/>
    <cellStyle name="Normal 3 3 10 3" xfId="57606"/>
    <cellStyle name="Normal 3 3 10 3 2" xfId="57607"/>
    <cellStyle name="Normal 3 3 10 3 2 2" xfId="57608"/>
    <cellStyle name="Normal 3 3 10 3 3" xfId="57609"/>
    <cellStyle name="Normal 3 3 10 3 4" xfId="57610"/>
    <cellStyle name="Normal 3 3 10 4" xfId="57611"/>
    <cellStyle name="Normal 3 3 10 4 2" xfId="57612"/>
    <cellStyle name="Normal 3 3 10 5" xfId="57613"/>
    <cellStyle name="Normal 3 3 10 6" xfId="57614"/>
    <cellStyle name="Normal 3 3 11" xfId="22190"/>
    <cellStyle name="Normal 3 3 11 2" xfId="57615"/>
    <cellStyle name="Normal 3 3 11 2 2" xfId="57616"/>
    <cellStyle name="Normal 3 3 11 2 2 2" xfId="57617"/>
    <cellStyle name="Normal 3 3 11 2 3" xfId="57618"/>
    <cellStyle name="Normal 3 3 11 2 4" xfId="57619"/>
    <cellStyle name="Normal 3 3 11 3" xfId="57620"/>
    <cellStyle name="Normal 3 3 11 3 2" xfId="57621"/>
    <cellStyle name="Normal 3 3 11 3 2 2" xfId="57622"/>
    <cellStyle name="Normal 3 3 11 3 3" xfId="57623"/>
    <cellStyle name="Normal 3 3 11 3 4" xfId="57624"/>
    <cellStyle name="Normal 3 3 11 4" xfId="57625"/>
    <cellStyle name="Normal 3 3 11 4 2" xfId="57626"/>
    <cellStyle name="Normal 3 3 11 5" xfId="57627"/>
    <cellStyle name="Normal 3 3 11 6" xfId="57628"/>
    <cellStyle name="Normal 3 3 12" xfId="22191"/>
    <cellStyle name="Normal 3 3 12 2" xfId="57629"/>
    <cellStyle name="Normal 3 3 12 2 2" xfId="57630"/>
    <cellStyle name="Normal 3 3 12 2 2 2" xfId="57631"/>
    <cellStyle name="Normal 3 3 12 2 3" xfId="57632"/>
    <cellStyle name="Normal 3 3 12 2 4" xfId="57633"/>
    <cellStyle name="Normal 3 3 12 3" xfId="57634"/>
    <cellStyle name="Normal 3 3 12 3 2" xfId="57635"/>
    <cellStyle name="Normal 3 3 12 4" xfId="57636"/>
    <cellStyle name="Normal 3 3 12 5" xfId="57637"/>
    <cellStyle name="Normal 3 3 13" xfId="22192"/>
    <cellStyle name="Normal 3 3 13 2" xfId="22193"/>
    <cellStyle name="Normal 3 3 13 2 2" xfId="57638"/>
    <cellStyle name="Normal 3 3 13 3" xfId="57639"/>
    <cellStyle name="Normal 3 3 13 4" xfId="57640"/>
    <cellStyle name="Normal 3 3 14" xfId="22194"/>
    <cellStyle name="Normal 3 3 14 2" xfId="57641"/>
    <cellStyle name="Normal 3 3 14 2 2" xfId="57642"/>
    <cellStyle name="Normal 3 3 14 3" xfId="57643"/>
    <cellStyle name="Normal 3 3 14 4" xfId="57644"/>
    <cellStyle name="Normal 3 3 15" xfId="57645"/>
    <cellStyle name="Normal 3 3 15 2" xfId="57646"/>
    <cellStyle name="Normal 3 3 15 2 2" xfId="57647"/>
    <cellStyle name="Normal 3 3 15 3" xfId="57648"/>
    <cellStyle name="Normal 3 3 15 4" xfId="57649"/>
    <cellStyle name="Normal 3 3 2" xfId="22195"/>
    <cellStyle name="Normal 3 3 2 10" xfId="57650"/>
    <cellStyle name="Normal 3 3 2 10 2" xfId="57651"/>
    <cellStyle name="Normal 3 3 2 10 2 2" xfId="57652"/>
    <cellStyle name="Normal 3 3 2 10 3" xfId="57653"/>
    <cellStyle name="Normal 3 3 2 10 4" xfId="57654"/>
    <cellStyle name="Normal 3 3 2 11" xfId="57655"/>
    <cellStyle name="Normal 3 3 2 11 2" xfId="57656"/>
    <cellStyle name="Normal 3 3 2 11 2 2" xfId="57657"/>
    <cellStyle name="Normal 3 3 2 11 3" xfId="57658"/>
    <cellStyle name="Normal 3 3 2 11 4" xfId="57659"/>
    <cellStyle name="Normal 3 3 2 12" xfId="57660"/>
    <cellStyle name="Normal 3 3 2 13" xfId="57661"/>
    <cellStyle name="Normal 3 3 2 13 2" xfId="57662"/>
    <cellStyle name="Normal 3 3 2 13 2 2" xfId="57663"/>
    <cellStyle name="Normal 3 3 2 13 3" xfId="57664"/>
    <cellStyle name="Normal 3 3 2 13 4" xfId="57665"/>
    <cellStyle name="Normal 3 3 2 2" xfId="22196"/>
    <cellStyle name="Normal 3 3 2 2 10" xfId="57666"/>
    <cellStyle name="Normal 3 3 2 2 11" xfId="57667"/>
    <cellStyle name="Normal 3 3 2 2 11 2" xfId="57668"/>
    <cellStyle name="Normal 3 3 2 2 11 2 2" xfId="57669"/>
    <cellStyle name="Normal 3 3 2 2 11 3" xfId="57670"/>
    <cellStyle name="Normal 3 3 2 2 11 4" xfId="57671"/>
    <cellStyle name="Normal 3 3 2 2 2" xfId="57672"/>
    <cellStyle name="Normal 3 3 2 2 2 2" xfId="57673"/>
    <cellStyle name="Normal 3 3 2 2 3" xfId="57674"/>
    <cellStyle name="Normal 3 3 2 2 3 2" xfId="57675"/>
    <cellStyle name="Normal 3 3 2 2 3 2 2" xfId="57676"/>
    <cellStyle name="Normal 3 3 2 2 3 2 2 2" xfId="57677"/>
    <cellStyle name="Normal 3 3 2 2 3 2 2 2 2" xfId="57678"/>
    <cellStyle name="Normal 3 3 2 2 3 2 2 3" xfId="57679"/>
    <cellStyle name="Normal 3 3 2 2 3 2 2 4" xfId="57680"/>
    <cellStyle name="Normal 3 3 2 2 3 2 3" xfId="57681"/>
    <cellStyle name="Normal 3 3 2 2 3 2 3 2" xfId="57682"/>
    <cellStyle name="Normal 3 3 2 2 3 2 3 2 2" xfId="57683"/>
    <cellStyle name="Normal 3 3 2 2 3 2 3 3" xfId="57684"/>
    <cellStyle name="Normal 3 3 2 2 3 2 3 4" xfId="57685"/>
    <cellStyle name="Normal 3 3 2 2 3 2 4" xfId="57686"/>
    <cellStyle name="Normal 3 3 2 2 3 2 4 2" xfId="57687"/>
    <cellStyle name="Normal 3 3 2 2 3 2 5" xfId="57688"/>
    <cellStyle name="Normal 3 3 2 2 3 2 6" xfId="57689"/>
    <cellStyle name="Normal 3 3 2 2 3 3" xfId="57690"/>
    <cellStyle name="Normal 3 3 2 2 3 3 2" xfId="57691"/>
    <cellStyle name="Normal 3 3 2 2 3 3 2 2" xfId="57692"/>
    <cellStyle name="Normal 3 3 2 2 3 3 3" xfId="57693"/>
    <cellStyle name="Normal 3 3 2 2 3 3 4" xfId="57694"/>
    <cellStyle name="Normal 3 3 2 2 3 4" xfId="57695"/>
    <cellStyle name="Normal 3 3 2 2 3 4 2" xfId="57696"/>
    <cellStyle name="Normal 3 3 2 2 3 4 2 2" xfId="57697"/>
    <cellStyle name="Normal 3 3 2 2 3 4 3" xfId="57698"/>
    <cellStyle name="Normal 3 3 2 2 3 4 4" xfId="57699"/>
    <cellStyle name="Normal 3 3 2 2 3 5" xfId="57700"/>
    <cellStyle name="Normal 3 3 2 2 3 5 2" xfId="57701"/>
    <cellStyle name="Normal 3 3 2 2 3 6" xfId="57702"/>
    <cellStyle name="Normal 3 3 2 2 3 7" xfId="57703"/>
    <cellStyle name="Normal 3 3 2 2 4" xfId="57704"/>
    <cellStyle name="Normal 3 3 2 2 4 2" xfId="57705"/>
    <cellStyle name="Normal 3 3 2 2 4 2 2" xfId="57706"/>
    <cellStyle name="Normal 3 3 2 2 4 2 2 2" xfId="57707"/>
    <cellStyle name="Normal 3 3 2 2 4 2 2 2 2" xfId="57708"/>
    <cellStyle name="Normal 3 3 2 2 4 2 2 3" xfId="57709"/>
    <cellStyle name="Normal 3 3 2 2 4 2 2 4" xfId="57710"/>
    <cellStyle name="Normal 3 3 2 2 4 2 3" xfId="57711"/>
    <cellStyle name="Normal 3 3 2 2 4 2 3 2" xfId="57712"/>
    <cellStyle name="Normal 3 3 2 2 4 2 3 2 2" xfId="57713"/>
    <cellStyle name="Normal 3 3 2 2 4 2 3 3" xfId="57714"/>
    <cellStyle name="Normal 3 3 2 2 4 2 3 4" xfId="57715"/>
    <cellStyle name="Normal 3 3 2 2 4 2 4" xfId="57716"/>
    <cellStyle name="Normal 3 3 2 2 4 2 4 2" xfId="57717"/>
    <cellStyle name="Normal 3 3 2 2 4 2 5" xfId="57718"/>
    <cellStyle name="Normal 3 3 2 2 4 2 6" xfId="57719"/>
    <cellStyle name="Normal 3 3 2 2 4 3" xfId="57720"/>
    <cellStyle name="Normal 3 3 2 2 4 3 2" xfId="57721"/>
    <cellStyle name="Normal 3 3 2 2 4 3 2 2" xfId="57722"/>
    <cellStyle name="Normal 3 3 2 2 4 3 3" xfId="57723"/>
    <cellStyle name="Normal 3 3 2 2 4 3 4" xfId="57724"/>
    <cellStyle name="Normal 3 3 2 2 4 4" xfId="57725"/>
    <cellStyle name="Normal 3 3 2 2 4 4 2" xfId="57726"/>
    <cellStyle name="Normal 3 3 2 2 4 4 2 2" xfId="57727"/>
    <cellStyle name="Normal 3 3 2 2 4 4 3" xfId="57728"/>
    <cellStyle name="Normal 3 3 2 2 4 4 4" xfId="57729"/>
    <cellStyle name="Normal 3 3 2 2 4 5" xfId="57730"/>
    <cellStyle name="Normal 3 3 2 2 4 5 2" xfId="57731"/>
    <cellStyle name="Normal 3 3 2 2 4 6" xfId="57732"/>
    <cellStyle name="Normal 3 3 2 2 4 7" xfId="57733"/>
    <cellStyle name="Normal 3 3 2 2 5" xfId="57734"/>
    <cellStyle name="Normal 3 3 2 2 5 2" xfId="57735"/>
    <cellStyle name="Normal 3 3 2 2 5 2 2" xfId="57736"/>
    <cellStyle name="Normal 3 3 2 2 5 2 2 2" xfId="57737"/>
    <cellStyle name="Normal 3 3 2 2 5 2 3" xfId="57738"/>
    <cellStyle name="Normal 3 3 2 2 5 2 4" xfId="57739"/>
    <cellStyle name="Normal 3 3 2 2 5 3" xfId="57740"/>
    <cellStyle name="Normal 3 3 2 2 5 3 2" xfId="57741"/>
    <cellStyle name="Normal 3 3 2 2 5 3 2 2" xfId="57742"/>
    <cellStyle name="Normal 3 3 2 2 5 3 3" xfId="57743"/>
    <cellStyle name="Normal 3 3 2 2 5 3 4" xfId="57744"/>
    <cellStyle name="Normal 3 3 2 2 5 4" xfId="57745"/>
    <cellStyle name="Normal 3 3 2 2 5 4 2" xfId="57746"/>
    <cellStyle name="Normal 3 3 2 2 5 5" xfId="57747"/>
    <cellStyle name="Normal 3 3 2 2 5 6" xfId="57748"/>
    <cellStyle name="Normal 3 3 2 2 6" xfId="57749"/>
    <cellStyle name="Normal 3 3 2 2 6 2" xfId="57750"/>
    <cellStyle name="Normal 3 3 2 2 6 2 2" xfId="57751"/>
    <cellStyle name="Normal 3 3 2 2 6 2 2 2" xfId="57752"/>
    <cellStyle name="Normal 3 3 2 2 6 2 3" xfId="57753"/>
    <cellStyle name="Normal 3 3 2 2 6 2 4" xfId="57754"/>
    <cellStyle name="Normal 3 3 2 2 6 3" xfId="57755"/>
    <cellStyle name="Normal 3 3 2 2 6 3 2" xfId="57756"/>
    <cellStyle name="Normal 3 3 2 2 6 3 2 2" xfId="57757"/>
    <cellStyle name="Normal 3 3 2 2 6 3 3" xfId="57758"/>
    <cellStyle name="Normal 3 3 2 2 6 3 4" xfId="57759"/>
    <cellStyle name="Normal 3 3 2 2 6 4" xfId="57760"/>
    <cellStyle name="Normal 3 3 2 2 6 4 2" xfId="57761"/>
    <cellStyle name="Normal 3 3 2 2 6 5" xfId="57762"/>
    <cellStyle name="Normal 3 3 2 2 6 6" xfId="57763"/>
    <cellStyle name="Normal 3 3 2 2 7" xfId="57764"/>
    <cellStyle name="Normal 3 3 2 2 7 2" xfId="57765"/>
    <cellStyle name="Normal 3 3 2 2 7 2 2" xfId="57766"/>
    <cellStyle name="Normal 3 3 2 2 7 2 2 2" xfId="57767"/>
    <cellStyle name="Normal 3 3 2 2 7 2 3" xfId="57768"/>
    <cellStyle name="Normal 3 3 2 2 7 2 4" xfId="57769"/>
    <cellStyle name="Normal 3 3 2 2 7 3" xfId="57770"/>
    <cellStyle name="Normal 3 3 2 2 7 3 2" xfId="57771"/>
    <cellStyle name="Normal 3 3 2 2 7 4" xfId="57772"/>
    <cellStyle name="Normal 3 3 2 2 7 5" xfId="57773"/>
    <cellStyle name="Normal 3 3 2 2 8" xfId="57774"/>
    <cellStyle name="Normal 3 3 2 2 8 2" xfId="57775"/>
    <cellStyle name="Normal 3 3 2 2 8 2 2" xfId="57776"/>
    <cellStyle name="Normal 3 3 2 2 8 3" xfId="57777"/>
    <cellStyle name="Normal 3 3 2 2 8 4" xfId="57778"/>
    <cellStyle name="Normal 3 3 2 2 9" xfId="57779"/>
    <cellStyle name="Normal 3 3 2 2 9 2" xfId="57780"/>
    <cellStyle name="Normal 3 3 2 2 9 2 2" xfId="57781"/>
    <cellStyle name="Normal 3 3 2 2 9 3" xfId="57782"/>
    <cellStyle name="Normal 3 3 2 2 9 4" xfId="57783"/>
    <cellStyle name="Normal 3 3 2 3" xfId="57784"/>
    <cellStyle name="Normal 3 3 2 3 2" xfId="57785"/>
    <cellStyle name="Normal 3 3 2 3 2 2" xfId="57786"/>
    <cellStyle name="Normal 3 3 2 3 2 2 2" xfId="57787"/>
    <cellStyle name="Normal 3 3 2 3 2 2 2 2" xfId="57788"/>
    <cellStyle name="Normal 3 3 2 3 2 2 3" xfId="57789"/>
    <cellStyle name="Normal 3 3 2 3 2 2 4" xfId="57790"/>
    <cellStyle name="Normal 3 3 2 3 2 3" xfId="57791"/>
    <cellStyle name="Normal 3 3 2 3 2 3 2" xfId="57792"/>
    <cellStyle name="Normal 3 3 2 3 2 3 2 2" xfId="57793"/>
    <cellStyle name="Normal 3 3 2 3 2 3 3" xfId="57794"/>
    <cellStyle name="Normal 3 3 2 3 2 3 4" xfId="57795"/>
    <cellStyle name="Normal 3 3 2 3 2 4" xfId="57796"/>
    <cellStyle name="Normal 3 3 2 3 2 5" xfId="57797"/>
    <cellStyle name="Normal 3 3 2 3 2 5 2" xfId="57798"/>
    <cellStyle name="Normal 3 3 2 3 2 6" xfId="57799"/>
    <cellStyle name="Normal 3 3 2 3 2 7" xfId="57800"/>
    <cellStyle name="Normal 3 3 2 3 3" xfId="57801"/>
    <cellStyle name="Normal 3 3 2 3 3 2" xfId="57802"/>
    <cellStyle name="Normal 3 3 2 3 3 2 2" xfId="57803"/>
    <cellStyle name="Normal 3 3 2 3 3 3" xfId="57804"/>
    <cellStyle name="Normal 3 3 2 3 3 4" xfId="57805"/>
    <cellStyle name="Normal 3 3 2 3 4" xfId="57806"/>
    <cellStyle name="Normal 3 3 2 3 4 2" xfId="57807"/>
    <cellStyle name="Normal 3 3 2 3 4 2 2" xfId="57808"/>
    <cellStyle name="Normal 3 3 2 3 4 3" xfId="57809"/>
    <cellStyle name="Normal 3 3 2 3 4 4" xfId="57810"/>
    <cellStyle name="Normal 3 3 2 3 5" xfId="57811"/>
    <cellStyle name="Normal 3 3 2 3 6" xfId="57812"/>
    <cellStyle name="Normal 3 3 2 3 6 2" xfId="57813"/>
    <cellStyle name="Normal 3 3 2 3 6 2 2" xfId="57814"/>
    <cellStyle name="Normal 3 3 2 3 6 3" xfId="57815"/>
    <cellStyle name="Normal 3 3 2 3 6 4" xfId="57816"/>
    <cellStyle name="Normal 3 3 2 4" xfId="57817"/>
    <cellStyle name="Normal 3 3 2 5" xfId="57818"/>
    <cellStyle name="Normal 3 3 2 5 2" xfId="57819"/>
    <cellStyle name="Normal 3 3 2 5 2 2" xfId="57820"/>
    <cellStyle name="Normal 3 3 2 5 2 2 2" xfId="57821"/>
    <cellStyle name="Normal 3 3 2 5 2 2 2 2" xfId="57822"/>
    <cellStyle name="Normal 3 3 2 5 2 2 3" xfId="57823"/>
    <cellStyle name="Normal 3 3 2 5 2 2 4" xfId="57824"/>
    <cellStyle name="Normal 3 3 2 5 2 3" xfId="57825"/>
    <cellStyle name="Normal 3 3 2 5 2 3 2" xfId="57826"/>
    <cellStyle name="Normal 3 3 2 5 2 3 2 2" xfId="57827"/>
    <cellStyle name="Normal 3 3 2 5 2 3 3" xfId="57828"/>
    <cellStyle name="Normal 3 3 2 5 2 3 4" xfId="57829"/>
    <cellStyle name="Normal 3 3 2 5 2 4" xfId="57830"/>
    <cellStyle name="Normal 3 3 2 5 2 4 2" xfId="57831"/>
    <cellStyle name="Normal 3 3 2 5 2 5" xfId="57832"/>
    <cellStyle name="Normal 3 3 2 5 2 6" xfId="57833"/>
    <cellStyle name="Normal 3 3 2 5 3" xfId="57834"/>
    <cellStyle name="Normal 3 3 2 5 3 2" xfId="57835"/>
    <cellStyle name="Normal 3 3 2 5 3 2 2" xfId="57836"/>
    <cellStyle name="Normal 3 3 2 5 3 3" xfId="57837"/>
    <cellStyle name="Normal 3 3 2 5 3 4" xfId="57838"/>
    <cellStyle name="Normal 3 3 2 5 4" xfId="57839"/>
    <cellStyle name="Normal 3 3 2 5 4 2" xfId="57840"/>
    <cellStyle name="Normal 3 3 2 5 4 2 2" xfId="57841"/>
    <cellStyle name="Normal 3 3 2 5 4 3" xfId="57842"/>
    <cellStyle name="Normal 3 3 2 5 4 4" xfId="57843"/>
    <cellStyle name="Normal 3 3 2 5 5" xfId="57844"/>
    <cellStyle name="Normal 3 3 2 5 5 2" xfId="57845"/>
    <cellStyle name="Normal 3 3 2 5 6" xfId="57846"/>
    <cellStyle name="Normal 3 3 2 5 7" xfId="57847"/>
    <cellStyle name="Normal 3 3 2 6" xfId="57848"/>
    <cellStyle name="Normal 3 3 2 6 2" xfId="57849"/>
    <cellStyle name="Normal 3 3 2 6 2 2" xfId="57850"/>
    <cellStyle name="Normal 3 3 2 6 2 2 2" xfId="57851"/>
    <cellStyle name="Normal 3 3 2 6 2 3" xfId="57852"/>
    <cellStyle name="Normal 3 3 2 6 2 4" xfId="57853"/>
    <cellStyle name="Normal 3 3 2 6 3" xfId="57854"/>
    <cellStyle name="Normal 3 3 2 6 3 2" xfId="57855"/>
    <cellStyle name="Normal 3 3 2 6 3 2 2" xfId="57856"/>
    <cellStyle name="Normal 3 3 2 6 3 3" xfId="57857"/>
    <cellStyle name="Normal 3 3 2 6 3 4" xfId="57858"/>
    <cellStyle name="Normal 3 3 2 6 4" xfId="57859"/>
    <cellStyle name="Normal 3 3 2 6 4 2" xfId="57860"/>
    <cellStyle name="Normal 3 3 2 6 5" xfId="57861"/>
    <cellStyle name="Normal 3 3 2 6 6" xfId="57862"/>
    <cellStyle name="Normal 3 3 2 7" xfId="57863"/>
    <cellStyle name="Normal 3 3 2 7 2" xfId="57864"/>
    <cellStyle name="Normal 3 3 2 7 2 2" xfId="57865"/>
    <cellStyle name="Normal 3 3 2 7 2 2 2" xfId="57866"/>
    <cellStyle name="Normal 3 3 2 7 2 3" xfId="57867"/>
    <cellStyle name="Normal 3 3 2 7 2 4" xfId="57868"/>
    <cellStyle name="Normal 3 3 2 7 3" xfId="57869"/>
    <cellStyle name="Normal 3 3 2 7 3 2" xfId="57870"/>
    <cellStyle name="Normal 3 3 2 7 3 2 2" xfId="57871"/>
    <cellStyle name="Normal 3 3 2 7 3 3" xfId="57872"/>
    <cellStyle name="Normal 3 3 2 7 3 4" xfId="57873"/>
    <cellStyle name="Normal 3 3 2 7 4" xfId="57874"/>
    <cellStyle name="Normal 3 3 2 7 4 2" xfId="57875"/>
    <cellStyle name="Normal 3 3 2 7 5" xfId="57876"/>
    <cellStyle name="Normal 3 3 2 7 6" xfId="57877"/>
    <cellStyle name="Normal 3 3 2 8" xfId="57878"/>
    <cellStyle name="Normal 3 3 2 8 2" xfId="57879"/>
    <cellStyle name="Normal 3 3 2 8 2 2" xfId="57880"/>
    <cellStyle name="Normal 3 3 2 8 2 2 2" xfId="57881"/>
    <cellStyle name="Normal 3 3 2 8 2 3" xfId="57882"/>
    <cellStyle name="Normal 3 3 2 8 2 4" xfId="57883"/>
    <cellStyle name="Normal 3 3 2 8 3" xfId="57884"/>
    <cellStyle name="Normal 3 3 2 8 3 2" xfId="57885"/>
    <cellStyle name="Normal 3 3 2 8 3 2 2" xfId="57886"/>
    <cellStyle name="Normal 3 3 2 8 3 3" xfId="57887"/>
    <cellStyle name="Normal 3 3 2 8 3 4" xfId="57888"/>
    <cellStyle name="Normal 3 3 2 8 4" xfId="57889"/>
    <cellStyle name="Normal 3 3 2 8 4 2" xfId="57890"/>
    <cellStyle name="Normal 3 3 2 8 5" xfId="57891"/>
    <cellStyle name="Normal 3 3 2 8 6" xfId="57892"/>
    <cellStyle name="Normal 3 3 2 9" xfId="57893"/>
    <cellStyle name="Normal 3 3 2 9 2" xfId="57894"/>
    <cellStyle name="Normal 3 3 2 9 2 2" xfId="57895"/>
    <cellStyle name="Normal 3 3 2 9 2 2 2" xfId="57896"/>
    <cellStyle name="Normal 3 3 2 9 2 3" xfId="57897"/>
    <cellStyle name="Normal 3 3 2 9 2 4" xfId="57898"/>
    <cellStyle name="Normal 3 3 2 9 3" xfId="57899"/>
    <cellStyle name="Normal 3 3 2 9 3 2" xfId="57900"/>
    <cellStyle name="Normal 3 3 2 9 4" xfId="57901"/>
    <cellStyle name="Normal 3 3 2 9 5" xfId="57902"/>
    <cellStyle name="Normal 3 3 3" xfId="22197"/>
    <cellStyle name="Normal 3 3 3 10" xfId="57903"/>
    <cellStyle name="Normal 3 3 3 10 2" xfId="57904"/>
    <cellStyle name="Normal 3 3 3 10 2 2" xfId="57905"/>
    <cellStyle name="Normal 3 3 3 10 3" xfId="57906"/>
    <cellStyle name="Normal 3 3 3 10 4" xfId="57907"/>
    <cellStyle name="Normal 3 3 3 11" xfId="57908"/>
    <cellStyle name="Normal 3 3 3 12" xfId="57909"/>
    <cellStyle name="Normal 3 3 3 12 2" xfId="57910"/>
    <cellStyle name="Normal 3 3 3 12 2 2" xfId="57911"/>
    <cellStyle name="Normal 3 3 3 12 3" xfId="57912"/>
    <cellStyle name="Normal 3 3 3 12 4" xfId="57913"/>
    <cellStyle name="Normal 3 3 3 2" xfId="57914"/>
    <cellStyle name="Normal 3 3 3 2 10" xfId="57915"/>
    <cellStyle name="Normal 3 3 3 2 11" xfId="57916"/>
    <cellStyle name="Normal 3 3 3 2 2" xfId="57917"/>
    <cellStyle name="Normal 3 3 3 2 2 2" xfId="57918"/>
    <cellStyle name="Normal 3 3 3 2 2 2 2" xfId="57919"/>
    <cellStyle name="Normal 3 3 3 2 2 2 2 2" xfId="57920"/>
    <cellStyle name="Normal 3 3 3 2 2 2 2 2 2" xfId="57921"/>
    <cellStyle name="Normal 3 3 3 2 2 2 2 3" xfId="57922"/>
    <cellStyle name="Normal 3 3 3 2 2 2 2 4" xfId="57923"/>
    <cellStyle name="Normal 3 3 3 2 2 2 3" xfId="57924"/>
    <cellStyle name="Normal 3 3 3 2 2 2 3 2" xfId="57925"/>
    <cellStyle name="Normal 3 3 3 2 2 2 3 2 2" xfId="57926"/>
    <cellStyle name="Normal 3 3 3 2 2 2 3 3" xfId="57927"/>
    <cellStyle name="Normal 3 3 3 2 2 2 3 4" xfId="57928"/>
    <cellStyle name="Normal 3 3 3 2 2 2 4" xfId="57929"/>
    <cellStyle name="Normal 3 3 3 2 2 2 4 2" xfId="57930"/>
    <cellStyle name="Normal 3 3 3 2 2 2 5" xfId="57931"/>
    <cellStyle name="Normal 3 3 3 2 2 2 6" xfId="57932"/>
    <cellStyle name="Normal 3 3 3 2 2 3" xfId="57933"/>
    <cellStyle name="Normal 3 3 3 2 2 3 2" xfId="57934"/>
    <cellStyle name="Normal 3 3 3 2 2 3 2 2" xfId="57935"/>
    <cellStyle name="Normal 3 3 3 2 2 3 3" xfId="57936"/>
    <cellStyle name="Normal 3 3 3 2 2 3 4" xfId="57937"/>
    <cellStyle name="Normal 3 3 3 2 2 4" xfId="57938"/>
    <cellStyle name="Normal 3 3 3 2 2 4 2" xfId="57939"/>
    <cellStyle name="Normal 3 3 3 2 2 4 2 2" xfId="57940"/>
    <cellStyle name="Normal 3 3 3 2 2 4 3" xfId="57941"/>
    <cellStyle name="Normal 3 3 3 2 2 4 4" xfId="57942"/>
    <cellStyle name="Normal 3 3 3 2 2 5" xfId="57943"/>
    <cellStyle name="Normal 3 3 3 2 2 5 2" xfId="57944"/>
    <cellStyle name="Normal 3 3 3 2 2 6" xfId="57945"/>
    <cellStyle name="Normal 3 3 3 2 2 7" xfId="57946"/>
    <cellStyle name="Normal 3 3 3 2 3" xfId="57947"/>
    <cellStyle name="Normal 3 3 3 2 3 2" xfId="57948"/>
    <cellStyle name="Normal 3 3 3 2 3 2 2" xfId="57949"/>
    <cellStyle name="Normal 3 3 3 2 3 2 2 2" xfId="57950"/>
    <cellStyle name="Normal 3 3 3 2 3 2 2 2 2" xfId="57951"/>
    <cellStyle name="Normal 3 3 3 2 3 2 2 3" xfId="57952"/>
    <cellStyle name="Normal 3 3 3 2 3 2 2 4" xfId="57953"/>
    <cellStyle name="Normal 3 3 3 2 3 2 3" xfId="57954"/>
    <cellStyle name="Normal 3 3 3 2 3 2 3 2" xfId="57955"/>
    <cellStyle name="Normal 3 3 3 2 3 2 3 2 2" xfId="57956"/>
    <cellStyle name="Normal 3 3 3 2 3 2 3 3" xfId="57957"/>
    <cellStyle name="Normal 3 3 3 2 3 2 3 4" xfId="57958"/>
    <cellStyle name="Normal 3 3 3 2 3 2 4" xfId="57959"/>
    <cellStyle name="Normal 3 3 3 2 3 2 4 2" xfId="57960"/>
    <cellStyle name="Normal 3 3 3 2 3 2 5" xfId="57961"/>
    <cellStyle name="Normal 3 3 3 2 3 2 6" xfId="57962"/>
    <cellStyle name="Normal 3 3 3 2 3 3" xfId="57963"/>
    <cellStyle name="Normal 3 3 3 2 3 3 2" xfId="57964"/>
    <cellStyle name="Normal 3 3 3 2 3 3 2 2" xfId="57965"/>
    <cellStyle name="Normal 3 3 3 2 3 3 3" xfId="57966"/>
    <cellStyle name="Normal 3 3 3 2 3 3 4" xfId="57967"/>
    <cellStyle name="Normal 3 3 3 2 3 4" xfId="57968"/>
    <cellStyle name="Normal 3 3 3 2 3 4 2" xfId="57969"/>
    <cellStyle name="Normal 3 3 3 2 3 4 2 2" xfId="57970"/>
    <cellStyle name="Normal 3 3 3 2 3 4 3" xfId="57971"/>
    <cellStyle name="Normal 3 3 3 2 3 4 4" xfId="57972"/>
    <cellStyle name="Normal 3 3 3 2 3 5" xfId="57973"/>
    <cellStyle name="Normal 3 3 3 2 3 5 2" xfId="57974"/>
    <cellStyle name="Normal 3 3 3 2 3 6" xfId="57975"/>
    <cellStyle name="Normal 3 3 3 2 3 7" xfId="57976"/>
    <cellStyle name="Normal 3 3 3 2 4" xfId="57977"/>
    <cellStyle name="Normal 3 3 3 2 4 2" xfId="57978"/>
    <cellStyle name="Normal 3 3 3 2 4 2 2" xfId="57979"/>
    <cellStyle name="Normal 3 3 3 2 4 2 2 2" xfId="57980"/>
    <cellStyle name="Normal 3 3 3 2 4 2 3" xfId="57981"/>
    <cellStyle name="Normal 3 3 3 2 4 2 4" xfId="57982"/>
    <cellStyle name="Normal 3 3 3 2 4 3" xfId="57983"/>
    <cellStyle name="Normal 3 3 3 2 4 3 2" xfId="57984"/>
    <cellStyle name="Normal 3 3 3 2 4 3 2 2" xfId="57985"/>
    <cellStyle name="Normal 3 3 3 2 4 3 3" xfId="57986"/>
    <cellStyle name="Normal 3 3 3 2 4 3 4" xfId="57987"/>
    <cellStyle name="Normal 3 3 3 2 4 4" xfId="57988"/>
    <cellStyle name="Normal 3 3 3 2 4 4 2" xfId="57989"/>
    <cellStyle name="Normal 3 3 3 2 4 5" xfId="57990"/>
    <cellStyle name="Normal 3 3 3 2 4 6" xfId="57991"/>
    <cellStyle name="Normal 3 3 3 2 5" xfId="57992"/>
    <cellStyle name="Normal 3 3 3 2 5 2" xfId="57993"/>
    <cellStyle name="Normal 3 3 3 2 5 2 2" xfId="57994"/>
    <cellStyle name="Normal 3 3 3 2 5 2 2 2" xfId="57995"/>
    <cellStyle name="Normal 3 3 3 2 5 2 3" xfId="57996"/>
    <cellStyle name="Normal 3 3 3 2 5 2 4" xfId="57997"/>
    <cellStyle name="Normal 3 3 3 2 5 3" xfId="57998"/>
    <cellStyle name="Normal 3 3 3 2 5 3 2" xfId="57999"/>
    <cellStyle name="Normal 3 3 3 2 5 3 2 2" xfId="58000"/>
    <cellStyle name="Normal 3 3 3 2 5 3 3" xfId="58001"/>
    <cellStyle name="Normal 3 3 3 2 5 3 4" xfId="58002"/>
    <cellStyle name="Normal 3 3 3 2 5 4" xfId="58003"/>
    <cellStyle name="Normal 3 3 3 2 5 4 2" xfId="58004"/>
    <cellStyle name="Normal 3 3 3 2 5 5" xfId="58005"/>
    <cellStyle name="Normal 3 3 3 2 5 6" xfId="58006"/>
    <cellStyle name="Normal 3 3 3 2 6" xfId="58007"/>
    <cellStyle name="Normal 3 3 3 2 6 2" xfId="58008"/>
    <cellStyle name="Normal 3 3 3 2 6 2 2" xfId="58009"/>
    <cellStyle name="Normal 3 3 3 2 6 2 2 2" xfId="58010"/>
    <cellStyle name="Normal 3 3 3 2 6 2 3" xfId="58011"/>
    <cellStyle name="Normal 3 3 3 2 6 2 4" xfId="58012"/>
    <cellStyle name="Normal 3 3 3 2 6 3" xfId="58013"/>
    <cellStyle name="Normal 3 3 3 2 6 3 2" xfId="58014"/>
    <cellStyle name="Normal 3 3 3 2 6 4" xfId="58015"/>
    <cellStyle name="Normal 3 3 3 2 6 5" xfId="58016"/>
    <cellStyle name="Normal 3 3 3 2 7" xfId="58017"/>
    <cellStyle name="Normal 3 3 3 2 7 2" xfId="58018"/>
    <cellStyle name="Normal 3 3 3 2 7 2 2" xfId="58019"/>
    <cellStyle name="Normal 3 3 3 2 7 3" xfId="58020"/>
    <cellStyle name="Normal 3 3 3 2 7 4" xfId="58021"/>
    <cellStyle name="Normal 3 3 3 2 8" xfId="58022"/>
    <cellStyle name="Normal 3 3 3 2 8 2" xfId="58023"/>
    <cellStyle name="Normal 3 3 3 2 8 2 2" xfId="58024"/>
    <cellStyle name="Normal 3 3 3 2 8 3" xfId="58025"/>
    <cellStyle name="Normal 3 3 3 2 8 4" xfId="58026"/>
    <cellStyle name="Normal 3 3 3 2 9" xfId="58027"/>
    <cellStyle name="Normal 3 3 3 2 9 2" xfId="58028"/>
    <cellStyle name="Normal 3 3 3 3" xfId="58029"/>
    <cellStyle name="Normal 3 3 3 3 2" xfId="58030"/>
    <cellStyle name="Normal 3 3 3 3 2 2" xfId="58031"/>
    <cellStyle name="Normal 3 3 3 3 2 2 2" xfId="58032"/>
    <cellStyle name="Normal 3 3 3 3 2 2 2 2" xfId="58033"/>
    <cellStyle name="Normal 3 3 3 3 2 2 3" xfId="58034"/>
    <cellStyle name="Normal 3 3 3 3 2 2 4" xfId="58035"/>
    <cellStyle name="Normal 3 3 3 3 2 3" xfId="58036"/>
    <cellStyle name="Normal 3 3 3 3 2 3 2" xfId="58037"/>
    <cellStyle name="Normal 3 3 3 3 2 3 2 2" xfId="58038"/>
    <cellStyle name="Normal 3 3 3 3 2 3 3" xfId="58039"/>
    <cellStyle name="Normal 3 3 3 3 2 3 4" xfId="58040"/>
    <cellStyle name="Normal 3 3 3 3 2 4" xfId="58041"/>
    <cellStyle name="Normal 3 3 3 3 2 4 2" xfId="58042"/>
    <cellStyle name="Normal 3 3 3 3 2 5" xfId="58043"/>
    <cellStyle name="Normal 3 3 3 3 2 6" xfId="58044"/>
    <cellStyle name="Normal 3 3 3 3 3" xfId="58045"/>
    <cellStyle name="Normal 3 3 3 3 3 2" xfId="58046"/>
    <cellStyle name="Normal 3 3 3 3 3 2 2" xfId="58047"/>
    <cellStyle name="Normal 3 3 3 3 3 3" xfId="58048"/>
    <cellStyle name="Normal 3 3 3 3 3 4" xfId="58049"/>
    <cellStyle name="Normal 3 3 3 3 4" xfId="58050"/>
    <cellStyle name="Normal 3 3 3 3 4 2" xfId="58051"/>
    <cellStyle name="Normal 3 3 3 3 4 2 2" xfId="58052"/>
    <cellStyle name="Normal 3 3 3 3 4 3" xfId="58053"/>
    <cellStyle name="Normal 3 3 3 3 4 4" xfId="58054"/>
    <cellStyle name="Normal 3 3 3 3 5" xfId="58055"/>
    <cellStyle name="Normal 3 3 3 3 5 2" xfId="58056"/>
    <cellStyle name="Normal 3 3 3 3 6" xfId="58057"/>
    <cellStyle name="Normal 3 3 3 3 7" xfId="58058"/>
    <cellStyle name="Normal 3 3 3 4" xfId="58059"/>
    <cellStyle name="Normal 3 3 3 4 2" xfId="58060"/>
    <cellStyle name="Normal 3 3 3 4 2 2" xfId="58061"/>
    <cellStyle name="Normal 3 3 3 4 2 2 2" xfId="58062"/>
    <cellStyle name="Normal 3 3 3 4 2 2 2 2" xfId="58063"/>
    <cellStyle name="Normal 3 3 3 4 2 2 3" xfId="58064"/>
    <cellStyle name="Normal 3 3 3 4 2 2 4" xfId="58065"/>
    <cellStyle name="Normal 3 3 3 4 2 3" xfId="58066"/>
    <cellStyle name="Normal 3 3 3 4 2 3 2" xfId="58067"/>
    <cellStyle name="Normal 3 3 3 4 2 3 2 2" xfId="58068"/>
    <cellStyle name="Normal 3 3 3 4 2 3 3" xfId="58069"/>
    <cellStyle name="Normal 3 3 3 4 2 3 4" xfId="58070"/>
    <cellStyle name="Normal 3 3 3 4 2 4" xfId="58071"/>
    <cellStyle name="Normal 3 3 3 4 2 4 2" xfId="58072"/>
    <cellStyle name="Normal 3 3 3 4 2 5" xfId="58073"/>
    <cellStyle name="Normal 3 3 3 4 2 6" xfId="58074"/>
    <cellStyle name="Normal 3 3 3 4 3" xfId="58075"/>
    <cellStyle name="Normal 3 3 3 4 3 2" xfId="58076"/>
    <cellStyle name="Normal 3 3 3 4 3 2 2" xfId="58077"/>
    <cellStyle name="Normal 3 3 3 4 3 3" xfId="58078"/>
    <cellStyle name="Normal 3 3 3 4 3 4" xfId="58079"/>
    <cellStyle name="Normal 3 3 3 4 4" xfId="58080"/>
    <cellStyle name="Normal 3 3 3 4 4 2" xfId="58081"/>
    <cellStyle name="Normal 3 3 3 4 4 2 2" xfId="58082"/>
    <cellStyle name="Normal 3 3 3 4 4 3" xfId="58083"/>
    <cellStyle name="Normal 3 3 3 4 4 4" xfId="58084"/>
    <cellStyle name="Normal 3 3 3 4 5" xfId="58085"/>
    <cellStyle name="Normal 3 3 3 4 5 2" xfId="58086"/>
    <cellStyle name="Normal 3 3 3 4 6" xfId="58087"/>
    <cellStyle name="Normal 3 3 3 4 7" xfId="58088"/>
    <cellStyle name="Normal 3 3 3 5" xfId="58089"/>
    <cellStyle name="Normal 3 3 3 5 2" xfId="58090"/>
    <cellStyle name="Normal 3 3 3 5 2 2" xfId="58091"/>
    <cellStyle name="Normal 3 3 3 5 2 2 2" xfId="58092"/>
    <cellStyle name="Normal 3 3 3 5 2 3" xfId="58093"/>
    <cellStyle name="Normal 3 3 3 5 2 4" xfId="58094"/>
    <cellStyle name="Normal 3 3 3 5 3" xfId="58095"/>
    <cellStyle name="Normal 3 3 3 5 3 2" xfId="58096"/>
    <cellStyle name="Normal 3 3 3 5 3 2 2" xfId="58097"/>
    <cellStyle name="Normal 3 3 3 5 3 3" xfId="58098"/>
    <cellStyle name="Normal 3 3 3 5 3 4" xfId="58099"/>
    <cellStyle name="Normal 3 3 3 5 4" xfId="58100"/>
    <cellStyle name="Normal 3 3 3 5 4 2" xfId="58101"/>
    <cellStyle name="Normal 3 3 3 5 5" xfId="58102"/>
    <cellStyle name="Normal 3 3 3 5 6" xfId="58103"/>
    <cellStyle name="Normal 3 3 3 6" xfId="58104"/>
    <cellStyle name="Normal 3 3 3 6 2" xfId="58105"/>
    <cellStyle name="Normal 3 3 3 6 2 2" xfId="58106"/>
    <cellStyle name="Normal 3 3 3 6 2 2 2" xfId="58107"/>
    <cellStyle name="Normal 3 3 3 6 2 3" xfId="58108"/>
    <cellStyle name="Normal 3 3 3 6 2 4" xfId="58109"/>
    <cellStyle name="Normal 3 3 3 6 3" xfId="58110"/>
    <cellStyle name="Normal 3 3 3 6 3 2" xfId="58111"/>
    <cellStyle name="Normal 3 3 3 6 3 2 2" xfId="58112"/>
    <cellStyle name="Normal 3 3 3 6 3 3" xfId="58113"/>
    <cellStyle name="Normal 3 3 3 6 3 4" xfId="58114"/>
    <cellStyle name="Normal 3 3 3 6 4" xfId="58115"/>
    <cellStyle name="Normal 3 3 3 6 4 2" xfId="58116"/>
    <cellStyle name="Normal 3 3 3 6 5" xfId="58117"/>
    <cellStyle name="Normal 3 3 3 6 6" xfId="58118"/>
    <cellStyle name="Normal 3 3 3 7" xfId="58119"/>
    <cellStyle name="Normal 3 3 3 7 2" xfId="58120"/>
    <cellStyle name="Normal 3 3 3 7 2 2" xfId="58121"/>
    <cellStyle name="Normal 3 3 3 7 2 2 2" xfId="58122"/>
    <cellStyle name="Normal 3 3 3 7 2 3" xfId="58123"/>
    <cellStyle name="Normal 3 3 3 7 2 4" xfId="58124"/>
    <cellStyle name="Normal 3 3 3 7 3" xfId="58125"/>
    <cellStyle name="Normal 3 3 3 7 3 2" xfId="58126"/>
    <cellStyle name="Normal 3 3 3 7 3 2 2" xfId="58127"/>
    <cellStyle name="Normal 3 3 3 7 3 3" xfId="58128"/>
    <cellStyle name="Normal 3 3 3 7 3 4" xfId="58129"/>
    <cellStyle name="Normal 3 3 3 7 4" xfId="58130"/>
    <cellStyle name="Normal 3 3 3 7 4 2" xfId="58131"/>
    <cellStyle name="Normal 3 3 3 7 5" xfId="58132"/>
    <cellStyle name="Normal 3 3 3 7 6" xfId="58133"/>
    <cellStyle name="Normal 3 3 3 8" xfId="58134"/>
    <cellStyle name="Normal 3 3 3 8 2" xfId="58135"/>
    <cellStyle name="Normal 3 3 3 8 2 2" xfId="58136"/>
    <cellStyle name="Normal 3 3 3 8 2 2 2" xfId="58137"/>
    <cellStyle name="Normal 3 3 3 8 2 3" xfId="58138"/>
    <cellStyle name="Normal 3 3 3 8 2 4" xfId="58139"/>
    <cellStyle name="Normal 3 3 3 8 3" xfId="58140"/>
    <cellStyle name="Normal 3 3 3 8 3 2" xfId="58141"/>
    <cellStyle name="Normal 3 3 3 8 4" xfId="58142"/>
    <cellStyle name="Normal 3 3 3 8 5" xfId="58143"/>
    <cellStyle name="Normal 3 3 3 9" xfId="58144"/>
    <cellStyle name="Normal 3 3 3 9 2" xfId="58145"/>
    <cellStyle name="Normal 3 3 3 9 2 2" xfId="58146"/>
    <cellStyle name="Normal 3 3 3 9 3" xfId="58147"/>
    <cellStyle name="Normal 3 3 3 9 4" xfId="58148"/>
    <cellStyle name="Normal 3 3 4" xfId="22198"/>
    <cellStyle name="Normal 3 3 4 10" xfId="58149"/>
    <cellStyle name="Normal 3 3 4 11" xfId="58150"/>
    <cellStyle name="Normal 3 3 4 2" xfId="58151"/>
    <cellStyle name="Normal 3 3 4 2 2" xfId="58152"/>
    <cellStyle name="Normal 3 3 4 2 2 2" xfId="58153"/>
    <cellStyle name="Normal 3 3 4 2 2 2 2" xfId="58154"/>
    <cellStyle name="Normal 3 3 4 2 2 2 2 2" xfId="58155"/>
    <cellStyle name="Normal 3 3 4 2 2 2 3" xfId="58156"/>
    <cellStyle name="Normal 3 3 4 2 2 2 4" xfId="58157"/>
    <cellStyle name="Normal 3 3 4 2 2 3" xfId="58158"/>
    <cellStyle name="Normal 3 3 4 2 2 3 2" xfId="58159"/>
    <cellStyle name="Normal 3 3 4 2 2 3 2 2" xfId="58160"/>
    <cellStyle name="Normal 3 3 4 2 2 3 3" xfId="58161"/>
    <cellStyle name="Normal 3 3 4 2 2 3 4" xfId="58162"/>
    <cellStyle name="Normal 3 3 4 2 2 4" xfId="58163"/>
    <cellStyle name="Normal 3 3 4 2 2 4 2" xfId="58164"/>
    <cellStyle name="Normal 3 3 4 2 2 5" xfId="58165"/>
    <cellStyle name="Normal 3 3 4 2 2 6" xfId="58166"/>
    <cellStyle name="Normal 3 3 4 2 3" xfId="58167"/>
    <cellStyle name="Normal 3 3 4 2 3 2" xfId="58168"/>
    <cellStyle name="Normal 3 3 4 2 3 2 2" xfId="58169"/>
    <cellStyle name="Normal 3 3 4 2 3 3" xfId="58170"/>
    <cellStyle name="Normal 3 3 4 2 3 4" xfId="58171"/>
    <cellStyle name="Normal 3 3 4 2 4" xfId="58172"/>
    <cellStyle name="Normal 3 3 4 2 4 2" xfId="58173"/>
    <cellStyle name="Normal 3 3 4 2 4 2 2" xfId="58174"/>
    <cellStyle name="Normal 3 3 4 2 4 3" xfId="58175"/>
    <cellStyle name="Normal 3 3 4 2 4 4" xfId="58176"/>
    <cellStyle name="Normal 3 3 4 2 5" xfId="58177"/>
    <cellStyle name="Normal 3 3 4 2 5 2" xfId="58178"/>
    <cellStyle name="Normal 3 3 4 2 6" xfId="58179"/>
    <cellStyle name="Normal 3 3 4 2 7" xfId="58180"/>
    <cellStyle name="Normal 3 3 4 3" xfId="58181"/>
    <cellStyle name="Normal 3 3 4 3 2" xfId="58182"/>
    <cellStyle name="Normal 3 3 4 3 2 2" xfId="58183"/>
    <cellStyle name="Normal 3 3 4 3 2 2 2" xfId="58184"/>
    <cellStyle name="Normal 3 3 4 3 2 2 2 2" xfId="58185"/>
    <cellStyle name="Normal 3 3 4 3 2 2 3" xfId="58186"/>
    <cellStyle name="Normal 3 3 4 3 2 2 4" xfId="58187"/>
    <cellStyle name="Normal 3 3 4 3 2 3" xfId="58188"/>
    <cellStyle name="Normal 3 3 4 3 2 3 2" xfId="58189"/>
    <cellStyle name="Normal 3 3 4 3 2 3 2 2" xfId="58190"/>
    <cellStyle name="Normal 3 3 4 3 2 3 3" xfId="58191"/>
    <cellStyle name="Normal 3 3 4 3 2 3 4" xfId="58192"/>
    <cellStyle name="Normal 3 3 4 3 2 4" xfId="58193"/>
    <cellStyle name="Normal 3 3 4 3 2 4 2" xfId="58194"/>
    <cellStyle name="Normal 3 3 4 3 2 5" xfId="58195"/>
    <cellStyle name="Normal 3 3 4 3 2 6" xfId="58196"/>
    <cellStyle name="Normal 3 3 4 3 3" xfId="58197"/>
    <cellStyle name="Normal 3 3 4 3 3 2" xfId="58198"/>
    <cellStyle name="Normal 3 3 4 3 3 2 2" xfId="58199"/>
    <cellStyle name="Normal 3 3 4 3 3 3" xfId="58200"/>
    <cellStyle name="Normal 3 3 4 3 3 4" xfId="58201"/>
    <cellStyle name="Normal 3 3 4 3 4" xfId="58202"/>
    <cellStyle name="Normal 3 3 4 3 4 2" xfId="58203"/>
    <cellStyle name="Normal 3 3 4 3 4 2 2" xfId="58204"/>
    <cellStyle name="Normal 3 3 4 3 4 3" xfId="58205"/>
    <cellStyle name="Normal 3 3 4 3 4 4" xfId="58206"/>
    <cellStyle name="Normal 3 3 4 3 5" xfId="58207"/>
    <cellStyle name="Normal 3 3 4 3 5 2" xfId="58208"/>
    <cellStyle name="Normal 3 3 4 3 6" xfId="58209"/>
    <cellStyle name="Normal 3 3 4 3 7" xfId="58210"/>
    <cellStyle name="Normal 3 3 4 4" xfId="58211"/>
    <cellStyle name="Normal 3 3 4 4 2" xfId="58212"/>
    <cellStyle name="Normal 3 3 4 4 2 2" xfId="58213"/>
    <cellStyle name="Normal 3 3 4 4 2 2 2" xfId="58214"/>
    <cellStyle name="Normal 3 3 4 4 2 3" xfId="58215"/>
    <cellStyle name="Normal 3 3 4 4 2 4" xfId="58216"/>
    <cellStyle name="Normal 3 3 4 4 3" xfId="58217"/>
    <cellStyle name="Normal 3 3 4 4 3 2" xfId="58218"/>
    <cellStyle name="Normal 3 3 4 4 3 2 2" xfId="58219"/>
    <cellStyle name="Normal 3 3 4 4 3 3" xfId="58220"/>
    <cellStyle name="Normal 3 3 4 4 3 4" xfId="58221"/>
    <cellStyle name="Normal 3 3 4 4 4" xfId="58222"/>
    <cellStyle name="Normal 3 3 4 4 4 2" xfId="58223"/>
    <cellStyle name="Normal 3 3 4 4 5" xfId="58224"/>
    <cellStyle name="Normal 3 3 4 4 6" xfId="58225"/>
    <cellStyle name="Normal 3 3 4 5" xfId="58226"/>
    <cellStyle name="Normal 3 3 4 5 2" xfId="58227"/>
    <cellStyle name="Normal 3 3 4 5 2 2" xfId="58228"/>
    <cellStyle name="Normal 3 3 4 5 2 2 2" xfId="58229"/>
    <cellStyle name="Normal 3 3 4 5 2 3" xfId="58230"/>
    <cellStyle name="Normal 3 3 4 5 2 4" xfId="58231"/>
    <cellStyle name="Normal 3 3 4 5 3" xfId="58232"/>
    <cellStyle name="Normal 3 3 4 5 3 2" xfId="58233"/>
    <cellStyle name="Normal 3 3 4 5 3 2 2" xfId="58234"/>
    <cellStyle name="Normal 3 3 4 5 3 3" xfId="58235"/>
    <cellStyle name="Normal 3 3 4 5 3 4" xfId="58236"/>
    <cellStyle name="Normal 3 3 4 5 4" xfId="58237"/>
    <cellStyle name="Normal 3 3 4 5 4 2" xfId="58238"/>
    <cellStyle name="Normal 3 3 4 5 5" xfId="58239"/>
    <cellStyle name="Normal 3 3 4 5 6" xfId="58240"/>
    <cellStyle name="Normal 3 3 4 6" xfId="58241"/>
    <cellStyle name="Normal 3 3 4 6 2" xfId="58242"/>
    <cellStyle name="Normal 3 3 4 6 2 2" xfId="58243"/>
    <cellStyle name="Normal 3 3 4 6 2 2 2" xfId="58244"/>
    <cellStyle name="Normal 3 3 4 6 2 3" xfId="58245"/>
    <cellStyle name="Normal 3 3 4 6 2 4" xfId="58246"/>
    <cellStyle name="Normal 3 3 4 6 3" xfId="58247"/>
    <cellStyle name="Normal 3 3 4 6 3 2" xfId="58248"/>
    <cellStyle name="Normal 3 3 4 6 4" xfId="58249"/>
    <cellStyle name="Normal 3 3 4 6 5" xfId="58250"/>
    <cellStyle name="Normal 3 3 4 7" xfId="58251"/>
    <cellStyle name="Normal 3 3 4 7 2" xfId="58252"/>
    <cellStyle name="Normal 3 3 4 7 2 2" xfId="58253"/>
    <cellStyle name="Normal 3 3 4 7 3" xfId="58254"/>
    <cellStyle name="Normal 3 3 4 7 4" xfId="58255"/>
    <cellStyle name="Normal 3 3 4 8" xfId="58256"/>
    <cellStyle name="Normal 3 3 4 8 2" xfId="58257"/>
    <cellStyle name="Normal 3 3 4 8 2 2" xfId="58258"/>
    <cellStyle name="Normal 3 3 4 8 3" xfId="58259"/>
    <cellStyle name="Normal 3 3 4 8 4" xfId="58260"/>
    <cellStyle name="Normal 3 3 4 9" xfId="58261"/>
    <cellStyle name="Normal 3 3 4 9 2" xfId="58262"/>
    <cellStyle name="Normal 3 3 5" xfId="22199"/>
    <cellStyle name="Normal 3 3 6" xfId="22200"/>
    <cellStyle name="Normal 3 3 6 10" xfId="58263"/>
    <cellStyle name="Normal 3 3 6 2" xfId="22201"/>
    <cellStyle name="Normal 3 3 6 2 2" xfId="58264"/>
    <cellStyle name="Normal 3 3 6 2 2 2" xfId="58265"/>
    <cellStyle name="Normal 3 3 6 2 2 2 2" xfId="58266"/>
    <cellStyle name="Normal 3 3 6 2 2 2 2 2" xfId="58267"/>
    <cellStyle name="Normal 3 3 6 2 2 2 3" xfId="58268"/>
    <cellStyle name="Normal 3 3 6 2 2 2 4" xfId="58269"/>
    <cellStyle name="Normal 3 3 6 2 2 3" xfId="58270"/>
    <cellStyle name="Normal 3 3 6 2 2 3 2" xfId="58271"/>
    <cellStyle name="Normal 3 3 6 2 2 3 2 2" xfId="58272"/>
    <cellStyle name="Normal 3 3 6 2 2 3 3" xfId="58273"/>
    <cellStyle name="Normal 3 3 6 2 2 3 4" xfId="58274"/>
    <cellStyle name="Normal 3 3 6 2 2 4" xfId="58275"/>
    <cellStyle name="Normal 3 3 6 2 2 4 2" xfId="58276"/>
    <cellStyle name="Normal 3 3 6 2 2 5" xfId="58277"/>
    <cellStyle name="Normal 3 3 6 2 2 6" xfId="58278"/>
    <cellStyle name="Normal 3 3 6 2 3" xfId="58279"/>
    <cellStyle name="Normal 3 3 6 2 3 2" xfId="58280"/>
    <cellStyle name="Normal 3 3 6 2 3 2 2" xfId="58281"/>
    <cellStyle name="Normal 3 3 6 2 3 3" xfId="58282"/>
    <cellStyle name="Normal 3 3 6 2 3 4" xfId="58283"/>
    <cellStyle name="Normal 3 3 6 2 4" xfId="58284"/>
    <cellStyle name="Normal 3 3 6 2 4 2" xfId="58285"/>
    <cellStyle name="Normal 3 3 6 2 4 2 2" xfId="58286"/>
    <cellStyle name="Normal 3 3 6 2 4 3" xfId="58287"/>
    <cellStyle name="Normal 3 3 6 2 4 4" xfId="58288"/>
    <cellStyle name="Normal 3 3 6 2 5" xfId="58289"/>
    <cellStyle name="Normal 3 3 6 2 5 2" xfId="58290"/>
    <cellStyle name="Normal 3 3 6 2 6" xfId="58291"/>
    <cellStyle name="Normal 3 3 6 2 7" xfId="58292"/>
    <cellStyle name="Normal 3 3 6 3" xfId="22202"/>
    <cellStyle name="Normal 3 3 6 3 2" xfId="58293"/>
    <cellStyle name="Normal 3 3 6 3 2 2" xfId="58294"/>
    <cellStyle name="Normal 3 3 6 3 2 2 2" xfId="58295"/>
    <cellStyle name="Normal 3 3 6 3 2 3" xfId="58296"/>
    <cellStyle name="Normal 3 3 6 3 2 4" xfId="58297"/>
    <cellStyle name="Normal 3 3 6 3 3" xfId="58298"/>
    <cellStyle name="Normal 3 3 6 3 3 2" xfId="58299"/>
    <cellStyle name="Normal 3 3 6 3 3 2 2" xfId="58300"/>
    <cellStyle name="Normal 3 3 6 3 3 3" xfId="58301"/>
    <cellStyle name="Normal 3 3 6 3 3 4" xfId="58302"/>
    <cellStyle name="Normal 3 3 6 3 4" xfId="58303"/>
    <cellStyle name="Normal 3 3 6 3 4 2" xfId="58304"/>
    <cellStyle name="Normal 3 3 6 3 5" xfId="58305"/>
    <cellStyle name="Normal 3 3 6 3 6" xfId="58306"/>
    <cellStyle name="Normal 3 3 6 4" xfId="22203"/>
    <cellStyle name="Normal 3 3 6 4 2" xfId="58307"/>
    <cellStyle name="Normal 3 3 6 4 2 2" xfId="58308"/>
    <cellStyle name="Normal 3 3 6 4 2 2 2" xfId="58309"/>
    <cellStyle name="Normal 3 3 6 4 2 3" xfId="58310"/>
    <cellStyle name="Normal 3 3 6 4 2 4" xfId="58311"/>
    <cellStyle name="Normal 3 3 6 4 3" xfId="58312"/>
    <cellStyle name="Normal 3 3 6 4 3 2" xfId="58313"/>
    <cellStyle name="Normal 3 3 6 4 3 2 2" xfId="58314"/>
    <cellStyle name="Normal 3 3 6 4 3 3" xfId="58315"/>
    <cellStyle name="Normal 3 3 6 4 3 4" xfId="58316"/>
    <cellStyle name="Normal 3 3 6 4 4" xfId="58317"/>
    <cellStyle name="Normal 3 3 6 4 4 2" xfId="58318"/>
    <cellStyle name="Normal 3 3 6 4 5" xfId="58319"/>
    <cellStyle name="Normal 3 3 6 4 6" xfId="58320"/>
    <cellStyle name="Normal 3 3 6 5" xfId="58321"/>
    <cellStyle name="Normal 3 3 6 5 2" xfId="58322"/>
    <cellStyle name="Normal 3 3 6 5 2 2" xfId="58323"/>
    <cellStyle name="Normal 3 3 6 5 2 2 2" xfId="58324"/>
    <cellStyle name="Normal 3 3 6 5 2 3" xfId="58325"/>
    <cellStyle name="Normal 3 3 6 5 2 4" xfId="58326"/>
    <cellStyle name="Normal 3 3 6 5 3" xfId="58327"/>
    <cellStyle name="Normal 3 3 6 5 3 2" xfId="58328"/>
    <cellStyle name="Normal 3 3 6 5 4" xfId="58329"/>
    <cellStyle name="Normal 3 3 6 5 5" xfId="58330"/>
    <cellStyle name="Normal 3 3 6 6" xfId="58331"/>
    <cellStyle name="Normal 3 3 6 6 2" xfId="58332"/>
    <cellStyle name="Normal 3 3 6 6 2 2" xfId="58333"/>
    <cellStyle name="Normal 3 3 6 6 3" xfId="58334"/>
    <cellStyle name="Normal 3 3 6 6 4" xfId="58335"/>
    <cellStyle name="Normal 3 3 6 7" xfId="58336"/>
    <cellStyle name="Normal 3 3 6 7 2" xfId="58337"/>
    <cellStyle name="Normal 3 3 6 7 2 2" xfId="58338"/>
    <cellStyle name="Normal 3 3 6 7 3" xfId="58339"/>
    <cellStyle name="Normal 3 3 6 7 4" xfId="58340"/>
    <cellStyle name="Normal 3 3 6 8" xfId="58341"/>
    <cellStyle name="Normal 3 3 6 8 2" xfId="58342"/>
    <cellStyle name="Normal 3 3 6 9" xfId="58343"/>
    <cellStyle name="Normal 3 3 7" xfId="22204"/>
    <cellStyle name="Normal 3 3 7 2" xfId="22205"/>
    <cellStyle name="Normal 3 3 7 2 2" xfId="58344"/>
    <cellStyle name="Normal 3 3 7 2 2 2" xfId="58345"/>
    <cellStyle name="Normal 3 3 7 2 2 2 2" xfId="58346"/>
    <cellStyle name="Normal 3 3 7 2 2 3" xfId="58347"/>
    <cellStyle name="Normal 3 3 7 2 2 4" xfId="58348"/>
    <cellStyle name="Normal 3 3 7 2 3" xfId="58349"/>
    <cellStyle name="Normal 3 3 7 2 3 2" xfId="58350"/>
    <cellStyle name="Normal 3 3 7 2 3 2 2" xfId="58351"/>
    <cellStyle name="Normal 3 3 7 2 3 3" xfId="58352"/>
    <cellStyle name="Normal 3 3 7 2 3 4" xfId="58353"/>
    <cellStyle name="Normal 3 3 7 2 4" xfId="58354"/>
    <cellStyle name="Normal 3 3 7 2 4 2" xfId="58355"/>
    <cellStyle name="Normal 3 3 7 2 5" xfId="58356"/>
    <cellStyle name="Normal 3 3 7 2 6" xfId="58357"/>
    <cellStyle name="Normal 3 3 7 3" xfId="58358"/>
    <cellStyle name="Normal 3 3 7 3 2" xfId="58359"/>
    <cellStyle name="Normal 3 3 7 3 2 2" xfId="58360"/>
    <cellStyle name="Normal 3 3 7 3 3" xfId="58361"/>
    <cellStyle name="Normal 3 3 7 3 4" xfId="58362"/>
    <cellStyle name="Normal 3 3 7 4" xfId="58363"/>
    <cellStyle name="Normal 3 3 7 4 2" xfId="58364"/>
    <cellStyle name="Normal 3 3 7 4 2 2" xfId="58365"/>
    <cellStyle name="Normal 3 3 7 4 3" xfId="58366"/>
    <cellStyle name="Normal 3 3 7 4 4" xfId="58367"/>
    <cellStyle name="Normal 3 3 7 5" xfId="58368"/>
    <cellStyle name="Normal 3 3 7 5 2" xfId="58369"/>
    <cellStyle name="Normal 3 3 7 6" xfId="58370"/>
    <cellStyle name="Normal 3 3 7 7" xfId="58371"/>
    <cellStyle name="Normal 3 3 8" xfId="22206"/>
    <cellStyle name="Normal 3 3 8 2" xfId="58372"/>
    <cellStyle name="Normal 3 3 8 2 2" xfId="58373"/>
    <cellStyle name="Normal 3 3 8 2 2 2" xfId="58374"/>
    <cellStyle name="Normal 3 3 8 2 2 2 2" xfId="58375"/>
    <cellStyle name="Normal 3 3 8 2 2 3" xfId="58376"/>
    <cellStyle name="Normal 3 3 8 2 2 4" xfId="58377"/>
    <cellStyle name="Normal 3 3 8 2 3" xfId="58378"/>
    <cellStyle name="Normal 3 3 8 2 3 2" xfId="58379"/>
    <cellStyle name="Normal 3 3 8 2 3 2 2" xfId="58380"/>
    <cellStyle name="Normal 3 3 8 2 3 3" xfId="58381"/>
    <cellStyle name="Normal 3 3 8 2 3 4" xfId="58382"/>
    <cellStyle name="Normal 3 3 8 2 4" xfId="58383"/>
    <cellStyle name="Normal 3 3 8 2 4 2" xfId="58384"/>
    <cellStyle name="Normal 3 3 8 2 5" xfId="58385"/>
    <cellStyle name="Normal 3 3 8 2 6" xfId="58386"/>
    <cellStyle name="Normal 3 3 8 3" xfId="58387"/>
    <cellStyle name="Normal 3 3 8 3 2" xfId="58388"/>
    <cellStyle name="Normal 3 3 8 3 2 2" xfId="58389"/>
    <cellStyle name="Normal 3 3 8 3 3" xfId="58390"/>
    <cellStyle name="Normal 3 3 8 3 4" xfId="58391"/>
    <cellStyle name="Normal 3 3 8 4" xfId="58392"/>
    <cellStyle name="Normal 3 3 8 4 2" xfId="58393"/>
    <cellStyle name="Normal 3 3 8 4 2 2" xfId="58394"/>
    <cellStyle name="Normal 3 3 8 4 3" xfId="58395"/>
    <cellStyle name="Normal 3 3 8 4 4" xfId="58396"/>
    <cellStyle name="Normal 3 3 8 5" xfId="58397"/>
    <cellStyle name="Normal 3 3 8 5 2" xfId="58398"/>
    <cellStyle name="Normal 3 3 8 6" xfId="58399"/>
    <cellStyle name="Normal 3 3 8 7" xfId="58400"/>
    <cellStyle name="Normal 3 3 9" xfId="22207"/>
    <cellStyle name="Normal 3 3 9 2" xfId="58401"/>
    <cellStyle name="Normal 3 3 9 2 2" xfId="58402"/>
    <cellStyle name="Normal 3 3 9 2 2 2" xfId="58403"/>
    <cellStyle name="Normal 3 3 9 2 3" xfId="58404"/>
    <cellStyle name="Normal 3 3 9 2 4" xfId="58405"/>
    <cellStyle name="Normal 3 3 9 3" xfId="58406"/>
    <cellStyle name="Normal 3 3 9 3 2" xfId="58407"/>
    <cellStyle name="Normal 3 3 9 3 2 2" xfId="58408"/>
    <cellStyle name="Normal 3 3 9 3 3" xfId="58409"/>
    <cellStyle name="Normal 3 3 9 3 4" xfId="58410"/>
    <cellStyle name="Normal 3 3 9 4" xfId="58411"/>
    <cellStyle name="Normal 3 3 9 4 2" xfId="58412"/>
    <cellStyle name="Normal 3 3 9 5" xfId="58413"/>
    <cellStyle name="Normal 3 3 9 6" xfId="58414"/>
    <cellStyle name="Normal 3 3_60 Keyspan Corp TBBS 6-9" xfId="22208"/>
    <cellStyle name="Normal 3 30" xfId="22209"/>
    <cellStyle name="Normal 3 30 2" xfId="22210"/>
    <cellStyle name="Normal 3 30 2 2" xfId="22211"/>
    <cellStyle name="Normal 3 30 2 2 2" xfId="22212"/>
    <cellStyle name="Normal 3 30 2 2 2 2" xfId="22213"/>
    <cellStyle name="Normal 3 30 2 2 3" xfId="22214"/>
    <cellStyle name="Normal 3 30 2 2 4" xfId="22215"/>
    <cellStyle name="Normal 3 30 2 3" xfId="22216"/>
    <cellStyle name="Normal 3 30 2 3 2" xfId="22217"/>
    <cellStyle name="Normal 3 30 3" xfId="22218"/>
    <cellStyle name="Normal 3 30 3 2" xfId="58415"/>
    <cellStyle name="Normal 3 30 3 3" xfId="58416"/>
    <cellStyle name="Normal 3 30 4" xfId="58417"/>
    <cellStyle name="Normal 3 30 5" xfId="58418"/>
    <cellStyle name="Normal 3 30 6" xfId="58419"/>
    <cellStyle name="Normal 3 30_Income Statement " xfId="58420"/>
    <cellStyle name="Normal 3 31" xfId="22219"/>
    <cellStyle name="Normal 3 31 2" xfId="22220"/>
    <cellStyle name="Normal 3 31 2 2" xfId="22221"/>
    <cellStyle name="Normal 3 31 2 2 2" xfId="22222"/>
    <cellStyle name="Normal 3 31 2 2 2 2" xfId="22223"/>
    <cellStyle name="Normal 3 31 2 2 3" xfId="22224"/>
    <cellStyle name="Normal 3 31 2 2 4" xfId="22225"/>
    <cellStyle name="Normal 3 31 2 3" xfId="22226"/>
    <cellStyle name="Normal 3 31 2 3 2" xfId="22227"/>
    <cellStyle name="Normal 3 31 3" xfId="22228"/>
    <cellStyle name="Normal 3 31 3 2" xfId="58421"/>
    <cellStyle name="Normal 3 31 3 3" xfId="58422"/>
    <cellStyle name="Normal 3 31 4" xfId="58423"/>
    <cellStyle name="Normal 3 31 5" xfId="58424"/>
    <cellStyle name="Normal 3 31 6" xfId="58425"/>
    <cellStyle name="Normal 3 31_Income Statement " xfId="58426"/>
    <cellStyle name="Normal 3 32" xfId="22229"/>
    <cellStyle name="Normal 3 32 2" xfId="22230"/>
    <cellStyle name="Normal 3 32 2 2" xfId="22231"/>
    <cellStyle name="Normal 3 32 2 2 2" xfId="22232"/>
    <cellStyle name="Normal 3 32 2 2 2 2" xfId="22233"/>
    <cellStyle name="Normal 3 32 2 2 3" xfId="22234"/>
    <cellStyle name="Normal 3 32 2 2 4" xfId="22235"/>
    <cellStyle name="Normal 3 32 2 3" xfId="22236"/>
    <cellStyle name="Normal 3 32 2 3 2" xfId="22237"/>
    <cellStyle name="Normal 3 32 3" xfId="22238"/>
    <cellStyle name="Normal 3 32 3 2" xfId="58427"/>
    <cellStyle name="Normal 3 32 3 3" xfId="58428"/>
    <cellStyle name="Normal 3 32 4" xfId="58429"/>
    <cellStyle name="Normal 3 32 5" xfId="58430"/>
    <cellStyle name="Normal 3 32 6" xfId="58431"/>
    <cellStyle name="Normal 3 32_Income Statement " xfId="58432"/>
    <cellStyle name="Normal 3 33" xfId="22239"/>
    <cellStyle name="Normal 3 33 2" xfId="22240"/>
    <cellStyle name="Normal 3 33 2 2" xfId="22241"/>
    <cellStyle name="Normal 3 33 2 2 2" xfId="22242"/>
    <cellStyle name="Normal 3 33 2 2 2 2" xfId="22243"/>
    <cellStyle name="Normal 3 33 2 2 3" xfId="22244"/>
    <cellStyle name="Normal 3 33 2 2 4" xfId="22245"/>
    <cellStyle name="Normal 3 33 2 3" xfId="22246"/>
    <cellStyle name="Normal 3 33 2 3 2" xfId="22247"/>
    <cellStyle name="Normal 3 33 3" xfId="22248"/>
    <cellStyle name="Normal 3 33 3 2" xfId="58433"/>
    <cellStyle name="Normal 3 33 3 3" xfId="58434"/>
    <cellStyle name="Normal 3 33 4" xfId="58435"/>
    <cellStyle name="Normal 3 33 5" xfId="58436"/>
    <cellStyle name="Normal 3 33 6" xfId="58437"/>
    <cellStyle name="Normal 3 33_Income Statement " xfId="58438"/>
    <cellStyle name="Normal 3 34" xfId="22249"/>
    <cellStyle name="Normal 3 34 2" xfId="22250"/>
    <cellStyle name="Normal 3 34 2 2" xfId="22251"/>
    <cellStyle name="Normal 3 34 2 2 2" xfId="22252"/>
    <cellStyle name="Normal 3 34 2 2 2 2" xfId="22253"/>
    <cellStyle name="Normal 3 34 2 2 3" xfId="22254"/>
    <cellStyle name="Normal 3 34 2 2 4" xfId="22255"/>
    <cellStyle name="Normal 3 34 2 3" xfId="22256"/>
    <cellStyle name="Normal 3 34 2 3 2" xfId="22257"/>
    <cellStyle name="Normal 3 34 3" xfId="22258"/>
    <cellStyle name="Normal 3 34 3 2" xfId="58439"/>
    <cellStyle name="Normal 3 34 3 3" xfId="58440"/>
    <cellStyle name="Normal 3 34 4" xfId="58441"/>
    <cellStyle name="Normal 3 34 5" xfId="58442"/>
    <cellStyle name="Normal 3 34 6" xfId="58443"/>
    <cellStyle name="Normal 3 34_Income Statement " xfId="58444"/>
    <cellStyle name="Normal 3 35" xfId="22259"/>
    <cellStyle name="Normal 3 35 2" xfId="22260"/>
    <cellStyle name="Normal 3 35 2 2" xfId="22261"/>
    <cellStyle name="Normal 3 35 2 2 2" xfId="22262"/>
    <cellStyle name="Normal 3 35 2 2 2 2" xfId="22263"/>
    <cellStyle name="Normal 3 35 2 2 3" xfId="22264"/>
    <cellStyle name="Normal 3 35 2 2 4" xfId="22265"/>
    <cellStyle name="Normal 3 35 2 3" xfId="22266"/>
    <cellStyle name="Normal 3 35 2 3 2" xfId="22267"/>
    <cellStyle name="Normal 3 35 3" xfId="22268"/>
    <cellStyle name="Normal 3 35 3 2" xfId="58445"/>
    <cellStyle name="Normal 3 35 3 3" xfId="58446"/>
    <cellStyle name="Normal 3 35 4" xfId="58447"/>
    <cellStyle name="Normal 3 35 5" xfId="58448"/>
    <cellStyle name="Normal 3 35 6" xfId="58449"/>
    <cellStyle name="Normal 3 35_Income Statement " xfId="58450"/>
    <cellStyle name="Normal 3 36" xfId="22269"/>
    <cellStyle name="Normal 3 36 2" xfId="22270"/>
    <cellStyle name="Normal 3 36 2 2" xfId="22271"/>
    <cellStyle name="Normal 3 36 2 2 2" xfId="22272"/>
    <cellStyle name="Normal 3 36 2 2 2 2" xfId="22273"/>
    <cellStyle name="Normal 3 36 2 2 3" xfId="22274"/>
    <cellStyle name="Normal 3 36 2 2 4" xfId="22275"/>
    <cellStyle name="Normal 3 36 2 3" xfId="22276"/>
    <cellStyle name="Normal 3 36 2 3 2" xfId="22277"/>
    <cellStyle name="Normal 3 36 3" xfId="22278"/>
    <cellStyle name="Normal 3 36 3 2" xfId="58451"/>
    <cellStyle name="Normal 3 36 3 3" xfId="58452"/>
    <cellStyle name="Normal 3 36 4" xfId="58453"/>
    <cellStyle name="Normal 3 36 5" xfId="58454"/>
    <cellStyle name="Normal 3 36 6" xfId="58455"/>
    <cellStyle name="Normal 3 36_Income Statement " xfId="58456"/>
    <cellStyle name="Normal 3 37" xfId="22279"/>
    <cellStyle name="Normal 3 37 2" xfId="22280"/>
    <cellStyle name="Normal 3 37 2 2" xfId="22281"/>
    <cellStyle name="Normal 3 37 2 2 2" xfId="22282"/>
    <cellStyle name="Normal 3 37 2 2 2 2" xfId="22283"/>
    <cellStyle name="Normal 3 37 2 2 3" xfId="22284"/>
    <cellStyle name="Normal 3 37 2 2 4" xfId="22285"/>
    <cellStyle name="Normal 3 37 2 3" xfId="22286"/>
    <cellStyle name="Normal 3 37 2 3 2" xfId="22287"/>
    <cellStyle name="Normal 3 37 3" xfId="22288"/>
    <cellStyle name="Normal 3 37 3 2" xfId="58457"/>
    <cellStyle name="Normal 3 37 3 3" xfId="58458"/>
    <cellStyle name="Normal 3 37 4" xfId="58459"/>
    <cellStyle name="Normal 3 37 5" xfId="58460"/>
    <cellStyle name="Normal 3 37 6" xfId="58461"/>
    <cellStyle name="Normal 3 37_Income Statement " xfId="58462"/>
    <cellStyle name="Normal 3 38" xfId="22289"/>
    <cellStyle name="Normal 3 38 2" xfId="22290"/>
    <cellStyle name="Normal 3 38 2 2" xfId="22291"/>
    <cellStyle name="Normal 3 38 2 2 2" xfId="22292"/>
    <cellStyle name="Normal 3 38 2 2 2 2" xfId="22293"/>
    <cellStyle name="Normal 3 38 2 2 3" xfId="22294"/>
    <cellStyle name="Normal 3 38 2 2 4" xfId="22295"/>
    <cellStyle name="Normal 3 38 2 3" xfId="22296"/>
    <cellStyle name="Normal 3 38 2 3 2" xfId="22297"/>
    <cellStyle name="Normal 3 38 3" xfId="22298"/>
    <cellStyle name="Normal 3 38 3 2" xfId="58463"/>
    <cellStyle name="Normal 3 38 3 3" xfId="58464"/>
    <cellStyle name="Normal 3 38 4" xfId="58465"/>
    <cellStyle name="Normal 3 38 5" xfId="58466"/>
    <cellStyle name="Normal 3 38 6" xfId="58467"/>
    <cellStyle name="Normal 3 38_Income Statement " xfId="58468"/>
    <cellStyle name="Normal 3 39" xfId="22299"/>
    <cellStyle name="Normal 3 39 2" xfId="22300"/>
    <cellStyle name="Normal 3 39 2 2" xfId="22301"/>
    <cellStyle name="Normal 3 39 2 2 2" xfId="22302"/>
    <cellStyle name="Normal 3 39 2 2 2 2" xfId="22303"/>
    <cellStyle name="Normal 3 39 2 2 3" xfId="22304"/>
    <cellStyle name="Normal 3 39 2 2 4" xfId="22305"/>
    <cellStyle name="Normal 3 39 2 3" xfId="22306"/>
    <cellStyle name="Normal 3 39 2 3 2" xfId="22307"/>
    <cellStyle name="Normal 3 39 3" xfId="22308"/>
    <cellStyle name="Normal 3 39 3 2" xfId="58469"/>
    <cellStyle name="Normal 3 39 3 3" xfId="58470"/>
    <cellStyle name="Normal 3 39 4" xfId="58471"/>
    <cellStyle name="Normal 3 39 5" xfId="58472"/>
    <cellStyle name="Normal 3 39 6" xfId="58473"/>
    <cellStyle name="Normal 3 39_Income Statement " xfId="58474"/>
    <cellStyle name="Normal 3 4" xfId="22309"/>
    <cellStyle name="Normal 3 4 2" xfId="22310"/>
    <cellStyle name="Normal 3 4 2 2" xfId="22311"/>
    <cellStyle name="Normal 3 4 2 3" xfId="22312"/>
    <cellStyle name="Normal 3 4 2 4" xfId="58475"/>
    <cellStyle name="Normal 3 4 2 5" xfId="58476"/>
    <cellStyle name="Normal 3 4 3" xfId="22313"/>
    <cellStyle name="Normal 3 4 3 2" xfId="22314"/>
    <cellStyle name="Normal 3 4 3 2 2" xfId="22315"/>
    <cellStyle name="Normal 3 4 4" xfId="22316"/>
    <cellStyle name="Normal 3 4 4 2" xfId="22317"/>
    <cellStyle name="Normal 3 4 4 3" xfId="22318"/>
    <cellStyle name="Normal 3 4 5" xfId="22319"/>
    <cellStyle name="Normal 3 4 5 2" xfId="22320"/>
    <cellStyle name="Normal 3 4 5 3" xfId="22321"/>
    <cellStyle name="Normal 3 4 6" xfId="22322"/>
    <cellStyle name="Normal 3 4 6 2" xfId="22323"/>
    <cellStyle name="Normal 3 4 6 3" xfId="22324"/>
    <cellStyle name="Normal 3 4 7" xfId="22325"/>
    <cellStyle name="Normal 3 4 7 2" xfId="22326"/>
    <cellStyle name="Normal 3 4 7 3" xfId="22327"/>
    <cellStyle name="Normal 3 4 8" xfId="22328"/>
    <cellStyle name="Normal 3 4_Income Statement " xfId="58477"/>
    <cellStyle name="Normal 3 40" xfId="22329"/>
    <cellStyle name="Normal 3 40 2" xfId="22330"/>
    <cellStyle name="Normal 3 40 2 2" xfId="22331"/>
    <cellStyle name="Normal 3 40 2 2 2" xfId="22332"/>
    <cellStyle name="Normal 3 40 2 2 2 2" xfId="22333"/>
    <cellStyle name="Normal 3 40 2 2 3" xfId="22334"/>
    <cellStyle name="Normal 3 40 2 2 4" xfId="22335"/>
    <cellStyle name="Normal 3 40 2 3" xfId="22336"/>
    <cellStyle name="Normal 3 40 2 3 2" xfId="22337"/>
    <cellStyle name="Normal 3 40 3" xfId="22338"/>
    <cellStyle name="Normal 3 40 3 2" xfId="58478"/>
    <cellStyle name="Normal 3 40 3 3" xfId="58479"/>
    <cellStyle name="Normal 3 40 4" xfId="58480"/>
    <cellStyle name="Normal 3 40 5" xfId="58481"/>
    <cellStyle name="Normal 3 40 6" xfId="58482"/>
    <cellStyle name="Normal 3 40_Income Statement " xfId="58483"/>
    <cellStyle name="Normal 3 41" xfId="22339"/>
    <cellStyle name="Normal 3 41 2" xfId="22340"/>
    <cellStyle name="Normal 3 41 2 2" xfId="22341"/>
    <cellStyle name="Normal 3 41 2 2 2" xfId="22342"/>
    <cellStyle name="Normal 3 41 2 2 2 2" xfId="22343"/>
    <cellStyle name="Normal 3 41 2 2 3" xfId="22344"/>
    <cellStyle name="Normal 3 41 2 2 4" xfId="22345"/>
    <cellStyle name="Normal 3 41 2 3" xfId="22346"/>
    <cellStyle name="Normal 3 41 2 3 2" xfId="22347"/>
    <cellStyle name="Normal 3 41 3" xfId="22348"/>
    <cellStyle name="Normal 3 41 3 2" xfId="58484"/>
    <cellStyle name="Normal 3 41 3 3" xfId="58485"/>
    <cellStyle name="Normal 3 41 4" xfId="58486"/>
    <cellStyle name="Normal 3 41 5" xfId="58487"/>
    <cellStyle name="Normal 3 41 6" xfId="58488"/>
    <cellStyle name="Normal 3 41_Income Statement " xfId="58489"/>
    <cellStyle name="Normal 3 42" xfId="22349"/>
    <cellStyle name="Normal 3 42 2" xfId="22350"/>
    <cellStyle name="Normal 3 42 2 2" xfId="22351"/>
    <cellStyle name="Normal 3 42 2 2 2" xfId="22352"/>
    <cellStyle name="Normal 3 42 2 2 2 2" xfId="22353"/>
    <cellStyle name="Normal 3 42 2 2 3" xfId="22354"/>
    <cellStyle name="Normal 3 42 2 2 4" xfId="22355"/>
    <cellStyle name="Normal 3 42 2 3" xfId="22356"/>
    <cellStyle name="Normal 3 42 2 3 2" xfId="22357"/>
    <cellStyle name="Normal 3 42 3" xfId="22358"/>
    <cellStyle name="Normal 3 42 3 2" xfId="58490"/>
    <cellStyle name="Normal 3 42 3 3" xfId="58491"/>
    <cellStyle name="Normal 3 42 4" xfId="58492"/>
    <cellStyle name="Normal 3 42 5" xfId="58493"/>
    <cellStyle name="Normal 3 42 6" xfId="58494"/>
    <cellStyle name="Normal 3 42_Income Statement " xfId="58495"/>
    <cellStyle name="Normal 3 43" xfId="22359"/>
    <cellStyle name="Normal 3 43 2" xfId="22360"/>
    <cellStyle name="Normal 3 43 2 2" xfId="22361"/>
    <cellStyle name="Normal 3 43 2 2 2" xfId="22362"/>
    <cellStyle name="Normal 3 43 2 2 2 2" xfId="22363"/>
    <cellStyle name="Normal 3 43 2 2 3" xfId="22364"/>
    <cellStyle name="Normal 3 43 2 2 4" xfId="22365"/>
    <cellStyle name="Normal 3 43 2 3" xfId="22366"/>
    <cellStyle name="Normal 3 43 2 3 2" xfId="22367"/>
    <cellStyle name="Normal 3 43 3" xfId="22368"/>
    <cellStyle name="Normal 3 43 3 2" xfId="58496"/>
    <cellStyle name="Normal 3 43 3 3" xfId="58497"/>
    <cellStyle name="Normal 3 43 4" xfId="58498"/>
    <cellStyle name="Normal 3 43 5" xfId="58499"/>
    <cellStyle name="Normal 3 43 6" xfId="58500"/>
    <cellStyle name="Normal 3 43_Income Statement " xfId="58501"/>
    <cellStyle name="Normal 3 44" xfId="22369"/>
    <cellStyle name="Normal 3 44 2" xfId="22370"/>
    <cellStyle name="Normal 3 44 2 2" xfId="22371"/>
    <cellStyle name="Normal 3 44 2 2 2" xfId="22372"/>
    <cellStyle name="Normal 3 44 2 2 2 2" xfId="22373"/>
    <cellStyle name="Normal 3 44 2 2 3" xfId="22374"/>
    <cellStyle name="Normal 3 44 2 2 4" xfId="22375"/>
    <cellStyle name="Normal 3 44 2 3" xfId="22376"/>
    <cellStyle name="Normal 3 44 2 3 2" xfId="22377"/>
    <cellStyle name="Normal 3 44 3" xfId="22378"/>
    <cellStyle name="Normal 3 44 3 2" xfId="58502"/>
    <cellStyle name="Normal 3 44 3 3" xfId="58503"/>
    <cellStyle name="Normal 3 44 4" xfId="58504"/>
    <cellStyle name="Normal 3 44 5" xfId="58505"/>
    <cellStyle name="Normal 3 44 6" xfId="58506"/>
    <cellStyle name="Normal 3 44_Income Statement " xfId="58507"/>
    <cellStyle name="Normal 3 45" xfId="22379"/>
    <cellStyle name="Normal 3 45 2" xfId="22380"/>
    <cellStyle name="Normal 3 45 2 2" xfId="22381"/>
    <cellStyle name="Normal 3 45 2 2 2" xfId="22382"/>
    <cellStyle name="Normal 3 45 2 2 2 2" xfId="22383"/>
    <cellStyle name="Normal 3 45 2 2 3" xfId="22384"/>
    <cellStyle name="Normal 3 45 2 2 4" xfId="22385"/>
    <cellStyle name="Normal 3 45 2 3" xfId="22386"/>
    <cellStyle name="Normal 3 45 2 3 2" xfId="22387"/>
    <cellStyle name="Normal 3 45 3" xfId="22388"/>
    <cellStyle name="Normal 3 45 3 2" xfId="58508"/>
    <cellStyle name="Normal 3 45 3 3" xfId="58509"/>
    <cellStyle name="Normal 3 45 4" xfId="58510"/>
    <cellStyle name="Normal 3 45 5" xfId="58511"/>
    <cellStyle name="Normal 3 45 6" xfId="58512"/>
    <cellStyle name="Normal 3 45_Income Statement " xfId="58513"/>
    <cellStyle name="Normal 3 46" xfId="22389"/>
    <cellStyle name="Normal 3 46 2" xfId="22390"/>
    <cellStyle name="Normal 3 46 2 2" xfId="22391"/>
    <cellStyle name="Normal 3 46 2 2 2" xfId="22392"/>
    <cellStyle name="Normal 3 46 2 2 2 2" xfId="22393"/>
    <cellStyle name="Normal 3 46 2 2 3" xfId="22394"/>
    <cellStyle name="Normal 3 46 2 2 4" xfId="22395"/>
    <cellStyle name="Normal 3 46 2 3" xfId="22396"/>
    <cellStyle name="Normal 3 46 2 3 2" xfId="22397"/>
    <cellStyle name="Normal 3 46 3" xfId="22398"/>
    <cellStyle name="Normal 3 46 3 2" xfId="58514"/>
    <cellStyle name="Normal 3 46 3 3" xfId="58515"/>
    <cellStyle name="Normal 3 46 4" xfId="58516"/>
    <cellStyle name="Normal 3 46 5" xfId="58517"/>
    <cellStyle name="Normal 3 46 6" xfId="58518"/>
    <cellStyle name="Normal 3 46_Income Statement " xfId="58519"/>
    <cellStyle name="Normal 3 47" xfId="22399"/>
    <cellStyle name="Normal 3 47 2" xfId="22400"/>
    <cellStyle name="Normal 3 47 2 2" xfId="22401"/>
    <cellStyle name="Normal 3 47 2 2 2" xfId="22402"/>
    <cellStyle name="Normal 3 47 2 2 2 2" xfId="22403"/>
    <cellStyle name="Normal 3 47 2 2 3" xfId="22404"/>
    <cellStyle name="Normal 3 47 2 2 4" xfId="22405"/>
    <cellStyle name="Normal 3 47 2 3" xfId="22406"/>
    <cellStyle name="Normal 3 47 2 3 2" xfId="22407"/>
    <cellStyle name="Normal 3 47 3" xfId="22408"/>
    <cellStyle name="Normal 3 47 3 2" xfId="58520"/>
    <cellStyle name="Normal 3 47 3 3" xfId="58521"/>
    <cellStyle name="Normal 3 47 4" xfId="58522"/>
    <cellStyle name="Normal 3 47 5" xfId="58523"/>
    <cellStyle name="Normal 3 47 6" xfId="58524"/>
    <cellStyle name="Normal 3 47_Income Statement " xfId="58525"/>
    <cellStyle name="Normal 3 48" xfId="22409"/>
    <cellStyle name="Normal 3 48 2" xfId="22410"/>
    <cellStyle name="Normal 3 48 2 2" xfId="22411"/>
    <cellStyle name="Normal 3 48 2 2 2" xfId="22412"/>
    <cellStyle name="Normal 3 48 2 2 2 2" xfId="22413"/>
    <cellStyle name="Normal 3 48 2 2 3" xfId="22414"/>
    <cellStyle name="Normal 3 48 2 2 4" xfId="22415"/>
    <cellStyle name="Normal 3 48 2 3" xfId="22416"/>
    <cellStyle name="Normal 3 48 2 3 2" xfId="22417"/>
    <cellStyle name="Normal 3 48 3" xfId="22418"/>
    <cellStyle name="Normal 3 48 3 2" xfId="58526"/>
    <cellStyle name="Normal 3 48 3 3" xfId="58527"/>
    <cellStyle name="Normal 3 48 4" xfId="58528"/>
    <cellStyle name="Normal 3 48 5" xfId="58529"/>
    <cellStyle name="Normal 3 48 6" xfId="58530"/>
    <cellStyle name="Normal 3 48_Income Statement " xfId="58531"/>
    <cellStyle name="Normal 3 49" xfId="22419"/>
    <cellStyle name="Normal 3 49 2" xfId="22420"/>
    <cellStyle name="Normal 3 49 2 2" xfId="22421"/>
    <cellStyle name="Normal 3 49 2 2 2" xfId="22422"/>
    <cellStyle name="Normal 3 49 2 2 2 2" xfId="22423"/>
    <cellStyle name="Normal 3 49 2 2 3" xfId="22424"/>
    <cellStyle name="Normal 3 49 2 2 4" xfId="22425"/>
    <cellStyle name="Normal 3 49 2 3" xfId="22426"/>
    <cellStyle name="Normal 3 49 2 3 2" xfId="22427"/>
    <cellStyle name="Normal 3 49 3" xfId="22428"/>
    <cellStyle name="Normal 3 49 3 2" xfId="58532"/>
    <cellStyle name="Normal 3 49 3 3" xfId="58533"/>
    <cellStyle name="Normal 3 49 4" xfId="58534"/>
    <cellStyle name="Normal 3 49 5" xfId="58535"/>
    <cellStyle name="Normal 3 49 6" xfId="58536"/>
    <cellStyle name="Normal 3 49_Income Statement " xfId="58537"/>
    <cellStyle name="Normal 3 5" xfId="22429"/>
    <cellStyle name="Normal 3 5 10" xfId="22430"/>
    <cellStyle name="Normal 3 5 10 2" xfId="58538"/>
    <cellStyle name="Normal 3 5 10 2 2" xfId="58539"/>
    <cellStyle name="Normal 3 5 10 3" xfId="58540"/>
    <cellStyle name="Normal 3 5 10 4" xfId="58541"/>
    <cellStyle name="Normal 3 5 11" xfId="22431"/>
    <cellStyle name="Normal 3 5 12" xfId="58542"/>
    <cellStyle name="Normal 3 5 12 2" xfId="58543"/>
    <cellStyle name="Normal 3 5 12 2 2" xfId="58544"/>
    <cellStyle name="Normal 3 5 12 3" xfId="58545"/>
    <cellStyle name="Normal 3 5 12 4" xfId="58546"/>
    <cellStyle name="Normal 3 5 2" xfId="22432"/>
    <cellStyle name="Normal 3 5 2 10" xfId="58547"/>
    <cellStyle name="Normal 3 5 2 11" xfId="58548"/>
    <cellStyle name="Normal 3 5 2 2" xfId="22433"/>
    <cellStyle name="Normal 3 5 2 2 2" xfId="22434"/>
    <cellStyle name="Normal 3 5 2 2 2 2" xfId="58549"/>
    <cellStyle name="Normal 3 5 2 2 2 2 2" xfId="58550"/>
    <cellStyle name="Normal 3 5 2 2 2 2 2 2" xfId="58551"/>
    <cellStyle name="Normal 3 5 2 2 2 2 3" xfId="58552"/>
    <cellStyle name="Normal 3 5 2 2 2 2 4" xfId="58553"/>
    <cellStyle name="Normal 3 5 2 2 2 3" xfId="58554"/>
    <cellStyle name="Normal 3 5 2 2 2 3 2" xfId="58555"/>
    <cellStyle name="Normal 3 5 2 2 2 3 2 2" xfId="58556"/>
    <cellStyle name="Normal 3 5 2 2 2 3 3" xfId="58557"/>
    <cellStyle name="Normal 3 5 2 2 2 3 4" xfId="58558"/>
    <cellStyle name="Normal 3 5 2 2 2 4" xfId="58559"/>
    <cellStyle name="Normal 3 5 2 2 2 4 2" xfId="58560"/>
    <cellStyle name="Normal 3 5 2 2 2 5" xfId="58561"/>
    <cellStyle name="Normal 3 5 2 2 2 6" xfId="58562"/>
    <cellStyle name="Normal 3 5 2 2 3" xfId="58563"/>
    <cellStyle name="Normal 3 5 2 2 3 2" xfId="58564"/>
    <cellStyle name="Normal 3 5 2 2 3 2 2" xfId="58565"/>
    <cellStyle name="Normal 3 5 2 2 3 3" xfId="58566"/>
    <cellStyle name="Normal 3 5 2 2 3 4" xfId="58567"/>
    <cellStyle name="Normal 3 5 2 2 4" xfId="58568"/>
    <cellStyle name="Normal 3 5 2 2 4 2" xfId="58569"/>
    <cellStyle name="Normal 3 5 2 2 4 2 2" xfId="58570"/>
    <cellStyle name="Normal 3 5 2 2 4 3" xfId="58571"/>
    <cellStyle name="Normal 3 5 2 2 4 4" xfId="58572"/>
    <cellStyle name="Normal 3 5 2 2 5" xfId="58573"/>
    <cellStyle name="Normal 3 5 2 2 5 2" xfId="58574"/>
    <cellStyle name="Normal 3 5 2 2 6" xfId="58575"/>
    <cellStyle name="Normal 3 5 2 2 7" xfId="58576"/>
    <cellStyle name="Normal 3 5 2 3" xfId="22435"/>
    <cellStyle name="Normal 3 5 2 3 2" xfId="58577"/>
    <cellStyle name="Normal 3 5 2 3 2 2" xfId="58578"/>
    <cellStyle name="Normal 3 5 2 3 2 2 2" xfId="58579"/>
    <cellStyle name="Normal 3 5 2 3 2 2 2 2" xfId="58580"/>
    <cellStyle name="Normal 3 5 2 3 2 2 3" xfId="58581"/>
    <cellStyle name="Normal 3 5 2 3 2 2 4" xfId="58582"/>
    <cellStyle name="Normal 3 5 2 3 2 3" xfId="58583"/>
    <cellStyle name="Normal 3 5 2 3 2 3 2" xfId="58584"/>
    <cellStyle name="Normal 3 5 2 3 2 3 2 2" xfId="58585"/>
    <cellStyle name="Normal 3 5 2 3 2 3 3" xfId="58586"/>
    <cellStyle name="Normal 3 5 2 3 2 3 4" xfId="58587"/>
    <cellStyle name="Normal 3 5 2 3 2 4" xfId="58588"/>
    <cellStyle name="Normal 3 5 2 3 2 4 2" xfId="58589"/>
    <cellStyle name="Normal 3 5 2 3 2 5" xfId="58590"/>
    <cellStyle name="Normal 3 5 2 3 2 6" xfId="58591"/>
    <cellStyle name="Normal 3 5 2 3 3" xfId="58592"/>
    <cellStyle name="Normal 3 5 2 3 3 2" xfId="58593"/>
    <cellStyle name="Normal 3 5 2 3 3 2 2" xfId="58594"/>
    <cellStyle name="Normal 3 5 2 3 3 3" xfId="58595"/>
    <cellStyle name="Normal 3 5 2 3 3 4" xfId="58596"/>
    <cellStyle name="Normal 3 5 2 3 4" xfId="58597"/>
    <cellStyle name="Normal 3 5 2 3 4 2" xfId="58598"/>
    <cellStyle name="Normal 3 5 2 3 4 2 2" xfId="58599"/>
    <cellStyle name="Normal 3 5 2 3 4 3" xfId="58600"/>
    <cellStyle name="Normal 3 5 2 3 4 4" xfId="58601"/>
    <cellStyle name="Normal 3 5 2 3 5" xfId="58602"/>
    <cellStyle name="Normal 3 5 2 3 5 2" xfId="58603"/>
    <cellStyle name="Normal 3 5 2 3 6" xfId="58604"/>
    <cellStyle name="Normal 3 5 2 3 7" xfId="58605"/>
    <cellStyle name="Normal 3 5 2 4" xfId="58606"/>
    <cellStyle name="Normal 3 5 2 4 2" xfId="58607"/>
    <cellStyle name="Normal 3 5 2 4 2 2" xfId="58608"/>
    <cellStyle name="Normal 3 5 2 4 2 2 2" xfId="58609"/>
    <cellStyle name="Normal 3 5 2 4 2 3" xfId="58610"/>
    <cellStyle name="Normal 3 5 2 4 2 4" xfId="58611"/>
    <cellStyle name="Normal 3 5 2 4 3" xfId="58612"/>
    <cellStyle name="Normal 3 5 2 4 3 2" xfId="58613"/>
    <cellStyle name="Normal 3 5 2 4 3 2 2" xfId="58614"/>
    <cellStyle name="Normal 3 5 2 4 3 3" xfId="58615"/>
    <cellStyle name="Normal 3 5 2 4 3 4" xfId="58616"/>
    <cellStyle name="Normal 3 5 2 4 4" xfId="58617"/>
    <cellStyle name="Normal 3 5 2 4 4 2" xfId="58618"/>
    <cellStyle name="Normal 3 5 2 4 5" xfId="58619"/>
    <cellStyle name="Normal 3 5 2 4 6" xfId="58620"/>
    <cellStyle name="Normal 3 5 2 5" xfId="58621"/>
    <cellStyle name="Normal 3 5 2 5 2" xfId="58622"/>
    <cellStyle name="Normal 3 5 2 5 2 2" xfId="58623"/>
    <cellStyle name="Normal 3 5 2 5 2 2 2" xfId="58624"/>
    <cellStyle name="Normal 3 5 2 5 2 3" xfId="58625"/>
    <cellStyle name="Normal 3 5 2 5 2 4" xfId="58626"/>
    <cellStyle name="Normal 3 5 2 5 3" xfId="58627"/>
    <cellStyle name="Normal 3 5 2 5 3 2" xfId="58628"/>
    <cellStyle name="Normal 3 5 2 5 3 2 2" xfId="58629"/>
    <cellStyle name="Normal 3 5 2 5 3 3" xfId="58630"/>
    <cellStyle name="Normal 3 5 2 5 3 4" xfId="58631"/>
    <cellStyle name="Normal 3 5 2 5 4" xfId="58632"/>
    <cellStyle name="Normal 3 5 2 5 4 2" xfId="58633"/>
    <cellStyle name="Normal 3 5 2 5 5" xfId="58634"/>
    <cellStyle name="Normal 3 5 2 5 6" xfId="58635"/>
    <cellStyle name="Normal 3 5 2 6" xfId="58636"/>
    <cellStyle name="Normal 3 5 2 6 2" xfId="58637"/>
    <cellStyle name="Normal 3 5 2 6 2 2" xfId="58638"/>
    <cellStyle name="Normal 3 5 2 6 2 2 2" xfId="58639"/>
    <cellStyle name="Normal 3 5 2 6 2 3" xfId="58640"/>
    <cellStyle name="Normal 3 5 2 6 2 4" xfId="58641"/>
    <cellStyle name="Normal 3 5 2 6 3" xfId="58642"/>
    <cellStyle name="Normal 3 5 2 6 3 2" xfId="58643"/>
    <cellStyle name="Normal 3 5 2 6 4" xfId="58644"/>
    <cellStyle name="Normal 3 5 2 6 5" xfId="58645"/>
    <cellStyle name="Normal 3 5 2 7" xfId="58646"/>
    <cellStyle name="Normal 3 5 2 7 2" xfId="58647"/>
    <cellStyle name="Normal 3 5 2 7 2 2" xfId="58648"/>
    <cellStyle name="Normal 3 5 2 7 3" xfId="58649"/>
    <cellStyle name="Normal 3 5 2 7 4" xfId="58650"/>
    <cellStyle name="Normal 3 5 2 8" xfId="58651"/>
    <cellStyle name="Normal 3 5 2 8 2" xfId="58652"/>
    <cellStyle name="Normal 3 5 2 8 2 2" xfId="58653"/>
    <cellStyle name="Normal 3 5 2 8 3" xfId="58654"/>
    <cellStyle name="Normal 3 5 2 8 4" xfId="58655"/>
    <cellStyle name="Normal 3 5 2 9" xfId="58656"/>
    <cellStyle name="Normal 3 5 2 9 2" xfId="58657"/>
    <cellStyle name="Normal 3 5 3" xfId="22436"/>
    <cellStyle name="Normal 3 5 3 2" xfId="58658"/>
    <cellStyle name="Normal 3 5 3 2 2" xfId="58659"/>
    <cellStyle name="Normal 3 5 3 2 2 2" xfId="58660"/>
    <cellStyle name="Normal 3 5 3 2 2 2 2" xfId="58661"/>
    <cellStyle name="Normal 3 5 3 2 2 3" xfId="58662"/>
    <cellStyle name="Normal 3 5 3 2 2 4" xfId="58663"/>
    <cellStyle name="Normal 3 5 3 2 3" xfId="58664"/>
    <cellStyle name="Normal 3 5 3 2 3 2" xfId="58665"/>
    <cellStyle name="Normal 3 5 3 2 3 2 2" xfId="58666"/>
    <cellStyle name="Normal 3 5 3 2 3 3" xfId="58667"/>
    <cellStyle name="Normal 3 5 3 2 3 4" xfId="58668"/>
    <cellStyle name="Normal 3 5 3 2 4" xfId="58669"/>
    <cellStyle name="Normal 3 5 3 2 4 2" xfId="58670"/>
    <cellStyle name="Normal 3 5 3 2 5" xfId="58671"/>
    <cellStyle name="Normal 3 5 3 2 6" xfId="58672"/>
    <cellStyle name="Normal 3 5 3 3" xfId="58673"/>
    <cellStyle name="Normal 3 5 3 3 2" xfId="58674"/>
    <cellStyle name="Normal 3 5 3 3 2 2" xfId="58675"/>
    <cellStyle name="Normal 3 5 3 3 3" xfId="58676"/>
    <cellStyle name="Normal 3 5 3 3 4" xfId="58677"/>
    <cellStyle name="Normal 3 5 3 4" xfId="58678"/>
    <cellStyle name="Normal 3 5 3 4 2" xfId="58679"/>
    <cellStyle name="Normal 3 5 3 4 2 2" xfId="58680"/>
    <cellStyle name="Normal 3 5 3 4 3" xfId="58681"/>
    <cellStyle name="Normal 3 5 3 4 4" xfId="58682"/>
    <cellStyle name="Normal 3 5 3 5" xfId="58683"/>
    <cellStyle name="Normal 3 5 3 5 2" xfId="58684"/>
    <cellStyle name="Normal 3 5 3 6" xfId="58685"/>
    <cellStyle name="Normal 3 5 3 7" xfId="58686"/>
    <cellStyle name="Normal 3 5 4" xfId="22437"/>
    <cellStyle name="Normal 3 5 4 2" xfId="58687"/>
    <cellStyle name="Normal 3 5 4 2 2" xfId="58688"/>
    <cellStyle name="Normal 3 5 4 2 2 2" xfId="58689"/>
    <cellStyle name="Normal 3 5 4 2 2 2 2" xfId="58690"/>
    <cellStyle name="Normal 3 5 4 2 2 3" xfId="58691"/>
    <cellStyle name="Normal 3 5 4 2 2 4" xfId="58692"/>
    <cellStyle name="Normal 3 5 4 2 3" xfId="58693"/>
    <cellStyle name="Normal 3 5 4 2 3 2" xfId="58694"/>
    <cellStyle name="Normal 3 5 4 2 3 2 2" xfId="58695"/>
    <cellStyle name="Normal 3 5 4 2 3 3" xfId="58696"/>
    <cellStyle name="Normal 3 5 4 2 3 4" xfId="58697"/>
    <cellStyle name="Normal 3 5 4 2 4" xfId="58698"/>
    <cellStyle name="Normal 3 5 4 2 4 2" xfId="58699"/>
    <cellStyle name="Normal 3 5 4 2 5" xfId="58700"/>
    <cellStyle name="Normal 3 5 4 2 6" xfId="58701"/>
    <cellStyle name="Normal 3 5 4 3" xfId="58702"/>
    <cellStyle name="Normal 3 5 4 3 2" xfId="58703"/>
    <cellStyle name="Normal 3 5 4 3 2 2" xfId="58704"/>
    <cellStyle name="Normal 3 5 4 3 3" xfId="58705"/>
    <cellStyle name="Normal 3 5 4 3 4" xfId="58706"/>
    <cellStyle name="Normal 3 5 4 4" xfId="58707"/>
    <cellStyle name="Normal 3 5 4 4 2" xfId="58708"/>
    <cellStyle name="Normal 3 5 4 4 2 2" xfId="58709"/>
    <cellStyle name="Normal 3 5 4 4 3" xfId="58710"/>
    <cellStyle name="Normal 3 5 4 4 4" xfId="58711"/>
    <cellStyle name="Normal 3 5 4 5" xfId="58712"/>
    <cellStyle name="Normal 3 5 4 5 2" xfId="58713"/>
    <cellStyle name="Normal 3 5 4 6" xfId="58714"/>
    <cellStyle name="Normal 3 5 4 7" xfId="58715"/>
    <cellStyle name="Normal 3 5 5" xfId="22438"/>
    <cellStyle name="Normal 3 5 5 2" xfId="58716"/>
    <cellStyle name="Normal 3 5 5 2 2" xfId="58717"/>
    <cellStyle name="Normal 3 5 5 2 2 2" xfId="58718"/>
    <cellStyle name="Normal 3 5 5 2 3" xfId="58719"/>
    <cellStyle name="Normal 3 5 5 2 4" xfId="58720"/>
    <cellStyle name="Normal 3 5 5 3" xfId="58721"/>
    <cellStyle name="Normal 3 5 5 3 2" xfId="58722"/>
    <cellStyle name="Normal 3 5 5 3 2 2" xfId="58723"/>
    <cellStyle name="Normal 3 5 5 3 3" xfId="58724"/>
    <cellStyle name="Normal 3 5 5 3 4" xfId="58725"/>
    <cellStyle name="Normal 3 5 5 4" xfId="58726"/>
    <cellStyle name="Normal 3 5 5 4 2" xfId="58727"/>
    <cellStyle name="Normal 3 5 5 5" xfId="58728"/>
    <cellStyle name="Normal 3 5 5 6" xfId="58729"/>
    <cellStyle name="Normal 3 5 6" xfId="22439"/>
    <cellStyle name="Normal 3 5 6 2" xfId="22440"/>
    <cellStyle name="Normal 3 5 6 2 2" xfId="58730"/>
    <cellStyle name="Normal 3 5 6 2 2 2" xfId="58731"/>
    <cellStyle name="Normal 3 5 6 2 3" xfId="58732"/>
    <cellStyle name="Normal 3 5 6 2 4" xfId="58733"/>
    <cellStyle name="Normal 3 5 6 3" xfId="58734"/>
    <cellStyle name="Normal 3 5 6 3 2" xfId="58735"/>
    <cellStyle name="Normal 3 5 6 3 2 2" xfId="58736"/>
    <cellStyle name="Normal 3 5 6 3 3" xfId="58737"/>
    <cellStyle name="Normal 3 5 6 3 4" xfId="58738"/>
    <cellStyle name="Normal 3 5 6 4" xfId="58739"/>
    <cellStyle name="Normal 3 5 6 4 2" xfId="58740"/>
    <cellStyle name="Normal 3 5 6 5" xfId="58741"/>
    <cellStyle name="Normal 3 5 6 6" xfId="58742"/>
    <cellStyle name="Normal 3 5 7" xfId="22441"/>
    <cellStyle name="Normal 3 5 7 2" xfId="22442"/>
    <cellStyle name="Normal 3 5 7 2 2" xfId="58743"/>
    <cellStyle name="Normal 3 5 7 2 2 2" xfId="58744"/>
    <cellStyle name="Normal 3 5 7 2 3" xfId="58745"/>
    <cellStyle name="Normal 3 5 7 2 4" xfId="58746"/>
    <cellStyle name="Normal 3 5 7 3" xfId="58747"/>
    <cellStyle name="Normal 3 5 7 3 2" xfId="58748"/>
    <cellStyle name="Normal 3 5 7 3 2 2" xfId="58749"/>
    <cellStyle name="Normal 3 5 7 3 3" xfId="58750"/>
    <cellStyle name="Normal 3 5 7 3 4" xfId="58751"/>
    <cellStyle name="Normal 3 5 7 4" xfId="58752"/>
    <cellStyle name="Normal 3 5 7 4 2" xfId="58753"/>
    <cellStyle name="Normal 3 5 7 5" xfId="58754"/>
    <cellStyle name="Normal 3 5 7 6" xfId="58755"/>
    <cellStyle name="Normal 3 5 8" xfId="22443"/>
    <cellStyle name="Normal 3 5 8 2" xfId="22444"/>
    <cellStyle name="Normal 3 5 8 2 2" xfId="58756"/>
    <cellStyle name="Normal 3 5 8 2 2 2" xfId="58757"/>
    <cellStyle name="Normal 3 5 8 2 3" xfId="58758"/>
    <cellStyle name="Normal 3 5 8 2 4" xfId="58759"/>
    <cellStyle name="Normal 3 5 8 3" xfId="58760"/>
    <cellStyle name="Normal 3 5 8 3 2" xfId="58761"/>
    <cellStyle name="Normal 3 5 8 4" xfId="58762"/>
    <cellStyle name="Normal 3 5 8 5" xfId="58763"/>
    <cellStyle name="Normal 3 5 9" xfId="22445"/>
    <cellStyle name="Normal 3 5 9 2" xfId="22446"/>
    <cellStyle name="Normal 3 5 9 2 2" xfId="58764"/>
    <cellStyle name="Normal 3 5 9 3" xfId="58765"/>
    <cellStyle name="Normal 3 5 9 4" xfId="58766"/>
    <cellStyle name="Normal 3 5_Journal 1" xfId="22447"/>
    <cellStyle name="Normal 3 50" xfId="22448"/>
    <cellStyle name="Normal 3 50 2" xfId="22449"/>
    <cellStyle name="Normal 3 50 2 2" xfId="22450"/>
    <cellStyle name="Normal 3 50 2 2 2" xfId="22451"/>
    <cellStyle name="Normal 3 50 2 2 2 2" xfId="22452"/>
    <cellStyle name="Normal 3 50 2 2 3" xfId="22453"/>
    <cellStyle name="Normal 3 50 2 2 4" xfId="22454"/>
    <cellStyle name="Normal 3 50 2 3" xfId="22455"/>
    <cellStyle name="Normal 3 50 2 3 2" xfId="22456"/>
    <cellStyle name="Normal 3 50 3" xfId="22457"/>
    <cellStyle name="Normal 3 50 3 2" xfId="58767"/>
    <cellStyle name="Normal 3 50 3 3" xfId="58768"/>
    <cellStyle name="Normal 3 50 4" xfId="58769"/>
    <cellStyle name="Normal 3 50 5" xfId="58770"/>
    <cellStyle name="Normal 3 50 6" xfId="58771"/>
    <cellStyle name="Normal 3 50_Income Statement " xfId="58772"/>
    <cellStyle name="Normal 3 51" xfId="22458"/>
    <cellStyle name="Normal 3 51 2" xfId="22459"/>
    <cellStyle name="Normal 3 51 2 2" xfId="22460"/>
    <cellStyle name="Normal 3 51 2 2 2" xfId="22461"/>
    <cellStyle name="Normal 3 51 2 2 2 2" xfId="22462"/>
    <cellStyle name="Normal 3 51 2 2 3" xfId="22463"/>
    <cellStyle name="Normal 3 51 2 2 4" xfId="22464"/>
    <cellStyle name="Normal 3 51 2 3" xfId="22465"/>
    <cellStyle name="Normal 3 51 2 3 2" xfId="22466"/>
    <cellStyle name="Normal 3 51 3" xfId="22467"/>
    <cellStyle name="Normal 3 51 3 2" xfId="58773"/>
    <cellStyle name="Normal 3 51 3 3" xfId="58774"/>
    <cellStyle name="Normal 3 51 4" xfId="58775"/>
    <cellStyle name="Normal 3 51 5" xfId="58776"/>
    <cellStyle name="Normal 3 51 6" xfId="58777"/>
    <cellStyle name="Normal 3 51_Income Statement " xfId="58778"/>
    <cellStyle name="Normal 3 52" xfId="22468"/>
    <cellStyle name="Normal 3 52 2" xfId="22469"/>
    <cellStyle name="Normal 3 52 2 2" xfId="22470"/>
    <cellStyle name="Normal 3 52 2 2 2" xfId="22471"/>
    <cellStyle name="Normal 3 52 2 2 2 2" xfId="22472"/>
    <cellStyle name="Normal 3 52 2 2 3" xfId="22473"/>
    <cellStyle name="Normal 3 52 2 2 4" xfId="22474"/>
    <cellStyle name="Normal 3 52 2 3" xfId="22475"/>
    <cellStyle name="Normal 3 52 2 3 2" xfId="22476"/>
    <cellStyle name="Normal 3 52 3" xfId="22477"/>
    <cellStyle name="Normal 3 52 3 2" xfId="58779"/>
    <cellStyle name="Normal 3 52 3 3" xfId="58780"/>
    <cellStyle name="Normal 3 52 4" xfId="58781"/>
    <cellStyle name="Normal 3 52 5" xfId="58782"/>
    <cellStyle name="Normal 3 52 6" xfId="58783"/>
    <cellStyle name="Normal 3 52_Income Statement " xfId="58784"/>
    <cellStyle name="Normal 3 53" xfId="22478"/>
    <cellStyle name="Normal 3 53 2" xfId="22479"/>
    <cellStyle name="Normal 3 53 2 2" xfId="22480"/>
    <cellStyle name="Normal 3 53 2 2 2" xfId="22481"/>
    <cellStyle name="Normal 3 53 2 2 2 2" xfId="22482"/>
    <cellStyle name="Normal 3 53 2 2 3" xfId="22483"/>
    <cellStyle name="Normal 3 53 2 2 4" xfId="22484"/>
    <cellStyle name="Normal 3 53 2 3" xfId="22485"/>
    <cellStyle name="Normal 3 53 2 3 2" xfId="22486"/>
    <cellStyle name="Normal 3 53 3" xfId="22487"/>
    <cellStyle name="Normal 3 53 3 2" xfId="58785"/>
    <cellStyle name="Normal 3 53 3 3" xfId="58786"/>
    <cellStyle name="Normal 3 53 4" xfId="58787"/>
    <cellStyle name="Normal 3 53 5" xfId="58788"/>
    <cellStyle name="Normal 3 53 6" xfId="58789"/>
    <cellStyle name="Normal 3 53_Income Statement " xfId="58790"/>
    <cellStyle name="Normal 3 54" xfId="22488"/>
    <cellStyle name="Normal 3 54 2" xfId="22489"/>
    <cellStyle name="Normal 3 54 2 2" xfId="22490"/>
    <cellStyle name="Normal 3 54 2 2 2" xfId="22491"/>
    <cellStyle name="Normal 3 54 2 2 2 2" xfId="22492"/>
    <cellStyle name="Normal 3 54 2 2 3" xfId="22493"/>
    <cellStyle name="Normal 3 54 2 2 4" xfId="22494"/>
    <cellStyle name="Normal 3 54 2 3" xfId="22495"/>
    <cellStyle name="Normal 3 54 2 3 2" xfId="22496"/>
    <cellStyle name="Normal 3 54 3" xfId="22497"/>
    <cellStyle name="Normal 3 54 3 2" xfId="58791"/>
    <cellStyle name="Normal 3 54 3 3" xfId="58792"/>
    <cellStyle name="Normal 3 54 4" xfId="58793"/>
    <cellStyle name="Normal 3 54 5" xfId="58794"/>
    <cellStyle name="Normal 3 54 6" xfId="58795"/>
    <cellStyle name="Normal 3 54_Income Statement " xfId="58796"/>
    <cellStyle name="Normal 3 55" xfId="22498"/>
    <cellStyle name="Normal 3 55 2" xfId="22499"/>
    <cellStyle name="Normal 3 55 2 2" xfId="22500"/>
    <cellStyle name="Normal 3 55 2 2 2" xfId="22501"/>
    <cellStyle name="Normal 3 55 2 2 2 2" xfId="22502"/>
    <cellStyle name="Normal 3 55 2 2 3" xfId="22503"/>
    <cellStyle name="Normal 3 55 2 2 4" xfId="22504"/>
    <cellStyle name="Normal 3 55 2 3" xfId="22505"/>
    <cellStyle name="Normal 3 55 2 3 2" xfId="22506"/>
    <cellStyle name="Normal 3 55 3" xfId="22507"/>
    <cellStyle name="Normal 3 55 3 2" xfId="58797"/>
    <cellStyle name="Normal 3 55 3 3" xfId="58798"/>
    <cellStyle name="Normal 3 55 4" xfId="58799"/>
    <cellStyle name="Normal 3 55 5" xfId="58800"/>
    <cellStyle name="Normal 3 55 6" xfId="58801"/>
    <cellStyle name="Normal 3 55_Income Statement " xfId="58802"/>
    <cellStyle name="Normal 3 56" xfId="22508"/>
    <cellStyle name="Normal 3 56 2" xfId="22509"/>
    <cellStyle name="Normal 3 56 2 2" xfId="22510"/>
    <cellStyle name="Normal 3 56 2 2 2" xfId="22511"/>
    <cellStyle name="Normal 3 56 2 2 2 2" xfId="22512"/>
    <cellStyle name="Normal 3 56 2 2 3" xfId="22513"/>
    <cellStyle name="Normal 3 56 2 2 4" xfId="22514"/>
    <cellStyle name="Normal 3 56 2 3" xfId="22515"/>
    <cellStyle name="Normal 3 56 2 3 2" xfId="22516"/>
    <cellStyle name="Normal 3 56 3" xfId="22517"/>
    <cellStyle name="Normal 3 56 3 2" xfId="58803"/>
    <cellStyle name="Normal 3 56 3 3" xfId="58804"/>
    <cellStyle name="Normal 3 56 4" xfId="58805"/>
    <cellStyle name="Normal 3 56 5" xfId="58806"/>
    <cellStyle name="Normal 3 56 6" xfId="58807"/>
    <cellStyle name="Normal 3 56_Income Statement " xfId="58808"/>
    <cellStyle name="Normal 3 57" xfId="22518"/>
    <cellStyle name="Normal 3 57 2" xfId="22519"/>
    <cellStyle name="Normal 3 57 2 2" xfId="22520"/>
    <cellStyle name="Normal 3 57 2 2 2" xfId="22521"/>
    <cellStyle name="Normal 3 57 2 2 2 2" xfId="22522"/>
    <cellStyle name="Normal 3 57 2 2 3" xfId="22523"/>
    <cellStyle name="Normal 3 57 2 2 4" xfId="22524"/>
    <cellStyle name="Normal 3 57 2 3" xfId="22525"/>
    <cellStyle name="Normal 3 57 2 3 2" xfId="22526"/>
    <cellStyle name="Normal 3 57 3" xfId="22527"/>
    <cellStyle name="Normal 3 57 3 2" xfId="58809"/>
    <cellStyle name="Normal 3 57 3 3" xfId="58810"/>
    <cellStyle name="Normal 3 57 4" xfId="58811"/>
    <cellStyle name="Normal 3 57 5" xfId="58812"/>
    <cellStyle name="Normal 3 57 6" xfId="58813"/>
    <cellStyle name="Normal 3 57_Income Statement " xfId="58814"/>
    <cellStyle name="Normal 3 58" xfId="22528"/>
    <cellStyle name="Normal 3 58 2" xfId="22529"/>
    <cellStyle name="Normal 3 58 2 2" xfId="22530"/>
    <cellStyle name="Normal 3 58 2 2 2" xfId="22531"/>
    <cellStyle name="Normal 3 58 2 2 2 2" xfId="22532"/>
    <cellStyle name="Normal 3 58 2 2 3" xfId="22533"/>
    <cellStyle name="Normal 3 58 2 2 4" xfId="22534"/>
    <cellStyle name="Normal 3 58 2 3" xfId="22535"/>
    <cellStyle name="Normal 3 58 2 3 2" xfId="22536"/>
    <cellStyle name="Normal 3 58 3" xfId="22537"/>
    <cellStyle name="Normal 3 58 3 2" xfId="58815"/>
    <cellStyle name="Normal 3 58 3 3" xfId="58816"/>
    <cellStyle name="Normal 3 58 4" xfId="58817"/>
    <cellStyle name="Normal 3 58 5" xfId="58818"/>
    <cellStyle name="Normal 3 58 6" xfId="58819"/>
    <cellStyle name="Normal 3 58_Income Statement " xfId="58820"/>
    <cellStyle name="Normal 3 59" xfId="22538"/>
    <cellStyle name="Normal 3 59 2" xfId="22539"/>
    <cellStyle name="Normal 3 59 2 2" xfId="22540"/>
    <cellStyle name="Normal 3 59 2 2 2" xfId="22541"/>
    <cellStyle name="Normal 3 59 2 2 2 2" xfId="22542"/>
    <cellStyle name="Normal 3 59 2 2 3" xfId="22543"/>
    <cellStyle name="Normal 3 59 2 2 4" xfId="22544"/>
    <cellStyle name="Normal 3 59 2 3" xfId="22545"/>
    <cellStyle name="Normal 3 59 2 3 2" xfId="22546"/>
    <cellStyle name="Normal 3 59 3" xfId="22547"/>
    <cellStyle name="Normal 3 59 3 2" xfId="58821"/>
    <cellStyle name="Normal 3 59 3 3" xfId="58822"/>
    <cellStyle name="Normal 3 59 4" xfId="58823"/>
    <cellStyle name="Normal 3 59 5" xfId="58824"/>
    <cellStyle name="Normal 3 59 6" xfId="58825"/>
    <cellStyle name="Normal 3 59_Income Statement " xfId="58826"/>
    <cellStyle name="Normal 3 6" xfId="22548"/>
    <cellStyle name="Normal 3 6 2" xfId="22549"/>
    <cellStyle name="Normal 3 6 2 2" xfId="22550"/>
    <cellStyle name="Normal 3 6 2 2 2" xfId="22551"/>
    <cellStyle name="Normal 3 6 2 3" xfId="22552"/>
    <cellStyle name="Normal 3 6 2 3 2" xfId="22553"/>
    <cellStyle name="Normal 3 6 2 4" xfId="22554"/>
    <cellStyle name="Normal 3 6 3" xfId="22555"/>
    <cellStyle name="Normal 3 6 3 2" xfId="58827"/>
    <cellStyle name="Normal 3 6 3 3" xfId="58828"/>
    <cellStyle name="Normal 3 6 4" xfId="58829"/>
    <cellStyle name="Normal 3 6 5" xfId="58830"/>
    <cellStyle name="Normal 3 6 6" xfId="58831"/>
    <cellStyle name="Normal 3 6 7" xfId="58832"/>
    <cellStyle name="Normal 3 6 8" xfId="58833"/>
    <cellStyle name="Normal 3 6_Income Statement " xfId="58834"/>
    <cellStyle name="Normal 3 60" xfId="22556"/>
    <cellStyle name="Normal 3 60 2" xfId="22557"/>
    <cellStyle name="Normal 3 60 2 2" xfId="22558"/>
    <cellStyle name="Normal 3 60 2 2 2" xfId="22559"/>
    <cellStyle name="Normal 3 60 2 2 2 2" xfId="22560"/>
    <cellStyle name="Normal 3 60 2 2 3" xfId="22561"/>
    <cellStyle name="Normal 3 60 2 2 4" xfId="22562"/>
    <cellStyle name="Normal 3 60 2 3" xfId="22563"/>
    <cellStyle name="Normal 3 60 2 3 2" xfId="22564"/>
    <cellStyle name="Normal 3 60 3" xfId="22565"/>
    <cellStyle name="Normal 3 60 3 2" xfId="58835"/>
    <cellStyle name="Normal 3 60 3 3" xfId="58836"/>
    <cellStyle name="Normal 3 60 4" xfId="58837"/>
    <cellStyle name="Normal 3 60 5" xfId="58838"/>
    <cellStyle name="Normal 3 60 6" xfId="58839"/>
    <cellStyle name="Normal 3 60_Income Statement " xfId="58840"/>
    <cellStyle name="Normal 3 61" xfId="22566"/>
    <cellStyle name="Normal 3 61 2" xfId="22567"/>
    <cellStyle name="Normal 3 61 2 2" xfId="22568"/>
    <cellStyle name="Normal 3 61 2 2 2" xfId="22569"/>
    <cellStyle name="Normal 3 61 2 2 2 2" xfId="22570"/>
    <cellStyle name="Normal 3 61 2 2 3" xfId="22571"/>
    <cellStyle name="Normal 3 61 2 2 4" xfId="22572"/>
    <cellStyle name="Normal 3 61 2 3" xfId="22573"/>
    <cellStyle name="Normal 3 61 2 3 2" xfId="22574"/>
    <cellStyle name="Normal 3 61 3" xfId="22575"/>
    <cellStyle name="Normal 3 61 3 2" xfId="58841"/>
    <cellStyle name="Normal 3 61 3 3" xfId="58842"/>
    <cellStyle name="Normal 3 61 4" xfId="58843"/>
    <cellStyle name="Normal 3 61 5" xfId="58844"/>
    <cellStyle name="Normal 3 61 6" xfId="58845"/>
    <cellStyle name="Normal 3 61_Income Statement " xfId="58846"/>
    <cellStyle name="Normal 3 62" xfId="22576"/>
    <cellStyle name="Normal 3 62 2" xfId="22577"/>
    <cellStyle name="Normal 3 62 2 2" xfId="22578"/>
    <cellStyle name="Normal 3 62 2 2 2" xfId="22579"/>
    <cellStyle name="Normal 3 62 2 2 2 2" xfId="22580"/>
    <cellStyle name="Normal 3 62 2 2 3" xfId="22581"/>
    <cellStyle name="Normal 3 62 2 2 4" xfId="22582"/>
    <cellStyle name="Normal 3 62 2 3" xfId="22583"/>
    <cellStyle name="Normal 3 62 2 3 2" xfId="22584"/>
    <cellStyle name="Normal 3 62 3" xfId="22585"/>
    <cellStyle name="Normal 3 62 3 2" xfId="58847"/>
    <cellStyle name="Normal 3 62 3 3" xfId="58848"/>
    <cellStyle name="Normal 3 62 4" xfId="58849"/>
    <cellStyle name="Normal 3 62 5" xfId="58850"/>
    <cellStyle name="Normal 3 62 6" xfId="58851"/>
    <cellStyle name="Normal 3 62_Income Statement " xfId="58852"/>
    <cellStyle name="Normal 3 63" xfId="22586"/>
    <cellStyle name="Normal 3 63 2" xfId="22587"/>
    <cellStyle name="Normal 3 63 2 2" xfId="22588"/>
    <cellStyle name="Normal 3 63 2 2 2" xfId="22589"/>
    <cellStyle name="Normal 3 63 2 2 2 2" xfId="22590"/>
    <cellStyle name="Normal 3 63 2 2 3" xfId="22591"/>
    <cellStyle name="Normal 3 63 2 2 4" xfId="22592"/>
    <cellStyle name="Normal 3 63 2 3" xfId="22593"/>
    <cellStyle name="Normal 3 63 2 3 2" xfId="22594"/>
    <cellStyle name="Normal 3 63 3" xfId="22595"/>
    <cellStyle name="Normal 3 63 3 2" xfId="58853"/>
    <cellStyle name="Normal 3 63 3 3" xfId="58854"/>
    <cellStyle name="Normal 3 63 4" xfId="58855"/>
    <cellStyle name="Normal 3 63 5" xfId="58856"/>
    <cellStyle name="Normal 3 63 6" xfId="58857"/>
    <cellStyle name="Normal 3 63_Income Statement " xfId="58858"/>
    <cellStyle name="Normal 3 64" xfId="22596"/>
    <cellStyle name="Normal 3 64 2" xfId="22597"/>
    <cellStyle name="Normal 3 64 2 2" xfId="22598"/>
    <cellStyle name="Normal 3 64 2 2 2" xfId="22599"/>
    <cellStyle name="Normal 3 64 2 2 2 2" xfId="22600"/>
    <cellStyle name="Normal 3 64 2 2 3" xfId="22601"/>
    <cellStyle name="Normal 3 64 2 2 4" xfId="22602"/>
    <cellStyle name="Normal 3 64 2 3" xfId="22603"/>
    <cellStyle name="Normal 3 64 2 3 2" xfId="22604"/>
    <cellStyle name="Normal 3 64 3" xfId="22605"/>
    <cellStyle name="Normal 3 64 3 2" xfId="58859"/>
    <cellStyle name="Normal 3 64 3 3" xfId="58860"/>
    <cellStyle name="Normal 3 64 4" xfId="58861"/>
    <cellStyle name="Normal 3 64 5" xfId="58862"/>
    <cellStyle name="Normal 3 64 6" xfId="58863"/>
    <cellStyle name="Normal 3 64_Income Statement " xfId="58864"/>
    <cellStyle name="Normal 3 65" xfId="22606"/>
    <cellStyle name="Normal 3 65 2" xfId="22607"/>
    <cellStyle name="Normal 3 65 2 2" xfId="22608"/>
    <cellStyle name="Normal 3 65 2 2 2" xfId="22609"/>
    <cellStyle name="Normal 3 65 2 2 2 2" xfId="22610"/>
    <cellStyle name="Normal 3 65 2 2 3" xfId="22611"/>
    <cellStyle name="Normal 3 65 2 2 4" xfId="22612"/>
    <cellStyle name="Normal 3 65 2 3" xfId="22613"/>
    <cellStyle name="Normal 3 65 2 3 2" xfId="22614"/>
    <cellStyle name="Normal 3 65 3" xfId="22615"/>
    <cellStyle name="Normal 3 65 3 2" xfId="58865"/>
    <cellStyle name="Normal 3 65 3 3" xfId="58866"/>
    <cellStyle name="Normal 3 65 4" xfId="58867"/>
    <cellStyle name="Normal 3 65 5" xfId="58868"/>
    <cellStyle name="Normal 3 65 6" xfId="58869"/>
    <cellStyle name="Normal 3 65_Income Statement " xfId="58870"/>
    <cellStyle name="Normal 3 66" xfId="22616"/>
    <cellStyle name="Normal 3 66 2" xfId="22617"/>
    <cellStyle name="Normal 3 66 2 2" xfId="22618"/>
    <cellStyle name="Normal 3 66 2 2 2" xfId="22619"/>
    <cellStyle name="Normal 3 66 2 2 2 2" xfId="22620"/>
    <cellStyle name="Normal 3 66 2 2 3" xfId="22621"/>
    <cellStyle name="Normal 3 66 2 2 4" xfId="22622"/>
    <cellStyle name="Normal 3 66 2 3" xfId="22623"/>
    <cellStyle name="Normal 3 66 2 3 2" xfId="22624"/>
    <cellStyle name="Normal 3 66 3" xfId="22625"/>
    <cellStyle name="Normal 3 66 3 2" xfId="58871"/>
    <cellStyle name="Normal 3 66 3 3" xfId="58872"/>
    <cellStyle name="Normal 3 66 4" xfId="58873"/>
    <cellStyle name="Normal 3 66 5" xfId="58874"/>
    <cellStyle name="Normal 3 66 6" xfId="58875"/>
    <cellStyle name="Normal 3 66_Income Statement " xfId="58876"/>
    <cellStyle name="Normal 3 67" xfId="22626"/>
    <cellStyle name="Normal 3 67 2" xfId="22627"/>
    <cellStyle name="Normal 3 67 2 2" xfId="22628"/>
    <cellStyle name="Normal 3 67 2 2 2" xfId="22629"/>
    <cellStyle name="Normal 3 67 2 2 2 2" xfId="22630"/>
    <cellStyle name="Normal 3 67 2 2 3" xfId="22631"/>
    <cellStyle name="Normal 3 67 2 2 4" xfId="22632"/>
    <cellStyle name="Normal 3 67 2 3" xfId="22633"/>
    <cellStyle name="Normal 3 67 2 3 2" xfId="22634"/>
    <cellStyle name="Normal 3 67 3" xfId="22635"/>
    <cellStyle name="Normal 3 67 3 2" xfId="58877"/>
    <cellStyle name="Normal 3 67 3 3" xfId="58878"/>
    <cellStyle name="Normal 3 67 4" xfId="58879"/>
    <cellStyle name="Normal 3 67 5" xfId="58880"/>
    <cellStyle name="Normal 3 67 6" xfId="58881"/>
    <cellStyle name="Normal 3 67_Income Statement " xfId="58882"/>
    <cellStyle name="Normal 3 68" xfId="22636"/>
    <cellStyle name="Normal 3 68 2" xfId="22637"/>
    <cellStyle name="Normal 3 68 2 2" xfId="22638"/>
    <cellStyle name="Normal 3 68 2 2 2" xfId="22639"/>
    <cellStyle name="Normal 3 68 2 2 2 2" xfId="22640"/>
    <cellStyle name="Normal 3 68 2 2 3" xfId="22641"/>
    <cellStyle name="Normal 3 68 2 2 4" xfId="22642"/>
    <cellStyle name="Normal 3 68 2 3" xfId="22643"/>
    <cellStyle name="Normal 3 68 2 3 2" xfId="22644"/>
    <cellStyle name="Normal 3 68 3" xfId="22645"/>
    <cellStyle name="Normal 3 68 3 2" xfId="58883"/>
    <cellStyle name="Normal 3 68 3 3" xfId="58884"/>
    <cellStyle name="Normal 3 68 4" xfId="58885"/>
    <cellStyle name="Normal 3 68 5" xfId="58886"/>
    <cellStyle name="Normal 3 68 6" xfId="58887"/>
    <cellStyle name="Normal 3 68_Income Statement " xfId="58888"/>
    <cellStyle name="Normal 3 69" xfId="22646"/>
    <cellStyle name="Normal 3 69 2" xfId="22647"/>
    <cellStyle name="Normal 3 69 2 2" xfId="22648"/>
    <cellStyle name="Normal 3 69 2 2 2" xfId="22649"/>
    <cellStyle name="Normal 3 69 2 2 2 2" xfId="22650"/>
    <cellStyle name="Normal 3 69 2 2 3" xfId="22651"/>
    <cellStyle name="Normal 3 69 2 2 4" xfId="22652"/>
    <cellStyle name="Normal 3 69 2 3" xfId="22653"/>
    <cellStyle name="Normal 3 69 2 3 2" xfId="22654"/>
    <cellStyle name="Normal 3 69 3" xfId="22655"/>
    <cellStyle name="Normal 3 69 3 2" xfId="58889"/>
    <cellStyle name="Normal 3 69 3 3" xfId="58890"/>
    <cellStyle name="Normal 3 69 4" xfId="58891"/>
    <cellStyle name="Normal 3 69 5" xfId="58892"/>
    <cellStyle name="Normal 3 69 6" xfId="58893"/>
    <cellStyle name="Normal 3 69_Income Statement " xfId="58894"/>
    <cellStyle name="Normal 3 7" xfId="22656"/>
    <cellStyle name="Normal 3 7 10" xfId="58895"/>
    <cellStyle name="Normal 3 7 10 2" xfId="58896"/>
    <cellStyle name="Normal 3 7 10 2 2" xfId="58897"/>
    <cellStyle name="Normal 3 7 10 3" xfId="58898"/>
    <cellStyle name="Normal 3 7 10 4" xfId="58899"/>
    <cellStyle name="Normal 3 7 11" xfId="58900"/>
    <cellStyle name="Normal 3 7 12" xfId="58901"/>
    <cellStyle name="Normal 3 7 12 2" xfId="58902"/>
    <cellStyle name="Normal 3 7 12 2 2" xfId="58903"/>
    <cellStyle name="Normal 3 7 12 3" xfId="58904"/>
    <cellStyle name="Normal 3 7 12 4" xfId="58905"/>
    <cellStyle name="Normal 3 7 2" xfId="22657"/>
    <cellStyle name="Normal 3 7 2 10" xfId="58906"/>
    <cellStyle name="Normal 3 7 2 10 2" xfId="58907"/>
    <cellStyle name="Normal 3 7 2 10 2 2" xfId="58908"/>
    <cellStyle name="Normal 3 7 2 10 3" xfId="58909"/>
    <cellStyle name="Normal 3 7 2 10 4" xfId="58910"/>
    <cellStyle name="Normal 3 7 2 2" xfId="22658"/>
    <cellStyle name="Normal 3 7 2 2 2" xfId="22659"/>
    <cellStyle name="Normal 3 7 2 2 2 2" xfId="58911"/>
    <cellStyle name="Normal 3 7 2 2 2 2 2" xfId="58912"/>
    <cellStyle name="Normal 3 7 2 2 2 2 2 2" xfId="58913"/>
    <cellStyle name="Normal 3 7 2 2 2 2 3" xfId="58914"/>
    <cellStyle name="Normal 3 7 2 2 2 2 4" xfId="58915"/>
    <cellStyle name="Normal 3 7 2 2 2 3" xfId="58916"/>
    <cellStyle name="Normal 3 7 2 2 2 3 2" xfId="58917"/>
    <cellStyle name="Normal 3 7 2 2 2 3 2 2" xfId="58918"/>
    <cellStyle name="Normal 3 7 2 2 2 3 3" xfId="58919"/>
    <cellStyle name="Normal 3 7 2 2 2 3 4" xfId="58920"/>
    <cellStyle name="Normal 3 7 2 2 2 4" xfId="58921"/>
    <cellStyle name="Normal 3 7 2 2 2 4 2" xfId="58922"/>
    <cellStyle name="Normal 3 7 2 2 2 5" xfId="58923"/>
    <cellStyle name="Normal 3 7 2 2 2 6" xfId="58924"/>
    <cellStyle name="Normal 3 7 2 2 3" xfId="58925"/>
    <cellStyle name="Normal 3 7 2 2 3 2" xfId="58926"/>
    <cellStyle name="Normal 3 7 2 2 3 2 2" xfId="58927"/>
    <cellStyle name="Normal 3 7 2 2 3 3" xfId="58928"/>
    <cellStyle name="Normal 3 7 2 2 3 4" xfId="58929"/>
    <cellStyle name="Normal 3 7 2 2 4" xfId="58930"/>
    <cellStyle name="Normal 3 7 2 2 4 2" xfId="58931"/>
    <cellStyle name="Normal 3 7 2 2 4 2 2" xfId="58932"/>
    <cellStyle name="Normal 3 7 2 2 4 3" xfId="58933"/>
    <cellStyle name="Normal 3 7 2 2 4 4" xfId="58934"/>
    <cellStyle name="Normal 3 7 2 2 5" xfId="58935"/>
    <cellStyle name="Normal 3 7 2 2 6" xfId="58936"/>
    <cellStyle name="Normal 3 7 2 2 6 2" xfId="58937"/>
    <cellStyle name="Normal 3 7 2 2 6 2 2" xfId="58938"/>
    <cellStyle name="Normal 3 7 2 2 6 3" xfId="58939"/>
    <cellStyle name="Normal 3 7 2 2 6 4" xfId="58940"/>
    <cellStyle name="Normal 3 7 2 3" xfId="22660"/>
    <cellStyle name="Normal 3 7 2 3 2" xfId="22661"/>
    <cellStyle name="Normal 3 7 2 3 2 2" xfId="58941"/>
    <cellStyle name="Normal 3 7 2 3 2 2 2" xfId="58942"/>
    <cellStyle name="Normal 3 7 2 3 2 2 2 2" xfId="58943"/>
    <cellStyle name="Normal 3 7 2 3 2 2 3" xfId="58944"/>
    <cellStyle name="Normal 3 7 2 3 2 2 4" xfId="58945"/>
    <cellStyle name="Normal 3 7 2 3 2 3" xfId="58946"/>
    <cellStyle name="Normal 3 7 2 3 2 3 2" xfId="58947"/>
    <cellStyle name="Normal 3 7 2 3 2 3 2 2" xfId="58948"/>
    <cellStyle name="Normal 3 7 2 3 2 3 3" xfId="58949"/>
    <cellStyle name="Normal 3 7 2 3 2 3 4" xfId="58950"/>
    <cellStyle name="Normal 3 7 2 3 2 4" xfId="58951"/>
    <cellStyle name="Normal 3 7 2 3 2 4 2" xfId="58952"/>
    <cellStyle name="Normal 3 7 2 3 2 5" xfId="58953"/>
    <cellStyle name="Normal 3 7 2 3 2 6" xfId="58954"/>
    <cellStyle name="Normal 3 7 2 3 3" xfId="58955"/>
    <cellStyle name="Normal 3 7 2 3 3 2" xfId="58956"/>
    <cellStyle name="Normal 3 7 2 3 3 2 2" xfId="58957"/>
    <cellStyle name="Normal 3 7 2 3 3 3" xfId="58958"/>
    <cellStyle name="Normal 3 7 2 3 3 4" xfId="58959"/>
    <cellStyle name="Normal 3 7 2 3 4" xfId="58960"/>
    <cellStyle name="Normal 3 7 2 3 4 2" xfId="58961"/>
    <cellStyle name="Normal 3 7 2 3 4 2 2" xfId="58962"/>
    <cellStyle name="Normal 3 7 2 3 4 3" xfId="58963"/>
    <cellStyle name="Normal 3 7 2 3 4 4" xfId="58964"/>
    <cellStyle name="Normal 3 7 2 3 5" xfId="58965"/>
    <cellStyle name="Normal 3 7 2 3 6" xfId="58966"/>
    <cellStyle name="Normal 3 7 2 3 6 2" xfId="58967"/>
    <cellStyle name="Normal 3 7 2 3 6 2 2" xfId="58968"/>
    <cellStyle name="Normal 3 7 2 3 6 3" xfId="58969"/>
    <cellStyle name="Normal 3 7 2 3 6 4" xfId="58970"/>
    <cellStyle name="Normal 3 7 2 4" xfId="22662"/>
    <cellStyle name="Normal 3 7 2 4 2" xfId="58971"/>
    <cellStyle name="Normal 3 7 2 4 2 2" xfId="58972"/>
    <cellStyle name="Normal 3 7 2 4 2 2 2" xfId="58973"/>
    <cellStyle name="Normal 3 7 2 4 2 3" xfId="58974"/>
    <cellStyle name="Normal 3 7 2 4 2 4" xfId="58975"/>
    <cellStyle name="Normal 3 7 2 4 3" xfId="58976"/>
    <cellStyle name="Normal 3 7 2 4 3 2" xfId="58977"/>
    <cellStyle name="Normal 3 7 2 4 3 2 2" xfId="58978"/>
    <cellStyle name="Normal 3 7 2 4 3 3" xfId="58979"/>
    <cellStyle name="Normal 3 7 2 4 3 4" xfId="58980"/>
    <cellStyle name="Normal 3 7 2 4 4" xfId="58981"/>
    <cellStyle name="Normal 3 7 2 4 4 2" xfId="58982"/>
    <cellStyle name="Normal 3 7 2 4 5" xfId="58983"/>
    <cellStyle name="Normal 3 7 2 4 6" xfId="58984"/>
    <cellStyle name="Normal 3 7 2 5" xfId="58985"/>
    <cellStyle name="Normal 3 7 2 5 2" xfId="58986"/>
    <cellStyle name="Normal 3 7 2 5 2 2" xfId="58987"/>
    <cellStyle name="Normal 3 7 2 5 2 2 2" xfId="58988"/>
    <cellStyle name="Normal 3 7 2 5 2 3" xfId="58989"/>
    <cellStyle name="Normal 3 7 2 5 2 4" xfId="58990"/>
    <cellStyle name="Normal 3 7 2 5 3" xfId="58991"/>
    <cellStyle name="Normal 3 7 2 5 3 2" xfId="58992"/>
    <cellStyle name="Normal 3 7 2 5 3 2 2" xfId="58993"/>
    <cellStyle name="Normal 3 7 2 5 3 3" xfId="58994"/>
    <cellStyle name="Normal 3 7 2 5 3 4" xfId="58995"/>
    <cellStyle name="Normal 3 7 2 5 4" xfId="58996"/>
    <cellStyle name="Normal 3 7 2 5 4 2" xfId="58997"/>
    <cellStyle name="Normal 3 7 2 5 5" xfId="58998"/>
    <cellStyle name="Normal 3 7 2 5 6" xfId="58999"/>
    <cellStyle name="Normal 3 7 2 6" xfId="59000"/>
    <cellStyle name="Normal 3 7 2 6 2" xfId="59001"/>
    <cellStyle name="Normal 3 7 2 6 2 2" xfId="59002"/>
    <cellStyle name="Normal 3 7 2 6 2 2 2" xfId="59003"/>
    <cellStyle name="Normal 3 7 2 6 2 3" xfId="59004"/>
    <cellStyle name="Normal 3 7 2 6 2 4" xfId="59005"/>
    <cellStyle name="Normal 3 7 2 6 3" xfId="59006"/>
    <cellStyle name="Normal 3 7 2 6 3 2" xfId="59007"/>
    <cellStyle name="Normal 3 7 2 6 4" xfId="59008"/>
    <cellStyle name="Normal 3 7 2 6 5" xfId="59009"/>
    <cellStyle name="Normal 3 7 2 7" xfId="59010"/>
    <cellStyle name="Normal 3 7 2 7 2" xfId="59011"/>
    <cellStyle name="Normal 3 7 2 7 2 2" xfId="59012"/>
    <cellStyle name="Normal 3 7 2 7 3" xfId="59013"/>
    <cellStyle name="Normal 3 7 2 7 4" xfId="59014"/>
    <cellStyle name="Normal 3 7 2 8" xfId="59015"/>
    <cellStyle name="Normal 3 7 2 8 2" xfId="59016"/>
    <cellStyle name="Normal 3 7 2 8 2 2" xfId="59017"/>
    <cellStyle name="Normal 3 7 2 8 3" xfId="59018"/>
    <cellStyle name="Normal 3 7 2 8 4" xfId="59019"/>
    <cellStyle name="Normal 3 7 2 9" xfId="59020"/>
    <cellStyle name="Normal 3 7 3" xfId="22663"/>
    <cellStyle name="Normal 3 7 3 2" xfId="59021"/>
    <cellStyle name="Normal 3 7 3 2 2" xfId="59022"/>
    <cellStyle name="Normal 3 7 3 2 2 2" xfId="59023"/>
    <cellStyle name="Normal 3 7 3 2 2 2 2" xfId="59024"/>
    <cellStyle name="Normal 3 7 3 2 2 3" xfId="59025"/>
    <cellStyle name="Normal 3 7 3 2 2 4" xfId="59026"/>
    <cellStyle name="Normal 3 7 3 2 3" xfId="59027"/>
    <cellStyle name="Normal 3 7 3 2 3 2" xfId="59028"/>
    <cellStyle name="Normal 3 7 3 2 3 2 2" xfId="59029"/>
    <cellStyle name="Normal 3 7 3 2 3 3" xfId="59030"/>
    <cellStyle name="Normal 3 7 3 2 3 4" xfId="59031"/>
    <cellStyle name="Normal 3 7 3 2 4" xfId="59032"/>
    <cellStyle name="Normal 3 7 3 2 5" xfId="59033"/>
    <cellStyle name="Normal 3 7 3 2 5 2" xfId="59034"/>
    <cellStyle name="Normal 3 7 3 2 5 2 2" xfId="59035"/>
    <cellStyle name="Normal 3 7 3 2 5 3" xfId="59036"/>
    <cellStyle name="Normal 3 7 3 2 5 4" xfId="59037"/>
    <cellStyle name="Normal 3 7 3 3" xfId="59038"/>
    <cellStyle name="Normal 3 7 3 3 2" xfId="59039"/>
    <cellStyle name="Normal 3 7 3 3 3" xfId="59040"/>
    <cellStyle name="Normal 3 7 3 3 3 2" xfId="59041"/>
    <cellStyle name="Normal 3 7 3 3 3 2 2" xfId="59042"/>
    <cellStyle name="Normal 3 7 3 3 3 3" xfId="59043"/>
    <cellStyle name="Normal 3 7 3 3 3 4" xfId="59044"/>
    <cellStyle name="Normal 3 7 3 4" xfId="59045"/>
    <cellStyle name="Normal 3 7 3 4 2" xfId="59046"/>
    <cellStyle name="Normal 3 7 3 4 2 2" xfId="59047"/>
    <cellStyle name="Normal 3 7 3 4 3" xfId="59048"/>
    <cellStyle name="Normal 3 7 3 4 4" xfId="59049"/>
    <cellStyle name="Normal 3 7 3 5" xfId="59050"/>
    <cellStyle name="Normal 3 7 3 6" xfId="59051"/>
    <cellStyle name="Normal 3 7 3 6 2" xfId="59052"/>
    <cellStyle name="Normal 3 7 3 6 2 2" xfId="59053"/>
    <cellStyle name="Normal 3 7 3 6 3" xfId="59054"/>
    <cellStyle name="Normal 3 7 3 6 4" xfId="59055"/>
    <cellStyle name="Normal 3 7 4" xfId="59056"/>
    <cellStyle name="Normal 3 7 4 2" xfId="59057"/>
    <cellStyle name="Normal 3 7 4 2 2" xfId="59058"/>
    <cellStyle name="Normal 3 7 4 2 2 2" xfId="59059"/>
    <cellStyle name="Normal 3 7 4 2 2 2 2" xfId="59060"/>
    <cellStyle name="Normal 3 7 4 2 2 3" xfId="59061"/>
    <cellStyle name="Normal 3 7 4 2 2 4" xfId="59062"/>
    <cellStyle name="Normal 3 7 4 2 3" xfId="59063"/>
    <cellStyle name="Normal 3 7 4 2 3 2" xfId="59064"/>
    <cellStyle name="Normal 3 7 4 2 3 2 2" xfId="59065"/>
    <cellStyle name="Normal 3 7 4 2 3 3" xfId="59066"/>
    <cellStyle name="Normal 3 7 4 2 3 4" xfId="59067"/>
    <cellStyle name="Normal 3 7 4 2 4" xfId="59068"/>
    <cellStyle name="Normal 3 7 4 2 4 2" xfId="59069"/>
    <cellStyle name="Normal 3 7 4 2 5" xfId="59070"/>
    <cellStyle name="Normal 3 7 4 2 6" xfId="59071"/>
    <cellStyle name="Normal 3 7 4 3" xfId="59072"/>
    <cellStyle name="Normal 3 7 4 3 2" xfId="59073"/>
    <cellStyle name="Normal 3 7 4 3 2 2" xfId="59074"/>
    <cellStyle name="Normal 3 7 4 3 3" xfId="59075"/>
    <cellStyle name="Normal 3 7 4 3 4" xfId="59076"/>
    <cellStyle name="Normal 3 7 4 4" xfId="59077"/>
    <cellStyle name="Normal 3 7 4 4 2" xfId="59078"/>
    <cellStyle name="Normal 3 7 4 4 2 2" xfId="59079"/>
    <cellStyle name="Normal 3 7 4 4 3" xfId="59080"/>
    <cellStyle name="Normal 3 7 4 4 4" xfId="59081"/>
    <cellStyle name="Normal 3 7 4 5" xfId="59082"/>
    <cellStyle name="Normal 3 7 4 6" xfId="59083"/>
    <cellStyle name="Normal 3 7 4 6 2" xfId="59084"/>
    <cellStyle name="Normal 3 7 4 6 2 2" xfId="59085"/>
    <cellStyle name="Normal 3 7 4 6 3" xfId="59086"/>
    <cellStyle name="Normal 3 7 4 6 4" xfId="59087"/>
    <cellStyle name="Normal 3 7 5" xfId="59088"/>
    <cellStyle name="Normal 3 7 5 2" xfId="59089"/>
    <cellStyle name="Normal 3 7 5 2 2" xfId="59090"/>
    <cellStyle name="Normal 3 7 5 2 2 2" xfId="59091"/>
    <cellStyle name="Normal 3 7 5 2 3" xfId="59092"/>
    <cellStyle name="Normal 3 7 5 2 4" xfId="59093"/>
    <cellStyle name="Normal 3 7 5 3" xfId="59094"/>
    <cellStyle name="Normal 3 7 5 3 2" xfId="59095"/>
    <cellStyle name="Normal 3 7 5 3 2 2" xfId="59096"/>
    <cellStyle name="Normal 3 7 5 3 3" xfId="59097"/>
    <cellStyle name="Normal 3 7 5 3 4" xfId="59098"/>
    <cellStyle name="Normal 3 7 5 4" xfId="59099"/>
    <cellStyle name="Normal 3 7 5 5" xfId="59100"/>
    <cellStyle name="Normal 3 7 5 5 2" xfId="59101"/>
    <cellStyle name="Normal 3 7 5 5 2 2" xfId="59102"/>
    <cellStyle name="Normal 3 7 5 5 3" xfId="59103"/>
    <cellStyle name="Normal 3 7 5 5 4" xfId="59104"/>
    <cellStyle name="Normal 3 7 6" xfId="59105"/>
    <cellStyle name="Normal 3 7 6 2" xfId="59106"/>
    <cellStyle name="Normal 3 7 6 2 2" xfId="59107"/>
    <cellStyle name="Normal 3 7 6 2 2 2" xfId="59108"/>
    <cellStyle name="Normal 3 7 6 2 3" xfId="59109"/>
    <cellStyle name="Normal 3 7 6 2 4" xfId="59110"/>
    <cellStyle name="Normal 3 7 6 3" xfId="59111"/>
    <cellStyle name="Normal 3 7 6 3 2" xfId="59112"/>
    <cellStyle name="Normal 3 7 6 3 2 2" xfId="59113"/>
    <cellStyle name="Normal 3 7 6 3 3" xfId="59114"/>
    <cellStyle name="Normal 3 7 6 3 4" xfId="59115"/>
    <cellStyle name="Normal 3 7 6 4" xfId="59116"/>
    <cellStyle name="Normal 3 7 6 5" xfId="59117"/>
    <cellStyle name="Normal 3 7 6 5 2" xfId="59118"/>
    <cellStyle name="Normal 3 7 6 5 2 2" xfId="59119"/>
    <cellStyle name="Normal 3 7 6 5 3" xfId="59120"/>
    <cellStyle name="Normal 3 7 6 5 4" xfId="59121"/>
    <cellStyle name="Normal 3 7 7" xfId="59122"/>
    <cellStyle name="Normal 3 7 7 2" xfId="59123"/>
    <cellStyle name="Normal 3 7 7 2 2" xfId="59124"/>
    <cellStyle name="Normal 3 7 7 2 2 2" xfId="59125"/>
    <cellStyle name="Normal 3 7 7 2 3" xfId="59126"/>
    <cellStyle name="Normal 3 7 7 2 4" xfId="59127"/>
    <cellStyle name="Normal 3 7 7 3" xfId="59128"/>
    <cellStyle name="Normal 3 7 7 3 2" xfId="59129"/>
    <cellStyle name="Normal 3 7 7 3 2 2" xfId="59130"/>
    <cellStyle name="Normal 3 7 7 3 3" xfId="59131"/>
    <cellStyle name="Normal 3 7 7 3 4" xfId="59132"/>
    <cellStyle name="Normal 3 7 7 4" xfId="59133"/>
    <cellStyle name="Normal 3 7 7 4 2" xfId="59134"/>
    <cellStyle name="Normal 3 7 7 5" xfId="59135"/>
    <cellStyle name="Normal 3 7 7 6" xfId="59136"/>
    <cellStyle name="Normal 3 7 8" xfId="59137"/>
    <cellStyle name="Normal 3 7 8 2" xfId="59138"/>
    <cellStyle name="Normal 3 7 8 2 2" xfId="59139"/>
    <cellStyle name="Normal 3 7 8 2 2 2" xfId="59140"/>
    <cellStyle name="Normal 3 7 8 2 3" xfId="59141"/>
    <cellStyle name="Normal 3 7 8 2 4" xfId="59142"/>
    <cellStyle name="Normal 3 7 8 3" xfId="59143"/>
    <cellStyle name="Normal 3 7 8 3 2" xfId="59144"/>
    <cellStyle name="Normal 3 7 8 4" xfId="59145"/>
    <cellStyle name="Normal 3 7 8 5" xfId="59146"/>
    <cellStyle name="Normal 3 7 9" xfId="59147"/>
    <cellStyle name="Normal 3 7 9 2" xfId="59148"/>
    <cellStyle name="Normal 3 7 9 2 2" xfId="59149"/>
    <cellStyle name="Normal 3 7 9 3" xfId="59150"/>
    <cellStyle name="Normal 3 7 9 4" xfId="59151"/>
    <cellStyle name="Normal 3 7_Income Statement " xfId="59152"/>
    <cellStyle name="Normal 3 70" xfId="22664"/>
    <cellStyle name="Normal 3 70 2" xfId="22665"/>
    <cellStyle name="Normal 3 70 2 2" xfId="22666"/>
    <cellStyle name="Normal 3 70 2 2 2" xfId="22667"/>
    <cellStyle name="Normal 3 70 2 2 2 2" xfId="22668"/>
    <cellStyle name="Normal 3 70 2 2 3" xfId="22669"/>
    <cellStyle name="Normal 3 70 2 2 4" xfId="22670"/>
    <cellStyle name="Normal 3 70 2 3" xfId="22671"/>
    <cellStyle name="Normal 3 70 2 3 2" xfId="22672"/>
    <cellStyle name="Normal 3 70 3" xfId="22673"/>
    <cellStyle name="Normal 3 70 3 2" xfId="59153"/>
    <cellStyle name="Normal 3 70 3 3" xfId="59154"/>
    <cellStyle name="Normal 3 70 4" xfId="59155"/>
    <cellStyle name="Normal 3 70 5" xfId="59156"/>
    <cellStyle name="Normal 3 70 6" xfId="59157"/>
    <cellStyle name="Normal 3 70_Income Statement " xfId="59158"/>
    <cellStyle name="Normal 3 71" xfId="22674"/>
    <cellStyle name="Normal 3 71 2" xfId="22675"/>
    <cellStyle name="Normal 3 71 2 2" xfId="22676"/>
    <cellStyle name="Normal 3 71 2 2 2" xfId="22677"/>
    <cellStyle name="Normal 3 71 2 2 2 2" xfId="22678"/>
    <cellStyle name="Normal 3 71 2 2 3" xfId="22679"/>
    <cellStyle name="Normal 3 71 2 2 4" xfId="22680"/>
    <cellStyle name="Normal 3 71 2 3" xfId="22681"/>
    <cellStyle name="Normal 3 71 2 3 2" xfId="22682"/>
    <cellStyle name="Normal 3 71 3" xfId="22683"/>
    <cellStyle name="Normal 3 71 3 2" xfId="59159"/>
    <cellStyle name="Normal 3 71 3 3" xfId="59160"/>
    <cellStyle name="Normal 3 71 4" xfId="59161"/>
    <cellStyle name="Normal 3 71 5" xfId="59162"/>
    <cellStyle name="Normal 3 71 6" xfId="59163"/>
    <cellStyle name="Normal 3 71_Income Statement " xfId="59164"/>
    <cellStyle name="Normal 3 72" xfId="22684"/>
    <cellStyle name="Normal 3 72 2" xfId="22685"/>
    <cellStyle name="Normal 3 72 2 2" xfId="22686"/>
    <cellStyle name="Normal 3 72 2 2 2" xfId="22687"/>
    <cellStyle name="Normal 3 72 2 2 2 2" xfId="22688"/>
    <cellStyle name="Normal 3 72 2 2 3" xfId="22689"/>
    <cellStyle name="Normal 3 72 2 2 4" xfId="22690"/>
    <cellStyle name="Normal 3 72 2 3" xfId="22691"/>
    <cellStyle name="Normal 3 72 2 3 2" xfId="22692"/>
    <cellStyle name="Normal 3 72 3" xfId="22693"/>
    <cellStyle name="Normal 3 72 3 2" xfId="59165"/>
    <cellStyle name="Normal 3 72 3 3" xfId="59166"/>
    <cellStyle name="Normal 3 72 4" xfId="59167"/>
    <cellStyle name="Normal 3 72 5" xfId="59168"/>
    <cellStyle name="Normal 3 72 6" xfId="59169"/>
    <cellStyle name="Normal 3 72_Income Statement " xfId="59170"/>
    <cellStyle name="Normal 3 73" xfId="22694"/>
    <cellStyle name="Normal 3 73 2" xfId="22695"/>
    <cellStyle name="Normal 3 73 2 2" xfId="22696"/>
    <cellStyle name="Normal 3 73 2 2 2" xfId="22697"/>
    <cellStyle name="Normal 3 73 2 2 2 2" xfId="22698"/>
    <cellStyle name="Normal 3 73 2 2 3" xfId="22699"/>
    <cellStyle name="Normal 3 73 2 2 4" xfId="22700"/>
    <cellStyle name="Normal 3 73 2 3" xfId="22701"/>
    <cellStyle name="Normal 3 73 2 3 2" xfId="22702"/>
    <cellStyle name="Normal 3 73 3" xfId="22703"/>
    <cellStyle name="Normal 3 73 3 2" xfId="59171"/>
    <cellStyle name="Normal 3 73 3 3" xfId="59172"/>
    <cellStyle name="Normal 3 73 4" xfId="59173"/>
    <cellStyle name="Normal 3 73 5" xfId="59174"/>
    <cellStyle name="Normal 3 73 6" xfId="59175"/>
    <cellStyle name="Normal 3 73_Income Statement " xfId="59176"/>
    <cellStyle name="Normal 3 74" xfId="22704"/>
    <cellStyle name="Normal 3 74 2" xfId="22705"/>
    <cellStyle name="Normal 3 74 2 2" xfId="22706"/>
    <cellStyle name="Normal 3 74 2 2 2" xfId="22707"/>
    <cellStyle name="Normal 3 74 2 2 2 2" xfId="22708"/>
    <cellStyle name="Normal 3 74 2 2 3" xfId="22709"/>
    <cellStyle name="Normal 3 74 2 2 4" xfId="22710"/>
    <cellStyle name="Normal 3 74 2 3" xfId="22711"/>
    <cellStyle name="Normal 3 74 2 3 2" xfId="22712"/>
    <cellStyle name="Normal 3 74 3" xfId="22713"/>
    <cellStyle name="Normal 3 74 3 2" xfId="59177"/>
    <cellStyle name="Normal 3 74 3 3" xfId="59178"/>
    <cellStyle name="Normal 3 74 4" xfId="59179"/>
    <cellStyle name="Normal 3 74 5" xfId="59180"/>
    <cellStyle name="Normal 3 74 6" xfId="59181"/>
    <cellStyle name="Normal 3 74_Income Statement " xfId="59182"/>
    <cellStyle name="Normal 3 75" xfId="22714"/>
    <cellStyle name="Normal 3 75 2" xfId="22715"/>
    <cellStyle name="Normal 3 75 2 2" xfId="22716"/>
    <cellStyle name="Normal 3 75 2 2 2" xfId="22717"/>
    <cellStyle name="Normal 3 75 2 2 2 2" xfId="22718"/>
    <cellStyle name="Normal 3 75 2 2 3" xfId="22719"/>
    <cellStyle name="Normal 3 75 2 2 4" xfId="22720"/>
    <cellStyle name="Normal 3 75 2 3" xfId="22721"/>
    <cellStyle name="Normal 3 75 2 3 2" xfId="22722"/>
    <cellStyle name="Normal 3 75 3" xfId="22723"/>
    <cellStyle name="Normal 3 75 3 2" xfId="59183"/>
    <cellStyle name="Normal 3 75 3 3" xfId="59184"/>
    <cellStyle name="Normal 3 75 4" xfId="59185"/>
    <cellStyle name="Normal 3 75 5" xfId="59186"/>
    <cellStyle name="Normal 3 75 6" xfId="59187"/>
    <cellStyle name="Normal 3 75_Income Statement " xfId="59188"/>
    <cellStyle name="Normal 3 76" xfId="22724"/>
    <cellStyle name="Normal 3 76 2" xfId="22725"/>
    <cellStyle name="Normal 3 76 2 2" xfId="22726"/>
    <cellStyle name="Normal 3 76 2 2 2" xfId="22727"/>
    <cellStyle name="Normal 3 76 2 2 2 2" xfId="22728"/>
    <cellStyle name="Normal 3 76 2 2 3" xfId="22729"/>
    <cellStyle name="Normal 3 76 2 2 4" xfId="22730"/>
    <cellStyle name="Normal 3 76 2 3" xfId="22731"/>
    <cellStyle name="Normal 3 76 2 3 2" xfId="22732"/>
    <cellStyle name="Normal 3 76 3" xfId="22733"/>
    <cellStyle name="Normal 3 76 3 2" xfId="59189"/>
    <cellStyle name="Normal 3 76 3 3" xfId="59190"/>
    <cellStyle name="Normal 3 76 4" xfId="59191"/>
    <cellStyle name="Normal 3 76 5" xfId="59192"/>
    <cellStyle name="Normal 3 76 6" xfId="59193"/>
    <cellStyle name="Normal 3 76_Income Statement " xfId="59194"/>
    <cellStyle name="Normal 3 77" xfId="22734"/>
    <cellStyle name="Normal 3 77 2" xfId="22735"/>
    <cellStyle name="Normal 3 77 2 2" xfId="22736"/>
    <cellStyle name="Normal 3 77 2 2 2" xfId="22737"/>
    <cellStyle name="Normal 3 77 2 2 2 2" xfId="22738"/>
    <cellStyle name="Normal 3 77 2 2 3" xfId="22739"/>
    <cellStyle name="Normal 3 77 2 2 4" xfId="22740"/>
    <cellStyle name="Normal 3 77 2 3" xfId="22741"/>
    <cellStyle name="Normal 3 77 2 3 2" xfId="22742"/>
    <cellStyle name="Normal 3 77 3" xfId="22743"/>
    <cellStyle name="Normal 3 77 3 2" xfId="59195"/>
    <cellStyle name="Normal 3 77 3 3" xfId="59196"/>
    <cellStyle name="Normal 3 77 4" xfId="59197"/>
    <cellStyle name="Normal 3 77 5" xfId="59198"/>
    <cellStyle name="Normal 3 77 6" xfId="59199"/>
    <cellStyle name="Normal 3 77_Income Statement " xfId="59200"/>
    <cellStyle name="Normal 3 78" xfId="22744"/>
    <cellStyle name="Normal 3 78 2" xfId="22745"/>
    <cellStyle name="Normal 3 78 2 2" xfId="22746"/>
    <cellStyle name="Normal 3 78 2 2 2" xfId="22747"/>
    <cellStyle name="Normal 3 78 2 2 2 2" xfId="22748"/>
    <cellStyle name="Normal 3 78 2 2 3" xfId="22749"/>
    <cellStyle name="Normal 3 78 2 2 4" xfId="22750"/>
    <cellStyle name="Normal 3 78 2 3" xfId="22751"/>
    <cellStyle name="Normal 3 78 2 3 2" xfId="22752"/>
    <cellStyle name="Normal 3 78 3" xfId="22753"/>
    <cellStyle name="Normal 3 78 3 2" xfId="59201"/>
    <cellStyle name="Normal 3 78 3 3" xfId="59202"/>
    <cellStyle name="Normal 3 78 4" xfId="59203"/>
    <cellStyle name="Normal 3 78 5" xfId="59204"/>
    <cellStyle name="Normal 3 78 6" xfId="59205"/>
    <cellStyle name="Normal 3 78_Income Statement " xfId="59206"/>
    <cellStyle name="Normal 3 79" xfId="22754"/>
    <cellStyle name="Normal 3 79 2" xfId="22755"/>
    <cellStyle name="Normal 3 79 2 2" xfId="22756"/>
    <cellStyle name="Normal 3 79 2 2 2" xfId="22757"/>
    <cellStyle name="Normal 3 79 2 2 2 2" xfId="22758"/>
    <cellStyle name="Normal 3 79 2 2 3" xfId="22759"/>
    <cellStyle name="Normal 3 79 2 2 4" xfId="22760"/>
    <cellStyle name="Normal 3 79 2 3" xfId="22761"/>
    <cellStyle name="Normal 3 79 2 3 2" xfId="22762"/>
    <cellStyle name="Normal 3 79 3" xfId="22763"/>
    <cellStyle name="Normal 3 79 3 2" xfId="59207"/>
    <cellStyle name="Normal 3 79 3 3" xfId="59208"/>
    <cellStyle name="Normal 3 79 4" xfId="59209"/>
    <cellStyle name="Normal 3 79 5" xfId="59210"/>
    <cellStyle name="Normal 3 79 6" xfId="59211"/>
    <cellStyle name="Normal 3 79_Income Statement " xfId="59212"/>
    <cellStyle name="Normal 3 8" xfId="22764"/>
    <cellStyle name="Normal 3 8 10" xfId="59213"/>
    <cellStyle name="Normal 3 8 10 2" xfId="59214"/>
    <cellStyle name="Normal 3 8 10 2 2" xfId="59215"/>
    <cellStyle name="Normal 3 8 10 3" xfId="59216"/>
    <cellStyle name="Normal 3 8 10 4" xfId="59217"/>
    <cellStyle name="Normal 3 8 2" xfId="22765"/>
    <cellStyle name="Normal 3 8 2 2" xfId="22766"/>
    <cellStyle name="Normal 3 8 2 2 2" xfId="22767"/>
    <cellStyle name="Normal 3 8 2 2 2 2" xfId="59218"/>
    <cellStyle name="Normal 3 8 2 2 2 2 2" xfId="59219"/>
    <cellStyle name="Normal 3 8 2 2 2 3" xfId="59220"/>
    <cellStyle name="Normal 3 8 2 2 2 4" xfId="59221"/>
    <cellStyle name="Normal 3 8 2 2 3" xfId="59222"/>
    <cellStyle name="Normal 3 8 2 2 3 2" xfId="59223"/>
    <cellStyle name="Normal 3 8 2 2 3 2 2" xfId="59224"/>
    <cellStyle name="Normal 3 8 2 2 3 3" xfId="59225"/>
    <cellStyle name="Normal 3 8 2 2 3 4" xfId="59226"/>
    <cellStyle name="Normal 3 8 2 2 4" xfId="59227"/>
    <cellStyle name="Normal 3 8 2 2 5" xfId="59228"/>
    <cellStyle name="Normal 3 8 2 2 5 2" xfId="59229"/>
    <cellStyle name="Normal 3 8 2 2 5 2 2" xfId="59230"/>
    <cellStyle name="Normal 3 8 2 2 5 3" xfId="59231"/>
    <cellStyle name="Normal 3 8 2 2 5 4" xfId="59232"/>
    <cellStyle name="Normal 3 8 2 3" xfId="22768"/>
    <cellStyle name="Normal 3 8 2 3 2" xfId="22769"/>
    <cellStyle name="Normal 3 8 2 3 3" xfId="59233"/>
    <cellStyle name="Normal 3 8 2 3 3 2" xfId="59234"/>
    <cellStyle name="Normal 3 8 2 3 3 2 2" xfId="59235"/>
    <cellStyle name="Normal 3 8 2 3 3 3" xfId="59236"/>
    <cellStyle name="Normal 3 8 2 3 3 4" xfId="59237"/>
    <cellStyle name="Normal 3 8 2 4" xfId="22770"/>
    <cellStyle name="Normal 3 8 2 4 2" xfId="59238"/>
    <cellStyle name="Normal 3 8 2 4 2 2" xfId="59239"/>
    <cellStyle name="Normal 3 8 2 4 3" xfId="59240"/>
    <cellStyle name="Normal 3 8 2 4 4" xfId="59241"/>
    <cellStyle name="Normal 3 8 2 5" xfId="59242"/>
    <cellStyle name="Normal 3 8 2 6" xfId="59243"/>
    <cellStyle name="Normal 3 8 2 6 2" xfId="59244"/>
    <cellStyle name="Normal 3 8 2 6 2 2" xfId="59245"/>
    <cellStyle name="Normal 3 8 2 6 3" xfId="59246"/>
    <cellStyle name="Normal 3 8 2 6 4" xfId="59247"/>
    <cellStyle name="Normal 3 8 3" xfId="22771"/>
    <cellStyle name="Normal 3 8 3 2" xfId="59248"/>
    <cellStyle name="Normal 3 8 3 2 2" xfId="59249"/>
    <cellStyle name="Normal 3 8 3 2 2 2" xfId="59250"/>
    <cellStyle name="Normal 3 8 3 2 2 2 2" xfId="59251"/>
    <cellStyle name="Normal 3 8 3 2 2 3" xfId="59252"/>
    <cellStyle name="Normal 3 8 3 2 2 4" xfId="59253"/>
    <cellStyle name="Normal 3 8 3 2 3" xfId="59254"/>
    <cellStyle name="Normal 3 8 3 2 3 2" xfId="59255"/>
    <cellStyle name="Normal 3 8 3 2 3 2 2" xfId="59256"/>
    <cellStyle name="Normal 3 8 3 2 3 3" xfId="59257"/>
    <cellStyle name="Normal 3 8 3 2 3 4" xfId="59258"/>
    <cellStyle name="Normal 3 8 3 2 4" xfId="59259"/>
    <cellStyle name="Normal 3 8 3 2 5" xfId="59260"/>
    <cellStyle name="Normal 3 8 3 2 5 2" xfId="59261"/>
    <cellStyle name="Normal 3 8 3 2 5 2 2" xfId="59262"/>
    <cellStyle name="Normal 3 8 3 2 5 3" xfId="59263"/>
    <cellStyle name="Normal 3 8 3 2 5 4" xfId="59264"/>
    <cellStyle name="Normal 3 8 3 3" xfId="59265"/>
    <cellStyle name="Normal 3 8 3 3 2" xfId="59266"/>
    <cellStyle name="Normal 3 8 3 3 3" xfId="59267"/>
    <cellStyle name="Normal 3 8 3 3 3 2" xfId="59268"/>
    <cellStyle name="Normal 3 8 3 3 3 2 2" xfId="59269"/>
    <cellStyle name="Normal 3 8 3 3 3 3" xfId="59270"/>
    <cellStyle name="Normal 3 8 3 3 3 4" xfId="59271"/>
    <cellStyle name="Normal 3 8 3 4" xfId="59272"/>
    <cellStyle name="Normal 3 8 3 4 2" xfId="59273"/>
    <cellStyle name="Normal 3 8 3 4 2 2" xfId="59274"/>
    <cellStyle name="Normal 3 8 3 4 3" xfId="59275"/>
    <cellStyle name="Normal 3 8 3 4 4" xfId="59276"/>
    <cellStyle name="Normal 3 8 3 5" xfId="59277"/>
    <cellStyle name="Normal 3 8 3 6" xfId="59278"/>
    <cellStyle name="Normal 3 8 3 6 2" xfId="59279"/>
    <cellStyle name="Normal 3 8 3 6 2 2" xfId="59280"/>
    <cellStyle name="Normal 3 8 3 6 3" xfId="59281"/>
    <cellStyle name="Normal 3 8 3 6 4" xfId="59282"/>
    <cellStyle name="Normal 3 8 4" xfId="59283"/>
    <cellStyle name="Normal 3 8 4 2" xfId="59284"/>
    <cellStyle name="Normal 3 8 4 2 2" xfId="59285"/>
    <cellStyle name="Normal 3 8 4 2 2 2" xfId="59286"/>
    <cellStyle name="Normal 3 8 4 2 3" xfId="59287"/>
    <cellStyle name="Normal 3 8 4 2 4" xfId="59288"/>
    <cellStyle name="Normal 3 8 4 3" xfId="59289"/>
    <cellStyle name="Normal 3 8 4 3 2" xfId="59290"/>
    <cellStyle name="Normal 3 8 4 3 2 2" xfId="59291"/>
    <cellStyle name="Normal 3 8 4 3 3" xfId="59292"/>
    <cellStyle name="Normal 3 8 4 3 4" xfId="59293"/>
    <cellStyle name="Normal 3 8 4 4" xfId="59294"/>
    <cellStyle name="Normal 3 8 4 5" xfId="59295"/>
    <cellStyle name="Normal 3 8 4 5 2" xfId="59296"/>
    <cellStyle name="Normal 3 8 4 5 2 2" xfId="59297"/>
    <cellStyle name="Normal 3 8 4 5 3" xfId="59298"/>
    <cellStyle name="Normal 3 8 4 5 4" xfId="59299"/>
    <cellStyle name="Normal 3 8 5" xfId="59300"/>
    <cellStyle name="Normal 3 8 5 2" xfId="59301"/>
    <cellStyle name="Normal 3 8 5 2 2" xfId="59302"/>
    <cellStyle name="Normal 3 8 5 2 2 2" xfId="59303"/>
    <cellStyle name="Normal 3 8 5 2 3" xfId="59304"/>
    <cellStyle name="Normal 3 8 5 2 4" xfId="59305"/>
    <cellStyle name="Normal 3 8 5 3" xfId="59306"/>
    <cellStyle name="Normal 3 8 5 3 2" xfId="59307"/>
    <cellStyle name="Normal 3 8 5 3 2 2" xfId="59308"/>
    <cellStyle name="Normal 3 8 5 3 3" xfId="59309"/>
    <cellStyle name="Normal 3 8 5 3 4" xfId="59310"/>
    <cellStyle name="Normal 3 8 5 4" xfId="59311"/>
    <cellStyle name="Normal 3 8 5 5" xfId="59312"/>
    <cellStyle name="Normal 3 8 5 5 2" xfId="59313"/>
    <cellStyle name="Normal 3 8 5 5 2 2" xfId="59314"/>
    <cellStyle name="Normal 3 8 5 5 3" xfId="59315"/>
    <cellStyle name="Normal 3 8 5 5 4" xfId="59316"/>
    <cellStyle name="Normal 3 8 6" xfId="59317"/>
    <cellStyle name="Normal 3 8 6 2" xfId="59318"/>
    <cellStyle name="Normal 3 8 6 2 2" xfId="59319"/>
    <cellStyle name="Normal 3 8 6 2 2 2" xfId="59320"/>
    <cellStyle name="Normal 3 8 6 2 3" xfId="59321"/>
    <cellStyle name="Normal 3 8 6 2 4" xfId="59322"/>
    <cellStyle name="Normal 3 8 6 3" xfId="59323"/>
    <cellStyle name="Normal 3 8 6 4" xfId="59324"/>
    <cellStyle name="Normal 3 8 6 4 2" xfId="59325"/>
    <cellStyle name="Normal 3 8 6 4 2 2" xfId="59326"/>
    <cellStyle name="Normal 3 8 6 4 3" xfId="59327"/>
    <cellStyle name="Normal 3 8 6 4 4" xfId="59328"/>
    <cellStyle name="Normal 3 8 7" xfId="59329"/>
    <cellStyle name="Normal 3 8 7 2" xfId="59330"/>
    <cellStyle name="Normal 3 8 7 2 2" xfId="59331"/>
    <cellStyle name="Normal 3 8 7 3" xfId="59332"/>
    <cellStyle name="Normal 3 8 7 4" xfId="59333"/>
    <cellStyle name="Normal 3 8 8" xfId="59334"/>
    <cellStyle name="Normal 3 8 8 2" xfId="59335"/>
    <cellStyle name="Normal 3 8 8 2 2" xfId="59336"/>
    <cellStyle name="Normal 3 8 8 3" xfId="59337"/>
    <cellStyle name="Normal 3 8 8 4" xfId="59338"/>
    <cellStyle name="Normal 3 8 9" xfId="59339"/>
    <cellStyle name="Normal 3 8_Income Statement " xfId="59340"/>
    <cellStyle name="Normal 3 80" xfId="22772"/>
    <cellStyle name="Normal 3 80 2" xfId="22773"/>
    <cellStyle name="Normal 3 80 2 2" xfId="22774"/>
    <cellStyle name="Normal 3 80 2 2 2" xfId="22775"/>
    <cellStyle name="Normal 3 80 2 2 2 2" xfId="22776"/>
    <cellStyle name="Normal 3 80 2 2 3" xfId="22777"/>
    <cellStyle name="Normal 3 80 2 2 4" xfId="22778"/>
    <cellStyle name="Normal 3 80 2 3" xfId="22779"/>
    <cellStyle name="Normal 3 80 2 3 2" xfId="22780"/>
    <cellStyle name="Normal 3 80 3" xfId="22781"/>
    <cellStyle name="Normal 3 80 3 2" xfId="59341"/>
    <cellStyle name="Normal 3 80 3 3" xfId="59342"/>
    <cellStyle name="Normal 3 80 4" xfId="59343"/>
    <cellStyle name="Normal 3 80 5" xfId="59344"/>
    <cellStyle name="Normal 3 80 6" xfId="59345"/>
    <cellStyle name="Normal 3 80_Income Statement " xfId="59346"/>
    <cellStyle name="Normal 3 81" xfId="22782"/>
    <cellStyle name="Normal 3 81 2" xfId="22783"/>
    <cellStyle name="Normal 3 81 2 2" xfId="22784"/>
    <cellStyle name="Normal 3 81 2 2 2" xfId="22785"/>
    <cellStyle name="Normal 3 81 2 2 2 2" xfId="22786"/>
    <cellStyle name="Normal 3 81 2 2 3" xfId="22787"/>
    <cellStyle name="Normal 3 81 2 2 4" xfId="22788"/>
    <cellStyle name="Normal 3 81 2 3" xfId="22789"/>
    <cellStyle name="Normal 3 81 2 3 2" xfId="22790"/>
    <cellStyle name="Normal 3 81 3" xfId="22791"/>
    <cellStyle name="Normal 3 81 3 2" xfId="59347"/>
    <cellStyle name="Normal 3 81 3 3" xfId="59348"/>
    <cellStyle name="Normal 3 81 4" xfId="59349"/>
    <cellStyle name="Normal 3 81 5" xfId="59350"/>
    <cellStyle name="Normal 3 81 6" xfId="59351"/>
    <cellStyle name="Normal 3 81_Income Statement " xfId="59352"/>
    <cellStyle name="Normal 3 82" xfId="22792"/>
    <cellStyle name="Normal 3 82 2" xfId="22793"/>
    <cellStyle name="Normal 3 82 2 2" xfId="22794"/>
    <cellStyle name="Normal 3 82 2 2 2" xfId="22795"/>
    <cellStyle name="Normal 3 82 2 2 2 2" xfId="22796"/>
    <cellStyle name="Normal 3 82 2 2 3" xfId="22797"/>
    <cellStyle name="Normal 3 82 2 2 4" xfId="22798"/>
    <cellStyle name="Normal 3 82 2 3" xfId="22799"/>
    <cellStyle name="Normal 3 82 2 3 2" xfId="22800"/>
    <cellStyle name="Normal 3 82 3" xfId="22801"/>
    <cellStyle name="Normal 3 82 3 2" xfId="59353"/>
    <cellStyle name="Normal 3 82 3 3" xfId="59354"/>
    <cellStyle name="Normal 3 82 4" xfId="59355"/>
    <cellStyle name="Normal 3 82 5" xfId="59356"/>
    <cellStyle name="Normal 3 82 6" xfId="59357"/>
    <cellStyle name="Normal 3 82_Income Statement " xfId="59358"/>
    <cellStyle name="Normal 3 83" xfId="22802"/>
    <cellStyle name="Normal 3 83 2" xfId="22803"/>
    <cellStyle name="Normal 3 83 2 2" xfId="22804"/>
    <cellStyle name="Normal 3 83 2 2 2" xfId="22805"/>
    <cellStyle name="Normal 3 83 2 2 2 2" xfId="22806"/>
    <cellStyle name="Normal 3 83 2 2 3" xfId="22807"/>
    <cellStyle name="Normal 3 83 2 2 4" xfId="22808"/>
    <cellStyle name="Normal 3 83 2 3" xfId="22809"/>
    <cellStyle name="Normal 3 83 2 3 2" xfId="22810"/>
    <cellStyle name="Normal 3 83 3" xfId="22811"/>
    <cellStyle name="Normal 3 83 3 2" xfId="59359"/>
    <cellStyle name="Normal 3 83 3 3" xfId="59360"/>
    <cellStyle name="Normal 3 83 4" xfId="59361"/>
    <cellStyle name="Normal 3 83 5" xfId="59362"/>
    <cellStyle name="Normal 3 83 6" xfId="59363"/>
    <cellStyle name="Normal 3 83_Income Statement " xfId="59364"/>
    <cellStyle name="Normal 3 84" xfId="22812"/>
    <cellStyle name="Normal 3 84 2" xfId="22813"/>
    <cellStyle name="Normal 3 84 2 2" xfId="22814"/>
    <cellStyle name="Normal 3 84 2 2 2" xfId="22815"/>
    <cellStyle name="Normal 3 84 2 2 2 2" xfId="22816"/>
    <cellStyle name="Normal 3 84 2 2 3" xfId="22817"/>
    <cellStyle name="Normal 3 84 2 2 4" xfId="22818"/>
    <cellStyle name="Normal 3 84 2 3" xfId="22819"/>
    <cellStyle name="Normal 3 84 2 3 2" xfId="22820"/>
    <cellStyle name="Normal 3 84 3" xfId="22821"/>
    <cellStyle name="Normal 3 84 3 2" xfId="59365"/>
    <cellStyle name="Normal 3 84 3 3" xfId="59366"/>
    <cellStyle name="Normal 3 84 4" xfId="59367"/>
    <cellStyle name="Normal 3 84 5" xfId="59368"/>
    <cellStyle name="Normal 3 84 6" xfId="59369"/>
    <cellStyle name="Normal 3 84_Income Statement " xfId="59370"/>
    <cellStyle name="Normal 3 85" xfId="22822"/>
    <cellStyle name="Normal 3 85 2" xfId="22823"/>
    <cellStyle name="Normal 3 85 2 2" xfId="22824"/>
    <cellStyle name="Normal 3 85 2 2 2" xfId="22825"/>
    <cellStyle name="Normal 3 85 2 2 2 2" xfId="22826"/>
    <cellStyle name="Normal 3 85 2 2 3" xfId="22827"/>
    <cellStyle name="Normal 3 85 2 2 4" xfId="22828"/>
    <cellStyle name="Normal 3 85 2 3" xfId="22829"/>
    <cellStyle name="Normal 3 85 2 3 2" xfId="22830"/>
    <cellStyle name="Normal 3 85 3" xfId="22831"/>
    <cellStyle name="Normal 3 85 3 2" xfId="59371"/>
    <cellStyle name="Normal 3 85 3 3" xfId="59372"/>
    <cellStyle name="Normal 3 85 4" xfId="59373"/>
    <cellStyle name="Normal 3 85 5" xfId="59374"/>
    <cellStyle name="Normal 3 85 6" xfId="59375"/>
    <cellStyle name="Normal 3 85_Income Statement " xfId="59376"/>
    <cellStyle name="Normal 3 86" xfId="22832"/>
    <cellStyle name="Normal 3 86 2" xfId="22833"/>
    <cellStyle name="Normal 3 86 2 2" xfId="22834"/>
    <cellStyle name="Normal 3 86 2 2 2" xfId="22835"/>
    <cellStyle name="Normal 3 86 2 2 2 2" xfId="22836"/>
    <cellStyle name="Normal 3 86 2 2 3" xfId="22837"/>
    <cellStyle name="Normal 3 86 2 2 4" xfId="22838"/>
    <cellStyle name="Normal 3 86 2 3" xfId="22839"/>
    <cellStyle name="Normal 3 86 2 3 2" xfId="22840"/>
    <cellStyle name="Normal 3 86 3" xfId="22841"/>
    <cellStyle name="Normal 3 86 3 2" xfId="59377"/>
    <cellStyle name="Normal 3 86 3 3" xfId="59378"/>
    <cellStyle name="Normal 3 86 4" xfId="59379"/>
    <cellStyle name="Normal 3 86 5" xfId="59380"/>
    <cellStyle name="Normal 3 86 6" xfId="59381"/>
    <cellStyle name="Normal 3 86_Income Statement " xfId="59382"/>
    <cellStyle name="Normal 3 87" xfId="22842"/>
    <cellStyle name="Normal 3 87 2" xfId="22843"/>
    <cellStyle name="Normal 3 87 2 2" xfId="22844"/>
    <cellStyle name="Normal 3 87 2 2 2" xfId="22845"/>
    <cellStyle name="Normal 3 87 2 2 2 2" xfId="22846"/>
    <cellStyle name="Normal 3 87 2 2 3" xfId="22847"/>
    <cellStyle name="Normal 3 87 2 2 4" xfId="22848"/>
    <cellStyle name="Normal 3 87 2 3" xfId="22849"/>
    <cellStyle name="Normal 3 87 2 3 2" xfId="22850"/>
    <cellStyle name="Normal 3 87 3" xfId="22851"/>
    <cellStyle name="Normal 3 87 3 2" xfId="59383"/>
    <cellStyle name="Normal 3 87 3 3" xfId="59384"/>
    <cellStyle name="Normal 3 87 4" xfId="59385"/>
    <cellStyle name="Normal 3 87 5" xfId="59386"/>
    <cellStyle name="Normal 3 87 6" xfId="59387"/>
    <cellStyle name="Normal 3 87_Income Statement " xfId="59388"/>
    <cellStyle name="Normal 3 88" xfId="22852"/>
    <cellStyle name="Normal 3 88 2" xfId="22853"/>
    <cellStyle name="Normal 3 88 2 2" xfId="22854"/>
    <cellStyle name="Normal 3 88 2 2 2" xfId="22855"/>
    <cellStyle name="Normal 3 88 2 2 2 2" xfId="22856"/>
    <cellStyle name="Normal 3 88 2 2 3" xfId="22857"/>
    <cellStyle name="Normal 3 88 2 2 4" xfId="22858"/>
    <cellStyle name="Normal 3 88 2 3" xfId="22859"/>
    <cellStyle name="Normal 3 88 2 3 2" xfId="22860"/>
    <cellStyle name="Normal 3 88 3" xfId="22861"/>
    <cellStyle name="Normal 3 88 3 2" xfId="59389"/>
    <cellStyle name="Normal 3 88 3 3" xfId="59390"/>
    <cellStyle name="Normal 3 88 4" xfId="59391"/>
    <cellStyle name="Normal 3 88 5" xfId="59392"/>
    <cellStyle name="Normal 3 88 6" xfId="59393"/>
    <cellStyle name="Normal 3 88_Income Statement " xfId="59394"/>
    <cellStyle name="Normal 3 89" xfId="22862"/>
    <cellStyle name="Normal 3 89 2" xfId="22863"/>
    <cellStyle name="Normal 3 89 2 2" xfId="22864"/>
    <cellStyle name="Normal 3 89 2 2 2" xfId="22865"/>
    <cellStyle name="Normal 3 89 2 2 2 2" xfId="22866"/>
    <cellStyle name="Normal 3 89 2 2 3" xfId="22867"/>
    <cellStyle name="Normal 3 89 2 2 4" xfId="22868"/>
    <cellStyle name="Normal 3 89 2 3" xfId="22869"/>
    <cellStyle name="Normal 3 89 2 3 2" xfId="22870"/>
    <cellStyle name="Normal 3 89 3" xfId="22871"/>
    <cellStyle name="Normal 3 89 3 2" xfId="59395"/>
    <cellStyle name="Normal 3 89 3 3" xfId="59396"/>
    <cellStyle name="Normal 3 89 4" xfId="59397"/>
    <cellStyle name="Normal 3 89 5" xfId="59398"/>
    <cellStyle name="Normal 3 89 6" xfId="59399"/>
    <cellStyle name="Normal 3 89_Income Statement " xfId="59400"/>
    <cellStyle name="Normal 3 9" xfId="22872"/>
    <cellStyle name="Normal 3 9 2" xfId="22873"/>
    <cellStyle name="Normal 3 9 2 2" xfId="22874"/>
    <cellStyle name="Normal 3 9 2 2 2" xfId="59401"/>
    <cellStyle name="Normal 3 9 2 2 3" xfId="59402"/>
    <cellStyle name="Normal 3 9 2 2 3 2" xfId="59403"/>
    <cellStyle name="Normal 3 9 2 2 3 2 2" xfId="59404"/>
    <cellStyle name="Normal 3 9 2 2 3 3" xfId="59405"/>
    <cellStyle name="Normal 3 9 2 2 3 4" xfId="59406"/>
    <cellStyle name="Normal 3 9 2 3" xfId="22875"/>
    <cellStyle name="Normal 3 9 2 3 2" xfId="22876"/>
    <cellStyle name="Normal 3 9 2 3 3" xfId="59407"/>
    <cellStyle name="Normal 3 9 2 3 3 2" xfId="59408"/>
    <cellStyle name="Normal 3 9 2 3 3 2 2" xfId="59409"/>
    <cellStyle name="Normal 3 9 2 3 3 3" xfId="59410"/>
    <cellStyle name="Normal 3 9 2 3 3 4" xfId="59411"/>
    <cellStyle name="Normal 3 9 2 4" xfId="22877"/>
    <cellStyle name="Normal 3 9 2 5" xfId="22878"/>
    <cellStyle name="Normal 3 9 2 5 2" xfId="59412"/>
    <cellStyle name="Normal 3 9 2 5 2 2" xfId="59413"/>
    <cellStyle name="Normal 3 9 2 5 3" xfId="59414"/>
    <cellStyle name="Normal 3 9 2 5 4" xfId="59415"/>
    <cellStyle name="Normal 3 9 3" xfId="22879"/>
    <cellStyle name="Normal 3 9 3 2" xfId="59416"/>
    <cellStyle name="Normal 3 9 3 3" xfId="59417"/>
    <cellStyle name="Normal 3 9 3 4" xfId="59418"/>
    <cellStyle name="Normal 3 9 3 5" xfId="59419"/>
    <cellStyle name="Normal 3 9 3 5 2" xfId="59420"/>
    <cellStyle name="Normal 3 9 3 5 2 2" xfId="59421"/>
    <cellStyle name="Normal 3 9 3 5 3" xfId="59422"/>
    <cellStyle name="Normal 3 9 3 5 4" xfId="59423"/>
    <cellStyle name="Normal 3 9 4" xfId="59424"/>
    <cellStyle name="Normal 3 9 4 2" xfId="59425"/>
    <cellStyle name="Normal 3 9 4 3" xfId="59426"/>
    <cellStyle name="Normal 3 9 4 3 2" xfId="59427"/>
    <cellStyle name="Normal 3 9 4 3 2 2" xfId="59428"/>
    <cellStyle name="Normal 3 9 4 3 3" xfId="59429"/>
    <cellStyle name="Normal 3 9 4 3 4" xfId="59430"/>
    <cellStyle name="Normal 3 9 5" xfId="59431"/>
    <cellStyle name="Normal 3 9 6" xfId="59432"/>
    <cellStyle name="Normal 3 9 7" xfId="59433"/>
    <cellStyle name="Normal 3 9 8" xfId="59434"/>
    <cellStyle name="Normal 3 9 8 2" xfId="59435"/>
    <cellStyle name="Normal 3 9 8 2 2" xfId="59436"/>
    <cellStyle name="Normal 3 9 8 3" xfId="59437"/>
    <cellStyle name="Normal 3 9 8 4" xfId="59438"/>
    <cellStyle name="Normal 3 9_Income Statement " xfId="59439"/>
    <cellStyle name="Normal 3 90" xfId="22880"/>
    <cellStyle name="Normal 3 90 2" xfId="22881"/>
    <cellStyle name="Normal 3 90 2 2" xfId="22882"/>
    <cellStyle name="Normal 3 90 2 2 2" xfId="22883"/>
    <cellStyle name="Normal 3 90 2 2 2 2" xfId="22884"/>
    <cellStyle name="Normal 3 90 2 2 3" xfId="22885"/>
    <cellStyle name="Normal 3 90 2 2 4" xfId="22886"/>
    <cellStyle name="Normal 3 90 2 3" xfId="22887"/>
    <cellStyle name="Normal 3 90 2 3 2" xfId="22888"/>
    <cellStyle name="Normal 3 90 3" xfId="22889"/>
    <cellStyle name="Normal 3 90 3 2" xfId="59440"/>
    <cellStyle name="Normal 3 90 3 3" xfId="59441"/>
    <cellStyle name="Normal 3 90 4" xfId="59442"/>
    <cellStyle name="Normal 3 90 5" xfId="59443"/>
    <cellStyle name="Normal 3 90 6" xfId="59444"/>
    <cellStyle name="Normal 3 90_Income Statement " xfId="59445"/>
    <cellStyle name="Normal 3 91" xfId="22890"/>
    <cellStyle name="Normal 3 91 2" xfId="22891"/>
    <cellStyle name="Normal 3 91 2 2" xfId="22892"/>
    <cellStyle name="Normal 3 91 2 2 2" xfId="22893"/>
    <cellStyle name="Normal 3 91 2 2 2 2" xfId="22894"/>
    <cellStyle name="Normal 3 91 2 2 3" xfId="22895"/>
    <cellStyle name="Normal 3 91 2 2 4" xfId="22896"/>
    <cellStyle name="Normal 3 91 2 3" xfId="22897"/>
    <cellStyle name="Normal 3 91 2 3 2" xfId="22898"/>
    <cellStyle name="Normal 3 91 3" xfId="22899"/>
    <cellStyle name="Normal 3 91 3 2" xfId="59446"/>
    <cellStyle name="Normal 3 91 3 3" xfId="59447"/>
    <cellStyle name="Normal 3 91 4" xfId="59448"/>
    <cellStyle name="Normal 3 91 5" xfId="59449"/>
    <cellStyle name="Normal 3 91 6" xfId="59450"/>
    <cellStyle name="Normal 3 91_Income Statement " xfId="59451"/>
    <cellStyle name="Normal 3 92" xfId="22900"/>
    <cellStyle name="Normal 3 92 2" xfId="22901"/>
    <cellStyle name="Normal 3 92 2 2" xfId="22902"/>
    <cellStyle name="Normal 3 92 2 2 2" xfId="22903"/>
    <cellStyle name="Normal 3 92 2 2 2 2" xfId="22904"/>
    <cellStyle name="Normal 3 92 2 2 3" xfId="22905"/>
    <cellStyle name="Normal 3 92 2 2 4" xfId="22906"/>
    <cellStyle name="Normal 3 92 2 3" xfId="22907"/>
    <cellStyle name="Normal 3 92 2 3 2" xfId="22908"/>
    <cellStyle name="Normal 3 92 3" xfId="22909"/>
    <cellStyle name="Normal 3 92 3 2" xfId="59452"/>
    <cellStyle name="Normal 3 92 3 3" xfId="59453"/>
    <cellStyle name="Normal 3 92 4" xfId="59454"/>
    <cellStyle name="Normal 3 92 5" xfId="59455"/>
    <cellStyle name="Normal 3 92 6" xfId="59456"/>
    <cellStyle name="Normal 3 92_Income Statement " xfId="59457"/>
    <cellStyle name="Normal 3 93" xfId="22910"/>
    <cellStyle name="Normal 3 93 2" xfId="22911"/>
    <cellStyle name="Normal 3 93 2 2" xfId="22912"/>
    <cellStyle name="Normal 3 93 2 2 2" xfId="22913"/>
    <cellStyle name="Normal 3 93 2 2 2 2" xfId="22914"/>
    <cellStyle name="Normal 3 93 2 2 3" xfId="22915"/>
    <cellStyle name="Normal 3 93 2 2 4" xfId="22916"/>
    <cellStyle name="Normal 3 93 2 3" xfId="22917"/>
    <cellStyle name="Normal 3 93 2 3 2" xfId="22918"/>
    <cellStyle name="Normal 3 93 3" xfId="22919"/>
    <cellStyle name="Normal 3 93 3 2" xfId="59458"/>
    <cellStyle name="Normal 3 93 3 3" xfId="59459"/>
    <cellStyle name="Normal 3 93 4" xfId="59460"/>
    <cellStyle name="Normal 3 93 5" xfId="59461"/>
    <cellStyle name="Normal 3 93 6" xfId="59462"/>
    <cellStyle name="Normal 3 93_Income Statement " xfId="59463"/>
    <cellStyle name="Normal 3 94" xfId="22920"/>
    <cellStyle name="Normal 3 94 2" xfId="22921"/>
    <cellStyle name="Normal 3 94 2 2" xfId="22922"/>
    <cellStyle name="Normal 3 94 2 2 2" xfId="22923"/>
    <cellStyle name="Normal 3 94 2 2 2 2" xfId="22924"/>
    <cellStyle name="Normal 3 94 2 2 3" xfId="22925"/>
    <cellStyle name="Normal 3 94 2 2 4" xfId="22926"/>
    <cellStyle name="Normal 3 94 2 3" xfId="22927"/>
    <cellStyle name="Normal 3 94 2 3 2" xfId="22928"/>
    <cellStyle name="Normal 3 94 3" xfId="22929"/>
    <cellStyle name="Normal 3 94 3 2" xfId="59464"/>
    <cellStyle name="Normal 3 94 3 3" xfId="59465"/>
    <cellStyle name="Normal 3 94 4" xfId="59466"/>
    <cellStyle name="Normal 3 94 5" xfId="59467"/>
    <cellStyle name="Normal 3 94 6" xfId="59468"/>
    <cellStyle name="Normal 3 94_Income Statement " xfId="59469"/>
    <cellStyle name="Normal 3 95" xfId="22930"/>
    <cellStyle name="Normal 3 95 2" xfId="22931"/>
    <cellStyle name="Normal 3 95 2 2" xfId="22932"/>
    <cellStyle name="Normal 3 95 2 2 2" xfId="22933"/>
    <cellStyle name="Normal 3 95 2 2 2 2" xfId="22934"/>
    <cellStyle name="Normal 3 95 2 2 3" xfId="22935"/>
    <cellStyle name="Normal 3 95 2 2 4" xfId="22936"/>
    <cellStyle name="Normal 3 95 2 3" xfId="22937"/>
    <cellStyle name="Normal 3 95 2 3 2" xfId="22938"/>
    <cellStyle name="Normal 3 95 3" xfId="22939"/>
    <cellStyle name="Normal 3 95 3 2" xfId="59470"/>
    <cellStyle name="Normal 3 95 3 3" xfId="59471"/>
    <cellStyle name="Normal 3 95 4" xfId="59472"/>
    <cellStyle name="Normal 3 95 5" xfId="59473"/>
    <cellStyle name="Normal 3 95 6" xfId="59474"/>
    <cellStyle name="Normal 3 95_Income Statement " xfId="59475"/>
    <cellStyle name="Normal 3 96" xfId="22940"/>
    <cellStyle name="Normal 3 96 2" xfId="22941"/>
    <cellStyle name="Normal 3 96 2 2" xfId="22942"/>
    <cellStyle name="Normal 3 96 2 2 2" xfId="22943"/>
    <cellStyle name="Normal 3 96 2 2 2 2" xfId="22944"/>
    <cellStyle name="Normal 3 96 2 2 3" xfId="22945"/>
    <cellStyle name="Normal 3 96 2 2 4" xfId="22946"/>
    <cellStyle name="Normal 3 96 2 3" xfId="22947"/>
    <cellStyle name="Normal 3 96 2 3 2" xfId="22948"/>
    <cellStyle name="Normal 3 96 3" xfId="22949"/>
    <cellStyle name="Normal 3 96 3 2" xfId="59476"/>
    <cellStyle name="Normal 3 96 3 3" xfId="59477"/>
    <cellStyle name="Normal 3 96 4" xfId="59478"/>
    <cellStyle name="Normal 3 96 5" xfId="59479"/>
    <cellStyle name="Normal 3 96 6" xfId="59480"/>
    <cellStyle name="Normal 3 96_Income Statement " xfId="59481"/>
    <cellStyle name="Normal 3 97" xfId="22950"/>
    <cellStyle name="Normal 3 97 2" xfId="22951"/>
    <cellStyle name="Normal 3 97 2 2" xfId="22952"/>
    <cellStyle name="Normal 3 97 2 2 2" xfId="22953"/>
    <cellStyle name="Normal 3 97 2 2 2 2" xfId="22954"/>
    <cellStyle name="Normal 3 97 2 2 3" xfId="22955"/>
    <cellStyle name="Normal 3 97 2 2 4" xfId="22956"/>
    <cellStyle name="Normal 3 97 2 3" xfId="22957"/>
    <cellStyle name="Normal 3 97 2 3 2" xfId="22958"/>
    <cellStyle name="Normal 3 97 3" xfId="22959"/>
    <cellStyle name="Normal 3 97 3 2" xfId="59482"/>
    <cellStyle name="Normal 3 97 3 3" xfId="59483"/>
    <cellStyle name="Normal 3 97 4" xfId="59484"/>
    <cellStyle name="Normal 3 97 5" xfId="59485"/>
    <cellStyle name="Normal 3 97 6" xfId="59486"/>
    <cellStyle name="Normal 3 97_Income Statement " xfId="59487"/>
    <cellStyle name="Normal 3 98" xfId="22960"/>
    <cellStyle name="Normal 3 98 2" xfId="22961"/>
    <cellStyle name="Normal 3 98 2 2" xfId="22962"/>
    <cellStyle name="Normal 3 98 2 2 2" xfId="22963"/>
    <cellStyle name="Normal 3 98 2 2 2 2" xfId="22964"/>
    <cellStyle name="Normal 3 98 2 2 3" xfId="22965"/>
    <cellStyle name="Normal 3 98 2 2 4" xfId="22966"/>
    <cellStyle name="Normal 3 98 2 3" xfId="22967"/>
    <cellStyle name="Normal 3 98 2 3 2" xfId="22968"/>
    <cellStyle name="Normal 3 98 3" xfId="22969"/>
    <cellStyle name="Normal 3 98 3 2" xfId="59488"/>
    <cellStyle name="Normal 3 98 3 3" xfId="59489"/>
    <cellStyle name="Normal 3 98 4" xfId="59490"/>
    <cellStyle name="Normal 3 98 5" xfId="59491"/>
    <cellStyle name="Normal 3 98 6" xfId="59492"/>
    <cellStyle name="Normal 3 98_Income Statement " xfId="59493"/>
    <cellStyle name="Normal 3 99" xfId="22970"/>
    <cellStyle name="Normal 3 99 2" xfId="22971"/>
    <cellStyle name="Normal 3 99 2 2" xfId="22972"/>
    <cellStyle name="Normal 3 99 2 2 2" xfId="22973"/>
    <cellStyle name="Normal 3 99 2 2 2 2" xfId="22974"/>
    <cellStyle name="Normal 3 99 2 2 3" xfId="22975"/>
    <cellStyle name="Normal 3 99 2 2 4" xfId="22976"/>
    <cellStyle name="Normal 3 99 2 3" xfId="22977"/>
    <cellStyle name="Normal 3 99 2 3 2" xfId="22978"/>
    <cellStyle name="Normal 3 99 3" xfId="22979"/>
    <cellStyle name="Normal 3 99 3 2" xfId="59494"/>
    <cellStyle name="Normal 3 99 3 3" xfId="59495"/>
    <cellStyle name="Normal 3 99 4" xfId="59496"/>
    <cellStyle name="Normal 3 99 5" xfId="59497"/>
    <cellStyle name="Normal 3 99 6" xfId="59498"/>
    <cellStyle name="Normal 3 99_Income Statement " xfId="59499"/>
    <cellStyle name="Normal 3_00431" xfId="22980"/>
    <cellStyle name="Normal 30" xfId="22981"/>
    <cellStyle name="Normal 30 2" xfId="22982"/>
    <cellStyle name="Normal 30 2 2" xfId="22983"/>
    <cellStyle name="Normal 30 2 2 2" xfId="22984"/>
    <cellStyle name="Normal 30 2 3" xfId="22985"/>
    <cellStyle name="Normal 30 2 4" xfId="22986"/>
    <cellStyle name="Normal 30 3" xfId="22987"/>
    <cellStyle name="Normal 30 3 2" xfId="22988"/>
    <cellStyle name="Normal 30 4" xfId="22989"/>
    <cellStyle name="Normal 30 4 2" xfId="22990"/>
    <cellStyle name="Normal 30 4 3" xfId="22991"/>
    <cellStyle name="Normal 30 5" xfId="22992"/>
    <cellStyle name="Normal 30_BPC_GLACCOUNT 13NOV with Guy" xfId="59500"/>
    <cellStyle name="Normal 300" xfId="59501"/>
    <cellStyle name="Normal 301" xfId="59502"/>
    <cellStyle name="Normal 302" xfId="59503"/>
    <cellStyle name="Normal 303" xfId="59504"/>
    <cellStyle name="Normal 304" xfId="59505"/>
    <cellStyle name="Normal 305" xfId="59506"/>
    <cellStyle name="Normal 306" xfId="59507"/>
    <cellStyle name="Normal 307" xfId="59508"/>
    <cellStyle name="Normal 308" xfId="59509"/>
    <cellStyle name="Normal 309" xfId="59510"/>
    <cellStyle name="Normal 31" xfId="22993"/>
    <cellStyle name="Normal 31 2" xfId="22994"/>
    <cellStyle name="Normal 31 2 2" xfId="22995"/>
    <cellStyle name="Normal 31 2 2 2" xfId="59511"/>
    <cellStyle name="Normal 31 2 3" xfId="22996"/>
    <cellStyle name="Normal 31 3" xfId="22997"/>
    <cellStyle name="Normal 31 3 2" xfId="22998"/>
    <cellStyle name="Normal 31 3 3" xfId="22999"/>
    <cellStyle name="Normal 31 4" xfId="23000"/>
    <cellStyle name="Normal 31 4 2" xfId="23001"/>
    <cellStyle name="Normal 31 5" xfId="23002"/>
    <cellStyle name="Normal 31 5 2" xfId="23003"/>
    <cellStyle name="Normal 31 6" xfId="23004"/>
    <cellStyle name="Normal 310" xfId="59512"/>
    <cellStyle name="Normal 311" xfId="59513"/>
    <cellStyle name="Normal 312" xfId="59514"/>
    <cellStyle name="Normal 313" xfId="59515"/>
    <cellStyle name="Normal 314" xfId="59516"/>
    <cellStyle name="Normal 315" xfId="59517"/>
    <cellStyle name="Normal 316" xfId="59518"/>
    <cellStyle name="Normal 317" xfId="59519"/>
    <cellStyle name="Normal 318" xfId="44753"/>
    <cellStyle name="Normal 319" xfId="59520"/>
    <cellStyle name="Normal 32" xfId="23005"/>
    <cellStyle name="Normal 32 2" xfId="23006"/>
    <cellStyle name="Normal 32 2 2" xfId="23007"/>
    <cellStyle name="Normal 32 2 3" xfId="23008"/>
    <cellStyle name="Normal 32 3" xfId="23009"/>
    <cellStyle name="Normal 32 3 2" xfId="23010"/>
    <cellStyle name="Normal 32 3 3" xfId="23011"/>
    <cellStyle name="Normal 32 4" xfId="23012"/>
    <cellStyle name="Normal 32 4 2" xfId="23013"/>
    <cellStyle name="Normal 32 5" xfId="23014"/>
    <cellStyle name="Normal 32 6" xfId="23015"/>
    <cellStyle name="Normal 32_UK Hyperion Account Map Update 03-25-13 backup worksheet" xfId="59521"/>
    <cellStyle name="Normal 320" xfId="59522"/>
    <cellStyle name="Normal 321" xfId="59523"/>
    <cellStyle name="Normal 322" xfId="59524"/>
    <cellStyle name="Normal 323" xfId="59525"/>
    <cellStyle name="Normal 324" xfId="44778"/>
    <cellStyle name="Normal 325" xfId="62100"/>
    <cellStyle name="Normal 326" xfId="62403"/>
    <cellStyle name="Normal 33" xfId="23016"/>
    <cellStyle name="Normal 33 2" xfId="23017"/>
    <cellStyle name="Normal 33 2 2" xfId="23018"/>
    <cellStyle name="Normal 33 2 3" xfId="23019"/>
    <cellStyle name="Normal 33 3" xfId="23020"/>
    <cellStyle name="Normal 33 3 2" xfId="23021"/>
    <cellStyle name="Normal 33 3 3" xfId="23022"/>
    <cellStyle name="Normal 33 4" xfId="23023"/>
    <cellStyle name="Normal 33 4 2" xfId="23024"/>
    <cellStyle name="Normal 33 5" xfId="23025"/>
    <cellStyle name="Normal 33 5 2" xfId="23026"/>
    <cellStyle name="Normal 33 6" xfId="23027"/>
    <cellStyle name="Normal 33_UK Hyperion Account Map Update 03-25-13 backup worksheet" xfId="59526"/>
    <cellStyle name="Normal 34" xfId="23028"/>
    <cellStyle name="Normal 34 2" xfId="23029"/>
    <cellStyle name="Normal 34 2 2" xfId="23030"/>
    <cellStyle name="Normal 34 2 2 2" xfId="23031"/>
    <cellStyle name="Normal 34 2 2 3" xfId="23032"/>
    <cellStyle name="Normal 34 2 3" xfId="23033"/>
    <cellStyle name="Normal 34 2 4" xfId="23034"/>
    <cellStyle name="Normal 34 3" xfId="23035"/>
    <cellStyle name="Normal 34 3 2" xfId="23036"/>
    <cellStyle name="Normal 34 4" xfId="23037"/>
    <cellStyle name="Normal 34 4 2" xfId="23038"/>
    <cellStyle name="Normal 34 5" xfId="23039"/>
    <cellStyle name="Normal 34 6" xfId="23040"/>
    <cellStyle name="Normal 34_UK Hyperion Account Map Update 03-25-13 backup worksheet" xfId="59527"/>
    <cellStyle name="Normal 35" xfId="23041"/>
    <cellStyle name="Normal 35 2" xfId="23042"/>
    <cellStyle name="Normal 35 2 2" xfId="23043"/>
    <cellStyle name="Normal 35 2 2 2" xfId="23044"/>
    <cellStyle name="Normal 35 2 2 2 2" xfId="23045"/>
    <cellStyle name="Normal 35 2 2 2 2 2" xfId="23046"/>
    <cellStyle name="Normal 35 2 2 2 2 2 2" xfId="23047"/>
    <cellStyle name="Normal 35 2 2 2 2 2 2 2" xfId="23048"/>
    <cellStyle name="Normal 35 2 2 2 2 2 3" xfId="23049"/>
    <cellStyle name="Normal 35 2 2 2 2 2 3 2" xfId="23050"/>
    <cellStyle name="Normal 35 2 2 2 2 2 4" xfId="23051"/>
    <cellStyle name="Normal 35 2 2 2 2 3" xfId="23052"/>
    <cellStyle name="Normal 35 2 2 2 3" xfId="23053"/>
    <cellStyle name="Normal 35 2 2 3" xfId="23054"/>
    <cellStyle name="Normal 35 2 2 3 2" xfId="23055"/>
    <cellStyle name="Normal 35 2 2 4" xfId="23056"/>
    <cellStyle name="Normal 35 2 2 4 2" xfId="23057"/>
    <cellStyle name="Normal 35 2 2 5" xfId="23058"/>
    <cellStyle name="Normal 35 2 2 6" xfId="23059"/>
    <cellStyle name="Normal 35 2 2 7" xfId="23060"/>
    <cellStyle name="Normal 35 2 3" xfId="23061"/>
    <cellStyle name="Normal 35 2 3 2" xfId="23062"/>
    <cellStyle name="Normal 35 2 3 3" xfId="23063"/>
    <cellStyle name="Normal 35 2 4" xfId="23064"/>
    <cellStyle name="Normal 35 2 5" xfId="23065"/>
    <cellStyle name="Normal 35 3" xfId="23066"/>
    <cellStyle name="Normal 35 3 2" xfId="23067"/>
    <cellStyle name="Normal 35 3 3" xfId="23068"/>
    <cellStyle name="Normal 35 4" xfId="23069"/>
    <cellStyle name="Normal 35 5" xfId="23070"/>
    <cellStyle name="Normal 35 6" xfId="23071"/>
    <cellStyle name="Normal 36" xfId="23072"/>
    <cellStyle name="Normal 36 2" xfId="23073"/>
    <cellStyle name="Normal 36 2 2" xfId="23074"/>
    <cellStyle name="Normal 36 2 3" xfId="23075"/>
    <cellStyle name="Normal 36 3" xfId="23076"/>
    <cellStyle name="Normal 36 4" xfId="23077"/>
    <cellStyle name="Normal 36 5" xfId="23078"/>
    <cellStyle name="Normal 37" xfId="23079"/>
    <cellStyle name="Normal 37 2" xfId="23080"/>
    <cellStyle name="Normal 37 2 2" xfId="23081"/>
    <cellStyle name="Normal 37 2 2 2" xfId="23082"/>
    <cellStyle name="Normal 37 2 2 3" xfId="23083"/>
    <cellStyle name="Normal 37 2 3" xfId="23084"/>
    <cellStyle name="Normal 37 3" xfId="23085"/>
    <cellStyle name="Normal 37 3 2" xfId="23086"/>
    <cellStyle name="Normal 37 4" xfId="23087"/>
    <cellStyle name="Normal 37 5" xfId="23088"/>
    <cellStyle name="Normal 38" xfId="23089"/>
    <cellStyle name="Normal 38 2" xfId="23090"/>
    <cellStyle name="Normal 38 2 2" xfId="23091"/>
    <cellStyle name="Normal 38 2 3" xfId="23092"/>
    <cellStyle name="Normal 38 3" xfId="23093"/>
    <cellStyle name="Normal 38 4" xfId="23094"/>
    <cellStyle name="Normal 38 5" xfId="23095"/>
    <cellStyle name="Normal 39" xfId="23096"/>
    <cellStyle name="Normal 39 10" xfId="23097"/>
    <cellStyle name="Normal 39 10 2" xfId="23098"/>
    <cellStyle name="Normal 39 10 3" xfId="23099"/>
    <cellStyle name="Normal 39 11" xfId="23100"/>
    <cellStyle name="Normal 39 11 2" xfId="23101"/>
    <cellStyle name="Normal 39 11 3" xfId="23102"/>
    <cellStyle name="Normal 39 12" xfId="23103"/>
    <cellStyle name="Normal 39 12 2" xfId="23104"/>
    <cellStyle name="Normal 39 12 3" xfId="23105"/>
    <cellStyle name="Normal 39 13" xfId="23106"/>
    <cellStyle name="Normal 39 13 2" xfId="23107"/>
    <cellStyle name="Normal 39 13 3" xfId="23108"/>
    <cellStyle name="Normal 39 13 4" xfId="23109"/>
    <cellStyle name="Normal 39 14" xfId="23110"/>
    <cellStyle name="Normal 39 14 2" xfId="23111"/>
    <cellStyle name="Normal 39 15" xfId="23112"/>
    <cellStyle name="Normal 39 16" xfId="23113"/>
    <cellStyle name="Normal 39 2" xfId="23114"/>
    <cellStyle name="Normal 39 2 2" xfId="23115"/>
    <cellStyle name="Normal 39 2 2 2" xfId="23116"/>
    <cellStyle name="Normal 39 2 3" xfId="23117"/>
    <cellStyle name="Normal 39 3" xfId="23118"/>
    <cellStyle name="Normal 39 3 2" xfId="23119"/>
    <cellStyle name="Normal 39 3 3" xfId="23120"/>
    <cellStyle name="Normal 39 4" xfId="23121"/>
    <cellStyle name="Normal 39 4 2" xfId="23122"/>
    <cellStyle name="Normal 39 4 3" xfId="23123"/>
    <cellStyle name="Normal 39 5" xfId="23124"/>
    <cellStyle name="Normal 39 5 2" xfId="23125"/>
    <cellStyle name="Normal 39 5 3" xfId="23126"/>
    <cellStyle name="Normal 39 6" xfId="23127"/>
    <cellStyle name="Normal 39 6 2" xfId="23128"/>
    <cellStyle name="Normal 39 6 3" xfId="23129"/>
    <cellStyle name="Normal 39 7" xfId="23130"/>
    <cellStyle name="Normal 39 7 2" xfId="23131"/>
    <cellStyle name="Normal 39 7 3" xfId="23132"/>
    <cellStyle name="Normal 39 8" xfId="23133"/>
    <cellStyle name="Normal 39 8 2" xfId="23134"/>
    <cellStyle name="Normal 39 8 3" xfId="23135"/>
    <cellStyle name="Normal 39 9" xfId="23136"/>
    <cellStyle name="Normal 39 9 2" xfId="23137"/>
    <cellStyle name="Normal 39 9 3" xfId="23138"/>
    <cellStyle name="Normal 39_Cathodic Protection" xfId="23139"/>
    <cellStyle name="Normal 4" xfId="23140"/>
    <cellStyle name="Normal 4 10" xfId="23141"/>
    <cellStyle name="Normal 4 10 2" xfId="23142"/>
    <cellStyle name="Normal 4 10 2 2" xfId="23143"/>
    <cellStyle name="Normal 4 10 2 2 2" xfId="23144"/>
    <cellStyle name="Normal 4 10 2 2 2 2" xfId="23145"/>
    <cellStyle name="Normal 4 10 2 2 3" xfId="23146"/>
    <cellStyle name="Normal 4 10 2 2 4" xfId="23147"/>
    <cellStyle name="Normal 4 10 2 3" xfId="23148"/>
    <cellStyle name="Normal 4 10 2 4" xfId="23149"/>
    <cellStyle name="Normal 4 10 3" xfId="23150"/>
    <cellStyle name="Normal 4 10 3 2" xfId="23151"/>
    <cellStyle name="Normal 4 10 4" xfId="23152"/>
    <cellStyle name="Normal 4 10 4 2" xfId="23153"/>
    <cellStyle name="Normal 4 10 4 3" xfId="23154"/>
    <cellStyle name="Normal 4 10 5" xfId="23155"/>
    <cellStyle name="Normal 4 10 5 2" xfId="23156"/>
    <cellStyle name="Normal 4 10 6" xfId="23157"/>
    <cellStyle name="Normal 4 10 6 2" xfId="23158"/>
    <cellStyle name="Normal 4 10 7" xfId="23159"/>
    <cellStyle name="Normal 4 10 7 2" xfId="23160"/>
    <cellStyle name="Normal 4 10 8" xfId="23161"/>
    <cellStyle name="Normal 4 10_Income Statement " xfId="59528"/>
    <cellStyle name="Normal 4 100" xfId="23162"/>
    <cellStyle name="Normal 4 100 2" xfId="23163"/>
    <cellStyle name="Normal 4 100 2 2" xfId="23164"/>
    <cellStyle name="Normal 4 100 2 2 2" xfId="23165"/>
    <cellStyle name="Normal 4 100 2 2 2 2" xfId="23166"/>
    <cellStyle name="Normal 4 100 2 2 3" xfId="23167"/>
    <cellStyle name="Normal 4 100 2 2 4" xfId="23168"/>
    <cellStyle name="Normal 4 100 2 3" xfId="23169"/>
    <cellStyle name="Normal 4 100 2 3 2" xfId="23170"/>
    <cellStyle name="Normal 4 100 3" xfId="23171"/>
    <cellStyle name="Normal 4 100 3 2" xfId="59529"/>
    <cellStyle name="Normal 4 100 3 3" xfId="59530"/>
    <cellStyle name="Normal 4 100 4" xfId="59531"/>
    <cellStyle name="Normal 4 100 5" xfId="59532"/>
    <cellStyle name="Normal 4 100 6" xfId="59533"/>
    <cellStyle name="Normal 4 100_Income Statement " xfId="59534"/>
    <cellStyle name="Normal 4 101" xfId="23172"/>
    <cellStyle name="Normal 4 101 2" xfId="23173"/>
    <cellStyle name="Normal 4 101 2 2" xfId="23174"/>
    <cellStyle name="Normal 4 101 2 2 2" xfId="23175"/>
    <cellStyle name="Normal 4 101 2 2 2 2" xfId="23176"/>
    <cellStyle name="Normal 4 101 2 2 3" xfId="23177"/>
    <cellStyle name="Normal 4 101 2 2 4" xfId="23178"/>
    <cellStyle name="Normal 4 101 2 3" xfId="23179"/>
    <cellStyle name="Normal 4 101 2 3 2" xfId="23180"/>
    <cellStyle name="Normal 4 101 3" xfId="23181"/>
    <cellStyle name="Normal 4 101 3 2" xfId="59535"/>
    <cellStyle name="Normal 4 101 3 3" xfId="59536"/>
    <cellStyle name="Normal 4 101 4" xfId="59537"/>
    <cellStyle name="Normal 4 101 5" xfId="59538"/>
    <cellStyle name="Normal 4 101 6" xfId="59539"/>
    <cellStyle name="Normal 4 101_Income Statement " xfId="59540"/>
    <cellStyle name="Normal 4 102" xfId="23182"/>
    <cellStyle name="Normal 4 102 2" xfId="23183"/>
    <cellStyle name="Normal 4 102 2 2" xfId="23184"/>
    <cellStyle name="Normal 4 102 3" xfId="23185"/>
    <cellStyle name="Normal 4 102 4" xfId="23186"/>
    <cellStyle name="Normal 4 103" xfId="23187"/>
    <cellStyle name="Normal 4 103 2" xfId="59541"/>
    <cellStyle name="Normal 4 103 3" xfId="59542"/>
    <cellStyle name="Normal 4 104" xfId="23188"/>
    <cellStyle name="Normal 4 105" xfId="23189"/>
    <cellStyle name="Normal 4 106" xfId="59543"/>
    <cellStyle name="Normal 4 107" xfId="59544"/>
    <cellStyle name="Normal 4 108" xfId="59545"/>
    <cellStyle name="Normal 4 109" xfId="59546"/>
    <cellStyle name="Normal 4 11" xfId="23190"/>
    <cellStyle name="Normal 4 11 2" xfId="23191"/>
    <cellStyle name="Normal 4 11 2 2" xfId="23192"/>
    <cellStyle name="Normal 4 11 2 2 2" xfId="23193"/>
    <cellStyle name="Normal 4 11 2 2 2 2" xfId="23194"/>
    <cellStyle name="Normal 4 11 2 2 3" xfId="23195"/>
    <cellStyle name="Normal 4 11 2 2 4" xfId="23196"/>
    <cellStyle name="Normal 4 11 2 3" xfId="23197"/>
    <cellStyle name="Normal 4 11 2 4" xfId="23198"/>
    <cellStyle name="Normal 4 11 3" xfId="23199"/>
    <cellStyle name="Normal 4 11 3 2" xfId="23200"/>
    <cellStyle name="Normal 4 11 4" xfId="23201"/>
    <cellStyle name="Normal 4 11 4 2" xfId="23202"/>
    <cellStyle name="Normal 4 11 4 3" xfId="23203"/>
    <cellStyle name="Normal 4 11 5" xfId="23204"/>
    <cellStyle name="Normal 4 11 5 2" xfId="23205"/>
    <cellStyle name="Normal 4 11 6" xfId="23206"/>
    <cellStyle name="Normal 4 11 6 2" xfId="23207"/>
    <cellStyle name="Normal 4 11 7" xfId="23208"/>
    <cellStyle name="Normal 4 11 7 2" xfId="23209"/>
    <cellStyle name="Normal 4 11 8" xfId="23210"/>
    <cellStyle name="Normal 4 11_Income Statement " xfId="59547"/>
    <cellStyle name="Normal 4 110" xfId="59548"/>
    <cellStyle name="Normal 4 111" xfId="59549"/>
    <cellStyle name="Normal 4 112" xfId="59550"/>
    <cellStyle name="Normal 4 113" xfId="59551"/>
    <cellStyle name="Normal 4 114" xfId="59552"/>
    <cellStyle name="Normal 4 115" xfId="59553"/>
    <cellStyle name="Normal 4 116" xfId="59554"/>
    <cellStyle name="Normal 4 117" xfId="59555"/>
    <cellStyle name="Normal 4 118" xfId="59556"/>
    <cellStyle name="Normal 4 119" xfId="59557"/>
    <cellStyle name="Normal 4 12" xfId="23211"/>
    <cellStyle name="Normal 4 12 2" xfId="23212"/>
    <cellStyle name="Normal 4 12 2 2" xfId="23213"/>
    <cellStyle name="Normal 4 12 2 2 2" xfId="23214"/>
    <cellStyle name="Normal 4 12 2 2 2 2" xfId="23215"/>
    <cellStyle name="Normal 4 12 2 2 3" xfId="23216"/>
    <cellStyle name="Normal 4 12 2 2 4" xfId="23217"/>
    <cellStyle name="Normal 4 12 2 3" xfId="23218"/>
    <cellStyle name="Normal 4 12 2 3 2" xfId="23219"/>
    <cellStyle name="Normal 4 12 3" xfId="23220"/>
    <cellStyle name="Normal 4 12 3 2" xfId="59558"/>
    <cellStyle name="Normal 4 12 3 3" xfId="59559"/>
    <cellStyle name="Normal 4 12 4" xfId="59560"/>
    <cellStyle name="Normal 4 12 5" xfId="59561"/>
    <cellStyle name="Normal 4 12 6" xfId="59562"/>
    <cellStyle name="Normal 4 12_Income Statement " xfId="59563"/>
    <cellStyle name="Normal 4 120" xfId="59564"/>
    <cellStyle name="Normal 4 121" xfId="59565"/>
    <cellStyle name="Normal 4 121 2" xfId="59566"/>
    <cellStyle name="Normal 4 121 3" xfId="59567"/>
    <cellStyle name="Normal 4 122" xfId="59568"/>
    <cellStyle name="Normal 4 122 2" xfId="59569"/>
    <cellStyle name="Normal 4 123" xfId="59570"/>
    <cellStyle name="Normal 4 123 2" xfId="59571"/>
    <cellStyle name="Normal 4 124" xfId="59572"/>
    <cellStyle name="Normal 4 124 2" xfId="59573"/>
    <cellStyle name="Normal 4 125" xfId="59574"/>
    <cellStyle name="Normal 4 125 2" xfId="59575"/>
    <cellStyle name="Normal 4 126" xfId="59576"/>
    <cellStyle name="Normal 4 126 2" xfId="59577"/>
    <cellStyle name="Normal 4 127" xfId="59578"/>
    <cellStyle name="Normal 4 127 2" xfId="59579"/>
    <cellStyle name="Normal 4 128" xfId="59580"/>
    <cellStyle name="Normal 4 128 2" xfId="59581"/>
    <cellStyle name="Normal 4 129" xfId="59582"/>
    <cellStyle name="Normal 4 129 2" xfId="59583"/>
    <cellStyle name="Normal 4 129 3" xfId="59584"/>
    <cellStyle name="Normal 4 13" xfId="23221"/>
    <cellStyle name="Normal 4 13 2" xfId="23222"/>
    <cellStyle name="Normal 4 13 2 2" xfId="23223"/>
    <cellStyle name="Normal 4 13 2 2 2" xfId="23224"/>
    <cellStyle name="Normal 4 13 2 2 2 2" xfId="23225"/>
    <cellStyle name="Normal 4 13 2 2 3" xfId="23226"/>
    <cellStyle name="Normal 4 13 2 2 4" xfId="23227"/>
    <cellStyle name="Normal 4 13 2 3" xfId="23228"/>
    <cellStyle name="Normal 4 13 2 3 2" xfId="23229"/>
    <cellStyle name="Normal 4 13 3" xfId="23230"/>
    <cellStyle name="Normal 4 13 3 2" xfId="59585"/>
    <cellStyle name="Normal 4 13 3 3" xfId="59586"/>
    <cellStyle name="Normal 4 13 4" xfId="59587"/>
    <cellStyle name="Normal 4 13 5" xfId="59588"/>
    <cellStyle name="Normal 4 13 6" xfId="59589"/>
    <cellStyle name="Normal 4 13_Income Statement " xfId="59590"/>
    <cellStyle name="Normal 4 130" xfId="59591"/>
    <cellStyle name="Normal 4 131" xfId="59592"/>
    <cellStyle name="Normal 4 132" xfId="59593"/>
    <cellStyle name="Normal 4 133" xfId="59594"/>
    <cellStyle name="Normal 4 134" xfId="59595"/>
    <cellStyle name="Normal 4 135" xfId="59596"/>
    <cellStyle name="Normal 4 136" xfId="59597"/>
    <cellStyle name="Normal 4 137" xfId="59598"/>
    <cellStyle name="Normal 4 138" xfId="59599"/>
    <cellStyle name="Normal 4 139" xfId="59600"/>
    <cellStyle name="Normal 4 14" xfId="23231"/>
    <cellStyle name="Normal 4 14 2" xfId="23232"/>
    <cellStyle name="Normal 4 14 2 2" xfId="23233"/>
    <cellStyle name="Normal 4 14 2 2 2" xfId="23234"/>
    <cellStyle name="Normal 4 14 2 2 2 2" xfId="23235"/>
    <cellStyle name="Normal 4 14 2 2 3" xfId="23236"/>
    <cellStyle name="Normal 4 14 2 2 4" xfId="23237"/>
    <cellStyle name="Normal 4 14 2 3" xfId="23238"/>
    <cellStyle name="Normal 4 14 2 3 2" xfId="23239"/>
    <cellStyle name="Normal 4 14 3" xfId="23240"/>
    <cellStyle name="Normal 4 14 3 2" xfId="59601"/>
    <cellStyle name="Normal 4 14 3 3" xfId="59602"/>
    <cellStyle name="Normal 4 14 4" xfId="59603"/>
    <cellStyle name="Normal 4 14 5" xfId="59604"/>
    <cellStyle name="Normal 4 14 6" xfId="59605"/>
    <cellStyle name="Normal 4 14_Income Statement " xfId="59606"/>
    <cellStyle name="Normal 4 140" xfId="59607"/>
    <cellStyle name="Normal 4 141" xfId="59608"/>
    <cellStyle name="Normal 4 142" xfId="59609"/>
    <cellStyle name="Normal 4 143" xfId="59610"/>
    <cellStyle name="Normal 4 144" xfId="59611"/>
    <cellStyle name="Normal 4 145" xfId="59612"/>
    <cellStyle name="Normal 4 146" xfId="59613"/>
    <cellStyle name="Normal 4 147" xfId="59614"/>
    <cellStyle name="Normal 4 148" xfId="59615"/>
    <cellStyle name="Normal 4 149" xfId="59616"/>
    <cellStyle name="Normal 4 15" xfId="23241"/>
    <cellStyle name="Normal 4 15 2" xfId="23242"/>
    <cellStyle name="Normal 4 15 2 2" xfId="23243"/>
    <cellStyle name="Normal 4 15 2 2 2" xfId="23244"/>
    <cellStyle name="Normal 4 15 2 2 2 2" xfId="23245"/>
    <cellStyle name="Normal 4 15 2 2 3" xfId="23246"/>
    <cellStyle name="Normal 4 15 2 2 4" xfId="23247"/>
    <cellStyle name="Normal 4 15 2 3" xfId="23248"/>
    <cellStyle name="Normal 4 15 2 3 2" xfId="23249"/>
    <cellStyle name="Normal 4 15 3" xfId="23250"/>
    <cellStyle name="Normal 4 15 3 2" xfId="59617"/>
    <cellStyle name="Normal 4 15 3 3" xfId="59618"/>
    <cellStyle name="Normal 4 15 4" xfId="59619"/>
    <cellStyle name="Normal 4 15 5" xfId="59620"/>
    <cellStyle name="Normal 4 15 6" xfId="59621"/>
    <cellStyle name="Normal 4 15_Income Statement " xfId="59622"/>
    <cellStyle name="Normal 4 150" xfId="59623"/>
    <cellStyle name="Normal 4 151" xfId="59624"/>
    <cellStyle name="Normal 4 152" xfId="59625"/>
    <cellStyle name="Normal 4 153" xfId="59626"/>
    <cellStyle name="Normal 4 154" xfId="59627"/>
    <cellStyle name="Normal 4 155" xfId="59628"/>
    <cellStyle name="Normal 4 156" xfId="59629"/>
    <cellStyle name="Normal 4 157" xfId="59630"/>
    <cellStyle name="Normal 4 158" xfId="59631"/>
    <cellStyle name="Normal 4 159" xfId="59632"/>
    <cellStyle name="Normal 4 16" xfId="23251"/>
    <cellStyle name="Normal 4 16 2" xfId="23252"/>
    <cellStyle name="Normal 4 16 2 2" xfId="23253"/>
    <cellStyle name="Normal 4 16 2 2 2" xfId="23254"/>
    <cellStyle name="Normal 4 16 2 2 2 2" xfId="23255"/>
    <cellStyle name="Normal 4 16 2 2 3" xfId="23256"/>
    <cellStyle name="Normal 4 16 2 2 4" xfId="23257"/>
    <cellStyle name="Normal 4 16 2 3" xfId="23258"/>
    <cellStyle name="Normal 4 16 2 3 2" xfId="23259"/>
    <cellStyle name="Normal 4 16 3" xfId="23260"/>
    <cellStyle name="Normal 4 16 3 2" xfId="59633"/>
    <cellStyle name="Normal 4 16 3 3" xfId="59634"/>
    <cellStyle name="Normal 4 16 4" xfId="59635"/>
    <cellStyle name="Normal 4 16 5" xfId="59636"/>
    <cellStyle name="Normal 4 16 6" xfId="59637"/>
    <cellStyle name="Normal 4 16_Income Statement " xfId="59638"/>
    <cellStyle name="Normal 4 160" xfId="59639"/>
    <cellStyle name="Normal 4 161" xfId="59640"/>
    <cellStyle name="Normal 4 162" xfId="59641"/>
    <cellStyle name="Normal 4 163" xfId="59642"/>
    <cellStyle name="Normal 4 164" xfId="59643"/>
    <cellStyle name="Normal 4 165" xfId="59644"/>
    <cellStyle name="Normal 4 166" xfId="59645"/>
    <cellStyle name="Normal 4 167" xfId="59646"/>
    <cellStyle name="Normal 4 168" xfId="59647"/>
    <cellStyle name="Normal 4 169" xfId="59648"/>
    <cellStyle name="Normal 4 17" xfId="23261"/>
    <cellStyle name="Normal 4 17 2" xfId="23262"/>
    <cellStyle name="Normal 4 17 2 2" xfId="23263"/>
    <cellStyle name="Normal 4 17 2 2 2" xfId="23264"/>
    <cellStyle name="Normal 4 17 2 2 2 2" xfId="23265"/>
    <cellStyle name="Normal 4 17 2 2 3" xfId="23266"/>
    <cellStyle name="Normal 4 17 2 2 4" xfId="23267"/>
    <cellStyle name="Normal 4 17 2 3" xfId="23268"/>
    <cellStyle name="Normal 4 17 2 3 2" xfId="23269"/>
    <cellStyle name="Normal 4 17 3" xfId="23270"/>
    <cellStyle name="Normal 4 17 3 2" xfId="59649"/>
    <cellStyle name="Normal 4 17 3 3" xfId="59650"/>
    <cellStyle name="Normal 4 17 4" xfId="59651"/>
    <cellStyle name="Normal 4 17 5" xfId="59652"/>
    <cellStyle name="Normal 4 17 6" xfId="59653"/>
    <cellStyle name="Normal 4 17_Income Statement " xfId="59654"/>
    <cellStyle name="Normal 4 170" xfId="59655"/>
    <cellStyle name="Normal 4 171" xfId="59656"/>
    <cellStyle name="Normal 4 172" xfId="59657"/>
    <cellStyle name="Normal 4 173" xfId="59658"/>
    <cellStyle name="Normal 4 174" xfId="59659"/>
    <cellStyle name="Normal 4 175" xfId="59660"/>
    <cellStyle name="Normal 4 176" xfId="59661"/>
    <cellStyle name="Normal 4 177" xfId="59662"/>
    <cellStyle name="Normal 4 178" xfId="59663"/>
    <cellStyle name="Normal 4 179" xfId="59664"/>
    <cellStyle name="Normal 4 18" xfId="23271"/>
    <cellStyle name="Normal 4 18 2" xfId="23272"/>
    <cellStyle name="Normal 4 18 2 2" xfId="23273"/>
    <cellStyle name="Normal 4 18 2 2 2" xfId="23274"/>
    <cellStyle name="Normal 4 18 2 2 2 2" xfId="23275"/>
    <cellStyle name="Normal 4 18 2 2 3" xfId="23276"/>
    <cellStyle name="Normal 4 18 2 2 4" xfId="23277"/>
    <cellStyle name="Normal 4 18 2 3" xfId="23278"/>
    <cellStyle name="Normal 4 18 2 3 2" xfId="23279"/>
    <cellStyle name="Normal 4 18 3" xfId="23280"/>
    <cellStyle name="Normal 4 18 3 2" xfId="59665"/>
    <cellStyle name="Normal 4 18 3 3" xfId="59666"/>
    <cellStyle name="Normal 4 18 4" xfId="59667"/>
    <cellStyle name="Normal 4 18 5" xfId="59668"/>
    <cellStyle name="Normal 4 18 6" xfId="59669"/>
    <cellStyle name="Normal 4 18_Income Statement " xfId="59670"/>
    <cellStyle name="Normal 4 180" xfId="59671"/>
    <cellStyle name="Normal 4 181" xfId="59672"/>
    <cellStyle name="Normal 4 19" xfId="23281"/>
    <cellStyle name="Normal 4 19 2" xfId="23282"/>
    <cellStyle name="Normal 4 19 2 2" xfId="23283"/>
    <cellStyle name="Normal 4 19 2 2 2" xfId="23284"/>
    <cellStyle name="Normal 4 19 2 2 2 2" xfId="23285"/>
    <cellStyle name="Normal 4 19 2 2 3" xfId="23286"/>
    <cellStyle name="Normal 4 19 2 2 4" xfId="23287"/>
    <cellStyle name="Normal 4 19 2 3" xfId="23288"/>
    <cellStyle name="Normal 4 19 2 3 2" xfId="23289"/>
    <cellStyle name="Normal 4 19 3" xfId="23290"/>
    <cellStyle name="Normal 4 19 3 2" xfId="59673"/>
    <cellStyle name="Normal 4 19 3 3" xfId="59674"/>
    <cellStyle name="Normal 4 19 4" xfId="59675"/>
    <cellStyle name="Normal 4 19 5" xfId="59676"/>
    <cellStyle name="Normal 4 19 6" xfId="59677"/>
    <cellStyle name="Normal 4 19_Income Statement " xfId="59678"/>
    <cellStyle name="Normal 4 2" xfId="23291"/>
    <cellStyle name="Normal 4 2 10" xfId="23292"/>
    <cellStyle name="Normal 4 2 10 2" xfId="23293"/>
    <cellStyle name="Normal 4 2 10 3" xfId="23294"/>
    <cellStyle name="Normal 4 2 10 4" xfId="23295"/>
    <cellStyle name="Normal 4 2 11" xfId="23296"/>
    <cellStyle name="Normal 4 2 11 2" xfId="23297"/>
    <cellStyle name="Normal 4 2 12" xfId="23298"/>
    <cellStyle name="Normal 4 2 12 2" xfId="23299"/>
    <cellStyle name="Normal 4 2 12 3" xfId="23300"/>
    <cellStyle name="Normal 4 2 13" xfId="23301"/>
    <cellStyle name="Normal 4 2 2" xfId="23302"/>
    <cellStyle name="Normal 4 2 2 2" xfId="23303"/>
    <cellStyle name="Normal 4 2 2 2 2" xfId="23304"/>
    <cellStyle name="Normal 4 2 2 2 3" xfId="23305"/>
    <cellStyle name="Normal 4 2 2 3" xfId="23306"/>
    <cellStyle name="Normal 4 2 2 3 2" xfId="23307"/>
    <cellStyle name="Normal 4 2 2 3 2 2" xfId="23308"/>
    <cellStyle name="Normal 4 2 2 3 3" xfId="23309"/>
    <cellStyle name="Normal 4 2 2 3 4" xfId="23310"/>
    <cellStyle name="Normal 4 2 2 4" xfId="23311"/>
    <cellStyle name="Normal 4 2 2 4 2" xfId="23312"/>
    <cellStyle name="Normal 4 2 2 4 3" xfId="23313"/>
    <cellStyle name="Normal 4 2 2 5" xfId="23314"/>
    <cellStyle name="Normal 4 2 2 5 2" xfId="23315"/>
    <cellStyle name="Normal 4 2 2 6" xfId="23316"/>
    <cellStyle name="Normal 4 2 2 6 2" xfId="23317"/>
    <cellStyle name="Normal 4 2 2 7" xfId="23318"/>
    <cellStyle name="Normal 4 2 2 7 2" xfId="23319"/>
    <cellStyle name="Normal 4 2 2 8" xfId="23320"/>
    <cellStyle name="Normal 4 2 2_Income Statement " xfId="59679"/>
    <cellStyle name="Normal 4 2 3" xfId="23321"/>
    <cellStyle name="Normal 4 2 3 2" xfId="23322"/>
    <cellStyle name="Normal 4 2 3 2 2" xfId="23323"/>
    <cellStyle name="Normal 4 2 3 2 2 2" xfId="23324"/>
    <cellStyle name="Normal 4 2 3 2 3" xfId="23325"/>
    <cellStyle name="Normal 4 2 3 2 4" xfId="23326"/>
    <cellStyle name="Normal 4 2 4" xfId="23327"/>
    <cellStyle name="Normal 4 2 4 2" xfId="23328"/>
    <cellStyle name="Normal 4 2 4 2 2" xfId="23329"/>
    <cellStyle name="Normal 4 2 4 3" xfId="23330"/>
    <cellStyle name="Normal 4 2 5" xfId="23331"/>
    <cellStyle name="Normal 4 2 6" xfId="23332"/>
    <cellStyle name="Normal 4 2 7" xfId="23333"/>
    <cellStyle name="Normal 4 2 8" xfId="23334"/>
    <cellStyle name="Normal 4 2 8 2" xfId="23335"/>
    <cellStyle name="Normal 4 2 8 3" xfId="23336"/>
    <cellStyle name="Normal 4 2 8 4" xfId="23337"/>
    <cellStyle name="Normal 4 2 9" xfId="23338"/>
    <cellStyle name="Normal 4 2 9 2" xfId="23339"/>
    <cellStyle name="Normal 4 2 9 3" xfId="23340"/>
    <cellStyle name="Normal 4 2 9 4" xfId="23341"/>
    <cellStyle name="Normal 4 2_00431" xfId="23342"/>
    <cellStyle name="Normal 4 20" xfId="23343"/>
    <cellStyle name="Normal 4 20 2" xfId="23344"/>
    <cellStyle name="Normal 4 20 2 2" xfId="23345"/>
    <cellStyle name="Normal 4 20 2 2 2" xfId="23346"/>
    <cellStyle name="Normal 4 20 2 2 2 2" xfId="23347"/>
    <cellStyle name="Normal 4 20 2 2 3" xfId="23348"/>
    <cellStyle name="Normal 4 20 2 2 4" xfId="23349"/>
    <cellStyle name="Normal 4 20 2 3" xfId="23350"/>
    <cellStyle name="Normal 4 20 2 3 2" xfId="23351"/>
    <cellStyle name="Normal 4 20 3" xfId="23352"/>
    <cellStyle name="Normal 4 20 3 2" xfId="59680"/>
    <cellStyle name="Normal 4 20 3 3" xfId="59681"/>
    <cellStyle name="Normal 4 20 4" xfId="59682"/>
    <cellStyle name="Normal 4 20 5" xfId="59683"/>
    <cellStyle name="Normal 4 20 6" xfId="59684"/>
    <cellStyle name="Normal 4 20_Income Statement " xfId="59685"/>
    <cellStyle name="Normal 4 21" xfId="23353"/>
    <cellStyle name="Normal 4 21 2" xfId="23354"/>
    <cellStyle name="Normal 4 21 2 2" xfId="23355"/>
    <cellStyle name="Normal 4 21 2 2 2" xfId="23356"/>
    <cellStyle name="Normal 4 21 2 2 2 2" xfId="23357"/>
    <cellStyle name="Normal 4 21 2 2 3" xfId="23358"/>
    <cellStyle name="Normal 4 21 2 2 4" xfId="23359"/>
    <cellStyle name="Normal 4 21 2 3" xfId="23360"/>
    <cellStyle name="Normal 4 21 2 3 2" xfId="23361"/>
    <cellStyle name="Normal 4 21 3" xfId="23362"/>
    <cellStyle name="Normal 4 21 3 2" xfId="59686"/>
    <cellStyle name="Normal 4 21 3 3" xfId="59687"/>
    <cellStyle name="Normal 4 21 4" xfId="59688"/>
    <cellStyle name="Normal 4 21 5" xfId="59689"/>
    <cellStyle name="Normal 4 21 6" xfId="59690"/>
    <cellStyle name="Normal 4 21_Income Statement " xfId="59691"/>
    <cellStyle name="Normal 4 22" xfId="23363"/>
    <cellStyle name="Normal 4 22 2" xfId="23364"/>
    <cellStyle name="Normal 4 22 2 2" xfId="23365"/>
    <cellStyle name="Normal 4 22 2 2 2" xfId="23366"/>
    <cellStyle name="Normal 4 22 2 2 2 2" xfId="23367"/>
    <cellStyle name="Normal 4 22 2 2 3" xfId="23368"/>
    <cellStyle name="Normal 4 22 2 2 4" xfId="23369"/>
    <cellStyle name="Normal 4 22 2 3" xfId="23370"/>
    <cellStyle name="Normal 4 22 2 3 2" xfId="23371"/>
    <cellStyle name="Normal 4 22 3" xfId="23372"/>
    <cellStyle name="Normal 4 22 3 2" xfId="59692"/>
    <cellStyle name="Normal 4 22 3 3" xfId="59693"/>
    <cellStyle name="Normal 4 22 4" xfId="59694"/>
    <cellStyle name="Normal 4 22 5" xfId="59695"/>
    <cellStyle name="Normal 4 22 6" xfId="59696"/>
    <cellStyle name="Normal 4 22_Income Statement " xfId="59697"/>
    <cellStyle name="Normal 4 23" xfId="23373"/>
    <cellStyle name="Normal 4 23 2" xfId="23374"/>
    <cellStyle name="Normal 4 23 2 2" xfId="23375"/>
    <cellStyle name="Normal 4 23 2 2 2" xfId="23376"/>
    <cellStyle name="Normal 4 23 2 2 2 2" xfId="23377"/>
    <cellStyle name="Normal 4 23 2 2 3" xfId="23378"/>
    <cellStyle name="Normal 4 23 2 2 4" xfId="23379"/>
    <cellStyle name="Normal 4 23 2 3" xfId="23380"/>
    <cellStyle name="Normal 4 23 2 3 2" xfId="23381"/>
    <cellStyle name="Normal 4 23 3" xfId="23382"/>
    <cellStyle name="Normal 4 23 3 2" xfId="59698"/>
    <cellStyle name="Normal 4 23 3 3" xfId="59699"/>
    <cellStyle name="Normal 4 23 4" xfId="59700"/>
    <cellStyle name="Normal 4 23 5" xfId="59701"/>
    <cellStyle name="Normal 4 23 6" xfId="59702"/>
    <cellStyle name="Normal 4 23_Income Statement " xfId="59703"/>
    <cellStyle name="Normal 4 24" xfId="23383"/>
    <cellStyle name="Normal 4 24 2" xfId="23384"/>
    <cellStyle name="Normal 4 24 2 2" xfId="23385"/>
    <cellStyle name="Normal 4 24 2 2 2" xfId="23386"/>
    <cellStyle name="Normal 4 24 2 2 2 2" xfId="23387"/>
    <cellStyle name="Normal 4 24 2 2 3" xfId="23388"/>
    <cellStyle name="Normal 4 24 2 2 4" xfId="23389"/>
    <cellStyle name="Normal 4 24 2 3" xfId="23390"/>
    <cellStyle name="Normal 4 24 2 3 2" xfId="23391"/>
    <cellStyle name="Normal 4 24 3" xfId="23392"/>
    <cellStyle name="Normal 4 24 3 2" xfId="59704"/>
    <cellStyle name="Normal 4 24 3 3" xfId="59705"/>
    <cellStyle name="Normal 4 24 4" xfId="59706"/>
    <cellStyle name="Normal 4 24 5" xfId="59707"/>
    <cellStyle name="Normal 4 24 6" xfId="59708"/>
    <cellStyle name="Normal 4 24_Income Statement " xfId="59709"/>
    <cellStyle name="Normal 4 25" xfId="23393"/>
    <cellStyle name="Normal 4 25 2" xfId="23394"/>
    <cellStyle name="Normal 4 25 2 2" xfId="23395"/>
    <cellStyle name="Normal 4 25 2 2 2" xfId="23396"/>
    <cellStyle name="Normal 4 25 2 2 2 2" xfId="23397"/>
    <cellStyle name="Normal 4 25 2 2 3" xfId="23398"/>
    <cellStyle name="Normal 4 25 2 2 4" xfId="23399"/>
    <cellStyle name="Normal 4 25 2 3" xfId="23400"/>
    <cellStyle name="Normal 4 25 2 3 2" xfId="23401"/>
    <cellStyle name="Normal 4 25 3" xfId="23402"/>
    <cellStyle name="Normal 4 25 3 2" xfId="59710"/>
    <cellStyle name="Normal 4 25 3 3" xfId="59711"/>
    <cellStyle name="Normal 4 25 4" xfId="59712"/>
    <cellStyle name="Normal 4 25 5" xfId="59713"/>
    <cellStyle name="Normal 4 25 6" xfId="59714"/>
    <cellStyle name="Normal 4 25_Income Statement " xfId="59715"/>
    <cellStyle name="Normal 4 26" xfId="23403"/>
    <cellStyle name="Normal 4 26 2" xfId="23404"/>
    <cellStyle name="Normal 4 26 2 2" xfId="23405"/>
    <cellStyle name="Normal 4 26 2 2 2" xfId="23406"/>
    <cellStyle name="Normal 4 26 2 2 2 2" xfId="23407"/>
    <cellStyle name="Normal 4 26 2 2 3" xfId="23408"/>
    <cellStyle name="Normal 4 26 2 2 4" xfId="23409"/>
    <cellStyle name="Normal 4 26 2 3" xfId="23410"/>
    <cellStyle name="Normal 4 26 2 3 2" xfId="23411"/>
    <cellStyle name="Normal 4 26 3" xfId="23412"/>
    <cellStyle name="Normal 4 26 3 2" xfId="59716"/>
    <cellStyle name="Normal 4 26 3 3" xfId="59717"/>
    <cellStyle name="Normal 4 26 4" xfId="59718"/>
    <cellStyle name="Normal 4 26 5" xfId="59719"/>
    <cellStyle name="Normal 4 26 6" xfId="59720"/>
    <cellStyle name="Normal 4 26_Income Statement " xfId="59721"/>
    <cellStyle name="Normal 4 27" xfId="23413"/>
    <cellStyle name="Normal 4 27 2" xfId="23414"/>
    <cellStyle name="Normal 4 27 2 2" xfId="23415"/>
    <cellStyle name="Normal 4 27 2 2 2" xfId="23416"/>
    <cellStyle name="Normal 4 27 2 2 2 2" xfId="23417"/>
    <cellStyle name="Normal 4 27 2 2 3" xfId="23418"/>
    <cellStyle name="Normal 4 27 2 2 4" xfId="23419"/>
    <cellStyle name="Normal 4 27 2 3" xfId="23420"/>
    <cellStyle name="Normal 4 27 2 3 2" xfId="23421"/>
    <cellStyle name="Normal 4 27 3" xfId="23422"/>
    <cellStyle name="Normal 4 27 3 2" xfId="59722"/>
    <cellStyle name="Normal 4 27 3 3" xfId="59723"/>
    <cellStyle name="Normal 4 27 4" xfId="59724"/>
    <cellStyle name="Normal 4 27 5" xfId="59725"/>
    <cellStyle name="Normal 4 27 6" xfId="59726"/>
    <cellStyle name="Normal 4 27_Income Statement " xfId="59727"/>
    <cellStyle name="Normal 4 28" xfId="23423"/>
    <cellStyle name="Normal 4 28 2" xfId="23424"/>
    <cellStyle name="Normal 4 28 2 2" xfId="23425"/>
    <cellStyle name="Normal 4 28 2 2 2" xfId="23426"/>
    <cellStyle name="Normal 4 28 2 2 2 2" xfId="23427"/>
    <cellStyle name="Normal 4 28 2 2 3" xfId="23428"/>
    <cellStyle name="Normal 4 28 2 2 4" xfId="23429"/>
    <cellStyle name="Normal 4 28 2 3" xfId="23430"/>
    <cellStyle name="Normal 4 28 2 3 2" xfId="23431"/>
    <cellStyle name="Normal 4 28 3" xfId="23432"/>
    <cellStyle name="Normal 4 28 3 2" xfId="59728"/>
    <cellStyle name="Normal 4 28 3 3" xfId="59729"/>
    <cellStyle name="Normal 4 28 4" xfId="59730"/>
    <cellStyle name="Normal 4 28 5" xfId="59731"/>
    <cellStyle name="Normal 4 28 6" xfId="59732"/>
    <cellStyle name="Normal 4 28_Income Statement " xfId="59733"/>
    <cellStyle name="Normal 4 29" xfId="23433"/>
    <cellStyle name="Normal 4 29 2" xfId="23434"/>
    <cellStyle name="Normal 4 29 2 2" xfId="23435"/>
    <cellStyle name="Normal 4 29 2 2 2" xfId="23436"/>
    <cellStyle name="Normal 4 29 2 2 2 2" xfId="23437"/>
    <cellStyle name="Normal 4 29 2 2 3" xfId="23438"/>
    <cellStyle name="Normal 4 29 2 2 4" xfId="23439"/>
    <cellStyle name="Normal 4 29 2 3" xfId="23440"/>
    <cellStyle name="Normal 4 29 2 3 2" xfId="23441"/>
    <cellStyle name="Normal 4 29 3" xfId="23442"/>
    <cellStyle name="Normal 4 29 3 2" xfId="59734"/>
    <cellStyle name="Normal 4 29 3 3" xfId="59735"/>
    <cellStyle name="Normal 4 29 4" xfId="59736"/>
    <cellStyle name="Normal 4 29 5" xfId="59737"/>
    <cellStyle name="Normal 4 29 6" xfId="59738"/>
    <cellStyle name="Normal 4 29_Income Statement " xfId="59739"/>
    <cellStyle name="Normal 4 3" xfId="23443"/>
    <cellStyle name="Normal 4 3 2" xfId="23444"/>
    <cellStyle name="Normal 4 3 2 2" xfId="23445"/>
    <cellStyle name="Normal 4 3 2 3" xfId="23446"/>
    <cellStyle name="Normal 4 3 3" xfId="23447"/>
    <cellStyle name="Normal 4 3 3 2" xfId="23448"/>
    <cellStyle name="Normal 4 3 3 2 2" xfId="23449"/>
    <cellStyle name="Normal 4 3 4" xfId="23450"/>
    <cellStyle name="Normal 4 3 4 2" xfId="23451"/>
    <cellStyle name="Normal 4 3 4 3" xfId="23452"/>
    <cellStyle name="Normal 4 3 5" xfId="23453"/>
    <cellStyle name="Normal 4 3 5 2" xfId="23454"/>
    <cellStyle name="Normal 4 3 5 3" xfId="23455"/>
    <cellStyle name="Normal 4 3 6" xfId="23456"/>
    <cellStyle name="Normal 4 3 6 2" xfId="23457"/>
    <cellStyle name="Normal 4 3 6 3" xfId="23458"/>
    <cellStyle name="Normal 4 3 7" xfId="23459"/>
    <cellStyle name="Normal 4 3 7 2" xfId="23460"/>
    <cellStyle name="Normal 4 3 7 3" xfId="23461"/>
    <cellStyle name="Normal 4 3 8" xfId="23462"/>
    <cellStyle name="Normal 4 3 9" xfId="59740"/>
    <cellStyle name="Normal 4 3_Income Statement " xfId="59741"/>
    <cellStyle name="Normal 4 30" xfId="23463"/>
    <cellStyle name="Normal 4 30 2" xfId="23464"/>
    <cellStyle name="Normal 4 30 2 2" xfId="23465"/>
    <cellStyle name="Normal 4 30 2 2 2" xfId="23466"/>
    <cellStyle name="Normal 4 30 2 2 2 2" xfId="23467"/>
    <cellStyle name="Normal 4 30 2 2 3" xfId="23468"/>
    <cellStyle name="Normal 4 30 2 2 4" xfId="23469"/>
    <cellStyle name="Normal 4 30 2 3" xfId="23470"/>
    <cellStyle name="Normal 4 30 2 3 2" xfId="23471"/>
    <cellStyle name="Normal 4 30 3" xfId="23472"/>
    <cellStyle name="Normal 4 30 3 2" xfId="59742"/>
    <cellStyle name="Normal 4 30 3 3" xfId="59743"/>
    <cellStyle name="Normal 4 30 4" xfId="59744"/>
    <cellStyle name="Normal 4 30 5" xfId="59745"/>
    <cellStyle name="Normal 4 30 6" xfId="59746"/>
    <cellStyle name="Normal 4 30_Income Statement " xfId="59747"/>
    <cellStyle name="Normal 4 31" xfId="23473"/>
    <cellStyle name="Normal 4 31 2" xfId="23474"/>
    <cellStyle name="Normal 4 31 2 2" xfId="23475"/>
    <cellStyle name="Normal 4 31 2 2 2" xfId="23476"/>
    <cellStyle name="Normal 4 31 2 2 2 2" xfId="23477"/>
    <cellStyle name="Normal 4 31 2 2 3" xfId="23478"/>
    <cellStyle name="Normal 4 31 2 2 4" xfId="23479"/>
    <cellStyle name="Normal 4 31 2 3" xfId="23480"/>
    <cellStyle name="Normal 4 31 2 3 2" xfId="23481"/>
    <cellStyle name="Normal 4 31 3" xfId="23482"/>
    <cellStyle name="Normal 4 31 3 2" xfId="59748"/>
    <cellStyle name="Normal 4 31 3 3" xfId="59749"/>
    <cellStyle name="Normal 4 31 4" xfId="59750"/>
    <cellStyle name="Normal 4 31 5" xfId="59751"/>
    <cellStyle name="Normal 4 31 6" xfId="59752"/>
    <cellStyle name="Normal 4 31_Income Statement " xfId="59753"/>
    <cellStyle name="Normal 4 32" xfId="23483"/>
    <cellStyle name="Normal 4 32 2" xfId="23484"/>
    <cellStyle name="Normal 4 32 2 2" xfId="23485"/>
    <cellStyle name="Normal 4 32 2 2 2" xfId="23486"/>
    <cellStyle name="Normal 4 32 2 2 2 2" xfId="23487"/>
    <cellStyle name="Normal 4 32 2 2 3" xfId="23488"/>
    <cellStyle name="Normal 4 32 2 2 4" xfId="23489"/>
    <cellStyle name="Normal 4 32 2 3" xfId="23490"/>
    <cellStyle name="Normal 4 32 2 3 2" xfId="23491"/>
    <cellStyle name="Normal 4 32 3" xfId="23492"/>
    <cellStyle name="Normal 4 32 3 2" xfId="59754"/>
    <cellStyle name="Normal 4 32 3 3" xfId="59755"/>
    <cellStyle name="Normal 4 32 4" xfId="59756"/>
    <cellStyle name="Normal 4 32 5" xfId="59757"/>
    <cellStyle name="Normal 4 32 6" xfId="59758"/>
    <cellStyle name="Normal 4 32_Income Statement " xfId="59759"/>
    <cellStyle name="Normal 4 33" xfId="23493"/>
    <cellStyle name="Normal 4 33 2" xfId="23494"/>
    <cellStyle name="Normal 4 33 2 2" xfId="23495"/>
    <cellStyle name="Normal 4 33 2 2 2" xfId="23496"/>
    <cellStyle name="Normal 4 33 2 2 2 2" xfId="23497"/>
    <cellStyle name="Normal 4 33 2 2 3" xfId="23498"/>
    <cellStyle name="Normal 4 33 2 2 4" xfId="23499"/>
    <cellStyle name="Normal 4 33 2 3" xfId="23500"/>
    <cellStyle name="Normal 4 33 2 3 2" xfId="23501"/>
    <cellStyle name="Normal 4 33 3" xfId="23502"/>
    <cellStyle name="Normal 4 33 3 2" xfId="59760"/>
    <cellStyle name="Normal 4 33 3 3" xfId="59761"/>
    <cellStyle name="Normal 4 33 4" xfId="59762"/>
    <cellStyle name="Normal 4 33 5" xfId="59763"/>
    <cellStyle name="Normal 4 33 6" xfId="59764"/>
    <cellStyle name="Normal 4 33_Income Statement " xfId="59765"/>
    <cellStyle name="Normal 4 34" xfId="23503"/>
    <cellStyle name="Normal 4 34 2" xfId="23504"/>
    <cellStyle name="Normal 4 34 2 2" xfId="23505"/>
    <cellStyle name="Normal 4 34 2 2 2" xfId="23506"/>
    <cellStyle name="Normal 4 34 2 2 2 2" xfId="23507"/>
    <cellStyle name="Normal 4 34 2 2 3" xfId="23508"/>
    <cellStyle name="Normal 4 34 2 2 4" xfId="23509"/>
    <cellStyle name="Normal 4 34 2 3" xfId="23510"/>
    <cellStyle name="Normal 4 34 2 3 2" xfId="23511"/>
    <cellStyle name="Normal 4 34 3" xfId="23512"/>
    <cellStyle name="Normal 4 34 3 2" xfId="59766"/>
    <cellStyle name="Normal 4 34 3 3" xfId="59767"/>
    <cellStyle name="Normal 4 34 4" xfId="59768"/>
    <cellStyle name="Normal 4 34 5" xfId="59769"/>
    <cellStyle name="Normal 4 34 6" xfId="59770"/>
    <cellStyle name="Normal 4 34_Income Statement " xfId="59771"/>
    <cellStyle name="Normal 4 35" xfId="23513"/>
    <cellStyle name="Normal 4 35 2" xfId="23514"/>
    <cellStyle name="Normal 4 35 2 2" xfId="23515"/>
    <cellStyle name="Normal 4 35 2 2 2" xfId="23516"/>
    <cellStyle name="Normal 4 35 2 2 2 2" xfId="23517"/>
    <cellStyle name="Normal 4 35 2 2 3" xfId="23518"/>
    <cellStyle name="Normal 4 35 2 2 4" xfId="23519"/>
    <cellStyle name="Normal 4 35 2 3" xfId="23520"/>
    <cellStyle name="Normal 4 35 2 3 2" xfId="23521"/>
    <cellStyle name="Normal 4 35 3" xfId="23522"/>
    <cellStyle name="Normal 4 35 3 2" xfId="59772"/>
    <cellStyle name="Normal 4 35 3 3" xfId="59773"/>
    <cellStyle name="Normal 4 35 4" xfId="59774"/>
    <cellStyle name="Normal 4 35 5" xfId="59775"/>
    <cellStyle name="Normal 4 35 6" xfId="59776"/>
    <cellStyle name="Normal 4 35_Income Statement " xfId="59777"/>
    <cellStyle name="Normal 4 36" xfId="23523"/>
    <cellStyle name="Normal 4 36 2" xfId="23524"/>
    <cellStyle name="Normal 4 36 2 2" xfId="23525"/>
    <cellStyle name="Normal 4 36 2 2 2" xfId="23526"/>
    <cellStyle name="Normal 4 36 2 2 2 2" xfId="23527"/>
    <cellStyle name="Normal 4 36 2 2 3" xfId="23528"/>
    <cellStyle name="Normal 4 36 2 2 4" xfId="23529"/>
    <cellStyle name="Normal 4 36 2 3" xfId="23530"/>
    <cellStyle name="Normal 4 36 2 3 2" xfId="23531"/>
    <cellStyle name="Normal 4 36 3" xfId="23532"/>
    <cellStyle name="Normal 4 36 3 2" xfId="59778"/>
    <cellStyle name="Normal 4 36 3 3" xfId="59779"/>
    <cellStyle name="Normal 4 36 4" xfId="59780"/>
    <cellStyle name="Normal 4 36 5" xfId="59781"/>
    <cellStyle name="Normal 4 36 6" xfId="59782"/>
    <cellStyle name="Normal 4 36_Income Statement " xfId="59783"/>
    <cellStyle name="Normal 4 37" xfId="23533"/>
    <cellStyle name="Normal 4 37 2" xfId="23534"/>
    <cellStyle name="Normal 4 37 2 2" xfId="23535"/>
    <cellStyle name="Normal 4 37 2 2 2" xfId="23536"/>
    <cellStyle name="Normal 4 37 2 2 2 2" xfId="23537"/>
    <cellStyle name="Normal 4 37 2 2 3" xfId="23538"/>
    <cellStyle name="Normal 4 37 2 2 4" xfId="23539"/>
    <cellStyle name="Normal 4 37 2 3" xfId="23540"/>
    <cellStyle name="Normal 4 37 2 3 2" xfId="23541"/>
    <cellStyle name="Normal 4 37 3" xfId="23542"/>
    <cellStyle name="Normal 4 37 3 2" xfId="59784"/>
    <cellStyle name="Normal 4 37 3 3" xfId="59785"/>
    <cellStyle name="Normal 4 37 4" xfId="59786"/>
    <cellStyle name="Normal 4 37 5" xfId="59787"/>
    <cellStyle name="Normal 4 37 6" xfId="59788"/>
    <cellStyle name="Normal 4 37_Income Statement " xfId="59789"/>
    <cellStyle name="Normal 4 38" xfId="23543"/>
    <cellStyle name="Normal 4 38 2" xfId="23544"/>
    <cellStyle name="Normal 4 38 2 2" xfId="23545"/>
    <cellStyle name="Normal 4 38 2 2 2" xfId="23546"/>
    <cellStyle name="Normal 4 38 2 2 2 2" xfId="23547"/>
    <cellStyle name="Normal 4 38 2 2 3" xfId="23548"/>
    <cellStyle name="Normal 4 38 2 2 4" xfId="23549"/>
    <cellStyle name="Normal 4 38 2 3" xfId="23550"/>
    <cellStyle name="Normal 4 38 2 3 2" xfId="23551"/>
    <cellStyle name="Normal 4 38 3" xfId="23552"/>
    <cellStyle name="Normal 4 38 3 2" xfId="59790"/>
    <cellStyle name="Normal 4 38 3 3" xfId="59791"/>
    <cellStyle name="Normal 4 38 4" xfId="59792"/>
    <cellStyle name="Normal 4 38 5" xfId="59793"/>
    <cellStyle name="Normal 4 38 6" xfId="59794"/>
    <cellStyle name="Normal 4 38_Income Statement " xfId="59795"/>
    <cellStyle name="Normal 4 39" xfId="23553"/>
    <cellStyle name="Normal 4 39 2" xfId="23554"/>
    <cellStyle name="Normal 4 39 2 2" xfId="23555"/>
    <cellStyle name="Normal 4 39 2 2 2" xfId="23556"/>
    <cellStyle name="Normal 4 39 2 2 2 2" xfId="23557"/>
    <cellStyle name="Normal 4 39 2 2 3" xfId="23558"/>
    <cellStyle name="Normal 4 39 2 2 4" xfId="23559"/>
    <cellStyle name="Normal 4 39 2 3" xfId="23560"/>
    <cellStyle name="Normal 4 39 2 3 2" xfId="23561"/>
    <cellStyle name="Normal 4 39 3" xfId="23562"/>
    <cellStyle name="Normal 4 39 3 2" xfId="59796"/>
    <cellStyle name="Normal 4 39 3 3" xfId="59797"/>
    <cellStyle name="Normal 4 39 4" xfId="59798"/>
    <cellStyle name="Normal 4 39 5" xfId="59799"/>
    <cellStyle name="Normal 4 39 6" xfId="59800"/>
    <cellStyle name="Normal 4 39_Income Statement " xfId="59801"/>
    <cellStyle name="Normal 4 4" xfId="23563"/>
    <cellStyle name="Normal 4 4 10" xfId="23564"/>
    <cellStyle name="Normal 4 4 11" xfId="23565"/>
    <cellStyle name="Normal 4 4 2" xfId="23566"/>
    <cellStyle name="Normal 4 4 2 2" xfId="23567"/>
    <cellStyle name="Normal 4 4 2 2 2" xfId="23568"/>
    <cellStyle name="Normal 4 4 2 3" xfId="23569"/>
    <cellStyle name="Normal 4 4 3" xfId="23570"/>
    <cellStyle name="Normal 4 4 3 2" xfId="23571"/>
    <cellStyle name="Normal 4 4 3 3" xfId="23572"/>
    <cellStyle name="Normal 4 4 3 4" xfId="23573"/>
    <cellStyle name="Normal 4 4 4" xfId="23574"/>
    <cellStyle name="Normal 4 4 5" xfId="23575"/>
    <cellStyle name="Normal 4 4 6" xfId="23576"/>
    <cellStyle name="Normal 4 4 6 2" xfId="23577"/>
    <cellStyle name="Normal 4 4 6 3" xfId="23578"/>
    <cellStyle name="Normal 4 4 7" xfId="23579"/>
    <cellStyle name="Normal 4 4 7 2" xfId="23580"/>
    <cellStyle name="Normal 4 4 7 3" xfId="23581"/>
    <cellStyle name="Normal 4 4 8" xfId="23582"/>
    <cellStyle name="Normal 4 4 8 2" xfId="23583"/>
    <cellStyle name="Normal 4 4 9" xfId="23584"/>
    <cellStyle name="Normal 4 4 9 2" xfId="23585"/>
    <cellStyle name="Normal 4 4_Journal 1" xfId="23586"/>
    <cellStyle name="Normal 4 40" xfId="23587"/>
    <cellStyle name="Normal 4 40 2" xfId="23588"/>
    <cellStyle name="Normal 4 40 2 2" xfId="23589"/>
    <cellStyle name="Normal 4 40 2 2 2" xfId="23590"/>
    <cellStyle name="Normal 4 40 2 2 2 2" xfId="23591"/>
    <cellStyle name="Normal 4 40 2 2 3" xfId="23592"/>
    <cellStyle name="Normal 4 40 2 2 4" xfId="23593"/>
    <cellStyle name="Normal 4 40 2 3" xfId="23594"/>
    <cellStyle name="Normal 4 40 2 3 2" xfId="23595"/>
    <cellStyle name="Normal 4 40 3" xfId="23596"/>
    <cellStyle name="Normal 4 40 3 2" xfId="59802"/>
    <cellStyle name="Normal 4 40 3 3" xfId="59803"/>
    <cellStyle name="Normal 4 40 4" xfId="59804"/>
    <cellStyle name="Normal 4 40 5" xfId="59805"/>
    <cellStyle name="Normal 4 40 6" xfId="59806"/>
    <cellStyle name="Normal 4 40_Income Statement " xfId="59807"/>
    <cellStyle name="Normal 4 41" xfId="23597"/>
    <cellStyle name="Normal 4 41 2" xfId="23598"/>
    <cellStyle name="Normal 4 41 2 2" xfId="23599"/>
    <cellStyle name="Normal 4 41 2 2 2" xfId="23600"/>
    <cellStyle name="Normal 4 41 2 2 2 2" xfId="23601"/>
    <cellStyle name="Normal 4 41 2 2 3" xfId="23602"/>
    <cellStyle name="Normal 4 41 2 2 4" xfId="23603"/>
    <cellStyle name="Normal 4 41 2 3" xfId="23604"/>
    <cellStyle name="Normal 4 41 2 3 2" xfId="23605"/>
    <cellStyle name="Normal 4 41 3" xfId="23606"/>
    <cellStyle name="Normal 4 41 3 2" xfId="59808"/>
    <cellStyle name="Normal 4 41 3 3" xfId="59809"/>
    <cellStyle name="Normal 4 41 4" xfId="59810"/>
    <cellStyle name="Normal 4 41 5" xfId="59811"/>
    <cellStyle name="Normal 4 41 6" xfId="59812"/>
    <cellStyle name="Normal 4 41_Income Statement " xfId="59813"/>
    <cellStyle name="Normal 4 42" xfId="23607"/>
    <cellStyle name="Normal 4 42 2" xfId="23608"/>
    <cellStyle name="Normal 4 42 2 2" xfId="23609"/>
    <cellStyle name="Normal 4 42 2 2 2" xfId="23610"/>
    <cellStyle name="Normal 4 42 2 2 2 2" xfId="23611"/>
    <cellStyle name="Normal 4 42 2 2 3" xfId="23612"/>
    <cellStyle name="Normal 4 42 2 2 4" xfId="23613"/>
    <cellStyle name="Normal 4 42 2 3" xfId="23614"/>
    <cellStyle name="Normal 4 42 2 3 2" xfId="23615"/>
    <cellStyle name="Normal 4 42 3" xfId="23616"/>
    <cellStyle name="Normal 4 42 3 2" xfId="59814"/>
    <cellStyle name="Normal 4 42 3 3" xfId="59815"/>
    <cellStyle name="Normal 4 42 4" xfId="59816"/>
    <cellStyle name="Normal 4 42 5" xfId="59817"/>
    <cellStyle name="Normal 4 42 6" xfId="59818"/>
    <cellStyle name="Normal 4 42_Income Statement " xfId="59819"/>
    <cellStyle name="Normal 4 43" xfId="23617"/>
    <cellStyle name="Normal 4 43 2" xfId="23618"/>
    <cellStyle name="Normal 4 43 2 2" xfId="23619"/>
    <cellStyle name="Normal 4 43 2 2 2" xfId="23620"/>
    <cellStyle name="Normal 4 43 2 2 2 2" xfId="23621"/>
    <cellStyle name="Normal 4 43 2 2 3" xfId="23622"/>
    <cellStyle name="Normal 4 43 2 2 4" xfId="23623"/>
    <cellStyle name="Normal 4 43 2 3" xfId="23624"/>
    <cellStyle name="Normal 4 43 2 3 2" xfId="23625"/>
    <cellStyle name="Normal 4 43 3" xfId="23626"/>
    <cellStyle name="Normal 4 43 3 2" xfId="59820"/>
    <cellStyle name="Normal 4 43 3 3" xfId="59821"/>
    <cellStyle name="Normal 4 43 4" xfId="59822"/>
    <cellStyle name="Normal 4 43 5" xfId="59823"/>
    <cellStyle name="Normal 4 43 6" xfId="59824"/>
    <cellStyle name="Normal 4 43_Income Statement " xfId="59825"/>
    <cellStyle name="Normal 4 44" xfId="23627"/>
    <cellStyle name="Normal 4 44 2" xfId="23628"/>
    <cellStyle name="Normal 4 44 2 2" xfId="23629"/>
    <cellStyle name="Normal 4 44 2 2 2" xfId="23630"/>
    <cellStyle name="Normal 4 44 2 2 2 2" xfId="23631"/>
    <cellStyle name="Normal 4 44 2 2 3" xfId="23632"/>
    <cellStyle name="Normal 4 44 2 2 4" xfId="23633"/>
    <cellStyle name="Normal 4 44 2 3" xfId="23634"/>
    <cellStyle name="Normal 4 44 2 3 2" xfId="23635"/>
    <cellStyle name="Normal 4 44 3" xfId="23636"/>
    <cellStyle name="Normal 4 44 3 2" xfId="59826"/>
    <cellStyle name="Normal 4 44 3 3" xfId="59827"/>
    <cellStyle name="Normal 4 44 4" xfId="59828"/>
    <cellStyle name="Normal 4 44 5" xfId="59829"/>
    <cellStyle name="Normal 4 44 6" xfId="59830"/>
    <cellStyle name="Normal 4 44_Income Statement " xfId="59831"/>
    <cellStyle name="Normal 4 45" xfId="23637"/>
    <cellStyle name="Normal 4 45 2" xfId="23638"/>
    <cellStyle name="Normal 4 45 2 2" xfId="23639"/>
    <cellStyle name="Normal 4 45 2 2 2" xfId="23640"/>
    <cellStyle name="Normal 4 45 2 2 2 2" xfId="23641"/>
    <cellStyle name="Normal 4 45 2 2 3" xfId="23642"/>
    <cellStyle name="Normal 4 45 2 2 4" xfId="23643"/>
    <cellStyle name="Normal 4 45 2 3" xfId="23644"/>
    <cellStyle name="Normal 4 45 2 3 2" xfId="23645"/>
    <cellStyle name="Normal 4 45 3" xfId="23646"/>
    <cellStyle name="Normal 4 45 3 2" xfId="59832"/>
    <cellStyle name="Normal 4 45 3 3" xfId="59833"/>
    <cellStyle name="Normal 4 45 4" xfId="59834"/>
    <cellStyle name="Normal 4 45 5" xfId="59835"/>
    <cellStyle name="Normal 4 45 6" xfId="59836"/>
    <cellStyle name="Normal 4 45_Income Statement " xfId="59837"/>
    <cellStyle name="Normal 4 46" xfId="23647"/>
    <cellStyle name="Normal 4 46 2" xfId="23648"/>
    <cellStyle name="Normal 4 46 2 2" xfId="23649"/>
    <cellStyle name="Normal 4 46 2 2 2" xfId="23650"/>
    <cellStyle name="Normal 4 46 2 2 2 2" xfId="23651"/>
    <cellStyle name="Normal 4 46 2 2 3" xfId="23652"/>
    <cellStyle name="Normal 4 46 2 2 4" xfId="23653"/>
    <cellStyle name="Normal 4 46 2 3" xfId="23654"/>
    <cellStyle name="Normal 4 46 2 3 2" xfId="23655"/>
    <cellStyle name="Normal 4 46 3" xfId="23656"/>
    <cellStyle name="Normal 4 46 3 2" xfId="59838"/>
    <cellStyle name="Normal 4 46 3 3" xfId="59839"/>
    <cellStyle name="Normal 4 46 4" xfId="59840"/>
    <cellStyle name="Normal 4 46 5" xfId="59841"/>
    <cellStyle name="Normal 4 46 6" xfId="59842"/>
    <cellStyle name="Normal 4 46_Income Statement " xfId="59843"/>
    <cellStyle name="Normal 4 47" xfId="23657"/>
    <cellStyle name="Normal 4 47 2" xfId="23658"/>
    <cellStyle name="Normal 4 47 2 2" xfId="23659"/>
    <cellStyle name="Normal 4 47 2 2 2" xfId="23660"/>
    <cellStyle name="Normal 4 47 2 2 2 2" xfId="23661"/>
    <cellStyle name="Normal 4 47 2 2 3" xfId="23662"/>
    <cellStyle name="Normal 4 47 2 2 4" xfId="23663"/>
    <cellStyle name="Normal 4 47 2 3" xfId="23664"/>
    <cellStyle name="Normal 4 47 2 3 2" xfId="23665"/>
    <cellStyle name="Normal 4 47 3" xfId="23666"/>
    <cellStyle name="Normal 4 47 3 2" xfId="59844"/>
    <cellStyle name="Normal 4 47 3 3" xfId="59845"/>
    <cellStyle name="Normal 4 47 4" xfId="59846"/>
    <cellStyle name="Normal 4 47 5" xfId="59847"/>
    <cellStyle name="Normal 4 47 6" xfId="59848"/>
    <cellStyle name="Normal 4 47_Income Statement " xfId="59849"/>
    <cellStyle name="Normal 4 48" xfId="23667"/>
    <cellStyle name="Normal 4 48 2" xfId="23668"/>
    <cellStyle name="Normal 4 48 2 2" xfId="23669"/>
    <cellStyle name="Normal 4 48 2 2 2" xfId="23670"/>
    <cellStyle name="Normal 4 48 2 2 2 2" xfId="23671"/>
    <cellStyle name="Normal 4 48 2 2 3" xfId="23672"/>
    <cellStyle name="Normal 4 48 2 2 4" xfId="23673"/>
    <cellStyle name="Normal 4 48 2 3" xfId="23674"/>
    <cellStyle name="Normal 4 48 2 3 2" xfId="23675"/>
    <cellStyle name="Normal 4 48 3" xfId="23676"/>
    <cellStyle name="Normal 4 48 3 2" xfId="59850"/>
    <cellStyle name="Normal 4 48 3 3" xfId="59851"/>
    <cellStyle name="Normal 4 48 4" xfId="59852"/>
    <cellStyle name="Normal 4 48 5" xfId="59853"/>
    <cellStyle name="Normal 4 48 6" xfId="59854"/>
    <cellStyle name="Normal 4 48_Income Statement " xfId="59855"/>
    <cellStyle name="Normal 4 49" xfId="23677"/>
    <cellStyle name="Normal 4 49 2" xfId="23678"/>
    <cellStyle name="Normal 4 49 2 2" xfId="23679"/>
    <cellStyle name="Normal 4 49 2 2 2" xfId="23680"/>
    <cellStyle name="Normal 4 49 2 2 2 2" xfId="23681"/>
    <cellStyle name="Normal 4 49 2 2 3" xfId="23682"/>
    <cellStyle name="Normal 4 49 2 2 4" xfId="23683"/>
    <cellStyle name="Normal 4 49 2 3" xfId="23684"/>
    <cellStyle name="Normal 4 49 2 3 2" xfId="23685"/>
    <cellStyle name="Normal 4 49 3" xfId="23686"/>
    <cellStyle name="Normal 4 49 3 2" xfId="59856"/>
    <cellStyle name="Normal 4 49 3 3" xfId="59857"/>
    <cellStyle name="Normal 4 49 4" xfId="59858"/>
    <cellStyle name="Normal 4 49 5" xfId="59859"/>
    <cellStyle name="Normal 4 49 6" xfId="59860"/>
    <cellStyle name="Normal 4 49_Income Statement " xfId="59861"/>
    <cellStyle name="Normal 4 5" xfId="23687"/>
    <cellStyle name="Normal 4 5 10" xfId="23688"/>
    <cellStyle name="Normal 4 5 10 2" xfId="23689"/>
    <cellStyle name="Normal 4 5 10 2 2" xfId="23690"/>
    <cellStyle name="Normal 4 5 10 2 2 2" xfId="23691"/>
    <cellStyle name="Normal 4 5 10 2 2 2 2" xfId="23692"/>
    <cellStyle name="Normal 4 5 10 2 2 3" xfId="23693"/>
    <cellStyle name="Normal 4 5 10 2 2 4" xfId="23694"/>
    <cellStyle name="Normal 4 5 10 2 3" xfId="23695"/>
    <cellStyle name="Normal 4 5 10 2 3 2" xfId="23696"/>
    <cellStyle name="Normal 4 5 10 3" xfId="23697"/>
    <cellStyle name="Normal 4 5 10 3 2" xfId="59862"/>
    <cellStyle name="Normal 4 5 10 3 3" xfId="59863"/>
    <cellStyle name="Normal 4 5 10 4" xfId="59864"/>
    <cellStyle name="Normal 4 5 10 5" xfId="59865"/>
    <cellStyle name="Normal 4 5 10 6" xfId="59866"/>
    <cellStyle name="Normal 4 5 10_Income Statement " xfId="59867"/>
    <cellStyle name="Normal 4 5 11" xfId="23698"/>
    <cellStyle name="Normal 4 5 11 2" xfId="23699"/>
    <cellStyle name="Normal 4 5 11 2 2" xfId="23700"/>
    <cellStyle name="Normal 4 5 11 2 2 2" xfId="23701"/>
    <cellStyle name="Normal 4 5 11 2 2 2 2" xfId="23702"/>
    <cellStyle name="Normal 4 5 11 2 2 3" xfId="23703"/>
    <cellStyle name="Normal 4 5 11 2 2 4" xfId="23704"/>
    <cellStyle name="Normal 4 5 11 2 3" xfId="23705"/>
    <cellStyle name="Normal 4 5 11 2 3 2" xfId="23706"/>
    <cellStyle name="Normal 4 5 11 3" xfId="23707"/>
    <cellStyle name="Normal 4 5 11 3 2" xfId="59868"/>
    <cellStyle name="Normal 4 5 11 3 3" xfId="59869"/>
    <cellStyle name="Normal 4 5 11 4" xfId="59870"/>
    <cellStyle name="Normal 4 5 11 5" xfId="59871"/>
    <cellStyle name="Normal 4 5 11 6" xfId="59872"/>
    <cellStyle name="Normal 4 5 11_Income Statement " xfId="59873"/>
    <cellStyle name="Normal 4 5 12" xfId="23708"/>
    <cellStyle name="Normal 4 5 12 2" xfId="23709"/>
    <cellStyle name="Normal 4 5 12 2 2" xfId="23710"/>
    <cellStyle name="Normal 4 5 12 2 2 2" xfId="23711"/>
    <cellStyle name="Normal 4 5 12 2 2 2 2" xfId="23712"/>
    <cellStyle name="Normal 4 5 12 2 2 3" xfId="23713"/>
    <cellStyle name="Normal 4 5 12 2 2 4" xfId="23714"/>
    <cellStyle name="Normal 4 5 12 2 3" xfId="23715"/>
    <cellStyle name="Normal 4 5 12 2 3 2" xfId="23716"/>
    <cellStyle name="Normal 4 5 12 3" xfId="23717"/>
    <cellStyle name="Normal 4 5 12 3 2" xfId="59874"/>
    <cellStyle name="Normal 4 5 12 3 3" xfId="59875"/>
    <cellStyle name="Normal 4 5 12 4" xfId="59876"/>
    <cellStyle name="Normal 4 5 12 5" xfId="59877"/>
    <cellStyle name="Normal 4 5 12 6" xfId="59878"/>
    <cellStyle name="Normal 4 5 12_Income Statement " xfId="59879"/>
    <cellStyle name="Normal 4 5 13" xfId="23718"/>
    <cellStyle name="Normal 4 5 13 2" xfId="23719"/>
    <cellStyle name="Normal 4 5 13 2 2" xfId="23720"/>
    <cellStyle name="Normal 4 5 13 2 2 2" xfId="23721"/>
    <cellStyle name="Normal 4 5 13 2 2 2 2" xfId="23722"/>
    <cellStyle name="Normal 4 5 13 2 2 3" xfId="23723"/>
    <cellStyle name="Normal 4 5 13 2 2 4" xfId="23724"/>
    <cellStyle name="Normal 4 5 13 2 3" xfId="23725"/>
    <cellStyle name="Normal 4 5 13 2 3 2" xfId="23726"/>
    <cellStyle name="Normal 4 5 13 3" xfId="23727"/>
    <cellStyle name="Normal 4 5 13 3 2" xfId="59880"/>
    <cellStyle name="Normal 4 5 13 3 3" xfId="59881"/>
    <cellStyle name="Normal 4 5 13 4" xfId="59882"/>
    <cellStyle name="Normal 4 5 13 5" xfId="59883"/>
    <cellStyle name="Normal 4 5 13 6" xfId="59884"/>
    <cellStyle name="Normal 4 5 13_Income Statement " xfId="59885"/>
    <cellStyle name="Normal 4 5 14" xfId="23728"/>
    <cellStyle name="Normal 4 5 14 2" xfId="23729"/>
    <cellStyle name="Normal 4 5 14 2 2" xfId="23730"/>
    <cellStyle name="Normal 4 5 14 2 2 2" xfId="23731"/>
    <cellStyle name="Normal 4 5 14 2 2 2 2" xfId="23732"/>
    <cellStyle name="Normal 4 5 14 2 2 3" xfId="23733"/>
    <cellStyle name="Normal 4 5 14 2 2 4" xfId="23734"/>
    <cellStyle name="Normal 4 5 14 2 3" xfId="23735"/>
    <cellStyle name="Normal 4 5 14 2 3 2" xfId="23736"/>
    <cellStyle name="Normal 4 5 14 3" xfId="23737"/>
    <cellStyle name="Normal 4 5 14 3 2" xfId="59886"/>
    <cellStyle name="Normal 4 5 14 3 3" xfId="59887"/>
    <cellStyle name="Normal 4 5 14 4" xfId="59888"/>
    <cellStyle name="Normal 4 5 14 5" xfId="59889"/>
    <cellStyle name="Normal 4 5 14 6" xfId="59890"/>
    <cellStyle name="Normal 4 5 14_Income Statement " xfId="59891"/>
    <cellStyle name="Normal 4 5 15" xfId="23738"/>
    <cellStyle name="Normal 4 5 15 2" xfId="23739"/>
    <cellStyle name="Normal 4 5 15 2 2" xfId="23740"/>
    <cellStyle name="Normal 4 5 15 2 2 2" xfId="23741"/>
    <cellStyle name="Normal 4 5 15 2 2 2 2" xfId="23742"/>
    <cellStyle name="Normal 4 5 15 2 2 3" xfId="23743"/>
    <cellStyle name="Normal 4 5 15 2 2 4" xfId="23744"/>
    <cellStyle name="Normal 4 5 15 2 3" xfId="23745"/>
    <cellStyle name="Normal 4 5 15 2 3 2" xfId="23746"/>
    <cellStyle name="Normal 4 5 15 3" xfId="23747"/>
    <cellStyle name="Normal 4 5 15 3 2" xfId="59892"/>
    <cellStyle name="Normal 4 5 15 3 3" xfId="59893"/>
    <cellStyle name="Normal 4 5 15 4" xfId="59894"/>
    <cellStyle name="Normal 4 5 15 5" xfId="59895"/>
    <cellStyle name="Normal 4 5 15 6" xfId="59896"/>
    <cellStyle name="Normal 4 5 15_Income Statement " xfId="59897"/>
    <cellStyle name="Normal 4 5 16" xfId="23748"/>
    <cellStyle name="Normal 4 5 16 2" xfId="23749"/>
    <cellStyle name="Normal 4 5 16 2 2" xfId="23750"/>
    <cellStyle name="Normal 4 5 16 2 2 2" xfId="23751"/>
    <cellStyle name="Normal 4 5 16 2 2 2 2" xfId="23752"/>
    <cellStyle name="Normal 4 5 16 2 2 3" xfId="23753"/>
    <cellStyle name="Normal 4 5 16 2 2 4" xfId="23754"/>
    <cellStyle name="Normal 4 5 16 2 3" xfId="23755"/>
    <cellStyle name="Normal 4 5 16 2 3 2" xfId="23756"/>
    <cellStyle name="Normal 4 5 16 3" xfId="23757"/>
    <cellStyle name="Normal 4 5 16 3 2" xfId="59898"/>
    <cellStyle name="Normal 4 5 16 3 3" xfId="59899"/>
    <cellStyle name="Normal 4 5 16 4" xfId="59900"/>
    <cellStyle name="Normal 4 5 16 5" xfId="59901"/>
    <cellStyle name="Normal 4 5 16 6" xfId="59902"/>
    <cellStyle name="Normal 4 5 16_Income Statement " xfId="59903"/>
    <cellStyle name="Normal 4 5 17" xfId="23758"/>
    <cellStyle name="Normal 4 5 17 2" xfId="23759"/>
    <cellStyle name="Normal 4 5 17 2 2" xfId="23760"/>
    <cellStyle name="Normal 4 5 17 2 2 2" xfId="23761"/>
    <cellStyle name="Normal 4 5 17 2 2 2 2" xfId="23762"/>
    <cellStyle name="Normal 4 5 17 2 2 3" xfId="23763"/>
    <cellStyle name="Normal 4 5 17 2 2 4" xfId="23764"/>
    <cellStyle name="Normal 4 5 17 2 3" xfId="23765"/>
    <cellStyle name="Normal 4 5 17 2 3 2" xfId="23766"/>
    <cellStyle name="Normal 4 5 17 3" xfId="23767"/>
    <cellStyle name="Normal 4 5 17 3 2" xfId="59904"/>
    <cellStyle name="Normal 4 5 17 3 3" xfId="59905"/>
    <cellStyle name="Normal 4 5 17 4" xfId="59906"/>
    <cellStyle name="Normal 4 5 17 5" xfId="59907"/>
    <cellStyle name="Normal 4 5 17 6" xfId="59908"/>
    <cellStyle name="Normal 4 5 17_Income Statement " xfId="59909"/>
    <cellStyle name="Normal 4 5 18" xfId="23768"/>
    <cellStyle name="Normal 4 5 18 2" xfId="23769"/>
    <cellStyle name="Normal 4 5 18 2 2" xfId="23770"/>
    <cellStyle name="Normal 4 5 18 2 2 2" xfId="23771"/>
    <cellStyle name="Normal 4 5 18 2 2 2 2" xfId="23772"/>
    <cellStyle name="Normal 4 5 18 2 2 3" xfId="23773"/>
    <cellStyle name="Normal 4 5 18 2 2 4" xfId="23774"/>
    <cellStyle name="Normal 4 5 18 2 3" xfId="23775"/>
    <cellStyle name="Normal 4 5 18 2 3 2" xfId="23776"/>
    <cellStyle name="Normal 4 5 18 3" xfId="23777"/>
    <cellStyle name="Normal 4 5 18 3 2" xfId="59910"/>
    <cellStyle name="Normal 4 5 18 3 3" xfId="59911"/>
    <cellStyle name="Normal 4 5 18 4" xfId="59912"/>
    <cellStyle name="Normal 4 5 18 5" xfId="59913"/>
    <cellStyle name="Normal 4 5 18 6" xfId="59914"/>
    <cellStyle name="Normal 4 5 18_Income Statement " xfId="59915"/>
    <cellStyle name="Normal 4 5 19" xfId="23778"/>
    <cellStyle name="Normal 4 5 19 2" xfId="23779"/>
    <cellStyle name="Normal 4 5 19 2 2" xfId="23780"/>
    <cellStyle name="Normal 4 5 19 2 2 2" xfId="23781"/>
    <cellStyle name="Normal 4 5 19 2 2 2 2" xfId="23782"/>
    <cellStyle name="Normal 4 5 19 2 2 3" xfId="23783"/>
    <cellStyle name="Normal 4 5 19 2 2 4" xfId="23784"/>
    <cellStyle name="Normal 4 5 19 2 3" xfId="23785"/>
    <cellStyle name="Normal 4 5 19 2 3 2" xfId="23786"/>
    <cellStyle name="Normal 4 5 19 3" xfId="23787"/>
    <cellStyle name="Normal 4 5 19 3 2" xfId="59916"/>
    <cellStyle name="Normal 4 5 19 3 3" xfId="59917"/>
    <cellStyle name="Normal 4 5 19 4" xfId="59918"/>
    <cellStyle name="Normal 4 5 19 5" xfId="59919"/>
    <cellStyle name="Normal 4 5 19 6" xfId="59920"/>
    <cellStyle name="Normal 4 5 19_Income Statement " xfId="59921"/>
    <cellStyle name="Normal 4 5 2" xfId="23788"/>
    <cellStyle name="Normal 4 5 2 2" xfId="23789"/>
    <cellStyle name="Normal 4 5 2 2 2" xfId="23790"/>
    <cellStyle name="Normal 4 5 2 2 3" xfId="23791"/>
    <cellStyle name="Normal 4 5 2 2 3 2" xfId="23792"/>
    <cellStyle name="Normal 4 5 2 3" xfId="23793"/>
    <cellStyle name="Normal 4 5 2 3 2" xfId="59922"/>
    <cellStyle name="Normal 4 5 2 3 3" xfId="59923"/>
    <cellStyle name="Normal 4 5 2 4" xfId="59924"/>
    <cellStyle name="Normal 4 5 2 5" xfId="59925"/>
    <cellStyle name="Normal 4 5 2 6" xfId="59926"/>
    <cellStyle name="Normal 4 5 2_Income Statement " xfId="59927"/>
    <cellStyle name="Normal 4 5 20" xfId="23794"/>
    <cellStyle name="Normal 4 5 20 2" xfId="23795"/>
    <cellStyle name="Normal 4 5 20 2 2" xfId="23796"/>
    <cellStyle name="Normal 4 5 20 2 2 2" xfId="23797"/>
    <cellStyle name="Normal 4 5 20 2 3" xfId="23798"/>
    <cellStyle name="Normal 4 5 20 2 4" xfId="23799"/>
    <cellStyle name="Normal 4 5 20 3" xfId="23800"/>
    <cellStyle name="Normal 4 5 20 4" xfId="23801"/>
    <cellStyle name="Normal 4 5 21" xfId="23802"/>
    <cellStyle name="Normal 4 5 21 2" xfId="23803"/>
    <cellStyle name="Normal 4 5 22" xfId="23804"/>
    <cellStyle name="Normal 4 5 22 2" xfId="23805"/>
    <cellStyle name="Normal 4 5 22 3" xfId="23806"/>
    <cellStyle name="Normal 4 5 23" xfId="23807"/>
    <cellStyle name="Normal 4 5 23 2" xfId="23808"/>
    <cellStyle name="Normal 4 5 24" xfId="23809"/>
    <cellStyle name="Normal 4 5 24 2" xfId="23810"/>
    <cellStyle name="Normal 4 5 25" xfId="23811"/>
    <cellStyle name="Normal 4 5 25 2" xfId="23812"/>
    <cellStyle name="Normal 4 5 26" xfId="23813"/>
    <cellStyle name="Normal 4 5 27" xfId="59928"/>
    <cellStyle name="Normal 4 5 28" xfId="59929"/>
    <cellStyle name="Normal 4 5 29" xfId="59930"/>
    <cellStyle name="Normal 4 5 3" xfId="23814"/>
    <cellStyle name="Normal 4 5 3 2" xfId="23815"/>
    <cellStyle name="Normal 4 5 3 2 2" xfId="23816"/>
    <cellStyle name="Normal 4 5 3 2 3" xfId="23817"/>
    <cellStyle name="Normal 4 5 3 2 3 2" xfId="23818"/>
    <cellStyle name="Normal 4 5 3 3" xfId="23819"/>
    <cellStyle name="Normal 4 5 3 3 2" xfId="59931"/>
    <cellStyle name="Normal 4 5 3 3 3" xfId="59932"/>
    <cellStyle name="Normal 4 5 3 4" xfId="59933"/>
    <cellStyle name="Normal 4 5 3 5" xfId="59934"/>
    <cellStyle name="Normal 4 5 3 6" xfId="59935"/>
    <cellStyle name="Normal 4 5 3_Income Statement " xfId="59936"/>
    <cellStyle name="Normal 4 5 30" xfId="59937"/>
    <cellStyle name="Normal 4 5 31" xfId="59938"/>
    <cellStyle name="Normal 4 5 32" xfId="59939"/>
    <cellStyle name="Normal 4 5 33" xfId="59940"/>
    <cellStyle name="Normal 4 5 34" xfId="59941"/>
    <cellStyle name="Normal 4 5 4" xfId="23820"/>
    <cellStyle name="Normal 4 5 4 2" xfId="23821"/>
    <cellStyle name="Normal 4 5 4 2 2" xfId="23822"/>
    <cellStyle name="Normal 4 5 4 2 2 2" xfId="23823"/>
    <cellStyle name="Normal 4 5 4 2 2 2 2" xfId="23824"/>
    <cellStyle name="Normal 4 5 4 2 2 3" xfId="23825"/>
    <cellStyle name="Normal 4 5 4 2 2 4" xfId="23826"/>
    <cellStyle name="Normal 4 5 4 2 3" xfId="23827"/>
    <cellStyle name="Normal 4 5 4 2 3 2" xfId="23828"/>
    <cellStyle name="Normal 4 5 4 3" xfId="23829"/>
    <cellStyle name="Normal 4 5 4 3 2" xfId="59942"/>
    <cellStyle name="Normal 4 5 4 3 3" xfId="59943"/>
    <cellStyle name="Normal 4 5 4 4" xfId="59944"/>
    <cellStyle name="Normal 4 5 4 5" xfId="59945"/>
    <cellStyle name="Normal 4 5 4 6" xfId="59946"/>
    <cellStyle name="Normal 4 5 4_Income Statement " xfId="59947"/>
    <cellStyle name="Normal 4 5 5" xfId="23830"/>
    <cellStyle name="Normal 4 5 5 2" xfId="23831"/>
    <cellStyle name="Normal 4 5 5 2 2" xfId="23832"/>
    <cellStyle name="Normal 4 5 5 2 2 2" xfId="23833"/>
    <cellStyle name="Normal 4 5 5 2 2 2 2" xfId="23834"/>
    <cellStyle name="Normal 4 5 5 2 2 3" xfId="23835"/>
    <cellStyle name="Normal 4 5 5 2 2 4" xfId="23836"/>
    <cellStyle name="Normal 4 5 5 2 3" xfId="23837"/>
    <cellStyle name="Normal 4 5 5 2 3 2" xfId="23838"/>
    <cellStyle name="Normal 4 5 5 3" xfId="23839"/>
    <cellStyle name="Normal 4 5 5 3 2" xfId="59948"/>
    <cellStyle name="Normal 4 5 5 3 3" xfId="59949"/>
    <cellStyle name="Normal 4 5 5 4" xfId="59950"/>
    <cellStyle name="Normal 4 5 5 5" xfId="59951"/>
    <cellStyle name="Normal 4 5 5 6" xfId="59952"/>
    <cellStyle name="Normal 4 5 5_Income Statement " xfId="59953"/>
    <cellStyle name="Normal 4 5 6" xfId="23840"/>
    <cellStyle name="Normal 4 5 6 2" xfId="23841"/>
    <cellStyle name="Normal 4 5 6 2 2" xfId="23842"/>
    <cellStyle name="Normal 4 5 6 2 2 2" xfId="23843"/>
    <cellStyle name="Normal 4 5 6 2 2 2 2" xfId="23844"/>
    <cellStyle name="Normal 4 5 6 2 2 3" xfId="23845"/>
    <cellStyle name="Normal 4 5 6 2 2 4" xfId="23846"/>
    <cellStyle name="Normal 4 5 6 2 3" xfId="23847"/>
    <cellStyle name="Normal 4 5 6 2 3 2" xfId="23848"/>
    <cellStyle name="Normal 4 5 6 3" xfId="23849"/>
    <cellStyle name="Normal 4 5 6 3 2" xfId="59954"/>
    <cellStyle name="Normal 4 5 6 3 3" xfId="59955"/>
    <cellStyle name="Normal 4 5 6 4" xfId="59956"/>
    <cellStyle name="Normal 4 5 6 5" xfId="59957"/>
    <cellStyle name="Normal 4 5 6 6" xfId="59958"/>
    <cellStyle name="Normal 4 5 6_Income Statement " xfId="59959"/>
    <cellStyle name="Normal 4 5 7" xfId="23850"/>
    <cellStyle name="Normal 4 5 7 2" xfId="23851"/>
    <cellStyle name="Normal 4 5 7 2 2" xfId="23852"/>
    <cellStyle name="Normal 4 5 7 2 2 2" xfId="23853"/>
    <cellStyle name="Normal 4 5 7 2 2 2 2" xfId="23854"/>
    <cellStyle name="Normal 4 5 7 2 2 3" xfId="23855"/>
    <cellStyle name="Normal 4 5 7 2 2 4" xfId="23856"/>
    <cellStyle name="Normal 4 5 7 2 3" xfId="23857"/>
    <cellStyle name="Normal 4 5 7 2 3 2" xfId="23858"/>
    <cellStyle name="Normal 4 5 7 3" xfId="23859"/>
    <cellStyle name="Normal 4 5 7 3 2" xfId="59960"/>
    <cellStyle name="Normal 4 5 7 3 3" xfId="59961"/>
    <cellStyle name="Normal 4 5 7 4" xfId="59962"/>
    <cellStyle name="Normal 4 5 7 5" xfId="59963"/>
    <cellStyle name="Normal 4 5 7 6" xfId="59964"/>
    <cellStyle name="Normal 4 5 7_Income Statement " xfId="59965"/>
    <cellStyle name="Normal 4 5 8" xfId="23860"/>
    <cellStyle name="Normal 4 5 8 2" xfId="23861"/>
    <cellStyle name="Normal 4 5 8 2 2" xfId="23862"/>
    <cellStyle name="Normal 4 5 8 2 2 2" xfId="23863"/>
    <cellStyle name="Normal 4 5 8 2 2 2 2" xfId="23864"/>
    <cellStyle name="Normal 4 5 8 2 2 3" xfId="23865"/>
    <cellStyle name="Normal 4 5 8 2 2 4" xfId="23866"/>
    <cellStyle name="Normal 4 5 8 2 3" xfId="23867"/>
    <cellStyle name="Normal 4 5 8 2 3 2" xfId="23868"/>
    <cellStyle name="Normal 4 5 8 3" xfId="23869"/>
    <cellStyle name="Normal 4 5 8 3 2" xfId="59966"/>
    <cellStyle name="Normal 4 5 8 3 3" xfId="59967"/>
    <cellStyle name="Normal 4 5 8 4" xfId="59968"/>
    <cellStyle name="Normal 4 5 8 5" xfId="59969"/>
    <cellStyle name="Normal 4 5 8 6" xfId="59970"/>
    <cellStyle name="Normal 4 5 8_Income Statement " xfId="59971"/>
    <cellStyle name="Normal 4 5 9" xfId="23870"/>
    <cellStyle name="Normal 4 5 9 2" xfId="23871"/>
    <cellStyle name="Normal 4 5 9 2 2" xfId="23872"/>
    <cellStyle name="Normal 4 5 9 2 2 2" xfId="23873"/>
    <cellStyle name="Normal 4 5 9 2 2 2 2" xfId="23874"/>
    <cellStyle name="Normal 4 5 9 2 2 3" xfId="23875"/>
    <cellStyle name="Normal 4 5 9 2 2 4" xfId="23876"/>
    <cellStyle name="Normal 4 5 9 2 3" xfId="23877"/>
    <cellStyle name="Normal 4 5 9 2 3 2" xfId="23878"/>
    <cellStyle name="Normal 4 5 9 3" xfId="23879"/>
    <cellStyle name="Normal 4 5 9 3 2" xfId="59972"/>
    <cellStyle name="Normal 4 5 9 3 3" xfId="59973"/>
    <cellStyle name="Normal 4 5 9 4" xfId="59974"/>
    <cellStyle name="Normal 4 5 9 5" xfId="59975"/>
    <cellStyle name="Normal 4 5 9 6" xfId="59976"/>
    <cellStyle name="Normal 4 5 9_Income Statement " xfId="59977"/>
    <cellStyle name="Normal 4 5_60 Keyspan Corp TBBS 6-9" xfId="23880"/>
    <cellStyle name="Normal 4 50" xfId="23881"/>
    <cellStyle name="Normal 4 50 2" xfId="23882"/>
    <cellStyle name="Normal 4 50 2 2" xfId="23883"/>
    <cellStyle name="Normal 4 50 2 2 2" xfId="23884"/>
    <cellStyle name="Normal 4 50 2 2 2 2" xfId="23885"/>
    <cellStyle name="Normal 4 50 2 2 3" xfId="23886"/>
    <cellStyle name="Normal 4 50 2 2 4" xfId="23887"/>
    <cellStyle name="Normal 4 50 2 3" xfId="23888"/>
    <cellStyle name="Normal 4 50 2 3 2" xfId="23889"/>
    <cellStyle name="Normal 4 50 3" xfId="23890"/>
    <cellStyle name="Normal 4 50 3 2" xfId="59978"/>
    <cellStyle name="Normal 4 50 3 3" xfId="59979"/>
    <cellStyle name="Normal 4 50 4" xfId="59980"/>
    <cellStyle name="Normal 4 50 5" xfId="59981"/>
    <cellStyle name="Normal 4 50 6" xfId="59982"/>
    <cellStyle name="Normal 4 50_Income Statement " xfId="59983"/>
    <cellStyle name="Normal 4 51" xfId="23891"/>
    <cellStyle name="Normal 4 51 2" xfId="23892"/>
    <cellStyle name="Normal 4 51 2 2" xfId="23893"/>
    <cellStyle name="Normal 4 51 2 2 2" xfId="23894"/>
    <cellStyle name="Normal 4 51 2 2 2 2" xfId="23895"/>
    <cellStyle name="Normal 4 51 2 2 3" xfId="23896"/>
    <cellStyle name="Normal 4 51 2 2 4" xfId="23897"/>
    <cellStyle name="Normal 4 51 2 3" xfId="23898"/>
    <cellStyle name="Normal 4 51 2 3 2" xfId="23899"/>
    <cellStyle name="Normal 4 51 3" xfId="23900"/>
    <cellStyle name="Normal 4 51 3 2" xfId="59984"/>
    <cellStyle name="Normal 4 51 3 3" xfId="59985"/>
    <cellStyle name="Normal 4 51 4" xfId="59986"/>
    <cellStyle name="Normal 4 51 5" xfId="59987"/>
    <cellStyle name="Normal 4 51 6" xfId="59988"/>
    <cellStyle name="Normal 4 51_Income Statement " xfId="59989"/>
    <cellStyle name="Normal 4 52" xfId="23901"/>
    <cellStyle name="Normal 4 52 2" xfId="23902"/>
    <cellStyle name="Normal 4 52 2 2" xfId="23903"/>
    <cellStyle name="Normal 4 52 2 2 2" xfId="23904"/>
    <cellStyle name="Normal 4 52 2 2 2 2" xfId="23905"/>
    <cellStyle name="Normal 4 52 2 2 3" xfId="23906"/>
    <cellStyle name="Normal 4 52 2 2 4" xfId="23907"/>
    <cellStyle name="Normal 4 52 2 3" xfId="23908"/>
    <cellStyle name="Normal 4 52 2 3 2" xfId="23909"/>
    <cellStyle name="Normal 4 52 3" xfId="23910"/>
    <cellStyle name="Normal 4 52 3 2" xfId="59990"/>
    <cellStyle name="Normal 4 52 3 3" xfId="59991"/>
    <cellStyle name="Normal 4 52 4" xfId="59992"/>
    <cellStyle name="Normal 4 52 5" xfId="59993"/>
    <cellStyle name="Normal 4 52 6" xfId="59994"/>
    <cellStyle name="Normal 4 52_Income Statement " xfId="59995"/>
    <cellStyle name="Normal 4 53" xfId="23911"/>
    <cellStyle name="Normal 4 53 2" xfId="23912"/>
    <cellStyle name="Normal 4 53 2 2" xfId="23913"/>
    <cellStyle name="Normal 4 53 2 2 2" xfId="23914"/>
    <cellStyle name="Normal 4 53 2 2 2 2" xfId="23915"/>
    <cellStyle name="Normal 4 53 2 2 3" xfId="23916"/>
    <cellStyle name="Normal 4 53 2 2 4" xfId="23917"/>
    <cellStyle name="Normal 4 53 2 3" xfId="23918"/>
    <cellStyle name="Normal 4 53 2 3 2" xfId="23919"/>
    <cellStyle name="Normal 4 53 3" xfId="23920"/>
    <cellStyle name="Normal 4 53 3 2" xfId="59996"/>
    <cellStyle name="Normal 4 53 3 3" xfId="59997"/>
    <cellStyle name="Normal 4 53 4" xfId="59998"/>
    <cellStyle name="Normal 4 53 5" xfId="59999"/>
    <cellStyle name="Normal 4 53 6" xfId="60000"/>
    <cellStyle name="Normal 4 53_Income Statement " xfId="60001"/>
    <cellStyle name="Normal 4 54" xfId="23921"/>
    <cellStyle name="Normal 4 54 2" xfId="23922"/>
    <cellStyle name="Normal 4 54 2 2" xfId="23923"/>
    <cellStyle name="Normal 4 54 2 2 2" xfId="23924"/>
    <cellStyle name="Normal 4 54 2 2 2 2" xfId="23925"/>
    <cellStyle name="Normal 4 54 2 2 3" xfId="23926"/>
    <cellStyle name="Normal 4 54 2 2 4" xfId="23927"/>
    <cellStyle name="Normal 4 54 2 3" xfId="23928"/>
    <cellStyle name="Normal 4 54 2 3 2" xfId="23929"/>
    <cellStyle name="Normal 4 54 3" xfId="23930"/>
    <cellStyle name="Normal 4 54 3 2" xfId="60002"/>
    <cellStyle name="Normal 4 54 3 3" xfId="60003"/>
    <cellStyle name="Normal 4 54 4" xfId="60004"/>
    <cellStyle name="Normal 4 54 5" xfId="60005"/>
    <cellStyle name="Normal 4 54 6" xfId="60006"/>
    <cellStyle name="Normal 4 54_Income Statement " xfId="60007"/>
    <cellStyle name="Normal 4 55" xfId="23931"/>
    <cellStyle name="Normal 4 55 2" xfId="23932"/>
    <cellStyle name="Normal 4 55 2 2" xfId="23933"/>
    <cellStyle name="Normal 4 55 2 2 2" xfId="23934"/>
    <cellStyle name="Normal 4 55 2 2 2 2" xfId="23935"/>
    <cellStyle name="Normal 4 55 2 2 3" xfId="23936"/>
    <cellStyle name="Normal 4 55 2 2 4" xfId="23937"/>
    <cellStyle name="Normal 4 55 2 3" xfId="23938"/>
    <cellStyle name="Normal 4 55 2 3 2" xfId="23939"/>
    <cellStyle name="Normal 4 55 3" xfId="23940"/>
    <cellStyle name="Normal 4 55 3 2" xfId="60008"/>
    <cellStyle name="Normal 4 55 3 3" xfId="60009"/>
    <cellStyle name="Normal 4 55 4" xfId="60010"/>
    <cellStyle name="Normal 4 55 5" xfId="60011"/>
    <cellStyle name="Normal 4 55 6" xfId="60012"/>
    <cellStyle name="Normal 4 55_Income Statement " xfId="60013"/>
    <cellStyle name="Normal 4 56" xfId="23941"/>
    <cellStyle name="Normal 4 56 2" xfId="23942"/>
    <cellStyle name="Normal 4 56 2 2" xfId="23943"/>
    <cellStyle name="Normal 4 56 2 2 2" xfId="23944"/>
    <cellStyle name="Normal 4 56 2 2 2 2" xfId="23945"/>
    <cellStyle name="Normal 4 56 2 2 3" xfId="23946"/>
    <cellStyle name="Normal 4 56 2 2 4" xfId="23947"/>
    <cellStyle name="Normal 4 56 2 3" xfId="23948"/>
    <cellStyle name="Normal 4 56 2 3 2" xfId="23949"/>
    <cellStyle name="Normal 4 56 3" xfId="23950"/>
    <cellStyle name="Normal 4 56 3 2" xfId="60014"/>
    <cellStyle name="Normal 4 56 3 3" xfId="60015"/>
    <cellStyle name="Normal 4 56 4" xfId="60016"/>
    <cellStyle name="Normal 4 56 5" xfId="60017"/>
    <cellStyle name="Normal 4 56 6" xfId="60018"/>
    <cellStyle name="Normal 4 56_Income Statement " xfId="60019"/>
    <cellStyle name="Normal 4 57" xfId="23951"/>
    <cellStyle name="Normal 4 57 2" xfId="23952"/>
    <cellStyle name="Normal 4 57 2 2" xfId="23953"/>
    <cellStyle name="Normal 4 57 2 2 2" xfId="23954"/>
    <cellStyle name="Normal 4 57 2 2 2 2" xfId="23955"/>
    <cellStyle name="Normal 4 57 2 2 3" xfId="23956"/>
    <cellStyle name="Normal 4 57 2 2 4" xfId="23957"/>
    <cellStyle name="Normal 4 57 2 3" xfId="23958"/>
    <cellStyle name="Normal 4 57 2 3 2" xfId="23959"/>
    <cellStyle name="Normal 4 57 3" xfId="23960"/>
    <cellStyle name="Normal 4 57 3 2" xfId="60020"/>
    <cellStyle name="Normal 4 57 3 3" xfId="60021"/>
    <cellStyle name="Normal 4 57 4" xfId="60022"/>
    <cellStyle name="Normal 4 57 5" xfId="60023"/>
    <cellStyle name="Normal 4 57 6" xfId="60024"/>
    <cellStyle name="Normal 4 57_Income Statement " xfId="60025"/>
    <cellStyle name="Normal 4 58" xfId="23961"/>
    <cellStyle name="Normal 4 58 2" xfId="23962"/>
    <cellStyle name="Normal 4 58 2 2" xfId="23963"/>
    <cellStyle name="Normal 4 58 2 2 2" xfId="23964"/>
    <cellStyle name="Normal 4 58 2 2 2 2" xfId="23965"/>
    <cellStyle name="Normal 4 58 2 2 3" xfId="23966"/>
    <cellStyle name="Normal 4 58 2 2 4" xfId="23967"/>
    <cellStyle name="Normal 4 58 2 3" xfId="23968"/>
    <cellStyle name="Normal 4 58 2 3 2" xfId="23969"/>
    <cellStyle name="Normal 4 58 3" xfId="23970"/>
    <cellStyle name="Normal 4 58 3 2" xfId="60026"/>
    <cellStyle name="Normal 4 58 3 3" xfId="60027"/>
    <cellStyle name="Normal 4 58 4" xfId="60028"/>
    <cellStyle name="Normal 4 58 5" xfId="60029"/>
    <cellStyle name="Normal 4 58 6" xfId="60030"/>
    <cellStyle name="Normal 4 58_Income Statement " xfId="60031"/>
    <cellStyle name="Normal 4 59" xfId="23971"/>
    <cellStyle name="Normal 4 59 2" xfId="23972"/>
    <cellStyle name="Normal 4 59 2 2" xfId="23973"/>
    <cellStyle name="Normal 4 59 2 2 2" xfId="23974"/>
    <cellStyle name="Normal 4 59 2 2 2 2" xfId="23975"/>
    <cellStyle name="Normal 4 59 2 2 3" xfId="23976"/>
    <cellStyle name="Normal 4 59 2 2 4" xfId="23977"/>
    <cellStyle name="Normal 4 59 2 3" xfId="23978"/>
    <cellStyle name="Normal 4 59 2 3 2" xfId="23979"/>
    <cellStyle name="Normal 4 59 3" xfId="23980"/>
    <cellStyle name="Normal 4 59 3 2" xfId="60032"/>
    <cellStyle name="Normal 4 59 3 3" xfId="60033"/>
    <cellStyle name="Normal 4 59 4" xfId="60034"/>
    <cellStyle name="Normal 4 59 5" xfId="60035"/>
    <cellStyle name="Normal 4 59 6" xfId="60036"/>
    <cellStyle name="Normal 4 59_Income Statement " xfId="60037"/>
    <cellStyle name="Normal 4 6" xfId="23981"/>
    <cellStyle name="Normal 4 6 2" xfId="23982"/>
    <cellStyle name="Normal 4 6 2 2" xfId="23983"/>
    <cellStyle name="Normal 4 6 2 2 2" xfId="23984"/>
    <cellStyle name="Normal 4 6 2 3" xfId="23985"/>
    <cellStyle name="Normal 4 6 2 4" xfId="23986"/>
    <cellStyle name="Normal 4 6 3" xfId="23987"/>
    <cellStyle name="Normal 4 6 3 2" xfId="23988"/>
    <cellStyle name="Normal 4 6 4" xfId="23989"/>
    <cellStyle name="Normal 4 6 4 2" xfId="23990"/>
    <cellStyle name="Normal 4 6 4 3" xfId="23991"/>
    <cellStyle name="Normal 4 6 5" xfId="23992"/>
    <cellStyle name="Normal 4 6 5 2" xfId="23993"/>
    <cellStyle name="Normal 4 6 6" xfId="23994"/>
    <cellStyle name="Normal 4 6 6 2" xfId="23995"/>
    <cellStyle name="Normal 4 6 7" xfId="23996"/>
    <cellStyle name="Normal 4 6 7 2" xfId="23997"/>
    <cellStyle name="Normal 4 6 8" xfId="23998"/>
    <cellStyle name="Normal 4 6_Income Statement " xfId="60038"/>
    <cellStyle name="Normal 4 60" xfId="23999"/>
    <cellStyle name="Normal 4 60 2" xfId="24000"/>
    <cellStyle name="Normal 4 60 2 2" xfId="24001"/>
    <cellStyle name="Normal 4 60 2 2 2" xfId="24002"/>
    <cellStyle name="Normal 4 60 2 2 2 2" xfId="24003"/>
    <cellStyle name="Normal 4 60 2 2 3" xfId="24004"/>
    <cellStyle name="Normal 4 60 2 2 4" xfId="24005"/>
    <cellStyle name="Normal 4 60 2 3" xfId="24006"/>
    <cellStyle name="Normal 4 60 2 3 2" xfId="24007"/>
    <cellStyle name="Normal 4 60 3" xfId="24008"/>
    <cellStyle name="Normal 4 60 3 2" xfId="60039"/>
    <cellStyle name="Normal 4 60 3 3" xfId="60040"/>
    <cellStyle name="Normal 4 60 4" xfId="60041"/>
    <cellStyle name="Normal 4 60 5" xfId="60042"/>
    <cellStyle name="Normal 4 60 6" xfId="60043"/>
    <cellStyle name="Normal 4 60_Income Statement " xfId="60044"/>
    <cellStyle name="Normal 4 61" xfId="24009"/>
    <cellStyle name="Normal 4 61 2" xfId="24010"/>
    <cellStyle name="Normal 4 61 2 2" xfId="24011"/>
    <cellStyle name="Normal 4 61 2 2 2" xfId="24012"/>
    <cellStyle name="Normal 4 61 2 2 2 2" xfId="24013"/>
    <cellStyle name="Normal 4 61 2 2 3" xfId="24014"/>
    <cellStyle name="Normal 4 61 2 2 4" xfId="24015"/>
    <cellStyle name="Normal 4 61 2 3" xfId="24016"/>
    <cellStyle name="Normal 4 61 2 3 2" xfId="24017"/>
    <cellStyle name="Normal 4 61 3" xfId="24018"/>
    <cellStyle name="Normal 4 61 3 2" xfId="60045"/>
    <cellStyle name="Normal 4 61 3 3" xfId="60046"/>
    <cellStyle name="Normal 4 61 4" xfId="60047"/>
    <cellStyle name="Normal 4 61 5" xfId="60048"/>
    <cellStyle name="Normal 4 61 6" xfId="60049"/>
    <cellStyle name="Normal 4 61_Income Statement " xfId="60050"/>
    <cellStyle name="Normal 4 62" xfId="24019"/>
    <cellStyle name="Normal 4 62 2" xfId="24020"/>
    <cellStyle name="Normal 4 62 2 2" xfId="24021"/>
    <cellStyle name="Normal 4 62 2 2 2" xfId="24022"/>
    <cellStyle name="Normal 4 62 2 2 2 2" xfId="24023"/>
    <cellStyle name="Normal 4 62 2 2 3" xfId="24024"/>
    <cellStyle name="Normal 4 62 2 2 4" xfId="24025"/>
    <cellStyle name="Normal 4 62 2 3" xfId="24026"/>
    <cellStyle name="Normal 4 62 2 3 2" xfId="24027"/>
    <cellStyle name="Normal 4 62 3" xfId="24028"/>
    <cellStyle name="Normal 4 62 3 2" xfId="60051"/>
    <cellStyle name="Normal 4 62 3 3" xfId="60052"/>
    <cellStyle name="Normal 4 62 4" xfId="60053"/>
    <cellStyle name="Normal 4 62 5" xfId="60054"/>
    <cellStyle name="Normal 4 62 6" xfId="60055"/>
    <cellStyle name="Normal 4 62_Income Statement " xfId="60056"/>
    <cellStyle name="Normal 4 63" xfId="24029"/>
    <cellStyle name="Normal 4 63 2" xfId="24030"/>
    <cellStyle name="Normal 4 63 2 2" xfId="24031"/>
    <cellStyle name="Normal 4 63 2 2 2" xfId="24032"/>
    <cellStyle name="Normal 4 63 2 2 2 2" xfId="24033"/>
    <cellStyle name="Normal 4 63 2 2 3" xfId="24034"/>
    <cellStyle name="Normal 4 63 2 2 4" xfId="24035"/>
    <cellStyle name="Normal 4 63 2 3" xfId="24036"/>
    <cellStyle name="Normal 4 63 2 3 2" xfId="24037"/>
    <cellStyle name="Normal 4 63 3" xfId="24038"/>
    <cellStyle name="Normal 4 63 3 2" xfId="60057"/>
    <cellStyle name="Normal 4 63 3 3" xfId="60058"/>
    <cellStyle name="Normal 4 63 4" xfId="60059"/>
    <cellStyle name="Normal 4 63 5" xfId="60060"/>
    <cellStyle name="Normal 4 63 6" xfId="60061"/>
    <cellStyle name="Normal 4 63_Income Statement " xfId="60062"/>
    <cellStyle name="Normal 4 64" xfId="24039"/>
    <cellStyle name="Normal 4 64 2" xfId="24040"/>
    <cellStyle name="Normal 4 64 2 2" xfId="24041"/>
    <cellStyle name="Normal 4 64 2 2 2" xfId="24042"/>
    <cellStyle name="Normal 4 64 2 2 2 2" xfId="24043"/>
    <cellStyle name="Normal 4 64 2 2 3" xfId="24044"/>
    <cellStyle name="Normal 4 64 2 2 4" xfId="24045"/>
    <cellStyle name="Normal 4 64 2 3" xfId="24046"/>
    <cellStyle name="Normal 4 64 2 3 2" xfId="24047"/>
    <cellStyle name="Normal 4 64 3" xfId="24048"/>
    <cellStyle name="Normal 4 64 3 2" xfId="60063"/>
    <cellStyle name="Normal 4 64 3 3" xfId="60064"/>
    <cellStyle name="Normal 4 64 4" xfId="60065"/>
    <cellStyle name="Normal 4 64 5" xfId="60066"/>
    <cellStyle name="Normal 4 64 6" xfId="60067"/>
    <cellStyle name="Normal 4 64_Income Statement " xfId="60068"/>
    <cellStyle name="Normal 4 65" xfId="24049"/>
    <cellStyle name="Normal 4 65 2" xfId="24050"/>
    <cellStyle name="Normal 4 65 2 2" xfId="24051"/>
    <cellStyle name="Normal 4 65 2 2 2" xfId="24052"/>
    <cellStyle name="Normal 4 65 2 2 2 2" xfId="24053"/>
    <cellStyle name="Normal 4 65 2 2 3" xfId="24054"/>
    <cellStyle name="Normal 4 65 2 2 4" xfId="24055"/>
    <cellStyle name="Normal 4 65 2 3" xfId="24056"/>
    <cellStyle name="Normal 4 65 2 3 2" xfId="24057"/>
    <cellStyle name="Normal 4 65 3" xfId="24058"/>
    <cellStyle name="Normal 4 65 3 2" xfId="60069"/>
    <cellStyle name="Normal 4 65 3 3" xfId="60070"/>
    <cellStyle name="Normal 4 65 4" xfId="60071"/>
    <cellStyle name="Normal 4 65 5" xfId="60072"/>
    <cellStyle name="Normal 4 65 6" xfId="60073"/>
    <cellStyle name="Normal 4 65_Income Statement " xfId="60074"/>
    <cellStyle name="Normal 4 66" xfId="24059"/>
    <cellStyle name="Normal 4 66 2" xfId="24060"/>
    <cellStyle name="Normal 4 66 2 2" xfId="24061"/>
    <cellStyle name="Normal 4 66 2 2 2" xfId="24062"/>
    <cellStyle name="Normal 4 66 2 2 2 2" xfId="24063"/>
    <cellStyle name="Normal 4 66 2 2 3" xfId="24064"/>
    <cellStyle name="Normal 4 66 2 2 4" xfId="24065"/>
    <cellStyle name="Normal 4 66 2 3" xfId="24066"/>
    <cellStyle name="Normal 4 66 2 3 2" xfId="24067"/>
    <cellStyle name="Normal 4 66 3" xfId="24068"/>
    <cellStyle name="Normal 4 66 3 2" xfId="60075"/>
    <cellStyle name="Normal 4 66 3 3" xfId="60076"/>
    <cellStyle name="Normal 4 66 4" xfId="60077"/>
    <cellStyle name="Normal 4 66 5" xfId="60078"/>
    <cellStyle name="Normal 4 66 6" xfId="60079"/>
    <cellStyle name="Normal 4 66_Income Statement " xfId="60080"/>
    <cellStyle name="Normal 4 67" xfId="24069"/>
    <cellStyle name="Normal 4 67 2" xfId="24070"/>
    <cellStyle name="Normal 4 67 2 2" xfId="24071"/>
    <cellStyle name="Normal 4 67 2 2 2" xfId="24072"/>
    <cellStyle name="Normal 4 67 2 2 2 2" xfId="24073"/>
    <cellStyle name="Normal 4 67 2 2 3" xfId="24074"/>
    <cellStyle name="Normal 4 67 2 2 4" xfId="24075"/>
    <cellStyle name="Normal 4 67 2 3" xfId="24076"/>
    <cellStyle name="Normal 4 67 2 3 2" xfId="24077"/>
    <cellStyle name="Normal 4 67 3" xfId="24078"/>
    <cellStyle name="Normal 4 67 3 2" xfId="60081"/>
    <cellStyle name="Normal 4 67 3 3" xfId="60082"/>
    <cellStyle name="Normal 4 67 4" xfId="60083"/>
    <cellStyle name="Normal 4 67 5" xfId="60084"/>
    <cellStyle name="Normal 4 67 6" xfId="60085"/>
    <cellStyle name="Normal 4 67_Income Statement " xfId="60086"/>
    <cellStyle name="Normal 4 68" xfId="24079"/>
    <cellStyle name="Normal 4 68 2" xfId="24080"/>
    <cellStyle name="Normal 4 68 2 2" xfId="24081"/>
    <cellStyle name="Normal 4 68 2 2 2" xfId="24082"/>
    <cellStyle name="Normal 4 68 2 2 2 2" xfId="24083"/>
    <cellStyle name="Normal 4 68 2 2 3" xfId="24084"/>
    <cellStyle name="Normal 4 68 2 2 4" xfId="24085"/>
    <cellStyle name="Normal 4 68 2 3" xfId="24086"/>
    <cellStyle name="Normal 4 68 2 3 2" xfId="24087"/>
    <cellStyle name="Normal 4 68 3" xfId="24088"/>
    <cellStyle name="Normal 4 68 3 2" xfId="60087"/>
    <cellStyle name="Normal 4 68 3 3" xfId="60088"/>
    <cellStyle name="Normal 4 68 4" xfId="60089"/>
    <cellStyle name="Normal 4 68 5" xfId="60090"/>
    <cellStyle name="Normal 4 68 6" xfId="60091"/>
    <cellStyle name="Normal 4 68_Income Statement " xfId="60092"/>
    <cellStyle name="Normal 4 69" xfId="24089"/>
    <cellStyle name="Normal 4 69 2" xfId="24090"/>
    <cellStyle name="Normal 4 69 2 2" xfId="24091"/>
    <cellStyle name="Normal 4 69 2 2 2" xfId="24092"/>
    <cellStyle name="Normal 4 69 2 2 2 2" xfId="24093"/>
    <cellStyle name="Normal 4 69 2 2 3" xfId="24094"/>
    <cellStyle name="Normal 4 69 2 2 4" xfId="24095"/>
    <cellStyle name="Normal 4 69 2 3" xfId="24096"/>
    <cellStyle name="Normal 4 69 2 3 2" xfId="24097"/>
    <cellStyle name="Normal 4 69 3" xfId="24098"/>
    <cellStyle name="Normal 4 69 3 2" xfId="60093"/>
    <cellStyle name="Normal 4 69 3 3" xfId="60094"/>
    <cellStyle name="Normal 4 69 4" xfId="60095"/>
    <cellStyle name="Normal 4 69 5" xfId="60096"/>
    <cellStyle name="Normal 4 69 6" xfId="60097"/>
    <cellStyle name="Normal 4 69_Income Statement " xfId="60098"/>
    <cellStyle name="Normal 4 7" xfId="24099"/>
    <cellStyle name="Normal 4 7 2" xfId="24100"/>
    <cellStyle name="Normal 4 7 2 2" xfId="24101"/>
    <cellStyle name="Normal 4 7 2 2 2" xfId="24102"/>
    <cellStyle name="Normal 4 7 2 2 2 2" xfId="24103"/>
    <cellStyle name="Normal 4 7 2 2 3" xfId="24104"/>
    <cellStyle name="Normal 4 7 2 2 4" xfId="24105"/>
    <cellStyle name="Normal 4 7 2 3" xfId="24106"/>
    <cellStyle name="Normal 4 7 2 4" xfId="24107"/>
    <cellStyle name="Normal 4 7 3" xfId="24108"/>
    <cellStyle name="Normal 4 7 3 2" xfId="24109"/>
    <cellStyle name="Normal 4 7 4" xfId="24110"/>
    <cellStyle name="Normal 4 7 4 2" xfId="24111"/>
    <cellStyle name="Normal 4 7 4 3" xfId="24112"/>
    <cellStyle name="Normal 4 7 5" xfId="24113"/>
    <cellStyle name="Normal 4 7 5 2" xfId="24114"/>
    <cellStyle name="Normal 4 7 6" xfId="24115"/>
    <cellStyle name="Normal 4 7 6 2" xfId="24116"/>
    <cellStyle name="Normal 4 7 7" xfId="24117"/>
    <cellStyle name="Normal 4 7 7 2" xfId="24118"/>
    <cellStyle name="Normal 4 7 8" xfId="24119"/>
    <cellStyle name="Normal 4 7_Income Statement " xfId="60099"/>
    <cellStyle name="Normal 4 70" xfId="24120"/>
    <cellStyle name="Normal 4 70 2" xfId="24121"/>
    <cellStyle name="Normal 4 70 2 2" xfId="24122"/>
    <cellStyle name="Normal 4 70 2 2 2" xfId="24123"/>
    <cellStyle name="Normal 4 70 2 2 2 2" xfId="24124"/>
    <cellStyle name="Normal 4 70 2 2 3" xfId="24125"/>
    <cellStyle name="Normal 4 70 2 2 4" xfId="24126"/>
    <cellStyle name="Normal 4 70 2 3" xfId="24127"/>
    <cellStyle name="Normal 4 70 2 3 2" xfId="24128"/>
    <cellStyle name="Normal 4 70 3" xfId="24129"/>
    <cellStyle name="Normal 4 70 3 2" xfId="60100"/>
    <cellStyle name="Normal 4 70 3 3" xfId="60101"/>
    <cellStyle name="Normal 4 70 4" xfId="60102"/>
    <cellStyle name="Normal 4 70 5" xfId="60103"/>
    <cellStyle name="Normal 4 70 6" xfId="60104"/>
    <cellStyle name="Normal 4 70_Income Statement " xfId="60105"/>
    <cellStyle name="Normal 4 71" xfId="24130"/>
    <cellStyle name="Normal 4 71 2" xfId="24131"/>
    <cellStyle name="Normal 4 71 2 2" xfId="24132"/>
    <cellStyle name="Normal 4 71 2 2 2" xfId="24133"/>
    <cellStyle name="Normal 4 71 2 2 2 2" xfId="24134"/>
    <cellStyle name="Normal 4 71 2 2 3" xfId="24135"/>
    <cellStyle name="Normal 4 71 2 2 4" xfId="24136"/>
    <cellStyle name="Normal 4 71 2 3" xfId="24137"/>
    <cellStyle name="Normal 4 71 2 3 2" xfId="24138"/>
    <cellStyle name="Normal 4 71 3" xfId="24139"/>
    <cellStyle name="Normal 4 71 3 2" xfId="60106"/>
    <cellStyle name="Normal 4 71 3 3" xfId="60107"/>
    <cellStyle name="Normal 4 71 4" xfId="60108"/>
    <cellStyle name="Normal 4 71 5" xfId="60109"/>
    <cellStyle name="Normal 4 71 6" xfId="60110"/>
    <cellStyle name="Normal 4 71_Income Statement " xfId="60111"/>
    <cellStyle name="Normal 4 72" xfId="24140"/>
    <cellStyle name="Normal 4 72 2" xfId="24141"/>
    <cellStyle name="Normal 4 72 2 2" xfId="24142"/>
    <cellStyle name="Normal 4 72 2 2 2" xfId="24143"/>
    <cellStyle name="Normal 4 72 2 2 2 2" xfId="24144"/>
    <cellStyle name="Normal 4 72 2 2 3" xfId="24145"/>
    <cellStyle name="Normal 4 72 2 2 4" xfId="24146"/>
    <cellStyle name="Normal 4 72 2 3" xfId="24147"/>
    <cellStyle name="Normal 4 72 2 3 2" xfId="24148"/>
    <cellStyle name="Normal 4 72 3" xfId="24149"/>
    <cellStyle name="Normal 4 72 3 2" xfId="60112"/>
    <cellStyle name="Normal 4 72 3 3" xfId="60113"/>
    <cellStyle name="Normal 4 72 4" xfId="60114"/>
    <cellStyle name="Normal 4 72 5" xfId="60115"/>
    <cellStyle name="Normal 4 72 6" xfId="60116"/>
    <cellStyle name="Normal 4 72_Income Statement " xfId="60117"/>
    <cellStyle name="Normal 4 73" xfId="24150"/>
    <cellStyle name="Normal 4 73 2" xfId="24151"/>
    <cellStyle name="Normal 4 73 2 2" xfId="24152"/>
    <cellStyle name="Normal 4 73 2 2 2" xfId="24153"/>
    <cellStyle name="Normal 4 73 2 2 2 2" xfId="24154"/>
    <cellStyle name="Normal 4 73 2 2 3" xfId="24155"/>
    <cellStyle name="Normal 4 73 2 2 4" xfId="24156"/>
    <cellStyle name="Normal 4 73 2 3" xfId="24157"/>
    <cellStyle name="Normal 4 73 2 3 2" xfId="24158"/>
    <cellStyle name="Normal 4 73 3" xfId="24159"/>
    <cellStyle name="Normal 4 73 3 2" xfId="60118"/>
    <cellStyle name="Normal 4 73 3 3" xfId="60119"/>
    <cellStyle name="Normal 4 73 4" xfId="60120"/>
    <cellStyle name="Normal 4 73 5" xfId="60121"/>
    <cellStyle name="Normal 4 73 6" xfId="60122"/>
    <cellStyle name="Normal 4 73_Income Statement " xfId="60123"/>
    <cellStyle name="Normal 4 74" xfId="24160"/>
    <cellStyle name="Normal 4 74 2" xfId="24161"/>
    <cellStyle name="Normal 4 74 2 2" xfId="24162"/>
    <cellStyle name="Normal 4 74 2 2 2" xfId="24163"/>
    <cellStyle name="Normal 4 74 2 2 2 2" xfId="24164"/>
    <cellStyle name="Normal 4 74 2 2 3" xfId="24165"/>
    <cellStyle name="Normal 4 74 2 2 4" xfId="24166"/>
    <cellStyle name="Normal 4 74 2 3" xfId="24167"/>
    <cellStyle name="Normal 4 74 2 3 2" xfId="24168"/>
    <cellStyle name="Normal 4 74 3" xfId="24169"/>
    <cellStyle name="Normal 4 74 3 2" xfId="60124"/>
    <cellStyle name="Normal 4 74 3 3" xfId="60125"/>
    <cellStyle name="Normal 4 74 4" xfId="60126"/>
    <cellStyle name="Normal 4 74 5" xfId="60127"/>
    <cellStyle name="Normal 4 74 6" xfId="60128"/>
    <cellStyle name="Normal 4 74_Income Statement " xfId="60129"/>
    <cellStyle name="Normal 4 75" xfId="24170"/>
    <cellStyle name="Normal 4 75 2" xfId="24171"/>
    <cellStyle name="Normal 4 75 2 2" xfId="24172"/>
    <cellStyle name="Normal 4 75 2 2 2" xfId="24173"/>
    <cellStyle name="Normal 4 75 2 2 2 2" xfId="24174"/>
    <cellStyle name="Normal 4 75 2 2 3" xfId="24175"/>
    <cellStyle name="Normal 4 75 2 2 4" xfId="24176"/>
    <cellStyle name="Normal 4 75 2 3" xfId="24177"/>
    <cellStyle name="Normal 4 75 2 3 2" xfId="24178"/>
    <cellStyle name="Normal 4 75 3" xfId="24179"/>
    <cellStyle name="Normal 4 75 3 2" xfId="60130"/>
    <cellStyle name="Normal 4 75 3 3" xfId="60131"/>
    <cellStyle name="Normal 4 75 4" xfId="60132"/>
    <cellStyle name="Normal 4 75 5" xfId="60133"/>
    <cellStyle name="Normal 4 75 6" xfId="60134"/>
    <cellStyle name="Normal 4 75_Income Statement " xfId="60135"/>
    <cellStyle name="Normal 4 76" xfId="24180"/>
    <cellStyle name="Normal 4 76 2" xfId="24181"/>
    <cellStyle name="Normal 4 76 2 2" xfId="24182"/>
    <cellStyle name="Normal 4 76 2 2 2" xfId="24183"/>
    <cellStyle name="Normal 4 76 2 2 2 2" xfId="24184"/>
    <cellStyle name="Normal 4 76 2 2 3" xfId="24185"/>
    <cellStyle name="Normal 4 76 2 2 4" xfId="24186"/>
    <cellStyle name="Normal 4 76 2 3" xfId="24187"/>
    <cellStyle name="Normal 4 76 2 3 2" xfId="24188"/>
    <cellStyle name="Normal 4 76 3" xfId="24189"/>
    <cellStyle name="Normal 4 76 3 2" xfId="60136"/>
    <cellStyle name="Normal 4 76 3 3" xfId="60137"/>
    <cellStyle name="Normal 4 76 4" xfId="60138"/>
    <cellStyle name="Normal 4 76 5" xfId="60139"/>
    <cellStyle name="Normal 4 76 6" xfId="60140"/>
    <cellStyle name="Normal 4 76_Income Statement " xfId="60141"/>
    <cellStyle name="Normal 4 77" xfId="24190"/>
    <cellStyle name="Normal 4 77 2" xfId="24191"/>
    <cellStyle name="Normal 4 77 2 2" xfId="24192"/>
    <cellStyle name="Normal 4 77 2 2 2" xfId="24193"/>
    <cellStyle name="Normal 4 77 2 2 2 2" xfId="24194"/>
    <cellStyle name="Normal 4 77 2 2 3" xfId="24195"/>
    <cellStyle name="Normal 4 77 2 2 4" xfId="24196"/>
    <cellStyle name="Normal 4 77 2 3" xfId="24197"/>
    <cellStyle name="Normal 4 77 2 3 2" xfId="24198"/>
    <cellStyle name="Normal 4 77 3" xfId="24199"/>
    <cellStyle name="Normal 4 77 3 2" xfId="60142"/>
    <cellStyle name="Normal 4 77 3 3" xfId="60143"/>
    <cellStyle name="Normal 4 77 4" xfId="60144"/>
    <cellStyle name="Normal 4 77 5" xfId="60145"/>
    <cellStyle name="Normal 4 77 6" xfId="60146"/>
    <cellStyle name="Normal 4 77_Income Statement " xfId="60147"/>
    <cellStyle name="Normal 4 78" xfId="24200"/>
    <cellStyle name="Normal 4 78 2" xfId="24201"/>
    <cellStyle name="Normal 4 78 2 2" xfId="24202"/>
    <cellStyle name="Normal 4 78 2 2 2" xfId="24203"/>
    <cellStyle name="Normal 4 78 2 2 2 2" xfId="24204"/>
    <cellStyle name="Normal 4 78 2 2 3" xfId="24205"/>
    <cellStyle name="Normal 4 78 2 2 4" xfId="24206"/>
    <cellStyle name="Normal 4 78 2 3" xfId="24207"/>
    <cellStyle name="Normal 4 78 2 3 2" xfId="24208"/>
    <cellStyle name="Normal 4 78 3" xfId="24209"/>
    <cellStyle name="Normal 4 78 3 2" xfId="60148"/>
    <cellStyle name="Normal 4 78 3 3" xfId="60149"/>
    <cellStyle name="Normal 4 78 4" xfId="60150"/>
    <cellStyle name="Normal 4 78 5" xfId="60151"/>
    <cellStyle name="Normal 4 78 6" xfId="60152"/>
    <cellStyle name="Normal 4 78_Income Statement " xfId="60153"/>
    <cellStyle name="Normal 4 79" xfId="24210"/>
    <cellStyle name="Normal 4 79 2" xfId="24211"/>
    <cellStyle name="Normal 4 79 2 2" xfId="24212"/>
    <cellStyle name="Normal 4 79 2 2 2" xfId="24213"/>
    <cellStyle name="Normal 4 79 2 2 2 2" xfId="24214"/>
    <cellStyle name="Normal 4 79 2 2 3" xfId="24215"/>
    <cellStyle name="Normal 4 79 2 2 4" xfId="24216"/>
    <cellStyle name="Normal 4 79 2 3" xfId="24217"/>
    <cellStyle name="Normal 4 79 2 3 2" xfId="24218"/>
    <cellStyle name="Normal 4 79 3" xfId="24219"/>
    <cellStyle name="Normal 4 79 3 2" xfId="60154"/>
    <cellStyle name="Normal 4 79 3 3" xfId="60155"/>
    <cellStyle name="Normal 4 79 4" xfId="60156"/>
    <cellStyle name="Normal 4 79 5" xfId="60157"/>
    <cellStyle name="Normal 4 79 6" xfId="60158"/>
    <cellStyle name="Normal 4 79_Income Statement " xfId="60159"/>
    <cellStyle name="Normal 4 8" xfId="24220"/>
    <cellStyle name="Normal 4 8 2" xfId="24221"/>
    <cellStyle name="Normal 4 8 2 2" xfId="24222"/>
    <cellStyle name="Normal 4 8 2 2 2" xfId="24223"/>
    <cellStyle name="Normal 4 8 2 2 2 2" xfId="24224"/>
    <cellStyle name="Normal 4 8 2 2 3" xfId="24225"/>
    <cellStyle name="Normal 4 8 2 2 4" xfId="24226"/>
    <cellStyle name="Normal 4 8 2 3" xfId="24227"/>
    <cellStyle name="Normal 4 8 2 4" xfId="24228"/>
    <cellStyle name="Normal 4 8 3" xfId="24229"/>
    <cellStyle name="Normal 4 8 3 2" xfId="24230"/>
    <cellStyle name="Normal 4 8 4" xfId="24231"/>
    <cellStyle name="Normal 4 8 4 2" xfId="24232"/>
    <cellStyle name="Normal 4 8 4 3" xfId="24233"/>
    <cellStyle name="Normal 4 8 5" xfId="24234"/>
    <cellStyle name="Normal 4 8 5 2" xfId="24235"/>
    <cellStyle name="Normal 4 8 6" xfId="24236"/>
    <cellStyle name="Normal 4 8 6 2" xfId="24237"/>
    <cellStyle name="Normal 4 8 7" xfId="24238"/>
    <cellStyle name="Normal 4 8 7 2" xfId="24239"/>
    <cellStyle name="Normal 4 8 8" xfId="24240"/>
    <cellStyle name="Normal 4 8_Income Statement " xfId="60160"/>
    <cellStyle name="Normal 4 80" xfId="24241"/>
    <cellStyle name="Normal 4 80 2" xfId="24242"/>
    <cellStyle name="Normal 4 80 2 2" xfId="24243"/>
    <cellStyle name="Normal 4 80 2 2 2" xfId="24244"/>
    <cellStyle name="Normal 4 80 2 2 2 2" xfId="24245"/>
    <cellStyle name="Normal 4 80 2 2 3" xfId="24246"/>
    <cellStyle name="Normal 4 80 2 2 4" xfId="24247"/>
    <cellStyle name="Normal 4 80 2 3" xfId="24248"/>
    <cellStyle name="Normal 4 80 2 3 2" xfId="24249"/>
    <cellStyle name="Normal 4 80 3" xfId="24250"/>
    <cellStyle name="Normal 4 80 3 2" xfId="60161"/>
    <cellStyle name="Normal 4 80 3 3" xfId="60162"/>
    <cellStyle name="Normal 4 80 4" xfId="60163"/>
    <cellStyle name="Normal 4 80 5" xfId="60164"/>
    <cellStyle name="Normal 4 80 6" xfId="60165"/>
    <cellStyle name="Normal 4 80_Income Statement " xfId="60166"/>
    <cellStyle name="Normal 4 81" xfId="24251"/>
    <cellStyle name="Normal 4 81 2" xfId="24252"/>
    <cellStyle name="Normal 4 81 2 2" xfId="24253"/>
    <cellStyle name="Normal 4 81 2 2 2" xfId="24254"/>
    <cellStyle name="Normal 4 81 2 2 2 2" xfId="24255"/>
    <cellStyle name="Normal 4 81 2 2 3" xfId="24256"/>
    <cellStyle name="Normal 4 81 2 2 4" xfId="24257"/>
    <cellStyle name="Normal 4 81 2 3" xfId="24258"/>
    <cellStyle name="Normal 4 81 2 3 2" xfId="24259"/>
    <cellStyle name="Normal 4 81 3" xfId="24260"/>
    <cellStyle name="Normal 4 81 3 2" xfId="60167"/>
    <cellStyle name="Normal 4 81 3 3" xfId="60168"/>
    <cellStyle name="Normal 4 81 4" xfId="60169"/>
    <cellStyle name="Normal 4 81 5" xfId="60170"/>
    <cellStyle name="Normal 4 81 6" xfId="60171"/>
    <cellStyle name="Normal 4 81_Income Statement " xfId="60172"/>
    <cellStyle name="Normal 4 82" xfId="24261"/>
    <cellStyle name="Normal 4 82 2" xfId="24262"/>
    <cellStyle name="Normal 4 82 2 2" xfId="24263"/>
    <cellStyle name="Normal 4 82 2 2 2" xfId="24264"/>
    <cellStyle name="Normal 4 82 2 2 2 2" xfId="24265"/>
    <cellStyle name="Normal 4 82 2 2 3" xfId="24266"/>
    <cellStyle name="Normal 4 82 2 2 4" xfId="24267"/>
    <cellStyle name="Normal 4 82 2 3" xfId="24268"/>
    <cellStyle name="Normal 4 82 2 3 2" xfId="24269"/>
    <cellStyle name="Normal 4 82 3" xfId="24270"/>
    <cellStyle name="Normal 4 82 3 2" xfId="60173"/>
    <cellStyle name="Normal 4 82 3 3" xfId="60174"/>
    <cellStyle name="Normal 4 82 4" xfId="60175"/>
    <cellStyle name="Normal 4 82 5" xfId="60176"/>
    <cellStyle name="Normal 4 82 6" xfId="60177"/>
    <cellStyle name="Normal 4 82_Income Statement " xfId="60178"/>
    <cellStyle name="Normal 4 83" xfId="24271"/>
    <cellStyle name="Normal 4 83 2" xfId="24272"/>
    <cellStyle name="Normal 4 83 2 2" xfId="24273"/>
    <cellStyle name="Normal 4 83 2 2 2" xfId="24274"/>
    <cellStyle name="Normal 4 83 2 2 2 2" xfId="24275"/>
    <cellStyle name="Normal 4 83 2 2 3" xfId="24276"/>
    <cellStyle name="Normal 4 83 2 2 4" xfId="24277"/>
    <cellStyle name="Normal 4 83 2 3" xfId="24278"/>
    <cellStyle name="Normal 4 83 2 3 2" xfId="24279"/>
    <cellStyle name="Normal 4 83 3" xfId="24280"/>
    <cellStyle name="Normal 4 83 3 2" xfId="60179"/>
    <cellStyle name="Normal 4 83 3 3" xfId="60180"/>
    <cellStyle name="Normal 4 83 4" xfId="60181"/>
    <cellStyle name="Normal 4 83 5" xfId="60182"/>
    <cellStyle name="Normal 4 83 6" xfId="60183"/>
    <cellStyle name="Normal 4 83_Income Statement " xfId="60184"/>
    <cellStyle name="Normal 4 84" xfId="24281"/>
    <cellStyle name="Normal 4 84 2" xfId="24282"/>
    <cellStyle name="Normal 4 84 2 2" xfId="24283"/>
    <cellStyle name="Normal 4 84 2 2 2" xfId="24284"/>
    <cellStyle name="Normal 4 84 2 2 2 2" xfId="24285"/>
    <cellStyle name="Normal 4 84 2 2 3" xfId="24286"/>
    <cellStyle name="Normal 4 84 2 2 4" xfId="24287"/>
    <cellStyle name="Normal 4 84 2 3" xfId="24288"/>
    <cellStyle name="Normal 4 84 2 3 2" xfId="24289"/>
    <cellStyle name="Normal 4 84 3" xfId="24290"/>
    <cellStyle name="Normal 4 84 3 2" xfId="60185"/>
    <cellStyle name="Normal 4 84 3 3" xfId="60186"/>
    <cellStyle name="Normal 4 84 4" xfId="60187"/>
    <cellStyle name="Normal 4 84 5" xfId="60188"/>
    <cellStyle name="Normal 4 84 6" xfId="60189"/>
    <cellStyle name="Normal 4 84_Income Statement " xfId="60190"/>
    <cellStyle name="Normal 4 85" xfId="24291"/>
    <cellStyle name="Normal 4 85 10" xfId="24292"/>
    <cellStyle name="Normal 4 85 10 2" xfId="24293"/>
    <cellStyle name="Normal 4 85 10 2 2" xfId="24294"/>
    <cellStyle name="Normal 4 85 10 2 2 2" xfId="24295"/>
    <cellStyle name="Normal 4 85 10 2 3" xfId="24296"/>
    <cellStyle name="Normal 4 85 10 2 4" xfId="24297"/>
    <cellStyle name="Normal 4 85 10 3" xfId="24298"/>
    <cellStyle name="Normal 4 85 10 3 2" xfId="24299"/>
    <cellStyle name="Normal 4 85 11" xfId="24300"/>
    <cellStyle name="Normal 4 85 11 2" xfId="60191"/>
    <cellStyle name="Normal 4 85 11 3" xfId="60192"/>
    <cellStyle name="Normal 4 85 12" xfId="60193"/>
    <cellStyle name="Normal 4 85 13" xfId="60194"/>
    <cellStyle name="Normal 4 85 14" xfId="60195"/>
    <cellStyle name="Normal 4 85 2" xfId="24301"/>
    <cellStyle name="Normal 4 85 2 2" xfId="24302"/>
    <cellStyle name="Normal 4 85 2 2 2" xfId="24303"/>
    <cellStyle name="Normal 4 85 2 2 2 2" xfId="24304"/>
    <cellStyle name="Normal 4 85 2 2 2 2 2" xfId="24305"/>
    <cellStyle name="Normal 4 85 2 2 2 3" xfId="24306"/>
    <cellStyle name="Normal 4 85 2 2 2 4" xfId="24307"/>
    <cellStyle name="Normal 4 85 2 2 3" xfId="24308"/>
    <cellStyle name="Normal 4 85 2 2 3 2" xfId="24309"/>
    <cellStyle name="Normal 4 85 2 3" xfId="24310"/>
    <cellStyle name="Normal 4 85 2 3 2" xfId="60196"/>
    <cellStyle name="Normal 4 85 2 3 3" xfId="60197"/>
    <cellStyle name="Normal 4 85 2 4" xfId="60198"/>
    <cellStyle name="Normal 4 85 2 5" xfId="60199"/>
    <cellStyle name="Normal 4 85 2 6" xfId="60200"/>
    <cellStyle name="Normal 4 85 2_Income Statement " xfId="60201"/>
    <cellStyle name="Normal 4 85 3" xfId="24311"/>
    <cellStyle name="Normal 4 85 3 2" xfId="24312"/>
    <cellStyle name="Normal 4 85 3 2 2" xfId="24313"/>
    <cellStyle name="Normal 4 85 3 2 2 2" xfId="24314"/>
    <cellStyle name="Normal 4 85 3 2 2 2 2" xfId="24315"/>
    <cellStyle name="Normal 4 85 3 2 2 3" xfId="24316"/>
    <cellStyle name="Normal 4 85 3 2 2 4" xfId="24317"/>
    <cellStyle name="Normal 4 85 3 2 3" xfId="24318"/>
    <cellStyle name="Normal 4 85 3 2 3 2" xfId="24319"/>
    <cellStyle name="Normal 4 85 3 3" xfId="24320"/>
    <cellStyle name="Normal 4 85 3 3 2" xfId="60202"/>
    <cellStyle name="Normal 4 85 3 3 3" xfId="60203"/>
    <cellStyle name="Normal 4 85 3 4" xfId="60204"/>
    <cellStyle name="Normal 4 85 3 5" xfId="60205"/>
    <cellStyle name="Normal 4 85 3 6" xfId="60206"/>
    <cellStyle name="Normal 4 85 3_Income Statement " xfId="60207"/>
    <cellStyle name="Normal 4 85 4" xfId="24321"/>
    <cellStyle name="Normal 4 85 4 2" xfId="24322"/>
    <cellStyle name="Normal 4 85 4 2 2" xfId="24323"/>
    <cellStyle name="Normal 4 85 4 2 2 2" xfId="24324"/>
    <cellStyle name="Normal 4 85 4 2 2 2 2" xfId="24325"/>
    <cellStyle name="Normal 4 85 4 2 2 3" xfId="24326"/>
    <cellStyle name="Normal 4 85 4 2 2 4" xfId="24327"/>
    <cellStyle name="Normal 4 85 4 2 3" xfId="24328"/>
    <cellStyle name="Normal 4 85 4 2 3 2" xfId="24329"/>
    <cellStyle name="Normal 4 85 4 3" xfId="24330"/>
    <cellStyle name="Normal 4 85 4 3 2" xfId="60208"/>
    <cellStyle name="Normal 4 85 4 3 3" xfId="60209"/>
    <cellStyle name="Normal 4 85 4 4" xfId="60210"/>
    <cellStyle name="Normal 4 85 4 5" xfId="60211"/>
    <cellStyle name="Normal 4 85 4 6" xfId="60212"/>
    <cellStyle name="Normal 4 85 4_Income Statement " xfId="60213"/>
    <cellStyle name="Normal 4 85 5" xfId="24331"/>
    <cellStyle name="Normal 4 85 5 2" xfId="24332"/>
    <cellStyle name="Normal 4 85 5 2 2" xfId="24333"/>
    <cellStyle name="Normal 4 85 5 2 2 2" xfId="24334"/>
    <cellStyle name="Normal 4 85 5 2 2 2 2" xfId="24335"/>
    <cellStyle name="Normal 4 85 5 2 2 3" xfId="24336"/>
    <cellStyle name="Normal 4 85 5 2 2 4" xfId="24337"/>
    <cellStyle name="Normal 4 85 5 2 3" xfId="24338"/>
    <cellStyle name="Normal 4 85 5 2 3 2" xfId="24339"/>
    <cellStyle name="Normal 4 85 5 3" xfId="24340"/>
    <cellStyle name="Normal 4 85 5 3 2" xfId="60214"/>
    <cellStyle name="Normal 4 85 5 3 3" xfId="60215"/>
    <cellStyle name="Normal 4 85 5 4" xfId="60216"/>
    <cellStyle name="Normal 4 85 5 5" xfId="60217"/>
    <cellStyle name="Normal 4 85 5 6" xfId="60218"/>
    <cellStyle name="Normal 4 85 5_Income Statement " xfId="60219"/>
    <cellStyle name="Normal 4 85 6" xfId="24341"/>
    <cellStyle name="Normal 4 85 6 2" xfId="24342"/>
    <cellStyle name="Normal 4 85 6 2 2" xfId="24343"/>
    <cellStyle name="Normal 4 85 6 2 2 2" xfId="24344"/>
    <cellStyle name="Normal 4 85 6 2 2 2 2" xfId="24345"/>
    <cellStyle name="Normal 4 85 6 2 2 3" xfId="24346"/>
    <cellStyle name="Normal 4 85 6 2 2 4" xfId="24347"/>
    <cellStyle name="Normal 4 85 6 2 3" xfId="24348"/>
    <cellStyle name="Normal 4 85 6 2 3 2" xfId="24349"/>
    <cellStyle name="Normal 4 85 6 3" xfId="24350"/>
    <cellStyle name="Normal 4 85 6 3 2" xfId="60220"/>
    <cellStyle name="Normal 4 85 6 3 3" xfId="60221"/>
    <cellStyle name="Normal 4 85 6 4" xfId="60222"/>
    <cellStyle name="Normal 4 85 6 5" xfId="60223"/>
    <cellStyle name="Normal 4 85 6 6" xfId="60224"/>
    <cellStyle name="Normal 4 85 6_Income Statement " xfId="60225"/>
    <cellStyle name="Normal 4 85 7" xfId="24351"/>
    <cellStyle name="Normal 4 85 7 2" xfId="24352"/>
    <cellStyle name="Normal 4 85 7 2 2" xfId="24353"/>
    <cellStyle name="Normal 4 85 7 2 2 2" xfId="24354"/>
    <cellStyle name="Normal 4 85 7 2 2 2 2" xfId="24355"/>
    <cellStyle name="Normal 4 85 7 2 2 3" xfId="24356"/>
    <cellStyle name="Normal 4 85 7 2 2 4" xfId="24357"/>
    <cellStyle name="Normal 4 85 7 2 3" xfId="24358"/>
    <cellStyle name="Normal 4 85 7 2 3 2" xfId="24359"/>
    <cellStyle name="Normal 4 85 7 3" xfId="24360"/>
    <cellStyle name="Normal 4 85 7 3 2" xfId="60226"/>
    <cellStyle name="Normal 4 85 7 3 3" xfId="60227"/>
    <cellStyle name="Normal 4 85 7 4" xfId="60228"/>
    <cellStyle name="Normal 4 85 7 5" xfId="60229"/>
    <cellStyle name="Normal 4 85 7 6" xfId="60230"/>
    <cellStyle name="Normal 4 85 7_Income Statement " xfId="60231"/>
    <cellStyle name="Normal 4 85 8" xfId="24361"/>
    <cellStyle name="Normal 4 85 8 2" xfId="24362"/>
    <cellStyle name="Normal 4 85 8 2 2" xfId="24363"/>
    <cellStyle name="Normal 4 85 8 2 2 2" xfId="24364"/>
    <cellStyle name="Normal 4 85 8 2 2 2 2" xfId="24365"/>
    <cellStyle name="Normal 4 85 8 2 2 3" xfId="24366"/>
    <cellStyle name="Normal 4 85 8 2 2 4" xfId="24367"/>
    <cellStyle name="Normal 4 85 8 2 3" xfId="24368"/>
    <cellStyle name="Normal 4 85 8 2 3 2" xfId="24369"/>
    <cellStyle name="Normal 4 85 8 3" xfId="24370"/>
    <cellStyle name="Normal 4 85 8 3 2" xfId="60232"/>
    <cellStyle name="Normal 4 85 8 3 3" xfId="60233"/>
    <cellStyle name="Normal 4 85 8 4" xfId="60234"/>
    <cellStyle name="Normal 4 85 8 5" xfId="60235"/>
    <cellStyle name="Normal 4 85 8 6" xfId="60236"/>
    <cellStyle name="Normal 4 85 8_Income Statement " xfId="60237"/>
    <cellStyle name="Normal 4 85 9" xfId="24371"/>
    <cellStyle name="Normal 4 85 9 2" xfId="24372"/>
    <cellStyle name="Normal 4 85 9 2 2" xfId="24373"/>
    <cellStyle name="Normal 4 85 9 2 2 2" xfId="24374"/>
    <cellStyle name="Normal 4 85 9 2 2 2 2" xfId="24375"/>
    <cellStyle name="Normal 4 85 9 2 2 3" xfId="24376"/>
    <cellStyle name="Normal 4 85 9 2 2 4" xfId="24377"/>
    <cellStyle name="Normal 4 85 9 2 3" xfId="24378"/>
    <cellStyle name="Normal 4 85 9 2 3 2" xfId="24379"/>
    <cellStyle name="Normal 4 85 9 3" xfId="24380"/>
    <cellStyle name="Normal 4 85 9 3 2" xfId="60238"/>
    <cellStyle name="Normal 4 85 9 3 3" xfId="60239"/>
    <cellStyle name="Normal 4 85 9 4" xfId="60240"/>
    <cellStyle name="Normal 4 85 9 5" xfId="60241"/>
    <cellStyle name="Normal 4 85 9 6" xfId="60242"/>
    <cellStyle name="Normal 4 85 9_Income Statement " xfId="60243"/>
    <cellStyle name="Normal 4 85_BPC Account Hierarchy FERC Template" xfId="60244"/>
    <cellStyle name="Normal 4 86" xfId="24381"/>
    <cellStyle name="Normal 4 86 10" xfId="24382"/>
    <cellStyle name="Normal 4 86 10 2" xfId="24383"/>
    <cellStyle name="Normal 4 86 10 2 2" xfId="24384"/>
    <cellStyle name="Normal 4 86 10 2 2 2" xfId="24385"/>
    <cellStyle name="Normal 4 86 10 2 3" xfId="24386"/>
    <cellStyle name="Normal 4 86 10 2 4" xfId="24387"/>
    <cellStyle name="Normal 4 86 10 3" xfId="24388"/>
    <cellStyle name="Normal 4 86 10 3 2" xfId="24389"/>
    <cellStyle name="Normal 4 86 11" xfId="24390"/>
    <cellStyle name="Normal 4 86 11 2" xfId="60245"/>
    <cellStyle name="Normal 4 86 11 3" xfId="60246"/>
    <cellStyle name="Normal 4 86 12" xfId="60247"/>
    <cellStyle name="Normal 4 86 13" xfId="60248"/>
    <cellStyle name="Normal 4 86 14" xfId="60249"/>
    <cellStyle name="Normal 4 86 2" xfId="24391"/>
    <cellStyle name="Normal 4 86 2 2" xfId="24392"/>
    <cellStyle name="Normal 4 86 2 2 2" xfId="24393"/>
    <cellStyle name="Normal 4 86 2 2 2 2" xfId="24394"/>
    <cellStyle name="Normal 4 86 2 2 2 2 2" xfId="24395"/>
    <cellStyle name="Normal 4 86 2 2 2 3" xfId="24396"/>
    <cellStyle name="Normal 4 86 2 2 2 4" xfId="24397"/>
    <cellStyle name="Normal 4 86 2 2 3" xfId="24398"/>
    <cellStyle name="Normal 4 86 2 2 3 2" xfId="24399"/>
    <cellStyle name="Normal 4 86 2 3" xfId="24400"/>
    <cellStyle name="Normal 4 86 2 3 2" xfId="60250"/>
    <cellStyle name="Normal 4 86 2 3 3" xfId="60251"/>
    <cellStyle name="Normal 4 86 2 4" xfId="60252"/>
    <cellStyle name="Normal 4 86 2 5" xfId="60253"/>
    <cellStyle name="Normal 4 86 2 6" xfId="60254"/>
    <cellStyle name="Normal 4 86 2_Income Statement " xfId="60255"/>
    <cellStyle name="Normal 4 86 3" xfId="24401"/>
    <cellStyle name="Normal 4 86 3 2" xfId="24402"/>
    <cellStyle name="Normal 4 86 3 2 2" xfId="24403"/>
    <cellStyle name="Normal 4 86 3 2 2 2" xfId="24404"/>
    <cellStyle name="Normal 4 86 3 2 2 2 2" xfId="24405"/>
    <cellStyle name="Normal 4 86 3 2 2 3" xfId="24406"/>
    <cellStyle name="Normal 4 86 3 2 2 4" xfId="24407"/>
    <cellStyle name="Normal 4 86 3 2 3" xfId="24408"/>
    <cellStyle name="Normal 4 86 3 2 3 2" xfId="24409"/>
    <cellStyle name="Normal 4 86 3 3" xfId="24410"/>
    <cellStyle name="Normal 4 86 3 3 2" xfId="60256"/>
    <cellStyle name="Normal 4 86 3 3 3" xfId="60257"/>
    <cellStyle name="Normal 4 86 3 4" xfId="60258"/>
    <cellStyle name="Normal 4 86 3 5" xfId="60259"/>
    <cellStyle name="Normal 4 86 3 6" xfId="60260"/>
    <cellStyle name="Normal 4 86 3_Income Statement " xfId="60261"/>
    <cellStyle name="Normal 4 86 4" xfId="24411"/>
    <cellStyle name="Normal 4 86 4 2" xfId="24412"/>
    <cellStyle name="Normal 4 86 4 2 2" xfId="24413"/>
    <cellStyle name="Normal 4 86 4 2 2 2" xfId="24414"/>
    <cellStyle name="Normal 4 86 4 2 2 2 2" xfId="24415"/>
    <cellStyle name="Normal 4 86 4 2 2 3" xfId="24416"/>
    <cellStyle name="Normal 4 86 4 2 2 4" xfId="24417"/>
    <cellStyle name="Normal 4 86 4 2 3" xfId="24418"/>
    <cellStyle name="Normal 4 86 4 2 3 2" xfId="24419"/>
    <cellStyle name="Normal 4 86 4 3" xfId="24420"/>
    <cellStyle name="Normal 4 86 4 3 2" xfId="60262"/>
    <cellStyle name="Normal 4 86 4 3 3" xfId="60263"/>
    <cellStyle name="Normal 4 86 4 4" xfId="60264"/>
    <cellStyle name="Normal 4 86 4 5" xfId="60265"/>
    <cellStyle name="Normal 4 86 4 6" xfId="60266"/>
    <cellStyle name="Normal 4 86 4_Income Statement " xfId="60267"/>
    <cellStyle name="Normal 4 86 5" xfId="24421"/>
    <cellStyle name="Normal 4 86 5 2" xfId="24422"/>
    <cellStyle name="Normal 4 86 5 2 2" xfId="24423"/>
    <cellStyle name="Normal 4 86 5 2 2 2" xfId="24424"/>
    <cellStyle name="Normal 4 86 5 2 2 2 2" xfId="24425"/>
    <cellStyle name="Normal 4 86 5 2 2 3" xfId="24426"/>
    <cellStyle name="Normal 4 86 5 2 2 4" xfId="24427"/>
    <cellStyle name="Normal 4 86 5 2 3" xfId="24428"/>
    <cellStyle name="Normal 4 86 5 2 3 2" xfId="24429"/>
    <cellStyle name="Normal 4 86 5 3" xfId="24430"/>
    <cellStyle name="Normal 4 86 5 3 2" xfId="60268"/>
    <cellStyle name="Normal 4 86 5 3 3" xfId="60269"/>
    <cellStyle name="Normal 4 86 5 4" xfId="60270"/>
    <cellStyle name="Normal 4 86 5 5" xfId="60271"/>
    <cellStyle name="Normal 4 86 5 6" xfId="60272"/>
    <cellStyle name="Normal 4 86 5_Income Statement " xfId="60273"/>
    <cellStyle name="Normal 4 86 6" xfId="24431"/>
    <cellStyle name="Normal 4 86 6 2" xfId="24432"/>
    <cellStyle name="Normal 4 86 6 2 2" xfId="24433"/>
    <cellStyle name="Normal 4 86 6 2 2 2" xfId="24434"/>
    <cellStyle name="Normal 4 86 6 2 2 2 2" xfId="24435"/>
    <cellStyle name="Normal 4 86 6 2 2 3" xfId="24436"/>
    <cellStyle name="Normal 4 86 6 2 2 4" xfId="24437"/>
    <cellStyle name="Normal 4 86 6 2 3" xfId="24438"/>
    <cellStyle name="Normal 4 86 6 2 3 2" xfId="24439"/>
    <cellStyle name="Normal 4 86 6 3" xfId="24440"/>
    <cellStyle name="Normal 4 86 6 3 2" xfId="60274"/>
    <cellStyle name="Normal 4 86 6 3 3" xfId="60275"/>
    <cellStyle name="Normal 4 86 6 4" xfId="60276"/>
    <cellStyle name="Normal 4 86 6 5" xfId="60277"/>
    <cellStyle name="Normal 4 86 6 6" xfId="60278"/>
    <cellStyle name="Normal 4 86 6_Income Statement " xfId="60279"/>
    <cellStyle name="Normal 4 86 7" xfId="24441"/>
    <cellStyle name="Normal 4 86 7 2" xfId="24442"/>
    <cellStyle name="Normal 4 86 7 2 2" xfId="24443"/>
    <cellStyle name="Normal 4 86 7 2 2 2" xfId="24444"/>
    <cellStyle name="Normal 4 86 7 2 2 2 2" xfId="24445"/>
    <cellStyle name="Normal 4 86 7 2 2 3" xfId="24446"/>
    <cellStyle name="Normal 4 86 7 2 2 4" xfId="24447"/>
    <cellStyle name="Normal 4 86 7 2 3" xfId="24448"/>
    <cellStyle name="Normal 4 86 7 2 3 2" xfId="24449"/>
    <cellStyle name="Normal 4 86 7 3" xfId="24450"/>
    <cellStyle name="Normal 4 86 7 3 2" xfId="60280"/>
    <cellStyle name="Normal 4 86 7 3 3" xfId="60281"/>
    <cellStyle name="Normal 4 86 7 4" xfId="60282"/>
    <cellStyle name="Normal 4 86 7 5" xfId="60283"/>
    <cellStyle name="Normal 4 86 7 6" xfId="60284"/>
    <cellStyle name="Normal 4 86 7_Income Statement " xfId="60285"/>
    <cellStyle name="Normal 4 86 8" xfId="24451"/>
    <cellStyle name="Normal 4 86 8 2" xfId="24452"/>
    <cellStyle name="Normal 4 86 8 2 2" xfId="24453"/>
    <cellStyle name="Normal 4 86 8 2 2 2" xfId="24454"/>
    <cellStyle name="Normal 4 86 8 2 2 2 2" xfId="24455"/>
    <cellStyle name="Normal 4 86 8 2 2 3" xfId="24456"/>
    <cellStyle name="Normal 4 86 8 2 2 4" xfId="24457"/>
    <cellStyle name="Normal 4 86 8 2 3" xfId="24458"/>
    <cellStyle name="Normal 4 86 8 2 3 2" xfId="24459"/>
    <cellStyle name="Normal 4 86 8 3" xfId="24460"/>
    <cellStyle name="Normal 4 86 8 3 2" xfId="60286"/>
    <cellStyle name="Normal 4 86 8 3 3" xfId="60287"/>
    <cellStyle name="Normal 4 86 8 4" xfId="60288"/>
    <cellStyle name="Normal 4 86 8 5" xfId="60289"/>
    <cellStyle name="Normal 4 86 8 6" xfId="60290"/>
    <cellStyle name="Normal 4 86 8_Income Statement " xfId="60291"/>
    <cellStyle name="Normal 4 86 9" xfId="24461"/>
    <cellStyle name="Normal 4 86 9 2" xfId="24462"/>
    <cellStyle name="Normal 4 86 9 2 2" xfId="24463"/>
    <cellStyle name="Normal 4 86 9 2 2 2" xfId="24464"/>
    <cellStyle name="Normal 4 86 9 2 2 2 2" xfId="24465"/>
    <cellStyle name="Normal 4 86 9 2 2 3" xfId="24466"/>
    <cellStyle name="Normal 4 86 9 2 2 4" xfId="24467"/>
    <cellStyle name="Normal 4 86 9 2 3" xfId="24468"/>
    <cellStyle name="Normal 4 86 9 2 3 2" xfId="24469"/>
    <cellStyle name="Normal 4 86 9 3" xfId="24470"/>
    <cellStyle name="Normal 4 86 9 3 2" xfId="60292"/>
    <cellStyle name="Normal 4 86 9 3 3" xfId="60293"/>
    <cellStyle name="Normal 4 86 9 4" xfId="60294"/>
    <cellStyle name="Normal 4 86 9 5" xfId="60295"/>
    <cellStyle name="Normal 4 86 9 6" xfId="60296"/>
    <cellStyle name="Normal 4 86 9_Income Statement " xfId="60297"/>
    <cellStyle name="Normal 4 86_BPC Account Hierarchy FERC Template" xfId="60298"/>
    <cellStyle name="Normal 4 87" xfId="24471"/>
    <cellStyle name="Normal 4 87 10" xfId="24472"/>
    <cellStyle name="Normal 4 87 10 2" xfId="24473"/>
    <cellStyle name="Normal 4 87 10 2 2" xfId="24474"/>
    <cellStyle name="Normal 4 87 10 2 2 2" xfId="24475"/>
    <cellStyle name="Normal 4 87 10 2 3" xfId="24476"/>
    <cellStyle name="Normal 4 87 10 2 4" xfId="24477"/>
    <cellStyle name="Normal 4 87 10 3" xfId="24478"/>
    <cellStyle name="Normal 4 87 10 3 2" xfId="24479"/>
    <cellStyle name="Normal 4 87 11" xfId="24480"/>
    <cellStyle name="Normal 4 87 11 2" xfId="60299"/>
    <cellStyle name="Normal 4 87 11 3" xfId="60300"/>
    <cellStyle name="Normal 4 87 12" xfId="60301"/>
    <cellStyle name="Normal 4 87 13" xfId="60302"/>
    <cellStyle name="Normal 4 87 14" xfId="60303"/>
    <cellStyle name="Normal 4 87 2" xfId="24481"/>
    <cellStyle name="Normal 4 87 2 2" xfId="24482"/>
    <cellStyle name="Normal 4 87 2 2 2" xfId="24483"/>
    <cellStyle name="Normal 4 87 2 2 2 2" xfId="24484"/>
    <cellStyle name="Normal 4 87 2 2 2 2 2" xfId="24485"/>
    <cellStyle name="Normal 4 87 2 2 2 3" xfId="24486"/>
    <cellStyle name="Normal 4 87 2 2 2 4" xfId="24487"/>
    <cellStyle name="Normal 4 87 2 2 3" xfId="24488"/>
    <cellStyle name="Normal 4 87 2 2 3 2" xfId="24489"/>
    <cellStyle name="Normal 4 87 2 3" xfId="24490"/>
    <cellStyle name="Normal 4 87 2 3 2" xfId="60304"/>
    <cellStyle name="Normal 4 87 2 3 3" xfId="60305"/>
    <cellStyle name="Normal 4 87 2 4" xfId="60306"/>
    <cellStyle name="Normal 4 87 2 5" xfId="60307"/>
    <cellStyle name="Normal 4 87 2 6" xfId="60308"/>
    <cellStyle name="Normal 4 87 2_Income Statement " xfId="60309"/>
    <cellStyle name="Normal 4 87 3" xfId="24491"/>
    <cellStyle name="Normal 4 87 3 2" xfId="24492"/>
    <cellStyle name="Normal 4 87 3 2 2" xfId="24493"/>
    <cellStyle name="Normal 4 87 3 2 2 2" xfId="24494"/>
    <cellStyle name="Normal 4 87 3 2 2 2 2" xfId="24495"/>
    <cellStyle name="Normal 4 87 3 2 2 3" xfId="24496"/>
    <cellStyle name="Normal 4 87 3 2 2 4" xfId="24497"/>
    <cellStyle name="Normal 4 87 3 2 3" xfId="24498"/>
    <cellStyle name="Normal 4 87 3 2 3 2" xfId="24499"/>
    <cellStyle name="Normal 4 87 3 3" xfId="24500"/>
    <cellStyle name="Normal 4 87 3 3 2" xfId="60310"/>
    <cellStyle name="Normal 4 87 3 3 3" xfId="60311"/>
    <cellStyle name="Normal 4 87 3 4" xfId="60312"/>
    <cellStyle name="Normal 4 87 3 5" xfId="60313"/>
    <cellStyle name="Normal 4 87 3 6" xfId="60314"/>
    <cellStyle name="Normal 4 87 3_Income Statement " xfId="60315"/>
    <cellStyle name="Normal 4 87 4" xfId="24501"/>
    <cellStyle name="Normal 4 87 4 2" xfId="24502"/>
    <cellStyle name="Normal 4 87 4 2 2" xfId="24503"/>
    <cellStyle name="Normal 4 87 4 2 2 2" xfId="24504"/>
    <cellStyle name="Normal 4 87 4 2 2 2 2" xfId="24505"/>
    <cellStyle name="Normal 4 87 4 2 2 3" xfId="24506"/>
    <cellStyle name="Normal 4 87 4 2 2 4" xfId="24507"/>
    <cellStyle name="Normal 4 87 4 2 3" xfId="24508"/>
    <cellStyle name="Normal 4 87 4 2 3 2" xfId="24509"/>
    <cellStyle name="Normal 4 87 4 3" xfId="24510"/>
    <cellStyle name="Normal 4 87 4 3 2" xfId="60316"/>
    <cellStyle name="Normal 4 87 4 3 3" xfId="60317"/>
    <cellStyle name="Normal 4 87 4 4" xfId="60318"/>
    <cellStyle name="Normal 4 87 4 5" xfId="60319"/>
    <cellStyle name="Normal 4 87 4 6" xfId="60320"/>
    <cellStyle name="Normal 4 87 4_Income Statement " xfId="60321"/>
    <cellStyle name="Normal 4 87 5" xfId="24511"/>
    <cellStyle name="Normal 4 87 5 2" xfId="24512"/>
    <cellStyle name="Normal 4 87 5 2 2" xfId="24513"/>
    <cellStyle name="Normal 4 87 5 2 2 2" xfId="24514"/>
    <cellStyle name="Normal 4 87 5 2 2 2 2" xfId="24515"/>
    <cellStyle name="Normal 4 87 5 2 2 3" xfId="24516"/>
    <cellStyle name="Normal 4 87 5 2 2 4" xfId="24517"/>
    <cellStyle name="Normal 4 87 5 2 3" xfId="24518"/>
    <cellStyle name="Normal 4 87 5 2 3 2" xfId="24519"/>
    <cellStyle name="Normal 4 87 5 3" xfId="24520"/>
    <cellStyle name="Normal 4 87 5 3 2" xfId="60322"/>
    <cellStyle name="Normal 4 87 5 3 3" xfId="60323"/>
    <cellStyle name="Normal 4 87 5 4" xfId="60324"/>
    <cellStyle name="Normal 4 87 5 5" xfId="60325"/>
    <cellStyle name="Normal 4 87 5 6" xfId="60326"/>
    <cellStyle name="Normal 4 87 5_Income Statement " xfId="60327"/>
    <cellStyle name="Normal 4 87 6" xfId="24521"/>
    <cellStyle name="Normal 4 87 6 2" xfId="24522"/>
    <cellStyle name="Normal 4 87 6 2 2" xfId="24523"/>
    <cellStyle name="Normal 4 87 6 2 2 2" xfId="24524"/>
    <cellStyle name="Normal 4 87 6 2 2 2 2" xfId="24525"/>
    <cellStyle name="Normal 4 87 6 2 2 3" xfId="24526"/>
    <cellStyle name="Normal 4 87 6 2 2 4" xfId="24527"/>
    <cellStyle name="Normal 4 87 6 2 3" xfId="24528"/>
    <cellStyle name="Normal 4 87 6 2 3 2" xfId="24529"/>
    <cellStyle name="Normal 4 87 6 3" xfId="24530"/>
    <cellStyle name="Normal 4 87 6 3 2" xfId="60328"/>
    <cellStyle name="Normal 4 87 6 3 3" xfId="60329"/>
    <cellStyle name="Normal 4 87 6 4" xfId="60330"/>
    <cellStyle name="Normal 4 87 6 5" xfId="60331"/>
    <cellStyle name="Normal 4 87 6 6" xfId="60332"/>
    <cellStyle name="Normal 4 87 6_Income Statement " xfId="60333"/>
    <cellStyle name="Normal 4 87 7" xfId="24531"/>
    <cellStyle name="Normal 4 87 7 2" xfId="24532"/>
    <cellStyle name="Normal 4 87 7 2 2" xfId="24533"/>
    <cellStyle name="Normal 4 87 7 2 2 2" xfId="24534"/>
    <cellStyle name="Normal 4 87 7 2 2 2 2" xfId="24535"/>
    <cellStyle name="Normal 4 87 7 2 2 3" xfId="24536"/>
    <cellStyle name="Normal 4 87 7 2 2 4" xfId="24537"/>
    <cellStyle name="Normal 4 87 7 2 3" xfId="24538"/>
    <cellStyle name="Normal 4 87 7 2 3 2" xfId="24539"/>
    <cellStyle name="Normal 4 87 7 3" xfId="24540"/>
    <cellStyle name="Normal 4 87 7 3 2" xfId="60334"/>
    <cellStyle name="Normal 4 87 7 3 3" xfId="60335"/>
    <cellStyle name="Normal 4 87 7 4" xfId="60336"/>
    <cellStyle name="Normal 4 87 7 5" xfId="60337"/>
    <cellStyle name="Normal 4 87 7 6" xfId="60338"/>
    <cellStyle name="Normal 4 87 7_Income Statement " xfId="60339"/>
    <cellStyle name="Normal 4 87 8" xfId="24541"/>
    <cellStyle name="Normal 4 87 8 2" xfId="24542"/>
    <cellStyle name="Normal 4 87 8 2 2" xfId="24543"/>
    <cellStyle name="Normal 4 87 8 2 2 2" xfId="24544"/>
    <cellStyle name="Normal 4 87 8 2 2 2 2" xfId="24545"/>
    <cellStyle name="Normal 4 87 8 2 2 3" xfId="24546"/>
    <cellStyle name="Normal 4 87 8 2 2 4" xfId="24547"/>
    <cellStyle name="Normal 4 87 8 2 3" xfId="24548"/>
    <cellStyle name="Normal 4 87 8 2 3 2" xfId="24549"/>
    <cellStyle name="Normal 4 87 8 3" xfId="24550"/>
    <cellStyle name="Normal 4 87 8 3 2" xfId="60340"/>
    <cellStyle name="Normal 4 87 8 3 3" xfId="60341"/>
    <cellStyle name="Normal 4 87 8 4" xfId="60342"/>
    <cellStyle name="Normal 4 87 8 5" xfId="60343"/>
    <cellStyle name="Normal 4 87 8 6" xfId="60344"/>
    <cellStyle name="Normal 4 87 8_Income Statement " xfId="60345"/>
    <cellStyle name="Normal 4 87 9" xfId="24551"/>
    <cellStyle name="Normal 4 87 9 2" xfId="24552"/>
    <cellStyle name="Normal 4 87 9 2 2" xfId="24553"/>
    <cellStyle name="Normal 4 87 9 2 2 2" xfId="24554"/>
    <cellStyle name="Normal 4 87 9 2 2 2 2" xfId="24555"/>
    <cellStyle name="Normal 4 87 9 2 2 3" xfId="24556"/>
    <cellStyle name="Normal 4 87 9 2 2 4" xfId="24557"/>
    <cellStyle name="Normal 4 87 9 2 3" xfId="24558"/>
    <cellStyle name="Normal 4 87 9 2 3 2" xfId="24559"/>
    <cellStyle name="Normal 4 87 9 3" xfId="24560"/>
    <cellStyle name="Normal 4 87 9 3 2" xfId="60346"/>
    <cellStyle name="Normal 4 87 9 3 3" xfId="60347"/>
    <cellStyle name="Normal 4 87 9 4" xfId="60348"/>
    <cellStyle name="Normal 4 87 9 5" xfId="60349"/>
    <cellStyle name="Normal 4 87 9 6" xfId="60350"/>
    <cellStyle name="Normal 4 87 9_Income Statement " xfId="60351"/>
    <cellStyle name="Normal 4 87_BPC Account Hierarchy FERC Template" xfId="60352"/>
    <cellStyle name="Normal 4 88" xfId="24561"/>
    <cellStyle name="Normal 4 88 2" xfId="24562"/>
    <cellStyle name="Normal 4 88 2 2" xfId="24563"/>
    <cellStyle name="Normal 4 88 2 2 2" xfId="24564"/>
    <cellStyle name="Normal 4 88 2 2 2 2" xfId="24565"/>
    <cellStyle name="Normal 4 88 2 2 3" xfId="24566"/>
    <cellStyle name="Normal 4 88 2 2 4" xfId="24567"/>
    <cellStyle name="Normal 4 88 2 3" xfId="24568"/>
    <cellStyle name="Normal 4 88 2 3 2" xfId="24569"/>
    <cellStyle name="Normal 4 88 3" xfId="24570"/>
    <cellStyle name="Normal 4 88 3 2" xfId="60353"/>
    <cellStyle name="Normal 4 88 3 3" xfId="60354"/>
    <cellStyle name="Normal 4 88 4" xfId="60355"/>
    <cellStyle name="Normal 4 88 5" xfId="60356"/>
    <cellStyle name="Normal 4 88 6" xfId="60357"/>
    <cellStyle name="Normal 4 88_Income Statement " xfId="60358"/>
    <cellStyle name="Normal 4 89" xfId="24571"/>
    <cellStyle name="Normal 4 89 2" xfId="24572"/>
    <cellStyle name="Normal 4 89 2 2" xfId="24573"/>
    <cellStyle name="Normal 4 89 2 2 2" xfId="24574"/>
    <cellStyle name="Normal 4 89 2 2 2 2" xfId="24575"/>
    <cellStyle name="Normal 4 89 2 2 3" xfId="24576"/>
    <cellStyle name="Normal 4 89 2 2 4" xfId="24577"/>
    <cellStyle name="Normal 4 89 2 3" xfId="24578"/>
    <cellStyle name="Normal 4 89 2 3 2" xfId="24579"/>
    <cellStyle name="Normal 4 89 3" xfId="24580"/>
    <cellStyle name="Normal 4 89 3 2" xfId="60359"/>
    <cellStyle name="Normal 4 89 3 3" xfId="60360"/>
    <cellStyle name="Normal 4 89 4" xfId="60361"/>
    <cellStyle name="Normal 4 89 5" xfId="60362"/>
    <cellStyle name="Normal 4 89 6" xfId="60363"/>
    <cellStyle name="Normal 4 89_Income Statement " xfId="60364"/>
    <cellStyle name="Normal 4 9" xfId="24581"/>
    <cellStyle name="Normal 4 9 2" xfId="24582"/>
    <cellStyle name="Normal 4 9 2 2" xfId="24583"/>
    <cellStyle name="Normal 4 9 2 2 2" xfId="24584"/>
    <cellStyle name="Normal 4 9 2 2 2 2" xfId="24585"/>
    <cellStyle name="Normal 4 9 2 2 3" xfId="24586"/>
    <cellStyle name="Normal 4 9 2 2 4" xfId="24587"/>
    <cellStyle name="Normal 4 9 2 3" xfId="24588"/>
    <cellStyle name="Normal 4 9 2 4" xfId="24589"/>
    <cellStyle name="Normal 4 9 3" xfId="24590"/>
    <cellStyle name="Normal 4 9 3 2" xfId="24591"/>
    <cellStyle name="Normal 4 9 4" xfId="24592"/>
    <cellStyle name="Normal 4 9 4 2" xfId="24593"/>
    <cellStyle name="Normal 4 9 4 3" xfId="24594"/>
    <cellStyle name="Normal 4 9 5" xfId="24595"/>
    <cellStyle name="Normal 4 9 5 2" xfId="24596"/>
    <cellStyle name="Normal 4 9 6" xfId="24597"/>
    <cellStyle name="Normal 4 9 6 2" xfId="24598"/>
    <cellStyle name="Normal 4 9 7" xfId="24599"/>
    <cellStyle name="Normal 4 9 7 2" xfId="24600"/>
    <cellStyle name="Normal 4 9 8" xfId="24601"/>
    <cellStyle name="Normal 4 9_Income Statement " xfId="60365"/>
    <cellStyle name="Normal 4 90" xfId="24602"/>
    <cellStyle name="Normal 4 90 2" xfId="24603"/>
    <cellStyle name="Normal 4 90 2 2" xfId="24604"/>
    <cellStyle name="Normal 4 90 2 2 2" xfId="24605"/>
    <cellStyle name="Normal 4 90 2 2 2 2" xfId="24606"/>
    <cellStyle name="Normal 4 90 2 2 3" xfId="24607"/>
    <cellStyle name="Normal 4 90 2 2 4" xfId="24608"/>
    <cellStyle name="Normal 4 90 2 3" xfId="24609"/>
    <cellStyle name="Normal 4 90 2 3 2" xfId="24610"/>
    <cellStyle name="Normal 4 90 3" xfId="24611"/>
    <cellStyle name="Normal 4 90 3 2" xfId="60366"/>
    <cellStyle name="Normal 4 90 3 3" xfId="60367"/>
    <cellStyle name="Normal 4 90 4" xfId="60368"/>
    <cellStyle name="Normal 4 90 5" xfId="60369"/>
    <cellStyle name="Normal 4 90 6" xfId="60370"/>
    <cellStyle name="Normal 4 90_Income Statement " xfId="60371"/>
    <cellStyle name="Normal 4 91" xfId="24612"/>
    <cellStyle name="Normal 4 91 2" xfId="24613"/>
    <cellStyle name="Normal 4 91 2 2" xfId="24614"/>
    <cellStyle name="Normal 4 91 2 2 2" xfId="24615"/>
    <cellStyle name="Normal 4 91 2 2 2 2" xfId="24616"/>
    <cellStyle name="Normal 4 91 2 2 3" xfId="24617"/>
    <cellStyle name="Normal 4 91 2 2 4" xfId="24618"/>
    <cellStyle name="Normal 4 91 2 3" xfId="24619"/>
    <cellStyle name="Normal 4 91 2 3 2" xfId="24620"/>
    <cellStyle name="Normal 4 91 3" xfId="24621"/>
    <cellStyle name="Normal 4 91 3 2" xfId="60372"/>
    <cellStyle name="Normal 4 91 3 3" xfId="60373"/>
    <cellStyle name="Normal 4 91 4" xfId="60374"/>
    <cellStyle name="Normal 4 91 5" xfId="60375"/>
    <cellStyle name="Normal 4 91 6" xfId="60376"/>
    <cellStyle name="Normal 4 91_Income Statement " xfId="60377"/>
    <cellStyle name="Normal 4 92" xfId="24622"/>
    <cellStyle name="Normal 4 92 2" xfId="24623"/>
    <cellStyle name="Normal 4 92 2 2" xfId="24624"/>
    <cellStyle name="Normal 4 92 2 2 2" xfId="24625"/>
    <cellStyle name="Normal 4 92 2 2 2 2" xfId="24626"/>
    <cellStyle name="Normal 4 92 2 2 3" xfId="24627"/>
    <cellStyle name="Normal 4 92 2 2 4" xfId="24628"/>
    <cellStyle name="Normal 4 92 2 3" xfId="24629"/>
    <cellStyle name="Normal 4 92 2 3 2" xfId="24630"/>
    <cellStyle name="Normal 4 92 3" xfId="24631"/>
    <cellStyle name="Normal 4 92 3 2" xfId="60378"/>
    <cellStyle name="Normal 4 92 3 3" xfId="60379"/>
    <cellStyle name="Normal 4 92 4" xfId="60380"/>
    <cellStyle name="Normal 4 92 5" xfId="60381"/>
    <cellStyle name="Normal 4 92 6" xfId="60382"/>
    <cellStyle name="Normal 4 92_Income Statement " xfId="60383"/>
    <cellStyle name="Normal 4 93" xfId="24632"/>
    <cellStyle name="Normal 4 93 2" xfId="24633"/>
    <cellStyle name="Normal 4 93 2 2" xfId="24634"/>
    <cellStyle name="Normal 4 93 2 2 2" xfId="24635"/>
    <cellStyle name="Normal 4 93 2 2 2 2" xfId="24636"/>
    <cellStyle name="Normal 4 93 2 2 3" xfId="24637"/>
    <cellStyle name="Normal 4 93 2 2 4" xfId="24638"/>
    <cellStyle name="Normal 4 93 2 3" xfId="24639"/>
    <cellStyle name="Normal 4 93 2 3 2" xfId="24640"/>
    <cellStyle name="Normal 4 93 3" xfId="24641"/>
    <cellStyle name="Normal 4 93 3 2" xfId="60384"/>
    <cellStyle name="Normal 4 93 3 3" xfId="60385"/>
    <cellStyle name="Normal 4 93 4" xfId="60386"/>
    <cellStyle name="Normal 4 93 5" xfId="60387"/>
    <cellStyle name="Normal 4 93 6" xfId="60388"/>
    <cellStyle name="Normal 4 93_Income Statement " xfId="60389"/>
    <cellStyle name="Normal 4 94" xfId="24642"/>
    <cellStyle name="Normal 4 94 2" xfId="24643"/>
    <cellStyle name="Normal 4 94 2 2" xfId="24644"/>
    <cellStyle name="Normal 4 94 2 2 2" xfId="24645"/>
    <cellStyle name="Normal 4 94 2 2 2 2" xfId="24646"/>
    <cellStyle name="Normal 4 94 2 2 3" xfId="24647"/>
    <cellStyle name="Normal 4 94 2 2 4" xfId="24648"/>
    <cellStyle name="Normal 4 94 2 3" xfId="24649"/>
    <cellStyle name="Normal 4 94 2 3 2" xfId="24650"/>
    <cellStyle name="Normal 4 94 3" xfId="24651"/>
    <cellStyle name="Normal 4 94 3 2" xfId="60390"/>
    <cellStyle name="Normal 4 94 3 3" xfId="60391"/>
    <cellStyle name="Normal 4 94 4" xfId="60392"/>
    <cellStyle name="Normal 4 94 5" xfId="60393"/>
    <cellStyle name="Normal 4 94 6" xfId="60394"/>
    <cellStyle name="Normal 4 94_Income Statement " xfId="60395"/>
    <cellStyle name="Normal 4 95" xfId="24652"/>
    <cellStyle name="Normal 4 95 2" xfId="24653"/>
    <cellStyle name="Normal 4 95 2 2" xfId="24654"/>
    <cellStyle name="Normal 4 95 2 2 2" xfId="24655"/>
    <cellStyle name="Normal 4 95 2 2 2 2" xfId="24656"/>
    <cellStyle name="Normal 4 95 2 2 3" xfId="24657"/>
    <cellStyle name="Normal 4 95 2 2 4" xfId="24658"/>
    <cellStyle name="Normal 4 95 2 3" xfId="24659"/>
    <cellStyle name="Normal 4 95 2 3 2" xfId="24660"/>
    <cellStyle name="Normal 4 95 3" xfId="24661"/>
    <cellStyle name="Normal 4 95 3 2" xfId="60396"/>
    <cellStyle name="Normal 4 95 3 3" xfId="60397"/>
    <cellStyle name="Normal 4 95 4" xfId="60398"/>
    <cellStyle name="Normal 4 95 5" xfId="60399"/>
    <cellStyle name="Normal 4 95 6" xfId="60400"/>
    <cellStyle name="Normal 4 95_Income Statement " xfId="60401"/>
    <cellStyle name="Normal 4 96" xfId="24662"/>
    <cellStyle name="Normal 4 96 2" xfId="24663"/>
    <cellStyle name="Normal 4 96 2 2" xfId="24664"/>
    <cellStyle name="Normal 4 96 2 2 2" xfId="24665"/>
    <cellStyle name="Normal 4 96 2 2 2 2" xfId="24666"/>
    <cellStyle name="Normal 4 96 2 2 3" xfId="24667"/>
    <cellStyle name="Normal 4 96 2 2 4" xfId="24668"/>
    <cellStyle name="Normal 4 96 2 3" xfId="24669"/>
    <cellStyle name="Normal 4 96 2 3 2" xfId="24670"/>
    <cellStyle name="Normal 4 96 3" xfId="24671"/>
    <cellStyle name="Normal 4 96 3 2" xfId="60402"/>
    <cellStyle name="Normal 4 96 3 3" xfId="60403"/>
    <cellStyle name="Normal 4 96 4" xfId="60404"/>
    <cellStyle name="Normal 4 96 5" xfId="60405"/>
    <cellStyle name="Normal 4 96 6" xfId="60406"/>
    <cellStyle name="Normal 4 96_Income Statement " xfId="60407"/>
    <cellStyle name="Normal 4 97" xfId="24672"/>
    <cellStyle name="Normal 4 97 2" xfId="24673"/>
    <cellStyle name="Normal 4 97 2 2" xfId="24674"/>
    <cellStyle name="Normal 4 97 2 2 2" xfId="24675"/>
    <cellStyle name="Normal 4 97 2 2 2 2" xfId="24676"/>
    <cellStyle name="Normal 4 97 2 2 3" xfId="24677"/>
    <cellStyle name="Normal 4 97 2 2 4" xfId="24678"/>
    <cellStyle name="Normal 4 97 2 3" xfId="24679"/>
    <cellStyle name="Normal 4 97 2 3 2" xfId="24680"/>
    <cellStyle name="Normal 4 97 3" xfId="24681"/>
    <cellStyle name="Normal 4 97 3 2" xfId="60408"/>
    <cellStyle name="Normal 4 97 3 3" xfId="60409"/>
    <cellStyle name="Normal 4 97 4" xfId="60410"/>
    <cellStyle name="Normal 4 97 5" xfId="60411"/>
    <cellStyle name="Normal 4 97 6" xfId="60412"/>
    <cellStyle name="Normal 4 97_Income Statement " xfId="60413"/>
    <cellStyle name="Normal 4 98" xfId="24682"/>
    <cellStyle name="Normal 4 98 2" xfId="24683"/>
    <cellStyle name="Normal 4 98 2 2" xfId="24684"/>
    <cellStyle name="Normal 4 98 2 2 2" xfId="24685"/>
    <cellStyle name="Normal 4 98 2 2 2 2" xfId="24686"/>
    <cellStyle name="Normal 4 98 2 2 3" xfId="24687"/>
    <cellStyle name="Normal 4 98 2 2 4" xfId="24688"/>
    <cellStyle name="Normal 4 98 2 3" xfId="24689"/>
    <cellStyle name="Normal 4 98 2 3 2" xfId="24690"/>
    <cellStyle name="Normal 4 98 3" xfId="24691"/>
    <cellStyle name="Normal 4 98 3 2" xfId="60414"/>
    <cellStyle name="Normal 4 98 3 3" xfId="60415"/>
    <cellStyle name="Normal 4 98 4" xfId="60416"/>
    <cellStyle name="Normal 4 98 5" xfId="60417"/>
    <cellStyle name="Normal 4 98 6" xfId="60418"/>
    <cellStyle name="Normal 4 98_Income Statement " xfId="60419"/>
    <cellStyle name="Normal 4 99" xfId="24692"/>
    <cellStyle name="Normal 4 99 2" xfId="24693"/>
    <cellStyle name="Normal 4 99 2 2" xfId="24694"/>
    <cellStyle name="Normal 4 99 2 2 2" xfId="24695"/>
    <cellStyle name="Normal 4 99 2 2 2 2" xfId="24696"/>
    <cellStyle name="Normal 4 99 2 2 3" xfId="24697"/>
    <cellStyle name="Normal 4 99 2 2 4" xfId="24698"/>
    <cellStyle name="Normal 4 99 2 3" xfId="24699"/>
    <cellStyle name="Normal 4 99 2 3 2" xfId="24700"/>
    <cellStyle name="Normal 4 99 3" xfId="24701"/>
    <cellStyle name="Normal 4 99 3 2" xfId="60420"/>
    <cellStyle name="Normal 4 99 3 3" xfId="60421"/>
    <cellStyle name="Normal 4 99 4" xfId="60422"/>
    <cellStyle name="Normal 4 99 5" xfId="60423"/>
    <cellStyle name="Normal 4 99 6" xfId="60424"/>
    <cellStyle name="Normal 4 99_Income Statement " xfId="60425"/>
    <cellStyle name="Normal 4_00401" xfId="24702"/>
    <cellStyle name="Normal 40" xfId="24703"/>
    <cellStyle name="Normal 40 2" xfId="24704"/>
    <cellStyle name="Normal 40 2 2" xfId="24705"/>
    <cellStyle name="Normal 40 2 3" xfId="24706"/>
    <cellStyle name="Normal 40 3" xfId="24707"/>
    <cellStyle name="Normal 40 3 2" xfId="24708"/>
    <cellStyle name="Normal 40 4" xfId="24709"/>
    <cellStyle name="Normal 40 5" xfId="24710"/>
    <cellStyle name="Normal 41" xfId="24711"/>
    <cellStyle name="Normal 41 2" xfId="24712"/>
    <cellStyle name="Normal 41 2 2" xfId="24713"/>
    <cellStyle name="Normal 41 3" xfId="24714"/>
    <cellStyle name="Normal 42" xfId="24715"/>
    <cellStyle name="Normal 42 2" xfId="24716"/>
    <cellStyle name="Normal 42 2 2" xfId="24717"/>
    <cellStyle name="Normal 42 2 3" xfId="24718"/>
    <cellStyle name="Normal 42 2 4" xfId="24719"/>
    <cellStyle name="Normal 42 3" xfId="24720"/>
    <cellStyle name="Normal 42 3 2" xfId="24721"/>
    <cellStyle name="Normal 43" xfId="24722"/>
    <cellStyle name="Normal 43 2" xfId="24723"/>
    <cellStyle name="Normal 43 2 2" xfId="24724"/>
    <cellStyle name="Normal 43 2 3" xfId="24725"/>
    <cellStyle name="Normal 43 2 4" xfId="24726"/>
    <cellStyle name="Normal 43 3" xfId="24727"/>
    <cellStyle name="Normal 43 3 2" xfId="24728"/>
    <cellStyle name="Normal 44" xfId="24729"/>
    <cellStyle name="Normal 44 2" xfId="24730"/>
    <cellStyle name="Normal 44 2 2" xfId="24731"/>
    <cellStyle name="Normal 44 2 3" xfId="24732"/>
    <cellStyle name="Normal 44 2 4" xfId="24733"/>
    <cellStyle name="Normal 44 3" xfId="24734"/>
    <cellStyle name="Normal 44 3 2" xfId="24735"/>
    <cellStyle name="Normal 44 4" xfId="24736"/>
    <cellStyle name="Normal 45" xfId="24737"/>
    <cellStyle name="Normal 45 2" xfId="24738"/>
    <cellStyle name="Normal 45 2 2" xfId="24739"/>
    <cellStyle name="Normal 45 2 3" xfId="24740"/>
    <cellStyle name="Normal 45 2 4" xfId="24741"/>
    <cellStyle name="Normal 45 3" xfId="24742"/>
    <cellStyle name="Normal 45 3 2" xfId="24743"/>
    <cellStyle name="Normal 46" xfId="24744"/>
    <cellStyle name="Normal 46 2" xfId="24745"/>
    <cellStyle name="Normal 46 2 2" xfId="24746"/>
    <cellStyle name="Normal 46 3" xfId="24747"/>
    <cellStyle name="Normal 46 3 2" xfId="24748"/>
    <cellStyle name="Normal 46 4" xfId="24749"/>
    <cellStyle name="Normal 46 5" xfId="24750"/>
    <cellStyle name="Normal 47" xfId="24751"/>
    <cellStyle name="Normal 47 2" xfId="24752"/>
    <cellStyle name="Normal 47 2 2" xfId="24753"/>
    <cellStyle name="Normal 47 2 3" xfId="24754"/>
    <cellStyle name="Normal 47 2 4" xfId="24755"/>
    <cellStyle name="Normal 47 3" xfId="24756"/>
    <cellStyle name="Normal 47 3 2" xfId="24757"/>
    <cellStyle name="Normal 47 4" xfId="24758"/>
    <cellStyle name="Normal 48" xfId="24759"/>
    <cellStyle name="Normal 48 2" xfId="24760"/>
    <cellStyle name="Normal 48 2 2" xfId="24761"/>
    <cellStyle name="Normal 48 3" xfId="24762"/>
    <cellStyle name="Normal 49" xfId="24763"/>
    <cellStyle name="Normal 49 2" xfId="24764"/>
    <cellStyle name="Normal 49 2 2" xfId="24765"/>
    <cellStyle name="Normal 49 2 3" xfId="24766"/>
    <cellStyle name="Normal 49 3" xfId="24767"/>
    <cellStyle name="Normal 49 3 2" xfId="24768"/>
    <cellStyle name="Normal 5" xfId="24769"/>
    <cellStyle name="Normal 5 10" xfId="24770"/>
    <cellStyle name="Normal 5 10 2" xfId="24771"/>
    <cellStyle name="Normal 5 10 2 2" xfId="24772"/>
    <cellStyle name="Normal 5 10 2 3" xfId="24773"/>
    <cellStyle name="Normal 5 10 2 3 2" xfId="24774"/>
    <cellStyle name="Normal 5 10 3" xfId="24775"/>
    <cellStyle name="Normal 5 10 3 2" xfId="60426"/>
    <cellStyle name="Normal 5 10 3 3" xfId="60427"/>
    <cellStyle name="Normal 5 10 4" xfId="60428"/>
    <cellStyle name="Normal 5 10 5" xfId="60429"/>
    <cellStyle name="Normal 5 10 6" xfId="60430"/>
    <cellStyle name="Normal 5 10_Income Statement " xfId="60431"/>
    <cellStyle name="Normal 5 100" xfId="60432"/>
    <cellStyle name="Normal 5 101" xfId="60433"/>
    <cellStyle name="Normal 5 102" xfId="60434"/>
    <cellStyle name="Normal 5 103" xfId="60435"/>
    <cellStyle name="Normal 5 104" xfId="60436"/>
    <cellStyle name="Normal 5 105" xfId="60437"/>
    <cellStyle name="Normal 5 106" xfId="60438"/>
    <cellStyle name="Normal 5 107" xfId="60439"/>
    <cellStyle name="Normal 5 108" xfId="60440"/>
    <cellStyle name="Normal 5 109" xfId="60441"/>
    <cellStyle name="Normal 5 11" xfId="24776"/>
    <cellStyle name="Normal 5 11 2" xfId="24777"/>
    <cellStyle name="Normal 5 11 2 2" xfId="24778"/>
    <cellStyle name="Normal 5 11 2 3" xfId="24779"/>
    <cellStyle name="Normal 5 11 2 3 2" xfId="24780"/>
    <cellStyle name="Normal 5 11 3" xfId="24781"/>
    <cellStyle name="Normal 5 11 3 2" xfId="60442"/>
    <cellStyle name="Normal 5 11 3 3" xfId="60443"/>
    <cellStyle name="Normal 5 11 4" xfId="60444"/>
    <cellStyle name="Normal 5 11 5" xfId="60445"/>
    <cellStyle name="Normal 5 11 6" xfId="60446"/>
    <cellStyle name="Normal 5 11_Income Statement " xfId="60447"/>
    <cellStyle name="Normal 5 110" xfId="60448"/>
    <cellStyle name="Normal 5 111" xfId="60449"/>
    <cellStyle name="Normal 5 112" xfId="60450"/>
    <cellStyle name="Normal 5 113" xfId="60451"/>
    <cellStyle name="Normal 5 114" xfId="60452"/>
    <cellStyle name="Normal 5 115" xfId="60453"/>
    <cellStyle name="Normal 5 116" xfId="60454"/>
    <cellStyle name="Normal 5 117" xfId="60455"/>
    <cellStyle name="Normal 5 118" xfId="60456"/>
    <cellStyle name="Normal 5 119" xfId="60457"/>
    <cellStyle name="Normal 5 12" xfId="24782"/>
    <cellStyle name="Normal 5 12 2" xfId="24783"/>
    <cellStyle name="Normal 5 12 2 2" xfId="24784"/>
    <cellStyle name="Normal 5 12 2 2 2" xfId="24785"/>
    <cellStyle name="Normal 5 12 2 2 2 2" xfId="24786"/>
    <cellStyle name="Normal 5 12 2 2 3" xfId="24787"/>
    <cellStyle name="Normal 5 12 2 2 4" xfId="24788"/>
    <cellStyle name="Normal 5 12 2 3" xfId="24789"/>
    <cellStyle name="Normal 5 12 2 3 2" xfId="24790"/>
    <cellStyle name="Normal 5 12 3" xfId="24791"/>
    <cellStyle name="Normal 5 12 3 2" xfId="60458"/>
    <cellStyle name="Normal 5 12 3 3" xfId="60459"/>
    <cellStyle name="Normal 5 12 4" xfId="60460"/>
    <cellStyle name="Normal 5 12 5" xfId="60461"/>
    <cellStyle name="Normal 5 12 6" xfId="60462"/>
    <cellStyle name="Normal 5 12_Income Statement " xfId="60463"/>
    <cellStyle name="Normal 5 120" xfId="60464"/>
    <cellStyle name="Normal 5 121" xfId="60465"/>
    <cellStyle name="Normal 5 122" xfId="60466"/>
    <cellStyle name="Normal 5 123" xfId="60467"/>
    <cellStyle name="Normal 5 124" xfId="60468"/>
    <cellStyle name="Normal 5 125" xfId="60469"/>
    <cellStyle name="Normal 5 126" xfId="60470"/>
    <cellStyle name="Normal 5 127" xfId="60471"/>
    <cellStyle name="Normal 5 128" xfId="60472"/>
    <cellStyle name="Normal 5 13" xfId="24792"/>
    <cellStyle name="Normal 5 13 2" xfId="24793"/>
    <cellStyle name="Normal 5 13 2 2" xfId="24794"/>
    <cellStyle name="Normal 5 13 2 2 2" xfId="24795"/>
    <cellStyle name="Normal 5 13 2 2 2 2" xfId="24796"/>
    <cellStyle name="Normal 5 13 2 2 3" xfId="24797"/>
    <cellStyle name="Normal 5 13 2 2 4" xfId="24798"/>
    <cellStyle name="Normal 5 13 2 3" xfId="24799"/>
    <cellStyle name="Normal 5 13 2 3 2" xfId="24800"/>
    <cellStyle name="Normal 5 13 3" xfId="24801"/>
    <cellStyle name="Normal 5 13 3 2" xfId="60473"/>
    <cellStyle name="Normal 5 13 3 3" xfId="60474"/>
    <cellStyle name="Normal 5 13 4" xfId="60475"/>
    <cellStyle name="Normal 5 13 5" xfId="60476"/>
    <cellStyle name="Normal 5 13 6" xfId="60477"/>
    <cellStyle name="Normal 5 13_Income Statement " xfId="60478"/>
    <cellStyle name="Normal 5 14" xfId="24802"/>
    <cellStyle name="Normal 5 14 2" xfId="24803"/>
    <cellStyle name="Normal 5 14 2 2" xfId="24804"/>
    <cellStyle name="Normal 5 14 2 2 2" xfId="24805"/>
    <cellStyle name="Normal 5 14 2 2 2 2" xfId="24806"/>
    <cellStyle name="Normal 5 14 2 2 3" xfId="24807"/>
    <cellStyle name="Normal 5 14 2 2 4" xfId="24808"/>
    <cellStyle name="Normal 5 14 2 3" xfId="24809"/>
    <cellStyle name="Normal 5 14 2 3 2" xfId="24810"/>
    <cellStyle name="Normal 5 14 3" xfId="24811"/>
    <cellStyle name="Normal 5 14 3 2" xfId="60479"/>
    <cellStyle name="Normal 5 14 3 3" xfId="60480"/>
    <cellStyle name="Normal 5 14 4" xfId="60481"/>
    <cellStyle name="Normal 5 14 5" xfId="60482"/>
    <cellStyle name="Normal 5 14 6" xfId="60483"/>
    <cellStyle name="Normal 5 14_Income Statement " xfId="60484"/>
    <cellStyle name="Normal 5 15" xfId="24812"/>
    <cellStyle name="Normal 5 15 2" xfId="24813"/>
    <cellStyle name="Normal 5 15 2 2" xfId="24814"/>
    <cellStyle name="Normal 5 15 2 2 2" xfId="24815"/>
    <cellStyle name="Normal 5 15 2 2 2 2" xfId="24816"/>
    <cellStyle name="Normal 5 15 2 2 3" xfId="24817"/>
    <cellStyle name="Normal 5 15 2 2 4" xfId="24818"/>
    <cellStyle name="Normal 5 15 2 3" xfId="24819"/>
    <cellStyle name="Normal 5 15 2 3 2" xfId="24820"/>
    <cellStyle name="Normal 5 15 3" xfId="24821"/>
    <cellStyle name="Normal 5 15 3 2" xfId="60485"/>
    <cellStyle name="Normal 5 15 3 3" xfId="60486"/>
    <cellStyle name="Normal 5 15 4" xfId="60487"/>
    <cellStyle name="Normal 5 15 5" xfId="60488"/>
    <cellStyle name="Normal 5 15 6" xfId="60489"/>
    <cellStyle name="Normal 5 15_Income Statement " xfId="60490"/>
    <cellStyle name="Normal 5 16" xfId="24822"/>
    <cellStyle name="Normal 5 16 2" xfId="24823"/>
    <cellStyle name="Normal 5 16 2 2" xfId="24824"/>
    <cellStyle name="Normal 5 16 2 2 2" xfId="24825"/>
    <cellStyle name="Normal 5 16 2 2 2 2" xfId="24826"/>
    <cellStyle name="Normal 5 16 2 2 3" xfId="24827"/>
    <cellStyle name="Normal 5 16 2 2 4" xfId="24828"/>
    <cellStyle name="Normal 5 16 2 3" xfId="24829"/>
    <cellStyle name="Normal 5 16 2 3 2" xfId="24830"/>
    <cellStyle name="Normal 5 16 3" xfId="24831"/>
    <cellStyle name="Normal 5 16 3 2" xfId="60491"/>
    <cellStyle name="Normal 5 16 3 3" xfId="60492"/>
    <cellStyle name="Normal 5 16 4" xfId="60493"/>
    <cellStyle name="Normal 5 16 5" xfId="60494"/>
    <cellStyle name="Normal 5 16 6" xfId="60495"/>
    <cellStyle name="Normal 5 16_Income Statement " xfId="60496"/>
    <cellStyle name="Normal 5 17" xfId="24832"/>
    <cellStyle name="Normal 5 17 2" xfId="24833"/>
    <cellStyle name="Normal 5 17 2 2" xfId="24834"/>
    <cellStyle name="Normal 5 17 2 2 2" xfId="24835"/>
    <cellStyle name="Normal 5 17 2 2 2 2" xfId="24836"/>
    <cellStyle name="Normal 5 17 2 2 3" xfId="24837"/>
    <cellStyle name="Normal 5 17 2 2 4" xfId="24838"/>
    <cellStyle name="Normal 5 17 2 3" xfId="24839"/>
    <cellStyle name="Normal 5 17 2 3 2" xfId="24840"/>
    <cellStyle name="Normal 5 17 3" xfId="24841"/>
    <cellStyle name="Normal 5 17 3 2" xfId="60497"/>
    <cellStyle name="Normal 5 17 3 3" xfId="60498"/>
    <cellStyle name="Normal 5 17 4" xfId="60499"/>
    <cellStyle name="Normal 5 17 5" xfId="60500"/>
    <cellStyle name="Normal 5 17 6" xfId="60501"/>
    <cellStyle name="Normal 5 17_Income Statement " xfId="60502"/>
    <cellStyle name="Normal 5 18" xfId="24842"/>
    <cellStyle name="Normal 5 18 2" xfId="24843"/>
    <cellStyle name="Normal 5 18 2 2" xfId="24844"/>
    <cellStyle name="Normal 5 18 2 2 2" xfId="24845"/>
    <cellStyle name="Normal 5 18 2 2 2 2" xfId="24846"/>
    <cellStyle name="Normal 5 18 2 2 3" xfId="24847"/>
    <cellStyle name="Normal 5 18 2 2 4" xfId="24848"/>
    <cellStyle name="Normal 5 18 2 3" xfId="24849"/>
    <cellStyle name="Normal 5 18 2 3 2" xfId="24850"/>
    <cellStyle name="Normal 5 18 3" xfId="24851"/>
    <cellStyle name="Normal 5 18 3 2" xfId="60503"/>
    <cellStyle name="Normal 5 18 3 3" xfId="60504"/>
    <cellStyle name="Normal 5 18 4" xfId="60505"/>
    <cellStyle name="Normal 5 18 5" xfId="60506"/>
    <cellStyle name="Normal 5 18 6" xfId="60507"/>
    <cellStyle name="Normal 5 18_Income Statement " xfId="60508"/>
    <cellStyle name="Normal 5 19" xfId="24852"/>
    <cellStyle name="Normal 5 19 2" xfId="24853"/>
    <cellStyle name="Normal 5 19 2 2" xfId="24854"/>
    <cellStyle name="Normal 5 19 2 2 2" xfId="24855"/>
    <cellStyle name="Normal 5 19 2 2 2 2" xfId="24856"/>
    <cellStyle name="Normal 5 19 2 2 3" xfId="24857"/>
    <cellStyle name="Normal 5 19 2 2 4" xfId="24858"/>
    <cellStyle name="Normal 5 19 2 3" xfId="24859"/>
    <cellStyle name="Normal 5 19 2 3 2" xfId="24860"/>
    <cellStyle name="Normal 5 19 3" xfId="24861"/>
    <cellStyle name="Normal 5 19 3 2" xfId="60509"/>
    <cellStyle name="Normal 5 19 3 3" xfId="60510"/>
    <cellStyle name="Normal 5 19 4" xfId="60511"/>
    <cellStyle name="Normal 5 19 5" xfId="60512"/>
    <cellStyle name="Normal 5 19 6" xfId="60513"/>
    <cellStyle name="Normal 5 19_Income Statement " xfId="60514"/>
    <cellStyle name="Normal 5 2" xfId="24862"/>
    <cellStyle name="Normal 5 2 10" xfId="24863"/>
    <cellStyle name="Normal 5 2 10 2" xfId="24864"/>
    <cellStyle name="Normal 5 2 10 2 2" xfId="24865"/>
    <cellStyle name="Normal 5 2 10 2 2 2" xfId="24866"/>
    <cellStyle name="Normal 5 2 10 2 2 2 2" xfId="24867"/>
    <cellStyle name="Normal 5 2 10 2 2 3" xfId="24868"/>
    <cellStyle name="Normal 5 2 10 2 2 4" xfId="24869"/>
    <cellStyle name="Normal 5 2 10 2 3" xfId="24870"/>
    <cellStyle name="Normal 5 2 10 2 3 2" xfId="24871"/>
    <cellStyle name="Normal 5 2 10 3" xfId="24872"/>
    <cellStyle name="Normal 5 2 10 3 2" xfId="60515"/>
    <cellStyle name="Normal 5 2 10 3 3" xfId="60516"/>
    <cellStyle name="Normal 5 2 10 4" xfId="60517"/>
    <cellStyle name="Normal 5 2 10 5" xfId="60518"/>
    <cellStyle name="Normal 5 2 10 6" xfId="60519"/>
    <cellStyle name="Normal 5 2 10_Income Statement " xfId="60520"/>
    <cellStyle name="Normal 5 2 11" xfId="24873"/>
    <cellStyle name="Normal 5 2 11 2" xfId="24874"/>
    <cellStyle name="Normal 5 2 11 2 2" xfId="24875"/>
    <cellStyle name="Normal 5 2 11 2 2 2" xfId="24876"/>
    <cellStyle name="Normal 5 2 11 2 2 2 2" xfId="24877"/>
    <cellStyle name="Normal 5 2 11 2 2 3" xfId="24878"/>
    <cellStyle name="Normal 5 2 11 2 2 4" xfId="24879"/>
    <cellStyle name="Normal 5 2 11 2 3" xfId="24880"/>
    <cellStyle name="Normal 5 2 11 2 3 2" xfId="24881"/>
    <cellStyle name="Normal 5 2 11 3" xfId="24882"/>
    <cellStyle name="Normal 5 2 11 3 2" xfId="60521"/>
    <cellStyle name="Normal 5 2 11 3 3" xfId="60522"/>
    <cellStyle name="Normal 5 2 11 4" xfId="60523"/>
    <cellStyle name="Normal 5 2 11 5" xfId="60524"/>
    <cellStyle name="Normal 5 2 11 6" xfId="60525"/>
    <cellStyle name="Normal 5 2 11_Income Statement " xfId="60526"/>
    <cellStyle name="Normal 5 2 12" xfId="24883"/>
    <cellStyle name="Normal 5 2 12 2" xfId="24884"/>
    <cellStyle name="Normal 5 2 12 2 2" xfId="24885"/>
    <cellStyle name="Normal 5 2 12 2 2 2" xfId="24886"/>
    <cellStyle name="Normal 5 2 12 2 2 2 2" xfId="24887"/>
    <cellStyle name="Normal 5 2 12 2 2 3" xfId="24888"/>
    <cellStyle name="Normal 5 2 12 2 2 4" xfId="24889"/>
    <cellStyle name="Normal 5 2 12 2 3" xfId="24890"/>
    <cellStyle name="Normal 5 2 12 2 3 2" xfId="24891"/>
    <cellStyle name="Normal 5 2 12 3" xfId="24892"/>
    <cellStyle name="Normal 5 2 12 3 2" xfId="60527"/>
    <cellStyle name="Normal 5 2 12 3 3" xfId="60528"/>
    <cellStyle name="Normal 5 2 12 4" xfId="60529"/>
    <cellStyle name="Normal 5 2 12 5" xfId="60530"/>
    <cellStyle name="Normal 5 2 12 6" xfId="60531"/>
    <cellStyle name="Normal 5 2 12_Income Statement " xfId="60532"/>
    <cellStyle name="Normal 5 2 13" xfId="24893"/>
    <cellStyle name="Normal 5 2 13 2" xfId="24894"/>
    <cellStyle name="Normal 5 2 13 2 2" xfId="24895"/>
    <cellStyle name="Normal 5 2 13 2 2 2" xfId="24896"/>
    <cellStyle name="Normal 5 2 13 2 2 2 2" xfId="24897"/>
    <cellStyle name="Normal 5 2 13 2 2 3" xfId="24898"/>
    <cellStyle name="Normal 5 2 13 2 2 4" xfId="24899"/>
    <cellStyle name="Normal 5 2 13 2 3" xfId="24900"/>
    <cellStyle name="Normal 5 2 13 2 3 2" xfId="24901"/>
    <cellStyle name="Normal 5 2 13 3" xfId="24902"/>
    <cellStyle name="Normal 5 2 13 3 2" xfId="60533"/>
    <cellStyle name="Normal 5 2 13 3 3" xfId="60534"/>
    <cellStyle name="Normal 5 2 13 4" xfId="60535"/>
    <cellStyle name="Normal 5 2 13 5" xfId="60536"/>
    <cellStyle name="Normal 5 2 13 6" xfId="60537"/>
    <cellStyle name="Normal 5 2 13_Income Statement " xfId="60538"/>
    <cellStyle name="Normal 5 2 14" xfId="24903"/>
    <cellStyle name="Normal 5 2 14 2" xfId="24904"/>
    <cellStyle name="Normal 5 2 14 2 2" xfId="24905"/>
    <cellStyle name="Normal 5 2 14 2 2 2" xfId="24906"/>
    <cellStyle name="Normal 5 2 14 2 2 2 2" xfId="24907"/>
    <cellStyle name="Normal 5 2 14 2 2 3" xfId="24908"/>
    <cellStyle name="Normal 5 2 14 2 2 4" xfId="24909"/>
    <cellStyle name="Normal 5 2 14 2 3" xfId="24910"/>
    <cellStyle name="Normal 5 2 14 2 3 2" xfId="24911"/>
    <cellStyle name="Normal 5 2 14 3" xfId="24912"/>
    <cellStyle name="Normal 5 2 14 3 2" xfId="60539"/>
    <cellStyle name="Normal 5 2 14 3 3" xfId="60540"/>
    <cellStyle name="Normal 5 2 14 4" xfId="60541"/>
    <cellStyle name="Normal 5 2 14 5" xfId="60542"/>
    <cellStyle name="Normal 5 2 14 6" xfId="60543"/>
    <cellStyle name="Normal 5 2 14_Income Statement " xfId="60544"/>
    <cellStyle name="Normal 5 2 15" xfId="24913"/>
    <cellStyle name="Normal 5 2 15 2" xfId="24914"/>
    <cellStyle name="Normal 5 2 15 2 2" xfId="24915"/>
    <cellStyle name="Normal 5 2 15 2 2 2" xfId="24916"/>
    <cellStyle name="Normal 5 2 15 2 2 2 2" xfId="24917"/>
    <cellStyle name="Normal 5 2 15 2 2 3" xfId="24918"/>
    <cellStyle name="Normal 5 2 15 2 2 4" xfId="24919"/>
    <cellStyle name="Normal 5 2 15 2 3" xfId="24920"/>
    <cellStyle name="Normal 5 2 15 2 3 2" xfId="24921"/>
    <cellStyle name="Normal 5 2 15 3" xfId="24922"/>
    <cellStyle name="Normal 5 2 15 3 2" xfId="60545"/>
    <cellStyle name="Normal 5 2 15 3 3" xfId="60546"/>
    <cellStyle name="Normal 5 2 15 4" xfId="60547"/>
    <cellStyle name="Normal 5 2 15 5" xfId="60548"/>
    <cellStyle name="Normal 5 2 15 6" xfId="60549"/>
    <cellStyle name="Normal 5 2 15_Income Statement " xfId="60550"/>
    <cellStyle name="Normal 5 2 16" xfId="24923"/>
    <cellStyle name="Normal 5 2 16 2" xfId="24924"/>
    <cellStyle name="Normal 5 2 16 2 2" xfId="24925"/>
    <cellStyle name="Normal 5 2 16 2 2 2" xfId="24926"/>
    <cellStyle name="Normal 5 2 16 2 2 2 2" xfId="24927"/>
    <cellStyle name="Normal 5 2 16 2 2 3" xfId="24928"/>
    <cellStyle name="Normal 5 2 16 2 2 4" xfId="24929"/>
    <cellStyle name="Normal 5 2 16 2 3" xfId="24930"/>
    <cellStyle name="Normal 5 2 16 2 3 2" xfId="24931"/>
    <cellStyle name="Normal 5 2 16 3" xfId="24932"/>
    <cellStyle name="Normal 5 2 16 3 2" xfId="60551"/>
    <cellStyle name="Normal 5 2 16 3 3" xfId="60552"/>
    <cellStyle name="Normal 5 2 16 4" xfId="60553"/>
    <cellStyle name="Normal 5 2 16 5" xfId="60554"/>
    <cellStyle name="Normal 5 2 16 6" xfId="60555"/>
    <cellStyle name="Normal 5 2 16_Income Statement " xfId="60556"/>
    <cellStyle name="Normal 5 2 17" xfId="24933"/>
    <cellStyle name="Normal 5 2 17 2" xfId="24934"/>
    <cellStyle name="Normal 5 2 17 2 2" xfId="24935"/>
    <cellStyle name="Normal 5 2 17 2 2 2" xfId="24936"/>
    <cellStyle name="Normal 5 2 17 2 2 2 2" xfId="24937"/>
    <cellStyle name="Normal 5 2 17 2 2 3" xfId="24938"/>
    <cellStyle name="Normal 5 2 17 2 2 4" xfId="24939"/>
    <cellStyle name="Normal 5 2 17 2 3" xfId="24940"/>
    <cellStyle name="Normal 5 2 17 2 3 2" xfId="24941"/>
    <cellStyle name="Normal 5 2 17 3" xfId="24942"/>
    <cellStyle name="Normal 5 2 17 3 2" xfId="60557"/>
    <cellStyle name="Normal 5 2 17 3 3" xfId="60558"/>
    <cellStyle name="Normal 5 2 17 4" xfId="60559"/>
    <cellStyle name="Normal 5 2 17 5" xfId="60560"/>
    <cellStyle name="Normal 5 2 17 6" xfId="60561"/>
    <cellStyle name="Normal 5 2 17_Income Statement " xfId="60562"/>
    <cellStyle name="Normal 5 2 18" xfId="24943"/>
    <cellStyle name="Normal 5 2 18 2" xfId="24944"/>
    <cellStyle name="Normal 5 2 18 2 2" xfId="24945"/>
    <cellStyle name="Normal 5 2 18 2 2 2" xfId="24946"/>
    <cellStyle name="Normal 5 2 18 2 2 2 2" xfId="24947"/>
    <cellStyle name="Normal 5 2 18 2 2 3" xfId="24948"/>
    <cellStyle name="Normal 5 2 18 2 2 4" xfId="24949"/>
    <cellStyle name="Normal 5 2 18 2 3" xfId="24950"/>
    <cellStyle name="Normal 5 2 18 2 3 2" xfId="24951"/>
    <cellStyle name="Normal 5 2 18 3" xfId="24952"/>
    <cellStyle name="Normal 5 2 18 3 2" xfId="60563"/>
    <cellStyle name="Normal 5 2 18 3 3" xfId="60564"/>
    <cellStyle name="Normal 5 2 18 4" xfId="60565"/>
    <cellStyle name="Normal 5 2 18 5" xfId="60566"/>
    <cellStyle name="Normal 5 2 18 6" xfId="60567"/>
    <cellStyle name="Normal 5 2 18_Income Statement " xfId="60568"/>
    <cellStyle name="Normal 5 2 19" xfId="24953"/>
    <cellStyle name="Normal 5 2 19 2" xfId="24954"/>
    <cellStyle name="Normal 5 2 19 2 2" xfId="24955"/>
    <cellStyle name="Normal 5 2 19 2 2 2" xfId="24956"/>
    <cellStyle name="Normal 5 2 19 2 2 2 2" xfId="24957"/>
    <cellStyle name="Normal 5 2 19 2 2 3" xfId="24958"/>
    <cellStyle name="Normal 5 2 19 2 2 4" xfId="24959"/>
    <cellStyle name="Normal 5 2 19 2 3" xfId="24960"/>
    <cellStyle name="Normal 5 2 19 2 3 2" xfId="24961"/>
    <cellStyle name="Normal 5 2 19 3" xfId="24962"/>
    <cellStyle name="Normal 5 2 19 3 2" xfId="60569"/>
    <cellStyle name="Normal 5 2 19 3 3" xfId="60570"/>
    <cellStyle name="Normal 5 2 19 4" xfId="60571"/>
    <cellStyle name="Normal 5 2 19 5" xfId="60572"/>
    <cellStyle name="Normal 5 2 19 6" xfId="60573"/>
    <cellStyle name="Normal 5 2 19_Income Statement " xfId="60574"/>
    <cellStyle name="Normal 5 2 2" xfId="24963"/>
    <cellStyle name="Normal 5 2 2 10" xfId="24964"/>
    <cellStyle name="Normal 5 2 2 10 2" xfId="24965"/>
    <cellStyle name="Normal 5 2 2 10 3" xfId="24966"/>
    <cellStyle name="Normal 5 2 2 11" xfId="24967"/>
    <cellStyle name="Normal 5 2 2 2" xfId="24968"/>
    <cellStyle name="Normal 5 2 2 2 10" xfId="24969"/>
    <cellStyle name="Normal 5 2 2 2 2" xfId="24970"/>
    <cellStyle name="Normal 5 2 2 2 2 2" xfId="24971"/>
    <cellStyle name="Normal 5 2 2 2 2 3" xfId="24972"/>
    <cellStyle name="Normal 5 2 2 2 3" xfId="24973"/>
    <cellStyle name="Normal 5 2 2 2 3 2" xfId="24974"/>
    <cellStyle name="Normal 5 2 2 2 3 3" xfId="24975"/>
    <cellStyle name="Normal 5 2 2 2 4" xfId="24976"/>
    <cellStyle name="Normal 5 2 2 2 4 2" xfId="24977"/>
    <cellStyle name="Normal 5 2 2 2 4 3" xfId="24978"/>
    <cellStyle name="Normal 5 2 2 2 5" xfId="24979"/>
    <cellStyle name="Normal 5 2 2 2 5 2" xfId="24980"/>
    <cellStyle name="Normal 5 2 2 2 5 3" xfId="24981"/>
    <cellStyle name="Normal 5 2 2 2 6" xfId="24982"/>
    <cellStyle name="Normal 5 2 2 2 6 2" xfId="24983"/>
    <cellStyle name="Normal 5 2 2 2 6 3" xfId="24984"/>
    <cellStyle name="Normal 5 2 2 2 7" xfId="24985"/>
    <cellStyle name="Normal 5 2 2 2 7 2" xfId="24986"/>
    <cellStyle name="Normal 5 2 2 2 7 3" xfId="24987"/>
    <cellStyle name="Normal 5 2 2 2 8" xfId="24988"/>
    <cellStyle name="Normal 5 2 2 2 8 2" xfId="24989"/>
    <cellStyle name="Normal 5 2 2 2 9" xfId="24990"/>
    <cellStyle name="Normal 5 2 2 2 9 2" xfId="24991"/>
    <cellStyle name="Normal 5 2 2 3" xfId="24992"/>
    <cellStyle name="Normal 5 2 2 3 2" xfId="24993"/>
    <cellStyle name="Normal 5 2 2 3 3" xfId="24994"/>
    <cellStyle name="Normal 5 2 2 4" xfId="24995"/>
    <cellStyle name="Normal 5 2 2 4 2" xfId="24996"/>
    <cellStyle name="Normal 5 2 2 4 3" xfId="24997"/>
    <cellStyle name="Normal 5 2 2 5" xfId="24998"/>
    <cellStyle name="Normal 5 2 2 5 2" xfId="24999"/>
    <cellStyle name="Normal 5 2 2 5 3" xfId="25000"/>
    <cellStyle name="Normal 5 2 2 6" xfId="25001"/>
    <cellStyle name="Normal 5 2 2 6 2" xfId="25002"/>
    <cellStyle name="Normal 5 2 2 6 3" xfId="25003"/>
    <cellStyle name="Normal 5 2 2 7" xfId="25004"/>
    <cellStyle name="Normal 5 2 2 7 2" xfId="25005"/>
    <cellStyle name="Normal 5 2 2 7 3" xfId="25006"/>
    <cellStyle name="Normal 5 2 2 8" xfId="25007"/>
    <cellStyle name="Normal 5 2 2 8 2" xfId="25008"/>
    <cellStyle name="Normal 5 2 2 8 3" xfId="25009"/>
    <cellStyle name="Normal 5 2 2 9" xfId="25010"/>
    <cellStyle name="Normal 5 2 2 9 2" xfId="25011"/>
    <cellStyle name="Normal 5 2 2 9 3" xfId="25012"/>
    <cellStyle name="Normal 5 2 2_Income Statement " xfId="60575"/>
    <cellStyle name="Normal 5 2 20" xfId="25013"/>
    <cellStyle name="Normal 5 2 20 2" xfId="25014"/>
    <cellStyle name="Normal 5 2 20 2 2" xfId="25015"/>
    <cellStyle name="Normal 5 2 20 2 2 2" xfId="25016"/>
    <cellStyle name="Normal 5 2 20 2 2 2 2" xfId="25017"/>
    <cellStyle name="Normal 5 2 20 2 2 3" xfId="25018"/>
    <cellStyle name="Normal 5 2 20 2 2 4" xfId="25019"/>
    <cellStyle name="Normal 5 2 20 2 3" xfId="25020"/>
    <cellStyle name="Normal 5 2 20 2 3 2" xfId="25021"/>
    <cellStyle name="Normal 5 2 20 3" xfId="25022"/>
    <cellStyle name="Normal 5 2 20 3 2" xfId="60576"/>
    <cellStyle name="Normal 5 2 20 3 3" xfId="60577"/>
    <cellStyle name="Normal 5 2 20 4" xfId="60578"/>
    <cellStyle name="Normal 5 2 20 5" xfId="60579"/>
    <cellStyle name="Normal 5 2 20 6" xfId="60580"/>
    <cellStyle name="Normal 5 2 20_Income Statement " xfId="60581"/>
    <cellStyle name="Normal 5 2 21" xfId="25023"/>
    <cellStyle name="Normal 5 2 21 2" xfId="25024"/>
    <cellStyle name="Normal 5 2 21 3" xfId="25025"/>
    <cellStyle name="Normal 5 2 22" xfId="25026"/>
    <cellStyle name="Normal 5 2 22 2" xfId="25027"/>
    <cellStyle name="Normal 5 2 23" xfId="25028"/>
    <cellStyle name="Normal 5 2 23 2" xfId="25029"/>
    <cellStyle name="Normal 5 2 23 3" xfId="25030"/>
    <cellStyle name="Normal 5 2 24" xfId="25031"/>
    <cellStyle name="Normal 5 2 24 2" xfId="25032"/>
    <cellStyle name="Normal 5 2 25" xfId="25033"/>
    <cellStyle name="Normal 5 2 25 2" xfId="25034"/>
    <cellStyle name="Normal 5 2 26" xfId="25035"/>
    <cellStyle name="Normal 5 2 26 2" xfId="25036"/>
    <cellStyle name="Normal 5 2 27" xfId="25037"/>
    <cellStyle name="Normal 5 2 28" xfId="60582"/>
    <cellStyle name="Normal 5 2 29" xfId="60583"/>
    <cellStyle name="Normal 5 2 3" xfId="25038"/>
    <cellStyle name="Normal 5 2 3 2" xfId="25039"/>
    <cellStyle name="Normal 5 2 3 2 2" xfId="25040"/>
    <cellStyle name="Normal 5 2 3 2 2 2" xfId="25041"/>
    <cellStyle name="Normal 5 2 3 2 3" xfId="25042"/>
    <cellStyle name="Normal 5 2 3 2 3 2" xfId="25043"/>
    <cellStyle name="Normal 5 2 3 3" xfId="25044"/>
    <cellStyle name="Normal 5 2 3 3 2" xfId="60584"/>
    <cellStyle name="Normal 5 2 3 3 3" xfId="60585"/>
    <cellStyle name="Normal 5 2 3 4" xfId="60586"/>
    <cellStyle name="Normal 5 2 3 5" xfId="60587"/>
    <cellStyle name="Normal 5 2 3 6" xfId="60588"/>
    <cellStyle name="Normal 5 2 3_Income Statement " xfId="60589"/>
    <cellStyle name="Normal 5 2 30" xfId="60590"/>
    <cellStyle name="Normal 5 2 31" xfId="60591"/>
    <cellStyle name="Normal 5 2 32" xfId="60592"/>
    <cellStyle name="Normal 5 2 33" xfId="60593"/>
    <cellStyle name="Normal 5 2 34" xfId="60594"/>
    <cellStyle name="Normal 5 2 35" xfId="60595"/>
    <cellStyle name="Normal 5 2 36" xfId="60596"/>
    <cellStyle name="Normal 5 2 37" xfId="60597"/>
    <cellStyle name="Normal 5 2 38" xfId="60598"/>
    <cellStyle name="Normal 5 2 39" xfId="60599"/>
    <cellStyle name="Normal 5 2 4" xfId="25045"/>
    <cellStyle name="Normal 5 2 4 2" xfId="25046"/>
    <cellStyle name="Normal 5 2 4 2 2" xfId="25047"/>
    <cellStyle name="Normal 5 2 4 2 2 2" xfId="25048"/>
    <cellStyle name="Normal 5 2 4 2 3" xfId="25049"/>
    <cellStyle name="Normal 5 2 4 2 3 2" xfId="25050"/>
    <cellStyle name="Normal 5 2 4 3" xfId="25051"/>
    <cellStyle name="Normal 5 2 4 3 2" xfId="60600"/>
    <cellStyle name="Normal 5 2 4 3 3" xfId="60601"/>
    <cellStyle name="Normal 5 2 4 4" xfId="60602"/>
    <cellStyle name="Normal 5 2 4 5" xfId="60603"/>
    <cellStyle name="Normal 5 2 4 6" xfId="60604"/>
    <cellStyle name="Normal 5 2 4_Income Statement " xfId="60605"/>
    <cellStyle name="Normal 5 2 40" xfId="60606"/>
    <cellStyle name="Normal 5 2 41" xfId="60607"/>
    <cellStyle name="Normal 5 2 42" xfId="60608"/>
    <cellStyle name="Normal 5 2 43" xfId="60609"/>
    <cellStyle name="Normal 5 2 44" xfId="60610"/>
    <cellStyle name="Normal 5 2 45" xfId="60611"/>
    <cellStyle name="Normal 5 2 46" xfId="60612"/>
    <cellStyle name="Normal 5 2 47" xfId="60613"/>
    <cellStyle name="Normal 5 2 48" xfId="60614"/>
    <cellStyle name="Normal 5 2 49" xfId="60615"/>
    <cellStyle name="Normal 5 2 5" xfId="25052"/>
    <cellStyle name="Normal 5 2 5 2" xfId="25053"/>
    <cellStyle name="Normal 5 2 5 2 2" xfId="25054"/>
    <cellStyle name="Normal 5 2 5 2 2 2" xfId="25055"/>
    <cellStyle name="Normal 5 2 5 2 3" xfId="25056"/>
    <cellStyle name="Normal 5 2 5 2 3 2" xfId="25057"/>
    <cellStyle name="Normal 5 2 5 3" xfId="25058"/>
    <cellStyle name="Normal 5 2 5 3 2" xfId="60616"/>
    <cellStyle name="Normal 5 2 5 3 3" xfId="60617"/>
    <cellStyle name="Normal 5 2 5 4" xfId="60618"/>
    <cellStyle name="Normal 5 2 5 5" xfId="60619"/>
    <cellStyle name="Normal 5 2 5 6" xfId="60620"/>
    <cellStyle name="Normal 5 2 5_Income Statement " xfId="60621"/>
    <cellStyle name="Normal 5 2 6" xfId="25059"/>
    <cellStyle name="Normal 5 2 6 2" xfId="25060"/>
    <cellStyle name="Normal 5 2 6 2 2" xfId="25061"/>
    <cellStyle name="Normal 5 2 6 2 2 2" xfId="25062"/>
    <cellStyle name="Normal 5 2 6 2 2 2 2" xfId="25063"/>
    <cellStyle name="Normal 5 2 6 2 2 3" xfId="25064"/>
    <cellStyle name="Normal 5 2 6 2 2 4" xfId="25065"/>
    <cellStyle name="Normal 5 2 6 2 3" xfId="25066"/>
    <cellStyle name="Normal 5 2 6 2 3 2" xfId="25067"/>
    <cellStyle name="Normal 5 2 6 3" xfId="25068"/>
    <cellStyle name="Normal 5 2 6 3 2" xfId="60622"/>
    <cellStyle name="Normal 5 2 6 3 3" xfId="60623"/>
    <cellStyle name="Normal 5 2 6 4" xfId="60624"/>
    <cellStyle name="Normal 5 2 6 5" xfId="60625"/>
    <cellStyle name="Normal 5 2 6 6" xfId="60626"/>
    <cellStyle name="Normal 5 2 6_Income Statement " xfId="60627"/>
    <cellStyle name="Normal 5 2 7" xfId="25069"/>
    <cellStyle name="Normal 5 2 7 2" xfId="25070"/>
    <cellStyle name="Normal 5 2 7 2 2" xfId="25071"/>
    <cellStyle name="Normal 5 2 7 2 2 2" xfId="25072"/>
    <cellStyle name="Normal 5 2 7 2 2 2 2" xfId="25073"/>
    <cellStyle name="Normal 5 2 7 2 2 3" xfId="25074"/>
    <cellStyle name="Normal 5 2 7 2 2 4" xfId="25075"/>
    <cellStyle name="Normal 5 2 7 2 3" xfId="25076"/>
    <cellStyle name="Normal 5 2 7 2 3 2" xfId="25077"/>
    <cellStyle name="Normal 5 2 7 3" xfId="25078"/>
    <cellStyle name="Normal 5 2 7 3 2" xfId="60628"/>
    <cellStyle name="Normal 5 2 7 3 3" xfId="60629"/>
    <cellStyle name="Normal 5 2 7 4" xfId="60630"/>
    <cellStyle name="Normal 5 2 7 5" xfId="60631"/>
    <cellStyle name="Normal 5 2 7 6" xfId="60632"/>
    <cellStyle name="Normal 5 2 7_Income Statement " xfId="60633"/>
    <cellStyle name="Normal 5 2 8" xfId="25079"/>
    <cellStyle name="Normal 5 2 8 2" xfId="25080"/>
    <cellStyle name="Normal 5 2 8 2 2" xfId="25081"/>
    <cellStyle name="Normal 5 2 8 2 2 2" xfId="25082"/>
    <cellStyle name="Normal 5 2 8 2 2 2 2" xfId="25083"/>
    <cellStyle name="Normal 5 2 8 2 2 3" xfId="25084"/>
    <cellStyle name="Normal 5 2 8 2 2 4" xfId="25085"/>
    <cellStyle name="Normal 5 2 8 2 3" xfId="25086"/>
    <cellStyle name="Normal 5 2 8 2 3 2" xfId="25087"/>
    <cellStyle name="Normal 5 2 8 3" xfId="25088"/>
    <cellStyle name="Normal 5 2 8 3 2" xfId="60634"/>
    <cellStyle name="Normal 5 2 8 3 3" xfId="60635"/>
    <cellStyle name="Normal 5 2 8 4" xfId="60636"/>
    <cellStyle name="Normal 5 2 8 5" xfId="60637"/>
    <cellStyle name="Normal 5 2 8 6" xfId="60638"/>
    <cellStyle name="Normal 5 2 8_Income Statement " xfId="60639"/>
    <cellStyle name="Normal 5 2 9" xfId="25089"/>
    <cellStyle name="Normal 5 2 9 2" xfId="25090"/>
    <cellStyle name="Normal 5 2 9 2 2" xfId="25091"/>
    <cellStyle name="Normal 5 2 9 2 2 2" xfId="25092"/>
    <cellStyle name="Normal 5 2 9 2 2 2 2" xfId="25093"/>
    <cellStyle name="Normal 5 2 9 2 2 3" xfId="25094"/>
    <cellStyle name="Normal 5 2 9 2 2 4" xfId="25095"/>
    <cellStyle name="Normal 5 2 9 2 3" xfId="25096"/>
    <cellStyle name="Normal 5 2 9 2 3 2" xfId="25097"/>
    <cellStyle name="Normal 5 2 9 3" xfId="25098"/>
    <cellStyle name="Normal 5 2 9 3 2" xfId="60640"/>
    <cellStyle name="Normal 5 2 9 3 3" xfId="60641"/>
    <cellStyle name="Normal 5 2 9 4" xfId="60642"/>
    <cellStyle name="Normal 5 2 9 5" xfId="60643"/>
    <cellStyle name="Normal 5 2 9 6" xfId="60644"/>
    <cellStyle name="Normal 5 2 9_Income Statement " xfId="60645"/>
    <cellStyle name="Normal 5 2_1DC031_FED_I_WP_033110" xfId="25099"/>
    <cellStyle name="Normal 5 20" xfId="25100"/>
    <cellStyle name="Normal 5 20 2" xfId="25101"/>
    <cellStyle name="Normal 5 20 2 2" xfId="25102"/>
    <cellStyle name="Normal 5 20 2 2 2" xfId="25103"/>
    <cellStyle name="Normal 5 20 2 2 2 2" xfId="25104"/>
    <cellStyle name="Normal 5 20 2 2 3" xfId="25105"/>
    <cellStyle name="Normal 5 20 2 2 4" xfId="25106"/>
    <cellStyle name="Normal 5 20 2 3" xfId="25107"/>
    <cellStyle name="Normal 5 20 2 3 2" xfId="25108"/>
    <cellStyle name="Normal 5 20 3" xfId="25109"/>
    <cellStyle name="Normal 5 20 3 2" xfId="60646"/>
    <cellStyle name="Normal 5 20 3 3" xfId="60647"/>
    <cellStyle name="Normal 5 20 4" xfId="60648"/>
    <cellStyle name="Normal 5 20 5" xfId="60649"/>
    <cellStyle name="Normal 5 20 6" xfId="60650"/>
    <cellStyle name="Normal 5 20_Income Statement " xfId="60651"/>
    <cellStyle name="Normal 5 21" xfId="25110"/>
    <cellStyle name="Normal 5 21 2" xfId="25111"/>
    <cellStyle name="Normal 5 21 2 2" xfId="25112"/>
    <cellStyle name="Normal 5 21 2 2 2" xfId="25113"/>
    <cellStyle name="Normal 5 21 2 2 2 2" xfId="25114"/>
    <cellStyle name="Normal 5 21 2 2 3" xfId="25115"/>
    <cellStyle name="Normal 5 21 2 2 4" xfId="25116"/>
    <cellStyle name="Normal 5 21 2 3" xfId="25117"/>
    <cellStyle name="Normal 5 21 2 3 2" xfId="25118"/>
    <cellStyle name="Normal 5 21 3" xfId="25119"/>
    <cellStyle name="Normal 5 21 3 2" xfId="60652"/>
    <cellStyle name="Normal 5 21 3 3" xfId="60653"/>
    <cellStyle name="Normal 5 21 4" xfId="60654"/>
    <cellStyle name="Normal 5 21 5" xfId="60655"/>
    <cellStyle name="Normal 5 21 6" xfId="60656"/>
    <cellStyle name="Normal 5 21_Income Statement " xfId="60657"/>
    <cellStyle name="Normal 5 22" xfId="25120"/>
    <cellStyle name="Normal 5 22 2" xfId="25121"/>
    <cellStyle name="Normal 5 22 2 2" xfId="25122"/>
    <cellStyle name="Normal 5 22 2 2 2" xfId="25123"/>
    <cellStyle name="Normal 5 22 2 2 2 2" xfId="25124"/>
    <cellStyle name="Normal 5 22 2 2 3" xfId="25125"/>
    <cellStyle name="Normal 5 22 2 2 4" xfId="25126"/>
    <cellStyle name="Normal 5 22 2 3" xfId="25127"/>
    <cellStyle name="Normal 5 22 2 3 2" xfId="25128"/>
    <cellStyle name="Normal 5 22 3" xfId="25129"/>
    <cellStyle name="Normal 5 22 3 2" xfId="60658"/>
    <cellStyle name="Normal 5 22 3 3" xfId="60659"/>
    <cellStyle name="Normal 5 22 4" xfId="60660"/>
    <cellStyle name="Normal 5 22 5" xfId="60661"/>
    <cellStyle name="Normal 5 22 6" xfId="60662"/>
    <cellStyle name="Normal 5 22_Income Statement " xfId="60663"/>
    <cellStyle name="Normal 5 23" xfId="25130"/>
    <cellStyle name="Normal 5 23 2" xfId="25131"/>
    <cellStyle name="Normal 5 23 2 2" xfId="25132"/>
    <cellStyle name="Normal 5 23 2 2 2" xfId="25133"/>
    <cellStyle name="Normal 5 23 2 2 2 2" xfId="25134"/>
    <cellStyle name="Normal 5 23 2 2 3" xfId="25135"/>
    <cellStyle name="Normal 5 23 2 2 4" xfId="25136"/>
    <cellStyle name="Normal 5 23 2 3" xfId="25137"/>
    <cellStyle name="Normal 5 23 2 3 2" xfId="25138"/>
    <cellStyle name="Normal 5 23 3" xfId="25139"/>
    <cellStyle name="Normal 5 23 3 2" xfId="60664"/>
    <cellStyle name="Normal 5 23 3 3" xfId="60665"/>
    <cellStyle name="Normal 5 23 4" xfId="60666"/>
    <cellStyle name="Normal 5 23 5" xfId="60667"/>
    <cellStyle name="Normal 5 23 6" xfId="60668"/>
    <cellStyle name="Normal 5 23_Income Statement " xfId="60669"/>
    <cellStyle name="Normal 5 24" xfId="25140"/>
    <cellStyle name="Normal 5 24 2" xfId="25141"/>
    <cellStyle name="Normal 5 24 2 2" xfId="25142"/>
    <cellStyle name="Normal 5 24 2 2 2" xfId="25143"/>
    <cellStyle name="Normal 5 24 2 2 2 2" xfId="25144"/>
    <cellStyle name="Normal 5 24 2 2 3" xfId="25145"/>
    <cellStyle name="Normal 5 24 2 2 4" xfId="25146"/>
    <cellStyle name="Normal 5 24 2 3" xfId="25147"/>
    <cellStyle name="Normal 5 24 2 3 2" xfId="25148"/>
    <cellStyle name="Normal 5 24 3" xfId="25149"/>
    <cellStyle name="Normal 5 24 3 2" xfId="60670"/>
    <cellStyle name="Normal 5 24 3 3" xfId="60671"/>
    <cellStyle name="Normal 5 24 4" xfId="60672"/>
    <cellStyle name="Normal 5 24 5" xfId="60673"/>
    <cellStyle name="Normal 5 24 6" xfId="60674"/>
    <cellStyle name="Normal 5 24_Income Statement " xfId="60675"/>
    <cellStyle name="Normal 5 25" xfId="25150"/>
    <cellStyle name="Normal 5 25 2" xfId="25151"/>
    <cellStyle name="Normal 5 25 2 2" xfId="25152"/>
    <cellStyle name="Normal 5 25 2 2 2" xfId="25153"/>
    <cellStyle name="Normal 5 25 2 2 2 2" xfId="25154"/>
    <cellStyle name="Normal 5 25 2 2 3" xfId="25155"/>
    <cellStyle name="Normal 5 25 2 2 4" xfId="25156"/>
    <cellStyle name="Normal 5 25 2 3" xfId="25157"/>
    <cellStyle name="Normal 5 25 2 3 2" xfId="25158"/>
    <cellStyle name="Normal 5 25 3" xfId="25159"/>
    <cellStyle name="Normal 5 25 3 2" xfId="60676"/>
    <cellStyle name="Normal 5 25 3 3" xfId="60677"/>
    <cellStyle name="Normal 5 25 4" xfId="60678"/>
    <cellStyle name="Normal 5 25 5" xfId="60679"/>
    <cellStyle name="Normal 5 25 6" xfId="60680"/>
    <cellStyle name="Normal 5 25_Income Statement " xfId="60681"/>
    <cellStyle name="Normal 5 26" xfId="25160"/>
    <cellStyle name="Normal 5 26 2" xfId="25161"/>
    <cellStyle name="Normal 5 26 2 2" xfId="25162"/>
    <cellStyle name="Normal 5 26 2 2 2" xfId="25163"/>
    <cellStyle name="Normal 5 26 2 2 2 2" xfId="25164"/>
    <cellStyle name="Normal 5 26 2 2 3" xfId="25165"/>
    <cellStyle name="Normal 5 26 2 2 4" xfId="25166"/>
    <cellStyle name="Normal 5 26 2 3" xfId="25167"/>
    <cellStyle name="Normal 5 26 2 3 2" xfId="25168"/>
    <cellStyle name="Normal 5 26 3" xfId="25169"/>
    <cellStyle name="Normal 5 26 3 2" xfId="60682"/>
    <cellStyle name="Normal 5 26 3 3" xfId="60683"/>
    <cellStyle name="Normal 5 26 4" xfId="60684"/>
    <cellStyle name="Normal 5 26 5" xfId="60685"/>
    <cellStyle name="Normal 5 26 6" xfId="60686"/>
    <cellStyle name="Normal 5 26_Income Statement " xfId="60687"/>
    <cellStyle name="Normal 5 27" xfId="25170"/>
    <cellStyle name="Normal 5 27 2" xfId="25171"/>
    <cellStyle name="Normal 5 27 2 2" xfId="25172"/>
    <cellStyle name="Normal 5 27 2 2 2" xfId="25173"/>
    <cellStyle name="Normal 5 27 2 2 2 2" xfId="25174"/>
    <cellStyle name="Normal 5 27 2 2 3" xfId="25175"/>
    <cellStyle name="Normal 5 27 2 2 4" xfId="25176"/>
    <cellStyle name="Normal 5 27 2 3" xfId="25177"/>
    <cellStyle name="Normal 5 27 2 3 2" xfId="25178"/>
    <cellStyle name="Normal 5 27 3" xfId="25179"/>
    <cellStyle name="Normal 5 27 3 2" xfId="60688"/>
    <cellStyle name="Normal 5 27 3 3" xfId="60689"/>
    <cellStyle name="Normal 5 27 4" xfId="60690"/>
    <cellStyle name="Normal 5 27 5" xfId="60691"/>
    <cellStyle name="Normal 5 27 6" xfId="60692"/>
    <cellStyle name="Normal 5 27_Income Statement " xfId="60693"/>
    <cellStyle name="Normal 5 28" xfId="25180"/>
    <cellStyle name="Normal 5 28 2" xfId="25181"/>
    <cellStyle name="Normal 5 28 2 2" xfId="25182"/>
    <cellStyle name="Normal 5 28 2 2 2" xfId="25183"/>
    <cellStyle name="Normal 5 28 2 2 2 2" xfId="25184"/>
    <cellStyle name="Normal 5 28 2 2 3" xfId="25185"/>
    <cellStyle name="Normal 5 28 2 2 4" xfId="25186"/>
    <cellStyle name="Normal 5 28 2 3" xfId="25187"/>
    <cellStyle name="Normal 5 28 2 3 2" xfId="25188"/>
    <cellStyle name="Normal 5 28 3" xfId="25189"/>
    <cellStyle name="Normal 5 28 3 2" xfId="60694"/>
    <cellStyle name="Normal 5 28 3 3" xfId="60695"/>
    <cellStyle name="Normal 5 28 4" xfId="60696"/>
    <cellStyle name="Normal 5 28 5" xfId="60697"/>
    <cellStyle name="Normal 5 28 6" xfId="60698"/>
    <cellStyle name="Normal 5 28_Income Statement " xfId="60699"/>
    <cellStyle name="Normal 5 29" xfId="25190"/>
    <cellStyle name="Normal 5 29 2" xfId="25191"/>
    <cellStyle name="Normal 5 29 2 2" xfId="25192"/>
    <cellStyle name="Normal 5 29 2 2 2" xfId="25193"/>
    <cellStyle name="Normal 5 29 2 2 2 2" xfId="25194"/>
    <cellStyle name="Normal 5 29 2 2 3" xfId="25195"/>
    <cellStyle name="Normal 5 29 2 2 4" xfId="25196"/>
    <cellStyle name="Normal 5 29 2 3" xfId="25197"/>
    <cellStyle name="Normal 5 29 2 3 2" xfId="25198"/>
    <cellStyle name="Normal 5 29 3" xfId="25199"/>
    <cellStyle name="Normal 5 29 3 2" xfId="60700"/>
    <cellStyle name="Normal 5 29 3 3" xfId="60701"/>
    <cellStyle name="Normal 5 29 4" xfId="60702"/>
    <cellStyle name="Normal 5 29 5" xfId="60703"/>
    <cellStyle name="Normal 5 29 6" xfId="60704"/>
    <cellStyle name="Normal 5 29_Income Statement " xfId="60705"/>
    <cellStyle name="Normal 5 3" xfId="25200"/>
    <cellStyle name="Normal 5 3 10" xfId="25201"/>
    <cellStyle name="Normal 5 3 10 2" xfId="25202"/>
    <cellStyle name="Normal 5 3 10 3" xfId="25203"/>
    <cellStyle name="Normal 5 3 11" xfId="25204"/>
    <cellStyle name="Normal 5 3 11 2" xfId="25205"/>
    <cellStyle name="Normal 5 3 11 3" xfId="25206"/>
    <cellStyle name="Normal 5 3 12" xfId="25207"/>
    <cellStyle name="Normal 5 3 12 2" xfId="25208"/>
    <cellStyle name="Normal 5 3 12 3" xfId="25209"/>
    <cellStyle name="Normal 5 3 13" xfId="25210"/>
    <cellStyle name="Normal 5 3 13 2" xfId="25211"/>
    <cellStyle name="Normal 5 3 13 3" xfId="25212"/>
    <cellStyle name="Normal 5 3 14" xfId="25213"/>
    <cellStyle name="Normal 5 3 14 2" xfId="25214"/>
    <cellStyle name="Normal 5 3 14 3" xfId="25215"/>
    <cellStyle name="Normal 5 3 15" xfId="25216"/>
    <cellStyle name="Normal 5 3 15 2" xfId="25217"/>
    <cellStyle name="Normal 5 3 15 3" xfId="25218"/>
    <cellStyle name="Normal 5 3 16" xfId="25219"/>
    <cellStyle name="Normal 5 3 16 2" xfId="25220"/>
    <cellStyle name="Normal 5 3 16 3" xfId="25221"/>
    <cellStyle name="Normal 5 3 17" xfId="25222"/>
    <cellStyle name="Normal 5 3 17 2" xfId="25223"/>
    <cellStyle name="Normal 5 3 17 3" xfId="25224"/>
    <cellStyle name="Normal 5 3 18" xfId="25225"/>
    <cellStyle name="Normal 5 3 18 2" xfId="25226"/>
    <cellStyle name="Normal 5 3 18 3" xfId="25227"/>
    <cellStyle name="Normal 5 3 19" xfId="25228"/>
    <cellStyle name="Normal 5 3 19 2" xfId="25229"/>
    <cellStyle name="Normal 5 3 19 3" xfId="25230"/>
    <cellStyle name="Normal 5 3 2" xfId="25231"/>
    <cellStyle name="Normal 5 3 2 2" xfId="25232"/>
    <cellStyle name="Normal 5 3 2 2 2" xfId="25233"/>
    <cellStyle name="Normal 5 3 2 2 2 2" xfId="60706"/>
    <cellStyle name="Normal 5 3 2 2 2 2 2" xfId="60707"/>
    <cellStyle name="Normal 5 3 2 2 2 3" xfId="60708"/>
    <cellStyle name="Normal 5 3 2 2 2 4" xfId="60709"/>
    <cellStyle name="Normal 5 3 2 2 3" xfId="60710"/>
    <cellStyle name="Normal 5 3 2 2 3 2" xfId="60711"/>
    <cellStyle name="Normal 5 3 2 2 3 2 2" xfId="60712"/>
    <cellStyle name="Normal 5 3 2 2 3 3" xfId="60713"/>
    <cellStyle name="Normal 5 3 2 2 3 4" xfId="60714"/>
    <cellStyle name="Normal 5 3 2 2 4" xfId="60715"/>
    <cellStyle name="Normal 5 3 2 2 5" xfId="60716"/>
    <cellStyle name="Normal 5 3 2 2 5 2" xfId="60717"/>
    <cellStyle name="Normal 5 3 2 2 5 2 2" xfId="60718"/>
    <cellStyle name="Normal 5 3 2 2 5 3" xfId="60719"/>
    <cellStyle name="Normal 5 3 2 2 5 4" xfId="60720"/>
    <cellStyle name="Normal 5 3 2 3" xfId="25234"/>
    <cellStyle name="Normal 5 3 2 3 2" xfId="60721"/>
    <cellStyle name="Normal 5 3 2 3 3" xfId="60722"/>
    <cellStyle name="Normal 5 3 2 3 3 2" xfId="60723"/>
    <cellStyle name="Normal 5 3 2 3 3 2 2" xfId="60724"/>
    <cellStyle name="Normal 5 3 2 3 3 3" xfId="60725"/>
    <cellStyle name="Normal 5 3 2 3 3 4" xfId="60726"/>
    <cellStyle name="Normal 5 3 2 4" xfId="25235"/>
    <cellStyle name="Normal 5 3 2 4 2" xfId="60727"/>
    <cellStyle name="Normal 5 3 2 4 2 2" xfId="60728"/>
    <cellStyle name="Normal 5 3 2 4 3" xfId="60729"/>
    <cellStyle name="Normal 5 3 2 4 4" xfId="60730"/>
    <cellStyle name="Normal 5 3 2 5" xfId="25236"/>
    <cellStyle name="Normal 5 3 2 6" xfId="60731"/>
    <cellStyle name="Normal 5 3 2 6 2" xfId="60732"/>
    <cellStyle name="Normal 5 3 2 6 2 2" xfId="60733"/>
    <cellStyle name="Normal 5 3 2 6 3" xfId="60734"/>
    <cellStyle name="Normal 5 3 2 6 4" xfId="60735"/>
    <cellStyle name="Normal 5 3 20" xfId="25237"/>
    <cellStyle name="Normal 5 3 20 2" xfId="25238"/>
    <cellStyle name="Normal 5 3 20 3" xfId="25239"/>
    <cellStyle name="Normal 5 3 21" xfId="25240"/>
    <cellStyle name="Normal 5 3 21 2" xfId="25241"/>
    <cellStyle name="Normal 5 3 21 3" xfId="25242"/>
    <cellStyle name="Normal 5 3 22" xfId="25243"/>
    <cellStyle name="Normal 5 3 22 2" xfId="25244"/>
    <cellStyle name="Normal 5 3 22 3" xfId="25245"/>
    <cellStyle name="Normal 5 3 23" xfId="25246"/>
    <cellStyle name="Normal 5 3 23 2" xfId="25247"/>
    <cellStyle name="Normal 5 3 23 3" xfId="25248"/>
    <cellStyle name="Normal 5 3 24" xfId="25249"/>
    <cellStyle name="Normal 5 3 24 2" xfId="25250"/>
    <cellStyle name="Normal 5 3 25" xfId="25251"/>
    <cellStyle name="Normal 5 3 25 2" xfId="25252"/>
    <cellStyle name="Normal 5 3 26" xfId="25253"/>
    <cellStyle name="Normal 5 3 27" xfId="25254"/>
    <cellStyle name="Normal 5 3 28" xfId="25255"/>
    <cellStyle name="Normal 5 3 29" xfId="25256"/>
    <cellStyle name="Normal 5 3 3" xfId="25257"/>
    <cellStyle name="Normal 5 3 3 2" xfId="25258"/>
    <cellStyle name="Normal 5 3 3 2 2" xfId="60736"/>
    <cellStyle name="Normal 5 3 3 2 2 2" xfId="60737"/>
    <cellStyle name="Normal 5 3 3 2 3" xfId="60738"/>
    <cellStyle name="Normal 5 3 3 2 4" xfId="60739"/>
    <cellStyle name="Normal 5 3 3 3" xfId="25259"/>
    <cellStyle name="Normal 5 3 3 3 2" xfId="60740"/>
    <cellStyle name="Normal 5 3 3 3 2 2" xfId="60741"/>
    <cellStyle name="Normal 5 3 3 3 3" xfId="60742"/>
    <cellStyle name="Normal 5 3 3 3 4" xfId="60743"/>
    <cellStyle name="Normal 5 3 3 4" xfId="60744"/>
    <cellStyle name="Normal 5 3 3 5" xfId="60745"/>
    <cellStyle name="Normal 5 3 3 5 2" xfId="60746"/>
    <cellStyle name="Normal 5 3 3 5 2 2" xfId="60747"/>
    <cellStyle name="Normal 5 3 3 5 3" xfId="60748"/>
    <cellStyle name="Normal 5 3 3 5 4" xfId="60749"/>
    <cellStyle name="Normal 5 3 30" xfId="25260"/>
    <cellStyle name="Normal 5 3 31" xfId="25261"/>
    <cellStyle name="Normal 5 3 32" xfId="25262"/>
    <cellStyle name="Normal 5 3 33" xfId="25263"/>
    <cellStyle name="Normal 5 3 34" xfId="25264"/>
    <cellStyle name="Normal 5 3 35" xfId="25265"/>
    <cellStyle name="Normal 5 3 36" xfId="25266"/>
    <cellStyle name="Normal 5 3 37" xfId="25267"/>
    <cellStyle name="Normal 5 3 38" xfId="25268"/>
    <cellStyle name="Normal 5 3 39" xfId="25269"/>
    <cellStyle name="Normal 5 3 4" xfId="25270"/>
    <cellStyle name="Normal 5 3 4 2" xfId="25271"/>
    <cellStyle name="Normal 5 3 4 2 2" xfId="60750"/>
    <cellStyle name="Normal 5 3 4 2 2 2" xfId="60751"/>
    <cellStyle name="Normal 5 3 4 2 3" xfId="60752"/>
    <cellStyle name="Normal 5 3 4 2 4" xfId="60753"/>
    <cellStyle name="Normal 5 3 4 3" xfId="25272"/>
    <cellStyle name="Normal 5 3 4 3 2" xfId="60754"/>
    <cellStyle name="Normal 5 3 4 3 2 2" xfId="60755"/>
    <cellStyle name="Normal 5 3 4 3 3" xfId="60756"/>
    <cellStyle name="Normal 5 3 4 3 4" xfId="60757"/>
    <cellStyle name="Normal 5 3 4 4" xfId="60758"/>
    <cellStyle name="Normal 5 3 4 5" xfId="60759"/>
    <cellStyle name="Normal 5 3 4 5 2" xfId="60760"/>
    <cellStyle name="Normal 5 3 4 5 2 2" xfId="60761"/>
    <cellStyle name="Normal 5 3 4 5 3" xfId="60762"/>
    <cellStyle name="Normal 5 3 4 5 4" xfId="60763"/>
    <cellStyle name="Normal 5 3 40" xfId="25273"/>
    <cellStyle name="Normal 5 3 41" xfId="25274"/>
    <cellStyle name="Normal 5 3 42" xfId="25275"/>
    <cellStyle name="Normal 5 3 43" xfId="25276"/>
    <cellStyle name="Normal 5 3 44" xfId="25277"/>
    <cellStyle name="Normal 5 3 45" xfId="25278"/>
    <cellStyle name="Normal 5 3 46" xfId="25279"/>
    <cellStyle name="Normal 5 3 47" xfId="25280"/>
    <cellStyle name="Normal 5 3 48" xfId="25281"/>
    <cellStyle name="Normal 5 3 49" xfId="25282"/>
    <cellStyle name="Normal 5 3 5" xfId="25283"/>
    <cellStyle name="Normal 5 3 5 2" xfId="25284"/>
    <cellStyle name="Normal 5 3 5 2 2" xfId="60764"/>
    <cellStyle name="Normal 5 3 5 2 2 2" xfId="60765"/>
    <cellStyle name="Normal 5 3 5 2 3" xfId="60766"/>
    <cellStyle name="Normal 5 3 5 2 4" xfId="60767"/>
    <cellStyle name="Normal 5 3 5 3" xfId="25285"/>
    <cellStyle name="Normal 5 3 5 4" xfId="60768"/>
    <cellStyle name="Normal 5 3 5 4 2" xfId="60769"/>
    <cellStyle name="Normal 5 3 5 4 2 2" xfId="60770"/>
    <cellStyle name="Normal 5 3 5 4 3" xfId="60771"/>
    <cellStyle name="Normal 5 3 5 4 4" xfId="60772"/>
    <cellStyle name="Normal 5 3 50" xfId="25286"/>
    <cellStyle name="Normal 5 3 51" xfId="25287"/>
    <cellStyle name="Normal 5 3 6" xfId="25288"/>
    <cellStyle name="Normal 5 3 6 2" xfId="25289"/>
    <cellStyle name="Normal 5 3 6 2 2" xfId="60773"/>
    <cellStyle name="Normal 5 3 6 3" xfId="25290"/>
    <cellStyle name="Normal 5 3 6 4" xfId="60774"/>
    <cellStyle name="Normal 5 3 7" xfId="25291"/>
    <cellStyle name="Normal 5 3 7 2" xfId="25292"/>
    <cellStyle name="Normal 5 3 7 2 2" xfId="25293"/>
    <cellStyle name="Normal 5 3 7 3" xfId="25294"/>
    <cellStyle name="Normal 5 3 7 4" xfId="60775"/>
    <cellStyle name="Normal 5 3 8" xfId="25295"/>
    <cellStyle name="Normal 5 3 8 2" xfId="25296"/>
    <cellStyle name="Normal 5 3 8 3" xfId="25297"/>
    <cellStyle name="Normal 5 3 9" xfId="25298"/>
    <cellStyle name="Normal 5 3 9 2" xfId="25299"/>
    <cellStyle name="Normal 5 3 9 2 2" xfId="60776"/>
    <cellStyle name="Normal 5 3 9 3" xfId="25300"/>
    <cellStyle name="Normal 5 3 9 4" xfId="60777"/>
    <cellStyle name="Normal 5 3_Income Statement " xfId="60778"/>
    <cellStyle name="Normal 5 30" xfId="25301"/>
    <cellStyle name="Normal 5 30 2" xfId="25302"/>
    <cellStyle name="Normal 5 30 2 2" xfId="25303"/>
    <cellStyle name="Normal 5 30 2 2 2" xfId="25304"/>
    <cellStyle name="Normal 5 30 2 2 2 2" xfId="25305"/>
    <cellStyle name="Normal 5 30 2 2 3" xfId="25306"/>
    <cellStyle name="Normal 5 30 2 2 4" xfId="25307"/>
    <cellStyle name="Normal 5 30 2 3" xfId="25308"/>
    <cellStyle name="Normal 5 30 2 3 2" xfId="25309"/>
    <cellStyle name="Normal 5 30 3" xfId="25310"/>
    <cellStyle name="Normal 5 30 3 2" xfId="60779"/>
    <cellStyle name="Normal 5 30 3 3" xfId="60780"/>
    <cellStyle name="Normal 5 30 4" xfId="60781"/>
    <cellStyle name="Normal 5 30 5" xfId="60782"/>
    <cellStyle name="Normal 5 30 6" xfId="60783"/>
    <cellStyle name="Normal 5 30_Income Statement " xfId="60784"/>
    <cellStyle name="Normal 5 31" xfId="25311"/>
    <cellStyle name="Normal 5 31 2" xfId="25312"/>
    <cellStyle name="Normal 5 31 2 2" xfId="25313"/>
    <cellStyle name="Normal 5 31 2 2 2" xfId="25314"/>
    <cellStyle name="Normal 5 31 2 2 2 2" xfId="25315"/>
    <cellStyle name="Normal 5 31 2 2 3" xfId="25316"/>
    <cellStyle name="Normal 5 31 2 2 4" xfId="25317"/>
    <cellStyle name="Normal 5 31 2 3" xfId="25318"/>
    <cellStyle name="Normal 5 31 2 3 2" xfId="25319"/>
    <cellStyle name="Normal 5 31 3" xfId="25320"/>
    <cellStyle name="Normal 5 31 3 2" xfId="60785"/>
    <cellStyle name="Normal 5 31 3 3" xfId="60786"/>
    <cellStyle name="Normal 5 31 4" xfId="60787"/>
    <cellStyle name="Normal 5 31 5" xfId="60788"/>
    <cellStyle name="Normal 5 31 6" xfId="60789"/>
    <cellStyle name="Normal 5 31_Income Statement " xfId="60790"/>
    <cellStyle name="Normal 5 32" xfId="25321"/>
    <cellStyle name="Normal 5 32 2" xfId="25322"/>
    <cellStyle name="Normal 5 32 2 2" xfId="25323"/>
    <cellStyle name="Normal 5 32 2 2 2" xfId="25324"/>
    <cellStyle name="Normal 5 32 2 2 2 2" xfId="25325"/>
    <cellStyle name="Normal 5 32 2 2 3" xfId="25326"/>
    <cellStyle name="Normal 5 32 2 2 4" xfId="25327"/>
    <cellStyle name="Normal 5 32 2 3" xfId="25328"/>
    <cellStyle name="Normal 5 32 2 3 2" xfId="25329"/>
    <cellStyle name="Normal 5 32 3" xfId="25330"/>
    <cellStyle name="Normal 5 32 3 2" xfId="60791"/>
    <cellStyle name="Normal 5 32 3 3" xfId="60792"/>
    <cellStyle name="Normal 5 32 4" xfId="60793"/>
    <cellStyle name="Normal 5 32 5" xfId="60794"/>
    <cellStyle name="Normal 5 32 6" xfId="60795"/>
    <cellStyle name="Normal 5 32_Income Statement " xfId="60796"/>
    <cellStyle name="Normal 5 33" xfId="25331"/>
    <cellStyle name="Normal 5 33 2" xfId="25332"/>
    <cellStyle name="Normal 5 33 2 2" xfId="25333"/>
    <cellStyle name="Normal 5 33 2 2 2" xfId="25334"/>
    <cellStyle name="Normal 5 33 2 2 2 2" xfId="25335"/>
    <cellStyle name="Normal 5 33 2 2 3" xfId="25336"/>
    <cellStyle name="Normal 5 33 2 2 4" xfId="25337"/>
    <cellStyle name="Normal 5 33 2 3" xfId="25338"/>
    <cellStyle name="Normal 5 33 2 3 2" xfId="25339"/>
    <cellStyle name="Normal 5 33 3" xfId="25340"/>
    <cellStyle name="Normal 5 33 3 2" xfId="60797"/>
    <cellStyle name="Normal 5 33 3 3" xfId="60798"/>
    <cellStyle name="Normal 5 33 4" xfId="60799"/>
    <cellStyle name="Normal 5 33 5" xfId="60800"/>
    <cellStyle name="Normal 5 33 6" xfId="60801"/>
    <cellStyle name="Normal 5 33_Income Statement " xfId="60802"/>
    <cellStyle name="Normal 5 34" xfId="25341"/>
    <cellStyle name="Normal 5 34 2" xfId="25342"/>
    <cellStyle name="Normal 5 34 2 2" xfId="25343"/>
    <cellStyle name="Normal 5 34 2 2 2" xfId="25344"/>
    <cellStyle name="Normal 5 34 2 2 2 2" xfId="25345"/>
    <cellStyle name="Normal 5 34 2 2 3" xfId="25346"/>
    <cellStyle name="Normal 5 34 2 2 4" xfId="25347"/>
    <cellStyle name="Normal 5 34 2 3" xfId="25348"/>
    <cellStyle name="Normal 5 34 2 3 2" xfId="25349"/>
    <cellStyle name="Normal 5 34 3" xfId="25350"/>
    <cellStyle name="Normal 5 34 3 2" xfId="60803"/>
    <cellStyle name="Normal 5 34 3 3" xfId="60804"/>
    <cellStyle name="Normal 5 34 4" xfId="60805"/>
    <cellStyle name="Normal 5 34 5" xfId="60806"/>
    <cellStyle name="Normal 5 34 6" xfId="60807"/>
    <cellStyle name="Normal 5 34_Income Statement " xfId="60808"/>
    <cellStyle name="Normal 5 35" xfId="25351"/>
    <cellStyle name="Normal 5 35 2" xfId="25352"/>
    <cellStyle name="Normal 5 35 2 2" xfId="25353"/>
    <cellStyle name="Normal 5 35 2 2 2" xfId="25354"/>
    <cellStyle name="Normal 5 35 2 2 2 2" xfId="25355"/>
    <cellStyle name="Normal 5 35 2 2 3" xfId="25356"/>
    <cellStyle name="Normal 5 35 2 2 4" xfId="25357"/>
    <cellStyle name="Normal 5 35 2 3" xfId="25358"/>
    <cellStyle name="Normal 5 35 2 3 2" xfId="25359"/>
    <cellStyle name="Normal 5 35 3" xfId="25360"/>
    <cellStyle name="Normal 5 35 3 2" xfId="60809"/>
    <cellStyle name="Normal 5 35 3 3" xfId="60810"/>
    <cellStyle name="Normal 5 35 4" xfId="60811"/>
    <cellStyle name="Normal 5 35 5" xfId="60812"/>
    <cellStyle name="Normal 5 35 6" xfId="60813"/>
    <cellStyle name="Normal 5 35_Income Statement " xfId="60814"/>
    <cellStyle name="Normal 5 36" xfId="25361"/>
    <cellStyle name="Normal 5 36 2" xfId="25362"/>
    <cellStyle name="Normal 5 36 2 2" xfId="25363"/>
    <cellStyle name="Normal 5 36 2 2 2" xfId="25364"/>
    <cellStyle name="Normal 5 36 2 2 2 2" xfId="25365"/>
    <cellStyle name="Normal 5 36 2 2 3" xfId="25366"/>
    <cellStyle name="Normal 5 36 2 2 4" xfId="25367"/>
    <cellStyle name="Normal 5 36 2 3" xfId="25368"/>
    <cellStyle name="Normal 5 36 2 3 2" xfId="25369"/>
    <cellStyle name="Normal 5 36 3" xfId="25370"/>
    <cellStyle name="Normal 5 36 3 2" xfId="60815"/>
    <cellStyle name="Normal 5 36 3 3" xfId="60816"/>
    <cellStyle name="Normal 5 36 4" xfId="60817"/>
    <cellStyle name="Normal 5 36 5" xfId="60818"/>
    <cellStyle name="Normal 5 36 6" xfId="60819"/>
    <cellStyle name="Normal 5 36_Income Statement " xfId="60820"/>
    <cellStyle name="Normal 5 37" xfId="25371"/>
    <cellStyle name="Normal 5 37 2" xfId="25372"/>
    <cellStyle name="Normal 5 37 2 2" xfId="25373"/>
    <cellStyle name="Normal 5 37 2 2 2" xfId="25374"/>
    <cellStyle name="Normal 5 37 2 2 2 2" xfId="25375"/>
    <cellStyle name="Normal 5 37 2 2 3" xfId="25376"/>
    <cellStyle name="Normal 5 37 2 2 4" xfId="25377"/>
    <cellStyle name="Normal 5 37 2 3" xfId="25378"/>
    <cellStyle name="Normal 5 37 2 3 2" xfId="25379"/>
    <cellStyle name="Normal 5 37 3" xfId="25380"/>
    <cellStyle name="Normal 5 37 3 2" xfId="60821"/>
    <cellStyle name="Normal 5 37 3 3" xfId="60822"/>
    <cellStyle name="Normal 5 37 4" xfId="60823"/>
    <cellStyle name="Normal 5 37 5" xfId="60824"/>
    <cellStyle name="Normal 5 37 6" xfId="60825"/>
    <cellStyle name="Normal 5 37_Income Statement " xfId="60826"/>
    <cellStyle name="Normal 5 38" xfId="25381"/>
    <cellStyle name="Normal 5 38 2" xfId="25382"/>
    <cellStyle name="Normal 5 38 2 2" xfId="25383"/>
    <cellStyle name="Normal 5 38 2 2 2" xfId="25384"/>
    <cellStyle name="Normal 5 38 2 2 2 2" xfId="25385"/>
    <cellStyle name="Normal 5 38 2 2 3" xfId="25386"/>
    <cellStyle name="Normal 5 38 2 2 4" xfId="25387"/>
    <cellStyle name="Normal 5 38 2 3" xfId="25388"/>
    <cellStyle name="Normal 5 38 2 3 2" xfId="25389"/>
    <cellStyle name="Normal 5 38 3" xfId="25390"/>
    <cellStyle name="Normal 5 38 3 2" xfId="60827"/>
    <cellStyle name="Normal 5 38 3 3" xfId="60828"/>
    <cellStyle name="Normal 5 38 4" xfId="60829"/>
    <cellStyle name="Normal 5 38 5" xfId="60830"/>
    <cellStyle name="Normal 5 38 6" xfId="60831"/>
    <cellStyle name="Normal 5 38_Income Statement " xfId="60832"/>
    <cellStyle name="Normal 5 39" xfId="25391"/>
    <cellStyle name="Normal 5 39 2" xfId="25392"/>
    <cellStyle name="Normal 5 39 2 2" xfId="25393"/>
    <cellStyle name="Normal 5 39 2 2 2" xfId="25394"/>
    <cellStyle name="Normal 5 39 2 2 2 2" xfId="25395"/>
    <cellStyle name="Normal 5 39 2 2 3" xfId="25396"/>
    <cellStyle name="Normal 5 39 2 2 4" xfId="25397"/>
    <cellStyle name="Normal 5 39 2 3" xfId="25398"/>
    <cellStyle name="Normal 5 39 2 3 2" xfId="25399"/>
    <cellStyle name="Normal 5 39 3" xfId="25400"/>
    <cellStyle name="Normal 5 39 3 2" xfId="60833"/>
    <cellStyle name="Normal 5 39 3 3" xfId="60834"/>
    <cellStyle name="Normal 5 39 4" xfId="60835"/>
    <cellStyle name="Normal 5 39 5" xfId="60836"/>
    <cellStyle name="Normal 5 39 6" xfId="60837"/>
    <cellStyle name="Normal 5 39_Income Statement " xfId="60838"/>
    <cellStyle name="Normal 5 4" xfId="25401"/>
    <cellStyle name="Normal 5 4 2" xfId="25402"/>
    <cellStyle name="Normal 5 4 2 2" xfId="25403"/>
    <cellStyle name="Normal 5 4 2 2 2" xfId="25404"/>
    <cellStyle name="Normal 5 4 2 3" xfId="25405"/>
    <cellStyle name="Normal 5 4 2 3 2" xfId="25406"/>
    <cellStyle name="Normal 5 4 2 4" xfId="25407"/>
    <cellStyle name="Normal 5 4 2 5" xfId="25408"/>
    <cellStyle name="Normal 5 4 3" xfId="25409"/>
    <cellStyle name="Normal 5 4 3 2" xfId="25410"/>
    <cellStyle name="Normal 5 4 3 3" xfId="60839"/>
    <cellStyle name="Normal 5 4 4" xfId="25411"/>
    <cellStyle name="Normal 5 4 5" xfId="60840"/>
    <cellStyle name="Normal 5 4 6" xfId="60841"/>
    <cellStyle name="Normal 5 4_Income Statement " xfId="60842"/>
    <cellStyle name="Normal 5 40" xfId="25412"/>
    <cellStyle name="Normal 5 40 2" xfId="25413"/>
    <cellStyle name="Normal 5 40 2 2" xfId="25414"/>
    <cellStyle name="Normal 5 40 2 2 2" xfId="25415"/>
    <cellStyle name="Normal 5 40 2 2 2 2" xfId="25416"/>
    <cellStyle name="Normal 5 40 2 2 3" xfId="25417"/>
    <cellStyle name="Normal 5 40 2 2 4" xfId="25418"/>
    <cellStyle name="Normal 5 40 2 3" xfId="25419"/>
    <cellStyle name="Normal 5 40 2 3 2" xfId="25420"/>
    <cellStyle name="Normal 5 40 3" xfId="25421"/>
    <cellStyle name="Normal 5 40 3 2" xfId="60843"/>
    <cellStyle name="Normal 5 40 3 3" xfId="60844"/>
    <cellStyle name="Normal 5 40 4" xfId="60845"/>
    <cellStyle name="Normal 5 40 5" xfId="60846"/>
    <cellStyle name="Normal 5 40 6" xfId="60847"/>
    <cellStyle name="Normal 5 40_Income Statement " xfId="60848"/>
    <cellStyle name="Normal 5 41" xfId="25422"/>
    <cellStyle name="Normal 5 41 2" xfId="25423"/>
    <cellStyle name="Normal 5 41 2 2" xfId="25424"/>
    <cellStyle name="Normal 5 41 2 2 2" xfId="25425"/>
    <cellStyle name="Normal 5 41 2 2 2 2" xfId="25426"/>
    <cellStyle name="Normal 5 41 2 2 3" xfId="25427"/>
    <cellStyle name="Normal 5 41 2 2 4" xfId="25428"/>
    <cellStyle name="Normal 5 41 2 3" xfId="25429"/>
    <cellStyle name="Normal 5 41 2 3 2" xfId="25430"/>
    <cellStyle name="Normal 5 41 3" xfId="25431"/>
    <cellStyle name="Normal 5 41 3 2" xfId="60849"/>
    <cellStyle name="Normal 5 41 3 3" xfId="60850"/>
    <cellStyle name="Normal 5 41 4" xfId="60851"/>
    <cellStyle name="Normal 5 41 5" xfId="60852"/>
    <cellStyle name="Normal 5 41 6" xfId="60853"/>
    <cellStyle name="Normal 5 41_Income Statement " xfId="60854"/>
    <cellStyle name="Normal 5 42" xfId="25432"/>
    <cellStyle name="Normal 5 42 2" xfId="25433"/>
    <cellStyle name="Normal 5 42 2 2" xfId="25434"/>
    <cellStyle name="Normal 5 42 2 2 2" xfId="25435"/>
    <cellStyle name="Normal 5 42 2 2 2 2" xfId="25436"/>
    <cellStyle name="Normal 5 42 2 2 3" xfId="25437"/>
    <cellStyle name="Normal 5 42 2 2 4" xfId="25438"/>
    <cellStyle name="Normal 5 42 2 3" xfId="25439"/>
    <cellStyle name="Normal 5 42 2 3 2" xfId="25440"/>
    <cellStyle name="Normal 5 42 3" xfId="25441"/>
    <cellStyle name="Normal 5 42 3 2" xfId="60855"/>
    <cellStyle name="Normal 5 42 3 3" xfId="60856"/>
    <cellStyle name="Normal 5 42 4" xfId="60857"/>
    <cellStyle name="Normal 5 42 5" xfId="60858"/>
    <cellStyle name="Normal 5 42 6" xfId="60859"/>
    <cellStyle name="Normal 5 42_Income Statement " xfId="60860"/>
    <cellStyle name="Normal 5 43" xfId="25442"/>
    <cellStyle name="Normal 5 43 2" xfId="25443"/>
    <cellStyle name="Normal 5 43 2 2" xfId="25444"/>
    <cellStyle name="Normal 5 43 2 2 2" xfId="25445"/>
    <cellStyle name="Normal 5 43 2 2 2 2" xfId="25446"/>
    <cellStyle name="Normal 5 43 2 2 3" xfId="25447"/>
    <cellStyle name="Normal 5 43 2 2 4" xfId="25448"/>
    <cellStyle name="Normal 5 43 2 3" xfId="25449"/>
    <cellStyle name="Normal 5 43 2 3 2" xfId="25450"/>
    <cellStyle name="Normal 5 43 3" xfId="25451"/>
    <cellStyle name="Normal 5 43 3 2" xfId="60861"/>
    <cellStyle name="Normal 5 43 3 3" xfId="60862"/>
    <cellStyle name="Normal 5 43 4" xfId="60863"/>
    <cellStyle name="Normal 5 43 5" xfId="60864"/>
    <cellStyle name="Normal 5 43 6" xfId="60865"/>
    <cellStyle name="Normal 5 43_Income Statement " xfId="60866"/>
    <cellStyle name="Normal 5 44" xfId="25452"/>
    <cellStyle name="Normal 5 44 2" xfId="25453"/>
    <cellStyle name="Normal 5 44 2 2" xfId="25454"/>
    <cellStyle name="Normal 5 44 2 2 2" xfId="25455"/>
    <cellStyle name="Normal 5 44 2 2 2 2" xfId="25456"/>
    <cellStyle name="Normal 5 44 2 2 3" xfId="25457"/>
    <cellStyle name="Normal 5 44 2 2 4" xfId="25458"/>
    <cellStyle name="Normal 5 44 2 3" xfId="25459"/>
    <cellStyle name="Normal 5 44 2 3 2" xfId="25460"/>
    <cellStyle name="Normal 5 44 3" xfId="25461"/>
    <cellStyle name="Normal 5 44 3 2" xfId="60867"/>
    <cellStyle name="Normal 5 44 3 3" xfId="60868"/>
    <cellStyle name="Normal 5 44 4" xfId="60869"/>
    <cellStyle name="Normal 5 44 5" xfId="60870"/>
    <cellStyle name="Normal 5 44 6" xfId="60871"/>
    <cellStyle name="Normal 5 44_Income Statement " xfId="60872"/>
    <cellStyle name="Normal 5 45" xfId="25462"/>
    <cellStyle name="Normal 5 45 2" xfId="25463"/>
    <cellStyle name="Normal 5 45 2 2" xfId="25464"/>
    <cellStyle name="Normal 5 45 2 2 2" xfId="25465"/>
    <cellStyle name="Normal 5 45 2 2 2 2" xfId="25466"/>
    <cellStyle name="Normal 5 45 2 2 3" xfId="25467"/>
    <cellStyle name="Normal 5 45 2 2 4" xfId="25468"/>
    <cellStyle name="Normal 5 45 2 3" xfId="25469"/>
    <cellStyle name="Normal 5 45 2 3 2" xfId="25470"/>
    <cellStyle name="Normal 5 45 3" xfId="25471"/>
    <cellStyle name="Normal 5 45 3 2" xfId="60873"/>
    <cellStyle name="Normal 5 45 3 3" xfId="60874"/>
    <cellStyle name="Normal 5 45 4" xfId="60875"/>
    <cellStyle name="Normal 5 45 5" xfId="60876"/>
    <cellStyle name="Normal 5 45 6" xfId="60877"/>
    <cellStyle name="Normal 5 45_Income Statement " xfId="60878"/>
    <cellStyle name="Normal 5 46" xfId="25472"/>
    <cellStyle name="Normal 5 46 2" xfId="25473"/>
    <cellStyle name="Normal 5 46 2 2" xfId="25474"/>
    <cellStyle name="Normal 5 46 2 2 2" xfId="25475"/>
    <cellStyle name="Normal 5 46 2 2 2 2" xfId="25476"/>
    <cellStyle name="Normal 5 46 2 2 3" xfId="25477"/>
    <cellStyle name="Normal 5 46 2 2 4" xfId="25478"/>
    <cellStyle name="Normal 5 46 2 3" xfId="25479"/>
    <cellStyle name="Normal 5 46 2 3 2" xfId="25480"/>
    <cellStyle name="Normal 5 46 3" xfId="25481"/>
    <cellStyle name="Normal 5 46 3 2" xfId="60879"/>
    <cellStyle name="Normal 5 46 3 3" xfId="60880"/>
    <cellStyle name="Normal 5 46 4" xfId="60881"/>
    <cellStyle name="Normal 5 46 5" xfId="60882"/>
    <cellStyle name="Normal 5 46 6" xfId="60883"/>
    <cellStyle name="Normal 5 46_Income Statement " xfId="60884"/>
    <cellStyle name="Normal 5 47" xfId="25482"/>
    <cellStyle name="Normal 5 47 2" xfId="25483"/>
    <cellStyle name="Normal 5 47 2 2" xfId="25484"/>
    <cellStyle name="Normal 5 47 2 2 2" xfId="25485"/>
    <cellStyle name="Normal 5 47 2 2 2 2" xfId="25486"/>
    <cellStyle name="Normal 5 47 2 2 3" xfId="25487"/>
    <cellStyle name="Normal 5 47 2 2 4" xfId="25488"/>
    <cellStyle name="Normal 5 47 2 3" xfId="25489"/>
    <cellStyle name="Normal 5 47 2 3 2" xfId="25490"/>
    <cellStyle name="Normal 5 47 3" xfId="25491"/>
    <cellStyle name="Normal 5 47 3 2" xfId="60885"/>
    <cellStyle name="Normal 5 47 3 3" xfId="60886"/>
    <cellStyle name="Normal 5 47 4" xfId="60887"/>
    <cellStyle name="Normal 5 47 5" xfId="60888"/>
    <cellStyle name="Normal 5 47 6" xfId="60889"/>
    <cellStyle name="Normal 5 47_Income Statement " xfId="60890"/>
    <cellStyle name="Normal 5 48" xfId="25492"/>
    <cellStyle name="Normal 5 48 2" xfId="25493"/>
    <cellStyle name="Normal 5 48 2 2" xfId="25494"/>
    <cellStyle name="Normal 5 48 3" xfId="25495"/>
    <cellStyle name="Normal 5 48 3 2" xfId="25496"/>
    <cellStyle name="Normal 5 48 4" xfId="25497"/>
    <cellStyle name="Normal 5 48 4 2" xfId="25498"/>
    <cellStyle name="Normal 5 48 4 3" xfId="25499"/>
    <cellStyle name="Normal 5 48 5" xfId="25500"/>
    <cellStyle name="Normal 5 49" xfId="25501"/>
    <cellStyle name="Normal 5 49 2" xfId="25502"/>
    <cellStyle name="Normal 5 49 3" xfId="25503"/>
    <cellStyle name="Normal 5 5" xfId="25504"/>
    <cellStyle name="Normal 5 5 2" xfId="25505"/>
    <cellStyle name="Normal 5 5 2 2" xfId="25506"/>
    <cellStyle name="Normal 5 5 2 2 2" xfId="25507"/>
    <cellStyle name="Normal 5 5 2 2 2 2" xfId="25508"/>
    <cellStyle name="Normal 5 5 2 2 3" xfId="25509"/>
    <cellStyle name="Normal 5 5 2 2 4" xfId="25510"/>
    <cellStyle name="Normal 5 5 2 3" xfId="25511"/>
    <cellStyle name="Normal 5 5 2 3 2" xfId="25512"/>
    <cellStyle name="Normal 5 5 3" xfId="25513"/>
    <cellStyle name="Normal 5 5 3 2" xfId="25514"/>
    <cellStyle name="Normal 5 5 3 3" xfId="60891"/>
    <cellStyle name="Normal 5 5 4" xfId="25515"/>
    <cellStyle name="Normal 5 5 5" xfId="60892"/>
    <cellStyle name="Normal 5 5 6" xfId="60893"/>
    <cellStyle name="Normal 5 5_Income Statement " xfId="60894"/>
    <cellStyle name="Normal 5 50" xfId="25516"/>
    <cellStyle name="Normal 5 50 2" xfId="25517"/>
    <cellStyle name="Normal 5 50 3" xfId="25518"/>
    <cellStyle name="Normal 5 51" xfId="25519"/>
    <cellStyle name="Normal 5 51 2" xfId="25520"/>
    <cellStyle name="Normal 5 51 2 2" xfId="25521"/>
    <cellStyle name="Normal 5 51 3" xfId="25522"/>
    <cellStyle name="Normal 5 51 3 2" xfId="25523"/>
    <cellStyle name="Normal 5 51 4" xfId="25524"/>
    <cellStyle name="Normal 5 52" xfId="25525"/>
    <cellStyle name="Normal 5 52 2" xfId="25526"/>
    <cellStyle name="Normal 5 52 2 2" xfId="25527"/>
    <cellStyle name="Normal 5 52 3" xfId="25528"/>
    <cellStyle name="Normal 5 52 4" xfId="25529"/>
    <cellStyle name="Normal 5 53" xfId="25530"/>
    <cellStyle name="Normal 5 53 10" xfId="60895"/>
    <cellStyle name="Normal 5 53 10 2" xfId="60896"/>
    <cellStyle name="Normal 5 53 10 2 2" xfId="60897"/>
    <cellStyle name="Normal 5 53 10 3" xfId="60898"/>
    <cellStyle name="Normal 5 53 11" xfId="60899"/>
    <cellStyle name="Normal 5 53 11 2" xfId="60900"/>
    <cellStyle name="Normal 5 53 12" xfId="60901"/>
    <cellStyle name="Normal 5 53 13" xfId="60902"/>
    <cellStyle name="Normal 5 53 14" xfId="60903"/>
    <cellStyle name="Normal 5 53 2" xfId="25531"/>
    <cellStyle name="Normal 5 53 2 10" xfId="60904"/>
    <cellStyle name="Normal 5 53 2 10 2" xfId="60905"/>
    <cellStyle name="Normal 5 53 2 11" xfId="60906"/>
    <cellStyle name="Normal 5 53 2 12" xfId="60907"/>
    <cellStyle name="Normal 5 53 2 13" xfId="60908"/>
    <cellStyle name="Normal 5 53 2 2" xfId="25532"/>
    <cellStyle name="Normal 5 53 2 2 10" xfId="60909"/>
    <cellStyle name="Normal 5 53 2 2 11" xfId="60910"/>
    <cellStyle name="Normal 5 53 2 2 2" xfId="60911"/>
    <cellStyle name="Normal 5 53 2 2 2 2" xfId="60912"/>
    <cellStyle name="Normal 5 53 2 2 2 2 2" xfId="60913"/>
    <cellStyle name="Normal 5 53 2 2 2 2 2 2" xfId="60914"/>
    <cellStyle name="Normal 5 53 2 2 2 2 2 2 2" xfId="60915"/>
    <cellStyle name="Normal 5 53 2 2 2 2 2 3" xfId="60916"/>
    <cellStyle name="Normal 5 53 2 2 2 2 3" xfId="60917"/>
    <cellStyle name="Normal 5 53 2 2 2 2 3 2" xfId="60918"/>
    <cellStyle name="Normal 5 53 2 2 2 2 3 2 2" xfId="60919"/>
    <cellStyle name="Normal 5 53 2 2 2 2 3 3" xfId="60920"/>
    <cellStyle name="Normal 5 53 2 2 2 2 4" xfId="60921"/>
    <cellStyle name="Normal 5 53 2 2 2 2 4 2" xfId="60922"/>
    <cellStyle name="Normal 5 53 2 2 2 2 5" xfId="60923"/>
    <cellStyle name="Normal 5 53 2 2 2 2 6" xfId="60924"/>
    <cellStyle name="Normal 5 53 2 2 2 2 7" xfId="60925"/>
    <cellStyle name="Normal 5 53 2 2 2 3" xfId="60926"/>
    <cellStyle name="Normal 5 53 2 2 2 3 2" xfId="60927"/>
    <cellStyle name="Normal 5 53 2 2 2 3 2 2" xfId="60928"/>
    <cellStyle name="Normal 5 53 2 2 2 3 3" xfId="60929"/>
    <cellStyle name="Normal 5 53 2 2 2 4" xfId="60930"/>
    <cellStyle name="Normal 5 53 2 2 2 4 2" xfId="60931"/>
    <cellStyle name="Normal 5 53 2 2 2 4 2 2" xfId="60932"/>
    <cellStyle name="Normal 5 53 2 2 2 4 3" xfId="60933"/>
    <cellStyle name="Normal 5 53 2 2 2 5" xfId="60934"/>
    <cellStyle name="Normal 5 53 2 2 2 5 2" xfId="60935"/>
    <cellStyle name="Normal 5 53 2 2 2 6" xfId="60936"/>
    <cellStyle name="Normal 5 53 2 2 2 7" xfId="60937"/>
    <cellStyle name="Normal 5 53 2 2 2 8" xfId="60938"/>
    <cellStyle name="Normal 5 53 2 2 3" xfId="60939"/>
    <cellStyle name="Normal 5 53 2 2 3 2" xfId="60940"/>
    <cellStyle name="Normal 5 53 2 2 3 2 2" xfId="60941"/>
    <cellStyle name="Normal 5 53 2 2 3 2 2 2" xfId="60942"/>
    <cellStyle name="Normal 5 53 2 2 3 2 2 2 2" xfId="60943"/>
    <cellStyle name="Normal 5 53 2 2 3 2 2 3" xfId="60944"/>
    <cellStyle name="Normal 5 53 2 2 3 2 3" xfId="60945"/>
    <cellStyle name="Normal 5 53 2 2 3 2 3 2" xfId="60946"/>
    <cellStyle name="Normal 5 53 2 2 3 2 3 2 2" xfId="60947"/>
    <cellStyle name="Normal 5 53 2 2 3 2 3 3" xfId="60948"/>
    <cellStyle name="Normal 5 53 2 2 3 2 4" xfId="60949"/>
    <cellStyle name="Normal 5 53 2 2 3 2 4 2" xfId="60950"/>
    <cellStyle name="Normal 5 53 2 2 3 2 5" xfId="60951"/>
    <cellStyle name="Normal 5 53 2 2 3 2 6" xfId="60952"/>
    <cellStyle name="Normal 5 53 2 2 3 2 7" xfId="60953"/>
    <cellStyle name="Normal 5 53 2 2 3 3" xfId="60954"/>
    <cellStyle name="Normal 5 53 2 2 3 3 2" xfId="60955"/>
    <cellStyle name="Normal 5 53 2 2 3 3 2 2" xfId="60956"/>
    <cellStyle name="Normal 5 53 2 2 3 3 3" xfId="60957"/>
    <cellStyle name="Normal 5 53 2 2 3 4" xfId="60958"/>
    <cellStyle name="Normal 5 53 2 2 3 4 2" xfId="60959"/>
    <cellStyle name="Normal 5 53 2 2 3 4 2 2" xfId="60960"/>
    <cellStyle name="Normal 5 53 2 2 3 4 3" xfId="60961"/>
    <cellStyle name="Normal 5 53 2 2 3 5" xfId="60962"/>
    <cellStyle name="Normal 5 53 2 2 3 5 2" xfId="60963"/>
    <cellStyle name="Normal 5 53 2 2 3 6" xfId="60964"/>
    <cellStyle name="Normal 5 53 2 2 3 7" xfId="60965"/>
    <cellStyle name="Normal 5 53 2 2 3 8" xfId="60966"/>
    <cellStyle name="Normal 5 53 2 2 4" xfId="60967"/>
    <cellStyle name="Normal 5 53 2 2 4 2" xfId="60968"/>
    <cellStyle name="Normal 5 53 2 2 4 2 2" xfId="60969"/>
    <cellStyle name="Normal 5 53 2 2 4 2 2 2" xfId="60970"/>
    <cellStyle name="Normal 5 53 2 2 4 2 3" xfId="60971"/>
    <cellStyle name="Normal 5 53 2 2 4 3" xfId="60972"/>
    <cellStyle name="Normal 5 53 2 2 4 3 2" xfId="60973"/>
    <cellStyle name="Normal 5 53 2 2 4 3 2 2" xfId="60974"/>
    <cellStyle name="Normal 5 53 2 2 4 3 3" xfId="60975"/>
    <cellStyle name="Normal 5 53 2 2 4 4" xfId="60976"/>
    <cellStyle name="Normal 5 53 2 2 4 4 2" xfId="60977"/>
    <cellStyle name="Normal 5 53 2 2 4 5" xfId="60978"/>
    <cellStyle name="Normal 5 53 2 2 4 6" xfId="60979"/>
    <cellStyle name="Normal 5 53 2 2 4 7" xfId="60980"/>
    <cellStyle name="Normal 5 53 2 2 5" xfId="60981"/>
    <cellStyle name="Normal 5 53 2 2 5 2" xfId="60982"/>
    <cellStyle name="Normal 5 53 2 2 5 2 2" xfId="60983"/>
    <cellStyle name="Normal 5 53 2 2 5 2 2 2" xfId="60984"/>
    <cellStyle name="Normal 5 53 2 2 5 2 3" xfId="60985"/>
    <cellStyle name="Normal 5 53 2 2 5 3" xfId="60986"/>
    <cellStyle name="Normal 5 53 2 2 5 3 2" xfId="60987"/>
    <cellStyle name="Normal 5 53 2 2 5 3 2 2" xfId="60988"/>
    <cellStyle name="Normal 5 53 2 2 5 3 3" xfId="60989"/>
    <cellStyle name="Normal 5 53 2 2 5 4" xfId="60990"/>
    <cellStyle name="Normal 5 53 2 2 5 4 2" xfId="60991"/>
    <cellStyle name="Normal 5 53 2 2 5 5" xfId="60992"/>
    <cellStyle name="Normal 5 53 2 2 5 6" xfId="60993"/>
    <cellStyle name="Normal 5 53 2 2 6" xfId="60994"/>
    <cellStyle name="Normal 5 53 2 2 6 2" xfId="60995"/>
    <cellStyle name="Normal 5 53 2 2 6 2 2" xfId="60996"/>
    <cellStyle name="Normal 5 53 2 2 6 3" xfId="60997"/>
    <cellStyle name="Normal 5 53 2 2 7" xfId="60998"/>
    <cellStyle name="Normal 5 53 2 2 7 2" xfId="60999"/>
    <cellStyle name="Normal 5 53 2 2 7 2 2" xfId="61000"/>
    <cellStyle name="Normal 5 53 2 2 7 3" xfId="61001"/>
    <cellStyle name="Normal 5 53 2 2 8" xfId="61002"/>
    <cellStyle name="Normal 5 53 2 2 8 2" xfId="61003"/>
    <cellStyle name="Normal 5 53 2 2 9" xfId="61004"/>
    <cellStyle name="Normal 5 53 2 3" xfId="61005"/>
    <cellStyle name="Normal 5 53 2 3 10" xfId="61006"/>
    <cellStyle name="Normal 5 53 2 3 11" xfId="61007"/>
    <cellStyle name="Normal 5 53 2 3 2" xfId="61008"/>
    <cellStyle name="Normal 5 53 2 3 2 2" xfId="61009"/>
    <cellStyle name="Normal 5 53 2 3 2 2 2" xfId="61010"/>
    <cellStyle name="Normal 5 53 2 3 2 2 2 2" xfId="61011"/>
    <cellStyle name="Normal 5 53 2 3 2 2 2 2 2" xfId="61012"/>
    <cellStyle name="Normal 5 53 2 3 2 2 2 3" xfId="61013"/>
    <cellStyle name="Normal 5 53 2 3 2 2 3" xfId="61014"/>
    <cellStyle name="Normal 5 53 2 3 2 2 3 2" xfId="61015"/>
    <cellStyle name="Normal 5 53 2 3 2 2 3 2 2" xfId="61016"/>
    <cellStyle name="Normal 5 53 2 3 2 2 3 3" xfId="61017"/>
    <cellStyle name="Normal 5 53 2 3 2 2 4" xfId="61018"/>
    <cellStyle name="Normal 5 53 2 3 2 2 4 2" xfId="61019"/>
    <cellStyle name="Normal 5 53 2 3 2 2 5" xfId="61020"/>
    <cellStyle name="Normal 5 53 2 3 2 2 6" xfId="61021"/>
    <cellStyle name="Normal 5 53 2 3 2 2 7" xfId="61022"/>
    <cellStyle name="Normal 5 53 2 3 2 3" xfId="61023"/>
    <cellStyle name="Normal 5 53 2 3 2 3 2" xfId="61024"/>
    <cellStyle name="Normal 5 53 2 3 2 3 2 2" xfId="61025"/>
    <cellStyle name="Normal 5 53 2 3 2 3 3" xfId="61026"/>
    <cellStyle name="Normal 5 53 2 3 2 4" xfId="61027"/>
    <cellStyle name="Normal 5 53 2 3 2 4 2" xfId="61028"/>
    <cellStyle name="Normal 5 53 2 3 2 4 2 2" xfId="61029"/>
    <cellStyle name="Normal 5 53 2 3 2 4 3" xfId="61030"/>
    <cellStyle name="Normal 5 53 2 3 2 5" xfId="61031"/>
    <cellStyle name="Normal 5 53 2 3 2 5 2" xfId="61032"/>
    <cellStyle name="Normal 5 53 2 3 2 6" xfId="61033"/>
    <cellStyle name="Normal 5 53 2 3 2 7" xfId="61034"/>
    <cellStyle name="Normal 5 53 2 3 2 8" xfId="61035"/>
    <cellStyle name="Normal 5 53 2 3 3" xfId="61036"/>
    <cellStyle name="Normal 5 53 2 3 3 2" xfId="61037"/>
    <cellStyle name="Normal 5 53 2 3 3 2 2" xfId="61038"/>
    <cellStyle name="Normal 5 53 2 3 3 2 2 2" xfId="61039"/>
    <cellStyle name="Normal 5 53 2 3 3 2 2 2 2" xfId="61040"/>
    <cellStyle name="Normal 5 53 2 3 3 2 2 3" xfId="61041"/>
    <cellStyle name="Normal 5 53 2 3 3 2 3" xfId="61042"/>
    <cellStyle name="Normal 5 53 2 3 3 2 3 2" xfId="61043"/>
    <cellStyle name="Normal 5 53 2 3 3 2 3 2 2" xfId="61044"/>
    <cellStyle name="Normal 5 53 2 3 3 2 3 3" xfId="61045"/>
    <cellStyle name="Normal 5 53 2 3 3 2 4" xfId="61046"/>
    <cellStyle name="Normal 5 53 2 3 3 2 4 2" xfId="61047"/>
    <cellStyle name="Normal 5 53 2 3 3 2 5" xfId="61048"/>
    <cellStyle name="Normal 5 53 2 3 3 2 6" xfId="61049"/>
    <cellStyle name="Normal 5 53 2 3 3 2 7" xfId="61050"/>
    <cellStyle name="Normal 5 53 2 3 3 3" xfId="61051"/>
    <cellStyle name="Normal 5 53 2 3 3 3 2" xfId="61052"/>
    <cellStyle name="Normal 5 53 2 3 3 3 2 2" xfId="61053"/>
    <cellStyle name="Normal 5 53 2 3 3 3 3" xfId="61054"/>
    <cellStyle name="Normal 5 53 2 3 3 4" xfId="61055"/>
    <cellStyle name="Normal 5 53 2 3 3 4 2" xfId="61056"/>
    <cellStyle name="Normal 5 53 2 3 3 4 2 2" xfId="61057"/>
    <cellStyle name="Normal 5 53 2 3 3 4 3" xfId="61058"/>
    <cellStyle name="Normal 5 53 2 3 3 5" xfId="61059"/>
    <cellStyle name="Normal 5 53 2 3 3 5 2" xfId="61060"/>
    <cellStyle name="Normal 5 53 2 3 3 6" xfId="61061"/>
    <cellStyle name="Normal 5 53 2 3 3 7" xfId="61062"/>
    <cellStyle name="Normal 5 53 2 3 3 8" xfId="61063"/>
    <cellStyle name="Normal 5 53 2 3 4" xfId="61064"/>
    <cellStyle name="Normal 5 53 2 3 4 2" xfId="61065"/>
    <cellStyle name="Normal 5 53 2 3 4 2 2" xfId="61066"/>
    <cellStyle name="Normal 5 53 2 3 4 2 2 2" xfId="61067"/>
    <cellStyle name="Normal 5 53 2 3 4 2 3" xfId="61068"/>
    <cellStyle name="Normal 5 53 2 3 4 3" xfId="61069"/>
    <cellStyle name="Normal 5 53 2 3 4 3 2" xfId="61070"/>
    <cellStyle name="Normal 5 53 2 3 4 3 2 2" xfId="61071"/>
    <cellStyle name="Normal 5 53 2 3 4 3 3" xfId="61072"/>
    <cellStyle name="Normal 5 53 2 3 4 4" xfId="61073"/>
    <cellStyle name="Normal 5 53 2 3 4 4 2" xfId="61074"/>
    <cellStyle name="Normal 5 53 2 3 4 5" xfId="61075"/>
    <cellStyle name="Normal 5 53 2 3 4 6" xfId="61076"/>
    <cellStyle name="Normal 5 53 2 3 4 7" xfId="61077"/>
    <cellStyle name="Normal 5 53 2 3 5" xfId="61078"/>
    <cellStyle name="Normal 5 53 2 3 5 2" xfId="61079"/>
    <cellStyle name="Normal 5 53 2 3 5 2 2" xfId="61080"/>
    <cellStyle name="Normal 5 53 2 3 5 2 2 2" xfId="61081"/>
    <cellStyle name="Normal 5 53 2 3 5 2 3" xfId="61082"/>
    <cellStyle name="Normal 5 53 2 3 5 3" xfId="61083"/>
    <cellStyle name="Normal 5 53 2 3 5 3 2" xfId="61084"/>
    <cellStyle name="Normal 5 53 2 3 5 3 2 2" xfId="61085"/>
    <cellStyle name="Normal 5 53 2 3 5 3 3" xfId="61086"/>
    <cellStyle name="Normal 5 53 2 3 5 4" xfId="61087"/>
    <cellStyle name="Normal 5 53 2 3 5 4 2" xfId="61088"/>
    <cellStyle name="Normal 5 53 2 3 5 5" xfId="61089"/>
    <cellStyle name="Normal 5 53 2 3 5 6" xfId="61090"/>
    <cellStyle name="Normal 5 53 2 3 6" xfId="61091"/>
    <cellStyle name="Normal 5 53 2 3 6 2" xfId="61092"/>
    <cellStyle name="Normal 5 53 2 3 6 2 2" xfId="61093"/>
    <cellStyle name="Normal 5 53 2 3 6 3" xfId="61094"/>
    <cellStyle name="Normal 5 53 2 3 7" xfId="61095"/>
    <cellStyle name="Normal 5 53 2 3 7 2" xfId="61096"/>
    <cellStyle name="Normal 5 53 2 3 7 2 2" xfId="61097"/>
    <cellStyle name="Normal 5 53 2 3 7 3" xfId="61098"/>
    <cellStyle name="Normal 5 53 2 3 8" xfId="61099"/>
    <cellStyle name="Normal 5 53 2 3 8 2" xfId="61100"/>
    <cellStyle name="Normal 5 53 2 3 9" xfId="61101"/>
    <cellStyle name="Normal 5 53 2 4" xfId="61102"/>
    <cellStyle name="Normal 5 53 2 4 2" xfId="61103"/>
    <cellStyle name="Normal 5 53 2 4 2 2" xfId="61104"/>
    <cellStyle name="Normal 5 53 2 4 2 2 2" xfId="61105"/>
    <cellStyle name="Normal 5 53 2 4 2 2 2 2" xfId="61106"/>
    <cellStyle name="Normal 5 53 2 4 2 2 3" xfId="61107"/>
    <cellStyle name="Normal 5 53 2 4 2 3" xfId="61108"/>
    <cellStyle name="Normal 5 53 2 4 2 3 2" xfId="61109"/>
    <cellStyle name="Normal 5 53 2 4 2 3 2 2" xfId="61110"/>
    <cellStyle name="Normal 5 53 2 4 2 3 3" xfId="61111"/>
    <cellStyle name="Normal 5 53 2 4 2 4" xfId="61112"/>
    <cellStyle name="Normal 5 53 2 4 2 4 2" xfId="61113"/>
    <cellStyle name="Normal 5 53 2 4 2 5" xfId="61114"/>
    <cellStyle name="Normal 5 53 2 4 2 6" xfId="61115"/>
    <cellStyle name="Normal 5 53 2 4 2 7" xfId="61116"/>
    <cellStyle name="Normal 5 53 2 4 3" xfId="61117"/>
    <cellStyle name="Normal 5 53 2 4 3 2" xfId="61118"/>
    <cellStyle name="Normal 5 53 2 4 3 2 2" xfId="61119"/>
    <cellStyle name="Normal 5 53 2 4 3 3" xfId="61120"/>
    <cellStyle name="Normal 5 53 2 4 4" xfId="61121"/>
    <cellStyle name="Normal 5 53 2 4 4 2" xfId="61122"/>
    <cellStyle name="Normal 5 53 2 4 4 2 2" xfId="61123"/>
    <cellStyle name="Normal 5 53 2 4 4 3" xfId="61124"/>
    <cellStyle name="Normal 5 53 2 4 5" xfId="61125"/>
    <cellStyle name="Normal 5 53 2 4 5 2" xfId="61126"/>
    <cellStyle name="Normal 5 53 2 4 6" xfId="61127"/>
    <cellStyle name="Normal 5 53 2 4 7" xfId="61128"/>
    <cellStyle name="Normal 5 53 2 4 8" xfId="61129"/>
    <cellStyle name="Normal 5 53 2 5" xfId="61130"/>
    <cellStyle name="Normal 5 53 2 5 2" xfId="61131"/>
    <cellStyle name="Normal 5 53 2 5 2 2" xfId="61132"/>
    <cellStyle name="Normal 5 53 2 5 2 2 2" xfId="61133"/>
    <cellStyle name="Normal 5 53 2 5 2 2 2 2" xfId="61134"/>
    <cellStyle name="Normal 5 53 2 5 2 2 3" xfId="61135"/>
    <cellStyle name="Normal 5 53 2 5 2 3" xfId="61136"/>
    <cellStyle name="Normal 5 53 2 5 2 3 2" xfId="61137"/>
    <cellStyle name="Normal 5 53 2 5 2 3 2 2" xfId="61138"/>
    <cellStyle name="Normal 5 53 2 5 2 3 3" xfId="61139"/>
    <cellStyle name="Normal 5 53 2 5 2 4" xfId="61140"/>
    <cellStyle name="Normal 5 53 2 5 2 4 2" xfId="61141"/>
    <cellStyle name="Normal 5 53 2 5 2 5" xfId="61142"/>
    <cellStyle name="Normal 5 53 2 5 2 6" xfId="61143"/>
    <cellStyle name="Normal 5 53 2 5 2 7" xfId="61144"/>
    <cellStyle name="Normal 5 53 2 5 3" xfId="61145"/>
    <cellStyle name="Normal 5 53 2 5 3 2" xfId="61146"/>
    <cellStyle name="Normal 5 53 2 5 3 2 2" xfId="61147"/>
    <cellStyle name="Normal 5 53 2 5 3 3" xfId="61148"/>
    <cellStyle name="Normal 5 53 2 5 4" xfId="61149"/>
    <cellStyle name="Normal 5 53 2 5 4 2" xfId="61150"/>
    <cellStyle name="Normal 5 53 2 5 4 2 2" xfId="61151"/>
    <cellStyle name="Normal 5 53 2 5 4 3" xfId="61152"/>
    <cellStyle name="Normal 5 53 2 5 5" xfId="61153"/>
    <cellStyle name="Normal 5 53 2 5 5 2" xfId="61154"/>
    <cellStyle name="Normal 5 53 2 5 6" xfId="61155"/>
    <cellStyle name="Normal 5 53 2 5 7" xfId="61156"/>
    <cellStyle name="Normal 5 53 2 5 8" xfId="61157"/>
    <cellStyle name="Normal 5 53 2 6" xfId="61158"/>
    <cellStyle name="Normal 5 53 2 6 2" xfId="61159"/>
    <cellStyle name="Normal 5 53 2 6 2 2" xfId="61160"/>
    <cellStyle name="Normal 5 53 2 6 2 2 2" xfId="61161"/>
    <cellStyle name="Normal 5 53 2 6 2 3" xfId="61162"/>
    <cellStyle name="Normal 5 53 2 6 3" xfId="61163"/>
    <cellStyle name="Normal 5 53 2 6 3 2" xfId="61164"/>
    <cellStyle name="Normal 5 53 2 6 3 2 2" xfId="61165"/>
    <cellStyle name="Normal 5 53 2 6 3 3" xfId="61166"/>
    <cellStyle name="Normal 5 53 2 6 4" xfId="61167"/>
    <cellStyle name="Normal 5 53 2 6 4 2" xfId="61168"/>
    <cellStyle name="Normal 5 53 2 6 5" xfId="61169"/>
    <cellStyle name="Normal 5 53 2 6 6" xfId="61170"/>
    <cellStyle name="Normal 5 53 2 6 7" xfId="61171"/>
    <cellStyle name="Normal 5 53 2 7" xfId="61172"/>
    <cellStyle name="Normal 5 53 2 7 2" xfId="61173"/>
    <cellStyle name="Normal 5 53 2 7 2 2" xfId="61174"/>
    <cellStyle name="Normal 5 53 2 7 2 2 2" xfId="61175"/>
    <cellStyle name="Normal 5 53 2 7 2 3" xfId="61176"/>
    <cellStyle name="Normal 5 53 2 7 3" xfId="61177"/>
    <cellStyle name="Normal 5 53 2 7 3 2" xfId="61178"/>
    <cellStyle name="Normal 5 53 2 7 3 2 2" xfId="61179"/>
    <cellStyle name="Normal 5 53 2 7 3 3" xfId="61180"/>
    <cellStyle name="Normal 5 53 2 7 4" xfId="61181"/>
    <cellStyle name="Normal 5 53 2 7 4 2" xfId="61182"/>
    <cellStyle name="Normal 5 53 2 7 5" xfId="61183"/>
    <cellStyle name="Normal 5 53 2 7 6" xfId="61184"/>
    <cellStyle name="Normal 5 53 2 8" xfId="61185"/>
    <cellStyle name="Normal 5 53 2 8 2" xfId="61186"/>
    <cellStyle name="Normal 5 53 2 8 2 2" xfId="61187"/>
    <cellStyle name="Normal 5 53 2 8 3" xfId="61188"/>
    <cellStyle name="Normal 5 53 2 9" xfId="61189"/>
    <cellStyle name="Normal 5 53 2 9 2" xfId="61190"/>
    <cellStyle name="Normal 5 53 2 9 2 2" xfId="61191"/>
    <cellStyle name="Normal 5 53 2 9 3" xfId="61192"/>
    <cellStyle name="Normal 5 53 3" xfId="25533"/>
    <cellStyle name="Normal 5 53 3 10" xfId="61193"/>
    <cellStyle name="Normal 5 53 3 11" xfId="61194"/>
    <cellStyle name="Normal 5 53 3 2" xfId="61195"/>
    <cellStyle name="Normal 5 53 3 2 2" xfId="61196"/>
    <cellStyle name="Normal 5 53 3 2 2 2" xfId="61197"/>
    <cellStyle name="Normal 5 53 3 2 2 2 2" xfId="61198"/>
    <cellStyle name="Normal 5 53 3 2 2 2 2 2" xfId="61199"/>
    <cellStyle name="Normal 5 53 3 2 2 2 3" xfId="61200"/>
    <cellStyle name="Normal 5 53 3 2 2 3" xfId="61201"/>
    <cellStyle name="Normal 5 53 3 2 2 3 2" xfId="61202"/>
    <cellStyle name="Normal 5 53 3 2 2 3 2 2" xfId="61203"/>
    <cellStyle name="Normal 5 53 3 2 2 3 3" xfId="61204"/>
    <cellStyle name="Normal 5 53 3 2 2 4" xfId="61205"/>
    <cellStyle name="Normal 5 53 3 2 2 4 2" xfId="61206"/>
    <cellStyle name="Normal 5 53 3 2 2 5" xfId="61207"/>
    <cellStyle name="Normal 5 53 3 2 2 6" xfId="61208"/>
    <cellStyle name="Normal 5 53 3 2 2 7" xfId="61209"/>
    <cellStyle name="Normal 5 53 3 2 3" xfId="61210"/>
    <cellStyle name="Normal 5 53 3 2 3 2" xfId="61211"/>
    <cellStyle name="Normal 5 53 3 2 3 2 2" xfId="61212"/>
    <cellStyle name="Normal 5 53 3 2 3 3" xfId="61213"/>
    <cellStyle name="Normal 5 53 3 2 4" xfId="61214"/>
    <cellStyle name="Normal 5 53 3 2 4 2" xfId="61215"/>
    <cellStyle name="Normal 5 53 3 2 4 2 2" xfId="61216"/>
    <cellStyle name="Normal 5 53 3 2 4 3" xfId="61217"/>
    <cellStyle name="Normal 5 53 3 2 5" xfId="61218"/>
    <cellStyle name="Normal 5 53 3 2 5 2" xfId="61219"/>
    <cellStyle name="Normal 5 53 3 2 6" xfId="61220"/>
    <cellStyle name="Normal 5 53 3 2 7" xfId="61221"/>
    <cellStyle name="Normal 5 53 3 2 8" xfId="61222"/>
    <cellStyle name="Normal 5 53 3 3" xfId="61223"/>
    <cellStyle name="Normal 5 53 3 3 2" xfId="61224"/>
    <cellStyle name="Normal 5 53 3 3 2 2" xfId="61225"/>
    <cellStyle name="Normal 5 53 3 3 2 2 2" xfId="61226"/>
    <cellStyle name="Normal 5 53 3 3 2 2 2 2" xfId="61227"/>
    <cellStyle name="Normal 5 53 3 3 2 2 3" xfId="61228"/>
    <cellStyle name="Normal 5 53 3 3 2 3" xfId="61229"/>
    <cellStyle name="Normal 5 53 3 3 2 3 2" xfId="61230"/>
    <cellStyle name="Normal 5 53 3 3 2 3 2 2" xfId="61231"/>
    <cellStyle name="Normal 5 53 3 3 2 3 3" xfId="61232"/>
    <cellStyle name="Normal 5 53 3 3 2 4" xfId="61233"/>
    <cellStyle name="Normal 5 53 3 3 2 4 2" xfId="61234"/>
    <cellStyle name="Normal 5 53 3 3 2 5" xfId="61235"/>
    <cellStyle name="Normal 5 53 3 3 2 6" xfId="61236"/>
    <cellStyle name="Normal 5 53 3 3 2 7" xfId="61237"/>
    <cellStyle name="Normal 5 53 3 3 3" xfId="61238"/>
    <cellStyle name="Normal 5 53 3 3 3 2" xfId="61239"/>
    <cellStyle name="Normal 5 53 3 3 3 2 2" xfId="61240"/>
    <cellStyle name="Normal 5 53 3 3 3 3" xfId="61241"/>
    <cellStyle name="Normal 5 53 3 3 4" xfId="61242"/>
    <cellStyle name="Normal 5 53 3 3 4 2" xfId="61243"/>
    <cellStyle name="Normal 5 53 3 3 4 2 2" xfId="61244"/>
    <cellStyle name="Normal 5 53 3 3 4 3" xfId="61245"/>
    <cellStyle name="Normal 5 53 3 3 5" xfId="61246"/>
    <cellStyle name="Normal 5 53 3 3 5 2" xfId="61247"/>
    <cellStyle name="Normal 5 53 3 3 6" xfId="61248"/>
    <cellStyle name="Normal 5 53 3 3 7" xfId="61249"/>
    <cellStyle name="Normal 5 53 3 3 8" xfId="61250"/>
    <cellStyle name="Normal 5 53 3 4" xfId="61251"/>
    <cellStyle name="Normal 5 53 3 4 2" xfId="61252"/>
    <cellStyle name="Normal 5 53 3 4 2 2" xfId="61253"/>
    <cellStyle name="Normal 5 53 3 4 2 2 2" xfId="61254"/>
    <cellStyle name="Normal 5 53 3 4 2 3" xfId="61255"/>
    <cellStyle name="Normal 5 53 3 4 3" xfId="61256"/>
    <cellStyle name="Normal 5 53 3 4 3 2" xfId="61257"/>
    <cellStyle name="Normal 5 53 3 4 3 2 2" xfId="61258"/>
    <cellStyle name="Normal 5 53 3 4 3 3" xfId="61259"/>
    <cellStyle name="Normal 5 53 3 4 4" xfId="61260"/>
    <cellStyle name="Normal 5 53 3 4 4 2" xfId="61261"/>
    <cellStyle name="Normal 5 53 3 4 5" xfId="61262"/>
    <cellStyle name="Normal 5 53 3 4 6" xfId="61263"/>
    <cellStyle name="Normal 5 53 3 4 7" xfId="61264"/>
    <cellStyle name="Normal 5 53 3 5" xfId="61265"/>
    <cellStyle name="Normal 5 53 3 5 2" xfId="61266"/>
    <cellStyle name="Normal 5 53 3 5 2 2" xfId="61267"/>
    <cellStyle name="Normal 5 53 3 5 2 2 2" xfId="61268"/>
    <cellStyle name="Normal 5 53 3 5 2 3" xfId="61269"/>
    <cellStyle name="Normal 5 53 3 5 3" xfId="61270"/>
    <cellStyle name="Normal 5 53 3 5 3 2" xfId="61271"/>
    <cellStyle name="Normal 5 53 3 5 3 2 2" xfId="61272"/>
    <cellStyle name="Normal 5 53 3 5 3 3" xfId="61273"/>
    <cellStyle name="Normal 5 53 3 5 4" xfId="61274"/>
    <cellStyle name="Normal 5 53 3 5 4 2" xfId="61275"/>
    <cellStyle name="Normal 5 53 3 5 5" xfId="61276"/>
    <cellStyle name="Normal 5 53 3 5 6" xfId="61277"/>
    <cellStyle name="Normal 5 53 3 6" xfId="61278"/>
    <cellStyle name="Normal 5 53 3 6 2" xfId="61279"/>
    <cellStyle name="Normal 5 53 3 6 2 2" xfId="61280"/>
    <cellStyle name="Normal 5 53 3 6 3" xfId="61281"/>
    <cellStyle name="Normal 5 53 3 7" xfId="61282"/>
    <cellStyle name="Normal 5 53 3 7 2" xfId="61283"/>
    <cellStyle name="Normal 5 53 3 7 2 2" xfId="61284"/>
    <cellStyle name="Normal 5 53 3 7 3" xfId="61285"/>
    <cellStyle name="Normal 5 53 3 8" xfId="61286"/>
    <cellStyle name="Normal 5 53 3 8 2" xfId="61287"/>
    <cellStyle name="Normal 5 53 3 9" xfId="61288"/>
    <cellStyle name="Normal 5 53 4" xfId="61289"/>
    <cellStyle name="Normal 5 53 4 10" xfId="61290"/>
    <cellStyle name="Normal 5 53 4 11" xfId="61291"/>
    <cellStyle name="Normal 5 53 4 2" xfId="61292"/>
    <cellStyle name="Normal 5 53 4 2 2" xfId="61293"/>
    <cellStyle name="Normal 5 53 4 2 2 2" xfId="61294"/>
    <cellStyle name="Normal 5 53 4 2 2 2 2" xfId="61295"/>
    <cellStyle name="Normal 5 53 4 2 2 2 2 2" xfId="61296"/>
    <cellStyle name="Normal 5 53 4 2 2 2 3" xfId="61297"/>
    <cellStyle name="Normal 5 53 4 2 2 3" xfId="61298"/>
    <cellStyle name="Normal 5 53 4 2 2 3 2" xfId="61299"/>
    <cellStyle name="Normal 5 53 4 2 2 3 2 2" xfId="61300"/>
    <cellStyle name="Normal 5 53 4 2 2 3 3" xfId="61301"/>
    <cellStyle name="Normal 5 53 4 2 2 4" xfId="61302"/>
    <cellStyle name="Normal 5 53 4 2 2 4 2" xfId="61303"/>
    <cellStyle name="Normal 5 53 4 2 2 5" xfId="61304"/>
    <cellStyle name="Normal 5 53 4 2 2 6" xfId="61305"/>
    <cellStyle name="Normal 5 53 4 2 2 7" xfId="61306"/>
    <cellStyle name="Normal 5 53 4 2 3" xfId="61307"/>
    <cellStyle name="Normal 5 53 4 2 3 2" xfId="61308"/>
    <cellStyle name="Normal 5 53 4 2 3 2 2" xfId="61309"/>
    <cellStyle name="Normal 5 53 4 2 3 3" xfId="61310"/>
    <cellStyle name="Normal 5 53 4 2 4" xfId="61311"/>
    <cellStyle name="Normal 5 53 4 2 4 2" xfId="61312"/>
    <cellStyle name="Normal 5 53 4 2 4 2 2" xfId="61313"/>
    <cellStyle name="Normal 5 53 4 2 4 3" xfId="61314"/>
    <cellStyle name="Normal 5 53 4 2 5" xfId="61315"/>
    <cellStyle name="Normal 5 53 4 2 5 2" xfId="61316"/>
    <cellStyle name="Normal 5 53 4 2 6" xfId="61317"/>
    <cellStyle name="Normal 5 53 4 2 7" xfId="61318"/>
    <cellStyle name="Normal 5 53 4 2 8" xfId="61319"/>
    <cellStyle name="Normal 5 53 4 3" xfId="61320"/>
    <cellStyle name="Normal 5 53 4 3 2" xfId="61321"/>
    <cellStyle name="Normal 5 53 4 3 2 2" xfId="61322"/>
    <cellStyle name="Normal 5 53 4 3 2 2 2" xfId="61323"/>
    <cellStyle name="Normal 5 53 4 3 2 2 2 2" xfId="61324"/>
    <cellStyle name="Normal 5 53 4 3 2 2 3" xfId="61325"/>
    <cellStyle name="Normal 5 53 4 3 2 3" xfId="61326"/>
    <cellStyle name="Normal 5 53 4 3 2 3 2" xfId="61327"/>
    <cellStyle name="Normal 5 53 4 3 2 3 2 2" xfId="61328"/>
    <cellStyle name="Normal 5 53 4 3 2 3 3" xfId="61329"/>
    <cellStyle name="Normal 5 53 4 3 2 4" xfId="61330"/>
    <cellStyle name="Normal 5 53 4 3 2 4 2" xfId="61331"/>
    <cellStyle name="Normal 5 53 4 3 2 5" xfId="61332"/>
    <cellStyle name="Normal 5 53 4 3 2 6" xfId="61333"/>
    <cellStyle name="Normal 5 53 4 3 2 7" xfId="61334"/>
    <cellStyle name="Normal 5 53 4 3 3" xfId="61335"/>
    <cellStyle name="Normal 5 53 4 3 3 2" xfId="61336"/>
    <cellStyle name="Normal 5 53 4 3 3 2 2" xfId="61337"/>
    <cellStyle name="Normal 5 53 4 3 3 3" xfId="61338"/>
    <cellStyle name="Normal 5 53 4 3 4" xfId="61339"/>
    <cellStyle name="Normal 5 53 4 3 4 2" xfId="61340"/>
    <cellStyle name="Normal 5 53 4 3 4 2 2" xfId="61341"/>
    <cellStyle name="Normal 5 53 4 3 4 3" xfId="61342"/>
    <cellStyle name="Normal 5 53 4 3 5" xfId="61343"/>
    <cellStyle name="Normal 5 53 4 3 5 2" xfId="61344"/>
    <cellStyle name="Normal 5 53 4 3 6" xfId="61345"/>
    <cellStyle name="Normal 5 53 4 3 7" xfId="61346"/>
    <cellStyle name="Normal 5 53 4 3 8" xfId="61347"/>
    <cellStyle name="Normal 5 53 4 4" xfId="61348"/>
    <cellStyle name="Normal 5 53 4 4 2" xfId="61349"/>
    <cellStyle name="Normal 5 53 4 4 2 2" xfId="61350"/>
    <cellStyle name="Normal 5 53 4 4 2 2 2" xfId="61351"/>
    <cellStyle name="Normal 5 53 4 4 2 3" xfId="61352"/>
    <cellStyle name="Normal 5 53 4 4 3" xfId="61353"/>
    <cellStyle name="Normal 5 53 4 4 3 2" xfId="61354"/>
    <cellStyle name="Normal 5 53 4 4 3 2 2" xfId="61355"/>
    <cellStyle name="Normal 5 53 4 4 3 3" xfId="61356"/>
    <cellStyle name="Normal 5 53 4 4 4" xfId="61357"/>
    <cellStyle name="Normal 5 53 4 4 4 2" xfId="61358"/>
    <cellStyle name="Normal 5 53 4 4 5" xfId="61359"/>
    <cellStyle name="Normal 5 53 4 4 6" xfId="61360"/>
    <cellStyle name="Normal 5 53 4 4 7" xfId="61361"/>
    <cellStyle name="Normal 5 53 4 5" xfId="61362"/>
    <cellStyle name="Normal 5 53 4 5 2" xfId="61363"/>
    <cellStyle name="Normal 5 53 4 5 2 2" xfId="61364"/>
    <cellStyle name="Normal 5 53 4 5 2 2 2" xfId="61365"/>
    <cellStyle name="Normal 5 53 4 5 2 3" xfId="61366"/>
    <cellStyle name="Normal 5 53 4 5 3" xfId="61367"/>
    <cellStyle name="Normal 5 53 4 5 3 2" xfId="61368"/>
    <cellStyle name="Normal 5 53 4 5 3 2 2" xfId="61369"/>
    <cellStyle name="Normal 5 53 4 5 3 3" xfId="61370"/>
    <cellStyle name="Normal 5 53 4 5 4" xfId="61371"/>
    <cellStyle name="Normal 5 53 4 5 4 2" xfId="61372"/>
    <cellStyle name="Normal 5 53 4 5 5" xfId="61373"/>
    <cellStyle name="Normal 5 53 4 5 6" xfId="61374"/>
    <cellStyle name="Normal 5 53 4 6" xfId="61375"/>
    <cellStyle name="Normal 5 53 4 6 2" xfId="61376"/>
    <cellStyle name="Normal 5 53 4 6 2 2" xfId="61377"/>
    <cellStyle name="Normal 5 53 4 6 3" xfId="61378"/>
    <cellStyle name="Normal 5 53 4 7" xfId="61379"/>
    <cellStyle name="Normal 5 53 4 7 2" xfId="61380"/>
    <cellStyle name="Normal 5 53 4 7 2 2" xfId="61381"/>
    <cellStyle name="Normal 5 53 4 7 3" xfId="61382"/>
    <cellStyle name="Normal 5 53 4 8" xfId="61383"/>
    <cellStyle name="Normal 5 53 4 8 2" xfId="61384"/>
    <cellStyle name="Normal 5 53 4 9" xfId="61385"/>
    <cellStyle name="Normal 5 53 5" xfId="61386"/>
    <cellStyle name="Normal 5 53 5 2" xfId="61387"/>
    <cellStyle name="Normal 5 53 5 2 2" xfId="61388"/>
    <cellStyle name="Normal 5 53 5 2 2 2" xfId="61389"/>
    <cellStyle name="Normal 5 53 5 2 2 2 2" xfId="61390"/>
    <cellStyle name="Normal 5 53 5 2 2 3" xfId="61391"/>
    <cellStyle name="Normal 5 53 5 2 3" xfId="61392"/>
    <cellStyle name="Normal 5 53 5 2 3 2" xfId="61393"/>
    <cellStyle name="Normal 5 53 5 2 3 2 2" xfId="61394"/>
    <cellStyle name="Normal 5 53 5 2 3 3" xfId="61395"/>
    <cellStyle name="Normal 5 53 5 2 4" xfId="61396"/>
    <cellStyle name="Normal 5 53 5 2 4 2" xfId="61397"/>
    <cellStyle name="Normal 5 53 5 2 5" xfId="61398"/>
    <cellStyle name="Normal 5 53 5 2 6" xfId="61399"/>
    <cellStyle name="Normal 5 53 5 2 7" xfId="61400"/>
    <cellStyle name="Normal 5 53 5 3" xfId="61401"/>
    <cellStyle name="Normal 5 53 5 3 2" xfId="61402"/>
    <cellStyle name="Normal 5 53 5 3 2 2" xfId="61403"/>
    <cellStyle name="Normal 5 53 5 3 3" xfId="61404"/>
    <cellStyle name="Normal 5 53 5 4" xfId="61405"/>
    <cellStyle name="Normal 5 53 5 4 2" xfId="61406"/>
    <cellStyle name="Normal 5 53 5 4 2 2" xfId="61407"/>
    <cellStyle name="Normal 5 53 5 4 3" xfId="61408"/>
    <cellStyle name="Normal 5 53 5 5" xfId="61409"/>
    <cellStyle name="Normal 5 53 5 5 2" xfId="61410"/>
    <cellStyle name="Normal 5 53 5 6" xfId="61411"/>
    <cellStyle name="Normal 5 53 5 7" xfId="61412"/>
    <cellStyle name="Normal 5 53 5 8" xfId="61413"/>
    <cellStyle name="Normal 5 53 6" xfId="61414"/>
    <cellStyle name="Normal 5 53 6 2" xfId="61415"/>
    <cellStyle name="Normal 5 53 6 2 2" xfId="61416"/>
    <cellStyle name="Normal 5 53 6 2 2 2" xfId="61417"/>
    <cellStyle name="Normal 5 53 6 2 2 2 2" xfId="61418"/>
    <cellStyle name="Normal 5 53 6 2 2 3" xfId="61419"/>
    <cellStyle name="Normal 5 53 6 2 3" xfId="61420"/>
    <cellStyle name="Normal 5 53 6 2 3 2" xfId="61421"/>
    <cellStyle name="Normal 5 53 6 2 3 2 2" xfId="61422"/>
    <cellStyle name="Normal 5 53 6 2 3 3" xfId="61423"/>
    <cellStyle name="Normal 5 53 6 2 4" xfId="61424"/>
    <cellStyle name="Normal 5 53 6 2 4 2" xfId="61425"/>
    <cellStyle name="Normal 5 53 6 2 5" xfId="61426"/>
    <cellStyle name="Normal 5 53 6 2 6" xfId="61427"/>
    <cellStyle name="Normal 5 53 6 2 7" xfId="61428"/>
    <cellStyle name="Normal 5 53 6 3" xfId="61429"/>
    <cellStyle name="Normal 5 53 6 3 2" xfId="61430"/>
    <cellStyle name="Normal 5 53 6 3 2 2" xfId="61431"/>
    <cellStyle name="Normal 5 53 6 3 3" xfId="61432"/>
    <cellStyle name="Normal 5 53 6 4" xfId="61433"/>
    <cellStyle name="Normal 5 53 6 4 2" xfId="61434"/>
    <cellStyle name="Normal 5 53 6 4 2 2" xfId="61435"/>
    <cellStyle name="Normal 5 53 6 4 3" xfId="61436"/>
    <cellStyle name="Normal 5 53 6 5" xfId="61437"/>
    <cellStyle name="Normal 5 53 6 5 2" xfId="61438"/>
    <cellStyle name="Normal 5 53 6 6" xfId="61439"/>
    <cellStyle name="Normal 5 53 6 7" xfId="61440"/>
    <cellStyle name="Normal 5 53 6 8" xfId="61441"/>
    <cellStyle name="Normal 5 53 7" xfId="61442"/>
    <cellStyle name="Normal 5 53 7 2" xfId="61443"/>
    <cellStyle name="Normal 5 53 7 2 2" xfId="61444"/>
    <cellStyle name="Normal 5 53 7 2 2 2" xfId="61445"/>
    <cellStyle name="Normal 5 53 7 2 3" xfId="61446"/>
    <cellStyle name="Normal 5 53 7 3" xfId="61447"/>
    <cellStyle name="Normal 5 53 7 3 2" xfId="61448"/>
    <cellStyle name="Normal 5 53 7 3 2 2" xfId="61449"/>
    <cellStyle name="Normal 5 53 7 3 3" xfId="61450"/>
    <cellStyle name="Normal 5 53 7 4" xfId="61451"/>
    <cellStyle name="Normal 5 53 7 4 2" xfId="61452"/>
    <cellStyle name="Normal 5 53 7 5" xfId="61453"/>
    <cellStyle name="Normal 5 53 7 6" xfId="61454"/>
    <cellStyle name="Normal 5 53 7 7" xfId="61455"/>
    <cellStyle name="Normal 5 53 8" xfId="61456"/>
    <cellStyle name="Normal 5 53 8 2" xfId="61457"/>
    <cellStyle name="Normal 5 53 8 2 2" xfId="61458"/>
    <cellStyle name="Normal 5 53 8 2 2 2" xfId="61459"/>
    <cellStyle name="Normal 5 53 8 2 3" xfId="61460"/>
    <cellStyle name="Normal 5 53 8 3" xfId="61461"/>
    <cellStyle name="Normal 5 53 8 3 2" xfId="61462"/>
    <cellStyle name="Normal 5 53 8 3 2 2" xfId="61463"/>
    <cellStyle name="Normal 5 53 8 3 3" xfId="61464"/>
    <cellStyle name="Normal 5 53 8 4" xfId="61465"/>
    <cellStyle name="Normal 5 53 8 4 2" xfId="61466"/>
    <cellStyle name="Normal 5 53 8 5" xfId="61467"/>
    <cellStyle name="Normal 5 53 8 6" xfId="61468"/>
    <cellStyle name="Normal 5 53 8 7" xfId="61469"/>
    <cellStyle name="Normal 5 53 9" xfId="61470"/>
    <cellStyle name="Normal 5 53 9 2" xfId="61471"/>
    <cellStyle name="Normal 5 53 9 2 2" xfId="61472"/>
    <cellStyle name="Normal 5 53 9 3" xfId="61473"/>
    <cellStyle name="Normal 5 54" xfId="25534"/>
    <cellStyle name="Normal 5 54 10" xfId="61474"/>
    <cellStyle name="Normal 5 54 10 2" xfId="61475"/>
    <cellStyle name="Normal 5 54 10 2 2" xfId="61476"/>
    <cellStyle name="Normal 5 54 10 3" xfId="61477"/>
    <cellStyle name="Normal 5 54 11" xfId="61478"/>
    <cellStyle name="Normal 5 54 11 2" xfId="61479"/>
    <cellStyle name="Normal 5 54 12" xfId="61480"/>
    <cellStyle name="Normal 5 54 13" xfId="61481"/>
    <cellStyle name="Normal 5 54 14" xfId="61482"/>
    <cellStyle name="Normal 5 54 2" xfId="25535"/>
    <cellStyle name="Normal 5 54 2 10" xfId="61483"/>
    <cellStyle name="Normal 5 54 2 10 2" xfId="61484"/>
    <cellStyle name="Normal 5 54 2 11" xfId="61485"/>
    <cellStyle name="Normal 5 54 2 12" xfId="61486"/>
    <cellStyle name="Normal 5 54 2 13" xfId="61487"/>
    <cellStyle name="Normal 5 54 2 2" xfId="61488"/>
    <cellStyle name="Normal 5 54 2 2 10" xfId="61489"/>
    <cellStyle name="Normal 5 54 2 2 11" xfId="61490"/>
    <cellStyle name="Normal 5 54 2 2 2" xfId="61491"/>
    <cellStyle name="Normal 5 54 2 2 2 2" xfId="61492"/>
    <cellStyle name="Normal 5 54 2 2 2 2 2" xfId="61493"/>
    <cellStyle name="Normal 5 54 2 2 2 2 2 2" xfId="61494"/>
    <cellStyle name="Normal 5 54 2 2 2 2 2 2 2" xfId="61495"/>
    <cellStyle name="Normal 5 54 2 2 2 2 2 3" xfId="61496"/>
    <cellStyle name="Normal 5 54 2 2 2 2 3" xfId="61497"/>
    <cellStyle name="Normal 5 54 2 2 2 2 3 2" xfId="61498"/>
    <cellStyle name="Normal 5 54 2 2 2 2 3 2 2" xfId="61499"/>
    <cellStyle name="Normal 5 54 2 2 2 2 3 3" xfId="61500"/>
    <cellStyle name="Normal 5 54 2 2 2 2 4" xfId="61501"/>
    <cellStyle name="Normal 5 54 2 2 2 2 4 2" xfId="61502"/>
    <cellStyle name="Normal 5 54 2 2 2 2 5" xfId="61503"/>
    <cellStyle name="Normal 5 54 2 2 2 2 6" xfId="61504"/>
    <cellStyle name="Normal 5 54 2 2 2 2 7" xfId="61505"/>
    <cellStyle name="Normal 5 54 2 2 2 3" xfId="61506"/>
    <cellStyle name="Normal 5 54 2 2 2 3 2" xfId="61507"/>
    <cellStyle name="Normal 5 54 2 2 2 3 2 2" xfId="61508"/>
    <cellStyle name="Normal 5 54 2 2 2 3 3" xfId="61509"/>
    <cellStyle name="Normal 5 54 2 2 2 4" xfId="61510"/>
    <cellStyle name="Normal 5 54 2 2 2 4 2" xfId="61511"/>
    <cellStyle name="Normal 5 54 2 2 2 4 2 2" xfId="61512"/>
    <cellStyle name="Normal 5 54 2 2 2 4 3" xfId="61513"/>
    <cellStyle name="Normal 5 54 2 2 2 5" xfId="61514"/>
    <cellStyle name="Normal 5 54 2 2 2 5 2" xfId="61515"/>
    <cellStyle name="Normal 5 54 2 2 2 6" xfId="61516"/>
    <cellStyle name="Normal 5 54 2 2 2 7" xfId="61517"/>
    <cellStyle name="Normal 5 54 2 2 2 8" xfId="61518"/>
    <cellStyle name="Normal 5 54 2 2 3" xfId="61519"/>
    <cellStyle name="Normal 5 54 2 2 3 2" xfId="61520"/>
    <cellStyle name="Normal 5 54 2 2 3 2 2" xfId="61521"/>
    <cellStyle name="Normal 5 54 2 2 3 2 2 2" xfId="61522"/>
    <cellStyle name="Normal 5 54 2 2 3 2 2 2 2" xfId="61523"/>
    <cellStyle name="Normal 5 54 2 2 3 2 2 3" xfId="61524"/>
    <cellStyle name="Normal 5 54 2 2 3 2 3" xfId="61525"/>
    <cellStyle name="Normal 5 54 2 2 3 2 3 2" xfId="61526"/>
    <cellStyle name="Normal 5 54 2 2 3 2 3 2 2" xfId="61527"/>
    <cellStyle name="Normal 5 54 2 2 3 2 3 3" xfId="61528"/>
    <cellStyle name="Normal 5 54 2 2 3 2 4" xfId="61529"/>
    <cellStyle name="Normal 5 54 2 2 3 2 4 2" xfId="61530"/>
    <cellStyle name="Normal 5 54 2 2 3 2 5" xfId="61531"/>
    <cellStyle name="Normal 5 54 2 2 3 2 6" xfId="61532"/>
    <cellStyle name="Normal 5 54 2 2 3 2 7" xfId="61533"/>
    <cellStyle name="Normal 5 54 2 2 3 3" xfId="61534"/>
    <cellStyle name="Normal 5 54 2 2 3 3 2" xfId="61535"/>
    <cellStyle name="Normal 5 54 2 2 3 3 2 2" xfId="61536"/>
    <cellStyle name="Normal 5 54 2 2 3 3 3" xfId="61537"/>
    <cellStyle name="Normal 5 54 2 2 3 4" xfId="61538"/>
    <cellStyle name="Normal 5 54 2 2 3 4 2" xfId="61539"/>
    <cellStyle name="Normal 5 54 2 2 3 4 2 2" xfId="61540"/>
    <cellStyle name="Normal 5 54 2 2 3 4 3" xfId="61541"/>
    <cellStyle name="Normal 5 54 2 2 3 5" xfId="61542"/>
    <cellStyle name="Normal 5 54 2 2 3 5 2" xfId="61543"/>
    <cellStyle name="Normal 5 54 2 2 3 6" xfId="61544"/>
    <cellStyle name="Normal 5 54 2 2 3 7" xfId="61545"/>
    <cellStyle name="Normal 5 54 2 2 3 8" xfId="61546"/>
    <cellStyle name="Normal 5 54 2 2 4" xfId="61547"/>
    <cellStyle name="Normal 5 54 2 2 4 2" xfId="61548"/>
    <cellStyle name="Normal 5 54 2 2 4 2 2" xfId="61549"/>
    <cellStyle name="Normal 5 54 2 2 4 2 2 2" xfId="61550"/>
    <cellStyle name="Normal 5 54 2 2 4 2 3" xfId="61551"/>
    <cellStyle name="Normal 5 54 2 2 4 3" xfId="61552"/>
    <cellStyle name="Normal 5 54 2 2 4 3 2" xfId="61553"/>
    <cellStyle name="Normal 5 54 2 2 4 3 2 2" xfId="61554"/>
    <cellStyle name="Normal 5 54 2 2 4 3 3" xfId="61555"/>
    <cellStyle name="Normal 5 54 2 2 4 4" xfId="61556"/>
    <cellStyle name="Normal 5 54 2 2 4 4 2" xfId="61557"/>
    <cellStyle name="Normal 5 54 2 2 4 5" xfId="61558"/>
    <cellStyle name="Normal 5 54 2 2 4 6" xfId="61559"/>
    <cellStyle name="Normal 5 54 2 2 4 7" xfId="61560"/>
    <cellStyle name="Normal 5 54 2 2 5" xfId="61561"/>
    <cellStyle name="Normal 5 54 2 2 5 2" xfId="61562"/>
    <cellStyle name="Normal 5 54 2 2 5 2 2" xfId="61563"/>
    <cellStyle name="Normal 5 54 2 2 5 2 2 2" xfId="61564"/>
    <cellStyle name="Normal 5 54 2 2 5 2 3" xfId="61565"/>
    <cellStyle name="Normal 5 54 2 2 5 3" xfId="61566"/>
    <cellStyle name="Normal 5 54 2 2 5 3 2" xfId="61567"/>
    <cellStyle name="Normal 5 54 2 2 5 3 2 2" xfId="61568"/>
    <cellStyle name="Normal 5 54 2 2 5 3 3" xfId="61569"/>
    <cellStyle name="Normal 5 54 2 2 5 4" xfId="61570"/>
    <cellStyle name="Normal 5 54 2 2 5 4 2" xfId="61571"/>
    <cellStyle name="Normal 5 54 2 2 5 5" xfId="61572"/>
    <cellStyle name="Normal 5 54 2 2 5 6" xfId="61573"/>
    <cellStyle name="Normal 5 54 2 2 6" xfId="61574"/>
    <cellStyle name="Normal 5 54 2 2 6 2" xfId="61575"/>
    <cellStyle name="Normal 5 54 2 2 6 2 2" xfId="61576"/>
    <cellStyle name="Normal 5 54 2 2 6 3" xfId="61577"/>
    <cellStyle name="Normal 5 54 2 2 7" xfId="61578"/>
    <cellStyle name="Normal 5 54 2 2 7 2" xfId="61579"/>
    <cellStyle name="Normal 5 54 2 2 7 2 2" xfId="61580"/>
    <cellStyle name="Normal 5 54 2 2 7 3" xfId="61581"/>
    <cellStyle name="Normal 5 54 2 2 8" xfId="61582"/>
    <cellStyle name="Normal 5 54 2 2 8 2" xfId="61583"/>
    <cellStyle name="Normal 5 54 2 2 9" xfId="61584"/>
    <cellStyle name="Normal 5 54 2 3" xfId="61585"/>
    <cellStyle name="Normal 5 54 2 3 10" xfId="61586"/>
    <cellStyle name="Normal 5 54 2 3 11" xfId="61587"/>
    <cellStyle name="Normal 5 54 2 3 2" xfId="61588"/>
    <cellStyle name="Normal 5 54 2 3 2 2" xfId="61589"/>
    <cellStyle name="Normal 5 54 2 3 2 2 2" xfId="61590"/>
    <cellStyle name="Normal 5 54 2 3 2 2 2 2" xfId="61591"/>
    <cellStyle name="Normal 5 54 2 3 2 2 2 2 2" xfId="61592"/>
    <cellStyle name="Normal 5 54 2 3 2 2 2 3" xfId="61593"/>
    <cellStyle name="Normal 5 54 2 3 2 2 3" xfId="61594"/>
    <cellStyle name="Normal 5 54 2 3 2 2 3 2" xfId="61595"/>
    <cellStyle name="Normal 5 54 2 3 2 2 3 2 2" xfId="61596"/>
    <cellStyle name="Normal 5 54 2 3 2 2 3 3" xfId="61597"/>
    <cellStyle name="Normal 5 54 2 3 2 2 4" xfId="61598"/>
    <cellStyle name="Normal 5 54 2 3 2 2 4 2" xfId="61599"/>
    <cellStyle name="Normal 5 54 2 3 2 2 5" xfId="61600"/>
    <cellStyle name="Normal 5 54 2 3 2 2 6" xfId="61601"/>
    <cellStyle name="Normal 5 54 2 3 2 2 7" xfId="61602"/>
    <cellStyle name="Normal 5 54 2 3 2 3" xfId="61603"/>
    <cellStyle name="Normal 5 54 2 3 2 3 2" xfId="61604"/>
    <cellStyle name="Normal 5 54 2 3 2 3 2 2" xfId="61605"/>
    <cellStyle name="Normal 5 54 2 3 2 3 3" xfId="61606"/>
    <cellStyle name="Normal 5 54 2 3 2 4" xfId="61607"/>
    <cellStyle name="Normal 5 54 2 3 2 4 2" xfId="61608"/>
    <cellStyle name="Normal 5 54 2 3 2 4 2 2" xfId="61609"/>
    <cellStyle name="Normal 5 54 2 3 2 4 3" xfId="61610"/>
    <cellStyle name="Normal 5 54 2 3 2 5" xfId="61611"/>
    <cellStyle name="Normal 5 54 2 3 2 5 2" xfId="61612"/>
    <cellStyle name="Normal 5 54 2 3 2 6" xfId="61613"/>
    <cellStyle name="Normal 5 54 2 3 2 7" xfId="61614"/>
    <cellStyle name="Normal 5 54 2 3 2 8" xfId="61615"/>
    <cellStyle name="Normal 5 54 2 3 3" xfId="61616"/>
    <cellStyle name="Normal 5 54 2 3 3 2" xfId="61617"/>
    <cellStyle name="Normal 5 54 2 3 3 2 2" xfId="61618"/>
    <cellStyle name="Normal 5 54 2 3 3 2 2 2" xfId="61619"/>
    <cellStyle name="Normal 5 54 2 3 3 2 2 2 2" xfId="61620"/>
    <cellStyle name="Normal 5 54 2 3 3 2 2 3" xfId="61621"/>
    <cellStyle name="Normal 5 54 2 3 3 2 3" xfId="61622"/>
    <cellStyle name="Normal 5 54 2 3 3 2 3 2" xfId="61623"/>
    <cellStyle name="Normal 5 54 2 3 3 2 3 2 2" xfId="61624"/>
    <cellStyle name="Normal 5 54 2 3 3 2 3 3" xfId="61625"/>
    <cellStyle name="Normal 5 54 2 3 3 2 4" xfId="61626"/>
    <cellStyle name="Normal 5 54 2 3 3 2 4 2" xfId="61627"/>
    <cellStyle name="Normal 5 54 2 3 3 2 5" xfId="61628"/>
    <cellStyle name="Normal 5 54 2 3 3 2 6" xfId="61629"/>
    <cellStyle name="Normal 5 54 2 3 3 2 7" xfId="61630"/>
    <cellStyle name="Normal 5 54 2 3 3 3" xfId="61631"/>
    <cellStyle name="Normal 5 54 2 3 3 3 2" xfId="61632"/>
    <cellStyle name="Normal 5 54 2 3 3 3 2 2" xfId="61633"/>
    <cellStyle name="Normal 5 54 2 3 3 3 3" xfId="61634"/>
    <cellStyle name="Normal 5 54 2 3 3 4" xfId="61635"/>
    <cellStyle name="Normal 5 54 2 3 3 4 2" xfId="61636"/>
    <cellStyle name="Normal 5 54 2 3 3 4 2 2" xfId="61637"/>
    <cellStyle name="Normal 5 54 2 3 3 4 3" xfId="61638"/>
    <cellStyle name="Normal 5 54 2 3 3 5" xfId="61639"/>
    <cellStyle name="Normal 5 54 2 3 3 5 2" xfId="61640"/>
    <cellStyle name="Normal 5 54 2 3 3 6" xfId="61641"/>
    <cellStyle name="Normal 5 54 2 3 3 7" xfId="61642"/>
    <cellStyle name="Normal 5 54 2 3 3 8" xfId="61643"/>
    <cellStyle name="Normal 5 54 2 3 4" xfId="61644"/>
    <cellStyle name="Normal 5 54 2 3 4 2" xfId="61645"/>
    <cellStyle name="Normal 5 54 2 3 4 2 2" xfId="61646"/>
    <cellStyle name="Normal 5 54 2 3 4 2 2 2" xfId="61647"/>
    <cellStyle name="Normal 5 54 2 3 4 2 3" xfId="61648"/>
    <cellStyle name="Normal 5 54 2 3 4 3" xfId="61649"/>
    <cellStyle name="Normal 5 54 2 3 4 3 2" xfId="61650"/>
    <cellStyle name="Normal 5 54 2 3 4 3 2 2" xfId="61651"/>
    <cellStyle name="Normal 5 54 2 3 4 3 3" xfId="61652"/>
    <cellStyle name="Normal 5 54 2 3 4 4" xfId="61653"/>
    <cellStyle name="Normal 5 54 2 3 4 4 2" xfId="61654"/>
    <cellStyle name="Normal 5 54 2 3 4 5" xfId="61655"/>
    <cellStyle name="Normal 5 54 2 3 4 6" xfId="61656"/>
    <cellStyle name="Normal 5 54 2 3 4 7" xfId="61657"/>
    <cellStyle name="Normal 5 54 2 3 5" xfId="61658"/>
    <cellStyle name="Normal 5 54 2 3 5 2" xfId="61659"/>
    <cellStyle name="Normal 5 54 2 3 5 2 2" xfId="61660"/>
    <cellStyle name="Normal 5 54 2 3 5 2 2 2" xfId="61661"/>
    <cellStyle name="Normal 5 54 2 3 5 2 3" xfId="61662"/>
    <cellStyle name="Normal 5 54 2 3 5 3" xfId="61663"/>
    <cellStyle name="Normal 5 54 2 3 5 3 2" xfId="61664"/>
    <cellStyle name="Normal 5 54 2 3 5 3 2 2" xfId="61665"/>
    <cellStyle name="Normal 5 54 2 3 5 3 3" xfId="61666"/>
    <cellStyle name="Normal 5 54 2 3 5 4" xfId="61667"/>
    <cellStyle name="Normal 5 54 2 3 5 4 2" xfId="61668"/>
    <cellStyle name="Normal 5 54 2 3 5 5" xfId="61669"/>
    <cellStyle name="Normal 5 54 2 3 5 6" xfId="61670"/>
    <cellStyle name="Normal 5 54 2 3 6" xfId="61671"/>
    <cellStyle name="Normal 5 54 2 3 6 2" xfId="61672"/>
    <cellStyle name="Normal 5 54 2 3 6 2 2" xfId="61673"/>
    <cellStyle name="Normal 5 54 2 3 6 3" xfId="61674"/>
    <cellStyle name="Normal 5 54 2 3 7" xfId="61675"/>
    <cellStyle name="Normal 5 54 2 3 7 2" xfId="61676"/>
    <cellStyle name="Normal 5 54 2 3 7 2 2" xfId="61677"/>
    <cellStyle name="Normal 5 54 2 3 7 3" xfId="61678"/>
    <cellStyle name="Normal 5 54 2 3 8" xfId="61679"/>
    <cellStyle name="Normal 5 54 2 3 8 2" xfId="61680"/>
    <cellStyle name="Normal 5 54 2 3 9" xfId="61681"/>
    <cellStyle name="Normal 5 54 2 4" xfId="61682"/>
    <cellStyle name="Normal 5 54 2 4 2" xfId="61683"/>
    <cellStyle name="Normal 5 54 2 4 2 2" xfId="61684"/>
    <cellStyle name="Normal 5 54 2 4 2 2 2" xfId="61685"/>
    <cellStyle name="Normal 5 54 2 4 2 2 2 2" xfId="61686"/>
    <cellStyle name="Normal 5 54 2 4 2 2 3" xfId="61687"/>
    <cellStyle name="Normal 5 54 2 4 2 3" xfId="61688"/>
    <cellStyle name="Normal 5 54 2 4 2 3 2" xfId="61689"/>
    <cellStyle name="Normal 5 54 2 4 2 3 2 2" xfId="61690"/>
    <cellStyle name="Normal 5 54 2 4 2 3 3" xfId="61691"/>
    <cellStyle name="Normal 5 54 2 4 2 4" xfId="61692"/>
    <cellStyle name="Normal 5 54 2 4 2 4 2" xfId="61693"/>
    <cellStyle name="Normal 5 54 2 4 2 5" xfId="61694"/>
    <cellStyle name="Normal 5 54 2 4 2 6" xfId="61695"/>
    <cellStyle name="Normal 5 54 2 4 2 7" xfId="61696"/>
    <cellStyle name="Normal 5 54 2 4 3" xfId="61697"/>
    <cellStyle name="Normal 5 54 2 4 3 2" xfId="61698"/>
    <cellStyle name="Normal 5 54 2 4 3 2 2" xfId="61699"/>
    <cellStyle name="Normal 5 54 2 4 3 3" xfId="61700"/>
    <cellStyle name="Normal 5 54 2 4 4" xfId="61701"/>
    <cellStyle name="Normal 5 54 2 4 4 2" xfId="61702"/>
    <cellStyle name="Normal 5 54 2 4 4 2 2" xfId="61703"/>
    <cellStyle name="Normal 5 54 2 4 4 3" xfId="61704"/>
    <cellStyle name="Normal 5 54 2 4 5" xfId="61705"/>
    <cellStyle name="Normal 5 54 2 4 5 2" xfId="61706"/>
    <cellStyle name="Normal 5 54 2 4 6" xfId="61707"/>
    <cellStyle name="Normal 5 54 2 4 7" xfId="61708"/>
    <cellStyle name="Normal 5 54 2 4 8" xfId="61709"/>
    <cellStyle name="Normal 5 54 2 5" xfId="61710"/>
    <cellStyle name="Normal 5 54 2 5 2" xfId="61711"/>
    <cellStyle name="Normal 5 54 2 5 2 2" xfId="61712"/>
    <cellStyle name="Normal 5 54 2 5 2 2 2" xfId="61713"/>
    <cellStyle name="Normal 5 54 2 5 2 2 2 2" xfId="61714"/>
    <cellStyle name="Normal 5 54 2 5 2 2 3" xfId="61715"/>
    <cellStyle name="Normal 5 54 2 5 2 3" xfId="61716"/>
    <cellStyle name="Normal 5 54 2 5 2 3 2" xfId="61717"/>
    <cellStyle name="Normal 5 54 2 5 2 3 2 2" xfId="61718"/>
    <cellStyle name="Normal 5 54 2 5 2 3 3" xfId="61719"/>
    <cellStyle name="Normal 5 54 2 5 2 4" xfId="61720"/>
    <cellStyle name="Normal 5 54 2 5 2 4 2" xfId="61721"/>
    <cellStyle name="Normal 5 54 2 5 2 5" xfId="61722"/>
    <cellStyle name="Normal 5 54 2 5 2 6" xfId="61723"/>
    <cellStyle name="Normal 5 54 2 5 2 7" xfId="61724"/>
    <cellStyle name="Normal 5 54 2 5 3" xfId="61725"/>
    <cellStyle name="Normal 5 54 2 5 3 2" xfId="61726"/>
    <cellStyle name="Normal 5 54 2 5 3 2 2" xfId="61727"/>
    <cellStyle name="Normal 5 54 2 5 3 3" xfId="61728"/>
    <cellStyle name="Normal 5 54 2 5 4" xfId="61729"/>
    <cellStyle name="Normal 5 54 2 5 4 2" xfId="61730"/>
    <cellStyle name="Normal 5 54 2 5 4 2 2" xfId="61731"/>
    <cellStyle name="Normal 5 54 2 5 4 3" xfId="61732"/>
    <cellStyle name="Normal 5 54 2 5 5" xfId="61733"/>
    <cellStyle name="Normal 5 54 2 5 5 2" xfId="61734"/>
    <cellStyle name="Normal 5 54 2 5 6" xfId="61735"/>
    <cellStyle name="Normal 5 54 2 5 7" xfId="61736"/>
    <cellStyle name="Normal 5 54 2 5 8" xfId="61737"/>
    <cellStyle name="Normal 5 54 2 6" xfId="61738"/>
    <cellStyle name="Normal 5 54 2 6 2" xfId="61739"/>
    <cellStyle name="Normal 5 54 2 6 2 2" xfId="61740"/>
    <cellStyle name="Normal 5 54 2 6 2 2 2" xfId="61741"/>
    <cellStyle name="Normal 5 54 2 6 2 3" xfId="61742"/>
    <cellStyle name="Normal 5 54 2 6 3" xfId="61743"/>
    <cellStyle name="Normal 5 54 2 6 3 2" xfId="61744"/>
    <cellStyle name="Normal 5 54 2 6 3 2 2" xfId="61745"/>
    <cellStyle name="Normal 5 54 2 6 3 3" xfId="61746"/>
    <cellStyle name="Normal 5 54 2 6 4" xfId="61747"/>
    <cellStyle name="Normal 5 54 2 6 4 2" xfId="61748"/>
    <cellStyle name="Normal 5 54 2 6 5" xfId="61749"/>
    <cellStyle name="Normal 5 54 2 6 6" xfId="61750"/>
    <cellStyle name="Normal 5 54 2 6 7" xfId="61751"/>
    <cellStyle name="Normal 5 54 2 7" xfId="61752"/>
    <cellStyle name="Normal 5 54 2 7 2" xfId="61753"/>
    <cellStyle name="Normal 5 54 2 7 2 2" xfId="61754"/>
    <cellStyle name="Normal 5 54 2 7 2 2 2" xfId="61755"/>
    <cellStyle name="Normal 5 54 2 7 2 3" xfId="61756"/>
    <cellStyle name="Normal 5 54 2 7 3" xfId="61757"/>
    <cellStyle name="Normal 5 54 2 7 3 2" xfId="61758"/>
    <cellStyle name="Normal 5 54 2 7 3 2 2" xfId="61759"/>
    <cellStyle name="Normal 5 54 2 7 3 3" xfId="61760"/>
    <cellStyle name="Normal 5 54 2 7 4" xfId="61761"/>
    <cellStyle name="Normal 5 54 2 7 4 2" xfId="61762"/>
    <cellStyle name="Normal 5 54 2 7 5" xfId="61763"/>
    <cellStyle name="Normal 5 54 2 7 6" xfId="61764"/>
    <cellStyle name="Normal 5 54 2 8" xfId="61765"/>
    <cellStyle name="Normal 5 54 2 8 2" xfId="61766"/>
    <cellStyle name="Normal 5 54 2 8 2 2" xfId="61767"/>
    <cellStyle name="Normal 5 54 2 8 3" xfId="61768"/>
    <cellStyle name="Normal 5 54 2 9" xfId="61769"/>
    <cellStyle name="Normal 5 54 2 9 2" xfId="61770"/>
    <cellStyle name="Normal 5 54 2 9 2 2" xfId="61771"/>
    <cellStyle name="Normal 5 54 2 9 3" xfId="61772"/>
    <cellStyle name="Normal 5 54 3" xfId="25536"/>
    <cellStyle name="Normal 5 54 3 10" xfId="61773"/>
    <cellStyle name="Normal 5 54 3 11" xfId="61774"/>
    <cellStyle name="Normal 5 54 3 2" xfId="61775"/>
    <cellStyle name="Normal 5 54 3 2 2" xfId="61776"/>
    <cellStyle name="Normal 5 54 3 2 2 2" xfId="61777"/>
    <cellStyle name="Normal 5 54 3 2 2 2 2" xfId="61778"/>
    <cellStyle name="Normal 5 54 3 2 2 2 2 2" xfId="61779"/>
    <cellStyle name="Normal 5 54 3 2 2 2 3" xfId="61780"/>
    <cellStyle name="Normal 5 54 3 2 2 3" xfId="61781"/>
    <cellStyle name="Normal 5 54 3 2 2 3 2" xfId="61782"/>
    <cellStyle name="Normal 5 54 3 2 2 3 2 2" xfId="61783"/>
    <cellStyle name="Normal 5 54 3 2 2 3 3" xfId="61784"/>
    <cellStyle name="Normal 5 54 3 2 2 4" xfId="61785"/>
    <cellStyle name="Normal 5 54 3 2 2 4 2" xfId="61786"/>
    <cellStyle name="Normal 5 54 3 2 2 5" xfId="61787"/>
    <cellStyle name="Normal 5 54 3 2 2 6" xfId="61788"/>
    <cellStyle name="Normal 5 54 3 2 2 7" xfId="61789"/>
    <cellStyle name="Normal 5 54 3 2 3" xfId="61790"/>
    <cellStyle name="Normal 5 54 3 2 3 2" xfId="61791"/>
    <cellStyle name="Normal 5 54 3 2 3 2 2" xfId="61792"/>
    <cellStyle name="Normal 5 54 3 2 3 3" xfId="61793"/>
    <cellStyle name="Normal 5 54 3 2 4" xfId="61794"/>
    <cellStyle name="Normal 5 54 3 2 4 2" xfId="61795"/>
    <cellStyle name="Normal 5 54 3 2 4 2 2" xfId="61796"/>
    <cellStyle name="Normal 5 54 3 2 4 3" xfId="61797"/>
    <cellStyle name="Normal 5 54 3 2 5" xfId="61798"/>
    <cellStyle name="Normal 5 54 3 2 5 2" xfId="61799"/>
    <cellStyle name="Normal 5 54 3 2 6" xfId="61800"/>
    <cellStyle name="Normal 5 54 3 2 7" xfId="61801"/>
    <cellStyle name="Normal 5 54 3 2 8" xfId="61802"/>
    <cellStyle name="Normal 5 54 3 3" xfId="61803"/>
    <cellStyle name="Normal 5 54 3 3 2" xfId="61804"/>
    <cellStyle name="Normal 5 54 3 3 2 2" xfId="61805"/>
    <cellStyle name="Normal 5 54 3 3 2 2 2" xfId="61806"/>
    <cellStyle name="Normal 5 54 3 3 2 2 2 2" xfId="61807"/>
    <cellStyle name="Normal 5 54 3 3 2 2 3" xfId="61808"/>
    <cellStyle name="Normal 5 54 3 3 2 3" xfId="61809"/>
    <cellStyle name="Normal 5 54 3 3 2 3 2" xfId="61810"/>
    <cellStyle name="Normal 5 54 3 3 2 3 2 2" xfId="61811"/>
    <cellStyle name="Normal 5 54 3 3 2 3 3" xfId="61812"/>
    <cellStyle name="Normal 5 54 3 3 2 4" xfId="61813"/>
    <cellStyle name="Normal 5 54 3 3 2 4 2" xfId="61814"/>
    <cellStyle name="Normal 5 54 3 3 2 5" xfId="61815"/>
    <cellStyle name="Normal 5 54 3 3 2 6" xfId="61816"/>
    <cellStyle name="Normal 5 54 3 3 2 7" xfId="61817"/>
    <cellStyle name="Normal 5 54 3 3 3" xfId="61818"/>
    <cellStyle name="Normal 5 54 3 3 3 2" xfId="61819"/>
    <cellStyle name="Normal 5 54 3 3 3 2 2" xfId="61820"/>
    <cellStyle name="Normal 5 54 3 3 3 3" xfId="61821"/>
    <cellStyle name="Normal 5 54 3 3 4" xfId="61822"/>
    <cellStyle name="Normal 5 54 3 3 4 2" xfId="61823"/>
    <cellStyle name="Normal 5 54 3 3 4 2 2" xfId="61824"/>
    <cellStyle name="Normal 5 54 3 3 4 3" xfId="61825"/>
    <cellStyle name="Normal 5 54 3 3 5" xfId="61826"/>
    <cellStyle name="Normal 5 54 3 3 5 2" xfId="61827"/>
    <cellStyle name="Normal 5 54 3 3 6" xfId="61828"/>
    <cellStyle name="Normal 5 54 3 3 7" xfId="61829"/>
    <cellStyle name="Normal 5 54 3 3 8" xfId="61830"/>
    <cellStyle name="Normal 5 54 3 4" xfId="61831"/>
    <cellStyle name="Normal 5 54 3 4 2" xfId="61832"/>
    <cellStyle name="Normal 5 54 3 4 2 2" xfId="61833"/>
    <cellStyle name="Normal 5 54 3 4 2 2 2" xfId="61834"/>
    <cellStyle name="Normal 5 54 3 4 2 3" xfId="61835"/>
    <cellStyle name="Normal 5 54 3 4 3" xfId="61836"/>
    <cellStyle name="Normal 5 54 3 4 3 2" xfId="61837"/>
    <cellStyle name="Normal 5 54 3 4 3 2 2" xfId="61838"/>
    <cellStyle name="Normal 5 54 3 4 3 3" xfId="61839"/>
    <cellStyle name="Normal 5 54 3 4 4" xfId="61840"/>
    <cellStyle name="Normal 5 54 3 4 4 2" xfId="61841"/>
    <cellStyle name="Normal 5 54 3 4 5" xfId="61842"/>
    <cellStyle name="Normal 5 54 3 4 6" xfId="61843"/>
    <cellStyle name="Normal 5 54 3 4 7" xfId="61844"/>
    <cellStyle name="Normal 5 54 3 5" xfId="61845"/>
    <cellStyle name="Normal 5 54 3 5 2" xfId="61846"/>
    <cellStyle name="Normal 5 54 3 5 2 2" xfId="61847"/>
    <cellStyle name="Normal 5 54 3 5 2 2 2" xfId="61848"/>
    <cellStyle name="Normal 5 54 3 5 2 3" xfId="61849"/>
    <cellStyle name="Normal 5 54 3 5 3" xfId="61850"/>
    <cellStyle name="Normal 5 54 3 5 3 2" xfId="61851"/>
    <cellStyle name="Normal 5 54 3 5 3 2 2" xfId="61852"/>
    <cellStyle name="Normal 5 54 3 5 3 3" xfId="61853"/>
    <cellStyle name="Normal 5 54 3 5 4" xfId="61854"/>
    <cellStyle name="Normal 5 54 3 5 4 2" xfId="61855"/>
    <cellStyle name="Normal 5 54 3 5 5" xfId="61856"/>
    <cellStyle name="Normal 5 54 3 5 6" xfId="61857"/>
    <cellStyle name="Normal 5 54 3 6" xfId="61858"/>
    <cellStyle name="Normal 5 54 3 6 2" xfId="61859"/>
    <cellStyle name="Normal 5 54 3 6 2 2" xfId="61860"/>
    <cellStyle name="Normal 5 54 3 6 3" xfId="61861"/>
    <cellStyle name="Normal 5 54 3 7" xfId="61862"/>
    <cellStyle name="Normal 5 54 3 7 2" xfId="61863"/>
    <cellStyle name="Normal 5 54 3 7 2 2" xfId="61864"/>
    <cellStyle name="Normal 5 54 3 7 3" xfId="61865"/>
    <cellStyle name="Normal 5 54 3 8" xfId="61866"/>
    <cellStyle name="Normal 5 54 3 8 2" xfId="61867"/>
    <cellStyle name="Normal 5 54 3 9" xfId="61868"/>
    <cellStyle name="Normal 5 54 4" xfId="61869"/>
    <cellStyle name="Normal 5 54 4 10" xfId="61870"/>
    <cellStyle name="Normal 5 54 4 11" xfId="61871"/>
    <cellStyle name="Normal 5 54 4 2" xfId="61872"/>
    <cellStyle name="Normal 5 54 4 2 2" xfId="61873"/>
    <cellStyle name="Normal 5 54 4 2 2 2" xfId="61874"/>
    <cellStyle name="Normal 5 54 4 2 2 2 2" xfId="61875"/>
    <cellStyle name="Normal 5 54 4 2 2 2 2 2" xfId="61876"/>
    <cellStyle name="Normal 5 54 4 2 2 2 3" xfId="61877"/>
    <cellStyle name="Normal 5 54 4 2 2 3" xfId="61878"/>
    <cellStyle name="Normal 5 54 4 2 2 3 2" xfId="61879"/>
    <cellStyle name="Normal 5 54 4 2 2 3 2 2" xfId="61880"/>
    <cellStyle name="Normal 5 54 4 2 2 3 3" xfId="61881"/>
    <cellStyle name="Normal 5 54 4 2 2 4" xfId="61882"/>
    <cellStyle name="Normal 5 54 4 2 2 4 2" xfId="61883"/>
    <cellStyle name="Normal 5 54 4 2 2 5" xfId="61884"/>
    <cellStyle name="Normal 5 54 4 2 2 6" xfId="61885"/>
    <cellStyle name="Normal 5 54 4 2 2 7" xfId="61886"/>
    <cellStyle name="Normal 5 54 4 2 3" xfId="61887"/>
    <cellStyle name="Normal 5 54 4 2 3 2" xfId="61888"/>
    <cellStyle name="Normal 5 54 4 2 3 2 2" xfId="61889"/>
    <cellStyle name="Normal 5 54 4 2 3 3" xfId="61890"/>
    <cellStyle name="Normal 5 54 4 2 4" xfId="61891"/>
    <cellStyle name="Normal 5 54 4 2 4 2" xfId="61892"/>
    <cellStyle name="Normal 5 54 4 2 4 2 2" xfId="61893"/>
    <cellStyle name="Normal 5 54 4 2 4 3" xfId="61894"/>
    <cellStyle name="Normal 5 54 4 2 5" xfId="61895"/>
    <cellStyle name="Normal 5 54 4 2 5 2" xfId="61896"/>
    <cellStyle name="Normal 5 54 4 2 6" xfId="61897"/>
    <cellStyle name="Normal 5 54 4 2 7" xfId="61898"/>
    <cellStyle name="Normal 5 54 4 2 8" xfId="61899"/>
    <cellStyle name="Normal 5 54 4 3" xfId="61900"/>
    <cellStyle name="Normal 5 54 4 3 2" xfId="61901"/>
    <cellStyle name="Normal 5 54 4 3 2 2" xfId="61902"/>
    <cellStyle name="Normal 5 54 4 3 2 2 2" xfId="61903"/>
    <cellStyle name="Normal 5 54 4 3 2 2 2 2" xfId="61904"/>
    <cellStyle name="Normal 5 54 4 3 2 2 3" xfId="61905"/>
    <cellStyle name="Normal 5 54 4 3 2 3" xfId="61906"/>
    <cellStyle name="Normal 5 54 4 3 2 3 2" xfId="61907"/>
    <cellStyle name="Normal 5 54 4 3 2 3 2 2" xfId="61908"/>
    <cellStyle name="Normal 5 54 4 3 2 3 3" xfId="61909"/>
    <cellStyle name="Normal 5 54 4 3 2 4" xfId="61910"/>
    <cellStyle name="Normal 5 54 4 3 2 4 2" xfId="61911"/>
    <cellStyle name="Normal 5 54 4 3 2 5" xfId="61912"/>
    <cellStyle name="Normal 5 54 4 3 2 6" xfId="61913"/>
    <cellStyle name="Normal 5 54 4 3 2 7" xfId="61914"/>
    <cellStyle name="Normal 5 54 4 3 3" xfId="61915"/>
    <cellStyle name="Normal 5 54 4 3 3 2" xfId="61916"/>
    <cellStyle name="Normal 5 54 4 3 3 2 2" xfId="61917"/>
    <cellStyle name="Normal 5 54 4 3 3 3" xfId="61918"/>
    <cellStyle name="Normal 5 54 4 3 4" xfId="61919"/>
    <cellStyle name="Normal 5 54 4 3 4 2" xfId="61920"/>
    <cellStyle name="Normal 5 54 4 3 4 2 2" xfId="61921"/>
    <cellStyle name="Normal 5 54 4 3 4 3" xfId="61922"/>
    <cellStyle name="Normal 5 54 4 3 5" xfId="61923"/>
    <cellStyle name="Normal 5 54 4 3 5 2" xfId="61924"/>
    <cellStyle name="Normal 5 54 4 3 6" xfId="61925"/>
    <cellStyle name="Normal 5 54 4 3 7" xfId="61926"/>
    <cellStyle name="Normal 5 54 4 3 8" xfId="61927"/>
    <cellStyle name="Normal 5 54 4 4" xfId="61928"/>
    <cellStyle name="Normal 5 54 4 4 2" xfId="61929"/>
    <cellStyle name="Normal 5 54 4 4 2 2" xfId="61930"/>
    <cellStyle name="Normal 5 54 4 4 2 2 2" xfId="61931"/>
    <cellStyle name="Normal 5 54 4 4 2 3" xfId="61932"/>
    <cellStyle name="Normal 5 54 4 4 3" xfId="61933"/>
    <cellStyle name="Normal 5 54 4 4 3 2" xfId="61934"/>
    <cellStyle name="Normal 5 54 4 4 3 2 2" xfId="61935"/>
    <cellStyle name="Normal 5 54 4 4 3 3" xfId="61936"/>
    <cellStyle name="Normal 5 54 4 4 4" xfId="61937"/>
    <cellStyle name="Normal 5 54 4 4 4 2" xfId="61938"/>
    <cellStyle name="Normal 5 54 4 4 5" xfId="61939"/>
    <cellStyle name="Normal 5 54 4 4 6" xfId="61940"/>
    <cellStyle name="Normal 5 54 4 4 7" xfId="61941"/>
    <cellStyle name="Normal 5 54 4 5" xfId="61942"/>
    <cellStyle name="Normal 5 54 4 5 2" xfId="61943"/>
    <cellStyle name="Normal 5 54 4 5 2 2" xfId="61944"/>
    <cellStyle name="Normal 5 54 4 5 2 2 2" xfId="61945"/>
    <cellStyle name="Normal 5 54 4 5 2 3" xfId="61946"/>
    <cellStyle name="Normal 5 54 4 5 3" xfId="61947"/>
    <cellStyle name="Normal 5 54 4 5 3 2" xfId="61948"/>
    <cellStyle name="Normal 5 54 4 5 3 2 2" xfId="61949"/>
    <cellStyle name="Normal 5 54 4 5 3 3" xfId="61950"/>
    <cellStyle name="Normal 5 54 4 5 4" xfId="61951"/>
    <cellStyle name="Normal 5 54 4 5 4 2" xfId="61952"/>
    <cellStyle name="Normal 5 54 4 5 5" xfId="61953"/>
    <cellStyle name="Normal 5 54 4 5 6" xfId="61954"/>
    <cellStyle name="Normal 5 54 4 6" xfId="61955"/>
    <cellStyle name="Normal 5 54 4 6 2" xfId="61956"/>
    <cellStyle name="Normal 5 54 4 6 2 2" xfId="61957"/>
    <cellStyle name="Normal 5 54 4 6 3" xfId="61958"/>
    <cellStyle name="Normal 5 54 4 7" xfId="61959"/>
    <cellStyle name="Normal 5 54 4 7 2" xfId="61960"/>
    <cellStyle name="Normal 5 54 4 7 2 2" xfId="61961"/>
    <cellStyle name="Normal 5 54 4 7 3" xfId="61962"/>
    <cellStyle name="Normal 5 54 4 8" xfId="61963"/>
    <cellStyle name="Normal 5 54 4 8 2" xfId="61964"/>
    <cellStyle name="Normal 5 54 4 9" xfId="61965"/>
    <cellStyle name="Normal 5 54 5" xfId="61966"/>
    <cellStyle name="Normal 5 54 5 2" xfId="61967"/>
    <cellStyle name="Normal 5 54 5 2 2" xfId="61968"/>
    <cellStyle name="Normal 5 54 5 2 2 2" xfId="61969"/>
    <cellStyle name="Normal 5 54 5 2 2 2 2" xfId="61970"/>
    <cellStyle name="Normal 5 54 5 2 2 3" xfId="61971"/>
    <cellStyle name="Normal 5 54 5 2 3" xfId="61972"/>
    <cellStyle name="Normal 5 54 5 2 3 2" xfId="61973"/>
    <cellStyle name="Normal 5 54 5 2 3 2 2" xfId="61974"/>
    <cellStyle name="Normal 5 54 5 2 3 3" xfId="61975"/>
    <cellStyle name="Normal 5 54 5 2 4" xfId="61976"/>
    <cellStyle name="Normal 5 54 5 2 4 2" xfId="61977"/>
    <cellStyle name="Normal 5 54 5 2 5" xfId="61978"/>
    <cellStyle name="Normal 5 54 5 2 6" xfId="61979"/>
    <cellStyle name="Normal 5 54 5 2 7" xfId="61980"/>
    <cellStyle name="Normal 5 54 5 3" xfId="61981"/>
    <cellStyle name="Normal 5 54 5 3 2" xfId="61982"/>
    <cellStyle name="Normal 5 54 5 3 2 2" xfId="61983"/>
    <cellStyle name="Normal 5 54 5 3 3" xfId="61984"/>
    <cellStyle name="Normal 5 54 5 4" xfId="61985"/>
    <cellStyle name="Normal 5 54 5 4 2" xfId="61986"/>
    <cellStyle name="Normal 5 54 5 4 2 2" xfId="61987"/>
    <cellStyle name="Normal 5 54 5 4 3" xfId="61988"/>
    <cellStyle name="Normal 5 54 5 5" xfId="61989"/>
    <cellStyle name="Normal 5 54 5 5 2" xfId="61990"/>
    <cellStyle name="Normal 5 54 5 6" xfId="61991"/>
    <cellStyle name="Normal 5 54 5 7" xfId="61992"/>
    <cellStyle name="Normal 5 54 5 8" xfId="61993"/>
    <cellStyle name="Normal 5 54 6" xfId="61994"/>
    <cellStyle name="Normal 5 54 6 2" xfId="61995"/>
    <cellStyle name="Normal 5 54 6 2 2" xfId="61996"/>
    <cellStyle name="Normal 5 54 6 2 2 2" xfId="61997"/>
    <cellStyle name="Normal 5 54 6 2 2 2 2" xfId="61998"/>
    <cellStyle name="Normal 5 54 6 2 2 3" xfId="61999"/>
    <cellStyle name="Normal 5 54 6 2 3" xfId="62000"/>
    <cellStyle name="Normal 5 54 6 2 3 2" xfId="62001"/>
    <cellStyle name="Normal 5 54 6 2 3 2 2" xfId="62002"/>
    <cellStyle name="Normal 5 54 6 2 3 3" xfId="62003"/>
    <cellStyle name="Normal 5 54 6 2 4" xfId="62004"/>
    <cellStyle name="Normal 5 54 6 2 4 2" xfId="62005"/>
    <cellStyle name="Normal 5 54 6 2 5" xfId="62006"/>
    <cellStyle name="Normal 5 54 6 2 6" xfId="62007"/>
    <cellStyle name="Normal 5 54 6 2 7" xfId="62008"/>
    <cellStyle name="Normal 5 54 6 3" xfId="62009"/>
    <cellStyle name="Normal 5 54 6 3 2" xfId="62010"/>
    <cellStyle name="Normal 5 54 6 3 2 2" xfId="62011"/>
    <cellStyle name="Normal 5 54 6 3 3" xfId="62012"/>
    <cellStyle name="Normal 5 54 6 4" xfId="62013"/>
    <cellStyle name="Normal 5 54 6 4 2" xfId="62014"/>
    <cellStyle name="Normal 5 54 6 4 2 2" xfId="62015"/>
    <cellStyle name="Normal 5 54 6 4 3" xfId="62016"/>
    <cellStyle name="Normal 5 54 6 5" xfId="62017"/>
    <cellStyle name="Normal 5 54 6 5 2" xfId="62018"/>
    <cellStyle name="Normal 5 54 6 6" xfId="62019"/>
    <cellStyle name="Normal 5 54 6 7" xfId="62020"/>
    <cellStyle name="Normal 5 54 6 8" xfId="62021"/>
    <cellStyle name="Normal 5 54 7" xfId="62022"/>
    <cellStyle name="Normal 5 54 7 2" xfId="62023"/>
    <cellStyle name="Normal 5 54 7 2 2" xfId="62024"/>
    <cellStyle name="Normal 5 54 7 2 2 2" xfId="62025"/>
    <cellStyle name="Normal 5 54 7 2 3" xfId="62026"/>
    <cellStyle name="Normal 5 54 7 3" xfId="62027"/>
    <cellStyle name="Normal 5 54 7 3 2" xfId="62028"/>
    <cellStyle name="Normal 5 54 7 3 2 2" xfId="62029"/>
    <cellStyle name="Normal 5 54 7 3 3" xfId="62030"/>
    <cellStyle name="Normal 5 54 7 4" xfId="62031"/>
    <cellStyle name="Normal 5 54 7 4 2" xfId="62032"/>
    <cellStyle name="Normal 5 54 7 5" xfId="62033"/>
    <cellStyle name="Normal 5 54 7 6" xfId="62034"/>
    <cellStyle name="Normal 5 54 7 7" xfId="62035"/>
    <cellStyle name="Normal 5 54 8" xfId="62036"/>
    <cellStyle name="Normal 5 54 8 2" xfId="62037"/>
    <cellStyle name="Normal 5 54 8 2 2" xfId="62038"/>
    <cellStyle name="Normal 5 54 8 2 2 2" xfId="62039"/>
    <cellStyle name="Normal 5 54 8 2 3" xfId="62040"/>
    <cellStyle name="Normal 5 54 8 3" xfId="62041"/>
    <cellStyle name="Normal 5 54 8 3 2" xfId="62042"/>
    <cellStyle name="Normal 5 54 8 3 2 2" xfId="62043"/>
    <cellStyle name="Normal 5 54 8 3 3" xfId="62044"/>
    <cellStyle name="Normal 5 54 8 4" xfId="62045"/>
    <cellStyle name="Normal 5 54 8 4 2" xfId="62046"/>
    <cellStyle name="Normal 5 54 8 5" xfId="62047"/>
    <cellStyle name="Normal 5 54 8 6" xfId="62048"/>
    <cellStyle name="Normal 5 54 9" xfId="62049"/>
    <cellStyle name="Normal 5 54 9 2" xfId="62050"/>
    <cellStyle name="Normal 5 54 9 2 2" xfId="62051"/>
    <cellStyle name="Normal 5 54 9 3" xfId="62052"/>
    <cellStyle name="Normal 5 55" xfId="25537"/>
    <cellStyle name="Normal 5 55 10" xfId="62053"/>
    <cellStyle name="Normal 5 55 10 2" xfId="62054"/>
    <cellStyle name="Normal 5 55 10 2 2" xfId="62055"/>
    <cellStyle name="Normal 5 55 10 3" xfId="62056"/>
    <cellStyle name="Normal 5 55 11" xfId="62057"/>
    <cellStyle name="Normal 5 55 11 2" xfId="62058"/>
    <cellStyle name="Normal 5 55 12" xfId="62059"/>
    <cellStyle name="Normal 5 55 13" xfId="62060"/>
    <cellStyle name="Normal 5 55 14" xfId="62061"/>
    <cellStyle name="Normal 5 55 2" xfId="25538"/>
    <cellStyle name="Normal 5 55 2 10" xfId="62062"/>
    <cellStyle name="Normal 5 55 2 10 2" xfId="62063"/>
    <cellStyle name="Normal 5 55 2 11" xfId="62064"/>
    <cellStyle name="Normal 5 55 2 12" xfId="62065"/>
    <cellStyle name="Normal 5 55 2 13" xfId="62066"/>
    <cellStyle name="Normal 5 55 2 2" xfId="62067"/>
    <cellStyle name="Normal 5 55 2 2 10" xfId="62068"/>
    <cellStyle name="Normal 5 55 2 2 11" xfId="62069"/>
    <cellStyle name="Normal 5 55 2 2 2" xfId="62070"/>
    <cellStyle name="Normal 5 55 2 2 2 2" xfId="62071"/>
    <cellStyle name="Normal 5 55 2 2 2 2 2" xfId="62072"/>
    <cellStyle name="Normal 5 55 2 2 2 2 2 2" xfId="62073"/>
    <cellStyle name="Normal 5 55 2 2 2 2 2 2 2" xfId="62074"/>
    <cellStyle name="Normal 5 55 2 2 2 2 2 3" xfId="62075"/>
    <cellStyle name="Normal 5 55 2 2 2 2 3" xfId="62076"/>
    <cellStyle name="Normal 5 55 2 2 2 2 3 2" xfId="62077"/>
    <cellStyle name="Normal 5 55 2 2 2 2 3 2 2" xfId="62078"/>
    <cellStyle name="Normal 5 55 2 2 2 2 3 3" xfId="62079"/>
    <cellStyle name="Normal 5 55 2 2 2 2 4" xfId="62080"/>
    <cellStyle name="Normal 5 55 2 2 2 2 4 2" xfId="62081"/>
    <cellStyle name="Normal 5 55 2 2 2 2 5" xfId="62082"/>
    <cellStyle name="Normal 5 55 2 2 2 2 6" xfId="62083"/>
    <cellStyle name="Normal 5 55 2 2 2 2 7" xfId="62084"/>
    <cellStyle name="Normal 5 55 2 2 2 3" xfId="62085"/>
    <cellStyle name="Normal 5 55 2 2 2 3 2" xfId="62086"/>
    <cellStyle name="Normal 5 55 2 2 2 3 2 2" xfId="62087"/>
    <cellStyle name="Normal 5 55 2 2 2 3 3" xfId="62088"/>
    <cellStyle name="Normal 5 55 2 2 2 4" xfId="62089"/>
    <cellStyle name="Normal 5 55 2 2 2 4 2" xfId="62090"/>
    <cellStyle name="Normal 5 55 2 2 2 4 2 2" xfId="62091"/>
    <cellStyle name="Normal 5 55 2 2 2 4 3" xfId="62092"/>
    <cellStyle name="Normal 5 55 2 2 2 5" xfId="62093"/>
    <cellStyle name="Normal 5 55 2 2 2 5 2" xfId="62094"/>
    <cellStyle name="Normal 5 55 2 2 2 6" xfId="62095"/>
    <cellStyle name="Normal 5 55 2 2 2 7" xfId="62096"/>
    <cellStyle name="Normal 5 55 2 2 2 8" xfId="62097"/>
    <cellStyle name="Normal 5 55 2 2 3" xfId="62098"/>
    <cellStyle name="Normal 5 55 2 2 3 2" xfId="62099"/>
    <cellStyle name="Normal 5 55 2 2 3 2 2" xfId="62102"/>
    <cellStyle name="Normal 5 55 2 2 3 2 2 2" xfId="62103"/>
    <cellStyle name="Normal 5 55 2 2 3 2 2 2 2" xfId="62104"/>
    <cellStyle name="Normal 5 55 2 2 3 2 2 3" xfId="62105"/>
    <cellStyle name="Normal 5 55 2 2 3 2 3" xfId="62106"/>
    <cellStyle name="Normal 5 55 2 2 3 2 3 2" xfId="62107"/>
    <cellStyle name="Normal 5 55 2 2 3 2 3 2 2" xfId="62108"/>
    <cellStyle name="Normal 5 55 2 2 3 2 3 3" xfId="62109"/>
    <cellStyle name="Normal 5 55 2 2 3 2 4" xfId="62110"/>
    <cellStyle name="Normal 5 55 2 2 3 2 4 2" xfId="62111"/>
    <cellStyle name="Normal 5 55 2 2 3 2 5" xfId="62112"/>
    <cellStyle name="Normal 5 55 2 2 3 2 6" xfId="62113"/>
    <cellStyle name="Normal 5 55 2 2 3 2 7" xfId="62114"/>
    <cellStyle name="Normal 5 55 2 2 3 3" xfId="62115"/>
    <cellStyle name="Normal 5 55 2 2 3 3 2" xfId="62116"/>
    <cellStyle name="Normal 5 55 2 2 3 3 2 2" xfId="62117"/>
    <cellStyle name="Normal 5 55 2 2 3 3 3" xfId="62118"/>
    <cellStyle name="Normal 5 55 2 2 3 4" xfId="62119"/>
    <cellStyle name="Normal 5 55 2 2 3 4 2" xfId="62120"/>
    <cellStyle name="Normal 5 55 2 2 3 4 2 2" xfId="62121"/>
    <cellStyle name="Normal 5 55 2 2 3 4 3" xfId="62122"/>
    <cellStyle name="Normal 5 55 2 2 3 5" xfId="62123"/>
    <cellStyle name="Normal 5 55 2 2 3 5 2" xfId="62124"/>
    <cellStyle name="Normal 5 55 2 2 3 6" xfId="62125"/>
    <cellStyle name="Normal 5 55 2 2 3 7" xfId="62126"/>
    <cellStyle name="Normal 5 55 2 2 3 8" xfId="62127"/>
    <cellStyle name="Normal 5 55 2 2 4" xfId="62128"/>
    <cellStyle name="Normal 5 55 2 2 4 2" xfId="62129"/>
    <cellStyle name="Normal 5 55 2 2 4 2 2" xfId="62130"/>
    <cellStyle name="Normal 5 55 2 2 4 2 2 2" xfId="62131"/>
    <cellStyle name="Normal 5 55 2 2 4 2 3" xfId="62132"/>
    <cellStyle name="Normal 5 55 2 2 4 3" xfId="62133"/>
    <cellStyle name="Normal 5 55 2 2 4 3 2" xfId="62134"/>
    <cellStyle name="Normal 5 55 2 2 4 3 2 2" xfId="62135"/>
    <cellStyle name="Normal 5 55 2 2 4 3 3" xfId="62136"/>
    <cellStyle name="Normal 5 55 2 2 4 4" xfId="62137"/>
    <cellStyle name="Normal 5 55 2 2 4 4 2" xfId="62138"/>
    <cellStyle name="Normal 5 55 2 2 4 5" xfId="62139"/>
    <cellStyle name="Normal 5 55 2 2 4 6" xfId="62140"/>
    <cellStyle name="Normal 5 55 2 2 4 7" xfId="62141"/>
    <cellStyle name="Normal 5 55 2 2 5" xfId="62142"/>
    <cellStyle name="Normal 5 55 2 2 5 2" xfId="62143"/>
    <cellStyle name="Normal 5 55 2 2 5 2 2" xfId="62144"/>
    <cellStyle name="Normal 5 55 2 2 5 2 2 2" xfId="62145"/>
    <cellStyle name="Normal 5 55 2 2 5 2 3" xfId="62146"/>
    <cellStyle name="Normal 5 55 2 2 5 3" xfId="62147"/>
    <cellStyle name="Normal 5 55 2 2 5 3 2" xfId="62148"/>
    <cellStyle name="Normal 5 55 2 2 5 3 2 2" xfId="62149"/>
    <cellStyle name="Normal 5 55 2 2 5 3 3" xfId="62150"/>
    <cellStyle name="Normal 5 55 2 2 5 4" xfId="62151"/>
    <cellStyle name="Normal 5 55 2 2 5 4 2" xfId="62152"/>
    <cellStyle name="Normal 5 55 2 2 5 5" xfId="62153"/>
    <cellStyle name="Normal 5 55 2 2 5 6" xfId="62154"/>
    <cellStyle name="Normal 5 55 2 2 6" xfId="62155"/>
    <cellStyle name="Normal 5 55 2 2 6 2" xfId="62156"/>
    <cellStyle name="Normal 5 55 2 2 6 2 2" xfId="62157"/>
    <cellStyle name="Normal 5 55 2 2 6 3" xfId="62158"/>
    <cellStyle name="Normal 5 55 2 2 7" xfId="62159"/>
    <cellStyle name="Normal 5 55 2 2 7 2" xfId="62160"/>
    <cellStyle name="Normal 5 55 2 2 7 2 2" xfId="62161"/>
    <cellStyle name="Normal 5 55 2 2 7 3" xfId="62162"/>
    <cellStyle name="Normal 5 55 2 2 8" xfId="62163"/>
    <cellStyle name="Normal 5 55 2 2 8 2" xfId="62164"/>
    <cellStyle name="Normal 5 55 2 2 9" xfId="62165"/>
    <cellStyle name="Normal 5 55 2 3" xfId="62166"/>
    <cellStyle name="Normal 5 55 2 3 10" xfId="62167"/>
    <cellStyle name="Normal 5 55 2 3 11" xfId="62168"/>
    <cellStyle name="Normal 5 55 2 3 2" xfId="62169"/>
    <cellStyle name="Normal 5 55 2 3 2 2" xfId="62170"/>
    <cellStyle name="Normal 5 55 2 3 2 2 2" xfId="62171"/>
    <cellStyle name="Normal 5 55 2 3 2 2 2 2" xfId="62172"/>
    <cellStyle name="Normal 5 55 2 3 2 2 2 2 2" xfId="62173"/>
    <cellStyle name="Normal 5 55 2 3 2 2 2 3" xfId="62174"/>
    <cellStyle name="Normal 5 55 2 3 2 2 3" xfId="62175"/>
    <cellStyle name="Normal 5 55 2 3 2 2 3 2" xfId="62176"/>
    <cellStyle name="Normal 5 55 2 3 2 2 3 2 2" xfId="62177"/>
    <cellStyle name="Normal 5 55 2 3 2 2 3 3" xfId="62178"/>
    <cellStyle name="Normal 5 55 2 3 2 2 4" xfId="62179"/>
    <cellStyle name="Normal 5 55 2 3 2 2 4 2" xfId="62180"/>
    <cellStyle name="Normal 5 55 2 3 2 2 5" xfId="62181"/>
    <cellStyle name="Normal 5 55 2 3 2 2 6" xfId="62182"/>
    <cellStyle name="Normal 5 55 2 3 2 2 7" xfId="62183"/>
    <cellStyle name="Normal 5 55 2 3 2 3" xfId="62184"/>
    <cellStyle name="Normal 5 55 2 3 2 3 2" xfId="62185"/>
    <cellStyle name="Normal 5 55 2 3 2 3 2 2" xfId="62186"/>
    <cellStyle name="Normal 5 55 2 3 2 3 3" xfId="62187"/>
    <cellStyle name="Normal 5 55 2 3 2 4" xfId="62188"/>
    <cellStyle name="Normal 5 55 2 3 2 4 2" xfId="62189"/>
    <cellStyle name="Normal 5 55 2 3 2 4 2 2" xfId="62190"/>
    <cellStyle name="Normal 5 55 2 3 2 4 3" xfId="62191"/>
    <cellStyle name="Normal 5 55 2 3 2 5" xfId="62192"/>
    <cellStyle name="Normal 5 55 2 3 2 5 2" xfId="62193"/>
    <cellStyle name="Normal 5 55 2 3 2 6" xfId="62194"/>
    <cellStyle name="Normal 5 55 2 3 2 7" xfId="62195"/>
    <cellStyle name="Normal 5 55 2 3 2 8" xfId="62196"/>
    <cellStyle name="Normal 5 55 2 3 3" xfId="62197"/>
    <cellStyle name="Normal 5 55 2 3 3 2" xfId="62198"/>
    <cellStyle name="Normal 5 55 2 3 3 2 2" xfId="62199"/>
    <cellStyle name="Normal 5 55 2 3 3 2 2 2" xfId="62200"/>
    <cellStyle name="Normal 5 55 2 3 3 2 2 2 2" xfId="62201"/>
    <cellStyle name="Normal 5 55 2 3 3 2 2 3" xfId="62202"/>
    <cellStyle name="Normal 5 55 2 3 3 2 3" xfId="62203"/>
    <cellStyle name="Normal 5 55 2 3 3 2 3 2" xfId="62204"/>
    <cellStyle name="Normal 5 55 2 3 3 2 3 2 2" xfId="62205"/>
    <cellStyle name="Normal 5 55 2 3 3 2 3 3" xfId="62206"/>
    <cellStyle name="Normal 5 55 2 3 3 2 4" xfId="62207"/>
    <cellStyle name="Normal 5 55 2 3 3 2 4 2" xfId="62208"/>
    <cellStyle name="Normal 5 55 2 3 3 2 5" xfId="62209"/>
    <cellStyle name="Normal 5 55 2 3 3 2 6" xfId="62210"/>
    <cellStyle name="Normal 5 55 2 3 3 2 7" xfId="62211"/>
    <cellStyle name="Normal 5 55 2 3 3 3" xfId="62212"/>
    <cellStyle name="Normal 5 55 2 3 3 3 2" xfId="62213"/>
    <cellStyle name="Normal 5 55 2 3 3 3 2 2" xfId="62214"/>
    <cellStyle name="Normal 5 55 2 3 3 3 3" xfId="62215"/>
    <cellStyle name="Normal 5 55 2 3 3 4" xfId="62216"/>
    <cellStyle name="Normal 5 55 2 3 3 4 2" xfId="62217"/>
    <cellStyle name="Normal 5 55 2 3 3 4 2 2" xfId="62218"/>
    <cellStyle name="Normal 5 55 2 3 3 4 3" xfId="62219"/>
    <cellStyle name="Normal 5 55 2 3 3 5" xfId="62220"/>
    <cellStyle name="Normal 5 55 2 3 3 5 2" xfId="62221"/>
    <cellStyle name="Normal 5 55 2 3 3 6" xfId="62222"/>
    <cellStyle name="Normal 5 55 2 3 3 7" xfId="62223"/>
    <cellStyle name="Normal 5 55 2 3 3 8" xfId="62224"/>
    <cellStyle name="Normal 5 55 2 3 4" xfId="62225"/>
    <cellStyle name="Normal 5 55 2 3 4 2" xfId="62226"/>
    <cellStyle name="Normal 5 55 2 3 4 2 2" xfId="62227"/>
    <cellStyle name="Normal 5 55 2 3 4 2 2 2" xfId="62228"/>
    <cellStyle name="Normal 5 55 2 3 4 2 3" xfId="62229"/>
    <cellStyle name="Normal 5 55 2 3 4 3" xfId="62230"/>
    <cellStyle name="Normal 5 55 2 3 4 3 2" xfId="62231"/>
    <cellStyle name="Normal 5 55 2 3 4 3 2 2" xfId="62232"/>
    <cellStyle name="Normal 5 55 2 3 4 3 3" xfId="62233"/>
    <cellStyle name="Normal 5 55 2 3 4 4" xfId="62234"/>
    <cellStyle name="Normal 5 55 2 3 4 4 2" xfId="62235"/>
    <cellStyle name="Normal 5 55 2 3 4 5" xfId="62236"/>
    <cellStyle name="Normal 5 55 2 3 4 6" xfId="62237"/>
    <cellStyle name="Normal 5 55 2 3 4 7" xfId="62238"/>
    <cellStyle name="Normal 5 55 2 3 5" xfId="62239"/>
    <cellStyle name="Normal 5 55 2 3 5 2" xfId="62240"/>
    <cellStyle name="Normal 5 55 2 3 5 2 2" xfId="62241"/>
    <cellStyle name="Normal 5 55 2 3 5 2 2 2" xfId="62242"/>
    <cellStyle name="Normal 5 55 2 3 5 2 3" xfId="62243"/>
    <cellStyle name="Normal 5 55 2 3 5 3" xfId="62244"/>
    <cellStyle name="Normal 5 55 2 3 5 3 2" xfId="62245"/>
    <cellStyle name="Normal 5 55 2 3 5 3 2 2" xfId="62246"/>
    <cellStyle name="Normal 5 55 2 3 5 3 3" xfId="62247"/>
    <cellStyle name="Normal 5 55 2 3 5 4" xfId="62248"/>
    <cellStyle name="Normal 5 55 2 3 5 4 2" xfId="62249"/>
    <cellStyle name="Normal 5 55 2 3 5 5" xfId="62250"/>
    <cellStyle name="Normal 5 55 2 3 5 6" xfId="62251"/>
    <cellStyle name="Normal 5 55 2 3 6" xfId="62252"/>
    <cellStyle name="Normal 5 55 2 3 6 2" xfId="62253"/>
    <cellStyle name="Normal 5 55 2 3 6 2 2" xfId="62254"/>
    <cellStyle name="Normal 5 55 2 3 6 3" xfId="62255"/>
    <cellStyle name="Normal 5 55 2 3 7" xfId="62256"/>
    <cellStyle name="Normal 5 55 2 3 7 2" xfId="62257"/>
    <cellStyle name="Normal 5 55 2 3 7 2 2" xfId="62258"/>
    <cellStyle name="Normal 5 55 2 3 7 3" xfId="62259"/>
    <cellStyle name="Normal 5 55 2 3 8" xfId="62260"/>
    <cellStyle name="Normal 5 55 2 3 8 2" xfId="62261"/>
    <cellStyle name="Normal 5 55 2 3 9" xfId="62262"/>
    <cellStyle name="Normal 5 55 2 4" xfId="62263"/>
    <cellStyle name="Normal 5 55 2 4 2" xfId="62264"/>
    <cellStyle name="Normal 5 55 2 4 2 2" xfId="62265"/>
    <cellStyle name="Normal 5 55 2 4 2 2 2" xfId="62266"/>
    <cellStyle name="Normal 5 55 2 4 2 2 2 2" xfId="62267"/>
    <cellStyle name="Normal 5 55 2 4 2 2 3" xfId="62268"/>
    <cellStyle name="Normal 5 55 2 4 2 3" xfId="62269"/>
    <cellStyle name="Normal 5 55 2 4 2 3 2" xfId="62270"/>
    <cellStyle name="Normal 5 55 2 4 2 3 2 2" xfId="62271"/>
    <cellStyle name="Normal 5 55 2 4 2 3 3" xfId="62272"/>
    <cellStyle name="Normal 5 55 2 4 2 4" xfId="62273"/>
    <cellStyle name="Normal 5 55 2 4 2 4 2" xfId="62274"/>
    <cellStyle name="Normal 5 55 2 4 2 5" xfId="62275"/>
    <cellStyle name="Normal 5 55 2 4 2 6" xfId="62276"/>
    <cellStyle name="Normal 5 55 2 4 2 7" xfId="62277"/>
    <cellStyle name="Normal 5 55 2 4 3" xfId="62278"/>
    <cellStyle name="Normal 5 55 2 4 3 2" xfId="62279"/>
    <cellStyle name="Normal 5 55 2 4 3 2 2" xfId="62280"/>
    <cellStyle name="Normal 5 55 2 4 3 3" xfId="62281"/>
    <cellStyle name="Normal 5 55 2 4 4" xfId="62282"/>
    <cellStyle name="Normal 5 55 2 4 4 2" xfId="62283"/>
    <cellStyle name="Normal 5 55 2 4 4 2 2" xfId="62284"/>
    <cellStyle name="Normal 5 55 2 4 4 3" xfId="62285"/>
    <cellStyle name="Normal 5 55 2 4 5" xfId="62286"/>
    <cellStyle name="Normal 5 55 2 4 5 2" xfId="62287"/>
    <cellStyle name="Normal 5 55 2 4 6" xfId="62288"/>
    <cellStyle name="Normal 5 55 2 4 7" xfId="62289"/>
    <cellStyle name="Normal 5 55 2 4 8" xfId="62290"/>
    <cellStyle name="Normal 5 55 2 5" xfId="62291"/>
    <cellStyle name="Normal 5 55 2 5 2" xfId="62292"/>
    <cellStyle name="Normal 5 55 2 5 2 2" xfId="62293"/>
    <cellStyle name="Normal 5 55 2 5 2 2 2" xfId="62294"/>
    <cellStyle name="Normal 5 55 2 5 2 2 2 2" xfId="62295"/>
    <cellStyle name="Normal 5 55 2 5 2 2 3" xfId="62296"/>
    <cellStyle name="Normal 5 55 2 5 2 3" xfId="62297"/>
    <cellStyle name="Normal 5 55 2 5 2 3 2" xfId="62298"/>
    <cellStyle name="Normal 5 55 2 5 2 3 2 2" xfId="62299"/>
    <cellStyle name="Normal 5 55 2 5 2 3 3" xfId="62300"/>
    <cellStyle name="Normal 5 55 2 5 2 4" xfId="62301"/>
    <cellStyle name="Normal 5 55 2 5 2 4 2" xfId="62302"/>
    <cellStyle name="Normal 5 55 2 5 2 5" xfId="62303"/>
    <cellStyle name="Normal 5 55 2 5 2 6" xfId="62304"/>
    <cellStyle name="Normal 5 55 2 5 2 7" xfId="62305"/>
    <cellStyle name="Normal 5 55 2 5 3" xfId="62306"/>
    <cellStyle name="Normal 5 55 2 5 3 2" xfId="62307"/>
    <cellStyle name="Normal 5 55 2 5 3 2 2" xfId="62308"/>
    <cellStyle name="Normal 5 55 2 5 3 3" xfId="62309"/>
    <cellStyle name="Normal 5 55 2 5 4" xfId="62310"/>
    <cellStyle name="Normal 5 55 2 5 4 2" xfId="62311"/>
    <cellStyle name="Normal 5 55 2 5 4 2 2" xfId="62312"/>
    <cellStyle name="Normal 5 55 2 5 4 3" xfId="62313"/>
    <cellStyle name="Normal 5 55 2 5 5" xfId="62314"/>
    <cellStyle name="Normal 5 55 2 5 5 2" xfId="62315"/>
    <cellStyle name="Normal 5 55 2 5 6" xfId="62316"/>
    <cellStyle name="Normal 5 55 2 5 7" xfId="62317"/>
    <cellStyle name="Normal 5 55 2 5 8" xfId="62318"/>
    <cellStyle name="Normal 5 55 2 6" xfId="62319"/>
    <cellStyle name="Normal 5 55 2 6 2" xfId="62320"/>
    <cellStyle name="Normal 5 55 2 6 2 2" xfId="62321"/>
    <cellStyle name="Normal 5 55 2 6 2 2 2" xfId="62322"/>
    <cellStyle name="Normal 5 55 2 6 2 3" xfId="62323"/>
    <cellStyle name="Normal 5 55 2 6 3" xfId="62324"/>
    <cellStyle name="Normal 5 55 2 6 3 2" xfId="62325"/>
    <cellStyle name="Normal 5 55 2 6 3 2 2" xfId="62326"/>
    <cellStyle name="Normal 5 55 2 6 3 3" xfId="62327"/>
    <cellStyle name="Normal 5 55 2 6 4" xfId="62328"/>
    <cellStyle name="Normal 5 55 2 6 4 2" xfId="62329"/>
    <cellStyle name="Normal 5 55 2 6 5" xfId="62330"/>
    <cellStyle name="Normal 5 55 2 6 6" xfId="62331"/>
    <cellStyle name="Normal 5 55 2 6 7" xfId="62332"/>
    <cellStyle name="Normal 5 55 2 7" xfId="62333"/>
    <cellStyle name="Normal 5 55 2 7 2" xfId="62334"/>
    <cellStyle name="Normal 5 55 2 7 2 2" xfId="62335"/>
    <cellStyle name="Normal 5 55 2 7 2 2 2" xfId="62336"/>
    <cellStyle name="Normal 5 55 2 7 2 3" xfId="62337"/>
    <cellStyle name="Normal 5 55 2 7 3" xfId="62338"/>
    <cellStyle name="Normal 5 55 2 7 3 2" xfId="62339"/>
    <cellStyle name="Normal 5 55 2 7 3 2 2" xfId="62340"/>
    <cellStyle name="Normal 5 55 2 7 3 3" xfId="62341"/>
    <cellStyle name="Normal 5 55 2 7 4" xfId="62342"/>
    <cellStyle name="Normal 5 55 2 7 4 2" xfId="62343"/>
    <cellStyle name="Normal 5 55 2 7 5" xfId="62344"/>
    <cellStyle name="Normal 5 55 2 7 6" xfId="62345"/>
    <cellStyle name="Normal 5 55 2 8" xfId="62346"/>
    <cellStyle name="Normal 5 55 2 8 2" xfId="62347"/>
    <cellStyle name="Normal 5 55 2 8 2 2" xfId="62348"/>
    <cellStyle name="Normal 5 55 2 8 3" xfId="62349"/>
    <cellStyle name="Normal 5 55 2 9" xfId="62350"/>
    <cellStyle name="Normal 5 55 2 9 2" xfId="62351"/>
    <cellStyle name="Normal 5 55 2 9 2 2" xfId="62352"/>
    <cellStyle name="Normal 5 55 2 9 3" xfId="62353"/>
    <cellStyle name="Normal 5 55 3" xfId="25539"/>
    <cellStyle name="Normal 5 55 3 10" xfId="62354"/>
    <cellStyle name="Normal 5 55 3 11" xfId="62355"/>
    <cellStyle name="Normal 5 55 3 2" xfId="62356"/>
    <cellStyle name="Normal 5 55 3 2 2" xfId="62357"/>
    <cellStyle name="Normal 5 55 3 2 2 2" xfId="62358"/>
    <cellStyle name="Normal 5 55 3 2 2 2 2" xfId="62359"/>
    <cellStyle name="Normal 5 55 3 2 2 2 2 2" xfId="62360"/>
    <cellStyle name="Normal 5 55 3 2 2 2 3" xfId="62361"/>
    <cellStyle name="Normal 5 55 3 2 2 3" xfId="62362"/>
    <cellStyle name="Normal 5 55 3 2 2 3 2" xfId="62363"/>
    <cellStyle name="Normal 5 55 3 2 2 3 2 2" xfId="62364"/>
    <cellStyle name="Normal 5 55 3 2 2 3 3" xfId="62365"/>
    <cellStyle name="Normal 5 55 3 2 2 4" xfId="62366"/>
    <cellStyle name="Normal 5 55 3 2 2 4 2" xfId="62367"/>
    <cellStyle name="Normal 5 55 3 2 2 5" xfId="62368"/>
    <cellStyle name="Normal 5 55 3 2 2 6" xfId="62369"/>
    <cellStyle name="Normal 5 55 3 2 2 7" xfId="62370"/>
    <cellStyle name="Normal 5 55 3 2 3" xfId="62371"/>
    <cellStyle name="Normal 5 55 3 2 3 2" xfId="62372"/>
    <cellStyle name="Normal 5 55 3 2 3 2 2" xfId="62373"/>
    <cellStyle name="Normal 5 55 3 2 3 3" xfId="62374"/>
    <cellStyle name="Normal 5 55 3 2 4" xfId="62375"/>
    <cellStyle name="Normal 5 55 3 2 4 2" xfId="62376"/>
    <cellStyle name="Normal 5 55 3 2 4 2 2" xfId="62377"/>
    <cellStyle name="Normal 5 55 3 2 4 3" xfId="62378"/>
    <cellStyle name="Normal 5 55 3 2 5" xfId="62379"/>
    <cellStyle name="Normal 5 55 3 2 5 2" xfId="62380"/>
    <cellStyle name="Normal 5 55 3 2 6" xfId="62381"/>
    <cellStyle name="Normal 5 55 3 2 7" xfId="62382"/>
    <cellStyle name="Normal 5 55 3 2 8" xfId="62383"/>
    <cellStyle name="Normal 5 55 3 3" xfId="62384"/>
    <cellStyle name="Normal 5 55 3 3 2" xfId="62385"/>
    <cellStyle name="Normal 5 55 3 3 2 2" xfId="62386"/>
    <cellStyle name="Normal 5 55 3 3 2 2 2" xfId="62387"/>
    <cellStyle name="Normal 5 55 3 3 2 2 2 2" xfId="62388"/>
    <cellStyle name="Normal 5 55 3 3 2 2 3" xfId="62389"/>
    <cellStyle name="Normal 5 55 3 3 2 3" xfId="62390"/>
    <cellStyle name="Normal 5 55 3 3 2 3 2" xfId="62391"/>
    <cellStyle name="Normal 5 55 3 3 2 3 2 2" xfId="62392"/>
    <cellStyle name="Normal 5 55 3 3 2 3 3" xfId="62393"/>
    <cellStyle name="Normal 5 55 3 3 2 4" xfId="62394"/>
    <cellStyle name="Normal 5 55 3 3 2 4 2" xfId="62395"/>
    <cellStyle name="Normal 5 55 3 3 2 5" xfId="62396"/>
    <cellStyle name="Normal 5 55 3 3 2 6" xfId="62397"/>
    <cellStyle name="Normal 5 55 3 3 2 7" xfId="62398"/>
    <cellStyle name="Normal 5 55 3 3 3" xfId="62399"/>
    <cellStyle name="Normal 5 55 3 3 3 2" xfId="62400"/>
    <cellStyle name="Normal 5 55 3 3 3 2 2" xfId="62401"/>
    <cellStyle name="Normal 5 55 3 3 3 3" xfId="62402"/>
    <cellStyle name="Normal 5 56" xfId="25540"/>
    <cellStyle name="Normal 5 56 2" xfId="25541"/>
    <cellStyle name="Normal 5 56 3" xfId="25542"/>
    <cellStyle name="Normal 5 57" xfId="25543"/>
    <cellStyle name="Normal 5 57 2" xfId="25544"/>
    <cellStyle name="Normal 5 57 3" xfId="25545"/>
    <cellStyle name="Normal 5 58" xfId="25546"/>
    <cellStyle name="Normal 5 58 2" xfId="25547"/>
    <cellStyle name="Normal 5 58 3" xfId="25548"/>
    <cellStyle name="Normal 5 59" xfId="25549"/>
    <cellStyle name="Normal 5 59 2" xfId="25550"/>
    <cellStyle name="Normal 5 59 3" xfId="25551"/>
    <cellStyle name="Normal 5 6" xfId="25552"/>
    <cellStyle name="Normal 5 6 2" xfId="25553"/>
    <cellStyle name="Normal 5 6 2 2" xfId="25554"/>
    <cellStyle name="Normal 5 6 2 2 2" xfId="25555"/>
    <cellStyle name="Normal 5 6 2 2 2 2" xfId="25556"/>
    <cellStyle name="Normal 5 6 2 2 3" xfId="25557"/>
    <cellStyle name="Normal 5 6 2 2 4" xfId="25558"/>
    <cellStyle name="Normal 5 6 2 3" xfId="25559"/>
    <cellStyle name="Normal 5 6 2 3 2" xfId="25560"/>
    <cellStyle name="Normal 5 6 3" xfId="25561"/>
    <cellStyle name="Normal 5 6_Journal 1" xfId="25562"/>
    <cellStyle name="Normal 5 60" xfId="25563"/>
    <cellStyle name="Normal 5 60 2" xfId="25564"/>
    <cellStyle name="Normal 5 60 3" xfId="25565"/>
    <cellStyle name="Normal 5 61" xfId="25566"/>
    <cellStyle name="Normal 5 61 2" xfId="25567"/>
    <cellStyle name="Normal 5 61 3" xfId="25568"/>
    <cellStyle name="Normal 5 62" xfId="25569"/>
    <cellStyle name="Normal 5 62 2" xfId="25570"/>
    <cellStyle name="Normal 5 62 3" xfId="25571"/>
    <cellStyle name="Normal 5 63" xfId="25572"/>
    <cellStyle name="Normal 5 63 2" xfId="25573"/>
    <cellStyle name="Normal 5 63 3" xfId="25574"/>
    <cellStyle name="Normal 5 64" xfId="25575"/>
    <cellStyle name="Normal 5 64 2" xfId="25576"/>
    <cellStyle name="Normal 5 64 3" xfId="25577"/>
    <cellStyle name="Normal 5 65" xfId="25578"/>
    <cellStyle name="Normal 5 65 2" xfId="25579"/>
    <cellStyle name="Normal 5 65 3" xfId="25580"/>
    <cellStyle name="Normal 5 66" xfId="25581"/>
    <cellStyle name="Normal 5 66 2" xfId="25582"/>
    <cellStyle name="Normal 5 66 3" xfId="25583"/>
    <cellStyle name="Normal 5 67" xfId="25584"/>
    <cellStyle name="Normal 5 67 2" xfId="25585"/>
    <cellStyle name="Normal 5 67 3" xfId="25586"/>
    <cellStyle name="Normal 5 68" xfId="25587"/>
    <cellStyle name="Normal 5 68 2" xfId="25588"/>
    <cellStyle name="Normal 5 68 3" xfId="25589"/>
    <cellStyle name="Normal 5 69" xfId="25590"/>
    <cellStyle name="Normal 5 69 2" xfId="25591"/>
    <cellStyle name="Normal 5 69 3" xfId="25592"/>
    <cellStyle name="Normal 5 7" xfId="25593"/>
    <cellStyle name="Normal 5 7 2" xfId="25594"/>
    <cellStyle name="Normal 5 7 2 2" xfId="25595"/>
    <cellStyle name="Normal 5 7 2 3" xfId="25596"/>
    <cellStyle name="Normal 5 7 2 3 2" xfId="25597"/>
    <cellStyle name="Normal 5 7 3" xfId="25598"/>
    <cellStyle name="Normal 5 7_Journal 1" xfId="25599"/>
    <cellStyle name="Normal 5 70" xfId="25600"/>
    <cellStyle name="Normal 5 71" xfId="25601"/>
    <cellStyle name="Normal 5 71 2" xfId="25602"/>
    <cellStyle name="Normal 5 72" xfId="25603"/>
    <cellStyle name="Normal 5 72 2" xfId="25604"/>
    <cellStyle name="Normal 5 73" xfId="25605"/>
    <cellStyle name="Normal 5 74" xfId="25606"/>
    <cellStyle name="Normal 5 75" xfId="25607"/>
    <cellStyle name="Normal 5 76" xfId="25608"/>
    <cellStyle name="Normal 5 77" xfId="25609"/>
    <cellStyle name="Normal 5 78" xfId="25610"/>
    <cellStyle name="Normal 5 79" xfId="25611"/>
    <cellStyle name="Normal 5 8" xfId="25612"/>
    <cellStyle name="Normal 5 8 2" xfId="25613"/>
    <cellStyle name="Normal 5 8 2 2" xfId="25614"/>
    <cellStyle name="Normal 5 8 2 3" xfId="25615"/>
    <cellStyle name="Normal 5 8 2 3 2" xfId="25616"/>
    <cellStyle name="Normal 5 8 3" xfId="25617"/>
    <cellStyle name="Normal 5 8_Journal 1" xfId="25618"/>
    <cellStyle name="Normal 5 80" xfId="25619"/>
    <cellStyle name="Normal 5 81" xfId="25620"/>
    <cellStyle name="Normal 5 82" xfId="25621"/>
    <cellStyle name="Normal 5 83" xfId="25622"/>
    <cellStyle name="Normal 5 84" xfId="25623"/>
    <cellStyle name="Normal 5 85" xfId="25624"/>
    <cellStyle name="Normal 5 86" xfId="25625"/>
    <cellStyle name="Normal 5 87" xfId="25626"/>
    <cellStyle name="Normal 5 88" xfId="25627"/>
    <cellStyle name="Normal 5 89" xfId="25628"/>
    <cellStyle name="Normal 5 9" xfId="25629"/>
    <cellStyle name="Normal 5 9 2" xfId="25630"/>
    <cellStyle name="Normal 5 9 2 2" xfId="25631"/>
    <cellStyle name="Normal 5 9 2 3" xfId="25632"/>
    <cellStyle name="Normal 5 9 2 3 2" xfId="25633"/>
    <cellStyle name="Normal 5 9 3" xfId="25634"/>
    <cellStyle name="Normal 5 9_Journal 1" xfId="25635"/>
    <cellStyle name="Normal 5 90" xfId="25636"/>
    <cellStyle name="Normal 5 91" xfId="25637"/>
    <cellStyle name="Normal 5 92" xfId="25638"/>
    <cellStyle name="Normal 5 93" xfId="25639"/>
    <cellStyle name="Normal 5 94" xfId="25640"/>
    <cellStyle name="Normal 5 95" xfId="25641"/>
    <cellStyle name="Normal 5 96" xfId="25642"/>
    <cellStyle name="Normal 5 97" xfId="25643"/>
    <cellStyle name="Normal 5 98" xfId="25644"/>
    <cellStyle name="Normal 5_00401" xfId="25645"/>
    <cellStyle name="Normal 50" xfId="25646"/>
    <cellStyle name="Normal 50 2" xfId="25647"/>
    <cellStyle name="Normal 50 2 2" xfId="25648"/>
    <cellStyle name="Normal 50 2 3" xfId="25649"/>
    <cellStyle name="Normal 50 3" xfId="25650"/>
    <cellStyle name="Normal 50 3 2" xfId="25651"/>
    <cellStyle name="Normal 51" xfId="25652"/>
    <cellStyle name="Normal 51 2" xfId="25653"/>
    <cellStyle name="Normal 51 2 2" xfId="25654"/>
    <cellStyle name="Normal 51 3" xfId="25655"/>
    <cellStyle name="Normal 52" xfId="25656"/>
    <cellStyle name="Normal 52 2" xfId="25657"/>
    <cellStyle name="Normal 52 2 2" xfId="25658"/>
    <cellStyle name="Normal 52 2 3" xfId="25659"/>
    <cellStyle name="Normal 52 3" xfId="25660"/>
    <cellStyle name="Normal 52 3 2" xfId="25661"/>
    <cellStyle name="Normal 52 4" xfId="25662"/>
    <cellStyle name="Normal 52 5" xfId="25663"/>
    <cellStyle name="Normal 53" xfId="25664"/>
    <cellStyle name="Normal 53 2" xfId="25665"/>
    <cellStyle name="Normal 53 2 2" xfId="25666"/>
    <cellStyle name="Normal 53 2 3" xfId="25667"/>
    <cellStyle name="Normal 53 3" xfId="25668"/>
    <cellStyle name="Normal 53 3 2" xfId="25669"/>
    <cellStyle name="Normal 53 4" xfId="25670"/>
    <cellStyle name="Normal 53 5" xfId="25671"/>
    <cellStyle name="Normal 54" xfId="25672"/>
    <cellStyle name="Normal 54 2" xfId="25673"/>
    <cellStyle name="Normal 54 2 2" xfId="25674"/>
    <cellStyle name="Normal 54 2 3" xfId="25675"/>
    <cellStyle name="Normal 54 3" xfId="25676"/>
    <cellStyle name="Normal 54 3 2" xfId="25677"/>
    <cellStyle name="Normal 54 4" xfId="25678"/>
    <cellStyle name="Normal 54 5" xfId="25679"/>
    <cellStyle name="Normal 55" xfId="25680"/>
    <cellStyle name="Normal 55 2" xfId="25681"/>
    <cellStyle name="Normal 55 2 2" xfId="25682"/>
    <cellStyle name="Normal 55 2 3" xfId="25683"/>
    <cellStyle name="Normal 55 3" xfId="25684"/>
    <cellStyle name="Normal 55 3 2" xfId="25685"/>
    <cellStyle name="Normal 55 4" xfId="25686"/>
    <cellStyle name="Normal 55 5" xfId="25687"/>
    <cellStyle name="Normal 56" xfId="25688"/>
    <cellStyle name="Normal 56 2" xfId="25689"/>
    <cellStyle name="Normal 56 2 2" xfId="25690"/>
    <cellStyle name="Normal 56 2 3" xfId="25691"/>
    <cellStyle name="Normal 56 3" xfId="25692"/>
    <cellStyle name="Normal 56 3 2" xfId="25693"/>
    <cellStyle name="Normal 56 4" xfId="25694"/>
    <cellStyle name="Normal 56 5" xfId="25695"/>
    <cellStyle name="Normal 57" xfId="25696"/>
    <cellStyle name="Normal 57 2" xfId="25697"/>
    <cellStyle name="Normal 57 2 2" xfId="25698"/>
    <cellStyle name="Normal 57 2 3" xfId="25699"/>
    <cellStyle name="Normal 57 3" xfId="25700"/>
    <cellStyle name="Normal 57 3 2" xfId="25701"/>
    <cellStyle name="Normal 57 4" xfId="25702"/>
    <cellStyle name="Normal 57 5" xfId="25703"/>
    <cellStyle name="Normal 58" xfId="25704"/>
    <cellStyle name="Normal 58 2" xfId="25705"/>
    <cellStyle name="Normal 58 2 2" xfId="25706"/>
    <cellStyle name="Normal 58 2 3" xfId="25707"/>
    <cellStyle name="Normal 58 3" xfId="25708"/>
    <cellStyle name="Normal 58 4" xfId="25709"/>
    <cellStyle name="Normal 59" xfId="25710"/>
    <cellStyle name="Normal 59 2" xfId="25711"/>
    <cellStyle name="Normal 59 2 2" xfId="25712"/>
    <cellStyle name="Normal 59 3" xfId="25713"/>
    <cellStyle name="Normal 6" xfId="25714"/>
    <cellStyle name="Normal 6 10" xfId="25715"/>
    <cellStyle name="Normal 6 10 2" xfId="25716"/>
    <cellStyle name="Normal 6 10 2 2" xfId="25717"/>
    <cellStyle name="Normal 6 10 2 2 2" xfId="25718"/>
    <cellStyle name="Normal 6 10 2 2 2 2" xfId="25719"/>
    <cellStyle name="Normal 6 10 2 2 3" xfId="25720"/>
    <cellStyle name="Normal 6 10 2 2 4" xfId="25721"/>
    <cellStyle name="Normal 6 10 2 3" xfId="25722"/>
    <cellStyle name="Normal 6 10 2 3 2" xfId="25723"/>
    <cellStyle name="Normal 6 10 3" xfId="25724"/>
    <cellStyle name="Normal 6 10_Journal 1" xfId="25725"/>
    <cellStyle name="Normal 6 11" xfId="25726"/>
    <cellStyle name="Normal 6 11 2" xfId="25727"/>
    <cellStyle name="Normal 6 11 2 2" xfId="25728"/>
    <cellStyle name="Normal 6 11 2 2 2" xfId="25729"/>
    <cellStyle name="Normal 6 11 2 2 2 2" xfId="25730"/>
    <cellStyle name="Normal 6 11 2 2 3" xfId="25731"/>
    <cellStyle name="Normal 6 11 2 2 4" xfId="25732"/>
    <cellStyle name="Normal 6 11 2 3" xfId="25733"/>
    <cellStyle name="Normal 6 11 2 3 2" xfId="25734"/>
    <cellStyle name="Normal 6 11 3" xfId="25735"/>
    <cellStyle name="Normal 6 11_Journal 1" xfId="25736"/>
    <cellStyle name="Normal 6 12" xfId="25737"/>
    <cellStyle name="Normal 6 12 2" xfId="25738"/>
    <cellStyle name="Normal 6 12 2 2" xfId="25739"/>
    <cellStyle name="Normal 6 12 2 2 2" xfId="25740"/>
    <cellStyle name="Normal 6 12 2 2 2 2" xfId="25741"/>
    <cellStyle name="Normal 6 12 2 2 3" xfId="25742"/>
    <cellStyle name="Normal 6 12 2 2 4" xfId="25743"/>
    <cellStyle name="Normal 6 12 2 3" xfId="25744"/>
    <cellStyle name="Normal 6 12 2 3 2" xfId="25745"/>
    <cellStyle name="Normal 6 12 3" xfId="25746"/>
    <cellStyle name="Normal 6 12_Journal 1" xfId="25747"/>
    <cellStyle name="Normal 6 13" xfId="25748"/>
    <cellStyle name="Normal 6 13 2" xfId="25749"/>
    <cellStyle name="Normal 6 13 2 2" xfId="25750"/>
    <cellStyle name="Normal 6 13 2 2 2" xfId="25751"/>
    <cellStyle name="Normal 6 13 2 3" xfId="25752"/>
    <cellStyle name="Normal 6 14" xfId="25753"/>
    <cellStyle name="Normal 6 14 2" xfId="25754"/>
    <cellStyle name="Normal 6 14 2 2" xfId="25755"/>
    <cellStyle name="Normal 6 14 2 2 2" xfId="25756"/>
    <cellStyle name="Normal 6 14 2 3" xfId="25757"/>
    <cellStyle name="Normal 6 15" xfId="25758"/>
    <cellStyle name="Normal 6 15 2" xfId="25759"/>
    <cellStyle name="Normal 6 15 2 2" xfId="25760"/>
    <cellStyle name="Normal 6 15 2 2 2" xfId="25761"/>
    <cellStyle name="Normal 6 15 2 3" xfId="25762"/>
    <cellStyle name="Normal 6 16" xfId="25763"/>
    <cellStyle name="Normal 6 16 2" xfId="25764"/>
    <cellStyle name="Normal 6 16 2 2" xfId="25765"/>
    <cellStyle name="Normal 6 16 2 2 2" xfId="25766"/>
    <cellStyle name="Normal 6 16 2 3" xfId="25767"/>
    <cellStyle name="Normal 6 17" xfId="25768"/>
    <cellStyle name="Normal 6 17 2" xfId="25769"/>
    <cellStyle name="Normal 6 17 2 2" xfId="25770"/>
    <cellStyle name="Normal 6 17 2 2 2" xfId="25771"/>
    <cellStyle name="Normal 6 17 2 3" xfId="25772"/>
    <cellStyle name="Normal 6 18" xfId="25773"/>
    <cellStyle name="Normal 6 18 2" xfId="25774"/>
    <cellStyle name="Normal 6 18 2 2" xfId="25775"/>
    <cellStyle name="Normal 6 18 2 2 2" xfId="25776"/>
    <cellStyle name="Normal 6 18 2 3" xfId="25777"/>
    <cellStyle name="Normal 6 19" xfId="25778"/>
    <cellStyle name="Normal 6 19 2" xfId="25779"/>
    <cellStyle name="Normal 6 19 2 2" xfId="25780"/>
    <cellStyle name="Normal 6 19 2 2 2" xfId="25781"/>
    <cellStyle name="Normal 6 19 2 3" xfId="25782"/>
    <cellStyle name="Normal 6 2" xfId="25783"/>
    <cellStyle name="Normal 6 2 10" xfId="25784"/>
    <cellStyle name="Normal 6 2 10 2" xfId="25785"/>
    <cellStyle name="Normal 6 2 10 2 2" xfId="25786"/>
    <cellStyle name="Normal 6 2 10 2 2 2" xfId="25787"/>
    <cellStyle name="Normal 6 2 10 2 2 2 2" xfId="25788"/>
    <cellStyle name="Normal 6 2 10 2 2 3" xfId="25789"/>
    <cellStyle name="Normal 6 2 10 2 2 4" xfId="25790"/>
    <cellStyle name="Normal 6 2 10 2 3" xfId="25791"/>
    <cellStyle name="Normal 6 2 10 2 3 2" xfId="25792"/>
    <cellStyle name="Normal 6 2 10 3" xfId="25793"/>
    <cellStyle name="Normal 6 2 10_Journal 1" xfId="25794"/>
    <cellStyle name="Normal 6 2 11" xfId="25795"/>
    <cellStyle name="Normal 6 2 11 2" xfId="25796"/>
    <cellStyle name="Normal 6 2 11 2 2" xfId="25797"/>
    <cellStyle name="Normal 6 2 11 2 2 2" xfId="25798"/>
    <cellStyle name="Normal 6 2 11 2 2 2 2" xfId="25799"/>
    <cellStyle name="Normal 6 2 11 2 2 3" xfId="25800"/>
    <cellStyle name="Normal 6 2 11 2 2 4" xfId="25801"/>
    <cellStyle name="Normal 6 2 11 2 3" xfId="25802"/>
    <cellStyle name="Normal 6 2 11 2 3 2" xfId="25803"/>
    <cellStyle name="Normal 6 2 11 3" xfId="25804"/>
    <cellStyle name="Normal 6 2 11_Journal 1" xfId="25805"/>
    <cellStyle name="Normal 6 2 12" xfId="25806"/>
    <cellStyle name="Normal 6 2 12 2" xfId="25807"/>
    <cellStyle name="Normal 6 2 12 2 2" xfId="25808"/>
    <cellStyle name="Normal 6 2 12 2 2 2" xfId="25809"/>
    <cellStyle name="Normal 6 2 12 2 2 2 2" xfId="25810"/>
    <cellStyle name="Normal 6 2 12 2 2 3" xfId="25811"/>
    <cellStyle name="Normal 6 2 12 2 2 4" xfId="25812"/>
    <cellStyle name="Normal 6 2 12 2 3" xfId="25813"/>
    <cellStyle name="Normal 6 2 12 2 3 2" xfId="25814"/>
    <cellStyle name="Normal 6 2 12 3" xfId="25815"/>
    <cellStyle name="Normal 6 2 12_Journal 1" xfId="25816"/>
    <cellStyle name="Normal 6 2 13" xfId="25817"/>
    <cellStyle name="Normal 6 2 13 2" xfId="25818"/>
    <cellStyle name="Normal 6 2 13 2 2" xfId="25819"/>
    <cellStyle name="Normal 6 2 13 2 2 2" xfId="25820"/>
    <cellStyle name="Normal 6 2 13 2 2 2 2" xfId="25821"/>
    <cellStyle name="Normal 6 2 13 2 2 3" xfId="25822"/>
    <cellStyle name="Normal 6 2 13 2 2 4" xfId="25823"/>
    <cellStyle name="Normal 6 2 13 2 3" xfId="25824"/>
    <cellStyle name="Normal 6 2 13 2 3 2" xfId="25825"/>
    <cellStyle name="Normal 6 2 13 3" xfId="25826"/>
    <cellStyle name="Normal 6 2 13_Journal 1" xfId="25827"/>
    <cellStyle name="Normal 6 2 14" xfId="25828"/>
    <cellStyle name="Normal 6 2 14 2" xfId="25829"/>
    <cellStyle name="Normal 6 2 14 2 2" xfId="25830"/>
    <cellStyle name="Normal 6 2 14 2 2 2" xfId="25831"/>
    <cellStyle name="Normal 6 2 14 2 2 2 2" xfId="25832"/>
    <cellStyle name="Normal 6 2 14 2 2 3" xfId="25833"/>
    <cellStyle name="Normal 6 2 14 2 2 4" xfId="25834"/>
    <cellStyle name="Normal 6 2 14 2 3" xfId="25835"/>
    <cellStyle name="Normal 6 2 14 2 3 2" xfId="25836"/>
    <cellStyle name="Normal 6 2 14 3" xfId="25837"/>
    <cellStyle name="Normal 6 2 14_Journal 1" xfId="25838"/>
    <cellStyle name="Normal 6 2 15" xfId="25839"/>
    <cellStyle name="Normal 6 2 15 2" xfId="25840"/>
    <cellStyle name="Normal 6 2 15 2 2" xfId="25841"/>
    <cellStyle name="Normal 6 2 15 2 2 2" xfId="25842"/>
    <cellStyle name="Normal 6 2 15 2 2 2 2" xfId="25843"/>
    <cellStyle name="Normal 6 2 15 2 2 3" xfId="25844"/>
    <cellStyle name="Normal 6 2 15 2 2 4" xfId="25845"/>
    <cellStyle name="Normal 6 2 15 2 3" xfId="25846"/>
    <cellStyle name="Normal 6 2 15 2 3 2" xfId="25847"/>
    <cellStyle name="Normal 6 2 15 3" xfId="25848"/>
    <cellStyle name="Normal 6 2 15_Journal 1" xfId="25849"/>
    <cellStyle name="Normal 6 2 16" xfId="25850"/>
    <cellStyle name="Normal 6 2 16 2" xfId="25851"/>
    <cellStyle name="Normal 6 2 16 2 2" xfId="25852"/>
    <cellStyle name="Normal 6 2 16 2 2 2" xfId="25853"/>
    <cellStyle name="Normal 6 2 16 2 2 2 2" xfId="25854"/>
    <cellStyle name="Normal 6 2 16 2 2 3" xfId="25855"/>
    <cellStyle name="Normal 6 2 16 2 2 4" xfId="25856"/>
    <cellStyle name="Normal 6 2 16 2 3" xfId="25857"/>
    <cellStyle name="Normal 6 2 16 2 3 2" xfId="25858"/>
    <cellStyle name="Normal 6 2 16 3" xfId="25859"/>
    <cellStyle name="Normal 6 2 16_Journal 1" xfId="25860"/>
    <cellStyle name="Normal 6 2 17" xfId="25861"/>
    <cellStyle name="Normal 6 2 17 2" xfId="25862"/>
    <cellStyle name="Normal 6 2 17 2 2" xfId="25863"/>
    <cellStyle name="Normal 6 2 17 2 2 2" xfId="25864"/>
    <cellStyle name="Normal 6 2 17 2 2 2 2" xfId="25865"/>
    <cellStyle name="Normal 6 2 17 2 2 3" xfId="25866"/>
    <cellStyle name="Normal 6 2 17 2 2 4" xfId="25867"/>
    <cellStyle name="Normal 6 2 17 2 3" xfId="25868"/>
    <cellStyle name="Normal 6 2 17 2 3 2" xfId="25869"/>
    <cellStyle name="Normal 6 2 17 3" xfId="25870"/>
    <cellStyle name="Normal 6 2 17_Journal 1" xfId="25871"/>
    <cellStyle name="Normal 6 2 18" xfId="25872"/>
    <cellStyle name="Normal 6 2 18 2" xfId="25873"/>
    <cellStyle name="Normal 6 2 18 2 2" xfId="25874"/>
    <cellStyle name="Normal 6 2 18 2 2 2" xfId="25875"/>
    <cellStyle name="Normal 6 2 18 2 2 2 2" xfId="25876"/>
    <cellStyle name="Normal 6 2 18 2 2 3" xfId="25877"/>
    <cellStyle name="Normal 6 2 18 2 2 4" xfId="25878"/>
    <cellStyle name="Normal 6 2 18 2 3" xfId="25879"/>
    <cellStyle name="Normal 6 2 18 2 3 2" xfId="25880"/>
    <cellStyle name="Normal 6 2 18 3" xfId="25881"/>
    <cellStyle name="Normal 6 2 18_Journal 1" xfId="25882"/>
    <cellStyle name="Normal 6 2 19" xfId="25883"/>
    <cellStyle name="Normal 6 2 19 2" xfId="25884"/>
    <cellStyle name="Normal 6 2 19 2 2" xfId="25885"/>
    <cellStyle name="Normal 6 2 19 2 2 2" xfId="25886"/>
    <cellStyle name="Normal 6 2 19 2 2 2 2" xfId="25887"/>
    <cellStyle name="Normal 6 2 19 2 2 3" xfId="25888"/>
    <cellStyle name="Normal 6 2 19 2 2 4" xfId="25889"/>
    <cellStyle name="Normal 6 2 19 2 3" xfId="25890"/>
    <cellStyle name="Normal 6 2 19 2 3 2" xfId="25891"/>
    <cellStyle name="Normal 6 2 19 3" xfId="25892"/>
    <cellStyle name="Normal 6 2 19_Journal 1" xfId="25893"/>
    <cellStyle name="Normal 6 2 2" xfId="25894"/>
    <cellStyle name="Normal 6 2 2 2" xfId="25895"/>
    <cellStyle name="Normal 6 2 2 2 2" xfId="25896"/>
    <cellStyle name="Normal 6 2 2 2 2 2" xfId="25897"/>
    <cellStyle name="Normal 6 2 2 2 2 2 2" xfId="25898"/>
    <cellStyle name="Normal 6 2 2 2 2 3" xfId="25899"/>
    <cellStyle name="Normal 6 2 2 2 2 4" xfId="25900"/>
    <cellStyle name="Normal 6 2 2 2 3" xfId="25901"/>
    <cellStyle name="Normal 6 2 2 2 3 2" xfId="25902"/>
    <cellStyle name="Normal 6 2 2 3" xfId="25903"/>
    <cellStyle name="Normal 6 2 2_Journal 1" xfId="25904"/>
    <cellStyle name="Normal 6 2 20" xfId="25905"/>
    <cellStyle name="Normal 6 2 21" xfId="25906"/>
    <cellStyle name="Normal 6 2 21 2" xfId="25907"/>
    <cellStyle name="Normal 6 2 22" xfId="25908"/>
    <cellStyle name="Normal 6 2 3" xfId="25909"/>
    <cellStyle name="Normal 6 2 3 2" xfId="25910"/>
    <cellStyle name="Normal 6 2 3 2 2" xfId="25911"/>
    <cellStyle name="Normal 6 2 3 2 2 2" xfId="25912"/>
    <cellStyle name="Normal 6 2 3 2 2 2 2" xfId="25913"/>
    <cellStyle name="Normal 6 2 3 2 2 3" xfId="25914"/>
    <cellStyle name="Normal 6 2 3 2 2 4" xfId="25915"/>
    <cellStyle name="Normal 6 2 3 2 3" xfId="25916"/>
    <cellStyle name="Normal 6 2 3 2 3 2" xfId="25917"/>
    <cellStyle name="Normal 6 2 3 3" xfId="25918"/>
    <cellStyle name="Normal 6 2 3_Journal 1" xfId="25919"/>
    <cellStyle name="Normal 6 2 4" xfId="25920"/>
    <cellStyle name="Normal 6 2 4 2" xfId="25921"/>
    <cellStyle name="Normal 6 2 4 2 2" xfId="25922"/>
    <cellStyle name="Normal 6 2 4 2 2 2" xfId="25923"/>
    <cellStyle name="Normal 6 2 4 2 2 2 2" xfId="25924"/>
    <cellStyle name="Normal 6 2 4 2 2 3" xfId="25925"/>
    <cellStyle name="Normal 6 2 4 2 2 4" xfId="25926"/>
    <cellStyle name="Normal 6 2 4 2 3" xfId="25927"/>
    <cellStyle name="Normal 6 2 4 2 3 2" xfId="25928"/>
    <cellStyle name="Normal 6 2 4 3" xfId="25929"/>
    <cellStyle name="Normal 6 2 4_Journal 1" xfId="25930"/>
    <cellStyle name="Normal 6 2 5" xfId="25931"/>
    <cellStyle name="Normal 6 2 5 2" xfId="25932"/>
    <cellStyle name="Normal 6 2 5 2 2" xfId="25933"/>
    <cellStyle name="Normal 6 2 5 2 2 2" xfId="25934"/>
    <cellStyle name="Normal 6 2 5 2 2 2 2" xfId="25935"/>
    <cellStyle name="Normal 6 2 5 2 2 3" xfId="25936"/>
    <cellStyle name="Normal 6 2 5 2 2 4" xfId="25937"/>
    <cellStyle name="Normal 6 2 5 2 3" xfId="25938"/>
    <cellStyle name="Normal 6 2 5 2 3 2" xfId="25939"/>
    <cellStyle name="Normal 6 2 5 3" xfId="25940"/>
    <cellStyle name="Normal 6 2 5_Journal 1" xfId="25941"/>
    <cellStyle name="Normal 6 2 6" xfId="25942"/>
    <cellStyle name="Normal 6 2 6 2" xfId="25943"/>
    <cellStyle name="Normal 6 2 6 2 2" xfId="25944"/>
    <cellStyle name="Normal 6 2 6 2 2 2" xfId="25945"/>
    <cellStyle name="Normal 6 2 6 2 2 2 2" xfId="25946"/>
    <cellStyle name="Normal 6 2 6 2 2 3" xfId="25947"/>
    <cellStyle name="Normal 6 2 6 2 2 4" xfId="25948"/>
    <cellStyle name="Normal 6 2 6 2 3" xfId="25949"/>
    <cellStyle name="Normal 6 2 6 2 3 2" xfId="25950"/>
    <cellStyle name="Normal 6 2 6 3" xfId="25951"/>
    <cellStyle name="Normal 6 2 6_Journal 1" xfId="25952"/>
    <cellStyle name="Normal 6 2 7" xfId="25953"/>
    <cellStyle name="Normal 6 2 7 2" xfId="25954"/>
    <cellStyle name="Normal 6 2 7 2 2" xfId="25955"/>
    <cellStyle name="Normal 6 2 7 2 2 2" xfId="25956"/>
    <cellStyle name="Normal 6 2 7 2 2 2 2" xfId="25957"/>
    <cellStyle name="Normal 6 2 7 2 2 3" xfId="25958"/>
    <cellStyle name="Normal 6 2 7 2 2 4" xfId="25959"/>
    <cellStyle name="Normal 6 2 7 2 3" xfId="25960"/>
    <cellStyle name="Normal 6 2 7 2 3 2" xfId="25961"/>
    <cellStyle name="Normal 6 2 7 3" xfId="25962"/>
    <cellStyle name="Normal 6 2 7_Journal 1" xfId="25963"/>
    <cellStyle name="Normal 6 2 8" xfId="25964"/>
    <cellStyle name="Normal 6 2 8 2" xfId="25965"/>
    <cellStyle name="Normal 6 2 8 2 2" xfId="25966"/>
    <cellStyle name="Normal 6 2 8 2 2 2" xfId="25967"/>
    <cellStyle name="Normal 6 2 8 2 2 2 2" xfId="25968"/>
    <cellStyle name="Normal 6 2 8 2 2 3" xfId="25969"/>
    <cellStyle name="Normal 6 2 8 2 2 4" xfId="25970"/>
    <cellStyle name="Normal 6 2 8 2 3" xfId="25971"/>
    <cellStyle name="Normal 6 2 8 2 3 2" xfId="25972"/>
    <cellStyle name="Normal 6 2 8 3" xfId="25973"/>
    <cellStyle name="Normal 6 2 8_Journal 1" xfId="25974"/>
    <cellStyle name="Normal 6 2 9" xfId="25975"/>
    <cellStyle name="Normal 6 2 9 2" xfId="25976"/>
    <cellStyle name="Normal 6 2 9 2 2" xfId="25977"/>
    <cellStyle name="Normal 6 2 9 2 2 2" xfId="25978"/>
    <cellStyle name="Normal 6 2 9 2 2 2 2" xfId="25979"/>
    <cellStyle name="Normal 6 2 9 2 2 3" xfId="25980"/>
    <cellStyle name="Normal 6 2 9 2 2 4" xfId="25981"/>
    <cellStyle name="Normal 6 2 9 2 3" xfId="25982"/>
    <cellStyle name="Normal 6 2 9 2 3 2" xfId="25983"/>
    <cellStyle name="Normal 6 2 9 3" xfId="25984"/>
    <cellStyle name="Normal 6 2 9_Journal 1" xfId="25985"/>
    <cellStyle name="Normal 6 2_CLS-TES-KS_12-28-10" xfId="25986"/>
    <cellStyle name="Normal 6 20" xfId="25987"/>
    <cellStyle name="Normal 6 20 2" xfId="25988"/>
    <cellStyle name="Normal 6 20 2 2" xfId="25989"/>
    <cellStyle name="Normal 6 20 2 2 2" xfId="25990"/>
    <cellStyle name="Normal 6 20 2 3" xfId="25991"/>
    <cellStyle name="Normal 6 21" xfId="25992"/>
    <cellStyle name="Normal 6 21 2" xfId="25993"/>
    <cellStyle name="Normal 6 21 2 2" xfId="25994"/>
    <cellStyle name="Normal 6 21 2 2 2" xfId="25995"/>
    <cellStyle name="Normal 6 21 2 3" xfId="25996"/>
    <cellStyle name="Normal 6 22" xfId="25997"/>
    <cellStyle name="Normal 6 22 2" xfId="25998"/>
    <cellStyle name="Normal 6 22 2 2" xfId="25999"/>
    <cellStyle name="Normal 6 22 2 2 2" xfId="26000"/>
    <cellStyle name="Normal 6 22 2 3" xfId="26001"/>
    <cellStyle name="Normal 6 23" xfId="26002"/>
    <cellStyle name="Normal 6 23 2" xfId="26003"/>
    <cellStyle name="Normal 6 23 2 2" xfId="26004"/>
    <cellStyle name="Normal 6 23 2 2 2" xfId="26005"/>
    <cellStyle name="Normal 6 23 2 3" xfId="26006"/>
    <cellStyle name="Normal 6 24" xfId="26007"/>
    <cellStyle name="Normal 6 24 2" xfId="26008"/>
    <cellStyle name="Normal 6 24 2 2" xfId="26009"/>
    <cellStyle name="Normal 6 24 2 2 2" xfId="26010"/>
    <cellStyle name="Normal 6 24 2 3" xfId="26011"/>
    <cellStyle name="Normal 6 25" xfId="26012"/>
    <cellStyle name="Normal 6 25 2" xfId="26013"/>
    <cellStyle name="Normal 6 25 2 2" xfId="26014"/>
    <cellStyle name="Normal 6 25 2 2 2" xfId="26015"/>
    <cellStyle name="Normal 6 25 2 3" xfId="26016"/>
    <cellStyle name="Normal 6 26" xfId="26017"/>
    <cellStyle name="Normal 6 26 2" xfId="26018"/>
    <cellStyle name="Normal 6 26 2 2" xfId="26019"/>
    <cellStyle name="Normal 6 26 2 2 2" xfId="26020"/>
    <cellStyle name="Normal 6 26 2 3" xfId="26021"/>
    <cellStyle name="Normal 6 27" xfId="26022"/>
    <cellStyle name="Normal 6 27 2" xfId="26023"/>
    <cellStyle name="Normal 6 27 2 2" xfId="26024"/>
    <cellStyle name="Normal 6 27 2 2 2" xfId="26025"/>
    <cellStyle name="Normal 6 27 2 3" xfId="26026"/>
    <cellStyle name="Normal 6 28" xfId="26027"/>
    <cellStyle name="Normal 6 28 2" xfId="26028"/>
    <cellStyle name="Normal 6 28 2 2" xfId="26029"/>
    <cellStyle name="Normal 6 28 2 2 2" xfId="26030"/>
    <cellStyle name="Normal 6 28 2 3" xfId="26031"/>
    <cellStyle name="Normal 6 29" xfId="26032"/>
    <cellStyle name="Normal 6 29 2" xfId="26033"/>
    <cellStyle name="Normal 6 29 2 2" xfId="26034"/>
    <cellStyle name="Normal 6 29 2 2 2" xfId="26035"/>
    <cellStyle name="Normal 6 29 2 3" xfId="26036"/>
    <cellStyle name="Normal 6 3" xfId="26037"/>
    <cellStyle name="Normal 6 3 2" xfId="26038"/>
    <cellStyle name="Normal 6 3 2 2" xfId="26039"/>
    <cellStyle name="Normal 6 3 2 3" xfId="26040"/>
    <cellStyle name="Normal 6 3 2 3 2" xfId="26041"/>
    <cellStyle name="Normal 6 3 3" xfId="26042"/>
    <cellStyle name="Normal 6 3_Journal 1" xfId="26043"/>
    <cellStyle name="Normal 6 30" xfId="26044"/>
    <cellStyle name="Normal 6 30 2" xfId="26045"/>
    <cellStyle name="Normal 6 30 3" xfId="26046"/>
    <cellStyle name="Normal 6 30 4" xfId="26047"/>
    <cellStyle name="Normal 6 31" xfId="26048"/>
    <cellStyle name="Normal 6 31 2" xfId="26049"/>
    <cellStyle name="Normal 6 31 2 2" xfId="26050"/>
    <cellStyle name="Normal 6 32" xfId="26051"/>
    <cellStyle name="Normal 6 32 2" xfId="26052"/>
    <cellStyle name="Normal 6 32 3" xfId="26053"/>
    <cellStyle name="Normal 6 33" xfId="26054"/>
    <cellStyle name="Normal 6 33 2" xfId="26055"/>
    <cellStyle name="Normal 6 33 3" xfId="26056"/>
    <cellStyle name="Normal 6 34" xfId="26057"/>
    <cellStyle name="Normal 6 34 2" xfId="26058"/>
    <cellStyle name="Normal 6 34 3" xfId="26059"/>
    <cellStyle name="Normal 6 35" xfId="26060"/>
    <cellStyle name="Normal 6 35 2" xfId="26061"/>
    <cellStyle name="Normal 6 35 3" xfId="26062"/>
    <cellStyle name="Normal 6 36" xfId="26063"/>
    <cellStyle name="Normal 6 36 2" xfId="26064"/>
    <cellStyle name="Normal 6 36 3" xfId="26065"/>
    <cellStyle name="Normal 6 37" xfId="26066"/>
    <cellStyle name="Normal 6 37 2" xfId="26067"/>
    <cellStyle name="Normal 6 37 3" xfId="26068"/>
    <cellStyle name="Normal 6 38" xfId="26069"/>
    <cellStyle name="Normal 6 38 2" xfId="26070"/>
    <cellStyle name="Normal 6 39" xfId="26071"/>
    <cellStyle name="Normal 6 39 2" xfId="26072"/>
    <cellStyle name="Normal 6 4" xfId="26073"/>
    <cellStyle name="Normal 6 4 2" xfId="26074"/>
    <cellStyle name="Normal 6 4 2 2" xfId="26075"/>
    <cellStyle name="Normal 6 4 2 3" xfId="26076"/>
    <cellStyle name="Normal 6 4 2 3 2" xfId="26077"/>
    <cellStyle name="Normal 6 4 3" xfId="26078"/>
    <cellStyle name="Normal 6 4_Journal 1" xfId="26079"/>
    <cellStyle name="Normal 6 40" xfId="26080"/>
    <cellStyle name="Normal 6 40 2" xfId="26081"/>
    <cellStyle name="Normal 6 41" xfId="26082"/>
    <cellStyle name="Normal 6 41 2" xfId="26083"/>
    <cellStyle name="Normal 6 42" xfId="26084"/>
    <cellStyle name="Normal 6 42 2" xfId="26085"/>
    <cellStyle name="Normal 6 43" xfId="26086"/>
    <cellStyle name="Normal 6 43 2" xfId="26087"/>
    <cellStyle name="Normal 6 44" xfId="26088"/>
    <cellStyle name="Normal 6 44 2" xfId="26089"/>
    <cellStyle name="Normal 6 45" xfId="26090"/>
    <cellStyle name="Normal 6 45 2" xfId="26091"/>
    <cellStyle name="Normal 6 46" xfId="26092"/>
    <cellStyle name="Normal 6 47" xfId="26093"/>
    <cellStyle name="Normal 6 48" xfId="26094"/>
    <cellStyle name="Normal 6 49" xfId="26095"/>
    <cellStyle name="Normal 6 5" xfId="26096"/>
    <cellStyle name="Normal 6 5 2" xfId="26097"/>
    <cellStyle name="Normal 6 5 2 2" xfId="26098"/>
    <cellStyle name="Normal 6 5 2 3" xfId="26099"/>
    <cellStyle name="Normal 6 5 2 3 2" xfId="26100"/>
    <cellStyle name="Normal 6 5 3" xfId="26101"/>
    <cellStyle name="Normal 6 5_Journal 1" xfId="26102"/>
    <cellStyle name="Normal 6 50" xfId="26103"/>
    <cellStyle name="Normal 6 51" xfId="26104"/>
    <cellStyle name="Normal 6 52" xfId="26105"/>
    <cellStyle name="Normal 6 53" xfId="26106"/>
    <cellStyle name="Normal 6 54" xfId="26107"/>
    <cellStyle name="Normal 6 55" xfId="26108"/>
    <cellStyle name="Normal 6 56" xfId="26109"/>
    <cellStyle name="Normal 6 57" xfId="26110"/>
    <cellStyle name="Normal 6 58" xfId="26111"/>
    <cellStyle name="Normal 6 59" xfId="26112"/>
    <cellStyle name="Normal 6 6" xfId="26113"/>
    <cellStyle name="Normal 6 6 2" xfId="26114"/>
    <cellStyle name="Normal 6 6 2 2" xfId="26115"/>
    <cellStyle name="Normal 6 6 2 3" xfId="26116"/>
    <cellStyle name="Normal 6 6 2 3 2" xfId="26117"/>
    <cellStyle name="Normal 6 6 3" xfId="26118"/>
    <cellStyle name="Normal 6 6_Journal 1" xfId="26119"/>
    <cellStyle name="Normal 6 60" xfId="26120"/>
    <cellStyle name="Normal 6 7" xfId="26121"/>
    <cellStyle name="Normal 6 7 2" xfId="26122"/>
    <cellStyle name="Normal 6 7 2 2" xfId="26123"/>
    <cellStyle name="Normal 6 7 2 3" xfId="26124"/>
    <cellStyle name="Normal 6 7 2 3 2" xfId="26125"/>
    <cellStyle name="Normal 6 7 3" xfId="26126"/>
    <cellStyle name="Normal 6 7_Journal 1" xfId="26127"/>
    <cellStyle name="Normal 6 8" xfId="26128"/>
    <cellStyle name="Normal 6 8 2" xfId="26129"/>
    <cellStyle name="Normal 6 8 2 2" xfId="26130"/>
    <cellStyle name="Normal 6 8 2 2 2" xfId="26131"/>
    <cellStyle name="Normal 6 8 2 2 2 2" xfId="26132"/>
    <cellStyle name="Normal 6 8 2 2 3" xfId="26133"/>
    <cellStyle name="Normal 6 8 2 2 4" xfId="26134"/>
    <cellStyle name="Normal 6 8 2 3" xfId="26135"/>
    <cellStyle name="Normal 6 8 2 3 2" xfId="26136"/>
    <cellStyle name="Normal 6 8 3" xfId="26137"/>
    <cellStyle name="Normal 6 8_Journal 1" xfId="26138"/>
    <cellStyle name="Normal 6 9" xfId="26139"/>
    <cellStyle name="Normal 6 9 2" xfId="26140"/>
    <cellStyle name="Normal 6 9 2 2" xfId="26141"/>
    <cellStyle name="Normal 6 9 2 2 2" xfId="26142"/>
    <cellStyle name="Normal 6 9 2 2 2 2" xfId="26143"/>
    <cellStyle name="Normal 6 9 2 2 3" xfId="26144"/>
    <cellStyle name="Normal 6 9 2 2 4" xfId="26145"/>
    <cellStyle name="Normal 6 9 2 3" xfId="26146"/>
    <cellStyle name="Normal 6 9 2 3 2" xfId="26147"/>
    <cellStyle name="Normal 6 9 3" xfId="26148"/>
    <cellStyle name="Normal 6 9_Journal 1" xfId="26149"/>
    <cellStyle name="Normal 6_Environmental Costs not final" xfId="26150"/>
    <cellStyle name="Normal 60" xfId="26151"/>
    <cellStyle name="Normal 60 2" xfId="26152"/>
    <cellStyle name="Normal 60 2 2" xfId="26153"/>
    <cellStyle name="Normal 60 2 3" xfId="26154"/>
    <cellStyle name="Normal 60 3" xfId="26155"/>
    <cellStyle name="Normal 60 4" xfId="26156"/>
    <cellStyle name="Normal 61" xfId="26157"/>
    <cellStyle name="Normal 61 2" xfId="26158"/>
    <cellStyle name="Normal 61 2 2" xfId="26159"/>
    <cellStyle name="Normal 61 3" xfId="26160"/>
    <cellStyle name="Normal 61 4" xfId="26161"/>
    <cellStyle name="Normal 62" xfId="26162"/>
    <cellStyle name="Normal 62 2" xfId="26163"/>
    <cellStyle name="Normal 62 2 2" xfId="26164"/>
    <cellStyle name="Normal 62 3" xfId="26165"/>
    <cellStyle name="Normal 62 4" xfId="26166"/>
    <cellStyle name="Normal 63" xfId="26167"/>
    <cellStyle name="Normal 63 2" xfId="26168"/>
    <cellStyle name="Normal 63 2 2" xfId="26169"/>
    <cellStyle name="Normal 63 3" xfId="26170"/>
    <cellStyle name="Normal 63 4" xfId="26171"/>
    <cellStyle name="Normal 64" xfId="26172"/>
    <cellStyle name="Normal 64 2" xfId="26173"/>
    <cellStyle name="Normal 64 2 2" xfId="26174"/>
    <cellStyle name="Normal 64 3" xfId="26175"/>
    <cellStyle name="Normal 64 4" xfId="26176"/>
    <cellStyle name="Normal 65" xfId="26177"/>
    <cellStyle name="Normal 65 2" xfId="26178"/>
    <cellStyle name="Normal 65 2 2" xfId="26179"/>
    <cellStyle name="Normal 65 3" xfId="26180"/>
    <cellStyle name="Normal 65 4" xfId="26181"/>
    <cellStyle name="Normal 66" xfId="26182"/>
    <cellStyle name="Normal 66 2" xfId="26183"/>
    <cellStyle name="Normal 66 2 2" xfId="26184"/>
    <cellStyle name="Normal 66 2 3" xfId="26185"/>
    <cellStyle name="Normal 66 3" xfId="26186"/>
    <cellStyle name="Normal 66 4" xfId="26187"/>
    <cellStyle name="Normal 67" xfId="26188"/>
    <cellStyle name="Normal 67 2" xfId="26189"/>
    <cellStyle name="Normal 67 2 2" xfId="26190"/>
    <cellStyle name="Normal 67 2 3" xfId="26191"/>
    <cellStyle name="Normal 67 3" xfId="26192"/>
    <cellStyle name="Normal 67 4" xfId="26193"/>
    <cellStyle name="Normal 68" xfId="26194"/>
    <cellStyle name="Normal 68 2" xfId="26195"/>
    <cellStyle name="Normal 68 2 2" xfId="26196"/>
    <cellStyle name="Normal 68 3" xfId="26197"/>
    <cellStyle name="Normal 68 4" xfId="26198"/>
    <cellStyle name="Normal 69" xfId="26199"/>
    <cellStyle name="Normal 69 2" xfId="26200"/>
    <cellStyle name="Normal 69 2 2" xfId="26201"/>
    <cellStyle name="Normal 69 3" xfId="26202"/>
    <cellStyle name="Normal 69 4" xfId="26203"/>
    <cellStyle name="Normal 7" xfId="26204"/>
    <cellStyle name="Normal 7 10" xfId="26205"/>
    <cellStyle name="Normal 7 10 2" xfId="26206"/>
    <cellStyle name="Normal 7 10 3" xfId="26207"/>
    <cellStyle name="Normal 7 11" xfId="26208"/>
    <cellStyle name="Normal 7 11 2" xfId="26209"/>
    <cellStyle name="Normal 7 11 3" xfId="26210"/>
    <cellStyle name="Normal 7 12" xfId="26211"/>
    <cellStyle name="Normal 7 12 2" xfId="26212"/>
    <cellStyle name="Normal 7 12 3" xfId="26213"/>
    <cellStyle name="Normal 7 13" xfId="26214"/>
    <cellStyle name="Normal 7 13 2" xfId="26215"/>
    <cellStyle name="Normal 7 13 3" xfId="26216"/>
    <cellStyle name="Normal 7 14" xfId="26217"/>
    <cellStyle name="Normal 7 14 2" xfId="26218"/>
    <cellStyle name="Normal 7 14 3" xfId="26219"/>
    <cellStyle name="Normal 7 15" xfId="26220"/>
    <cellStyle name="Normal 7 15 2" xfId="26221"/>
    <cellStyle name="Normal 7 15 3" xfId="26222"/>
    <cellStyle name="Normal 7 16" xfId="26223"/>
    <cellStyle name="Normal 7 16 2" xfId="26224"/>
    <cellStyle name="Normal 7 16 3" xfId="26225"/>
    <cellStyle name="Normal 7 17" xfId="26226"/>
    <cellStyle name="Normal 7 17 2" xfId="26227"/>
    <cellStyle name="Normal 7 17 3" xfId="26228"/>
    <cellStyle name="Normal 7 18" xfId="26229"/>
    <cellStyle name="Normal 7 18 2" xfId="26230"/>
    <cellStyle name="Normal 7 18 3" xfId="26231"/>
    <cellStyle name="Normal 7 19" xfId="26232"/>
    <cellStyle name="Normal 7 19 2" xfId="26233"/>
    <cellStyle name="Normal 7 19 3" xfId="26234"/>
    <cellStyle name="Normal 7 2" xfId="26235"/>
    <cellStyle name="Normal 7 2 2" xfId="26236"/>
    <cellStyle name="Normal 7 2 2 2" xfId="26237"/>
    <cellStyle name="Normal 7 2 3" xfId="26238"/>
    <cellStyle name="Normal 7 2 3 2" xfId="26239"/>
    <cellStyle name="Normal 7 2 4" xfId="26240"/>
    <cellStyle name="Normal 7 2 4 2" xfId="26241"/>
    <cellStyle name="Normal 7 2 5" xfId="26242"/>
    <cellStyle name="Normal 7 2 5 2" xfId="26243"/>
    <cellStyle name="Normal 7 2 5 3" xfId="26244"/>
    <cellStyle name="Normal 7 2 6" xfId="26245"/>
    <cellStyle name="Normal 7 20" xfId="26246"/>
    <cellStyle name="Normal 7 20 2" xfId="26247"/>
    <cellStyle name="Normal 7 20 3" xfId="26248"/>
    <cellStyle name="Normal 7 21" xfId="26249"/>
    <cellStyle name="Normal 7 21 2" xfId="26250"/>
    <cellStyle name="Normal 7 21 3" xfId="26251"/>
    <cellStyle name="Normal 7 22" xfId="26252"/>
    <cellStyle name="Normal 7 22 2" xfId="26253"/>
    <cellStyle name="Normal 7 22 3" xfId="26254"/>
    <cellStyle name="Normal 7 23" xfId="26255"/>
    <cellStyle name="Normal 7 23 2" xfId="26256"/>
    <cellStyle name="Normal 7 23 3" xfId="26257"/>
    <cellStyle name="Normal 7 24" xfId="26258"/>
    <cellStyle name="Normal 7 24 2" xfId="26259"/>
    <cellStyle name="Normal 7 24 3" xfId="26260"/>
    <cellStyle name="Normal 7 25" xfId="26261"/>
    <cellStyle name="Normal 7 26" xfId="26262"/>
    <cellStyle name="Normal 7 26 2" xfId="26263"/>
    <cellStyle name="Normal 7 27" xfId="26264"/>
    <cellStyle name="Normal 7 27 2" xfId="26265"/>
    <cellStyle name="Normal 7 28" xfId="26266"/>
    <cellStyle name="Normal 7 29" xfId="26267"/>
    <cellStyle name="Normal 7 3" xfId="26268"/>
    <cellStyle name="Normal 7 3 2" xfId="26269"/>
    <cellStyle name="Normal 7 3 3" xfId="26270"/>
    <cellStyle name="Normal 7 30" xfId="26271"/>
    <cellStyle name="Normal 7 31" xfId="26272"/>
    <cellStyle name="Normal 7 32" xfId="26273"/>
    <cellStyle name="Normal 7 33" xfId="26274"/>
    <cellStyle name="Normal 7 34" xfId="26275"/>
    <cellStyle name="Normal 7 35" xfId="26276"/>
    <cellStyle name="Normal 7 36" xfId="26277"/>
    <cellStyle name="Normal 7 37" xfId="26278"/>
    <cellStyle name="Normal 7 38" xfId="26279"/>
    <cellStyle name="Normal 7 39" xfId="26280"/>
    <cellStyle name="Normal 7 4" xfId="26281"/>
    <cellStyle name="Normal 7 4 2" xfId="26282"/>
    <cellStyle name="Normal 7 4 3" xfId="26283"/>
    <cellStyle name="Normal 7 40" xfId="26284"/>
    <cellStyle name="Normal 7 41" xfId="26285"/>
    <cellStyle name="Normal 7 42" xfId="26286"/>
    <cellStyle name="Normal 7 43" xfId="26287"/>
    <cellStyle name="Normal 7 44" xfId="26288"/>
    <cellStyle name="Normal 7 45" xfId="26289"/>
    <cellStyle name="Normal 7 46" xfId="26290"/>
    <cellStyle name="Normal 7 47" xfId="26291"/>
    <cellStyle name="Normal 7 48" xfId="26292"/>
    <cellStyle name="Normal 7 49" xfId="26293"/>
    <cellStyle name="Normal 7 5" xfId="26294"/>
    <cellStyle name="Normal 7 5 2" xfId="26295"/>
    <cellStyle name="Normal 7 5 2 2" xfId="26296"/>
    <cellStyle name="Normal 7 5 3" xfId="26297"/>
    <cellStyle name="Normal 7 5 3 2" xfId="26298"/>
    <cellStyle name="Normal 7 5 4" xfId="26299"/>
    <cellStyle name="Normal 7 50" xfId="26300"/>
    <cellStyle name="Normal 7 51" xfId="26301"/>
    <cellStyle name="Normal 7 52" xfId="26302"/>
    <cellStyle name="Normal 7 6" xfId="26303"/>
    <cellStyle name="Normal 7 6 2" xfId="26304"/>
    <cellStyle name="Normal 7 6 2 2" xfId="26305"/>
    <cellStyle name="Normal 7 6 3" xfId="26306"/>
    <cellStyle name="Normal 7 6 4" xfId="26307"/>
    <cellStyle name="Normal 7 7" xfId="26308"/>
    <cellStyle name="Normal 7 7 2" xfId="26309"/>
    <cellStyle name="Normal 7 7 2 2" xfId="26310"/>
    <cellStyle name="Normal 7 7 3" xfId="26311"/>
    <cellStyle name="Normal 7 8" xfId="26312"/>
    <cellStyle name="Normal 7 8 2" xfId="26313"/>
    <cellStyle name="Normal 7 8 3" xfId="26314"/>
    <cellStyle name="Normal 7 9" xfId="26315"/>
    <cellStyle name="Normal 7 9 2" xfId="26316"/>
    <cellStyle name="Normal 7 9 3" xfId="26317"/>
    <cellStyle name="Normal 7_Journal 1" xfId="26318"/>
    <cellStyle name="Normal 70" xfId="26319"/>
    <cellStyle name="Normal 70 2" xfId="26320"/>
    <cellStyle name="Normal 70 3" xfId="26321"/>
    <cellStyle name="Normal 71" xfId="26322"/>
    <cellStyle name="Normal 71 2" xfId="26323"/>
    <cellStyle name="Normal 71 3" xfId="26324"/>
    <cellStyle name="Normal 71 4" xfId="26325"/>
    <cellStyle name="Normal 71 5" xfId="26326"/>
    <cellStyle name="Normal 72" xfId="26327"/>
    <cellStyle name="Normal 72 2" xfId="26328"/>
    <cellStyle name="Normal 72 3" xfId="26329"/>
    <cellStyle name="Normal 72 4" xfId="26330"/>
    <cellStyle name="Normal 72 5" xfId="26331"/>
    <cellStyle name="Normal 73" xfId="26332"/>
    <cellStyle name="Normal 73 2" xfId="26333"/>
    <cellStyle name="Normal 73 3" xfId="26334"/>
    <cellStyle name="Normal 73 4" xfId="26335"/>
    <cellStyle name="Normal 73 5" xfId="26336"/>
    <cellStyle name="Normal 74" xfId="26337"/>
    <cellStyle name="Normal 74 2" xfId="26338"/>
    <cellStyle name="Normal 74 3" xfId="26339"/>
    <cellStyle name="Normal 75" xfId="26340"/>
    <cellStyle name="Normal 75 2" xfId="26341"/>
    <cellStyle name="Normal 75 2 2" xfId="26342"/>
    <cellStyle name="Normal 75 2 3" xfId="26343"/>
    <cellStyle name="Normal 75 3" xfId="26344"/>
    <cellStyle name="Normal 76" xfId="26345"/>
    <cellStyle name="Normal 76 2" xfId="26346"/>
    <cellStyle name="Normal 76 2 2" xfId="26347"/>
    <cellStyle name="Normal 76 2 3" xfId="26348"/>
    <cellStyle name="Normal 76 3" xfId="26349"/>
    <cellStyle name="Normal 77" xfId="26350"/>
    <cellStyle name="Normal 77 2" xfId="26351"/>
    <cellStyle name="Normal 77 3" xfId="26352"/>
    <cellStyle name="Normal 77 4" xfId="26353"/>
    <cellStyle name="Normal 78" xfId="26354"/>
    <cellStyle name="Normal 78 2" xfId="26355"/>
    <cellStyle name="Normal 78 3" xfId="26356"/>
    <cellStyle name="Normal 79" xfId="26357"/>
    <cellStyle name="Normal 79 10" xfId="26358"/>
    <cellStyle name="Normal 79 2" xfId="26359"/>
    <cellStyle name="Normal 79 2 2" xfId="26360"/>
    <cellStyle name="Normal 79 2 2 2" xfId="26361"/>
    <cellStyle name="Normal 79 2 2 2 2" xfId="26362"/>
    <cellStyle name="Normal 79 2 2 3" xfId="26363"/>
    <cellStyle name="Normal 79 2 2 3 2" xfId="26364"/>
    <cellStyle name="Normal 79 2 2 4" xfId="26365"/>
    <cellStyle name="Normal 79 2 2 4 2" xfId="26366"/>
    <cellStyle name="Normal 79 2 2 5" xfId="26367"/>
    <cellStyle name="Normal 79 2 2 5 2" xfId="26368"/>
    <cellStyle name="Normal 79 2 2 6" xfId="26369"/>
    <cellStyle name="Normal 79 2 3" xfId="26370"/>
    <cellStyle name="Normal 79 2 3 2" xfId="26371"/>
    <cellStyle name="Normal 79 2 4" xfId="26372"/>
    <cellStyle name="Normal 79 2 4 2" xfId="26373"/>
    <cellStyle name="Normal 79 2 5" xfId="26374"/>
    <cellStyle name="Normal 79 2 5 2" xfId="26375"/>
    <cellStyle name="Normal 79 2 6" xfId="26376"/>
    <cellStyle name="Normal 79 2 6 2" xfId="26377"/>
    <cellStyle name="Normal 79 2 7" xfId="26378"/>
    <cellStyle name="Normal 79 3" xfId="26379"/>
    <cellStyle name="Normal 79 3 2" xfId="26380"/>
    <cellStyle name="Normal 79 3 2 2" xfId="26381"/>
    <cellStyle name="Normal 79 3 3" xfId="26382"/>
    <cellStyle name="Normal 79 3 3 2" xfId="26383"/>
    <cellStyle name="Normal 79 3 4" xfId="26384"/>
    <cellStyle name="Normal 79 3 4 2" xfId="26385"/>
    <cellStyle name="Normal 79 3 5" xfId="26386"/>
    <cellStyle name="Normal 79 3 5 2" xfId="26387"/>
    <cellStyle name="Normal 79 3 6" xfId="26388"/>
    <cellStyle name="Normal 79 4" xfId="26389"/>
    <cellStyle name="Normal 79 4 2" xfId="26390"/>
    <cellStyle name="Normal 79 5" xfId="26391"/>
    <cellStyle name="Normal 79 5 2" xfId="26392"/>
    <cellStyle name="Normal 79 6" xfId="26393"/>
    <cellStyle name="Normal 79 6 2" xfId="26394"/>
    <cellStyle name="Normal 79 7" xfId="26395"/>
    <cellStyle name="Normal 79 7 2" xfId="26396"/>
    <cellStyle name="Normal 79 8" xfId="26397"/>
    <cellStyle name="Normal 79 9" xfId="26398"/>
    <cellStyle name="Normal 8" xfId="26399"/>
    <cellStyle name="Normal 8 10" xfId="26400"/>
    <cellStyle name="Normal 8 10 2" xfId="26401"/>
    <cellStyle name="Normal 8 10 2 2" xfId="26402"/>
    <cellStyle name="Normal 8 10 2 2 2" xfId="26403"/>
    <cellStyle name="Normal 8 10 2 2 2 2" xfId="26404"/>
    <cellStyle name="Normal 8 10 2 2 3" xfId="26405"/>
    <cellStyle name="Normal 8 10 2 2 4" xfId="26406"/>
    <cellStyle name="Normal 8 10 2 3" xfId="26407"/>
    <cellStyle name="Normal 8 10 2 3 2" xfId="26408"/>
    <cellStyle name="Normal 8 10 3" xfId="26409"/>
    <cellStyle name="Normal 8 10_Journal 1" xfId="26410"/>
    <cellStyle name="Normal 8 11" xfId="26411"/>
    <cellStyle name="Normal 8 11 2" xfId="26412"/>
    <cellStyle name="Normal 8 11 2 2" xfId="26413"/>
    <cellStyle name="Normal 8 11 2 2 2" xfId="26414"/>
    <cellStyle name="Normal 8 11 2 2 2 2" xfId="26415"/>
    <cellStyle name="Normal 8 11 2 2 3" xfId="26416"/>
    <cellStyle name="Normal 8 11 2 2 4" xfId="26417"/>
    <cellStyle name="Normal 8 11 2 3" xfId="26418"/>
    <cellStyle name="Normal 8 11 2 3 2" xfId="26419"/>
    <cellStyle name="Normal 8 11 3" xfId="26420"/>
    <cellStyle name="Normal 8 11_Journal 1" xfId="26421"/>
    <cellStyle name="Normal 8 12" xfId="26422"/>
    <cellStyle name="Normal 8 12 2" xfId="26423"/>
    <cellStyle name="Normal 8 12 2 2" xfId="26424"/>
    <cellStyle name="Normal 8 12 2 2 2" xfId="26425"/>
    <cellStyle name="Normal 8 12 2 2 2 2" xfId="26426"/>
    <cellStyle name="Normal 8 12 2 2 3" xfId="26427"/>
    <cellStyle name="Normal 8 12 2 2 4" xfId="26428"/>
    <cellStyle name="Normal 8 12 2 3" xfId="26429"/>
    <cellStyle name="Normal 8 12 2 3 2" xfId="26430"/>
    <cellStyle name="Normal 8 12 3" xfId="26431"/>
    <cellStyle name="Normal 8 12_Journal 1" xfId="26432"/>
    <cellStyle name="Normal 8 13" xfId="26433"/>
    <cellStyle name="Normal 8 13 2" xfId="26434"/>
    <cellStyle name="Normal 8 13 2 2" xfId="26435"/>
    <cellStyle name="Normal 8 13 2 2 2" xfId="26436"/>
    <cellStyle name="Normal 8 13 2 2 2 2" xfId="26437"/>
    <cellStyle name="Normal 8 13 2 2 3" xfId="26438"/>
    <cellStyle name="Normal 8 13 2 2 4" xfId="26439"/>
    <cellStyle name="Normal 8 13 2 3" xfId="26440"/>
    <cellStyle name="Normal 8 13 2 3 2" xfId="26441"/>
    <cellStyle name="Normal 8 13 3" xfId="26442"/>
    <cellStyle name="Normal 8 13_Journal 1" xfId="26443"/>
    <cellStyle name="Normal 8 14" xfId="26444"/>
    <cellStyle name="Normal 8 14 2" xfId="26445"/>
    <cellStyle name="Normal 8 14 2 2" xfId="26446"/>
    <cellStyle name="Normal 8 14 2 2 2" xfId="26447"/>
    <cellStyle name="Normal 8 14 2 3" xfId="26448"/>
    <cellStyle name="Normal 8 14 2 4" xfId="26449"/>
    <cellStyle name="Normal 8 14 3" xfId="26450"/>
    <cellStyle name="Normal 8 14 3 2" xfId="26451"/>
    <cellStyle name="Normal 8 14 4" xfId="26452"/>
    <cellStyle name="Normal 8 14 4 2" xfId="26453"/>
    <cellStyle name="Normal 8 14 4 3" xfId="26454"/>
    <cellStyle name="Normal 8 14 5" xfId="26455"/>
    <cellStyle name="Normal 8 15" xfId="26456"/>
    <cellStyle name="Normal 8 15 2" xfId="26457"/>
    <cellStyle name="Normal 8 15 2 2" xfId="26458"/>
    <cellStyle name="Normal 8 15 3" xfId="26459"/>
    <cellStyle name="Normal 8 15 4" xfId="26460"/>
    <cellStyle name="Normal 8 16" xfId="26461"/>
    <cellStyle name="Normal 8 16 2" xfId="26462"/>
    <cellStyle name="Normal 8 16 3" xfId="26463"/>
    <cellStyle name="Normal 8 17" xfId="26464"/>
    <cellStyle name="Normal 8 17 2" xfId="26465"/>
    <cellStyle name="Normal 8 17 2 2" xfId="26466"/>
    <cellStyle name="Normal 8 17 3" xfId="26467"/>
    <cellStyle name="Normal 8 17 3 2" xfId="26468"/>
    <cellStyle name="Normal 8 17 4" xfId="26469"/>
    <cellStyle name="Normal 8 18" xfId="26470"/>
    <cellStyle name="Normal 8 18 2" xfId="26471"/>
    <cellStyle name="Normal 8 18 2 2" xfId="26472"/>
    <cellStyle name="Normal 8 18 3" xfId="26473"/>
    <cellStyle name="Normal 8 18 4" xfId="26474"/>
    <cellStyle name="Normal 8 19" xfId="26475"/>
    <cellStyle name="Normal 8 19 2" xfId="26476"/>
    <cellStyle name="Normal 8 19 2 2" xfId="26477"/>
    <cellStyle name="Normal 8 19 3" xfId="26478"/>
    <cellStyle name="Normal 8 2" xfId="26479"/>
    <cellStyle name="Normal 8 2 10" xfId="26480"/>
    <cellStyle name="Normal 8 2 10 2" xfId="26481"/>
    <cellStyle name="Normal 8 2 10 3" xfId="26482"/>
    <cellStyle name="Normal 8 2 11" xfId="26483"/>
    <cellStyle name="Normal 8 2 11 2" xfId="26484"/>
    <cellStyle name="Normal 8 2 11 3" xfId="26485"/>
    <cellStyle name="Normal 8 2 12" xfId="26486"/>
    <cellStyle name="Normal 8 2 12 2" xfId="26487"/>
    <cellStyle name="Normal 8 2 12 3" xfId="26488"/>
    <cellStyle name="Normal 8 2 13" xfId="26489"/>
    <cellStyle name="Normal 8 2 13 2" xfId="26490"/>
    <cellStyle name="Normal 8 2 13 3" xfId="26491"/>
    <cellStyle name="Normal 8 2 14" xfId="26492"/>
    <cellStyle name="Normal 8 2 14 2" xfId="26493"/>
    <cellStyle name="Normal 8 2 14 3" xfId="26494"/>
    <cellStyle name="Normal 8 2 15" xfId="26495"/>
    <cellStyle name="Normal 8 2 15 2" xfId="26496"/>
    <cellStyle name="Normal 8 2 15 3" xfId="26497"/>
    <cellStyle name="Normal 8 2 16" xfId="26498"/>
    <cellStyle name="Normal 8 2 16 2" xfId="26499"/>
    <cellStyle name="Normal 8 2 16 3" xfId="26500"/>
    <cellStyle name="Normal 8 2 17" xfId="26501"/>
    <cellStyle name="Normal 8 2 17 2" xfId="26502"/>
    <cellStyle name="Normal 8 2 17 3" xfId="26503"/>
    <cellStyle name="Normal 8 2 18" xfId="26504"/>
    <cellStyle name="Normal 8 2 18 2" xfId="26505"/>
    <cellStyle name="Normal 8 2 18 3" xfId="26506"/>
    <cellStyle name="Normal 8 2 19" xfId="26507"/>
    <cellStyle name="Normal 8 2 19 2" xfId="26508"/>
    <cellStyle name="Normal 8 2 19 3" xfId="26509"/>
    <cellStyle name="Normal 8 2 2" xfId="26510"/>
    <cellStyle name="Normal 8 2 2 2" xfId="26511"/>
    <cellStyle name="Normal 8 2 2 2 2" xfId="26512"/>
    <cellStyle name="Normal 8 2 2 2 2 2" xfId="26513"/>
    <cellStyle name="Normal 8 2 2 2 2 3" xfId="26514"/>
    <cellStyle name="Normal 8 2 2 2 3" xfId="26515"/>
    <cellStyle name="Normal 8 2 2 2 4" xfId="26516"/>
    <cellStyle name="Normal 8 2 2 3" xfId="26517"/>
    <cellStyle name="Normal 8 2 2 4" xfId="26518"/>
    <cellStyle name="Normal 8 2 20" xfId="26519"/>
    <cellStyle name="Normal 8 2 20 2" xfId="26520"/>
    <cellStyle name="Normal 8 2 20 3" xfId="26521"/>
    <cellStyle name="Normal 8 2 21" xfId="26522"/>
    <cellStyle name="Normal 8 2 21 2" xfId="26523"/>
    <cellStyle name="Normal 8 2 21 3" xfId="26524"/>
    <cellStyle name="Normal 8 2 22" xfId="26525"/>
    <cellStyle name="Normal 8 2 22 2" xfId="26526"/>
    <cellStyle name="Normal 8 2 22 3" xfId="26527"/>
    <cellStyle name="Normal 8 2 23" xfId="26528"/>
    <cellStyle name="Normal 8 2 24" xfId="26529"/>
    <cellStyle name="Normal 8 2 25" xfId="26530"/>
    <cellStyle name="Normal 8 2 26" xfId="26531"/>
    <cellStyle name="Normal 8 2 27" xfId="26532"/>
    <cellStyle name="Normal 8 2 28" xfId="26533"/>
    <cellStyle name="Normal 8 2 29" xfId="26534"/>
    <cellStyle name="Normal 8 2 3" xfId="26535"/>
    <cellStyle name="Normal 8 2 3 2" xfId="26536"/>
    <cellStyle name="Normal 8 2 3 3" xfId="26537"/>
    <cellStyle name="Normal 8 2 30" xfId="26538"/>
    <cellStyle name="Normal 8 2 31" xfId="26539"/>
    <cellStyle name="Normal 8 2 32" xfId="26540"/>
    <cellStyle name="Normal 8 2 33" xfId="26541"/>
    <cellStyle name="Normal 8 2 34" xfId="26542"/>
    <cellStyle name="Normal 8 2 35" xfId="26543"/>
    <cellStyle name="Normal 8 2 36" xfId="26544"/>
    <cellStyle name="Normal 8 2 37" xfId="26545"/>
    <cellStyle name="Normal 8 2 38" xfId="26546"/>
    <cellStyle name="Normal 8 2 39" xfId="26547"/>
    <cellStyle name="Normal 8 2 4" xfId="26548"/>
    <cellStyle name="Normal 8 2 4 2" xfId="26549"/>
    <cellStyle name="Normal 8 2 4 3" xfId="26550"/>
    <cellStyle name="Normal 8 2 40" xfId="26551"/>
    <cellStyle name="Normal 8 2 41" xfId="26552"/>
    <cellStyle name="Normal 8 2 42" xfId="26553"/>
    <cellStyle name="Normal 8 2 43" xfId="26554"/>
    <cellStyle name="Normal 8 2 44" xfId="26555"/>
    <cellStyle name="Normal 8 2 45" xfId="26556"/>
    <cellStyle name="Normal 8 2 46" xfId="26557"/>
    <cellStyle name="Normal 8 2 47" xfId="26558"/>
    <cellStyle name="Normal 8 2 48" xfId="26559"/>
    <cellStyle name="Normal 8 2 49" xfId="26560"/>
    <cellStyle name="Normal 8 2 5" xfId="26561"/>
    <cellStyle name="Normal 8 2 5 2" xfId="26562"/>
    <cellStyle name="Normal 8 2 5 3" xfId="26563"/>
    <cellStyle name="Normal 8 2 50" xfId="26564"/>
    <cellStyle name="Normal 8 2 51" xfId="26565"/>
    <cellStyle name="Normal 8 2 6" xfId="26566"/>
    <cellStyle name="Normal 8 2 6 2" xfId="26567"/>
    <cellStyle name="Normal 8 2 6 3" xfId="26568"/>
    <cellStyle name="Normal 8 2 7" xfId="26569"/>
    <cellStyle name="Normal 8 2 7 2" xfId="26570"/>
    <cellStyle name="Normal 8 2 7 2 2" xfId="26571"/>
    <cellStyle name="Normal 8 2 7 3" xfId="26572"/>
    <cellStyle name="Normal 8 2 8" xfId="26573"/>
    <cellStyle name="Normal 8 2 8 2" xfId="26574"/>
    <cellStyle name="Normal 8 2 8 3" xfId="26575"/>
    <cellStyle name="Normal 8 2 9" xfId="26576"/>
    <cellStyle name="Normal 8 2 9 2" xfId="26577"/>
    <cellStyle name="Normal 8 2 9 3" xfId="26578"/>
    <cellStyle name="Normal 8 2_Journal 1" xfId="26579"/>
    <cellStyle name="Normal 8 20" xfId="26580"/>
    <cellStyle name="Normal 8 20 2" xfId="26581"/>
    <cellStyle name="Normal 8 20 3" xfId="26582"/>
    <cellStyle name="Normal 8 21" xfId="26583"/>
    <cellStyle name="Normal 8 21 2" xfId="26584"/>
    <cellStyle name="Normal 8 21 3" xfId="26585"/>
    <cellStyle name="Normal 8 22" xfId="26586"/>
    <cellStyle name="Normal 8 22 2" xfId="26587"/>
    <cellStyle name="Normal 8 22 3" xfId="26588"/>
    <cellStyle name="Normal 8 23" xfId="26589"/>
    <cellStyle name="Normal 8 23 2" xfId="26590"/>
    <cellStyle name="Normal 8 23 3" xfId="26591"/>
    <cellStyle name="Normal 8 24" xfId="26592"/>
    <cellStyle name="Normal 8 24 2" xfId="26593"/>
    <cellStyle name="Normal 8 24 3" xfId="26594"/>
    <cellStyle name="Normal 8 25" xfId="26595"/>
    <cellStyle name="Normal 8 25 2" xfId="26596"/>
    <cellStyle name="Normal 8 25 3" xfId="26597"/>
    <cellStyle name="Normal 8 26" xfId="26598"/>
    <cellStyle name="Normal 8 26 2" xfId="26599"/>
    <cellStyle name="Normal 8 26 3" xfId="26600"/>
    <cellStyle name="Normal 8 27" xfId="26601"/>
    <cellStyle name="Normal 8 27 2" xfId="26602"/>
    <cellStyle name="Normal 8 27 3" xfId="26603"/>
    <cellStyle name="Normal 8 28" xfId="26604"/>
    <cellStyle name="Normal 8 28 2" xfId="26605"/>
    <cellStyle name="Normal 8 28 3" xfId="26606"/>
    <cellStyle name="Normal 8 29" xfId="26607"/>
    <cellStyle name="Normal 8 29 2" xfId="26608"/>
    <cellStyle name="Normal 8 29 3" xfId="26609"/>
    <cellStyle name="Normal 8 3" xfId="26610"/>
    <cellStyle name="Normal 8 3 2" xfId="26611"/>
    <cellStyle name="Normal 8 3 2 2" xfId="26612"/>
    <cellStyle name="Normal 8 3 2 2 2" xfId="26613"/>
    <cellStyle name="Normal 8 3 2 3" xfId="26614"/>
    <cellStyle name="Normal 8 3 2 3 2" xfId="26615"/>
    <cellStyle name="Normal 8 3 3" xfId="26616"/>
    <cellStyle name="Normal 8 3_Journal 1" xfId="26617"/>
    <cellStyle name="Normal 8 30" xfId="26618"/>
    <cellStyle name="Normal 8 30 2" xfId="26619"/>
    <cellStyle name="Normal 8 30 3" xfId="26620"/>
    <cellStyle name="Normal 8 31" xfId="26621"/>
    <cellStyle name="Normal 8 31 2" xfId="26622"/>
    <cellStyle name="Normal 8 31 3" xfId="26623"/>
    <cellStyle name="Normal 8 32" xfId="26624"/>
    <cellStyle name="Normal 8 32 2" xfId="26625"/>
    <cellStyle name="Normal 8 32 3" xfId="26626"/>
    <cellStyle name="Normal 8 33" xfId="26627"/>
    <cellStyle name="Normal 8 33 2" xfId="26628"/>
    <cellStyle name="Normal 8 33 3" xfId="26629"/>
    <cellStyle name="Normal 8 34" xfId="26630"/>
    <cellStyle name="Normal 8 34 2" xfId="26631"/>
    <cellStyle name="Normal 8 34 3" xfId="26632"/>
    <cellStyle name="Normal 8 35" xfId="26633"/>
    <cellStyle name="Normal 8 35 2" xfId="26634"/>
    <cellStyle name="Normal 8 35 3" xfId="26635"/>
    <cellStyle name="Normal 8 36" xfId="26636"/>
    <cellStyle name="Normal 8 36 2" xfId="26637"/>
    <cellStyle name="Normal 8 36 2 2" xfId="26638"/>
    <cellStyle name="Normal 8 36 2 3" xfId="26639"/>
    <cellStyle name="Normal 8 36 3" xfId="26640"/>
    <cellStyle name="Normal 8 36 4" xfId="26641"/>
    <cellStyle name="Normal 8 37" xfId="26642"/>
    <cellStyle name="Normal 8 37 2" xfId="26643"/>
    <cellStyle name="Normal 8 37 3" xfId="26644"/>
    <cellStyle name="Normal 8 38" xfId="26645"/>
    <cellStyle name="Normal 8 38 2" xfId="26646"/>
    <cellStyle name="Normal 8 38 3" xfId="26647"/>
    <cellStyle name="Normal 8 39" xfId="26648"/>
    <cellStyle name="Normal 8 39 2" xfId="26649"/>
    <cellStyle name="Normal 8 39 2 2" xfId="26650"/>
    <cellStyle name="Normal 8 39 3" xfId="26651"/>
    <cellStyle name="Normal 8 39 4" xfId="26652"/>
    <cellStyle name="Normal 8 4" xfId="26653"/>
    <cellStyle name="Normal 8 4 2" xfId="26654"/>
    <cellStyle name="Normal 8 4 2 2" xfId="26655"/>
    <cellStyle name="Normal 8 4 2 2 2" xfId="26656"/>
    <cellStyle name="Normal 8 4 2 3" xfId="26657"/>
    <cellStyle name="Normal 8 4 2 3 2" xfId="26658"/>
    <cellStyle name="Normal 8 4 3" xfId="26659"/>
    <cellStyle name="Normal 8 4_Journal 1" xfId="26660"/>
    <cellStyle name="Normal 8 40" xfId="26661"/>
    <cellStyle name="Normal 8 40 2" xfId="26662"/>
    <cellStyle name="Normal 8 41" xfId="26663"/>
    <cellStyle name="Normal 8 42" xfId="26664"/>
    <cellStyle name="Normal 8 43" xfId="26665"/>
    <cellStyle name="Normal 8 44" xfId="26666"/>
    <cellStyle name="Normal 8 45" xfId="26667"/>
    <cellStyle name="Normal 8 46" xfId="26668"/>
    <cellStyle name="Normal 8 47" xfId="26669"/>
    <cellStyle name="Normal 8 48" xfId="26670"/>
    <cellStyle name="Normal 8 49" xfId="26671"/>
    <cellStyle name="Normal 8 5" xfId="26672"/>
    <cellStyle name="Normal 8 5 2" xfId="26673"/>
    <cellStyle name="Normal 8 5 2 2" xfId="26674"/>
    <cellStyle name="Normal 8 5 2 2 2" xfId="26675"/>
    <cellStyle name="Normal 8 5 2 3" xfId="26676"/>
    <cellStyle name="Normal 8 5 2 3 2" xfId="26677"/>
    <cellStyle name="Normal 8 5 3" xfId="26678"/>
    <cellStyle name="Normal 8 5_Journal 1" xfId="26679"/>
    <cellStyle name="Normal 8 50" xfId="26680"/>
    <cellStyle name="Normal 8 51" xfId="26681"/>
    <cellStyle name="Normal 8 52" xfId="26682"/>
    <cellStyle name="Normal 8 53" xfId="26683"/>
    <cellStyle name="Normal 8 54" xfId="26684"/>
    <cellStyle name="Normal 8 55" xfId="26685"/>
    <cellStyle name="Normal 8 56" xfId="26686"/>
    <cellStyle name="Normal 8 57" xfId="26687"/>
    <cellStyle name="Normal 8 58" xfId="26688"/>
    <cellStyle name="Normal 8 59" xfId="26689"/>
    <cellStyle name="Normal 8 6" xfId="26690"/>
    <cellStyle name="Normal 8 6 2" xfId="26691"/>
    <cellStyle name="Normal 8 6 2 2" xfId="26692"/>
    <cellStyle name="Normal 8 6 2 2 2" xfId="26693"/>
    <cellStyle name="Normal 8 6 2 3" xfId="26694"/>
    <cellStyle name="Normal 8 6 2 3 2" xfId="26695"/>
    <cellStyle name="Normal 8 6 3" xfId="26696"/>
    <cellStyle name="Normal 8 6_Journal 1" xfId="26697"/>
    <cellStyle name="Normal 8 60" xfId="26698"/>
    <cellStyle name="Normal 8 61" xfId="26699"/>
    <cellStyle name="Normal 8 62" xfId="26700"/>
    <cellStyle name="Normal 8 63" xfId="26701"/>
    <cellStyle name="Normal 8 64" xfId="26702"/>
    <cellStyle name="Normal 8 7" xfId="26703"/>
    <cellStyle name="Normal 8 7 2" xfId="26704"/>
    <cellStyle name="Normal 8 7 2 2" xfId="26705"/>
    <cellStyle name="Normal 8 7 2 2 2" xfId="26706"/>
    <cellStyle name="Normal 8 7 2 3" xfId="26707"/>
    <cellStyle name="Normal 8 7 2 3 2" xfId="26708"/>
    <cellStyle name="Normal 8 7 3" xfId="26709"/>
    <cellStyle name="Normal 8 7_Journal 1" xfId="26710"/>
    <cellStyle name="Normal 8 8" xfId="26711"/>
    <cellStyle name="Normal 8 8 2" xfId="26712"/>
    <cellStyle name="Normal 8 8 2 2" xfId="26713"/>
    <cellStyle name="Normal 8 8 2 2 2" xfId="26714"/>
    <cellStyle name="Normal 8 8 2 2 2 2" xfId="26715"/>
    <cellStyle name="Normal 8 8 2 2 3" xfId="26716"/>
    <cellStyle name="Normal 8 8 2 2 4" xfId="26717"/>
    <cellStyle name="Normal 8 8 2 3" xfId="26718"/>
    <cellStyle name="Normal 8 8 2 3 2" xfId="26719"/>
    <cellStyle name="Normal 8 8 3" xfId="26720"/>
    <cellStyle name="Normal 8 8_Journal 1" xfId="26721"/>
    <cellStyle name="Normal 8 9" xfId="26722"/>
    <cellStyle name="Normal 8 9 2" xfId="26723"/>
    <cellStyle name="Normal 8 9 2 2" xfId="26724"/>
    <cellStyle name="Normal 8 9 2 2 2" xfId="26725"/>
    <cellStyle name="Normal 8 9 2 2 2 2" xfId="26726"/>
    <cellStyle name="Normal 8 9 2 2 3" xfId="26727"/>
    <cellStyle name="Normal 8 9 2 2 4" xfId="26728"/>
    <cellStyle name="Normal 8 9 2 3" xfId="26729"/>
    <cellStyle name="Normal 8 9 2 3 2" xfId="26730"/>
    <cellStyle name="Normal 8 9 3" xfId="26731"/>
    <cellStyle name="Normal 8 9_Journal 1" xfId="26732"/>
    <cellStyle name="Normal 8_00401" xfId="26733"/>
    <cellStyle name="Normal 80" xfId="26734"/>
    <cellStyle name="Normal 80 2" xfId="26735"/>
    <cellStyle name="Normal 80 3" xfId="26736"/>
    <cellStyle name="Normal 81" xfId="26737"/>
    <cellStyle name="Normal 81 2" xfId="26738"/>
    <cellStyle name="Normal 81 2 2" xfId="26739"/>
    <cellStyle name="Normal 81 2 2 2" xfId="26740"/>
    <cellStyle name="Normal 81 2 2 2 2" xfId="26741"/>
    <cellStyle name="Normal 81 2 2 2 2 2" xfId="26742"/>
    <cellStyle name="Normal 81 2 2 2 2 2 2" xfId="26743"/>
    <cellStyle name="Normal 81 2 2 2 2 2 2 2" xfId="26744"/>
    <cellStyle name="Normal 81 2 2 2 2 2 2 2 2" xfId="26745"/>
    <cellStyle name="Normal 81 2 2 2 2 2 2 2 2 2" xfId="26746"/>
    <cellStyle name="Normal 81 2 2 2 2 2 2 2 2 3" xfId="26747"/>
    <cellStyle name="Normal 81 2 2 2 2 2 2 2 2 3 2" xfId="26748"/>
    <cellStyle name="Normal 81 3" xfId="26749"/>
    <cellStyle name="Normal 82" xfId="26750"/>
    <cellStyle name="Normal 82 2" xfId="26751"/>
    <cellStyle name="Normal 82 2 2" xfId="26752"/>
    <cellStyle name="Normal 82 2 2 2" xfId="26753"/>
    <cellStyle name="Normal 82 2 2 2 2" xfId="26754"/>
    <cellStyle name="Normal 82 2 2 2 2 2" xfId="26755"/>
    <cellStyle name="Normal 82 2 2 2 2 2 2" xfId="26756"/>
    <cellStyle name="Normal 82 2 2 2 2 2 2 2" xfId="26757"/>
    <cellStyle name="Normal 82 2 2 2 2 2 2 2 2" xfId="26758"/>
    <cellStyle name="Normal 82 2 2 2 2 2 2 2 2 2" xfId="26759"/>
    <cellStyle name="Normal 82 2 2 2 2 2 2 2 2 3" xfId="26760"/>
    <cellStyle name="Normal 82 2 2 2 2 2 2 2 2 3 2" xfId="26761"/>
    <cellStyle name="Normal 83" xfId="26762"/>
    <cellStyle name="Normal 83 2" xfId="26763"/>
    <cellStyle name="Normal 84" xfId="26764"/>
    <cellStyle name="Normal 84 2" xfId="26765"/>
    <cellStyle name="Normal 85" xfId="26766"/>
    <cellStyle name="Normal 85 2" xfId="26767"/>
    <cellStyle name="Normal 86" xfId="26768"/>
    <cellStyle name="Normal 86 2" xfId="26769"/>
    <cellStyle name="Normal 87" xfId="26770"/>
    <cellStyle name="Normal 87 2" xfId="26771"/>
    <cellStyle name="Normal 88" xfId="26772"/>
    <cellStyle name="Normal 88 2" xfId="26773"/>
    <cellStyle name="Normal 88 2 2" xfId="26774"/>
    <cellStyle name="Normal 88 2 2 2" xfId="26775"/>
    <cellStyle name="Normal 88 2 2 2 2" xfId="26776"/>
    <cellStyle name="Normal 88 2 2 3" xfId="26777"/>
    <cellStyle name="Normal 88 2 2 4" xfId="26778"/>
    <cellStyle name="Normal 88 2 3" xfId="26779"/>
    <cellStyle name="Normal 88 2 3 2" xfId="26780"/>
    <cellStyle name="Normal 88 3" xfId="26781"/>
    <cellStyle name="Normal 88_Journal 1" xfId="26782"/>
    <cellStyle name="Normal 89" xfId="26783"/>
    <cellStyle name="Normal 89 2" xfId="26784"/>
    <cellStyle name="Normal 89 2 2" xfId="26785"/>
    <cellStyle name="Normal 89 2 2 2" xfId="26786"/>
    <cellStyle name="Normal 89 2 2 2 2" xfId="26787"/>
    <cellStyle name="Normal 89 2 2 3" xfId="26788"/>
    <cellStyle name="Normal 89 2 2 4" xfId="26789"/>
    <cellStyle name="Normal 89 2 3" xfId="26790"/>
    <cellStyle name="Normal 89 2 3 2" xfId="26791"/>
    <cellStyle name="Normal 89 3" xfId="26792"/>
    <cellStyle name="Normal 89_Journal 1" xfId="26793"/>
    <cellStyle name="Normal 9" xfId="26794"/>
    <cellStyle name="Normal 9 10" xfId="26795"/>
    <cellStyle name="Normal 9 10 2" xfId="26796"/>
    <cellStyle name="Normal 9 10 2 2" xfId="26797"/>
    <cellStyle name="Normal 9 10 2 2 2" xfId="26798"/>
    <cellStyle name="Normal 9 10 2 2 2 2" xfId="26799"/>
    <cellStyle name="Normal 9 10 2 2 3" xfId="26800"/>
    <cellStyle name="Normal 9 10 2 2 4" xfId="26801"/>
    <cellStyle name="Normal 9 10 2 3" xfId="26802"/>
    <cellStyle name="Normal 9 10 2 3 2" xfId="26803"/>
    <cellStyle name="Normal 9 10 3" xfId="26804"/>
    <cellStyle name="Normal 9 10_Journal 1" xfId="26805"/>
    <cellStyle name="Normal 9 11" xfId="26806"/>
    <cellStyle name="Normal 9 11 2" xfId="26807"/>
    <cellStyle name="Normal 9 11 2 2" xfId="26808"/>
    <cellStyle name="Normal 9 11 2 2 2" xfId="26809"/>
    <cellStyle name="Normal 9 11 2 2 2 2" xfId="26810"/>
    <cellStyle name="Normal 9 11 2 2 3" xfId="26811"/>
    <cellStyle name="Normal 9 11 2 2 4" xfId="26812"/>
    <cellStyle name="Normal 9 11 2 3" xfId="26813"/>
    <cellStyle name="Normal 9 11 2 3 2" xfId="26814"/>
    <cellStyle name="Normal 9 11 3" xfId="26815"/>
    <cellStyle name="Normal 9 11_Journal 1" xfId="26816"/>
    <cellStyle name="Normal 9 12" xfId="26817"/>
    <cellStyle name="Normal 9 12 2" xfId="26818"/>
    <cellStyle name="Normal 9 12 2 2" xfId="26819"/>
    <cellStyle name="Normal 9 12 2 2 2" xfId="26820"/>
    <cellStyle name="Normal 9 12 2 2 2 2" xfId="26821"/>
    <cellStyle name="Normal 9 12 2 2 3" xfId="26822"/>
    <cellStyle name="Normal 9 12 2 2 4" xfId="26823"/>
    <cellStyle name="Normal 9 12 2 3" xfId="26824"/>
    <cellStyle name="Normal 9 12 2 3 2" xfId="26825"/>
    <cellStyle name="Normal 9 12 3" xfId="26826"/>
    <cellStyle name="Normal 9 12_Journal 1" xfId="26827"/>
    <cellStyle name="Normal 9 13" xfId="26828"/>
    <cellStyle name="Normal 9 13 2" xfId="26829"/>
    <cellStyle name="Normal 9 13 2 2" xfId="26830"/>
    <cellStyle name="Normal 9 13 2 2 2" xfId="26831"/>
    <cellStyle name="Normal 9 13 2 2 2 2" xfId="26832"/>
    <cellStyle name="Normal 9 13 2 2 3" xfId="26833"/>
    <cellStyle name="Normal 9 13 2 2 4" xfId="26834"/>
    <cellStyle name="Normal 9 13 2 3" xfId="26835"/>
    <cellStyle name="Normal 9 13 2 3 2" xfId="26836"/>
    <cellStyle name="Normal 9 13 3" xfId="26837"/>
    <cellStyle name="Normal 9 13_Journal 1" xfId="26838"/>
    <cellStyle name="Normal 9 14" xfId="26839"/>
    <cellStyle name="Normal 9 14 2" xfId="26840"/>
    <cellStyle name="Normal 9 14 2 2" xfId="26841"/>
    <cellStyle name="Normal 9 14 2 2 2" xfId="26842"/>
    <cellStyle name="Normal 9 14 2 2 2 2" xfId="26843"/>
    <cellStyle name="Normal 9 14 2 2 3" xfId="26844"/>
    <cellStyle name="Normal 9 14 2 2 4" xfId="26845"/>
    <cellStyle name="Normal 9 14 2 3" xfId="26846"/>
    <cellStyle name="Normal 9 14 2 3 2" xfId="26847"/>
    <cellStyle name="Normal 9 14 3" xfId="26848"/>
    <cellStyle name="Normal 9 14_Journal 1" xfId="26849"/>
    <cellStyle name="Normal 9 15" xfId="26850"/>
    <cellStyle name="Normal 9 15 2" xfId="26851"/>
    <cellStyle name="Normal 9 15 2 2" xfId="26852"/>
    <cellStyle name="Normal 9 15 2 2 2" xfId="26853"/>
    <cellStyle name="Normal 9 15 2 2 2 2" xfId="26854"/>
    <cellStyle name="Normal 9 15 2 2 3" xfId="26855"/>
    <cellStyle name="Normal 9 15 2 2 4" xfId="26856"/>
    <cellStyle name="Normal 9 15 2 3" xfId="26857"/>
    <cellStyle name="Normal 9 15 2 3 2" xfId="26858"/>
    <cellStyle name="Normal 9 15 3" xfId="26859"/>
    <cellStyle name="Normal 9 15_Journal 1" xfId="26860"/>
    <cellStyle name="Normal 9 16" xfId="26861"/>
    <cellStyle name="Normal 9 16 2" xfId="26862"/>
    <cellStyle name="Normal 9 16 2 2" xfId="26863"/>
    <cellStyle name="Normal 9 16 2 2 2" xfId="26864"/>
    <cellStyle name="Normal 9 16 2 2 2 2" xfId="26865"/>
    <cellStyle name="Normal 9 16 2 2 3" xfId="26866"/>
    <cellStyle name="Normal 9 16 2 2 4" xfId="26867"/>
    <cellStyle name="Normal 9 16 2 3" xfId="26868"/>
    <cellStyle name="Normal 9 16 2 3 2" xfId="26869"/>
    <cellStyle name="Normal 9 16 3" xfId="26870"/>
    <cellStyle name="Normal 9 16_Journal 1" xfId="26871"/>
    <cellStyle name="Normal 9 17" xfId="26872"/>
    <cellStyle name="Normal 9 17 2" xfId="26873"/>
    <cellStyle name="Normal 9 17 2 2" xfId="26874"/>
    <cellStyle name="Normal 9 17 2 2 2" xfId="26875"/>
    <cellStyle name="Normal 9 17 2 2 2 2" xfId="26876"/>
    <cellStyle name="Normal 9 17 2 2 3" xfId="26877"/>
    <cellStyle name="Normal 9 17 2 2 4" xfId="26878"/>
    <cellStyle name="Normal 9 17 2 3" xfId="26879"/>
    <cellStyle name="Normal 9 17 2 3 2" xfId="26880"/>
    <cellStyle name="Normal 9 17 3" xfId="26881"/>
    <cellStyle name="Normal 9 17_Journal 1" xfId="26882"/>
    <cellStyle name="Normal 9 18" xfId="26883"/>
    <cellStyle name="Normal 9 18 2" xfId="26884"/>
    <cellStyle name="Normal 9 18 2 2" xfId="26885"/>
    <cellStyle name="Normal 9 18 2 2 2" xfId="26886"/>
    <cellStyle name="Normal 9 18 2 2 2 2" xfId="26887"/>
    <cellStyle name="Normal 9 18 2 2 3" xfId="26888"/>
    <cellStyle name="Normal 9 18 2 2 4" xfId="26889"/>
    <cellStyle name="Normal 9 18 2 3" xfId="26890"/>
    <cellStyle name="Normal 9 18 2 3 2" xfId="26891"/>
    <cellStyle name="Normal 9 18 3" xfId="26892"/>
    <cellStyle name="Normal 9 18_Journal 1" xfId="26893"/>
    <cellStyle name="Normal 9 19" xfId="26894"/>
    <cellStyle name="Normal 9 19 2" xfId="26895"/>
    <cellStyle name="Normal 9 19 2 2" xfId="26896"/>
    <cellStyle name="Normal 9 19 2 2 2" xfId="26897"/>
    <cellStyle name="Normal 9 19 2 2 2 2" xfId="26898"/>
    <cellStyle name="Normal 9 19 2 2 3" xfId="26899"/>
    <cellStyle name="Normal 9 19 2 2 4" xfId="26900"/>
    <cellStyle name="Normal 9 19 2 3" xfId="26901"/>
    <cellStyle name="Normal 9 19 2 3 2" xfId="26902"/>
    <cellStyle name="Normal 9 19 3" xfId="26903"/>
    <cellStyle name="Normal 9 19_Journal 1" xfId="26904"/>
    <cellStyle name="Normal 9 2" xfId="26905"/>
    <cellStyle name="Normal 9 2 2" xfId="26906"/>
    <cellStyle name="Normal 9 2 2 2" xfId="26907"/>
    <cellStyle name="Normal 9 2 2 3" xfId="26908"/>
    <cellStyle name="Normal 9 2 3" xfId="26909"/>
    <cellStyle name="Normal 9 2 3 2" xfId="26910"/>
    <cellStyle name="Normal 9 2 4" xfId="26911"/>
    <cellStyle name="Normal 9 2 4 2" xfId="26912"/>
    <cellStyle name="Normal 9 2 4 3" xfId="26913"/>
    <cellStyle name="Normal 9 2 5" xfId="26914"/>
    <cellStyle name="Normal 9 2 5 2" xfId="26915"/>
    <cellStyle name="Normal 9 2 6" xfId="26916"/>
    <cellStyle name="Normal 9 2 6 2" xfId="26917"/>
    <cellStyle name="Normal 9 2 7" xfId="26918"/>
    <cellStyle name="Normal 9 2 7 2" xfId="26919"/>
    <cellStyle name="Normal 9 2 8" xfId="26920"/>
    <cellStyle name="Normal 9 2_Journal 1" xfId="26921"/>
    <cellStyle name="Normal 9 20" xfId="26922"/>
    <cellStyle name="Normal 9 20 2" xfId="26923"/>
    <cellStyle name="Normal 9 20 2 2" xfId="26924"/>
    <cellStyle name="Normal 9 20 3" xfId="26925"/>
    <cellStyle name="Normal 9 20 3 2" xfId="26926"/>
    <cellStyle name="Normal 9 20 4" xfId="26927"/>
    <cellStyle name="Normal 9 21" xfId="26928"/>
    <cellStyle name="Normal 9 21 2" xfId="26929"/>
    <cellStyle name="Normal 9 21 2 2" xfId="26930"/>
    <cellStyle name="Normal 9 21 3" xfId="26931"/>
    <cellStyle name="Normal 9 21 4" xfId="26932"/>
    <cellStyle name="Normal 9 21 5" xfId="26933"/>
    <cellStyle name="Normal 9 22" xfId="26934"/>
    <cellStyle name="Normal 9 3" xfId="26935"/>
    <cellStyle name="Normal 9 3 2" xfId="26936"/>
    <cellStyle name="Normal 9 3 2 2" xfId="26937"/>
    <cellStyle name="Normal 9 3 2 2 2" xfId="26938"/>
    <cellStyle name="Normal 9 3 2 2 2 2" xfId="26939"/>
    <cellStyle name="Normal 9 3 2 2 3" xfId="26940"/>
    <cellStyle name="Normal 9 3 2 2 4" xfId="26941"/>
    <cellStyle name="Normal 9 3 2 3" xfId="26942"/>
    <cellStyle name="Normal 9 3 2 3 2" xfId="26943"/>
    <cellStyle name="Normal 9 3 3" xfId="26944"/>
    <cellStyle name="Normal 9 3_Journal 1" xfId="26945"/>
    <cellStyle name="Normal 9 4" xfId="26946"/>
    <cellStyle name="Normal 9 4 2" xfId="26947"/>
    <cellStyle name="Normal 9 4 2 2" xfId="26948"/>
    <cellStyle name="Normal 9 4 2 2 2" xfId="26949"/>
    <cellStyle name="Normal 9 4 2 2 2 2" xfId="26950"/>
    <cellStyle name="Normal 9 4 2 2 3" xfId="26951"/>
    <cellStyle name="Normal 9 4 2 2 4" xfId="26952"/>
    <cellStyle name="Normal 9 4 2 3" xfId="26953"/>
    <cellStyle name="Normal 9 4 2 3 2" xfId="26954"/>
    <cellStyle name="Normal 9 4 3" xfId="26955"/>
    <cellStyle name="Normal 9 4_Journal 1" xfId="26956"/>
    <cellStyle name="Normal 9 5" xfId="26957"/>
    <cellStyle name="Normal 9 5 2" xfId="26958"/>
    <cellStyle name="Normal 9 5 2 2" xfId="26959"/>
    <cellStyle name="Normal 9 5 2 2 2" xfId="26960"/>
    <cellStyle name="Normal 9 5 2 2 2 2" xfId="26961"/>
    <cellStyle name="Normal 9 5 2 2 3" xfId="26962"/>
    <cellStyle name="Normal 9 5 2 2 4" xfId="26963"/>
    <cellStyle name="Normal 9 5 2 3" xfId="26964"/>
    <cellStyle name="Normal 9 5 2 3 2" xfId="26965"/>
    <cellStyle name="Normal 9 5 3" xfId="26966"/>
    <cellStyle name="Normal 9 5_Journal 1" xfId="26967"/>
    <cellStyle name="Normal 9 6" xfId="26968"/>
    <cellStyle name="Normal 9 6 2" xfId="26969"/>
    <cellStyle name="Normal 9 6 2 2" xfId="26970"/>
    <cellStyle name="Normal 9 6 2 2 2" xfId="26971"/>
    <cellStyle name="Normal 9 6 2 2 2 2" xfId="26972"/>
    <cellStyle name="Normal 9 6 2 2 3" xfId="26973"/>
    <cellStyle name="Normal 9 6 2 2 4" xfId="26974"/>
    <cellStyle name="Normal 9 6 2 3" xfId="26975"/>
    <cellStyle name="Normal 9 6 2 3 2" xfId="26976"/>
    <cellStyle name="Normal 9 6 3" xfId="26977"/>
    <cellStyle name="Normal 9 6_Journal 1" xfId="26978"/>
    <cellStyle name="Normal 9 7" xfId="26979"/>
    <cellStyle name="Normal 9 7 2" xfId="26980"/>
    <cellStyle name="Normal 9 7 2 2" xfId="26981"/>
    <cellStyle name="Normal 9 7 2 2 2" xfId="26982"/>
    <cellStyle name="Normal 9 7 2 2 2 2" xfId="26983"/>
    <cellStyle name="Normal 9 7 2 2 3" xfId="26984"/>
    <cellStyle name="Normal 9 7 2 2 4" xfId="26985"/>
    <cellStyle name="Normal 9 7 2 3" xfId="26986"/>
    <cellStyle name="Normal 9 7 2 3 2" xfId="26987"/>
    <cellStyle name="Normal 9 7 3" xfId="26988"/>
    <cellStyle name="Normal 9 7_Journal 1" xfId="26989"/>
    <cellStyle name="Normal 9 8" xfId="26990"/>
    <cellStyle name="Normal 9 8 2" xfId="26991"/>
    <cellStyle name="Normal 9 8 2 2" xfId="26992"/>
    <cellStyle name="Normal 9 8 2 2 2" xfId="26993"/>
    <cellStyle name="Normal 9 8 2 2 2 2" xfId="26994"/>
    <cellStyle name="Normal 9 8 2 2 3" xfId="26995"/>
    <cellStyle name="Normal 9 8 2 2 4" xfId="26996"/>
    <cellStyle name="Normal 9 8 2 3" xfId="26997"/>
    <cellStyle name="Normal 9 8 2 3 2" xfId="26998"/>
    <cellStyle name="Normal 9 8 3" xfId="26999"/>
    <cellStyle name="Normal 9 8_Journal 1" xfId="27000"/>
    <cellStyle name="Normal 9 9" xfId="27001"/>
    <cellStyle name="Normal 9 9 2" xfId="27002"/>
    <cellStyle name="Normal 9 9 2 2" xfId="27003"/>
    <cellStyle name="Normal 9 9 2 2 2" xfId="27004"/>
    <cellStyle name="Normal 9 9 2 2 2 2" xfId="27005"/>
    <cellStyle name="Normal 9 9 2 2 3" xfId="27006"/>
    <cellStyle name="Normal 9 9 2 2 4" xfId="27007"/>
    <cellStyle name="Normal 9 9 2 3" xfId="27008"/>
    <cellStyle name="Normal 9 9 2 3 2" xfId="27009"/>
    <cellStyle name="Normal 9 9 3" xfId="27010"/>
    <cellStyle name="Normal 9 9_Journal 1" xfId="27011"/>
    <cellStyle name="Normal 9_60 Keyspan Corp TBBS 6-9" xfId="27012"/>
    <cellStyle name="Normal 90" xfId="27013"/>
    <cellStyle name="Normal 90 2" xfId="27014"/>
    <cellStyle name="Normal 90 2 2" xfId="27015"/>
    <cellStyle name="Normal 90 2 2 2" xfId="27016"/>
    <cellStyle name="Normal 90 2 2 2 2" xfId="27017"/>
    <cellStyle name="Normal 90 2 2 3" xfId="27018"/>
    <cellStyle name="Normal 90 2 2 4" xfId="27019"/>
    <cellStyle name="Normal 90 2 3" xfId="27020"/>
    <cellStyle name="Normal 90 2 3 2" xfId="27021"/>
    <cellStyle name="Normal 90 3" xfId="27022"/>
    <cellStyle name="Normal 90_Journal 1" xfId="27023"/>
    <cellStyle name="Normal 91" xfId="27024"/>
    <cellStyle name="Normal 91 2" xfId="27025"/>
    <cellStyle name="Normal 91 2 2" xfId="27026"/>
    <cellStyle name="Normal 91 2 2 2" xfId="27027"/>
    <cellStyle name="Normal 91 2 2 2 2" xfId="27028"/>
    <cellStyle name="Normal 91 2 2 3" xfId="27029"/>
    <cellStyle name="Normal 91 2 2 4" xfId="27030"/>
    <cellStyle name="Normal 91 2 3" xfId="27031"/>
    <cellStyle name="Normal 91 2 3 2" xfId="27032"/>
    <cellStyle name="Normal 91 3" xfId="27033"/>
    <cellStyle name="Normal 91_Journal 1" xfId="27034"/>
    <cellStyle name="Normal 92" xfId="27035"/>
    <cellStyle name="Normal 92 2" xfId="27036"/>
    <cellStyle name="Normal 92 2 2" xfId="27037"/>
    <cellStyle name="Normal 92 2 2 2" xfId="27038"/>
    <cellStyle name="Normal 92 2 2 2 2" xfId="27039"/>
    <cellStyle name="Normal 92 2 2 3" xfId="27040"/>
    <cellStyle name="Normal 92 2 2 4" xfId="27041"/>
    <cellStyle name="Normal 92 2 3" xfId="27042"/>
    <cellStyle name="Normal 92 2 3 2" xfId="27043"/>
    <cellStyle name="Normal 92 3" xfId="27044"/>
    <cellStyle name="Normal 92_Journal 1" xfId="27045"/>
    <cellStyle name="Normal 93" xfId="27046"/>
    <cellStyle name="Normal 93 2" xfId="27047"/>
    <cellStyle name="Normal 93 2 2" xfId="27048"/>
    <cellStyle name="Normal 93 2 2 2" xfId="27049"/>
    <cellStyle name="Normal 93 2 2 2 2" xfId="27050"/>
    <cellStyle name="Normal 93 2 2 3" xfId="27051"/>
    <cellStyle name="Normal 93 2 2 4" xfId="27052"/>
    <cellStyle name="Normal 93 2 3" xfId="27053"/>
    <cellStyle name="Normal 93 2 3 2" xfId="27054"/>
    <cellStyle name="Normal 93 3" xfId="27055"/>
    <cellStyle name="Normal 93_Journal 1" xfId="27056"/>
    <cellStyle name="Normal 94" xfId="27057"/>
    <cellStyle name="Normal 94 2" xfId="27058"/>
    <cellStyle name="Normal 94 2 2" xfId="27059"/>
    <cellStyle name="Normal 94 2 2 2" xfId="27060"/>
    <cellStyle name="Normal 94 2 2 2 2" xfId="27061"/>
    <cellStyle name="Normal 94 2 2 3" xfId="27062"/>
    <cellStyle name="Normal 94 2 2 4" xfId="27063"/>
    <cellStyle name="Normal 94 2 3" xfId="27064"/>
    <cellStyle name="Normal 94 2 3 2" xfId="27065"/>
    <cellStyle name="Normal 94 3" xfId="27066"/>
    <cellStyle name="Normal 94_Journal 1" xfId="27067"/>
    <cellStyle name="Normal 95" xfId="27068"/>
    <cellStyle name="Normal 95 2" xfId="27069"/>
    <cellStyle name="Normal 95 2 2" xfId="27070"/>
    <cellStyle name="Normal 95 2 2 2" xfId="27071"/>
    <cellStyle name="Normal 95 2 2 2 2" xfId="27072"/>
    <cellStyle name="Normal 95 2 2 3" xfId="27073"/>
    <cellStyle name="Normal 95 2 2 4" xfId="27074"/>
    <cellStyle name="Normal 95 2 3" xfId="27075"/>
    <cellStyle name="Normal 95 2 3 2" xfId="27076"/>
    <cellStyle name="Normal 95 3" xfId="27077"/>
    <cellStyle name="Normal 95_Journal 1" xfId="27078"/>
    <cellStyle name="Normal 96" xfId="27079"/>
    <cellStyle name="Normal 96 2" xfId="27080"/>
    <cellStyle name="Normal 96 2 2" xfId="27081"/>
    <cellStyle name="Normal 96 2 2 2" xfId="27082"/>
    <cellStyle name="Normal 96 2 2 2 2" xfId="27083"/>
    <cellStyle name="Normal 96 2 2 3" xfId="27084"/>
    <cellStyle name="Normal 96 2 2 4" xfId="27085"/>
    <cellStyle name="Normal 96 2 3" xfId="27086"/>
    <cellStyle name="Normal 96 2 3 2" xfId="27087"/>
    <cellStyle name="Normal 96 3" xfId="27088"/>
    <cellStyle name="Normal 96_Journal 1" xfId="27089"/>
    <cellStyle name="Normal 97" xfId="27090"/>
    <cellStyle name="Normal 97 2" xfId="27091"/>
    <cellStyle name="Normal 97 2 2" xfId="27092"/>
    <cellStyle name="Normal 97 2 2 2" xfId="27093"/>
    <cellStyle name="Normal 97 2 2 2 2" xfId="27094"/>
    <cellStyle name="Normal 97 2 2 3" xfId="27095"/>
    <cellStyle name="Normal 97 2 2 4" xfId="27096"/>
    <cellStyle name="Normal 97 2 3" xfId="27097"/>
    <cellStyle name="Normal 97 2 3 2" xfId="27098"/>
    <cellStyle name="Normal 97 3" xfId="27099"/>
    <cellStyle name="Normal 97_Journal 1" xfId="27100"/>
    <cellStyle name="Normal 98" xfId="27101"/>
    <cellStyle name="Normal 98 2" xfId="27102"/>
    <cellStyle name="Normal 98 2 2" xfId="27103"/>
    <cellStyle name="Normal 98 2 2 2" xfId="27104"/>
    <cellStyle name="Normal 98 2 2 2 2" xfId="27105"/>
    <cellStyle name="Normal 98 2 2 3" xfId="27106"/>
    <cellStyle name="Normal 98 2 2 4" xfId="27107"/>
    <cellStyle name="Normal 98 2 3" xfId="27108"/>
    <cellStyle name="Normal 98 2 3 2" xfId="27109"/>
    <cellStyle name="Normal 98 3" xfId="27110"/>
    <cellStyle name="Normal 98_Journal 1" xfId="27111"/>
    <cellStyle name="Normal 99" xfId="27112"/>
    <cellStyle name="Normal 99 2" xfId="27113"/>
    <cellStyle name="Normal 99 2 2" xfId="27114"/>
    <cellStyle name="Normal 99 2 2 2" xfId="27115"/>
    <cellStyle name="Normal 99 2 2 2 2" xfId="27116"/>
    <cellStyle name="Normal 99 2 2 3" xfId="27117"/>
    <cellStyle name="Normal 99 2 2 4" xfId="27118"/>
    <cellStyle name="Normal 99 2 3" xfId="27119"/>
    <cellStyle name="Normal 99 2 3 2" xfId="27120"/>
    <cellStyle name="Normal 99 3" xfId="27121"/>
    <cellStyle name="Normal 99_Journal 1" xfId="27122"/>
    <cellStyle name="Normal dotted under" xfId="27123"/>
    <cellStyle name="Normal U" xfId="27124"/>
    <cellStyle name="Normal_12 - March - 12 Mo FY12 Rev" xfId="44770"/>
    <cellStyle name="Normal_NIMO" xfId="5"/>
    <cellStyle name="Normal_Page 219 and  336 Revised Rachele 3-22-12 Final with JM (2)" xfId="44777"/>
    <cellStyle name="NormalGB" xfId="27125"/>
    <cellStyle name="nos13" xfId="44754"/>
    <cellStyle name="Note 10" xfId="27126"/>
    <cellStyle name="Note 10 2" xfId="27127"/>
    <cellStyle name="Note 10 2 10" xfId="27128"/>
    <cellStyle name="Note 10 2 10 2" xfId="27129"/>
    <cellStyle name="Note 10 2 10 2 2" xfId="27130"/>
    <cellStyle name="Note 10 2 10 2 3" xfId="27131"/>
    <cellStyle name="Note 10 2 10 3" xfId="27132"/>
    <cellStyle name="Note 10 2 10 3 2" xfId="27133"/>
    <cellStyle name="Note 10 2 10 3 3" xfId="27134"/>
    <cellStyle name="Note 10 2 10 4" xfId="27135"/>
    <cellStyle name="Note 10 2 10 4 2" xfId="27136"/>
    <cellStyle name="Note 10 2 10 4 3" xfId="27137"/>
    <cellStyle name="Note 10 2 10 5" xfId="27138"/>
    <cellStyle name="Note 10 2 10 5 2" xfId="27139"/>
    <cellStyle name="Note 10 2 10 5 3" xfId="27140"/>
    <cellStyle name="Note 10 2 10 6" xfId="27141"/>
    <cellStyle name="Note 10 2 10 7" xfId="27142"/>
    <cellStyle name="Note 10 2 11" xfId="27143"/>
    <cellStyle name="Note 10 2 11 2" xfId="27144"/>
    <cellStyle name="Note 10 2 11 2 2" xfId="27145"/>
    <cellStyle name="Note 10 2 11 2 3" xfId="27146"/>
    <cellStyle name="Note 10 2 11 3" xfId="27147"/>
    <cellStyle name="Note 10 2 11 3 2" xfId="27148"/>
    <cellStyle name="Note 10 2 11 3 3" xfId="27149"/>
    <cellStyle name="Note 10 2 11 4" xfId="27150"/>
    <cellStyle name="Note 10 2 11 4 2" xfId="27151"/>
    <cellStyle name="Note 10 2 11 4 3" xfId="27152"/>
    <cellStyle name="Note 10 2 11 5" xfId="27153"/>
    <cellStyle name="Note 10 2 11 5 2" xfId="27154"/>
    <cellStyle name="Note 10 2 11 5 3" xfId="27155"/>
    <cellStyle name="Note 10 2 11 6" xfId="27156"/>
    <cellStyle name="Note 10 2 11 7" xfId="27157"/>
    <cellStyle name="Note 10 2 12" xfId="27158"/>
    <cellStyle name="Note 10 2 12 2" xfId="27159"/>
    <cellStyle name="Note 10 2 12 2 2" xfId="27160"/>
    <cellStyle name="Note 10 2 12 2 3" xfId="27161"/>
    <cellStyle name="Note 10 2 12 3" xfId="27162"/>
    <cellStyle name="Note 10 2 12 3 2" xfId="27163"/>
    <cellStyle name="Note 10 2 12 3 3" xfId="27164"/>
    <cellStyle name="Note 10 2 12 4" xfId="27165"/>
    <cellStyle name="Note 10 2 12 4 2" xfId="27166"/>
    <cellStyle name="Note 10 2 12 4 3" xfId="27167"/>
    <cellStyle name="Note 10 2 12 5" xfId="27168"/>
    <cellStyle name="Note 10 2 12 5 2" xfId="27169"/>
    <cellStyle name="Note 10 2 12 5 3" xfId="27170"/>
    <cellStyle name="Note 10 2 12 6" xfId="27171"/>
    <cellStyle name="Note 10 2 12 7" xfId="27172"/>
    <cellStyle name="Note 10 2 13" xfId="27173"/>
    <cellStyle name="Note 10 2 13 2" xfId="27174"/>
    <cellStyle name="Note 10 2 13 2 2" xfId="27175"/>
    <cellStyle name="Note 10 2 13 2 3" xfId="27176"/>
    <cellStyle name="Note 10 2 13 3" xfId="27177"/>
    <cellStyle name="Note 10 2 13 3 2" xfId="27178"/>
    <cellStyle name="Note 10 2 13 3 3" xfId="27179"/>
    <cellStyle name="Note 10 2 13 4" xfId="27180"/>
    <cellStyle name="Note 10 2 13 4 2" xfId="27181"/>
    <cellStyle name="Note 10 2 13 4 3" xfId="27182"/>
    <cellStyle name="Note 10 2 13 5" xfId="27183"/>
    <cellStyle name="Note 10 2 13 5 2" xfId="27184"/>
    <cellStyle name="Note 10 2 13 5 3" xfId="27185"/>
    <cellStyle name="Note 10 2 13 6" xfId="27186"/>
    <cellStyle name="Note 10 2 13 7" xfId="27187"/>
    <cellStyle name="Note 10 2 14" xfId="27188"/>
    <cellStyle name="Note 10 2 14 2" xfId="27189"/>
    <cellStyle name="Note 10 2 14 2 2" xfId="27190"/>
    <cellStyle name="Note 10 2 14 2 3" xfId="27191"/>
    <cellStyle name="Note 10 2 14 3" xfId="27192"/>
    <cellStyle name="Note 10 2 14 3 2" xfId="27193"/>
    <cellStyle name="Note 10 2 14 3 3" xfId="27194"/>
    <cellStyle name="Note 10 2 14 4" xfId="27195"/>
    <cellStyle name="Note 10 2 14 4 2" xfId="27196"/>
    <cellStyle name="Note 10 2 14 4 3" xfId="27197"/>
    <cellStyle name="Note 10 2 14 5" xfId="27198"/>
    <cellStyle name="Note 10 2 14 5 2" xfId="27199"/>
    <cellStyle name="Note 10 2 14 5 3" xfId="27200"/>
    <cellStyle name="Note 10 2 14 6" xfId="27201"/>
    <cellStyle name="Note 10 2 14 7" xfId="27202"/>
    <cellStyle name="Note 10 2 15" xfId="27203"/>
    <cellStyle name="Note 10 2 15 2" xfId="27204"/>
    <cellStyle name="Note 10 2 15 2 2" xfId="27205"/>
    <cellStyle name="Note 10 2 15 2 3" xfId="27206"/>
    <cellStyle name="Note 10 2 15 3" xfId="27207"/>
    <cellStyle name="Note 10 2 15 3 2" xfId="27208"/>
    <cellStyle name="Note 10 2 15 3 3" xfId="27209"/>
    <cellStyle name="Note 10 2 15 4" xfId="27210"/>
    <cellStyle name="Note 10 2 15 4 2" xfId="27211"/>
    <cellStyle name="Note 10 2 15 4 3" xfId="27212"/>
    <cellStyle name="Note 10 2 15 5" xfId="27213"/>
    <cellStyle name="Note 10 2 15 5 2" xfId="27214"/>
    <cellStyle name="Note 10 2 15 5 3" xfId="27215"/>
    <cellStyle name="Note 10 2 15 6" xfId="27216"/>
    <cellStyle name="Note 10 2 15 7" xfId="27217"/>
    <cellStyle name="Note 10 2 16" xfId="27218"/>
    <cellStyle name="Note 10 2 16 2" xfId="27219"/>
    <cellStyle name="Note 10 2 16 2 2" xfId="27220"/>
    <cellStyle name="Note 10 2 16 2 3" xfId="27221"/>
    <cellStyle name="Note 10 2 16 3" xfId="27222"/>
    <cellStyle name="Note 10 2 16 3 2" xfId="27223"/>
    <cellStyle name="Note 10 2 16 3 3" xfId="27224"/>
    <cellStyle name="Note 10 2 16 4" xfId="27225"/>
    <cellStyle name="Note 10 2 16 4 2" xfId="27226"/>
    <cellStyle name="Note 10 2 16 4 3" xfId="27227"/>
    <cellStyle name="Note 10 2 16 5" xfId="27228"/>
    <cellStyle name="Note 10 2 16 5 2" xfId="27229"/>
    <cellStyle name="Note 10 2 16 5 3" xfId="27230"/>
    <cellStyle name="Note 10 2 16 6" xfId="27231"/>
    <cellStyle name="Note 10 2 16 7" xfId="27232"/>
    <cellStyle name="Note 10 2 17" xfId="27233"/>
    <cellStyle name="Note 10 2 17 2" xfId="27234"/>
    <cellStyle name="Note 10 2 17 2 2" xfId="27235"/>
    <cellStyle name="Note 10 2 17 2 3" xfId="27236"/>
    <cellStyle name="Note 10 2 17 3" xfId="27237"/>
    <cellStyle name="Note 10 2 17 3 2" xfId="27238"/>
    <cellStyle name="Note 10 2 17 3 3" xfId="27239"/>
    <cellStyle name="Note 10 2 17 4" xfId="27240"/>
    <cellStyle name="Note 10 2 17 4 2" xfId="27241"/>
    <cellStyle name="Note 10 2 17 4 3" xfId="27242"/>
    <cellStyle name="Note 10 2 17 5" xfId="27243"/>
    <cellStyle name="Note 10 2 17 5 2" xfId="27244"/>
    <cellStyle name="Note 10 2 17 5 3" xfId="27245"/>
    <cellStyle name="Note 10 2 17 6" xfId="27246"/>
    <cellStyle name="Note 10 2 17 7" xfId="27247"/>
    <cellStyle name="Note 10 2 18" xfId="27248"/>
    <cellStyle name="Note 10 2 18 2" xfId="27249"/>
    <cellStyle name="Note 10 2 18 2 2" xfId="27250"/>
    <cellStyle name="Note 10 2 18 2 3" xfId="27251"/>
    <cellStyle name="Note 10 2 18 3" xfId="27252"/>
    <cellStyle name="Note 10 2 18 3 2" xfId="27253"/>
    <cellStyle name="Note 10 2 18 3 3" xfId="27254"/>
    <cellStyle name="Note 10 2 18 4" xfId="27255"/>
    <cellStyle name="Note 10 2 18 4 2" xfId="27256"/>
    <cellStyle name="Note 10 2 18 4 3" xfId="27257"/>
    <cellStyle name="Note 10 2 18 5" xfId="27258"/>
    <cellStyle name="Note 10 2 18 5 2" xfId="27259"/>
    <cellStyle name="Note 10 2 18 5 3" xfId="27260"/>
    <cellStyle name="Note 10 2 18 6" xfId="27261"/>
    <cellStyle name="Note 10 2 18 7" xfId="27262"/>
    <cellStyle name="Note 10 2 19" xfId="27263"/>
    <cellStyle name="Note 10 2 19 2" xfId="27264"/>
    <cellStyle name="Note 10 2 19 3" xfId="27265"/>
    <cellStyle name="Note 10 2 2" xfId="27266"/>
    <cellStyle name="Note 10 2 2 2" xfId="27267"/>
    <cellStyle name="Note 10 2 2 2 2" xfId="27268"/>
    <cellStyle name="Note 10 2 2 2 3" xfId="27269"/>
    <cellStyle name="Note 10 2 2 2 4" xfId="27270"/>
    <cellStyle name="Note 10 2 2 3" xfId="27271"/>
    <cellStyle name="Note 10 2 2 3 2" xfId="27272"/>
    <cellStyle name="Note 10 2 2 3 3" xfId="27273"/>
    <cellStyle name="Note 10 2 2 4" xfId="27274"/>
    <cellStyle name="Note 10 2 2 4 2" xfId="27275"/>
    <cellStyle name="Note 10 2 2 4 3" xfId="27276"/>
    <cellStyle name="Note 10 2 2 5" xfId="27277"/>
    <cellStyle name="Note 10 2 2 5 2" xfId="27278"/>
    <cellStyle name="Note 10 2 2 5 3" xfId="27279"/>
    <cellStyle name="Note 10 2 2 6" xfId="27280"/>
    <cellStyle name="Note 10 2 2 6 2" xfId="27281"/>
    <cellStyle name="Note 10 2 2 6 3" xfId="27282"/>
    <cellStyle name="Note 10 2 2 7" xfId="27283"/>
    <cellStyle name="Note 10 2 2 8" xfId="27284"/>
    <cellStyle name="Note 10 2 2 9" xfId="27285"/>
    <cellStyle name="Note 10 2 20" xfId="27286"/>
    <cellStyle name="Note 10 2 20 2" xfId="27287"/>
    <cellStyle name="Note 10 2 20 3" xfId="27288"/>
    <cellStyle name="Note 10 2 21" xfId="27289"/>
    <cellStyle name="Note 10 2 21 2" xfId="27290"/>
    <cellStyle name="Note 10 2 21 3" xfId="27291"/>
    <cellStyle name="Note 10 2 22" xfId="27292"/>
    <cellStyle name="Note 10 2 3" xfId="27293"/>
    <cellStyle name="Note 10 2 3 2" xfId="27294"/>
    <cellStyle name="Note 10 2 3 2 2" xfId="27295"/>
    <cellStyle name="Note 10 2 3 2 3" xfId="27296"/>
    <cellStyle name="Note 10 2 3 2 4" xfId="27297"/>
    <cellStyle name="Note 10 2 3 3" xfId="27298"/>
    <cellStyle name="Note 10 2 3 3 2" xfId="27299"/>
    <cellStyle name="Note 10 2 3 3 3" xfId="27300"/>
    <cellStyle name="Note 10 2 3 4" xfId="27301"/>
    <cellStyle name="Note 10 2 3 4 2" xfId="27302"/>
    <cellStyle name="Note 10 2 3 4 3" xfId="27303"/>
    <cellStyle name="Note 10 2 3 5" xfId="27304"/>
    <cellStyle name="Note 10 2 3 5 2" xfId="27305"/>
    <cellStyle name="Note 10 2 3 5 3" xfId="27306"/>
    <cellStyle name="Note 10 2 3 6" xfId="27307"/>
    <cellStyle name="Note 10 2 3 6 2" xfId="27308"/>
    <cellStyle name="Note 10 2 3 6 3" xfId="27309"/>
    <cellStyle name="Note 10 2 3 7" xfId="27310"/>
    <cellStyle name="Note 10 2 3 7 2" xfId="27311"/>
    <cellStyle name="Note 10 2 3 7 3" xfId="27312"/>
    <cellStyle name="Note 10 2 3 8" xfId="27313"/>
    <cellStyle name="Note 10 2 3 9" xfId="27314"/>
    <cellStyle name="Note 10 2 4" xfId="27315"/>
    <cellStyle name="Note 10 2 4 2" xfId="27316"/>
    <cellStyle name="Note 10 2 4 2 2" xfId="27317"/>
    <cellStyle name="Note 10 2 4 2 3" xfId="27318"/>
    <cellStyle name="Note 10 2 4 3" xfId="27319"/>
    <cellStyle name="Note 10 2 4 3 2" xfId="27320"/>
    <cellStyle name="Note 10 2 4 3 3" xfId="27321"/>
    <cellStyle name="Note 10 2 4 4" xfId="27322"/>
    <cellStyle name="Note 10 2 4 4 2" xfId="27323"/>
    <cellStyle name="Note 10 2 4 4 3" xfId="27324"/>
    <cellStyle name="Note 10 2 4 5" xfId="27325"/>
    <cellStyle name="Note 10 2 4 5 2" xfId="27326"/>
    <cellStyle name="Note 10 2 4 5 3" xfId="27327"/>
    <cellStyle name="Note 10 2 4 6" xfId="27328"/>
    <cellStyle name="Note 10 2 5" xfId="27329"/>
    <cellStyle name="Note 10 2 5 2" xfId="27330"/>
    <cellStyle name="Note 10 2 5 2 2" xfId="27331"/>
    <cellStyle name="Note 10 2 5 2 3" xfId="27332"/>
    <cellStyle name="Note 10 2 5 3" xfId="27333"/>
    <cellStyle name="Note 10 2 5 3 2" xfId="27334"/>
    <cellStyle name="Note 10 2 5 3 3" xfId="27335"/>
    <cellStyle name="Note 10 2 5 4" xfId="27336"/>
    <cellStyle name="Note 10 2 5 4 2" xfId="27337"/>
    <cellStyle name="Note 10 2 5 4 3" xfId="27338"/>
    <cellStyle name="Note 10 2 5 5" xfId="27339"/>
    <cellStyle name="Note 10 2 5 5 2" xfId="27340"/>
    <cellStyle name="Note 10 2 5 5 3" xfId="27341"/>
    <cellStyle name="Note 10 2 5 6" xfId="27342"/>
    <cellStyle name="Note 10 2 6" xfId="27343"/>
    <cellStyle name="Note 10 2 6 2" xfId="27344"/>
    <cellStyle name="Note 10 2 6 2 2" xfId="27345"/>
    <cellStyle name="Note 10 2 6 2 3" xfId="27346"/>
    <cellStyle name="Note 10 2 6 3" xfId="27347"/>
    <cellStyle name="Note 10 2 6 3 2" xfId="27348"/>
    <cellStyle name="Note 10 2 6 3 3" xfId="27349"/>
    <cellStyle name="Note 10 2 6 4" xfId="27350"/>
    <cellStyle name="Note 10 2 6 4 2" xfId="27351"/>
    <cellStyle name="Note 10 2 6 4 3" xfId="27352"/>
    <cellStyle name="Note 10 2 6 5" xfId="27353"/>
    <cellStyle name="Note 10 2 6 5 2" xfId="27354"/>
    <cellStyle name="Note 10 2 6 5 3" xfId="27355"/>
    <cellStyle name="Note 10 2 6 6" xfId="27356"/>
    <cellStyle name="Note 10 2 7" xfId="27357"/>
    <cellStyle name="Note 10 2 7 2" xfId="27358"/>
    <cellStyle name="Note 10 2 7 2 2" xfId="27359"/>
    <cellStyle name="Note 10 2 7 2 3" xfId="27360"/>
    <cellStyle name="Note 10 2 7 3" xfId="27361"/>
    <cellStyle name="Note 10 2 7 3 2" xfId="27362"/>
    <cellStyle name="Note 10 2 7 3 3" xfId="27363"/>
    <cellStyle name="Note 10 2 7 4" xfId="27364"/>
    <cellStyle name="Note 10 2 7 4 2" xfId="27365"/>
    <cellStyle name="Note 10 2 7 4 3" xfId="27366"/>
    <cellStyle name="Note 10 2 7 5" xfId="27367"/>
    <cellStyle name="Note 10 2 7 5 2" xfId="27368"/>
    <cellStyle name="Note 10 2 7 5 3" xfId="27369"/>
    <cellStyle name="Note 10 2 7 6" xfId="27370"/>
    <cellStyle name="Note 10 2 8" xfId="27371"/>
    <cellStyle name="Note 10 2 8 2" xfId="27372"/>
    <cellStyle name="Note 10 2 8 2 2" xfId="27373"/>
    <cellStyle name="Note 10 2 8 2 3" xfId="27374"/>
    <cellStyle name="Note 10 2 8 3" xfId="27375"/>
    <cellStyle name="Note 10 2 8 3 2" xfId="27376"/>
    <cellStyle name="Note 10 2 8 3 3" xfId="27377"/>
    <cellStyle name="Note 10 2 8 4" xfId="27378"/>
    <cellStyle name="Note 10 2 8 4 2" xfId="27379"/>
    <cellStyle name="Note 10 2 8 4 3" xfId="27380"/>
    <cellStyle name="Note 10 2 8 5" xfId="27381"/>
    <cellStyle name="Note 10 2 8 5 2" xfId="27382"/>
    <cellStyle name="Note 10 2 8 5 3" xfId="27383"/>
    <cellStyle name="Note 10 2 8 6" xfId="27384"/>
    <cellStyle name="Note 10 2 9" xfId="27385"/>
    <cellStyle name="Note 10 2 9 2" xfId="27386"/>
    <cellStyle name="Note 10 2 9 2 2" xfId="27387"/>
    <cellStyle name="Note 10 2 9 2 3" xfId="27388"/>
    <cellStyle name="Note 10 2 9 3" xfId="27389"/>
    <cellStyle name="Note 10 2 9 3 2" xfId="27390"/>
    <cellStyle name="Note 10 2 9 3 3" xfId="27391"/>
    <cellStyle name="Note 10 2 9 4" xfId="27392"/>
    <cellStyle name="Note 10 2 9 4 2" xfId="27393"/>
    <cellStyle name="Note 10 2 9 4 3" xfId="27394"/>
    <cellStyle name="Note 10 2 9 5" xfId="27395"/>
    <cellStyle name="Note 10 2 9 5 2" xfId="27396"/>
    <cellStyle name="Note 10 2 9 5 3" xfId="27397"/>
    <cellStyle name="Note 10 2 9 6" xfId="27398"/>
    <cellStyle name="Note 10 2 9 7" xfId="27399"/>
    <cellStyle name="Note 10 3" xfId="27400"/>
    <cellStyle name="Note 10 3 10" xfId="27401"/>
    <cellStyle name="Note 10 3 2" xfId="27402"/>
    <cellStyle name="Note 10 3 2 2" xfId="27403"/>
    <cellStyle name="Note 10 3 2 3" xfId="27404"/>
    <cellStyle name="Note 10 3 2 4" xfId="27405"/>
    <cellStyle name="Note 10 3 3" xfId="27406"/>
    <cellStyle name="Note 10 3 3 2" xfId="27407"/>
    <cellStyle name="Note 10 3 3 3" xfId="27408"/>
    <cellStyle name="Note 10 3 4" xfId="27409"/>
    <cellStyle name="Note 10 3 4 2" xfId="27410"/>
    <cellStyle name="Note 10 3 4 3" xfId="27411"/>
    <cellStyle name="Note 10 3 5" xfId="27412"/>
    <cellStyle name="Note 10 3 5 2" xfId="27413"/>
    <cellStyle name="Note 10 3 5 3" xfId="27414"/>
    <cellStyle name="Note 10 3 6" xfId="27415"/>
    <cellStyle name="Note 10 3 6 2" xfId="27416"/>
    <cellStyle name="Note 10 3 6 3" xfId="27417"/>
    <cellStyle name="Note 10 3 7" xfId="27418"/>
    <cellStyle name="Note 10 3 7 2" xfId="27419"/>
    <cellStyle name="Note 10 3 7 3" xfId="27420"/>
    <cellStyle name="Note 10 3 8" xfId="27421"/>
    <cellStyle name="Note 10 3 9" xfId="27422"/>
    <cellStyle name="Note 10 4" xfId="27423"/>
    <cellStyle name="Note 10 4 10" xfId="27424"/>
    <cellStyle name="Note 10 4 11" xfId="27425"/>
    <cellStyle name="Note 10 4 2" xfId="27426"/>
    <cellStyle name="Note 10 4 2 2" xfId="27427"/>
    <cellStyle name="Note 10 4 2 3" xfId="27428"/>
    <cellStyle name="Note 10 4 2 4" xfId="27429"/>
    <cellStyle name="Note 10 4 3" xfId="27430"/>
    <cellStyle name="Note 10 4 3 2" xfId="27431"/>
    <cellStyle name="Note 10 4 3 3" xfId="27432"/>
    <cellStyle name="Note 10 4 4" xfId="27433"/>
    <cellStyle name="Note 10 4 4 2" xfId="27434"/>
    <cellStyle name="Note 10 4 4 3" xfId="27435"/>
    <cellStyle name="Note 10 4 5" xfId="27436"/>
    <cellStyle name="Note 10 4 5 2" xfId="27437"/>
    <cellStyle name="Note 10 4 5 3" xfId="27438"/>
    <cellStyle name="Note 10 4 6" xfId="27439"/>
    <cellStyle name="Note 10 4 6 2" xfId="27440"/>
    <cellStyle name="Note 10 4 6 3" xfId="27441"/>
    <cellStyle name="Note 10 4 7" xfId="27442"/>
    <cellStyle name="Note 10 4 7 2" xfId="27443"/>
    <cellStyle name="Note 10 4 7 3" xfId="27444"/>
    <cellStyle name="Note 10 4 8" xfId="27445"/>
    <cellStyle name="Note 10 4 8 2" xfId="27446"/>
    <cellStyle name="Note 10 4 8 3" xfId="27447"/>
    <cellStyle name="Note 10 4 9" xfId="27448"/>
    <cellStyle name="Note 10 5" xfId="27449"/>
    <cellStyle name="Note 10 5 2" xfId="27450"/>
    <cellStyle name="Note 10 5 2 2" xfId="27451"/>
    <cellStyle name="Note 10 5 2 3" xfId="27452"/>
    <cellStyle name="Note 10 5 3" xfId="27453"/>
    <cellStyle name="Note 10 5 3 2" xfId="27454"/>
    <cellStyle name="Note 10 5 3 3" xfId="27455"/>
    <cellStyle name="Note 10 5 4" xfId="27456"/>
    <cellStyle name="Note 10 5 4 2" xfId="27457"/>
    <cellStyle name="Note 10 5 4 3" xfId="27458"/>
    <cellStyle name="Note 10 5 5" xfId="27459"/>
    <cellStyle name="Note 10 5 5 2" xfId="27460"/>
    <cellStyle name="Note 10 5 5 3" xfId="27461"/>
    <cellStyle name="Note 10 5 6" xfId="27462"/>
    <cellStyle name="Note 10 5 7" xfId="27463"/>
    <cellStyle name="Note 10 5 8" xfId="27464"/>
    <cellStyle name="Note 10 6" xfId="27465"/>
    <cellStyle name="Note 11" xfId="27466"/>
    <cellStyle name="Note 11 10" xfId="27467"/>
    <cellStyle name="Note 11 10 2" xfId="27468"/>
    <cellStyle name="Note 11 10 2 2" xfId="27469"/>
    <cellStyle name="Note 11 10 2 3" xfId="27470"/>
    <cellStyle name="Note 11 10 3" xfId="27471"/>
    <cellStyle name="Note 11 10 3 2" xfId="27472"/>
    <cellStyle name="Note 11 10 3 3" xfId="27473"/>
    <cellStyle name="Note 11 10 4" xfId="27474"/>
    <cellStyle name="Note 11 10 4 2" xfId="27475"/>
    <cellStyle name="Note 11 10 4 3" xfId="27476"/>
    <cellStyle name="Note 11 10 5" xfId="27477"/>
    <cellStyle name="Note 11 10 5 2" xfId="27478"/>
    <cellStyle name="Note 11 10 5 3" xfId="27479"/>
    <cellStyle name="Note 11 10 6" xfId="27480"/>
    <cellStyle name="Note 11 10 7" xfId="27481"/>
    <cellStyle name="Note 11 11" xfId="27482"/>
    <cellStyle name="Note 11 11 2" xfId="27483"/>
    <cellStyle name="Note 11 11 2 2" xfId="27484"/>
    <cellStyle name="Note 11 11 2 3" xfId="27485"/>
    <cellStyle name="Note 11 11 3" xfId="27486"/>
    <cellStyle name="Note 11 11 3 2" xfId="27487"/>
    <cellStyle name="Note 11 11 3 3" xfId="27488"/>
    <cellStyle name="Note 11 11 4" xfId="27489"/>
    <cellStyle name="Note 11 11 4 2" xfId="27490"/>
    <cellStyle name="Note 11 11 4 3" xfId="27491"/>
    <cellStyle name="Note 11 11 5" xfId="27492"/>
    <cellStyle name="Note 11 11 5 2" xfId="27493"/>
    <cellStyle name="Note 11 11 5 3" xfId="27494"/>
    <cellStyle name="Note 11 11 6" xfId="27495"/>
    <cellStyle name="Note 11 11 7" xfId="27496"/>
    <cellStyle name="Note 11 12" xfId="27497"/>
    <cellStyle name="Note 11 12 2" xfId="27498"/>
    <cellStyle name="Note 11 12 2 2" xfId="27499"/>
    <cellStyle name="Note 11 12 2 3" xfId="27500"/>
    <cellStyle name="Note 11 12 3" xfId="27501"/>
    <cellStyle name="Note 11 12 3 2" xfId="27502"/>
    <cellStyle name="Note 11 12 3 3" xfId="27503"/>
    <cellStyle name="Note 11 12 4" xfId="27504"/>
    <cellStyle name="Note 11 12 4 2" xfId="27505"/>
    <cellStyle name="Note 11 12 4 3" xfId="27506"/>
    <cellStyle name="Note 11 12 5" xfId="27507"/>
    <cellStyle name="Note 11 12 5 2" xfId="27508"/>
    <cellStyle name="Note 11 12 5 3" xfId="27509"/>
    <cellStyle name="Note 11 12 6" xfId="27510"/>
    <cellStyle name="Note 11 12 7" xfId="27511"/>
    <cellStyle name="Note 11 13" xfId="27512"/>
    <cellStyle name="Note 11 13 2" xfId="27513"/>
    <cellStyle name="Note 11 13 2 2" xfId="27514"/>
    <cellStyle name="Note 11 13 2 3" xfId="27515"/>
    <cellStyle name="Note 11 13 3" xfId="27516"/>
    <cellStyle name="Note 11 13 3 2" xfId="27517"/>
    <cellStyle name="Note 11 13 3 3" xfId="27518"/>
    <cellStyle name="Note 11 13 4" xfId="27519"/>
    <cellStyle name="Note 11 13 4 2" xfId="27520"/>
    <cellStyle name="Note 11 13 4 3" xfId="27521"/>
    <cellStyle name="Note 11 13 5" xfId="27522"/>
    <cellStyle name="Note 11 13 5 2" xfId="27523"/>
    <cellStyle name="Note 11 13 5 3" xfId="27524"/>
    <cellStyle name="Note 11 13 6" xfId="27525"/>
    <cellStyle name="Note 11 13 7" xfId="27526"/>
    <cellStyle name="Note 11 14" xfId="27527"/>
    <cellStyle name="Note 11 14 2" xfId="27528"/>
    <cellStyle name="Note 11 14 2 2" xfId="27529"/>
    <cellStyle name="Note 11 14 2 3" xfId="27530"/>
    <cellStyle name="Note 11 14 3" xfId="27531"/>
    <cellStyle name="Note 11 14 3 2" xfId="27532"/>
    <cellStyle name="Note 11 14 3 3" xfId="27533"/>
    <cellStyle name="Note 11 14 4" xfId="27534"/>
    <cellStyle name="Note 11 14 4 2" xfId="27535"/>
    <cellStyle name="Note 11 14 4 3" xfId="27536"/>
    <cellStyle name="Note 11 14 5" xfId="27537"/>
    <cellStyle name="Note 11 14 5 2" xfId="27538"/>
    <cellStyle name="Note 11 14 5 3" xfId="27539"/>
    <cellStyle name="Note 11 14 6" xfId="27540"/>
    <cellStyle name="Note 11 14 7" xfId="27541"/>
    <cellStyle name="Note 11 15" xfId="27542"/>
    <cellStyle name="Note 11 15 2" xfId="27543"/>
    <cellStyle name="Note 11 15 2 2" xfId="27544"/>
    <cellStyle name="Note 11 15 2 3" xfId="27545"/>
    <cellStyle name="Note 11 15 3" xfId="27546"/>
    <cellStyle name="Note 11 15 3 2" xfId="27547"/>
    <cellStyle name="Note 11 15 3 3" xfId="27548"/>
    <cellStyle name="Note 11 15 4" xfId="27549"/>
    <cellStyle name="Note 11 15 4 2" xfId="27550"/>
    <cellStyle name="Note 11 15 4 3" xfId="27551"/>
    <cellStyle name="Note 11 15 5" xfId="27552"/>
    <cellStyle name="Note 11 15 5 2" xfId="27553"/>
    <cellStyle name="Note 11 15 5 3" xfId="27554"/>
    <cellStyle name="Note 11 15 6" xfId="27555"/>
    <cellStyle name="Note 11 15 7" xfId="27556"/>
    <cellStyle name="Note 11 16" xfId="27557"/>
    <cellStyle name="Note 11 16 2" xfId="27558"/>
    <cellStyle name="Note 11 16 2 2" xfId="27559"/>
    <cellStyle name="Note 11 16 2 3" xfId="27560"/>
    <cellStyle name="Note 11 16 3" xfId="27561"/>
    <cellStyle name="Note 11 16 3 2" xfId="27562"/>
    <cellStyle name="Note 11 16 3 3" xfId="27563"/>
    <cellStyle name="Note 11 16 4" xfId="27564"/>
    <cellStyle name="Note 11 16 4 2" xfId="27565"/>
    <cellStyle name="Note 11 16 4 3" xfId="27566"/>
    <cellStyle name="Note 11 16 5" xfId="27567"/>
    <cellStyle name="Note 11 16 5 2" xfId="27568"/>
    <cellStyle name="Note 11 16 5 3" xfId="27569"/>
    <cellStyle name="Note 11 16 6" xfId="27570"/>
    <cellStyle name="Note 11 16 7" xfId="27571"/>
    <cellStyle name="Note 11 17" xfId="27572"/>
    <cellStyle name="Note 11 17 2" xfId="27573"/>
    <cellStyle name="Note 11 17 2 2" xfId="27574"/>
    <cellStyle name="Note 11 17 2 3" xfId="27575"/>
    <cellStyle name="Note 11 17 3" xfId="27576"/>
    <cellStyle name="Note 11 17 3 2" xfId="27577"/>
    <cellStyle name="Note 11 17 3 3" xfId="27578"/>
    <cellStyle name="Note 11 17 4" xfId="27579"/>
    <cellStyle name="Note 11 17 4 2" xfId="27580"/>
    <cellStyle name="Note 11 17 4 3" xfId="27581"/>
    <cellStyle name="Note 11 17 5" xfId="27582"/>
    <cellStyle name="Note 11 17 5 2" xfId="27583"/>
    <cellStyle name="Note 11 17 5 3" xfId="27584"/>
    <cellStyle name="Note 11 17 6" xfId="27585"/>
    <cellStyle name="Note 11 17 7" xfId="27586"/>
    <cellStyle name="Note 11 18" xfId="27587"/>
    <cellStyle name="Note 11 18 2" xfId="27588"/>
    <cellStyle name="Note 11 18 2 2" xfId="27589"/>
    <cellStyle name="Note 11 18 2 3" xfId="27590"/>
    <cellStyle name="Note 11 18 3" xfId="27591"/>
    <cellStyle name="Note 11 18 3 2" xfId="27592"/>
    <cellStyle name="Note 11 18 3 3" xfId="27593"/>
    <cellStyle name="Note 11 18 4" xfId="27594"/>
    <cellStyle name="Note 11 18 4 2" xfId="27595"/>
    <cellStyle name="Note 11 18 4 3" xfId="27596"/>
    <cellStyle name="Note 11 18 5" xfId="27597"/>
    <cellStyle name="Note 11 18 5 2" xfId="27598"/>
    <cellStyle name="Note 11 18 5 3" xfId="27599"/>
    <cellStyle name="Note 11 18 6" xfId="27600"/>
    <cellStyle name="Note 11 18 7" xfId="27601"/>
    <cellStyle name="Note 11 19" xfId="27602"/>
    <cellStyle name="Note 11 19 2" xfId="27603"/>
    <cellStyle name="Note 11 19 2 2" xfId="27604"/>
    <cellStyle name="Note 11 19 2 3" xfId="27605"/>
    <cellStyle name="Note 11 19 3" xfId="27606"/>
    <cellStyle name="Note 11 19 3 2" xfId="27607"/>
    <cellStyle name="Note 11 19 3 3" xfId="27608"/>
    <cellStyle name="Note 11 19 4" xfId="27609"/>
    <cellStyle name="Note 11 19 4 2" xfId="27610"/>
    <cellStyle name="Note 11 19 4 3" xfId="27611"/>
    <cellStyle name="Note 11 19 5" xfId="27612"/>
    <cellStyle name="Note 11 19 5 2" xfId="27613"/>
    <cellStyle name="Note 11 19 5 3" xfId="27614"/>
    <cellStyle name="Note 11 19 6" xfId="27615"/>
    <cellStyle name="Note 11 19 7" xfId="27616"/>
    <cellStyle name="Note 11 2" xfId="27617"/>
    <cellStyle name="Note 11 2 10" xfId="27618"/>
    <cellStyle name="Note 11 2 11" xfId="27619"/>
    <cellStyle name="Note 11 2 2" xfId="27620"/>
    <cellStyle name="Note 11 2 2 10" xfId="27621"/>
    <cellStyle name="Note 11 2 2 2" xfId="27622"/>
    <cellStyle name="Note 11 2 2 2 2" xfId="27623"/>
    <cellStyle name="Note 11 2 2 2 3" xfId="27624"/>
    <cellStyle name="Note 11 2 2 2 4" xfId="27625"/>
    <cellStyle name="Note 11 2 2 3" xfId="27626"/>
    <cellStyle name="Note 11 2 2 3 2" xfId="27627"/>
    <cellStyle name="Note 11 2 2 3 3" xfId="27628"/>
    <cellStyle name="Note 11 2 2 4" xfId="27629"/>
    <cellStyle name="Note 11 2 2 4 2" xfId="27630"/>
    <cellStyle name="Note 11 2 2 4 3" xfId="27631"/>
    <cellStyle name="Note 11 2 2 5" xfId="27632"/>
    <cellStyle name="Note 11 2 2 5 2" xfId="27633"/>
    <cellStyle name="Note 11 2 2 5 3" xfId="27634"/>
    <cellStyle name="Note 11 2 2 6" xfId="27635"/>
    <cellStyle name="Note 11 2 2 6 2" xfId="27636"/>
    <cellStyle name="Note 11 2 2 6 3" xfId="27637"/>
    <cellStyle name="Note 11 2 2 7" xfId="27638"/>
    <cellStyle name="Note 11 2 2 7 2" xfId="27639"/>
    <cellStyle name="Note 11 2 2 7 3" xfId="27640"/>
    <cellStyle name="Note 11 2 2 8" xfId="27641"/>
    <cellStyle name="Note 11 2 2 9" xfId="27642"/>
    <cellStyle name="Note 11 2 3" xfId="27643"/>
    <cellStyle name="Note 11 2 3 2" xfId="27644"/>
    <cellStyle name="Note 11 2 3 2 2" xfId="27645"/>
    <cellStyle name="Note 11 2 3 2 3" xfId="27646"/>
    <cellStyle name="Note 11 2 3 2 4" xfId="27647"/>
    <cellStyle name="Note 11 2 3 3" xfId="27648"/>
    <cellStyle name="Note 11 2 3 3 2" xfId="27649"/>
    <cellStyle name="Note 11 2 3 3 3" xfId="27650"/>
    <cellStyle name="Note 11 2 3 4" xfId="27651"/>
    <cellStyle name="Note 11 2 3 4 2" xfId="27652"/>
    <cellStyle name="Note 11 2 3 4 3" xfId="27653"/>
    <cellStyle name="Note 11 2 3 5" xfId="27654"/>
    <cellStyle name="Note 11 2 3 6" xfId="27655"/>
    <cellStyle name="Note 11 2 3 7" xfId="27656"/>
    <cellStyle name="Note 11 2 4" xfId="27657"/>
    <cellStyle name="Note 11 2 4 2" xfId="27658"/>
    <cellStyle name="Note 11 2 4 3" xfId="27659"/>
    <cellStyle name="Note 11 2 5" xfId="27660"/>
    <cellStyle name="Note 11 2 5 2" xfId="27661"/>
    <cellStyle name="Note 11 2 5 3" xfId="27662"/>
    <cellStyle name="Note 11 2 6" xfId="27663"/>
    <cellStyle name="Note 11 2 6 2" xfId="27664"/>
    <cellStyle name="Note 11 2 6 3" xfId="27665"/>
    <cellStyle name="Note 11 2 7" xfId="27666"/>
    <cellStyle name="Note 11 2 7 2" xfId="27667"/>
    <cellStyle name="Note 11 2 7 3" xfId="27668"/>
    <cellStyle name="Note 11 2 8" xfId="27669"/>
    <cellStyle name="Note 11 2 8 2" xfId="27670"/>
    <cellStyle name="Note 11 2 8 3" xfId="27671"/>
    <cellStyle name="Note 11 2 9" xfId="27672"/>
    <cellStyle name="Note 11 20" xfId="27673"/>
    <cellStyle name="Note 11 20 2" xfId="27674"/>
    <cellStyle name="Note 11 20 2 2" xfId="27675"/>
    <cellStyle name="Note 11 20 2 3" xfId="27676"/>
    <cellStyle name="Note 11 20 3" xfId="27677"/>
    <cellStyle name="Note 11 20 3 2" xfId="27678"/>
    <cellStyle name="Note 11 20 3 3" xfId="27679"/>
    <cellStyle name="Note 11 20 4" xfId="27680"/>
    <cellStyle name="Note 11 20 4 2" xfId="27681"/>
    <cellStyle name="Note 11 20 4 3" xfId="27682"/>
    <cellStyle name="Note 11 20 5" xfId="27683"/>
    <cellStyle name="Note 11 20 5 2" xfId="27684"/>
    <cellStyle name="Note 11 20 5 3" xfId="27685"/>
    <cellStyle name="Note 11 20 6" xfId="27686"/>
    <cellStyle name="Note 11 20 7" xfId="27687"/>
    <cellStyle name="Note 11 21" xfId="27688"/>
    <cellStyle name="Note 11 21 2" xfId="27689"/>
    <cellStyle name="Note 11 21 2 2" xfId="27690"/>
    <cellStyle name="Note 11 21 2 3" xfId="27691"/>
    <cellStyle name="Note 11 21 3" xfId="27692"/>
    <cellStyle name="Note 11 21 3 2" xfId="27693"/>
    <cellStyle name="Note 11 21 3 3" xfId="27694"/>
    <cellStyle name="Note 11 21 4" xfId="27695"/>
    <cellStyle name="Note 11 21 4 2" xfId="27696"/>
    <cellStyle name="Note 11 21 4 3" xfId="27697"/>
    <cellStyle name="Note 11 21 5" xfId="27698"/>
    <cellStyle name="Note 11 21 5 2" xfId="27699"/>
    <cellStyle name="Note 11 21 5 3" xfId="27700"/>
    <cellStyle name="Note 11 21 6" xfId="27701"/>
    <cellStyle name="Note 11 21 7" xfId="27702"/>
    <cellStyle name="Note 11 22" xfId="27703"/>
    <cellStyle name="Note 11 22 2" xfId="27704"/>
    <cellStyle name="Note 11 22 2 2" xfId="27705"/>
    <cellStyle name="Note 11 22 2 3" xfId="27706"/>
    <cellStyle name="Note 11 22 3" xfId="27707"/>
    <cellStyle name="Note 11 22 3 2" xfId="27708"/>
    <cellStyle name="Note 11 22 3 3" xfId="27709"/>
    <cellStyle name="Note 11 22 4" xfId="27710"/>
    <cellStyle name="Note 11 22 4 2" xfId="27711"/>
    <cellStyle name="Note 11 22 4 3" xfId="27712"/>
    <cellStyle name="Note 11 22 5" xfId="27713"/>
    <cellStyle name="Note 11 22 5 2" xfId="27714"/>
    <cellStyle name="Note 11 22 5 3" xfId="27715"/>
    <cellStyle name="Note 11 22 6" xfId="27716"/>
    <cellStyle name="Note 11 22 7" xfId="27717"/>
    <cellStyle name="Note 11 23" xfId="27718"/>
    <cellStyle name="Note 11 23 2" xfId="27719"/>
    <cellStyle name="Note 11 23 3" xfId="27720"/>
    <cellStyle name="Note 11 24" xfId="27721"/>
    <cellStyle name="Note 11 25" xfId="27722"/>
    <cellStyle name="Note 11 26" xfId="27723"/>
    <cellStyle name="Note 11 3" xfId="27724"/>
    <cellStyle name="Note 11 3 10" xfId="27725"/>
    <cellStyle name="Note 11 3 2" xfId="27726"/>
    <cellStyle name="Note 11 3 2 2" xfId="27727"/>
    <cellStyle name="Note 11 3 2 3" xfId="27728"/>
    <cellStyle name="Note 11 3 2 4" xfId="27729"/>
    <cellStyle name="Note 11 3 3" xfId="27730"/>
    <cellStyle name="Note 11 3 3 2" xfId="27731"/>
    <cellStyle name="Note 11 3 3 3" xfId="27732"/>
    <cellStyle name="Note 11 3 4" xfId="27733"/>
    <cellStyle name="Note 11 3 4 2" xfId="27734"/>
    <cellStyle name="Note 11 3 4 3" xfId="27735"/>
    <cellStyle name="Note 11 3 5" xfId="27736"/>
    <cellStyle name="Note 11 3 5 2" xfId="27737"/>
    <cellStyle name="Note 11 3 5 3" xfId="27738"/>
    <cellStyle name="Note 11 3 6" xfId="27739"/>
    <cellStyle name="Note 11 3 6 2" xfId="27740"/>
    <cellStyle name="Note 11 3 6 3" xfId="27741"/>
    <cellStyle name="Note 11 3 7" xfId="27742"/>
    <cellStyle name="Note 11 3 7 2" xfId="27743"/>
    <cellStyle name="Note 11 3 7 3" xfId="27744"/>
    <cellStyle name="Note 11 3 8" xfId="27745"/>
    <cellStyle name="Note 11 3 9" xfId="27746"/>
    <cellStyle name="Note 11 4" xfId="27747"/>
    <cellStyle name="Note 11 4 10" xfId="27748"/>
    <cellStyle name="Note 11 4 11" xfId="27749"/>
    <cellStyle name="Note 11 4 2" xfId="27750"/>
    <cellStyle name="Note 11 4 2 2" xfId="27751"/>
    <cellStyle name="Note 11 4 2 3" xfId="27752"/>
    <cellStyle name="Note 11 4 2 4" xfId="27753"/>
    <cellStyle name="Note 11 4 3" xfId="27754"/>
    <cellStyle name="Note 11 4 3 2" xfId="27755"/>
    <cellStyle name="Note 11 4 3 3" xfId="27756"/>
    <cellStyle name="Note 11 4 4" xfId="27757"/>
    <cellStyle name="Note 11 4 4 2" xfId="27758"/>
    <cellStyle name="Note 11 4 4 3" xfId="27759"/>
    <cellStyle name="Note 11 4 5" xfId="27760"/>
    <cellStyle name="Note 11 4 5 2" xfId="27761"/>
    <cellStyle name="Note 11 4 5 3" xfId="27762"/>
    <cellStyle name="Note 11 4 6" xfId="27763"/>
    <cellStyle name="Note 11 4 6 2" xfId="27764"/>
    <cellStyle name="Note 11 4 6 3" xfId="27765"/>
    <cellStyle name="Note 11 4 7" xfId="27766"/>
    <cellStyle name="Note 11 4 7 2" xfId="27767"/>
    <cellStyle name="Note 11 4 7 3" xfId="27768"/>
    <cellStyle name="Note 11 4 8" xfId="27769"/>
    <cellStyle name="Note 11 4 8 2" xfId="27770"/>
    <cellStyle name="Note 11 4 8 3" xfId="27771"/>
    <cellStyle name="Note 11 4 9" xfId="27772"/>
    <cellStyle name="Note 11 5" xfId="27773"/>
    <cellStyle name="Note 11 5 2" xfId="27774"/>
    <cellStyle name="Note 11 5 2 2" xfId="27775"/>
    <cellStyle name="Note 11 5 2 3" xfId="27776"/>
    <cellStyle name="Note 11 5 3" xfId="27777"/>
    <cellStyle name="Note 11 5 3 2" xfId="27778"/>
    <cellStyle name="Note 11 5 3 3" xfId="27779"/>
    <cellStyle name="Note 11 5 4" xfId="27780"/>
    <cellStyle name="Note 11 5 4 2" xfId="27781"/>
    <cellStyle name="Note 11 5 4 3" xfId="27782"/>
    <cellStyle name="Note 11 5 5" xfId="27783"/>
    <cellStyle name="Note 11 5 5 2" xfId="27784"/>
    <cellStyle name="Note 11 5 5 3" xfId="27785"/>
    <cellStyle name="Note 11 5 6" xfId="27786"/>
    <cellStyle name="Note 11 6" xfId="27787"/>
    <cellStyle name="Note 11 6 2" xfId="27788"/>
    <cellStyle name="Note 11 6 2 2" xfId="27789"/>
    <cellStyle name="Note 11 6 2 3" xfId="27790"/>
    <cellStyle name="Note 11 6 3" xfId="27791"/>
    <cellStyle name="Note 11 6 3 2" xfId="27792"/>
    <cellStyle name="Note 11 6 3 3" xfId="27793"/>
    <cellStyle name="Note 11 6 4" xfId="27794"/>
    <cellStyle name="Note 11 6 4 2" xfId="27795"/>
    <cellStyle name="Note 11 6 4 3" xfId="27796"/>
    <cellStyle name="Note 11 6 5" xfId="27797"/>
    <cellStyle name="Note 11 6 5 2" xfId="27798"/>
    <cellStyle name="Note 11 6 5 3" xfId="27799"/>
    <cellStyle name="Note 11 6 6" xfId="27800"/>
    <cellStyle name="Note 11 7" xfId="27801"/>
    <cellStyle name="Note 11 7 2" xfId="27802"/>
    <cellStyle name="Note 11 7 2 2" xfId="27803"/>
    <cellStyle name="Note 11 7 2 3" xfId="27804"/>
    <cellStyle name="Note 11 7 3" xfId="27805"/>
    <cellStyle name="Note 11 7 3 2" xfId="27806"/>
    <cellStyle name="Note 11 7 3 3" xfId="27807"/>
    <cellStyle name="Note 11 7 4" xfId="27808"/>
    <cellStyle name="Note 11 7 4 2" xfId="27809"/>
    <cellStyle name="Note 11 7 4 3" xfId="27810"/>
    <cellStyle name="Note 11 7 5" xfId="27811"/>
    <cellStyle name="Note 11 7 5 2" xfId="27812"/>
    <cellStyle name="Note 11 7 5 3" xfId="27813"/>
    <cellStyle name="Note 11 7 6" xfId="27814"/>
    <cellStyle name="Note 11 8" xfId="27815"/>
    <cellStyle name="Note 11 8 2" xfId="27816"/>
    <cellStyle name="Note 11 8 2 2" xfId="27817"/>
    <cellStyle name="Note 11 8 2 3" xfId="27818"/>
    <cellStyle name="Note 11 8 3" xfId="27819"/>
    <cellStyle name="Note 11 8 3 2" xfId="27820"/>
    <cellStyle name="Note 11 8 3 3" xfId="27821"/>
    <cellStyle name="Note 11 8 4" xfId="27822"/>
    <cellStyle name="Note 11 8 4 2" xfId="27823"/>
    <cellStyle name="Note 11 8 4 3" xfId="27824"/>
    <cellStyle name="Note 11 8 5" xfId="27825"/>
    <cellStyle name="Note 11 8 5 2" xfId="27826"/>
    <cellStyle name="Note 11 8 5 3" xfId="27827"/>
    <cellStyle name="Note 11 8 6" xfId="27828"/>
    <cellStyle name="Note 11 9" xfId="27829"/>
    <cellStyle name="Note 11 9 2" xfId="27830"/>
    <cellStyle name="Note 11 9 2 2" xfId="27831"/>
    <cellStyle name="Note 11 9 2 3" xfId="27832"/>
    <cellStyle name="Note 11 9 3" xfId="27833"/>
    <cellStyle name="Note 11 9 3 2" xfId="27834"/>
    <cellStyle name="Note 11 9 3 3" xfId="27835"/>
    <cellStyle name="Note 11 9 4" xfId="27836"/>
    <cellStyle name="Note 11 9 4 2" xfId="27837"/>
    <cellStyle name="Note 11 9 4 3" xfId="27838"/>
    <cellStyle name="Note 11 9 5" xfId="27839"/>
    <cellStyle name="Note 11 9 5 2" xfId="27840"/>
    <cellStyle name="Note 11 9 5 3" xfId="27841"/>
    <cellStyle name="Note 11 9 6" xfId="27842"/>
    <cellStyle name="Note 12" xfId="27843"/>
    <cellStyle name="Note 12 10" xfId="27844"/>
    <cellStyle name="Note 12 11" xfId="27845"/>
    <cellStyle name="Note 12 12" xfId="27846"/>
    <cellStyle name="Note 12 2" xfId="27847"/>
    <cellStyle name="Note 12 2 10" xfId="27848"/>
    <cellStyle name="Note 12 2 11" xfId="27849"/>
    <cellStyle name="Note 12 2 2" xfId="27850"/>
    <cellStyle name="Note 12 2 2 2" xfId="27851"/>
    <cellStyle name="Note 12 2 2 2 2" xfId="27852"/>
    <cellStyle name="Note 12 2 2 2 3" xfId="27853"/>
    <cellStyle name="Note 12 2 2 2 4" xfId="27854"/>
    <cellStyle name="Note 12 2 2 3" xfId="27855"/>
    <cellStyle name="Note 12 2 2 3 2" xfId="27856"/>
    <cellStyle name="Note 12 2 2 3 3" xfId="27857"/>
    <cellStyle name="Note 12 2 2 4" xfId="27858"/>
    <cellStyle name="Note 12 2 2 5" xfId="27859"/>
    <cellStyle name="Note 12 2 2 6" xfId="27860"/>
    <cellStyle name="Note 12 2 3" xfId="27861"/>
    <cellStyle name="Note 12 2 3 2" xfId="27862"/>
    <cellStyle name="Note 12 2 3 2 2" xfId="27863"/>
    <cellStyle name="Note 12 2 3 2 3" xfId="27864"/>
    <cellStyle name="Note 12 2 3 2 4" xfId="27865"/>
    <cellStyle name="Note 12 2 3 3" xfId="27866"/>
    <cellStyle name="Note 12 2 3 3 2" xfId="27867"/>
    <cellStyle name="Note 12 2 3 3 3" xfId="27868"/>
    <cellStyle name="Note 12 2 3 4" xfId="27869"/>
    <cellStyle name="Note 12 2 3 4 2" xfId="27870"/>
    <cellStyle name="Note 12 2 3 4 3" xfId="27871"/>
    <cellStyle name="Note 12 2 3 5" xfId="27872"/>
    <cellStyle name="Note 12 2 3 6" xfId="27873"/>
    <cellStyle name="Note 12 2 3 7" xfId="27874"/>
    <cellStyle name="Note 12 2 4" xfId="27875"/>
    <cellStyle name="Note 12 2 4 2" xfId="27876"/>
    <cellStyle name="Note 12 2 4 3" xfId="27877"/>
    <cellStyle name="Note 12 2 5" xfId="27878"/>
    <cellStyle name="Note 12 2 5 2" xfId="27879"/>
    <cellStyle name="Note 12 2 5 3" xfId="27880"/>
    <cellStyle name="Note 12 2 6" xfId="27881"/>
    <cellStyle name="Note 12 2 6 2" xfId="27882"/>
    <cellStyle name="Note 12 2 6 3" xfId="27883"/>
    <cellStyle name="Note 12 2 7" xfId="27884"/>
    <cellStyle name="Note 12 2 7 2" xfId="27885"/>
    <cellStyle name="Note 12 2 7 3" xfId="27886"/>
    <cellStyle name="Note 12 2 8" xfId="27887"/>
    <cellStyle name="Note 12 2 8 2" xfId="27888"/>
    <cellStyle name="Note 12 2 8 3" xfId="27889"/>
    <cellStyle name="Note 12 2 9" xfId="27890"/>
    <cellStyle name="Note 12 3" xfId="27891"/>
    <cellStyle name="Note 12 3 10" xfId="27892"/>
    <cellStyle name="Note 12 3 2" xfId="27893"/>
    <cellStyle name="Note 12 3 2 2" xfId="27894"/>
    <cellStyle name="Note 12 3 2 3" xfId="27895"/>
    <cellStyle name="Note 12 3 2 4" xfId="27896"/>
    <cellStyle name="Note 12 3 3" xfId="27897"/>
    <cellStyle name="Note 12 3 3 2" xfId="27898"/>
    <cellStyle name="Note 12 3 3 3" xfId="27899"/>
    <cellStyle name="Note 12 3 4" xfId="27900"/>
    <cellStyle name="Note 12 3 4 2" xfId="27901"/>
    <cellStyle name="Note 12 3 4 3" xfId="27902"/>
    <cellStyle name="Note 12 3 5" xfId="27903"/>
    <cellStyle name="Note 12 3 5 2" xfId="27904"/>
    <cellStyle name="Note 12 3 5 3" xfId="27905"/>
    <cellStyle name="Note 12 3 6" xfId="27906"/>
    <cellStyle name="Note 12 3 6 2" xfId="27907"/>
    <cellStyle name="Note 12 3 6 3" xfId="27908"/>
    <cellStyle name="Note 12 3 7" xfId="27909"/>
    <cellStyle name="Note 12 3 7 2" xfId="27910"/>
    <cellStyle name="Note 12 3 7 3" xfId="27911"/>
    <cellStyle name="Note 12 3 8" xfId="27912"/>
    <cellStyle name="Note 12 3 9" xfId="27913"/>
    <cellStyle name="Note 12 4" xfId="27914"/>
    <cellStyle name="Note 12 4 2" xfId="27915"/>
    <cellStyle name="Note 12 4 2 2" xfId="27916"/>
    <cellStyle name="Note 12 4 2 3" xfId="27917"/>
    <cellStyle name="Note 12 4 2 4" xfId="27918"/>
    <cellStyle name="Note 12 4 3" xfId="27919"/>
    <cellStyle name="Note 12 4 3 2" xfId="27920"/>
    <cellStyle name="Note 12 4 3 3" xfId="27921"/>
    <cellStyle name="Note 12 4 4" xfId="27922"/>
    <cellStyle name="Note 12 4 4 2" xfId="27923"/>
    <cellStyle name="Note 12 4 4 3" xfId="27924"/>
    <cellStyle name="Note 12 4 5" xfId="27925"/>
    <cellStyle name="Note 12 4 6" xfId="27926"/>
    <cellStyle name="Note 12 4 7" xfId="27927"/>
    <cellStyle name="Note 12 5" xfId="27928"/>
    <cellStyle name="Note 12 5 2" xfId="27929"/>
    <cellStyle name="Note 12 5 3" xfId="27930"/>
    <cellStyle name="Note 12 6" xfId="27931"/>
    <cellStyle name="Note 12 6 2" xfId="27932"/>
    <cellStyle name="Note 12 6 3" xfId="27933"/>
    <cellStyle name="Note 12 7" xfId="27934"/>
    <cellStyle name="Note 12 7 2" xfId="27935"/>
    <cellStyle name="Note 12 7 3" xfId="27936"/>
    <cellStyle name="Note 12 8" xfId="27937"/>
    <cellStyle name="Note 12 8 2" xfId="27938"/>
    <cellStyle name="Note 12 8 3" xfId="27939"/>
    <cellStyle name="Note 12 9" xfId="27940"/>
    <cellStyle name="Note 12 9 2" xfId="27941"/>
    <cellStyle name="Note 12 9 3" xfId="27942"/>
    <cellStyle name="Note 13" xfId="27943"/>
    <cellStyle name="Note 13 10" xfId="27944"/>
    <cellStyle name="Note 13 11" xfId="27945"/>
    <cellStyle name="Note 13 12" xfId="27946"/>
    <cellStyle name="Note 13 2" xfId="27947"/>
    <cellStyle name="Note 13 2 10" xfId="27948"/>
    <cellStyle name="Note 13 2 11" xfId="27949"/>
    <cellStyle name="Note 13 2 2" xfId="27950"/>
    <cellStyle name="Note 13 2 2 2" xfId="27951"/>
    <cellStyle name="Note 13 2 2 2 2" xfId="27952"/>
    <cellStyle name="Note 13 2 2 2 3" xfId="27953"/>
    <cellStyle name="Note 13 2 2 2 4" xfId="27954"/>
    <cellStyle name="Note 13 2 2 3" xfId="27955"/>
    <cellStyle name="Note 13 2 2 3 2" xfId="27956"/>
    <cellStyle name="Note 13 2 2 3 3" xfId="27957"/>
    <cellStyle name="Note 13 2 2 4" xfId="27958"/>
    <cellStyle name="Note 13 2 2 5" xfId="27959"/>
    <cellStyle name="Note 13 2 2 6" xfId="27960"/>
    <cellStyle name="Note 13 2 3" xfId="27961"/>
    <cellStyle name="Note 13 2 3 2" xfId="27962"/>
    <cellStyle name="Note 13 2 3 2 2" xfId="27963"/>
    <cellStyle name="Note 13 2 3 2 3" xfId="27964"/>
    <cellStyle name="Note 13 2 3 2 4" xfId="27965"/>
    <cellStyle name="Note 13 2 3 3" xfId="27966"/>
    <cellStyle name="Note 13 2 3 3 2" xfId="27967"/>
    <cellStyle name="Note 13 2 3 3 3" xfId="27968"/>
    <cellStyle name="Note 13 2 3 4" xfId="27969"/>
    <cellStyle name="Note 13 2 3 4 2" xfId="27970"/>
    <cellStyle name="Note 13 2 3 4 3" xfId="27971"/>
    <cellStyle name="Note 13 2 3 5" xfId="27972"/>
    <cellStyle name="Note 13 2 3 6" xfId="27973"/>
    <cellStyle name="Note 13 2 3 7" xfId="27974"/>
    <cellStyle name="Note 13 2 4" xfId="27975"/>
    <cellStyle name="Note 13 2 4 2" xfId="27976"/>
    <cellStyle name="Note 13 2 4 3" xfId="27977"/>
    <cellStyle name="Note 13 2 5" xfId="27978"/>
    <cellStyle name="Note 13 2 5 2" xfId="27979"/>
    <cellStyle name="Note 13 2 5 3" xfId="27980"/>
    <cellStyle name="Note 13 2 6" xfId="27981"/>
    <cellStyle name="Note 13 2 6 2" xfId="27982"/>
    <cellStyle name="Note 13 2 6 3" xfId="27983"/>
    <cellStyle name="Note 13 2 7" xfId="27984"/>
    <cellStyle name="Note 13 2 7 2" xfId="27985"/>
    <cellStyle name="Note 13 2 7 3" xfId="27986"/>
    <cellStyle name="Note 13 2 8" xfId="27987"/>
    <cellStyle name="Note 13 2 8 2" xfId="27988"/>
    <cellStyle name="Note 13 2 8 3" xfId="27989"/>
    <cellStyle name="Note 13 2 9" xfId="27990"/>
    <cellStyle name="Note 13 3" xfId="27991"/>
    <cellStyle name="Note 13 3 10" xfId="27992"/>
    <cellStyle name="Note 13 3 2" xfId="27993"/>
    <cellStyle name="Note 13 3 2 2" xfId="27994"/>
    <cellStyle name="Note 13 3 2 3" xfId="27995"/>
    <cellStyle name="Note 13 3 2 4" xfId="27996"/>
    <cellStyle name="Note 13 3 3" xfId="27997"/>
    <cellStyle name="Note 13 3 3 2" xfId="27998"/>
    <cellStyle name="Note 13 3 3 3" xfId="27999"/>
    <cellStyle name="Note 13 3 4" xfId="28000"/>
    <cellStyle name="Note 13 3 4 2" xfId="28001"/>
    <cellStyle name="Note 13 3 4 3" xfId="28002"/>
    <cellStyle name="Note 13 3 5" xfId="28003"/>
    <cellStyle name="Note 13 3 5 2" xfId="28004"/>
    <cellStyle name="Note 13 3 5 3" xfId="28005"/>
    <cellStyle name="Note 13 3 6" xfId="28006"/>
    <cellStyle name="Note 13 3 6 2" xfId="28007"/>
    <cellStyle name="Note 13 3 6 3" xfId="28008"/>
    <cellStyle name="Note 13 3 7" xfId="28009"/>
    <cellStyle name="Note 13 3 7 2" xfId="28010"/>
    <cellStyle name="Note 13 3 7 3" xfId="28011"/>
    <cellStyle name="Note 13 3 8" xfId="28012"/>
    <cellStyle name="Note 13 3 9" xfId="28013"/>
    <cellStyle name="Note 13 4" xfId="28014"/>
    <cellStyle name="Note 13 4 2" xfId="28015"/>
    <cellStyle name="Note 13 4 2 2" xfId="28016"/>
    <cellStyle name="Note 13 4 2 3" xfId="28017"/>
    <cellStyle name="Note 13 4 2 4" xfId="28018"/>
    <cellStyle name="Note 13 4 3" xfId="28019"/>
    <cellStyle name="Note 13 4 3 2" xfId="28020"/>
    <cellStyle name="Note 13 4 3 3" xfId="28021"/>
    <cellStyle name="Note 13 4 4" xfId="28022"/>
    <cellStyle name="Note 13 4 4 2" xfId="28023"/>
    <cellStyle name="Note 13 4 4 3" xfId="28024"/>
    <cellStyle name="Note 13 4 5" xfId="28025"/>
    <cellStyle name="Note 13 4 6" xfId="28026"/>
    <cellStyle name="Note 13 4 7" xfId="28027"/>
    <cellStyle name="Note 13 5" xfId="28028"/>
    <cellStyle name="Note 13 5 2" xfId="28029"/>
    <cellStyle name="Note 13 5 3" xfId="28030"/>
    <cellStyle name="Note 13 6" xfId="28031"/>
    <cellStyle name="Note 13 6 2" xfId="28032"/>
    <cellStyle name="Note 13 6 3" xfId="28033"/>
    <cellStyle name="Note 13 7" xfId="28034"/>
    <cellStyle name="Note 13 7 2" xfId="28035"/>
    <cellStyle name="Note 13 7 3" xfId="28036"/>
    <cellStyle name="Note 13 8" xfId="28037"/>
    <cellStyle name="Note 13 8 2" xfId="28038"/>
    <cellStyle name="Note 13 8 3" xfId="28039"/>
    <cellStyle name="Note 13 9" xfId="28040"/>
    <cellStyle name="Note 13 9 2" xfId="28041"/>
    <cellStyle name="Note 13 9 3" xfId="28042"/>
    <cellStyle name="Note 14" xfId="28043"/>
    <cellStyle name="Note 14 10" xfId="28044"/>
    <cellStyle name="Note 14 11" xfId="28045"/>
    <cellStyle name="Note 14 2" xfId="28046"/>
    <cellStyle name="Note 14 2 2" xfId="28047"/>
    <cellStyle name="Note 14 2 2 2" xfId="28048"/>
    <cellStyle name="Note 14 2 2 3" xfId="28049"/>
    <cellStyle name="Note 14 2 2 4" xfId="28050"/>
    <cellStyle name="Note 14 2 3" xfId="28051"/>
    <cellStyle name="Note 14 2 3 2" xfId="28052"/>
    <cellStyle name="Note 14 2 3 3" xfId="28053"/>
    <cellStyle name="Note 14 2 4" xfId="28054"/>
    <cellStyle name="Note 14 2 5" xfId="28055"/>
    <cellStyle name="Note 14 2 6" xfId="28056"/>
    <cellStyle name="Note 14 3" xfId="28057"/>
    <cellStyle name="Note 14 3 2" xfId="28058"/>
    <cellStyle name="Note 14 3 2 2" xfId="28059"/>
    <cellStyle name="Note 14 3 2 3" xfId="28060"/>
    <cellStyle name="Note 14 3 2 4" xfId="28061"/>
    <cellStyle name="Note 14 3 3" xfId="28062"/>
    <cellStyle name="Note 14 3 3 2" xfId="28063"/>
    <cellStyle name="Note 14 3 3 3" xfId="28064"/>
    <cellStyle name="Note 14 3 4" xfId="28065"/>
    <cellStyle name="Note 14 3 4 2" xfId="28066"/>
    <cellStyle name="Note 14 3 4 3" xfId="28067"/>
    <cellStyle name="Note 14 3 5" xfId="28068"/>
    <cellStyle name="Note 14 3 6" xfId="28069"/>
    <cellStyle name="Note 14 3 7" xfId="28070"/>
    <cellStyle name="Note 14 4" xfId="28071"/>
    <cellStyle name="Note 14 4 2" xfId="28072"/>
    <cellStyle name="Note 14 4 3" xfId="28073"/>
    <cellStyle name="Note 14 5" xfId="28074"/>
    <cellStyle name="Note 14 5 2" xfId="28075"/>
    <cellStyle name="Note 14 5 3" xfId="28076"/>
    <cellStyle name="Note 14 6" xfId="28077"/>
    <cellStyle name="Note 14 6 2" xfId="28078"/>
    <cellStyle name="Note 14 6 3" xfId="28079"/>
    <cellStyle name="Note 14 7" xfId="28080"/>
    <cellStyle name="Note 14 7 2" xfId="28081"/>
    <cellStyle name="Note 14 7 3" xfId="28082"/>
    <cellStyle name="Note 14 8" xfId="28083"/>
    <cellStyle name="Note 14 8 2" xfId="28084"/>
    <cellStyle name="Note 14 8 3" xfId="28085"/>
    <cellStyle name="Note 14 9" xfId="28086"/>
    <cellStyle name="Note 15" xfId="28087"/>
    <cellStyle name="Note 15 10" xfId="28088"/>
    <cellStyle name="Note 15 11" xfId="28089"/>
    <cellStyle name="Note 15 2" xfId="28090"/>
    <cellStyle name="Note 15 2 2" xfId="28091"/>
    <cellStyle name="Note 15 2 2 2" xfId="28092"/>
    <cellStyle name="Note 15 2 2 3" xfId="28093"/>
    <cellStyle name="Note 15 2 2 4" xfId="28094"/>
    <cellStyle name="Note 15 2 3" xfId="28095"/>
    <cellStyle name="Note 15 2 3 2" xfId="28096"/>
    <cellStyle name="Note 15 2 3 3" xfId="28097"/>
    <cellStyle name="Note 15 2 4" xfId="28098"/>
    <cellStyle name="Note 15 2 5" xfId="28099"/>
    <cellStyle name="Note 15 2 6" xfId="28100"/>
    <cellStyle name="Note 15 3" xfId="28101"/>
    <cellStyle name="Note 15 3 2" xfId="28102"/>
    <cellStyle name="Note 15 3 2 2" xfId="28103"/>
    <cellStyle name="Note 15 3 2 3" xfId="28104"/>
    <cellStyle name="Note 15 3 2 4" xfId="28105"/>
    <cellStyle name="Note 15 3 3" xfId="28106"/>
    <cellStyle name="Note 15 3 3 2" xfId="28107"/>
    <cellStyle name="Note 15 3 3 3" xfId="28108"/>
    <cellStyle name="Note 15 3 4" xfId="28109"/>
    <cellStyle name="Note 15 3 4 2" xfId="28110"/>
    <cellStyle name="Note 15 3 4 3" xfId="28111"/>
    <cellStyle name="Note 15 3 5" xfId="28112"/>
    <cellStyle name="Note 15 3 6" xfId="28113"/>
    <cellStyle name="Note 15 3 7" xfId="28114"/>
    <cellStyle name="Note 15 4" xfId="28115"/>
    <cellStyle name="Note 15 4 2" xfId="28116"/>
    <cellStyle name="Note 15 4 3" xfId="28117"/>
    <cellStyle name="Note 15 5" xfId="28118"/>
    <cellStyle name="Note 15 5 2" xfId="28119"/>
    <cellStyle name="Note 15 5 3" xfId="28120"/>
    <cellStyle name="Note 15 6" xfId="28121"/>
    <cellStyle name="Note 15 6 2" xfId="28122"/>
    <cellStyle name="Note 15 6 3" xfId="28123"/>
    <cellStyle name="Note 15 7" xfId="28124"/>
    <cellStyle name="Note 15 7 2" xfId="28125"/>
    <cellStyle name="Note 15 7 3" xfId="28126"/>
    <cellStyle name="Note 15 8" xfId="28127"/>
    <cellStyle name="Note 15 8 2" xfId="28128"/>
    <cellStyle name="Note 15 8 3" xfId="28129"/>
    <cellStyle name="Note 15 9" xfId="28130"/>
    <cellStyle name="Note 16" xfId="28131"/>
    <cellStyle name="Note 16 2" xfId="28132"/>
    <cellStyle name="Note 16 2 2" xfId="28133"/>
    <cellStyle name="Note 16 2 3" xfId="28134"/>
    <cellStyle name="Note 16 2 4" xfId="28135"/>
    <cellStyle name="Note 16 3" xfId="28136"/>
    <cellStyle name="Note 16 3 2" xfId="28137"/>
    <cellStyle name="Note 16 3 3" xfId="28138"/>
    <cellStyle name="Note 16 4" xfId="28139"/>
    <cellStyle name="Note 16 4 2" xfId="28140"/>
    <cellStyle name="Note 16 4 3" xfId="28141"/>
    <cellStyle name="Note 16 5" xfId="28142"/>
    <cellStyle name="Note 16 6" xfId="28143"/>
    <cellStyle name="Note 16 7" xfId="28144"/>
    <cellStyle name="Note 17" xfId="28145"/>
    <cellStyle name="Note 17 2" xfId="28146"/>
    <cellStyle name="Note 17 3" xfId="28147"/>
    <cellStyle name="Note 2" xfId="28148"/>
    <cellStyle name="Note 2 10" xfId="28149"/>
    <cellStyle name="Note 2 10 2" xfId="28150"/>
    <cellStyle name="Note 2 10 3" xfId="28151"/>
    <cellStyle name="Note 2 11" xfId="28152"/>
    <cellStyle name="Note 2 2" xfId="28153"/>
    <cellStyle name="Note 2 2 10" xfId="28154"/>
    <cellStyle name="Note 2 2 10 2" xfId="28155"/>
    <cellStyle name="Note 2 2 10 2 2" xfId="28156"/>
    <cellStyle name="Note 2 2 10 2 3" xfId="28157"/>
    <cellStyle name="Note 2 2 10 3" xfId="28158"/>
    <cellStyle name="Note 2 2 10 3 2" xfId="28159"/>
    <cellStyle name="Note 2 2 10 3 3" xfId="28160"/>
    <cellStyle name="Note 2 2 10 4" xfId="28161"/>
    <cellStyle name="Note 2 2 10 4 2" xfId="28162"/>
    <cellStyle name="Note 2 2 10 4 3" xfId="28163"/>
    <cellStyle name="Note 2 2 10 5" xfId="28164"/>
    <cellStyle name="Note 2 2 10 5 2" xfId="28165"/>
    <cellStyle name="Note 2 2 10 5 3" xfId="28166"/>
    <cellStyle name="Note 2 2 10 6" xfId="28167"/>
    <cellStyle name="Note 2 2 10 7" xfId="28168"/>
    <cellStyle name="Note 2 2 11" xfId="28169"/>
    <cellStyle name="Note 2 2 11 2" xfId="28170"/>
    <cellStyle name="Note 2 2 11 2 2" xfId="28171"/>
    <cellStyle name="Note 2 2 11 2 3" xfId="28172"/>
    <cellStyle name="Note 2 2 11 3" xfId="28173"/>
    <cellStyle name="Note 2 2 11 3 2" xfId="28174"/>
    <cellStyle name="Note 2 2 11 3 3" xfId="28175"/>
    <cellStyle name="Note 2 2 11 4" xfId="28176"/>
    <cellStyle name="Note 2 2 11 4 2" xfId="28177"/>
    <cellStyle name="Note 2 2 11 4 3" xfId="28178"/>
    <cellStyle name="Note 2 2 11 5" xfId="28179"/>
    <cellStyle name="Note 2 2 11 5 2" xfId="28180"/>
    <cellStyle name="Note 2 2 11 5 3" xfId="28181"/>
    <cellStyle name="Note 2 2 11 6" xfId="28182"/>
    <cellStyle name="Note 2 2 11 7" xfId="28183"/>
    <cellStyle name="Note 2 2 12" xfId="28184"/>
    <cellStyle name="Note 2 2 12 2" xfId="28185"/>
    <cellStyle name="Note 2 2 12 2 2" xfId="28186"/>
    <cellStyle name="Note 2 2 12 2 3" xfId="28187"/>
    <cellStyle name="Note 2 2 12 3" xfId="28188"/>
    <cellStyle name="Note 2 2 12 3 2" xfId="28189"/>
    <cellStyle name="Note 2 2 12 3 3" xfId="28190"/>
    <cellStyle name="Note 2 2 12 4" xfId="28191"/>
    <cellStyle name="Note 2 2 12 4 2" xfId="28192"/>
    <cellStyle name="Note 2 2 12 4 3" xfId="28193"/>
    <cellStyle name="Note 2 2 12 5" xfId="28194"/>
    <cellStyle name="Note 2 2 12 5 2" xfId="28195"/>
    <cellStyle name="Note 2 2 12 5 3" xfId="28196"/>
    <cellStyle name="Note 2 2 12 6" xfId="28197"/>
    <cellStyle name="Note 2 2 12 7" xfId="28198"/>
    <cellStyle name="Note 2 2 13" xfId="28199"/>
    <cellStyle name="Note 2 2 13 2" xfId="28200"/>
    <cellStyle name="Note 2 2 13 2 2" xfId="28201"/>
    <cellStyle name="Note 2 2 13 2 3" xfId="28202"/>
    <cellStyle name="Note 2 2 13 3" xfId="28203"/>
    <cellStyle name="Note 2 2 13 3 2" xfId="28204"/>
    <cellStyle name="Note 2 2 13 3 3" xfId="28205"/>
    <cellStyle name="Note 2 2 13 4" xfId="28206"/>
    <cellStyle name="Note 2 2 13 4 2" xfId="28207"/>
    <cellStyle name="Note 2 2 13 4 3" xfId="28208"/>
    <cellStyle name="Note 2 2 13 5" xfId="28209"/>
    <cellStyle name="Note 2 2 13 5 2" xfId="28210"/>
    <cellStyle name="Note 2 2 13 5 3" xfId="28211"/>
    <cellStyle name="Note 2 2 13 6" xfId="28212"/>
    <cellStyle name="Note 2 2 13 7" xfId="28213"/>
    <cellStyle name="Note 2 2 14" xfId="28214"/>
    <cellStyle name="Note 2 2 14 2" xfId="28215"/>
    <cellStyle name="Note 2 2 14 2 2" xfId="28216"/>
    <cellStyle name="Note 2 2 14 2 3" xfId="28217"/>
    <cellStyle name="Note 2 2 14 3" xfId="28218"/>
    <cellStyle name="Note 2 2 14 3 2" xfId="28219"/>
    <cellStyle name="Note 2 2 14 3 3" xfId="28220"/>
    <cellStyle name="Note 2 2 14 4" xfId="28221"/>
    <cellStyle name="Note 2 2 14 4 2" xfId="28222"/>
    <cellStyle name="Note 2 2 14 4 3" xfId="28223"/>
    <cellStyle name="Note 2 2 14 5" xfId="28224"/>
    <cellStyle name="Note 2 2 14 5 2" xfId="28225"/>
    <cellStyle name="Note 2 2 14 5 3" xfId="28226"/>
    <cellStyle name="Note 2 2 14 6" xfId="28227"/>
    <cellStyle name="Note 2 2 14 7" xfId="28228"/>
    <cellStyle name="Note 2 2 15" xfId="28229"/>
    <cellStyle name="Note 2 2 15 2" xfId="28230"/>
    <cellStyle name="Note 2 2 15 2 2" xfId="28231"/>
    <cellStyle name="Note 2 2 15 2 3" xfId="28232"/>
    <cellStyle name="Note 2 2 15 3" xfId="28233"/>
    <cellStyle name="Note 2 2 15 3 2" xfId="28234"/>
    <cellStyle name="Note 2 2 15 3 3" xfId="28235"/>
    <cellStyle name="Note 2 2 15 4" xfId="28236"/>
    <cellStyle name="Note 2 2 15 4 2" xfId="28237"/>
    <cellStyle name="Note 2 2 15 4 3" xfId="28238"/>
    <cellStyle name="Note 2 2 15 5" xfId="28239"/>
    <cellStyle name="Note 2 2 15 5 2" xfId="28240"/>
    <cellStyle name="Note 2 2 15 5 3" xfId="28241"/>
    <cellStyle name="Note 2 2 15 6" xfId="28242"/>
    <cellStyle name="Note 2 2 15 7" xfId="28243"/>
    <cellStyle name="Note 2 2 16" xfId="28244"/>
    <cellStyle name="Note 2 2 16 2" xfId="28245"/>
    <cellStyle name="Note 2 2 16 2 2" xfId="28246"/>
    <cellStyle name="Note 2 2 16 2 3" xfId="28247"/>
    <cellStyle name="Note 2 2 16 3" xfId="28248"/>
    <cellStyle name="Note 2 2 16 3 2" xfId="28249"/>
    <cellStyle name="Note 2 2 16 3 3" xfId="28250"/>
    <cellStyle name="Note 2 2 16 4" xfId="28251"/>
    <cellStyle name="Note 2 2 16 4 2" xfId="28252"/>
    <cellStyle name="Note 2 2 16 4 3" xfId="28253"/>
    <cellStyle name="Note 2 2 16 5" xfId="28254"/>
    <cellStyle name="Note 2 2 16 5 2" xfId="28255"/>
    <cellStyle name="Note 2 2 16 5 3" xfId="28256"/>
    <cellStyle name="Note 2 2 16 6" xfId="28257"/>
    <cellStyle name="Note 2 2 16 7" xfId="28258"/>
    <cellStyle name="Note 2 2 17" xfId="28259"/>
    <cellStyle name="Note 2 2 17 2" xfId="28260"/>
    <cellStyle name="Note 2 2 17 2 2" xfId="28261"/>
    <cellStyle name="Note 2 2 17 2 3" xfId="28262"/>
    <cellStyle name="Note 2 2 17 3" xfId="28263"/>
    <cellStyle name="Note 2 2 17 3 2" xfId="28264"/>
    <cellStyle name="Note 2 2 17 3 3" xfId="28265"/>
    <cellStyle name="Note 2 2 17 4" xfId="28266"/>
    <cellStyle name="Note 2 2 17 4 2" xfId="28267"/>
    <cellStyle name="Note 2 2 17 4 3" xfId="28268"/>
    <cellStyle name="Note 2 2 17 5" xfId="28269"/>
    <cellStyle name="Note 2 2 17 5 2" xfId="28270"/>
    <cellStyle name="Note 2 2 17 5 3" xfId="28271"/>
    <cellStyle name="Note 2 2 17 6" xfId="28272"/>
    <cellStyle name="Note 2 2 17 7" xfId="28273"/>
    <cellStyle name="Note 2 2 18" xfId="28274"/>
    <cellStyle name="Note 2 2 18 2" xfId="28275"/>
    <cellStyle name="Note 2 2 18 2 2" xfId="28276"/>
    <cellStyle name="Note 2 2 18 2 3" xfId="28277"/>
    <cellStyle name="Note 2 2 18 3" xfId="28278"/>
    <cellStyle name="Note 2 2 18 3 2" xfId="28279"/>
    <cellStyle name="Note 2 2 18 3 3" xfId="28280"/>
    <cellStyle name="Note 2 2 18 4" xfId="28281"/>
    <cellStyle name="Note 2 2 18 4 2" xfId="28282"/>
    <cellStyle name="Note 2 2 18 4 3" xfId="28283"/>
    <cellStyle name="Note 2 2 18 5" xfId="28284"/>
    <cellStyle name="Note 2 2 18 5 2" xfId="28285"/>
    <cellStyle name="Note 2 2 18 5 3" xfId="28286"/>
    <cellStyle name="Note 2 2 18 6" xfId="28287"/>
    <cellStyle name="Note 2 2 18 7" xfId="28288"/>
    <cellStyle name="Note 2 2 19" xfId="28289"/>
    <cellStyle name="Note 2 2 19 2" xfId="28290"/>
    <cellStyle name="Note 2 2 19 2 2" xfId="28291"/>
    <cellStyle name="Note 2 2 19 2 3" xfId="28292"/>
    <cellStyle name="Note 2 2 19 3" xfId="28293"/>
    <cellStyle name="Note 2 2 19 3 2" xfId="28294"/>
    <cellStyle name="Note 2 2 19 3 3" xfId="28295"/>
    <cellStyle name="Note 2 2 19 4" xfId="28296"/>
    <cellStyle name="Note 2 2 19 4 2" xfId="28297"/>
    <cellStyle name="Note 2 2 19 4 3" xfId="28298"/>
    <cellStyle name="Note 2 2 19 5" xfId="28299"/>
    <cellStyle name="Note 2 2 19 5 2" xfId="28300"/>
    <cellStyle name="Note 2 2 19 5 3" xfId="28301"/>
    <cellStyle name="Note 2 2 19 6" xfId="28302"/>
    <cellStyle name="Note 2 2 19 7" xfId="28303"/>
    <cellStyle name="Note 2 2 2" xfId="28304"/>
    <cellStyle name="Note 2 2 2 2" xfId="28305"/>
    <cellStyle name="Note 2 2 2 2 10" xfId="28306"/>
    <cellStyle name="Note 2 2 2 2 2" xfId="28307"/>
    <cellStyle name="Note 2 2 2 2 2 2" xfId="28308"/>
    <cellStyle name="Note 2 2 2 2 2 3" xfId="28309"/>
    <cellStyle name="Note 2 2 2 2 2 4" xfId="28310"/>
    <cellStyle name="Note 2 2 2 2 3" xfId="28311"/>
    <cellStyle name="Note 2 2 2 2 3 2" xfId="28312"/>
    <cellStyle name="Note 2 2 2 2 3 3" xfId="28313"/>
    <cellStyle name="Note 2 2 2 2 4" xfId="28314"/>
    <cellStyle name="Note 2 2 2 2 4 2" xfId="28315"/>
    <cellStyle name="Note 2 2 2 2 4 3" xfId="28316"/>
    <cellStyle name="Note 2 2 2 2 5" xfId="28317"/>
    <cellStyle name="Note 2 2 2 2 5 2" xfId="28318"/>
    <cellStyle name="Note 2 2 2 2 5 3" xfId="28319"/>
    <cellStyle name="Note 2 2 2 2 6" xfId="28320"/>
    <cellStyle name="Note 2 2 2 2 6 2" xfId="28321"/>
    <cellStyle name="Note 2 2 2 2 6 3" xfId="28322"/>
    <cellStyle name="Note 2 2 2 2 7" xfId="28323"/>
    <cellStyle name="Note 2 2 2 2 7 2" xfId="28324"/>
    <cellStyle name="Note 2 2 2 2 7 3" xfId="28325"/>
    <cellStyle name="Note 2 2 2 2 8" xfId="28326"/>
    <cellStyle name="Note 2 2 2 2 9" xfId="28327"/>
    <cellStyle name="Note 2 2 2 3" xfId="28328"/>
    <cellStyle name="Note 2 2 2 3 2" xfId="28329"/>
    <cellStyle name="Note 2 2 2 3 2 2" xfId="28330"/>
    <cellStyle name="Note 2 2 2 3 2 3" xfId="28331"/>
    <cellStyle name="Note 2 2 2 3 2 4" xfId="28332"/>
    <cellStyle name="Note 2 2 2 3 3" xfId="28333"/>
    <cellStyle name="Note 2 2 2 3 3 2" xfId="28334"/>
    <cellStyle name="Note 2 2 2 3 3 3" xfId="28335"/>
    <cellStyle name="Note 2 2 2 3 4" xfId="28336"/>
    <cellStyle name="Note 2 2 2 3 4 2" xfId="28337"/>
    <cellStyle name="Note 2 2 2 3 4 3" xfId="28338"/>
    <cellStyle name="Note 2 2 2 3 5" xfId="28339"/>
    <cellStyle name="Note 2 2 2 3 6" xfId="28340"/>
    <cellStyle name="Note 2 2 2 3 7" xfId="28341"/>
    <cellStyle name="Note 2 2 2 4" xfId="28342"/>
    <cellStyle name="Note 2 2 2 4 2" xfId="28343"/>
    <cellStyle name="Note 2 2 2 4 3" xfId="28344"/>
    <cellStyle name="Note 2 2 2 5" xfId="28345"/>
    <cellStyle name="Note 2 2 2 5 2" xfId="28346"/>
    <cellStyle name="Note 2 2 2 5 3" xfId="28347"/>
    <cellStyle name="Note 2 2 2 6" xfId="28348"/>
    <cellStyle name="Note 2 2 2 6 2" xfId="28349"/>
    <cellStyle name="Note 2 2 2 6 3" xfId="28350"/>
    <cellStyle name="Note 2 2 2 7" xfId="28351"/>
    <cellStyle name="Note 2 2 2 8" xfId="28352"/>
    <cellStyle name="Note 2 2 20" xfId="28353"/>
    <cellStyle name="Note 2 2 20 2" xfId="28354"/>
    <cellStyle name="Note 2 2 20 2 2" xfId="28355"/>
    <cellStyle name="Note 2 2 20 2 3" xfId="28356"/>
    <cellStyle name="Note 2 2 20 3" xfId="28357"/>
    <cellStyle name="Note 2 2 20 3 2" xfId="28358"/>
    <cellStyle name="Note 2 2 20 3 3" xfId="28359"/>
    <cellStyle name="Note 2 2 20 4" xfId="28360"/>
    <cellStyle name="Note 2 2 20 4 2" xfId="28361"/>
    <cellStyle name="Note 2 2 20 4 3" xfId="28362"/>
    <cellStyle name="Note 2 2 20 5" xfId="28363"/>
    <cellStyle name="Note 2 2 20 5 2" xfId="28364"/>
    <cellStyle name="Note 2 2 20 5 3" xfId="28365"/>
    <cellStyle name="Note 2 2 20 6" xfId="28366"/>
    <cellStyle name="Note 2 2 20 7" xfId="28367"/>
    <cellStyle name="Note 2 2 21" xfId="28368"/>
    <cellStyle name="Note 2 2 21 2" xfId="28369"/>
    <cellStyle name="Note 2 2 21 2 2" xfId="28370"/>
    <cellStyle name="Note 2 2 21 2 3" xfId="28371"/>
    <cellStyle name="Note 2 2 21 3" xfId="28372"/>
    <cellStyle name="Note 2 2 21 3 2" xfId="28373"/>
    <cellStyle name="Note 2 2 21 3 3" xfId="28374"/>
    <cellStyle name="Note 2 2 21 4" xfId="28375"/>
    <cellStyle name="Note 2 2 21 4 2" xfId="28376"/>
    <cellStyle name="Note 2 2 21 4 3" xfId="28377"/>
    <cellStyle name="Note 2 2 21 5" xfId="28378"/>
    <cellStyle name="Note 2 2 21 5 2" xfId="28379"/>
    <cellStyle name="Note 2 2 21 5 3" xfId="28380"/>
    <cellStyle name="Note 2 2 21 6" xfId="28381"/>
    <cellStyle name="Note 2 2 21 7" xfId="28382"/>
    <cellStyle name="Note 2 2 22" xfId="28383"/>
    <cellStyle name="Note 2 2 22 2" xfId="28384"/>
    <cellStyle name="Note 2 2 22 3" xfId="28385"/>
    <cellStyle name="Note 2 2 23" xfId="28386"/>
    <cellStyle name="Note 2 2 24" xfId="28387"/>
    <cellStyle name="Note 2 2 25" xfId="28388"/>
    <cellStyle name="Note 2 2 3" xfId="28389"/>
    <cellStyle name="Note 2 2 3 10" xfId="28390"/>
    <cellStyle name="Note 2 2 3 2" xfId="28391"/>
    <cellStyle name="Note 2 2 3 2 2" xfId="28392"/>
    <cellStyle name="Note 2 2 3 2 3" xfId="28393"/>
    <cellStyle name="Note 2 2 3 2 4" xfId="28394"/>
    <cellStyle name="Note 2 2 3 3" xfId="28395"/>
    <cellStyle name="Note 2 2 3 3 2" xfId="28396"/>
    <cellStyle name="Note 2 2 3 3 3" xfId="28397"/>
    <cellStyle name="Note 2 2 3 4" xfId="28398"/>
    <cellStyle name="Note 2 2 3 4 2" xfId="28399"/>
    <cellStyle name="Note 2 2 3 4 3" xfId="28400"/>
    <cellStyle name="Note 2 2 3 5" xfId="28401"/>
    <cellStyle name="Note 2 2 3 5 2" xfId="28402"/>
    <cellStyle name="Note 2 2 3 5 3" xfId="28403"/>
    <cellStyle name="Note 2 2 3 6" xfId="28404"/>
    <cellStyle name="Note 2 2 3 6 2" xfId="28405"/>
    <cellStyle name="Note 2 2 3 6 3" xfId="28406"/>
    <cellStyle name="Note 2 2 3 7" xfId="28407"/>
    <cellStyle name="Note 2 2 3 7 2" xfId="28408"/>
    <cellStyle name="Note 2 2 3 7 3" xfId="28409"/>
    <cellStyle name="Note 2 2 3 8" xfId="28410"/>
    <cellStyle name="Note 2 2 3 9" xfId="28411"/>
    <cellStyle name="Note 2 2 4" xfId="28412"/>
    <cellStyle name="Note 2 2 4 10" xfId="28413"/>
    <cellStyle name="Note 2 2 4 11" xfId="28414"/>
    <cellStyle name="Note 2 2 4 2" xfId="28415"/>
    <cellStyle name="Note 2 2 4 2 2" xfId="28416"/>
    <cellStyle name="Note 2 2 4 2 3" xfId="28417"/>
    <cellStyle name="Note 2 2 4 2 4" xfId="28418"/>
    <cellStyle name="Note 2 2 4 3" xfId="28419"/>
    <cellStyle name="Note 2 2 4 3 2" xfId="28420"/>
    <cellStyle name="Note 2 2 4 3 3" xfId="28421"/>
    <cellStyle name="Note 2 2 4 4" xfId="28422"/>
    <cellStyle name="Note 2 2 4 4 2" xfId="28423"/>
    <cellStyle name="Note 2 2 4 4 3" xfId="28424"/>
    <cellStyle name="Note 2 2 4 5" xfId="28425"/>
    <cellStyle name="Note 2 2 4 5 2" xfId="28426"/>
    <cellStyle name="Note 2 2 4 5 3" xfId="28427"/>
    <cellStyle name="Note 2 2 4 6" xfId="28428"/>
    <cellStyle name="Note 2 2 4 6 2" xfId="28429"/>
    <cellStyle name="Note 2 2 4 6 3" xfId="28430"/>
    <cellStyle name="Note 2 2 4 7" xfId="28431"/>
    <cellStyle name="Note 2 2 4 7 2" xfId="28432"/>
    <cellStyle name="Note 2 2 4 7 3" xfId="28433"/>
    <cellStyle name="Note 2 2 4 8" xfId="28434"/>
    <cellStyle name="Note 2 2 4 8 2" xfId="28435"/>
    <cellStyle name="Note 2 2 4 8 3" xfId="28436"/>
    <cellStyle name="Note 2 2 4 9" xfId="28437"/>
    <cellStyle name="Note 2 2 5" xfId="28438"/>
    <cellStyle name="Note 2 2 5 2" xfId="28439"/>
    <cellStyle name="Note 2 2 5 2 2" xfId="28440"/>
    <cellStyle name="Note 2 2 5 2 3" xfId="28441"/>
    <cellStyle name="Note 2 2 5 3" xfId="28442"/>
    <cellStyle name="Note 2 2 5 3 2" xfId="28443"/>
    <cellStyle name="Note 2 2 5 3 3" xfId="28444"/>
    <cellStyle name="Note 2 2 5 4" xfId="28445"/>
    <cellStyle name="Note 2 2 5 4 2" xfId="28446"/>
    <cellStyle name="Note 2 2 5 4 3" xfId="28447"/>
    <cellStyle name="Note 2 2 5 5" xfId="28448"/>
    <cellStyle name="Note 2 2 5 5 2" xfId="28449"/>
    <cellStyle name="Note 2 2 5 5 3" xfId="28450"/>
    <cellStyle name="Note 2 2 5 6" xfId="28451"/>
    <cellStyle name="Note 2 2 6" xfId="28452"/>
    <cellStyle name="Note 2 2 6 2" xfId="28453"/>
    <cellStyle name="Note 2 2 6 2 2" xfId="28454"/>
    <cellStyle name="Note 2 2 6 2 3" xfId="28455"/>
    <cellStyle name="Note 2 2 6 3" xfId="28456"/>
    <cellStyle name="Note 2 2 6 3 2" xfId="28457"/>
    <cellStyle name="Note 2 2 6 3 3" xfId="28458"/>
    <cellStyle name="Note 2 2 6 4" xfId="28459"/>
    <cellStyle name="Note 2 2 6 4 2" xfId="28460"/>
    <cellStyle name="Note 2 2 6 4 3" xfId="28461"/>
    <cellStyle name="Note 2 2 6 5" xfId="28462"/>
    <cellStyle name="Note 2 2 6 5 2" xfId="28463"/>
    <cellStyle name="Note 2 2 6 5 3" xfId="28464"/>
    <cellStyle name="Note 2 2 6 6" xfId="28465"/>
    <cellStyle name="Note 2 2 7" xfId="28466"/>
    <cellStyle name="Note 2 2 7 2" xfId="28467"/>
    <cellStyle name="Note 2 2 7 2 2" xfId="28468"/>
    <cellStyle name="Note 2 2 7 2 3" xfId="28469"/>
    <cellStyle name="Note 2 2 7 3" xfId="28470"/>
    <cellStyle name="Note 2 2 7 3 2" xfId="28471"/>
    <cellStyle name="Note 2 2 7 3 3" xfId="28472"/>
    <cellStyle name="Note 2 2 7 4" xfId="28473"/>
    <cellStyle name="Note 2 2 7 4 2" xfId="28474"/>
    <cellStyle name="Note 2 2 7 4 3" xfId="28475"/>
    <cellStyle name="Note 2 2 7 5" xfId="28476"/>
    <cellStyle name="Note 2 2 7 5 2" xfId="28477"/>
    <cellStyle name="Note 2 2 7 5 3" xfId="28478"/>
    <cellStyle name="Note 2 2 7 6" xfId="28479"/>
    <cellStyle name="Note 2 2 8" xfId="28480"/>
    <cellStyle name="Note 2 2 8 2" xfId="28481"/>
    <cellStyle name="Note 2 2 8 2 2" xfId="28482"/>
    <cellStyle name="Note 2 2 8 2 3" xfId="28483"/>
    <cellStyle name="Note 2 2 8 3" xfId="28484"/>
    <cellStyle name="Note 2 2 8 3 2" xfId="28485"/>
    <cellStyle name="Note 2 2 8 3 3" xfId="28486"/>
    <cellStyle name="Note 2 2 8 4" xfId="28487"/>
    <cellStyle name="Note 2 2 8 4 2" xfId="28488"/>
    <cellStyle name="Note 2 2 8 4 3" xfId="28489"/>
    <cellStyle name="Note 2 2 8 5" xfId="28490"/>
    <cellStyle name="Note 2 2 8 5 2" xfId="28491"/>
    <cellStyle name="Note 2 2 8 5 3" xfId="28492"/>
    <cellStyle name="Note 2 2 8 6" xfId="28493"/>
    <cellStyle name="Note 2 2 9" xfId="28494"/>
    <cellStyle name="Note 2 2 9 2" xfId="28495"/>
    <cellStyle name="Note 2 2 9 2 2" xfId="28496"/>
    <cellStyle name="Note 2 2 9 2 3" xfId="28497"/>
    <cellStyle name="Note 2 2 9 3" xfId="28498"/>
    <cellStyle name="Note 2 2 9 3 2" xfId="28499"/>
    <cellStyle name="Note 2 2 9 3 3" xfId="28500"/>
    <cellStyle name="Note 2 2 9 4" xfId="28501"/>
    <cellStyle name="Note 2 2 9 4 2" xfId="28502"/>
    <cellStyle name="Note 2 2 9 4 3" xfId="28503"/>
    <cellStyle name="Note 2 2 9 5" xfId="28504"/>
    <cellStyle name="Note 2 2 9 5 2" xfId="28505"/>
    <cellStyle name="Note 2 2 9 5 3" xfId="28506"/>
    <cellStyle name="Note 2 2 9 6" xfId="28507"/>
    <cellStyle name="Note 2 3" xfId="28508"/>
    <cellStyle name="Note 2 3 10" xfId="28509"/>
    <cellStyle name="Note 2 3 10 2" xfId="28510"/>
    <cellStyle name="Note 2 3 10 2 2" xfId="28511"/>
    <cellStyle name="Note 2 3 10 2 3" xfId="28512"/>
    <cellStyle name="Note 2 3 10 3" xfId="28513"/>
    <cellStyle name="Note 2 3 10 3 2" xfId="28514"/>
    <cellStyle name="Note 2 3 10 3 3" xfId="28515"/>
    <cellStyle name="Note 2 3 10 4" xfId="28516"/>
    <cellStyle name="Note 2 3 10 4 2" xfId="28517"/>
    <cellStyle name="Note 2 3 10 4 3" xfId="28518"/>
    <cellStyle name="Note 2 3 10 5" xfId="28519"/>
    <cellStyle name="Note 2 3 10 5 2" xfId="28520"/>
    <cellStyle name="Note 2 3 10 5 3" xfId="28521"/>
    <cellStyle name="Note 2 3 10 6" xfId="28522"/>
    <cellStyle name="Note 2 3 10 7" xfId="28523"/>
    <cellStyle name="Note 2 3 11" xfId="28524"/>
    <cellStyle name="Note 2 3 11 2" xfId="28525"/>
    <cellStyle name="Note 2 3 11 2 2" xfId="28526"/>
    <cellStyle name="Note 2 3 11 2 3" xfId="28527"/>
    <cellStyle name="Note 2 3 11 3" xfId="28528"/>
    <cellStyle name="Note 2 3 11 3 2" xfId="28529"/>
    <cellStyle name="Note 2 3 11 3 3" xfId="28530"/>
    <cellStyle name="Note 2 3 11 4" xfId="28531"/>
    <cellStyle name="Note 2 3 11 4 2" xfId="28532"/>
    <cellStyle name="Note 2 3 11 4 3" xfId="28533"/>
    <cellStyle name="Note 2 3 11 5" xfId="28534"/>
    <cellStyle name="Note 2 3 11 5 2" xfId="28535"/>
    <cellStyle name="Note 2 3 11 5 3" xfId="28536"/>
    <cellStyle name="Note 2 3 11 6" xfId="28537"/>
    <cellStyle name="Note 2 3 11 7" xfId="28538"/>
    <cellStyle name="Note 2 3 12" xfId="28539"/>
    <cellStyle name="Note 2 3 12 2" xfId="28540"/>
    <cellStyle name="Note 2 3 12 2 2" xfId="28541"/>
    <cellStyle name="Note 2 3 12 2 3" xfId="28542"/>
    <cellStyle name="Note 2 3 12 3" xfId="28543"/>
    <cellStyle name="Note 2 3 12 3 2" xfId="28544"/>
    <cellStyle name="Note 2 3 12 3 3" xfId="28545"/>
    <cellStyle name="Note 2 3 12 4" xfId="28546"/>
    <cellStyle name="Note 2 3 12 4 2" xfId="28547"/>
    <cellStyle name="Note 2 3 12 4 3" xfId="28548"/>
    <cellStyle name="Note 2 3 12 5" xfId="28549"/>
    <cellStyle name="Note 2 3 12 5 2" xfId="28550"/>
    <cellStyle name="Note 2 3 12 5 3" xfId="28551"/>
    <cellStyle name="Note 2 3 12 6" xfId="28552"/>
    <cellStyle name="Note 2 3 12 7" xfId="28553"/>
    <cellStyle name="Note 2 3 13" xfId="28554"/>
    <cellStyle name="Note 2 3 13 2" xfId="28555"/>
    <cellStyle name="Note 2 3 13 2 2" xfId="28556"/>
    <cellStyle name="Note 2 3 13 2 3" xfId="28557"/>
    <cellStyle name="Note 2 3 13 3" xfId="28558"/>
    <cellStyle name="Note 2 3 13 3 2" xfId="28559"/>
    <cellStyle name="Note 2 3 13 3 3" xfId="28560"/>
    <cellStyle name="Note 2 3 13 4" xfId="28561"/>
    <cellStyle name="Note 2 3 13 4 2" xfId="28562"/>
    <cellStyle name="Note 2 3 13 4 3" xfId="28563"/>
    <cellStyle name="Note 2 3 13 5" xfId="28564"/>
    <cellStyle name="Note 2 3 13 5 2" xfId="28565"/>
    <cellStyle name="Note 2 3 13 5 3" xfId="28566"/>
    <cellStyle name="Note 2 3 13 6" xfId="28567"/>
    <cellStyle name="Note 2 3 13 7" xfId="28568"/>
    <cellStyle name="Note 2 3 14" xfId="28569"/>
    <cellStyle name="Note 2 3 14 2" xfId="28570"/>
    <cellStyle name="Note 2 3 14 2 2" xfId="28571"/>
    <cellStyle name="Note 2 3 14 2 3" xfId="28572"/>
    <cellStyle name="Note 2 3 14 3" xfId="28573"/>
    <cellStyle name="Note 2 3 14 3 2" xfId="28574"/>
    <cellStyle name="Note 2 3 14 3 3" xfId="28575"/>
    <cellStyle name="Note 2 3 14 4" xfId="28576"/>
    <cellStyle name="Note 2 3 14 4 2" xfId="28577"/>
    <cellStyle name="Note 2 3 14 4 3" xfId="28578"/>
    <cellStyle name="Note 2 3 14 5" xfId="28579"/>
    <cellStyle name="Note 2 3 14 5 2" xfId="28580"/>
    <cellStyle name="Note 2 3 14 5 3" xfId="28581"/>
    <cellStyle name="Note 2 3 14 6" xfId="28582"/>
    <cellStyle name="Note 2 3 14 7" xfId="28583"/>
    <cellStyle name="Note 2 3 15" xfId="28584"/>
    <cellStyle name="Note 2 3 15 2" xfId="28585"/>
    <cellStyle name="Note 2 3 15 2 2" xfId="28586"/>
    <cellStyle name="Note 2 3 15 2 3" xfId="28587"/>
    <cellStyle name="Note 2 3 15 3" xfId="28588"/>
    <cellStyle name="Note 2 3 15 3 2" xfId="28589"/>
    <cellStyle name="Note 2 3 15 3 3" xfId="28590"/>
    <cellStyle name="Note 2 3 15 4" xfId="28591"/>
    <cellStyle name="Note 2 3 15 4 2" xfId="28592"/>
    <cellStyle name="Note 2 3 15 4 3" xfId="28593"/>
    <cellStyle name="Note 2 3 15 5" xfId="28594"/>
    <cellStyle name="Note 2 3 15 5 2" xfId="28595"/>
    <cellStyle name="Note 2 3 15 5 3" xfId="28596"/>
    <cellStyle name="Note 2 3 15 6" xfId="28597"/>
    <cellStyle name="Note 2 3 15 7" xfId="28598"/>
    <cellStyle name="Note 2 3 16" xfId="28599"/>
    <cellStyle name="Note 2 3 16 2" xfId="28600"/>
    <cellStyle name="Note 2 3 16 2 2" xfId="28601"/>
    <cellStyle name="Note 2 3 16 2 3" xfId="28602"/>
    <cellStyle name="Note 2 3 16 3" xfId="28603"/>
    <cellStyle name="Note 2 3 16 3 2" xfId="28604"/>
    <cellStyle name="Note 2 3 16 3 3" xfId="28605"/>
    <cellStyle name="Note 2 3 16 4" xfId="28606"/>
    <cellStyle name="Note 2 3 16 4 2" xfId="28607"/>
    <cellStyle name="Note 2 3 16 4 3" xfId="28608"/>
    <cellStyle name="Note 2 3 16 5" xfId="28609"/>
    <cellStyle name="Note 2 3 16 5 2" xfId="28610"/>
    <cellStyle name="Note 2 3 16 5 3" xfId="28611"/>
    <cellStyle name="Note 2 3 16 6" xfId="28612"/>
    <cellStyle name="Note 2 3 16 7" xfId="28613"/>
    <cellStyle name="Note 2 3 17" xfId="28614"/>
    <cellStyle name="Note 2 3 17 2" xfId="28615"/>
    <cellStyle name="Note 2 3 17 2 2" xfId="28616"/>
    <cellStyle name="Note 2 3 17 2 3" xfId="28617"/>
    <cellStyle name="Note 2 3 17 3" xfId="28618"/>
    <cellStyle name="Note 2 3 17 3 2" xfId="28619"/>
    <cellStyle name="Note 2 3 17 3 3" xfId="28620"/>
    <cellStyle name="Note 2 3 17 4" xfId="28621"/>
    <cellStyle name="Note 2 3 17 4 2" xfId="28622"/>
    <cellStyle name="Note 2 3 17 4 3" xfId="28623"/>
    <cellStyle name="Note 2 3 17 5" xfId="28624"/>
    <cellStyle name="Note 2 3 17 5 2" xfId="28625"/>
    <cellStyle name="Note 2 3 17 5 3" xfId="28626"/>
    <cellStyle name="Note 2 3 17 6" xfId="28627"/>
    <cellStyle name="Note 2 3 17 7" xfId="28628"/>
    <cellStyle name="Note 2 3 18" xfId="28629"/>
    <cellStyle name="Note 2 3 18 2" xfId="28630"/>
    <cellStyle name="Note 2 3 18 2 2" xfId="28631"/>
    <cellStyle name="Note 2 3 18 2 3" xfId="28632"/>
    <cellStyle name="Note 2 3 18 3" xfId="28633"/>
    <cellStyle name="Note 2 3 18 3 2" xfId="28634"/>
    <cellStyle name="Note 2 3 18 3 3" xfId="28635"/>
    <cellStyle name="Note 2 3 18 4" xfId="28636"/>
    <cellStyle name="Note 2 3 18 4 2" xfId="28637"/>
    <cellStyle name="Note 2 3 18 4 3" xfId="28638"/>
    <cellStyle name="Note 2 3 18 5" xfId="28639"/>
    <cellStyle name="Note 2 3 18 5 2" xfId="28640"/>
    <cellStyle name="Note 2 3 18 5 3" xfId="28641"/>
    <cellStyle name="Note 2 3 18 6" xfId="28642"/>
    <cellStyle name="Note 2 3 18 7" xfId="28643"/>
    <cellStyle name="Note 2 3 19" xfId="28644"/>
    <cellStyle name="Note 2 3 19 2" xfId="28645"/>
    <cellStyle name="Note 2 3 19 2 2" xfId="28646"/>
    <cellStyle name="Note 2 3 19 2 3" xfId="28647"/>
    <cellStyle name="Note 2 3 19 3" xfId="28648"/>
    <cellStyle name="Note 2 3 19 3 2" xfId="28649"/>
    <cellStyle name="Note 2 3 19 3 3" xfId="28650"/>
    <cellStyle name="Note 2 3 19 4" xfId="28651"/>
    <cellStyle name="Note 2 3 19 4 2" xfId="28652"/>
    <cellStyle name="Note 2 3 19 4 3" xfId="28653"/>
    <cellStyle name="Note 2 3 19 5" xfId="28654"/>
    <cellStyle name="Note 2 3 19 5 2" xfId="28655"/>
    <cellStyle name="Note 2 3 19 5 3" xfId="28656"/>
    <cellStyle name="Note 2 3 19 6" xfId="28657"/>
    <cellStyle name="Note 2 3 19 7" xfId="28658"/>
    <cellStyle name="Note 2 3 2" xfId="28659"/>
    <cellStyle name="Note 2 3 2 2" xfId="28660"/>
    <cellStyle name="Note 2 3 2 2 2" xfId="28661"/>
    <cellStyle name="Note 2 3 2 2 3" xfId="28662"/>
    <cellStyle name="Note 2 3 2 2 4" xfId="28663"/>
    <cellStyle name="Note 2 3 2 3" xfId="28664"/>
    <cellStyle name="Note 2 3 2 3 2" xfId="28665"/>
    <cellStyle name="Note 2 3 2 3 3" xfId="28666"/>
    <cellStyle name="Note 2 3 2 4" xfId="28667"/>
    <cellStyle name="Note 2 3 2 4 2" xfId="28668"/>
    <cellStyle name="Note 2 3 2 4 3" xfId="28669"/>
    <cellStyle name="Note 2 3 2 5" xfId="28670"/>
    <cellStyle name="Note 2 3 2 5 2" xfId="28671"/>
    <cellStyle name="Note 2 3 2 5 3" xfId="28672"/>
    <cellStyle name="Note 2 3 2 6" xfId="28673"/>
    <cellStyle name="Note 2 3 2 6 2" xfId="28674"/>
    <cellStyle name="Note 2 3 2 6 3" xfId="28675"/>
    <cellStyle name="Note 2 3 2 7" xfId="28676"/>
    <cellStyle name="Note 2 3 2 8" xfId="28677"/>
    <cellStyle name="Note 2 3 2 9" xfId="28678"/>
    <cellStyle name="Note 2 3 20" xfId="28679"/>
    <cellStyle name="Note 2 3 20 2" xfId="28680"/>
    <cellStyle name="Note 2 3 20 2 2" xfId="28681"/>
    <cellStyle name="Note 2 3 20 2 3" xfId="28682"/>
    <cellStyle name="Note 2 3 20 3" xfId="28683"/>
    <cellStyle name="Note 2 3 20 3 2" xfId="28684"/>
    <cellStyle name="Note 2 3 20 3 3" xfId="28685"/>
    <cellStyle name="Note 2 3 20 4" xfId="28686"/>
    <cellStyle name="Note 2 3 20 4 2" xfId="28687"/>
    <cellStyle name="Note 2 3 20 4 3" xfId="28688"/>
    <cellStyle name="Note 2 3 20 5" xfId="28689"/>
    <cellStyle name="Note 2 3 20 5 2" xfId="28690"/>
    <cellStyle name="Note 2 3 20 5 3" xfId="28691"/>
    <cellStyle name="Note 2 3 20 6" xfId="28692"/>
    <cellStyle name="Note 2 3 20 7" xfId="28693"/>
    <cellStyle name="Note 2 3 21" xfId="28694"/>
    <cellStyle name="Note 2 3 21 2" xfId="28695"/>
    <cellStyle name="Note 2 3 21 2 2" xfId="28696"/>
    <cellStyle name="Note 2 3 21 2 3" xfId="28697"/>
    <cellStyle name="Note 2 3 21 3" xfId="28698"/>
    <cellStyle name="Note 2 3 21 3 2" xfId="28699"/>
    <cellStyle name="Note 2 3 21 3 3" xfId="28700"/>
    <cellStyle name="Note 2 3 21 4" xfId="28701"/>
    <cellStyle name="Note 2 3 21 4 2" xfId="28702"/>
    <cellStyle name="Note 2 3 21 4 3" xfId="28703"/>
    <cellStyle name="Note 2 3 21 5" xfId="28704"/>
    <cellStyle name="Note 2 3 21 5 2" xfId="28705"/>
    <cellStyle name="Note 2 3 21 5 3" xfId="28706"/>
    <cellStyle name="Note 2 3 21 6" xfId="28707"/>
    <cellStyle name="Note 2 3 21 7" xfId="28708"/>
    <cellStyle name="Note 2 3 22" xfId="28709"/>
    <cellStyle name="Note 2 3 22 2" xfId="28710"/>
    <cellStyle name="Note 2 3 22 2 2" xfId="28711"/>
    <cellStyle name="Note 2 3 22 2 3" xfId="28712"/>
    <cellStyle name="Note 2 3 22 3" xfId="28713"/>
    <cellStyle name="Note 2 3 22 3 2" xfId="28714"/>
    <cellStyle name="Note 2 3 22 3 3" xfId="28715"/>
    <cellStyle name="Note 2 3 22 4" xfId="28716"/>
    <cellStyle name="Note 2 3 22 4 2" xfId="28717"/>
    <cellStyle name="Note 2 3 22 4 3" xfId="28718"/>
    <cellStyle name="Note 2 3 22 5" xfId="28719"/>
    <cellStyle name="Note 2 3 22 5 2" xfId="28720"/>
    <cellStyle name="Note 2 3 22 5 3" xfId="28721"/>
    <cellStyle name="Note 2 3 22 6" xfId="28722"/>
    <cellStyle name="Note 2 3 22 7" xfId="28723"/>
    <cellStyle name="Note 2 3 23" xfId="28724"/>
    <cellStyle name="Note 2 3 3" xfId="28725"/>
    <cellStyle name="Note 2 3 3 2" xfId="28726"/>
    <cellStyle name="Note 2 3 3 2 2" xfId="28727"/>
    <cellStyle name="Note 2 3 3 2 3" xfId="28728"/>
    <cellStyle name="Note 2 3 3 2 4" xfId="28729"/>
    <cellStyle name="Note 2 3 3 3" xfId="28730"/>
    <cellStyle name="Note 2 3 3 3 2" xfId="28731"/>
    <cellStyle name="Note 2 3 3 3 3" xfId="28732"/>
    <cellStyle name="Note 2 3 3 4" xfId="28733"/>
    <cellStyle name="Note 2 3 3 4 2" xfId="28734"/>
    <cellStyle name="Note 2 3 3 4 3" xfId="28735"/>
    <cellStyle name="Note 2 3 3 5" xfId="28736"/>
    <cellStyle name="Note 2 3 3 5 2" xfId="28737"/>
    <cellStyle name="Note 2 3 3 5 3" xfId="28738"/>
    <cellStyle name="Note 2 3 3 6" xfId="28739"/>
    <cellStyle name="Note 2 3 3 6 2" xfId="28740"/>
    <cellStyle name="Note 2 3 3 6 3" xfId="28741"/>
    <cellStyle name="Note 2 3 3 7" xfId="28742"/>
    <cellStyle name="Note 2 3 3 7 2" xfId="28743"/>
    <cellStyle name="Note 2 3 3 7 3" xfId="28744"/>
    <cellStyle name="Note 2 3 3 8" xfId="28745"/>
    <cellStyle name="Note 2 3 3 9" xfId="28746"/>
    <cellStyle name="Note 2 3 4" xfId="28747"/>
    <cellStyle name="Note 2 3 4 2" xfId="28748"/>
    <cellStyle name="Note 2 3 4 2 2" xfId="28749"/>
    <cellStyle name="Note 2 3 4 2 3" xfId="28750"/>
    <cellStyle name="Note 2 3 4 3" xfId="28751"/>
    <cellStyle name="Note 2 3 4 3 2" xfId="28752"/>
    <cellStyle name="Note 2 3 4 3 3" xfId="28753"/>
    <cellStyle name="Note 2 3 4 4" xfId="28754"/>
    <cellStyle name="Note 2 3 4 4 2" xfId="28755"/>
    <cellStyle name="Note 2 3 4 4 3" xfId="28756"/>
    <cellStyle name="Note 2 3 4 5" xfId="28757"/>
    <cellStyle name="Note 2 3 4 5 2" xfId="28758"/>
    <cellStyle name="Note 2 3 4 5 3" xfId="28759"/>
    <cellStyle name="Note 2 3 4 6" xfId="28760"/>
    <cellStyle name="Note 2 3 5" xfId="28761"/>
    <cellStyle name="Note 2 3 5 2" xfId="28762"/>
    <cellStyle name="Note 2 3 5 2 2" xfId="28763"/>
    <cellStyle name="Note 2 3 5 2 3" xfId="28764"/>
    <cellStyle name="Note 2 3 5 3" xfId="28765"/>
    <cellStyle name="Note 2 3 5 3 2" xfId="28766"/>
    <cellStyle name="Note 2 3 5 3 3" xfId="28767"/>
    <cellStyle name="Note 2 3 5 4" xfId="28768"/>
    <cellStyle name="Note 2 3 5 4 2" xfId="28769"/>
    <cellStyle name="Note 2 3 5 4 3" xfId="28770"/>
    <cellStyle name="Note 2 3 5 5" xfId="28771"/>
    <cellStyle name="Note 2 3 5 5 2" xfId="28772"/>
    <cellStyle name="Note 2 3 5 5 3" xfId="28773"/>
    <cellStyle name="Note 2 3 5 6" xfId="28774"/>
    <cellStyle name="Note 2 3 6" xfId="28775"/>
    <cellStyle name="Note 2 3 6 2" xfId="28776"/>
    <cellStyle name="Note 2 3 6 2 2" xfId="28777"/>
    <cellStyle name="Note 2 3 6 2 3" xfId="28778"/>
    <cellStyle name="Note 2 3 6 3" xfId="28779"/>
    <cellStyle name="Note 2 3 6 3 2" xfId="28780"/>
    <cellStyle name="Note 2 3 6 3 3" xfId="28781"/>
    <cellStyle name="Note 2 3 6 4" xfId="28782"/>
    <cellStyle name="Note 2 3 6 4 2" xfId="28783"/>
    <cellStyle name="Note 2 3 6 4 3" xfId="28784"/>
    <cellStyle name="Note 2 3 6 5" xfId="28785"/>
    <cellStyle name="Note 2 3 6 5 2" xfId="28786"/>
    <cellStyle name="Note 2 3 6 5 3" xfId="28787"/>
    <cellStyle name="Note 2 3 6 6" xfId="28788"/>
    <cellStyle name="Note 2 3 7" xfId="28789"/>
    <cellStyle name="Note 2 3 7 2" xfId="28790"/>
    <cellStyle name="Note 2 3 7 2 2" xfId="28791"/>
    <cellStyle name="Note 2 3 7 2 3" xfId="28792"/>
    <cellStyle name="Note 2 3 7 3" xfId="28793"/>
    <cellStyle name="Note 2 3 7 3 2" xfId="28794"/>
    <cellStyle name="Note 2 3 7 3 3" xfId="28795"/>
    <cellStyle name="Note 2 3 7 4" xfId="28796"/>
    <cellStyle name="Note 2 3 7 4 2" xfId="28797"/>
    <cellStyle name="Note 2 3 7 4 3" xfId="28798"/>
    <cellStyle name="Note 2 3 7 5" xfId="28799"/>
    <cellStyle name="Note 2 3 7 5 2" xfId="28800"/>
    <cellStyle name="Note 2 3 7 5 3" xfId="28801"/>
    <cellStyle name="Note 2 3 7 6" xfId="28802"/>
    <cellStyle name="Note 2 3 8" xfId="28803"/>
    <cellStyle name="Note 2 3 8 2" xfId="28804"/>
    <cellStyle name="Note 2 3 8 2 2" xfId="28805"/>
    <cellStyle name="Note 2 3 8 2 3" xfId="28806"/>
    <cellStyle name="Note 2 3 8 3" xfId="28807"/>
    <cellStyle name="Note 2 3 8 3 2" xfId="28808"/>
    <cellStyle name="Note 2 3 8 3 3" xfId="28809"/>
    <cellStyle name="Note 2 3 8 4" xfId="28810"/>
    <cellStyle name="Note 2 3 8 4 2" xfId="28811"/>
    <cellStyle name="Note 2 3 8 4 3" xfId="28812"/>
    <cellStyle name="Note 2 3 8 5" xfId="28813"/>
    <cellStyle name="Note 2 3 8 5 2" xfId="28814"/>
    <cellStyle name="Note 2 3 8 5 3" xfId="28815"/>
    <cellStyle name="Note 2 3 8 6" xfId="28816"/>
    <cellStyle name="Note 2 3 9" xfId="28817"/>
    <cellStyle name="Note 2 3 9 2" xfId="28818"/>
    <cellStyle name="Note 2 3 9 2 2" xfId="28819"/>
    <cellStyle name="Note 2 3 9 2 3" xfId="28820"/>
    <cellStyle name="Note 2 3 9 3" xfId="28821"/>
    <cellStyle name="Note 2 3 9 3 2" xfId="28822"/>
    <cellStyle name="Note 2 3 9 3 3" xfId="28823"/>
    <cellStyle name="Note 2 3 9 4" xfId="28824"/>
    <cellStyle name="Note 2 3 9 4 2" xfId="28825"/>
    <cellStyle name="Note 2 3 9 4 3" xfId="28826"/>
    <cellStyle name="Note 2 3 9 5" xfId="28827"/>
    <cellStyle name="Note 2 3 9 5 2" xfId="28828"/>
    <cellStyle name="Note 2 3 9 5 3" xfId="28829"/>
    <cellStyle name="Note 2 3 9 6" xfId="28830"/>
    <cellStyle name="Note 2 4" xfId="28831"/>
    <cellStyle name="Note 2 4 10" xfId="28832"/>
    <cellStyle name="Note 2 4 10 2" xfId="28833"/>
    <cellStyle name="Note 2 4 10 2 2" xfId="28834"/>
    <cellStyle name="Note 2 4 10 2 3" xfId="28835"/>
    <cellStyle name="Note 2 4 10 3" xfId="28836"/>
    <cellStyle name="Note 2 4 10 3 2" xfId="28837"/>
    <cellStyle name="Note 2 4 10 3 3" xfId="28838"/>
    <cellStyle name="Note 2 4 10 4" xfId="28839"/>
    <cellStyle name="Note 2 4 10 4 2" xfId="28840"/>
    <cellStyle name="Note 2 4 10 4 3" xfId="28841"/>
    <cellStyle name="Note 2 4 10 5" xfId="28842"/>
    <cellStyle name="Note 2 4 10 5 2" xfId="28843"/>
    <cellStyle name="Note 2 4 10 5 3" xfId="28844"/>
    <cellStyle name="Note 2 4 10 6" xfId="28845"/>
    <cellStyle name="Note 2 4 10 7" xfId="28846"/>
    <cellStyle name="Note 2 4 11" xfId="28847"/>
    <cellStyle name="Note 2 4 11 2" xfId="28848"/>
    <cellStyle name="Note 2 4 11 2 2" xfId="28849"/>
    <cellStyle name="Note 2 4 11 2 3" xfId="28850"/>
    <cellStyle name="Note 2 4 11 3" xfId="28851"/>
    <cellStyle name="Note 2 4 11 3 2" xfId="28852"/>
    <cellStyle name="Note 2 4 11 3 3" xfId="28853"/>
    <cellStyle name="Note 2 4 11 4" xfId="28854"/>
    <cellStyle name="Note 2 4 11 4 2" xfId="28855"/>
    <cellStyle name="Note 2 4 11 4 3" xfId="28856"/>
    <cellStyle name="Note 2 4 11 5" xfId="28857"/>
    <cellStyle name="Note 2 4 11 5 2" xfId="28858"/>
    <cellStyle name="Note 2 4 11 5 3" xfId="28859"/>
    <cellStyle name="Note 2 4 11 6" xfId="28860"/>
    <cellStyle name="Note 2 4 11 7" xfId="28861"/>
    <cellStyle name="Note 2 4 12" xfId="28862"/>
    <cellStyle name="Note 2 4 12 2" xfId="28863"/>
    <cellStyle name="Note 2 4 12 2 2" xfId="28864"/>
    <cellStyle name="Note 2 4 12 2 3" xfId="28865"/>
    <cellStyle name="Note 2 4 12 3" xfId="28866"/>
    <cellStyle name="Note 2 4 12 3 2" xfId="28867"/>
    <cellStyle name="Note 2 4 12 3 3" xfId="28868"/>
    <cellStyle name="Note 2 4 12 4" xfId="28869"/>
    <cellStyle name="Note 2 4 12 4 2" xfId="28870"/>
    <cellStyle name="Note 2 4 12 4 3" xfId="28871"/>
    <cellStyle name="Note 2 4 12 5" xfId="28872"/>
    <cellStyle name="Note 2 4 12 5 2" xfId="28873"/>
    <cellStyle name="Note 2 4 12 5 3" xfId="28874"/>
    <cellStyle name="Note 2 4 12 6" xfId="28875"/>
    <cellStyle name="Note 2 4 12 7" xfId="28876"/>
    <cellStyle name="Note 2 4 13" xfId="28877"/>
    <cellStyle name="Note 2 4 13 2" xfId="28878"/>
    <cellStyle name="Note 2 4 13 2 2" xfId="28879"/>
    <cellStyle name="Note 2 4 13 2 3" xfId="28880"/>
    <cellStyle name="Note 2 4 13 3" xfId="28881"/>
    <cellStyle name="Note 2 4 13 3 2" xfId="28882"/>
    <cellStyle name="Note 2 4 13 3 3" xfId="28883"/>
    <cellStyle name="Note 2 4 13 4" xfId="28884"/>
    <cellStyle name="Note 2 4 13 4 2" xfId="28885"/>
    <cellStyle name="Note 2 4 13 4 3" xfId="28886"/>
    <cellStyle name="Note 2 4 13 5" xfId="28887"/>
    <cellStyle name="Note 2 4 13 5 2" xfId="28888"/>
    <cellStyle name="Note 2 4 13 5 3" xfId="28889"/>
    <cellStyle name="Note 2 4 13 6" xfId="28890"/>
    <cellStyle name="Note 2 4 13 7" xfId="28891"/>
    <cellStyle name="Note 2 4 14" xfId="28892"/>
    <cellStyle name="Note 2 4 14 2" xfId="28893"/>
    <cellStyle name="Note 2 4 14 2 2" xfId="28894"/>
    <cellStyle name="Note 2 4 14 2 3" xfId="28895"/>
    <cellStyle name="Note 2 4 14 3" xfId="28896"/>
    <cellStyle name="Note 2 4 14 3 2" xfId="28897"/>
    <cellStyle name="Note 2 4 14 3 3" xfId="28898"/>
    <cellStyle name="Note 2 4 14 4" xfId="28899"/>
    <cellStyle name="Note 2 4 14 4 2" xfId="28900"/>
    <cellStyle name="Note 2 4 14 4 3" xfId="28901"/>
    <cellStyle name="Note 2 4 14 5" xfId="28902"/>
    <cellStyle name="Note 2 4 14 5 2" xfId="28903"/>
    <cellStyle name="Note 2 4 14 5 3" xfId="28904"/>
    <cellStyle name="Note 2 4 14 6" xfId="28905"/>
    <cellStyle name="Note 2 4 14 7" xfId="28906"/>
    <cellStyle name="Note 2 4 15" xfId="28907"/>
    <cellStyle name="Note 2 4 15 2" xfId="28908"/>
    <cellStyle name="Note 2 4 15 2 2" xfId="28909"/>
    <cellStyle name="Note 2 4 15 2 3" xfId="28910"/>
    <cellStyle name="Note 2 4 15 3" xfId="28911"/>
    <cellStyle name="Note 2 4 15 3 2" xfId="28912"/>
    <cellStyle name="Note 2 4 15 3 3" xfId="28913"/>
    <cellStyle name="Note 2 4 15 4" xfId="28914"/>
    <cellStyle name="Note 2 4 15 4 2" xfId="28915"/>
    <cellStyle name="Note 2 4 15 4 3" xfId="28916"/>
    <cellStyle name="Note 2 4 15 5" xfId="28917"/>
    <cellStyle name="Note 2 4 15 5 2" xfId="28918"/>
    <cellStyle name="Note 2 4 15 5 3" xfId="28919"/>
    <cellStyle name="Note 2 4 15 6" xfId="28920"/>
    <cellStyle name="Note 2 4 15 7" xfId="28921"/>
    <cellStyle name="Note 2 4 16" xfId="28922"/>
    <cellStyle name="Note 2 4 16 2" xfId="28923"/>
    <cellStyle name="Note 2 4 16 2 2" xfId="28924"/>
    <cellStyle name="Note 2 4 16 2 3" xfId="28925"/>
    <cellStyle name="Note 2 4 16 3" xfId="28926"/>
    <cellStyle name="Note 2 4 16 3 2" xfId="28927"/>
    <cellStyle name="Note 2 4 16 3 3" xfId="28928"/>
    <cellStyle name="Note 2 4 16 4" xfId="28929"/>
    <cellStyle name="Note 2 4 16 4 2" xfId="28930"/>
    <cellStyle name="Note 2 4 16 4 3" xfId="28931"/>
    <cellStyle name="Note 2 4 16 5" xfId="28932"/>
    <cellStyle name="Note 2 4 16 5 2" xfId="28933"/>
    <cellStyle name="Note 2 4 16 5 3" xfId="28934"/>
    <cellStyle name="Note 2 4 16 6" xfId="28935"/>
    <cellStyle name="Note 2 4 16 7" xfId="28936"/>
    <cellStyle name="Note 2 4 17" xfId="28937"/>
    <cellStyle name="Note 2 4 17 2" xfId="28938"/>
    <cellStyle name="Note 2 4 17 2 2" xfId="28939"/>
    <cellStyle name="Note 2 4 17 2 3" xfId="28940"/>
    <cellStyle name="Note 2 4 17 3" xfId="28941"/>
    <cellStyle name="Note 2 4 17 3 2" xfId="28942"/>
    <cellStyle name="Note 2 4 17 3 3" xfId="28943"/>
    <cellStyle name="Note 2 4 17 4" xfId="28944"/>
    <cellStyle name="Note 2 4 17 4 2" xfId="28945"/>
    <cellStyle name="Note 2 4 17 4 3" xfId="28946"/>
    <cellStyle name="Note 2 4 17 5" xfId="28947"/>
    <cellStyle name="Note 2 4 17 5 2" xfId="28948"/>
    <cellStyle name="Note 2 4 17 5 3" xfId="28949"/>
    <cellStyle name="Note 2 4 17 6" xfId="28950"/>
    <cellStyle name="Note 2 4 17 7" xfId="28951"/>
    <cellStyle name="Note 2 4 18" xfId="28952"/>
    <cellStyle name="Note 2 4 18 2" xfId="28953"/>
    <cellStyle name="Note 2 4 18 2 2" xfId="28954"/>
    <cellStyle name="Note 2 4 18 2 3" xfId="28955"/>
    <cellStyle name="Note 2 4 18 3" xfId="28956"/>
    <cellStyle name="Note 2 4 18 3 2" xfId="28957"/>
    <cellStyle name="Note 2 4 18 3 3" xfId="28958"/>
    <cellStyle name="Note 2 4 18 4" xfId="28959"/>
    <cellStyle name="Note 2 4 18 4 2" xfId="28960"/>
    <cellStyle name="Note 2 4 18 4 3" xfId="28961"/>
    <cellStyle name="Note 2 4 18 5" xfId="28962"/>
    <cellStyle name="Note 2 4 18 5 2" xfId="28963"/>
    <cellStyle name="Note 2 4 18 5 3" xfId="28964"/>
    <cellStyle name="Note 2 4 18 6" xfId="28965"/>
    <cellStyle name="Note 2 4 18 7" xfId="28966"/>
    <cellStyle name="Note 2 4 19" xfId="28967"/>
    <cellStyle name="Note 2 4 19 2" xfId="28968"/>
    <cellStyle name="Note 2 4 19 3" xfId="28969"/>
    <cellStyle name="Note 2 4 2" xfId="28970"/>
    <cellStyle name="Note 2 4 2 10" xfId="28971"/>
    <cellStyle name="Note 2 4 2 2" xfId="28972"/>
    <cellStyle name="Note 2 4 2 2 2" xfId="28973"/>
    <cellStyle name="Note 2 4 2 2 3" xfId="28974"/>
    <cellStyle name="Note 2 4 2 2 4" xfId="28975"/>
    <cellStyle name="Note 2 4 2 3" xfId="28976"/>
    <cellStyle name="Note 2 4 2 3 2" xfId="28977"/>
    <cellStyle name="Note 2 4 2 3 3" xfId="28978"/>
    <cellStyle name="Note 2 4 2 4" xfId="28979"/>
    <cellStyle name="Note 2 4 2 4 2" xfId="28980"/>
    <cellStyle name="Note 2 4 2 4 3" xfId="28981"/>
    <cellStyle name="Note 2 4 2 5" xfId="28982"/>
    <cellStyle name="Note 2 4 2 5 2" xfId="28983"/>
    <cellStyle name="Note 2 4 2 5 3" xfId="28984"/>
    <cellStyle name="Note 2 4 2 6" xfId="28985"/>
    <cellStyle name="Note 2 4 2 6 2" xfId="28986"/>
    <cellStyle name="Note 2 4 2 6 3" xfId="28987"/>
    <cellStyle name="Note 2 4 2 7" xfId="28988"/>
    <cellStyle name="Note 2 4 2 7 2" xfId="28989"/>
    <cellStyle name="Note 2 4 2 7 3" xfId="28990"/>
    <cellStyle name="Note 2 4 2 8" xfId="28991"/>
    <cellStyle name="Note 2 4 2 9" xfId="28992"/>
    <cellStyle name="Note 2 4 20" xfId="28993"/>
    <cellStyle name="Note 2 4 20 2" xfId="28994"/>
    <cellStyle name="Note 2 4 20 3" xfId="28995"/>
    <cellStyle name="Note 2 4 21" xfId="28996"/>
    <cellStyle name="Note 2 4 21 2" xfId="28997"/>
    <cellStyle name="Note 2 4 21 3" xfId="28998"/>
    <cellStyle name="Note 2 4 22" xfId="28999"/>
    <cellStyle name="Note 2 4 22 2" xfId="29000"/>
    <cellStyle name="Note 2 4 22 3" xfId="29001"/>
    <cellStyle name="Note 2 4 23" xfId="29002"/>
    <cellStyle name="Note 2 4 24" xfId="29003"/>
    <cellStyle name="Note 2 4 25" xfId="29004"/>
    <cellStyle name="Note 2 4 3" xfId="29005"/>
    <cellStyle name="Note 2 4 3 10" xfId="29006"/>
    <cellStyle name="Note 2 4 3 11" xfId="29007"/>
    <cellStyle name="Note 2 4 3 2" xfId="29008"/>
    <cellStyle name="Note 2 4 3 2 2" xfId="29009"/>
    <cellStyle name="Note 2 4 3 2 3" xfId="29010"/>
    <cellStyle name="Note 2 4 3 2 4" xfId="29011"/>
    <cellStyle name="Note 2 4 3 3" xfId="29012"/>
    <cellStyle name="Note 2 4 3 3 2" xfId="29013"/>
    <cellStyle name="Note 2 4 3 3 3" xfId="29014"/>
    <cellStyle name="Note 2 4 3 4" xfId="29015"/>
    <cellStyle name="Note 2 4 3 4 2" xfId="29016"/>
    <cellStyle name="Note 2 4 3 4 3" xfId="29017"/>
    <cellStyle name="Note 2 4 3 5" xfId="29018"/>
    <cellStyle name="Note 2 4 3 5 2" xfId="29019"/>
    <cellStyle name="Note 2 4 3 5 3" xfId="29020"/>
    <cellStyle name="Note 2 4 3 6" xfId="29021"/>
    <cellStyle name="Note 2 4 3 6 2" xfId="29022"/>
    <cellStyle name="Note 2 4 3 6 3" xfId="29023"/>
    <cellStyle name="Note 2 4 3 7" xfId="29024"/>
    <cellStyle name="Note 2 4 3 7 2" xfId="29025"/>
    <cellStyle name="Note 2 4 3 7 3" xfId="29026"/>
    <cellStyle name="Note 2 4 3 8" xfId="29027"/>
    <cellStyle name="Note 2 4 3 8 2" xfId="29028"/>
    <cellStyle name="Note 2 4 3 8 3" xfId="29029"/>
    <cellStyle name="Note 2 4 3 9" xfId="29030"/>
    <cellStyle name="Note 2 4 4" xfId="29031"/>
    <cellStyle name="Note 2 4 4 2" xfId="29032"/>
    <cellStyle name="Note 2 4 4 2 2" xfId="29033"/>
    <cellStyle name="Note 2 4 4 2 3" xfId="29034"/>
    <cellStyle name="Note 2 4 4 3" xfId="29035"/>
    <cellStyle name="Note 2 4 4 3 2" xfId="29036"/>
    <cellStyle name="Note 2 4 4 3 3" xfId="29037"/>
    <cellStyle name="Note 2 4 4 4" xfId="29038"/>
    <cellStyle name="Note 2 4 4 4 2" xfId="29039"/>
    <cellStyle name="Note 2 4 4 4 3" xfId="29040"/>
    <cellStyle name="Note 2 4 4 5" xfId="29041"/>
    <cellStyle name="Note 2 4 4 5 2" xfId="29042"/>
    <cellStyle name="Note 2 4 4 5 3" xfId="29043"/>
    <cellStyle name="Note 2 4 4 6" xfId="29044"/>
    <cellStyle name="Note 2 4 5" xfId="29045"/>
    <cellStyle name="Note 2 4 5 2" xfId="29046"/>
    <cellStyle name="Note 2 4 5 2 2" xfId="29047"/>
    <cellStyle name="Note 2 4 5 2 3" xfId="29048"/>
    <cellStyle name="Note 2 4 5 3" xfId="29049"/>
    <cellStyle name="Note 2 4 5 3 2" xfId="29050"/>
    <cellStyle name="Note 2 4 5 3 3" xfId="29051"/>
    <cellStyle name="Note 2 4 5 4" xfId="29052"/>
    <cellStyle name="Note 2 4 5 4 2" xfId="29053"/>
    <cellStyle name="Note 2 4 5 4 3" xfId="29054"/>
    <cellStyle name="Note 2 4 5 5" xfId="29055"/>
    <cellStyle name="Note 2 4 5 5 2" xfId="29056"/>
    <cellStyle name="Note 2 4 5 5 3" xfId="29057"/>
    <cellStyle name="Note 2 4 5 6" xfId="29058"/>
    <cellStyle name="Note 2 4 6" xfId="29059"/>
    <cellStyle name="Note 2 4 6 2" xfId="29060"/>
    <cellStyle name="Note 2 4 6 2 2" xfId="29061"/>
    <cellStyle name="Note 2 4 6 2 3" xfId="29062"/>
    <cellStyle name="Note 2 4 6 3" xfId="29063"/>
    <cellStyle name="Note 2 4 6 3 2" xfId="29064"/>
    <cellStyle name="Note 2 4 6 3 3" xfId="29065"/>
    <cellStyle name="Note 2 4 6 4" xfId="29066"/>
    <cellStyle name="Note 2 4 6 4 2" xfId="29067"/>
    <cellStyle name="Note 2 4 6 4 3" xfId="29068"/>
    <cellStyle name="Note 2 4 6 5" xfId="29069"/>
    <cellStyle name="Note 2 4 6 5 2" xfId="29070"/>
    <cellStyle name="Note 2 4 6 5 3" xfId="29071"/>
    <cellStyle name="Note 2 4 6 6" xfId="29072"/>
    <cellStyle name="Note 2 4 7" xfId="29073"/>
    <cellStyle name="Note 2 4 7 2" xfId="29074"/>
    <cellStyle name="Note 2 4 7 2 2" xfId="29075"/>
    <cellStyle name="Note 2 4 7 2 3" xfId="29076"/>
    <cellStyle name="Note 2 4 7 3" xfId="29077"/>
    <cellStyle name="Note 2 4 7 3 2" xfId="29078"/>
    <cellStyle name="Note 2 4 7 3 3" xfId="29079"/>
    <cellStyle name="Note 2 4 7 4" xfId="29080"/>
    <cellStyle name="Note 2 4 7 4 2" xfId="29081"/>
    <cellStyle name="Note 2 4 7 4 3" xfId="29082"/>
    <cellStyle name="Note 2 4 7 5" xfId="29083"/>
    <cellStyle name="Note 2 4 7 5 2" xfId="29084"/>
    <cellStyle name="Note 2 4 7 5 3" xfId="29085"/>
    <cellStyle name="Note 2 4 7 6" xfId="29086"/>
    <cellStyle name="Note 2 4 8" xfId="29087"/>
    <cellStyle name="Note 2 4 8 2" xfId="29088"/>
    <cellStyle name="Note 2 4 8 2 2" xfId="29089"/>
    <cellStyle name="Note 2 4 8 2 3" xfId="29090"/>
    <cellStyle name="Note 2 4 8 3" xfId="29091"/>
    <cellStyle name="Note 2 4 8 3 2" xfId="29092"/>
    <cellStyle name="Note 2 4 8 3 3" xfId="29093"/>
    <cellStyle name="Note 2 4 8 4" xfId="29094"/>
    <cellStyle name="Note 2 4 8 4 2" xfId="29095"/>
    <cellStyle name="Note 2 4 8 4 3" xfId="29096"/>
    <cellStyle name="Note 2 4 8 5" xfId="29097"/>
    <cellStyle name="Note 2 4 8 5 2" xfId="29098"/>
    <cellStyle name="Note 2 4 8 5 3" xfId="29099"/>
    <cellStyle name="Note 2 4 8 6" xfId="29100"/>
    <cellStyle name="Note 2 4 9" xfId="29101"/>
    <cellStyle name="Note 2 4 9 2" xfId="29102"/>
    <cellStyle name="Note 2 4 9 2 2" xfId="29103"/>
    <cellStyle name="Note 2 4 9 2 3" xfId="29104"/>
    <cellStyle name="Note 2 4 9 3" xfId="29105"/>
    <cellStyle name="Note 2 4 9 3 2" xfId="29106"/>
    <cellStyle name="Note 2 4 9 3 3" xfId="29107"/>
    <cellStyle name="Note 2 4 9 4" xfId="29108"/>
    <cellStyle name="Note 2 4 9 4 2" xfId="29109"/>
    <cellStyle name="Note 2 4 9 4 3" xfId="29110"/>
    <cellStyle name="Note 2 4 9 5" xfId="29111"/>
    <cellStyle name="Note 2 4 9 5 2" xfId="29112"/>
    <cellStyle name="Note 2 4 9 5 3" xfId="29113"/>
    <cellStyle name="Note 2 4 9 6" xfId="29114"/>
    <cellStyle name="Note 2 4 9 7" xfId="29115"/>
    <cellStyle name="Note 2 5" xfId="29116"/>
    <cellStyle name="Note 2 5 10" xfId="29117"/>
    <cellStyle name="Note 2 5 11" xfId="29118"/>
    <cellStyle name="Note 2 5 2" xfId="29119"/>
    <cellStyle name="Note 2 5 2 10" xfId="29120"/>
    <cellStyle name="Note 2 5 2 2" xfId="29121"/>
    <cellStyle name="Note 2 5 2 2 2" xfId="29122"/>
    <cellStyle name="Note 2 5 2 2 3" xfId="29123"/>
    <cellStyle name="Note 2 5 2 2 4" xfId="29124"/>
    <cellStyle name="Note 2 5 2 3" xfId="29125"/>
    <cellStyle name="Note 2 5 2 3 2" xfId="29126"/>
    <cellStyle name="Note 2 5 2 3 3" xfId="29127"/>
    <cellStyle name="Note 2 5 2 4" xfId="29128"/>
    <cellStyle name="Note 2 5 2 4 2" xfId="29129"/>
    <cellStyle name="Note 2 5 2 4 3" xfId="29130"/>
    <cellStyle name="Note 2 5 2 5" xfId="29131"/>
    <cellStyle name="Note 2 5 2 5 2" xfId="29132"/>
    <cellStyle name="Note 2 5 2 5 3" xfId="29133"/>
    <cellStyle name="Note 2 5 2 6" xfId="29134"/>
    <cellStyle name="Note 2 5 2 6 2" xfId="29135"/>
    <cellStyle name="Note 2 5 2 6 3" xfId="29136"/>
    <cellStyle name="Note 2 5 2 7" xfId="29137"/>
    <cellStyle name="Note 2 5 2 7 2" xfId="29138"/>
    <cellStyle name="Note 2 5 2 7 3" xfId="29139"/>
    <cellStyle name="Note 2 5 2 8" xfId="29140"/>
    <cellStyle name="Note 2 5 2 9" xfId="29141"/>
    <cellStyle name="Note 2 5 3" xfId="29142"/>
    <cellStyle name="Note 2 5 3 2" xfId="29143"/>
    <cellStyle name="Note 2 5 3 2 2" xfId="29144"/>
    <cellStyle name="Note 2 5 3 2 3" xfId="29145"/>
    <cellStyle name="Note 2 5 3 2 4" xfId="29146"/>
    <cellStyle name="Note 2 5 3 3" xfId="29147"/>
    <cellStyle name="Note 2 5 3 3 2" xfId="29148"/>
    <cellStyle name="Note 2 5 3 3 3" xfId="29149"/>
    <cellStyle name="Note 2 5 3 4" xfId="29150"/>
    <cellStyle name="Note 2 5 3 4 2" xfId="29151"/>
    <cellStyle name="Note 2 5 3 4 3" xfId="29152"/>
    <cellStyle name="Note 2 5 3 5" xfId="29153"/>
    <cellStyle name="Note 2 5 3 6" xfId="29154"/>
    <cellStyle name="Note 2 5 3 7" xfId="29155"/>
    <cellStyle name="Note 2 5 4" xfId="29156"/>
    <cellStyle name="Note 2 5 4 2" xfId="29157"/>
    <cellStyle name="Note 2 5 4 3" xfId="29158"/>
    <cellStyle name="Note 2 5 5" xfId="29159"/>
    <cellStyle name="Note 2 5 5 2" xfId="29160"/>
    <cellStyle name="Note 2 5 5 3" xfId="29161"/>
    <cellStyle name="Note 2 5 6" xfId="29162"/>
    <cellStyle name="Note 2 5 6 2" xfId="29163"/>
    <cellStyle name="Note 2 5 6 3" xfId="29164"/>
    <cellStyle name="Note 2 5 7" xfId="29165"/>
    <cellStyle name="Note 2 5 7 2" xfId="29166"/>
    <cellStyle name="Note 2 5 7 3" xfId="29167"/>
    <cellStyle name="Note 2 5 8" xfId="29168"/>
    <cellStyle name="Note 2 5 8 2" xfId="29169"/>
    <cellStyle name="Note 2 5 8 3" xfId="29170"/>
    <cellStyle name="Note 2 5 9" xfId="29171"/>
    <cellStyle name="Note 2 6" xfId="29172"/>
    <cellStyle name="Note 2 6 10" xfId="29173"/>
    <cellStyle name="Note 2 6 11" xfId="29174"/>
    <cellStyle name="Note 2 6 2" xfId="29175"/>
    <cellStyle name="Note 2 6 2 2" xfId="29176"/>
    <cellStyle name="Note 2 6 2 2 2" xfId="29177"/>
    <cellStyle name="Note 2 6 2 2 3" xfId="29178"/>
    <cellStyle name="Note 2 6 2 2 4" xfId="29179"/>
    <cellStyle name="Note 2 6 2 3" xfId="29180"/>
    <cellStyle name="Note 2 6 2 3 2" xfId="29181"/>
    <cellStyle name="Note 2 6 2 3 3" xfId="29182"/>
    <cellStyle name="Note 2 6 2 4" xfId="29183"/>
    <cellStyle name="Note 2 6 2 5" xfId="29184"/>
    <cellStyle name="Note 2 6 2 6" xfId="29185"/>
    <cellStyle name="Note 2 6 3" xfId="29186"/>
    <cellStyle name="Note 2 6 3 2" xfId="29187"/>
    <cellStyle name="Note 2 6 3 2 2" xfId="29188"/>
    <cellStyle name="Note 2 6 3 2 3" xfId="29189"/>
    <cellStyle name="Note 2 6 3 2 4" xfId="29190"/>
    <cellStyle name="Note 2 6 3 3" xfId="29191"/>
    <cellStyle name="Note 2 6 3 3 2" xfId="29192"/>
    <cellStyle name="Note 2 6 3 3 3" xfId="29193"/>
    <cellStyle name="Note 2 6 3 4" xfId="29194"/>
    <cellStyle name="Note 2 6 3 4 2" xfId="29195"/>
    <cellStyle name="Note 2 6 3 4 3" xfId="29196"/>
    <cellStyle name="Note 2 6 3 5" xfId="29197"/>
    <cellStyle name="Note 2 6 3 6" xfId="29198"/>
    <cellStyle name="Note 2 6 3 7" xfId="29199"/>
    <cellStyle name="Note 2 6 4" xfId="29200"/>
    <cellStyle name="Note 2 6 4 2" xfId="29201"/>
    <cellStyle name="Note 2 6 4 3" xfId="29202"/>
    <cellStyle name="Note 2 6 5" xfId="29203"/>
    <cellStyle name="Note 2 6 5 2" xfId="29204"/>
    <cellStyle name="Note 2 6 5 3" xfId="29205"/>
    <cellStyle name="Note 2 6 6" xfId="29206"/>
    <cellStyle name="Note 2 6 6 2" xfId="29207"/>
    <cellStyle name="Note 2 6 6 3" xfId="29208"/>
    <cellStyle name="Note 2 6 7" xfId="29209"/>
    <cellStyle name="Note 2 6 7 2" xfId="29210"/>
    <cellStyle name="Note 2 6 7 3" xfId="29211"/>
    <cellStyle name="Note 2 6 8" xfId="29212"/>
    <cellStyle name="Note 2 6 8 2" xfId="29213"/>
    <cellStyle name="Note 2 6 8 3" xfId="29214"/>
    <cellStyle name="Note 2 6 9" xfId="29215"/>
    <cellStyle name="Note 2 7" xfId="29216"/>
    <cellStyle name="Note 2 7 10" xfId="29217"/>
    <cellStyle name="Note 2 7 11" xfId="29218"/>
    <cellStyle name="Note 2 7 2" xfId="29219"/>
    <cellStyle name="Note 2 7 2 2" xfId="29220"/>
    <cellStyle name="Note 2 7 2 2 2" xfId="29221"/>
    <cellStyle name="Note 2 7 2 2 3" xfId="29222"/>
    <cellStyle name="Note 2 7 2 2 4" xfId="29223"/>
    <cellStyle name="Note 2 7 2 3" xfId="29224"/>
    <cellStyle name="Note 2 7 2 3 2" xfId="29225"/>
    <cellStyle name="Note 2 7 2 3 3" xfId="29226"/>
    <cellStyle name="Note 2 7 2 4" xfId="29227"/>
    <cellStyle name="Note 2 7 2 5" xfId="29228"/>
    <cellStyle name="Note 2 7 2 6" xfId="29229"/>
    <cellStyle name="Note 2 7 3" xfId="29230"/>
    <cellStyle name="Note 2 7 3 2" xfId="29231"/>
    <cellStyle name="Note 2 7 3 2 2" xfId="29232"/>
    <cellStyle name="Note 2 7 3 2 3" xfId="29233"/>
    <cellStyle name="Note 2 7 3 2 4" xfId="29234"/>
    <cellStyle name="Note 2 7 3 3" xfId="29235"/>
    <cellStyle name="Note 2 7 3 3 2" xfId="29236"/>
    <cellStyle name="Note 2 7 3 3 3" xfId="29237"/>
    <cellStyle name="Note 2 7 3 4" xfId="29238"/>
    <cellStyle name="Note 2 7 3 4 2" xfId="29239"/>
    <cellStyle name="Note 2 7 3 4 3" xfId="29240"/>
    <cellStyle name="Note 2 7 3 5" xfId="29241"/>
    <cellStyle name="Note 2 7 3 6" xfId="29242"/>
    <cellStyle name="Note 2 7 3 7" xfId="29243"/>
    <cellStyle name="Note 2 7 4" xfId="29244"/>
    <cellStyle name="Note 2 7 4 2" xfId="29245"/>
    <cellStyle name="Note 2 7 4 3" xfId="29246"/>
    <cellStyle name="Note 2 7 5" xfId="29247"/>
    <cellStyle name="Note 2 7 5 2" xfId="29248"/>
    <cellStyle name="Note 2 7 5 3" xfId="29249"/>
    <cellStyle name="Note 2 7 6" xfId="29250"/>
    <cellStyle name="Note 2 7 6 2" xfId="29251"/>
    <cellStyle name="Note 2 7 6 3" xfId="29252"/>
    <cellStyle name="Note 2 7 7" xfId="29253"/>
    <cellStyle name="Note 2 7 7 2" xfId="29254"/>
    <cellStyle name="Note 2 7 7 3" xfId="29255"/>
    <cellStyle name="Note 2 7 8" xfId="29256"/>
    <cellStyle name="Note 2 7 8 2" xfId="29257"/>
    <cellStyle name="Note 2 7 8 3" xfId="29258"/>
    <cellStyle name="Note 2 7 9" xfId="29259"/>
    <cellStyle name="Note 2 8" xfId="29260"/>
    <cellStyle name="Note 2 8 10" xfId="29261"/>
    <cellStyle name="Note 2 8 2" xfId="29262"/>
    <cellStyle name="Note 2 8 2 2" xfId="29263"/>
    <cellStyle name="Note 2 8 2 3" xfId="29264"/>
    <cellStyle name="Note 2 8 2 4" xfId="29265"/>
    <cellStyle name="Note 2 8 3" xfId="29266"/>
    <cellStyle name="Note 2 8 3 2" xfId="29267"/>
    <cellStyle name="Note 2 8 3 3" xfId="29268"/>
    <cellStyle name="Note 2 8 4" xfId="29269"/>
    <cellStyle name="Note 2 8 4 2" xfId="29270"/>
    <cellStyle name="Note 2 8 4 3" xfId="29271"/>
    <cellStyle name="Note 2 8 5" xfId="29272"/>
    <cellStyle name="Note 2 8 5 2" xfId="29273"/>
    <cellStyle name="Note 2 8 5 3" xfId="29274"/>
    <cellStyle name="Note 2 8 6" xfId="29275"/>
    <cellStyle name="Note 2 8 6 2" xfId="29276"/>
    <cellStyle name="Note 2 8 6 3" xfId="29277"/>
    <cellStyle name="Note 2 8 7" xfId="29278"/>
    <cellStyle name="Note 2 8 7 2" xfId="29279"/>
    <cellStyle name="Note 2 8 7 3" xfId="29280"/>
    <cellStyle name="Note 2 8 8" xfId="29281"/>
    <cellStyle name="Note 2 8 9" xfId="29282"/>
    <cellStyle name="Note 2 9" xfId="29283"/>
    <cellStyle name="Note 2 9 2" xfId="29284"/>
    <cellStyle name="Note 2 9 2 2" xfId="29285"/>
    <cellStyle name="Note 2 9 2 3" xfId="29286"/>
    <cellStyle name="Note 2 9 2 4" xfId="29287"/>
    <cellStyle name="Note 2 9 3" xfId="29288"/>
    <cellStyle name="Note 2 9 3 2" xfId="29289"/>
    <cellStyle name="Note 2 9 3 3" xfId="29290"/>
    <cellStyle name="Note 2 9 4" xfId="29291"/>
    <cellStyle name="Note 2 9 4 2" xfId="29292"/>
    <cellStyle name="Note 2 9 4 3" xfId="29293"/>
    <cellStyle name="Note 2 9 5" xfId="29294"/>
    <cellStyle name="Note 2 9 6" xfId="29295"/>
    <cellStyle name="Note 2 9 7" xfId="29296"/>
    <cellStyle name="Note 3" xfId="29297"/>
    <cellStyle name="Note 3 10" xfId="29298"/>
    <cellStyle name="Note 3 10 2" xfId="29299"/>
    <cellStyle name="Note 3 10 3" xfId="29300"/>
    <cellStyle name="Note 3 10 4" xfId="29301"/>
    <cellStyle name="Note 3 11" xfId="29302"/>
    <cellStyle name="Note 3 11 2" xfId="29303"/>
    <cellStyle name="Note 3 11 3" xfId="29304"/>
    <cellStyle name="Note 3 12" xfId="29305"/>
    <cellStyle name="Note 3 13" xfId="29306"/>
    <cellStyle name="Note 3 14" xfId="29307"/>
    <cellStyle name="Note 3 2" xfId="29308"/>
    <cellStyle name="Note 3 2 10" xfId="29309"/>
    <cellStyle name="Note 3 2 10 2" xfId="29310"/>
    <cellStyle name="Note 3 2 10 2 2" xfId="29311"/>
    <cellStyle name="Note 3 2 10 2 3" xfId="29312"/>
    <cellStyle name="Note 3 2 10 3" xfId="29313"/>
    <cellStyle name="Note 3 2 10 3 2" xfId="29314"/>
    <cellStyle name="Note 3 2 10 3 3" xfId="29315"/>
    <cellStyle name="Note 3 2 10 4" xfId="29316"/>
    <cellStyle name="Note 3 2 10 4 2" xfId="29317"/>
    <cellStyle name="Note 3 2 10 4 3" xfId="29318"/>
    <cellStyle name="Note 3 2 10 5" xfId="29319"/>
    <cellStyle name="Note 3 2 10 5 2" xfId="29320"/>
    <cellStyle name="Note 3 2 10 5 3" xfId="29321"/>
    <cellStyle name="Note 3 2 10 6" xfId="29322"/>
    <cellStyle name="Note 3 2 10 7" xfId="29323"/>
    <cellStyle name="Note 3 2 11" xfId="29324"/>
    <cellStyle name="Note 3 2 11 2" xfId="29325"/>
    <cellStyle name="Note 3 2 11 2 2" xfId="29326"/>
    <cellStyle name="Note 3 2 11 2 3" xfId="29327"/>
    <cellStyle name="Note 3 2 11 3" xfId="29328"/>
    <cellStyle name="Note 3 2 11 3 2" xfId="29329"/>
    <cellStyle name="Note 3 2 11 3 3" xfId="29330"/>
    <cellStyle name="Note 3 2 11 4" xfId="29331"/>
    <cellStyle name="Note 3 2 11 4 2" xfId="29332"/>
    <cellStyle name="Note 3 2 11 4 3" xfId="29333"/>
    <cellStyle name="Note 3 2 11 5" xfId="29334"/>
    <cellStyle name="Note 3 2 11 5 2" xfId="29335"/>
    <cellStyle name="Note 3 2 11 5 3" xfId="29336"/>
    <cellStyle name="Note 3 2 11 6" xfId="29337"/>
    <cellStyle name="Note 3 2 11 7" xfId="29338"/>
    <cellStyle name="Note 3 2 12" xfId="29339"/>
    <cellStyle name="Note 3 2 12 2" xfId="29340"/>
    <cellStyle name="Note 3 2 12 2 2" xfId="29341"/>
    <cellStyle name="Note 3 2 12 2 3" xfId="29342"/>
    <cellStyle name="Note 3 2 12 3" xfId="29343"/>
    <cellStyle name="Note 3 2 12 3 2" xfId="29344"/>
    <cellStyle name="Note 3 2 12 3 3" xfId="29345"/>
    <cellStyle name="Note 3 2 12 4" xfId="29346"/>
    <cellStyle name="Note 3 2 12 4 2" xfId="29347"/>
    <cellStyle name="Note 3 2 12 4 3" xfId="29348"/>
    <cellStyle name="Note 3 2 12 5" xfId="29349"/>
    <cellStyle name="Note 3 2 12 5 2" xfId="29350"/>
    <cellStyle name="Note 3 2 12 5 3" xfId="29351"/>
    <cellStyle name="Note 3 2 12 6" xfId="29352"/>
    <cellStyle name="Note 3 2 12 7" xfId="29353"/>
    <cellStyle name="Note 3 2 13" xfId="29354"/>
    <cellStyle name="Note 3 2 13 2" xfId="29355"/>
    <cellStyle name="Note 3 2 13 2 2" xfId="29356"/>
    <cellStyle name="Note 3 2 13 2 3" xfId="29357"/>
    <cellStyle name="Note 3 2 13 3" xfId="29358"/>
    <cellStyle name="Note 3 2 13 3 2" xfId="29359"/>
    <cellStyle name="Note 3 2 13 3 3" xfId="29360"/>
    <cellStyle name="Note 3 2 13 4" xfId="29361"/>
    <cellStyle name="Note 3 2 13 4 2" xfId="29362"/>
    <cellStyle name="Note 3 2 13 4 3" xfId="29363"/>
    <cellStyle name="Note 3 2 13 5" xfId="29364"/>
    <cellStyle name="Note 3 2 13 5 2" xfId="29365"/>
    <cellStyle name="Note 3 2 13 5 3" xfId="29366"/>
    <cellStyle name="Note 3 2 13 6" xfId="29367"/>
    <cellStyle name="Note 3 2 13 7" xfId="29368"/>
    <cellStyle name="Note 3 2 14" xfId="29369"/>
    <cellStyle name="Note 3 2 14 2" xfId="29370"/>
    <cellStyle name="Note 3 2 14 2 2" xfId="29371"/>
    <cellStyle name="Note 3 2 14 2 3" xfId="29372"/>
    <cellStyle name="Note 3 2 14 3" xfId="29373"/>
    <cellStyle name="Note 3 2 14 3 2" xfId="29374"/>
    <cellStyle name="Note 3 2 14 3 3" xfId="29375"/>
    <cellStyle name="Note 3 2 14 4" xfId="29376"/>
    <cellStyle name="Note 3 2 14 4 2" xfId="29377"/>
    <cellStyle name="Note 3 2 14 4 3" xfId="29378"/>
    <cellStyle name="Note 3 2 14 5" xfId="29379"/>
    <cellStyle name="Note 3 2 14 5 2" xfId="29380"/>
    <cellStyle name="Note 3 2 14 5 3" xfId="29381"/>
    <cellStyle name="Note 3 2 14 6" xfId="29382"/>
    <cellStyle name="Note 3 2 14 7" xfId="29383"/>
    <cellStyle name="Note 3 2 15" xfId="29384"/>
    <cellStyle name="Note 3 2 15 2" xfId="29385"/>
    <cellStyle name="Note 3 2 15 2 2" xfId="29386"/>
    <cellStyle name="Note 3 2 15 2 3" xfId="29387"/>
    <cellStyle name="Note 3 2 15 3" xfId="29388"/>
    <cellStyle name="Note 3 2 15 3 2" xfId="29389"/>
    <cellStyle name="Note 3 2 15 3 3" xfId="29390"/>
    <cellStyle name="Note 3 2 15 4" xfId="29391"/>
    <cellStyle name="Note 3 2 15 4 2" xfId="29392"/>
    <cellStyle name="Note 3 2 15 4 3" xfId="29393"/>
    <cellStyle name="Note 3 2 15 5" xfId="29394"/>
    <cellStyle name="Note 3 2 15 5 2" xfId="29395"/>
    <cellStyle name="Note 3 2 15 5 3" xfId="29396"/>
    <cellStyle name="Note 3 2 15 6" xfId="29397"/>
    <cellStyle name="Note 3 2 15 7" xfId="29398"/>
    <cellStyle name="Note 3 2 16" xfId="29399"/>
    <cellStyle name="Note 3 2 16 2" xfId="29400"/>
    <cellStyle name="Note 3 2 16 2 2" xfId="29401"/>
    <cellStyle name="Note 3 2 16 2 3" xfId="29402"/>
    <cellStyle name="Note 3 2 16 3" xfId="29403"/>
    <cellStyle name="Note 3 2 16 3 2" xfId="29404"/>
    <cellStyle name="Note 3 2 16 3 3" xfId="29405"/>
    <cellStyle name="Note 3 2 16 4" xfId="29406"/>
    <cellStyle name="Note 3 2 16 4 2" xfId="29407"/>
    <cellStyle name="Note 3 2 16 4 3" xfId="29408"/>
    <cellStyle name="Note 3 2 16 5" xfId="29409"/>
    <cellStyle name="Note 3 2 16 5 2" xfId="29410"/>
    <cellStyle name="Note 3 2 16 5 3" xfId="29411"/>
    <cellStyle name="Note 3 2 16 6" xfId="29412"/>
    <cellStyle name="Note 3 2 16 7" xfId="29413"/>
    <cellStyle name="Note 3 2 17" xfId="29414"/>
    <cellStyle name="Note 3 2 17 2" xfId="29415"/>
    <cellStyle name="Note 3 2 17 2 2" xfId="29416"/>
    <cellStyle name="Note 3 2 17 2 3" xfId="29417"/>
    <cellStyle name="Note 3 2 17 3" xfId="29418"/>
    <cellStyle name="Note 3 2 17 3 2" xfId="29419"/>
    <cellStyle name="Note 3 2 17 3 3" xfId="29420"/>
    <cellStyle name="Note 3 2 17 4" xfId="29421"/>
    <cellStyle name="Note 3 2 17 4 2" xfId="29422"/>
    <cellStyle name="Note 3 2 17 4 3" xfId="29423"/>
    <cellStyle name="Note 3 2 17 5" xfId="29424"/>
    <cellStyle name="Note 3 2 17 5 2" xfId="29425"/>
    <cellStyle name="Note 3 2 17 5 3" xfId="29426"/>
    <cellStyle name="Note 3 2 17 6" xfId="29427"/>
    <cellStyle name="Note 3 2 17 7" xfId="29428"/>
    <cellStyle name="Note 3 2 18" xfId="29429"/>
    <cellStyle name="Note 3 2 18 2" xfId="29430"/>
    <cellStyle name="Note 3 2 18 2 2" xfId="29431"/>
    <cellStyle name="Note 3 2 18 2 3" xfId="29432"/>
    <cellStyle name="Note 3 2 18 3" xfId="29433"/>
    <cellStyle name="Note 3 2 18 3 2" xfId="29434"/>
    <cellStyle name="Note 3 2 18 3 3" xfId="29435"/>
    <cellStyle name="Note 3 2 18 4" xfId="29436"/>
    <cellStyle name="Note 3 2 18 4 2" xfId="29437"/>
    <cellStyle name="Note 3 2 18 4 3" xfId="29438"/>
    <cellStyle name="Note 3 2 18 5" xfId="29439"/>
    <cellStyle name="Note 3 2 18 5 2" xfId="29440"/>
    <cellStyle name="Note 3 2 18 5 3" xfId="29441"/>
    <cellStyle name="Note 3 2 18 6" xfId="29442"/>
    <cellStyle name="Note 3 2 18 7" xfId="29443"/>
    <cellStyle name="Note 3 2 19" xfId="29444"/>
    <cellStyle name="Note 3 2 19 2" xfId="29445"/>
    <cellStyle name="Note 3 2 19 3" xfId="29446"/>
    <cellStyle name="Note 3 2 2" xfId="29447"/>
    <cellStyle name="Note 3 2 2 2" xfId="29448"/>
    <cellStyle name="Note 3 2 2 2 10" xfId="29449"/>
    <cellStyle name="Note 3 2 2 2 2" xfId="29450"/>
    <cellStyle name="Note 3 2 2 2 2 2" xfId="29451"/>
    <cellStyle name="Note 3 2 2 2 2 3" xfId="29452"/>
    <cellStyle name="Note 3 2 2 2 2 4" xfId="29453"/>
    <cellStyle name="Note 3 2 2 2 3" xfId="29454"/>
    <cellStyle name="Note 3 2 2 2 3 2" xfId="29455"/>
    <cellStyle name="Note 3 2 2 2 3 3" xfId="29456"/>
    <cellStyle name="Note 3 2 2 2 4" xfId="29457"/>
    <cellStyle name="Note 3 2 2 2 4 2" xfId="29458"/>
    <cellStyle name="Note 3 2 2 2 4 3" xfId="29459"/>
    <cellStyle name="Note 3 2 2 2 5" xfId="29460"/>
    <cellStyle name="Note 3 2 2 2 5 2" xfId="29461"/>
    <cellStyle name="Note 3 2 2 2 5 3" xfId="29462"/>
    <cellStyle name="Note 3 2 2 2 6" xfId="29463"/>
    <cellStyle name="Note 3 2 2 2 6 2" xfId="29464"/>
    <cellStyle name="Note 3 2 2 2 6 3" xfId="29465"/>
    <cellStyle name="Note 3 2 2 2 7" xfId="29466"/>
    <cellStyle name="Note 3 2 2 2 7 2" xfId="29467"/>
    <cellStyle name="Note 3 2 2 2 7 3" xfId="29468"/>
    <cellStyle name="Note 3 2 2 2 8" xfId="29469"/>
    <cellStyle name="Note 3 2 2 2 9" xfId="29470"/>
    <cellStyle name="Note 3 2 2 3" xfId="29471"/>
    <cellStyle name="Note 3 2 2 3 2" xfId="29472"/>
    <cellStyle name="Note 3 2 2 3 2 2" xfId="29473"/>
    <cellStyle name="Note 3 2 2 3 2 3" xfId="29474"/>
    <cellStyle name="Note 3 2 2 3 2 4" xfId="29475"/>
    <cellStyle name="Note 3 2 2 3 3" xfId="29476"/>
    <cellStyle name="Note 3 2 2 3 3 2" xfId="29477"/>
    <cellStyle name="Note 3 2 2 3 3 3" xfId="29478"/>
    <cellStyle name="Note 3 2 2 3 4" xfId="29479"/>
    <cellStyle name="Note 3 2 2 3 4 2" xfId="29480"/>
    <cellStyle name="Note 3 2 2 3 4 3" xfId="29481"/>
    <cellStyle name="Note 3 2 2 3 5" xfId="29482"/>
    <cellStyle name="Note 3 2 2 3 6" xfId="29483"/>
    <cellStyle name="Note 3 2 2 3 7" xfId="29484"/>
    <cellStyle name="Note 3 2 2 4" xfId="29485"/>
    <cellStyle name="Note 3 2 2 4 2" xfId="29486"/>
    <cellStyle name="Note 3 2 2 4 3" xfId="29487"/>
    <cellStyle name="Note 3 2 2 5" xfId="29488"/>
    <cellStyle name="Note 3 2 2 5 2" xfId="29489"/>
    <cellStyle name="Note 3 2 2 5 3" xfId="29490"/>
    <cellStyle name="Note 3 2 2 6" xfId="29491"/>
    <cellStyle name="Note 3 2 2 6 2" xfId="29492"/>
    <cellStyle name="Note 3 2 2 6 3" xfId="29493"/>
    <cellStyle name="Note 3 2 2 7" xfId="29494"/>
    <cellStyle name="Note 3 2 2 8" xfId="29495"/>
    <cellStyle name="Note 3 2 20" xfId="29496"/>
    <cellStyle name="Note 3 2 20 2" xfId="29497"/>
    <cellStyle name="Note 3 2 20 3" xfId="29498"/>
    <cellStyle name="Note 3 2 21" xfId="29499"/>
    <cellStyle name="Note 3 2 21 2" xfId="29500"/>
    <cellStyle name="Note 3 2 21 3" xfId="29501"/>
    <cellStyle name="Note 3 2 22" xfId="29502"/>
    <cellStyle name="Note 3 2 23" xfId="29503"/>
    <cellStyle name="Note 3 2 24" xfId="29504"/>
    <cellStyle name="Note 3 2 3" xfId="29505"/>
    <cellStyle name="Note 3 2 3 10" xfId="29506"/>
    <cellStyle name="Note 3 2 3 2" xfId="29507"/>
    <cellStyle name="Note 3 2 3 2 2" xfId="29508"/>
    <cellStyle name="Note 3 2 3 2 3" xfId="29509"/>
    <cellStyle name="Note 3 2 3 2 4" xfId="29510"/>
    <cellStyle name="Note 3 2 3 3" xfId="29511"/>
    <cellStyle name="Note 3 2 3 3 2" xfId="29512"/>
    <cellStyle name="Note 3 2 3 3 3" xfId="29513"/>
    <cellStyle name="Note 3 2 3 4" xfId="29514"/>
    <cellStyle name="Note 3 2 3 4 2" xfId="29515"/>
    <cellStyle name="Note 3 2 3 4 3" xfId="29516"/>
    <cellStyle name="Note 3 2 3 5" xfId="29517"/>
    <cellStyle name="Note 3 2 3 5 2" xfId="29518"/>
    <cellStyle name="Note 3 2 3 5 3" xfId="29519"/>
    <cellStyle name="Note 3 2 3 6" xfId="29520"/>
    <cellStyle name="Note 3 2 3 6 2" xfId="29521"/>
    <cellStyle name="Note 3 2 3 6 3" xfId="29522"/>
    <cellStyle name="Note 3 2 3 7" xfId="29523"/>
    <cellStyle name="Note 3 2 3 7 2" xfId="29524"/>
    <cellStyle name="Note 3 2 3 7 3" xfId="29525"/>
    <cellStyle name="Note 3 2 3 8" xfId="29526"/>
    <cellStyle name="Note 3 2 3 9" xfId="29527"/>
    <cellStyle name="Note 3 2 4" xfId="29528"/>
    <cellStyle name="Note 3 2 4 10" xfId="29529"/>
    <cellStyle name="Note 3 2 4 11" xfId="29530"/>
    <cellStyle name="Note 3 2 4 2" xfId="29531"/>
    <cellStyle name="Note 3 2 4 2 2" xfId="29532"/>
    <cellStyle name="Note 3 2 4 2 3" xfId="29533"/>
    <cellStyle name="Note 3 2 4 2 4" xfId="29534"/>
    <cellStyle name="Note 3 2 4 3" xfId="29535"/>
    <cellStyle name="Note 3 2 4 3 2" xfId="29536"/>
    <cellStyle name="Note 3 2 4 3 3" xfId="29537"/>
    <cellStyle name="Note 3 2 4 4" xfId="29538"/>
    <cellStyle name="Note 3 2 4 4 2" xfId="29539"/>
    <cellStyle name="Note 3 2 4 4 3" xfId="29540"/>
    <cellStyle name="Note 3 2 4 5" xfId="29541"/>
    <cellStyle name="Note 3 2 4 5 2" xfId="29542"/>
    <cellStyle name="Note 3 2 4 5 3" xfId="29543"/>
    <cellStyle name="Note 3 2 4 6" xfId="29544"/>
    <cellStyle name="Note 3 2 4 6 2" xfId="29545"/>
    <cellStyle name="Note 3 2 4 6 3" xfId="29546"/>
    <cellStyle name="Note 3 2 4 7" xfId="29547"/>
    <cellStyle name="Note 3 2 4 7 2" xfId="29548"/>
    <cellStyle name="Note 3 2 4 7 3" xfId="29549"/>
    <cellStyle name="Note 3 2 4 8" xfId="29550"/>
    <cellStyle name="Note 3 2 4 8 2" xfId="29551"/>
    <cellStyle name="Note 3 2 4 8 3" xfId="29552"/>
    <cellStyle name="Note 3 2 4 9" xfId="29553"/>
    <cellStyle name="Note 3 2 5" xfId="29554"/>
    <cellStyle name="Note 3 2 5 2" xfId="29555"/>
    <cellStyle name="Note 3 2 5 2 2" xfId="29556"/>
    <cellStyle name="Note 3 2 5 2 3" xfId="29557"/>
    <cellStyle name="Note 3 2 5 3" xfId="29558"/>
    <cellStyle name="Note 3 2 5 3 2" xfId="29559"/>
    <cellStyle name="Note 3 2 5 3 3" xfId="29560"/>
    <cellStyle name="Note 3 2 5 4" xfId="29561"/>
    <cellStyle name="Note 3 2 5 4 2" xfId="29562"/>
    <cellStyle name="Note 3 2 5 4 3" xfId="29563"/>
    <cellStyle name="Note 3 2 5 5" xfId="29564"/>
    <cellStyle name="Note 3 2 5 5 2" xfId="29565"/>
    <cellStyle name="Note 3 2 5 5 3" xfId="29566"/>
    <cellStyle name="Note 3 2 5 6" xfId="29567"/>
    <cellStyle name="Note 3 2 6" xfId="29568"/>
    <cellStyle name="Note 3 2 6 2" xfId="29569"/>
    <cellStyle name="Note 3 2 6 2 2" xfId="29570"/>
    <cellStyle name="Note 3 2 6 2 3" xfId="29571"/>
    <cellStyle name="Note 3 2 6 3" xfId="29572"/>
    <cellStyle name="Note 3 2 6 3 2" xfId="29573"/>
    <cellStyle name="Note 3 2 6 3 3" xfId="29574"/>
    <cellStyle name="Note 3 2 6 4" xfId="29575"/>
    <cellStyle name="Note 3 2 6 4 2" xfId="29576"/>
    <cellStyle name="Note 3 2 6 4 3" xfId="29577"/>
    <cellStyle name="Note 3 2 6 5" xfId="29578"/>
    <cellStyle name="Note 3 2 6 5 2" xfId="29579"/>
    <cellStyle name="Note 3 2 6 5 3" xfId="29580"/>
    <cellStyle name="Note 3 2 6 6" xfId="29581"/>
    <cellStyle name="Note 3 2 7" xfId="29582"/>
    <cellStyle name="Note 3 2 7 2" xfId="29583"/>
    <cellStyle name="Note 3 2 7 2 2" xfId="29584"/>
    <cellStyle name="Note 3 2 7 2 3" xfId="29585"/>
    <cellStyle name="Note 3 2 7 3" xfId="29586"/>
    <cellStyle name="Note 3 2 7 3 2" xfId="29587"/>
    <cellStyle name="Note 3 2 7 3 3" xfId="29588"/>
    <cellStyle name="Note 3 2 7 4" xfId="29589"/>
    <cellStyle name="Note 3 2 7 4 2" xfId="29590"/>
    <cellStyle name="Note 3 2 7 4 3" xfId="29591"/>
    <cellStyle name="Note 3 2 7 5" xfId="29592"/>
    <cellStyle name="Note 3 2 7 5 2" xfId="29593"/>
    <cellStyle name="Note 3 2 7 5 3" xfId="29594"/>
    <cellStyle name="Note 3 2 7 6" xfId="29595"/>
    <cellStyle name="Note 3 2 8" xfId="29596"/>
    <cellStyle name="Note 3 2 8 2" xfId="29597"/>
    <cellStyle name="Note 3 2 8 2 2" xfId="29598"/>
    <cellStyle name="Note 3 2 8 2 3" xfId="29599"/>
    <cellStyle name="Note 3 2 8 3" xfId="29600"/>
    <cellStyle name="Note 3 2 8 3 2" xfId="29601"/>
    <cellStyle name="Note 3 2 8 3 3" xfId="29602"/>
    <cellStyle name="Note 3 2 8 4" xfId="29603"/>
    <cellStyle name="Note 3 2 8 4 2" xfId="29604"/>
    <cellStyle name="Note 3 2 8 4 3" xfId="29605"/>
    <cellStyle name="Note 3 2 8 5" xfId="29606"/>
    <cellStyle name="Note 3 2 8 5 2" xfId="29607"/>
    <cellStyle name="Note 3 2 8 5 3" xfId="29608"/>
    <cellStyle name="Note 3 2 8 6" xfId="29609"/>
    <cellStyle name="Note 3 2 9" xfId="29610"/>
    <cellStyle name="Note 3 2 9 2" xfId="29611"/>
    <cellStyle name="Note 3 2 9 2 2" xfId="29612"/>
    <cellStyle name="Note 3 2 9 2 3" xfId="29613"/>
    <cellStyle name="Note 3 2 9 3" xfId="29614"/>
    <cellStyle name="Note 3 2 9 3 2" xfId="29615"/>
    <cellStyle name="Note 3 2 9 3 3" xfId="29616"/>
    <cellStyle name="Note 3 2 9 4" xfId="29617"/>
    <cellStyle name="Note 3 2 9 4 2" xfId="29618"/>
    <cellStyle name="Note 3 2 9 4 3" xfId="29619"/>
    <cellStyle name="Note 3 2 9 5" xfId="29620"/>
    <cellStyle name="Note 3 2 9 5 2" xfId="29621"/>
    <cellStyle name="Note 3 2 9 5 3" xfId="29622"/>
    <cellStyle name="Note 3 2 9 6" xfId="29623"/>
    <cellStyle name="Note 3 2 9 7" xfId="29624"/>
    <cellStyle name="Note 3 3" xfId="29625"/>
    <cellStyle name="Note 3 3 10" xfId="29626"/>
    <cellStyle name="Note 3 3 11" xfId="29627"/>
    <cellStyle name="Note 3 3 2" xfId="29628"/>
    <cellStyle name="Note 3 3 2 10" xfId="29629"/>
    <cellStyle name="Note 3 3 2 2" xfId="29630"/>
    <cellStyle name="Note 3 3 2 2 2" xfId="29631"/>
    <cellStyle name="Note 3 3 2 2 3" xfId="29632"/>
    <cellStyle name="Note 3 3 2 2 4" xfId="29633"/>
    <cellStyle name="Note 3 3 2 3" xfId="29634"/>
    <cellStyle name="Note 3 3 2 3 2" xfId="29635"/>
    <cellStyle name="Note 3 3 2 3 3" xfId="29636"/>
    <cellStyle name="Note 3 3 2 4" xfId="29637"/>
    <cellStyle name="Note 3 3 2 4 2" xfId="29638"/>
    <cellStyle name="Note 3 3 2 4 3" xfId="29639"/>
    <cellStyle name="Note 3 3 2 5" xfId="29640"/>
    <cellStyle name="Note 3 3 2 5 2" xfId="29641"/>
    <cellStyle name="Note 3 3 2 5 3" xfId="29642"/>
    <cellStyle name="Note 3 3 2 6" xfId="29643"/>
    <cellStyle name="Note 3 3 2 6 2" xfId="29644"/>
    <cellStyle name="Note 3 3 2 6 3" xfId="29645"/>
    <cellStyle name="Note 3 3 2 7" xfId="29646"/>
    <cellStyle name="Note 3 3 2 7 2" xfId="29647"/>
    <cellStyle name="Note 3 3 2 7 3" xfId="29648"/>
    <cellStyle name="Note 3 3 2 8" xfId="29649"/>
    <cellStyle name="Note 3 3 2 9" xfId="29650"/>
    <cellStyle name="Note 3 3 3" xfId="29651"/>
    <cellStyle name="Note 3 3 3 2" xfId="29652"/>
    <cellStyle name="Note 3 3 3 2 2" xfId="29653"/>
    <cellStyle name="Note 3 3 3 2 3" xfId="29654"/>
    <cellStyle name="Note 3 3 3 2 4" xfId="29655"/>
    <cellStyle name="Note 3 3 3 3" xfId="29656"/>
    <cellStyle name="Note 3 3 3 3 2" xfId="29657"/>
    <cellStyle name="Note 3 3 3 3 3" xfId="29658"/>
    <cellStyle name="Note 3 3 3 4" xfId="29659"/>
    <cellStyle name="Note 3 3 3 4 2" xfId="29660"/>
    <cellStyle name="Note 3 3 3 4 3" xfId="29661"/>
    <cellStyle name="Note 3 3 3 5" xfId="29662"/>
    <cellStyle name="Note 3 3 3 6" xfId="29663"/>
    <cellStyle name="Note 3 3 3 7" xfId="29664"/>
    <cellStyle name="Note 3 3 4" xfId="29665"/>
    <cellStyle name="Note 3 3 4 2" xfId="29666"/>
    <cellStyle name="Note 3 3 4 3" xfId="29667"/>
    <cellStyle name="Note 3 3 5" xfId="29668"/>
    <cellStyle name="Note 3 3 5 2" xfId="29669"/>
    <cellStyle name="Note 3 3 5 3" xfId="29670"/>
    <cellStyle name="Note 3 3 6" xfId="29671"/>
    <cellStyle name="Note 3 3 6 2" xfId="29672"/>
    <cellStyle name="Note 3 3 6 3" xfId="29673"/>
    <cellStyle name="Note 3 3 7" xfId="29674"/>
    <cellStyle name="Note 3 3 7 2" xfId="29675"/>
    <cellStyle name="Note 3 3 7 3" xfId="29676"/>
    <cellStyle name="Note 3 3 8" xfId="29677"/>
    <cellStyle name="Note 3 3 8 2" xfId="29678"/>
    <cellStyle name="Note 3 3 8 3" xfId="29679"/>
    <cellStyle name="Note 3 3 9" xfId="29680"/>
    <cellStyle name="Note 3 4" xfId="29681"/>
    <cellStyle name="Note 3 4 10" xfId="29682"/>
    <cellStyle name="Note 3 4 11" xfId="29683"/>
    <cellStyle name="Note 3 4 2" xfId="29684"/>
    <cellStyle name="Note 3 4 2 10" xfId="29685"/>
    <cellStyle name="Note 3 4 2 2" xfId="29686"/>
    <cellStyle name="Note 3 4 2 2 2" xfId="29687"/>
    <cellStyle name="Note 3 4 2 2 3" xfId="29688"/>
    <cellStyle name="Note 3 4 2 2 4" xfId="29689"/>
    <cellStyle name="Note 3 4 2 3" xfId="29690"/>
    <cellStyle name="Note 3 4 2 3 2" xfId="29691"/>
    <cellStyle name="Note 3 4 2 3 3" xfId="29692"/>
    <cellStyle name="Note 3 4 2 4" xfId="29693"/>
    <cellStyle name="Note 3 4 2 4 2" xfId="29694"/>
    <cellStyle name="Note 3 4 2 4 3" xfId="29695"/>
    <cellStyle name="Note 3 4 2 5" xfId="29696"/>
    <cellStyle name="Note 3 4 2 5 2" xfId="29697"/>
    <cellStyle name="Note 3 4 2 5 3" xfId="29698"/>
    <cellStyle name="Note 3 4 2 6" xfId="29699"/>
    <cellStyle name="Note 3 4 2 6 2" xfId="29700"/>
    <cellStyle name="Note 3 4 2 6 3" xfId="29701"/>
    <cellStyle name="Note 3 4 2 7" xfId="29702"/>
    <cellStyle name="Note 3 4 2 7 2" xfId="29703"/>
    <cellStyle name="Note 3 4 2 7 3" xfId="29704"/>
    <cellStyle name="Note 3 4 2 8" xfId="29705"/>
    <cellStyle name="Note 3 4 2 9" xfId="29706"/>
    <cellStyle name="Note 3 4 3" xfId="29707"/>
    <cellStyle name="Note 3 4 3 2" xfId="29708"/>
    <cellStyle name="Note 3 4 3 2 2" xfId="29709"/>
    <cellStyle name="Note 3 4 3 2 3" xfId="29710"/>
    <cellStyle name="Note 3 4 3 2 4" xfId="29711"/>
    <cellStyle name="Note 3 4 3 3" xfId="29712"/>
    <cellStyle name="Note 3 4 3 3 2" xfId="29713"/>
    <cellStyle name="Note 3 4 3 3 3" xfId="29714"/>
    <cellStyle name="Note 3 4 3 4" xfId="29715"/>
    <cellStyle name="Note 3 4 3 4 2" xfId="29716"/>
    <cellStyle name="Note 3 4 3 4 3" xfId="29717"/>
    <cellStyle name="Note 3 4 3 5" xfId="29718"/>
    <cellStyle name="Note 3 4 3 6" xfId="29719"/>
    <cellStyle name="Note 3 4 3 7" xfId="29720"/>
    <cellStyle name="Note 3 4 4" xfId="29721"/>
    <cellStyle name="Note 3 4 4 2" xfId="29722"/>
    <cellStyle name="Note 3 4 4 3" xfId="29723"/>
    <cellStyle name="Note 3 4 5" xfId="29724"/>
    <cellStyle name="Note 3 4 5 2" xfId="29725"/>
    <cellStyle name="Note 3 4 5 3" xfId="29726"/>
    <cellStyle name="Note 3 4 6" xfId="29727"/>
    <cellStyle name="Note 3 4 6 2" xfId="29728"/>
    <cellStyle name="Note 3 4 6 3" xfId="29729"/>
    <cellStyle name="Note 3 4 7" xfId="29730"/>
    <cellStyle name="Note 3 4 7 2" xfId="29731"/>
    <cellStyle name="Note 3 4 7 3" xfId="29732"/>
    <cellStyle name="Note 3 4 8" xfId="29733"/>
    <cellStyle name="Note 3 4 8 2" xfId="29734"/>
    <cellStyle name="Note 3 4 8 3" xfId="29735"/>
    <cellStyle name="Note 3 4 9" xfId="29736"/>
    <cellStyle name="Note 3 5" xfId="29737"/>
    <cellStyle name="Note 3 5 10" xfId="29738"/>
    <cellStyle name="Note 3 5 11" xfId="29739"/>
    <cellStyle name="Note 3 5 2" xfId="29740"/>
    <cellStyle name="Note 3 5 2 2" xfId="29741"/>
    <cellStyle name="Note 3 5 2 2 2" xfId="29742"/>
    <cellStyle name="Note 3 5 2 2 3" xfId="29743"/>
    <cellStyle name="Note 3 5 2 2 4" xfId="29744"/>
    <cellStyle name="Note 3 5 2 3" xfId="29745"/>
    <cellStyle name="Note 3 5 2 3 2" xfId="29746"/>
    <cellStyle name="Note 3 5 2 3 3" xfId="29747"/>
    <cellStyle name="Note 3 5 2 4" xfId="29748"/>
    <cellStyle name="Note 3 5 2 5" xfId="29749"/>
    <cellStyle name="Note 3 5 2 6" xfId="29750"/>
    <cellStyle name="Note 3 5 3" xfId="29751"/>
    <cellStyle name="Note 3 5 3 2" xfId="29752"/>
    <cellStyle name="Note 3 5 3 2 2" xfId="29753"/>
    <cellStyle name="Note 3 5 3 2 3" xfId="29754"/>
    <cellStyle name="Note 3 5 3 2 4" xfId="29755"/>
    <cellStyle name="Note 3 5 3 3" xfId="29756"/>
    <cellStyle name="Note 3 5 3 3 2" xfId="29757"/>
    <cellStyle name="Note 3 5 3 3 3" xfId="29758"/>
    <cellStyle name="Note 3 5 3 4" xfId="29759"/>
    <cellStyle name="Note 3 5 3 4 2" xfId="29760"/>
    <cellStyle name="Note 3 5 3 4 3" xfId="29761"/>
    <cellStyle name="Note 3 5 3 5" xfId="29762"/>
    <cellStyle name="Note 3 5 3 6" xfId="29763"/>
    <cellStyle name="Note 3 5 3 7" xfId="29764"/>
    <cellStyle name="Note 3 5 4" xfId="29765"/>
    <cellStyle name="Note 3 5 4 2" xfId="29766"/>
    <cellStyle name="Note 3 5 4 3" xfId="29767"/>
    <cellStyle name="Note 3 5 5" xfId="29768"/>
    <cellStyle name="Note 3 5 5 2" xfId="29769"/>
    <cellStyle name="Note 3 5 5 3" xfId="29770"/>
    <cellStyle name="Note 3 5 6" xfId="29771"/>
    <cellStyle name="Note 3 5 6 2" xfId="29772"/>
    <cellStyle name="Note 3 5 6 3" xfId="29773"/>
    <cellStyle name="Note 3 5 7" xfId="29774"/>
    <cellStyle name="Note 3 5 7 2" xfId="29775"/>
    <cellStyle name="Note 3 5 7 3" xfId="29776"/>
    <cellStyle name="Note 3 5 8" xfId="29777"/>
    <cellStyle name="Note 3 5 8 2" xfId="29778"/>
    <cellStyle name="Note 3 5 8 3" xfId="29779"/>
    <cellStyle name="Note 3 5 9" xfId="29780"/>
    <cellStyle name="Note 3 6" xfId="29781"/>
    <cellStyle name="Note 3 6 10" xfId="29782"/>
    <cellStyle name="Note 3 6 11" xfId="29783"/>
    <cellStyle name="Note 3 6 2" xfId="29784"/>
    <cellStyle name="Note 3 6 2 2" xfId="29785"/>
    <cellStyle name="Note 3 6 2 2 2" xfId="29786"/>
    <cellStyle name="Note 3 6 2 2 3" xfId="29787"/>
    <cellStyle name="Note 3 6 2 2 4" xfId="29788"/>
    <cellStyle name="Note 3 6 2 3" xfId="29789"/>
    <cellStyle name="Note 3 6 2 3 2" xfId="29790"/>
    <cellStyle name="Note 3 6 2 3 3" xfId="29791"/>
    <cellStyle name="Note 3 6 2 4" xfId="29792"/>
    <cellStyle name="Note 3 6 2 5" xfId="29793"/>
    <cellStyle name="Note 3 6 2 6" xfId="29794"/>
    <cellStyle name="Note 3 6 3" xfId="29795"/>
    <cellStyle name="Note 3 6 3 2" xfId="29796"/>
    <cellStyle name="Note 3 6 3 2 2" xfId="29797"/>
    <cellStyle name="Note 3 6 3 2 3" xfId="29798"/>
    <cellStyle name="Note 3 6 3 2 4" xfId="29799"/>
    <cellStyle name="Note 3 6 3 3" xfId="29800"/>
    <cellStyle name="Note 3 6 3 3 2" xfId="29801"/>
    <cellStyle name="Note 3 6 3 3 3" xfId="29802"/>
    <cellStyle name="Note 3 6 3 4" xfId="29803"/>
    <cellStyle name="Note 3 6 3 4 2" xfId="29804"/>
    <cellStyle name="Note 3 6 3 4 3" xfId="29805"/>
    <cellStyle name="Note 3 6 3 5" xfId="29806"/>
    <cellStyle name="Note 3 6 3 6" xfId="29807"/>
    <cellStyle name="Note 3 6 3 7" xfId="29808"/>
    <cellStyle name="Note 3 6 4" xfId="29809"/>
    <cellStyle name="Note 3 6 4 2" xfId="29810"/>
    <cellStyle name="Note 3 6 4 3" xfId="29811"/>
    <cellStyle name="Note 3 6 5" xfId="29812"/>
    <cellStyle name="Note 3 6 5 2" xfId="29813"/>
    <cellStyle name="Note 3 6 5 3" xfId="29814"/>
    <cellStyle name="Note 3 6 6" xfId="29815"/>
    <cellStyle name="Note 3 6 6 2" xfId="29816"/>
    <cellStyle name="Note 3 6 6 3" xfId="29817"/>
    <cellStyle name="Note 3 6 7" xfId="29818"/>
    <cellStyle name="Note 3 6 7 2" xfId="29819"/>
    <cellStyle name="Note 3 6 7 3" xfId="29820"/>
    <cellStyle name="Note 3 6 8" xfId="29821"/>
    <cellStyle name="Note 3 6 8 2" xfId="29822"/>
    <cellStyle name="Note 3 6 8 3" xfId="29823"/>
    <cellStyle name="Note 3 6 9" xfId="29824"/>
    <cellStyle name="Note 3 7" xfId="29825"/>
    <cellStyle name="Note 3 7 10" xfId="29826"/>
    <cellStyle name="Note 3 7 11" xfId="29827"/>
    <cellStyle name="Note 3 7 2" xfId="29828"/>
    <cellStyle name="Note 3 7 2 2" xfId="29829"/>
    <cellStyle name="Note 3 7 2 2 2" xfId="29830"/>
    <cellStyle name="Note 3 7 2 2 3" xfId="29831"/>
    <cellStyle name="Note 3 7 2 2 4" xfId="29832"/>
    <cellStyle name="Note 3 7 2 3" xfId="29833"/>
    <cellStyle name="Note 3 7 2 3 2" xfId="29834"/>
    <cellStyle name="Note 3 7 2 3 3" xfId="29835"/>
    <cellStyle name="Note 3 7 2 4" xfId="29836"/>
    <cellStyle name="Note 3 7 2 5" xfId="29837"/>
    <cellStyle name="Note 3 7 2 6" xfId="29838"/>
    <cellStyle name="Note 3 7 3" xfId="29839"/>
    <cellStyle name="Note 3 7 3 2" xfId="29840"/>
    <cellStyle name="Note 3 7 3 2 2" xfId="29841"/>
    <cellStyle name="Note 3 7 3 2 3" xfId="29842"/>
    <cellStyle name="Note 3 7 3 2 4" xfId="29843"/>
    <cellStyle name="Note 3 7 3 3" xfId="29844"/>
    <cellStyle name="Note 3 7 3 3 2" xfId="29845"/>
    <cellStyle name="Note 3 7 3 3 3" xfId="29846"/>
    <cellStyle name="Note 3 7 3 4" xfId="29847"/>
    <cellStyle name="Note 3 7 3 4 2" xfId="29848"/>
    <cellStyle name="Note 3 7 3 4 3" xfId="29849"/>
    <cellStyle name="Note 3 7 3 5" xfId="29850"/>
    <cellStyle name="Note 3 7 3 6" xfId="29851"/>
    <cellStyle name="Note 3 7 3 7" xfId="29852"/>
    <cellStyle name="Note 3 7 4" xfId="29853"/>
    <cellStyle name="Note 3 7 4 2" xfId="29854"/>
    <cellStyle name="Note 3 7 4 3" xfId="29855"/>
    <cellStyle name="Note 3 7 5" xfId="29856"/>
    <cellStyle name="Note 3 7 5 2" xfId="29857"/>
    <cellStyle name="Note 3 7 5 3" xfId="29858"/>
    <cellStyle name="Note 3 7 6" xfId="29859"/>
    <cellStyle name="Note 3 7 6 2" xfId="29860"/>
    <cellStyle name="Note 3 7 6 3" xfId="29861"/>
    <cellStyle name="Note 3 7 7" xfId="29862"/>
    <cellStyle name="Note 3 7 7 2" xfId="29863"/>
    <cellStyle name="Note 3 7 7 3" xfId="29864"/>
    <cellStyle name="Note 3 7 8" xfId="29865"/>
    <cellStyle name="Note 3 7 8 2" xfId="29866"/>
    <cellStyle name="Note 3 7 8 3" xfId="29867"/>
    <cellStyle name="Note 3 7 9" xfId="29868"/>
    <cellStyle name="Note 3 8" xfId="29869"/>
    <cellStyle name="Note 3 8 10" xfId="29870"/>
    <cellStyle name="Note 3 8 2" xfId="29871"/>
    <cellStyle name="Note 3 8 2 2" xfId="29872"/>
    <cellStyle name="Note 3 8 2 3" xfId="29873"/>
    <cellStyle name="Note 3 8 2 4" xfId="29874"/>
    <cellStyle name="Note 3 8 3" xfId="29875"/>
    <cellStyle name="Note 3 8 3 2" xfId="29876"/>
    <cellStyle name="Note 3 8 3 3" xfId="29877"/>
    <cellStyle name="Note 3 8 4" xfId="29878"/>
    <cellStyle name="Note 3 8 4 2" xfId="29879"/>
    <cellStyle name="Note 3 8 4 3" xfId="29880"/>
    <cellStyle name="Note 3 8 5" xfId="29881"/>
    <cellStyle name="Note 3 8 5 2" xfId="29882"/>
    <cellStyle name="Note 3 8 5 3" xfId="29883"/>
    <cellStyle name="Note 3 8 6" xfId="29884"/>
    <cellStyle name="Note 3 8 6 2" xfId="29885"/>
    <cellStyle name="Note 3 8 6 3" xfId="29886"/>
    <cellStyle name="Note 3 8 7" xfId="29887"/>
    <cellStyle name="Note 3 8 7 2" xfId="29888"/>
    <cellStyle name="Note 3 8 7 3" xfId="29889"/>
    <cellStyle name="Note 3 8 8" xfId="29890"/>
    <cellStyle name="Note 3 8 9" xfId="29891"/>
    <cellStyle name="Note 3 9" xfId="29892"/>
    <cellStyle name="Note 3 9 2" xfId="29893"/>
    <cellStyle name="Note 3 9 2 2" xfId="29894"/>
    <cellStyle name="Note 3 9 2 3" xfId="29895"/>
    <cellStyle name="Note 3 9 2 4" xfId="29896"/>
    <cellStyle name="Note 3 9 3" xfId="29897"/>
    <cellStyle name="Note 3 9 3 2" xfId="29898"/>
    <cellStyle name="Note 3 9 3 3" xfId="29899"/>
    <cellStyle name="Note 3 9 4" xfId="29900"/>
    <cellStyle name="Note 3 9 4 2" xfId="29901"/>
    <cellStyle name="Note 3 9 4 3" xfId="29902"/>
    <cellStyle name="Note 3 9 5" xfId="29903"/>
    <cellStyle name="Note 3 9 6" xfId="29904"/>
    <cellStyle name="Note 3 9 7" xfId="29905"/>
    <cellStyle name="Note 4" xfId="29906"/>
    <cellStyle name="Note 4 10" xfId="29907"/>
    <cellStyle name="Note 4 10 2" xfId="29908"/>
    <cellStyle name="Note 4 10 3" xfId="29909"/>
    <cellStyle name="Note 4 10 4" xfId="29910"/>
    <cellStyle name="Note 4 11" xfId="29911"/>
    <cellStyle name="Note 4 2" xfId="29912"/>
    <cellStyle name="Note 4 2 10" xfId="29913"/>
    <cellStyle name="Note 4 2 10 2" xfId="29914"/>
    <cellStyle name="Note 4 2 10 2 2" xfId="29915"/>
    <cellStyle name="Note 4 2 10 2 3" xfId="29916"/>
    <cellStyle name="Note 4 2 10 3" xfId="29917"/>
    <cellStyle name="Note 4 2 10 3 2" xfId="29918"/>
    <cellStyle name="Note 4 2 10 3 3" xfId="29919"/>
    <cellStyle name="Note 4 2 10 4" xfId="29920"/>
    <cellStyle name="Note 4 2 10 4 2" xfId="29921"/>
    <cellStyle name="Note 4 2 10 4 3" xfId="29922"/>
    <cellStyle name="Note 4 2 10 5" xfId="29923"/>
    <cellStyle name="Note 4 2 10 5 2" xfId="29924"/>
    <cellStyle name="Note 4 2 10 5 3" xfId="29925"/>
    <cellStyle name="Note 4 2 10 6" xfId="29926"/>
    <cellStyle name="Note 4 2 10 7" xfId="29927"/>
    <cellStyle name="Note 4 2 11" xfId="29928"/>
    <cellStyle name="Note 4 2 11 2" xfId="29929"/>
    <cellStyle name="Note 4 2 11 2 2" xfId="29930"/>
    <cellStyle name="Note 4 2 11 2 3" xfId="29931"/>
    <cellStyle name="Note 4 2 11 3" xfId="29932"/>
    <cellStyle name="Note 4 2 11 3 2" xfId="29933"/>
    <cellStyle name="Note 4 2 11 3 3" xfId="29934"/>
    <cellStyle name="Note 4 2 11 4" xfId="29935"/>
    <cellStyle name="Note 4 2 11 4 2" xfId="29936"/>
    <cellStyle name="Note 4 2 11 4 3" xfId="29937"/>
    <cellStyle name="Note 4 2 11 5" xfId="29938"/>
    <cellStyle name="Note 4 2 11 5 2" xfId="29939"/>
    <cellStyle name="Note 4 2 11 5 3" xfId="29940"/>
    <cellStyle name="Note 4 2 11 6" xfId="29941"/>
    <cellStyle name="Note 4 2 11 7" xfId="29942"/>
    <cellStyle name="Note 4 2 12" xfId="29943"/>
    <cellStyle name="Note 4 2 12 2" xfId="29944"/>
    <cellStyle name="Note 4 2 12 2 2" xfId="29945"/>
    <cellStyle name="Note 4 2 12 2 3" xfId="29946"/>
    <cellStyle name="Note 4 2 12 3" xfId="29947"/>
    <cellStyle name="Note 4 2 12 3 2" xfId="29948"/>
    <cellStyle name="Note 4 2 12 3 3" xfId="29949"/>
    <cellStyle name="Note 4 2 12 4" xfId="29950"/>
    <cellStyle name="Note 4 2 12 4 2" xfId="29951"/>
    <cellStyle name="Note 4 2 12 4 3" xfId="29952"/>
    <cellStyle name="Note 4 2 12 5" xfId="29953"/>
    <cellStyle name="Note 4 2 12 5 2" xfId="29954"/>
    <cellStyle name="Note 4 2 12 5 3" xfId="29955"/>
    <cellStyle name="Note 4 2 12 6" xfId="29956"/>
    <cellStyle name="Note 4 2 12 7" xfId="29957"/>
    <cellStyle name="Note 4 2 13" xfId="29958"/>
    <cellStyle name="Note 4 2 13 2" xfId="29959"/>
    <cellStyle name="Note 4 2 13 2 2" xfId="29960"/>
    <cellStyle name="Note 4 2 13 2 3" xfId="29961"/>
    <cellStyle name="Note 4 2 13 3" xfId="29962"/>
    <cellStyle name="Note 4 2 13 3 2" xfId="29963"/>
    <cellStyle name="Note 4 2 13 3 3" xfId="29964"/>
    <cellStyle name="Note 4 2 13 4" xfId="29965"/>
    <cellStyle name="Note 4 2 13 4 2" xfId="29966"/>
    <cellStyle name="Note 4 2 13 4 3" xfId="29967"/>
    <cellStyle name="Note 4 2 13 5" xfId="29968"/>
    <cellStyle name="Note 4 2 13 5 2" xfId="29969"/>
    <cellStyle name="Note 4 2 13 5 3" xfId="29970"/>
    <cellStyle name="Note 4 2 13 6" xfId="29971"/>
    <cellStyle name="Note 4 2 13 7" xfId="29972"/>
    <cellStyle name="Note 4 2 14" xfId="29973"/>
    <cellStyle name="Note 4 2 14 2" xfId="29974"/>
    <cellStyle name="Note 4 2 14 2 2" xfId="29975"/>
    <cellStyle name="Note 4 2 14 2 3" xfId="29976"/>
    <cellStyle name="Note 4 2 14 3" xfId="29977"/>
    <cellStyle name="Note 4 2 14 3 2" xfId="29978"/>
    <cellStyle name="Note 4 2 14 3 3" xfId="29979"/>
    <cellStyle name="Note 4 2 14 4" xfId="29980"/>
    <cellStyle name="Note 4 2 14 4 2" xfId="29981"/>
    <cellStyle name="Note 4 2 14 4 3" xfId="29982"/>
    <cellStyle name="Note 4 2 14 5" xfId="29983"/>
    <cellStyle name="Note 4 2 14 5 2" xfId="29984"/>
    <cellStyle name="Note 4 2 14 5 3" xfId="29985"/>
    <cellStyle name="Note 4 2 14 6" xfId="29986"/>
    <cellStyle name="Note 4 2 14 7" xfId="29987"/>
    <cellStyle name="Note 4 2 15" xfId="29988"/>
    <cellStyle name="Note 4 2 15 2" xfId="29989"/>
    <cellStyle name="Note 4 2 15 2 2" xfId="29990"/>
    <cellStyle name="Note 4 2 15 2 3" xfId="29991"/>
    <cellStyle name="Note 4 2 15 3" xfId="29992"/>
    <cellStyle name="Note 4 2 15 3 2" xfId="29993"/>
    <cellStyle name="Note 4 2 15 3 3" xfId="29994"/>
    <cellStyle name="Note 4 2 15 4" xfId="29995"/>
    <cellStyle name="Note 4 2 15 4 2" xfId="29996"/>
    <cellStyle name="Note 4 2 15 4 3" xfId="29997"/>
    <cellStyle name="Note 4 2 15 5" xfId="29998"/>
    <cellStyle name="Note 4 2 15 5 2" xfId="29999"/>
    <cellStyle name="Note 4 2 15 5 3" xfId="30000"/>
    <cellStyle name="Note 4 2 15 6" xfId="30001"/>
    <cellStyle name="Note 4 2 15 7" xfId="30002"/>
    <cellStyle name="Note 4 2 16" xfId="30003"/>
    <cellStyle name="Note 4 2 16 2" xfId="30004"/>
    <cellStyle name="Note 4 2 16 2 2" xfId="30005"/>
    <cellStyle name="Note 4 2 16 2 3" xfId="30006"/>
    <cellStyle name="Note 4 2 16 3" xfId="30007"/>
    <cellStyle name="Note 4 2 16 3 2" xfId="30008"/>
    <cellStyle name="Note 4 2 16 3 3" xfId="30009"/>
    <cellStyle name="Note 4 2 16 4" xfId="30010"/>
    <cellStyle name="Note 4 2 16 4 2" xfId="30011"/>
    <cellStyle name="Note 4 2 16 4 3" xfId="30012"/>
    <cellStyle name="Note 4 2 16 5" xfId="30013"/>
    <cellStyle name="Note 4 2 16 5 2" xfId="30014"/>
    <cellStyle name="Note 4 2 16 5 3" xfId="30015"/>
    <cellStyle name="Note 4 2 16 6" xfId="30016"/>
    <cellStyle name="Note 4 2 16 7" xfId="30017"/>
    <cellStyle name="Note 4 2 17" xfId="30018"/>
    <cellStyle name="Note 4 2 17 2" xfId="30019"/>
    <cellStyle name="Note 4 2 17 2 2" xfId="30020"/>
    <cellStyle name="Note 4 2 17 2 3" xfId="30021"/>
    <cellStyle name="Note 4 2 17 3" xfId="30022"/>
    <cellStyle name="Note 4 2 17 3 2" xfId="30023"/>
    <cellStyle name="Note 4 2 17 3 3" xfId="30024"/>
    <cellStyle name="Note 4 2 17 4" xfId="30025"/>
    <cellStyle name="Note 4 2 17 4 2" xfId="30026"/>
    <cellStyle name="Note 4 2 17 4 3" xfId="30027"/>
    <cellStyle name="Note 4 2 17 5" xfId="30028"/>
    <cellStyle name="Note 4 2 17 5 2" xfId="30029"/>
    <cellStyle name="Note 4 2 17 5 3" xfId="30030"/>
    <cellStyle name="Note 4 2 17 6" xfId="30031"/>
    <cellStyle name="Note 4 2 17 7" xfId="30032"/>
    <cellStyle name="Note 4 2 18" xfId="30033"/>
    <cellStyle name="Note 4 2 18 2" xfId="30034"/>
    <cellStyle name="Note 4 2 18 2 2" xfId="30035"/>
    <cellStyle name="Note 4 2 18 2 3" xfId="30036"/>
    <cellStyle name="Note 4 2 18 3" xfId="30037"/>
    <cellStyle name="Note 4 2 18 3 2" xfId="30038"/>
    <cellStyle name="Note 4 2 18 3 3" xfId="30039"/>
    <cellStyle name="Note 4 2 18 4" xfId="30040"/>
    <cellStyle name="Note 4 2 18 4 2" xfId="30041"/>
    <cellStyle name="Note 4 2 18 4 3" xfId="30042"/>
    <cellStyle name="Note 4 2 18 5" xfId="30043"/>
    <cellStyle name="Note 4 2 18 5 2" xfId="30044"/>
    <cellStyle name="Note 4 2 18 5 3" xfId="30045"/>
    <cellStyle name="Note 4 2 18 6" xfId="30046"/>
    <cellStyle name="Note 4 2 18 7" xfId="30047"/>
    <cellStyle name="Note 4 2 19" xfId="30048"/>
    <cellStyle name="Note 4 2 19 2" xfId="30049"/>
    <cellStyle name="Note 4 2 19 3" xfId="30050"/>
    <cellStyle name="Note 4 2 2" xfId="30051"/>
    <cellStyle name="Note 4 2 2 10" xfId="30052"/>
    <cellStyle name="Note 4 2 2 11" xfId="30053"/>
    <cellStyle name="Note 4 2 2 2" xfId="30054"/>
    <cellStyle name="Note 4 2 2 2 10" xfId="30055"/>
    <cellStyle name="Note 4 2 2 2 2" xfId="30056"/>
    <cellStyle name="Note 4 2 2 2 2 2" xfId="30057"/>
    <cellStyle name="Note 4 2 2 2 2 3" xfId="30058"/>
    <cellStyle name="Note 4 2 2 2 2 4" xfId="30059"/>
    <cellStyle name="Note 4 2 2 2 3" xfId="30060"/>
    <cellStyle name="Note 4 2 2 2 3 2" xfId="30061"/>
    <cellStyle name="Note 4 2 2 2 3 3" xfId="30062"/>
    <cellStyle name="Note 4 2 2 2 4" xfId="30063"/>
    <cellStyle name="Note 4 2 2 2 4 2" xfId="30064"/>
    <cellStyle name="Note 4 2 2 2 4 3" xfId="30065"/>
    <cellStyle name="Note 4 2 2 2 5" xfId="30066"/>
    <cellStyle name="Note 4 2 2 2 5 2" xfId="30067"/>
    <cellStyle name="Note 4 2 2 2 5 3" xfId="30068"/>
    <cellStyle name="Note 4 2 2 2 6" xfId="30069"/>
    <cellStyle name="Note 4 2 2 2 6 2" xfId="30070"/>
    <cellStyle name="Note 4 2 2 2 6 3" xfId="30071"/>
    <cellStyle name="Note 4 2 2 2 7" xfId="30072"/>
    <cellStyle name="Note 4 2 2 2 7 2" xfId="30073"/>
    <cellStyle name="Note 4 2 2 2 7 3" xfId="30074"/>
    <cellStyle name="Note 4 2 2 2 8" xfId="30075"/>
    <cellStyle name="Note 4 2 2 2 9" xfId="30076"/>
    <cellStyle name="Note 4 2 2 3" xfId="30077"/>
    <cellStyle name="Note 4 2 2 3 2" xfId="30078"/>
    <cellStyle name="Note 4 2 2 3 2 2" xfId="30079"/>
    <cellStyle name="Note 4 2 2 3 2 3" xfId="30080"/>
    <cellStyle name="Note 4 2 2 3 2 4" xfId="30081"/>
    <cellStyle name="Note 4 2 2 3 3" xfId="30082"/>
    <cellStyle name="Note 4 2 2 3 3 2" xfId="30083"/>
    <cellStyle name="Note 4 2 2 3 3 3" xfId="30084"/>
    <cellStyle name="Note 4 2 2 3 4" xfId="30085"/>
    <cellStyle name="Note 4 2 2 3 4 2" xfId="30086"/>
    <cellStyle name="Note 4 2 2 3 4 3" xfId="30087"/>
    <cellStyle name="Note 4 2 2 3 5" xfId="30088"/>
    <cellStyle name="Note 4 2 2 3 6" xfId="30089"/>
    <cellStyle name="Note 4 2 2 3 7" xfId="30090"/>
    <cellStyle name="Note 4 2 2 4" xfId="30091"/>
    <cellStyle name="Note 4 2 2 4 2" xfId="30092"/>
    <cellStyle name="Note 4 2 2 4 3" xfId="30093"/>
    <cellStyle name="Note 4 2 2 5" xfId="30094"/>
    <cellStyle name="Note 4 2 2 5 2" xfId="30095"/>
    <cellStyle name="Note 4 2 2 5 3" xfId="30096"/>
    <cellStyle name="Note 4 2 2 6" xfId="30097"/>
    <cellStyle name="Note 4 2 2 6 2" xfId="30098"/>
    <cellStyle name="Note 4 2 2 6 3" xfId="30099"/>
    <cellStyle name="Note 4 2 2 7" xfId="30100"/>
    <cellStyle name="Note 4 2 2 7 2" xfId="30101"/>
    <cellStyle name="Note 4 2 2 7 3" xfId="30102"/>
    <cellStyle name="Note 4 2 2 8" xfId="30103"/>
    <cellStyle name="Note 4 2 2 8 2" xfId="30104"/>
    <cellStyle name="Note 4 2 2 8 3" xfId="30105"/>
    <cellStyle name="Note 4 2 2 9" xfId="30106"/>
    <cellStyle name="Note 4 2 20" xfId="30107"/>
    <cellStyle name="Note 4 2 20 2" xfId="30108"/>
    <cellStyle name="Note 4 2 20 3" xfId="30109"/>
    <cellStyle name="Note 4 2 21" xfId="30110"/>
    <cellStyle name="Note 4 2 21 2" xfId="30111"/>
    <cellStyle name="Note 4 2 21 3" xfId="30112"/>
    <cellStyle name="Note 4 2 22" xfId="30113"/>
    <cellStyle name="Note 4 2 3" xfId="30114"/>
    <cellStyle name="Note 4 2 3 10" xfId="30115"/>
    <cellStyle name="Note 4 2 3 2" xfId="30116"/>
    <cellStyle name="Note 4 2 3 2 2" xfId="30117"/>
    <cellStyle name="Note 4 2 3 2 3" xfId="30118"/>
    <cellStyle name="Note 4 2 3 2 4" xfId="30119"/>
    <cellStyle name="Note 4 2 3 3" xfId="30120"/>
    <cellStyle name="Note 4 2 3 3 2" xfId="30121"/>
    <cellStyle name="Note 4 2 3 3 3" xfId="30122"/>
    <cellStyle name="Note 4 2 3 4" xfId="30123"/>
    <cellStyle name="Note 4 2 3 4 2" xfId="30124"/>
    <cellStyle name="Note 4 2 3 4 3" xfId="30125"/>
    <cellStyle name="Note 4 2 3 5" xfId="30126"/>
    <cellStyle name="Note 4 2 3 5 2" xfId="30127"/>
    <cellStyle name="Note 4 2 3 5 3" xfId="30128"/>
    <cellStyle name="Note 4 2 3 6" xfId="30129"/>
    <cellStyle name="Note 4 2 3 6 2" xfId="30130"/>
    <cellStyle name="Note 4 2 3 6 3" xfId="30131"/>
    <cellStyle name="Note 4 2 3 7" xfId="30132"/>
    <cellStyle name="Note 4 2 3 7 2" xfId="30133"/>
    <cellStyle name="Note 4 2 3 7 3" xfId="30134"/>
    <cellStyle name="Note 4 2 3 8" xfId="30135"/>
    <cellStyle name="Note 4 2 3 9" xfId="30136"/>
    <cellStyle name="Note 4 2 4" xfId="30137"/>
    <cellStyle name="Note 4 2 4 10" xfId="30138"/>
    <cellStyle name="Note 4 2 4 11" xfId="30139"/>
    <cellStyle name="Note 4 2 4 2" xfId="30140"/>
    <cellStyle name="Note 4 2 4 2 2" xfId="30141"/>
    <cellStyle name="Note 4 2 4 2 3" xfId="30142"/>
    <cellStyle name="Note 4 2 4 2 4" xfId="30143"/>
    <cellStyle name="Note 4 2 4 3" xfId="30144"/>
    <cellStyle name="Note 4 2 4 3 2" xfId="30145"/>
    <cellStyle name="Note 4 2 4 3 3" xfId="30146"/>
    <cellStyle name="Note 4 2 4 4" xfId="30147"/>
    <cellStyle name="Note 4 2 4 4 2" xfId="30148"/>
    <cellStyle name="Note 4 2 4 4 3" xfId="30149"/>
    <cellStyle name="Note 4 2 4 5" xfId="30150"/>
    <cellStyle name="Note 4 2 4 5 2" xfId="30151"/>
    <cellStyle name="Note 4 2 4 5 3" xfId="30152"/>
    <cellStyle name="Note 4 2 4 6" xfId="30153"/>
    <cellStyle name="Note 4 2 4 6 2" xfId="30154"/>
    <cellStyle name="Note 4 2 4 6 3" xfId="30155"/>
    <cellStyle name="Note 4 2 4 7" xfId="30156"/>
    <cellStyle name="Note 4 2 4 7 2" xfId="30157"/>
    <cellStyle name="Note 4 2 4 7 3" xfId="30158"/>
    <cellStyle name="Note 4 2 4 8" xfId="30159"/>
    <cellStyle name="Note 4 2 4 8 2" xfId="30160"/>
    <cellStyle name="Note 4 2 4 8 3" xfId="30161"/>
    <cellStyle name="Note 4 2 4 9" xfId="30162"/>
    <cellStyle name="Note 4 2 5" xfId="30163"/>
    <cellStyle name="Note 4 2 5 2" xfId="30164"/>
    <cellStyle name="Note 4 2 5 2 2" xfId="30165"/>
    <cellStyle name="Note 4 2 5 2 3" xfId="30166"/>
    <cellStyle name="Note 4 2 5 3" xfId="30167"/>
    <cellStyle name="Note 4 2 5 3 2" xfId="30168"/>
    <cellStyle name="Note 4 2 5 3 3" xfId="30169"/>
    <cellStyle name="Note 4 2 5 4" xfId="30170"/>
    <cellStyle name="Note 4 2 5 4 2" xfId="30171"/>
    <cellStyle name="Note 4 2 5 4 3" xfId="30172"/>
    <cellStyle name="Note 4 2 5 5" xfId="30173"/>
    <cellStyle name="Note 4 2 5 5 2" xfId="30174"/>
    <cellStyle name="Note 4 2 5 5 3" xfId="30175"/>
    <cellStyle name="Note 4 2 5 6" xfId="30176"/>
    <cellStyle name="Note 4 2 6" xfId="30177"/>
    <cellStyle name="Note 4 2 6 2" xfId="30178"/>
    <cellStyle name="Note 4 2 6 2 2" xfId="30179"/>
    <cellStyle name="Note 4 2 6 2 3" xfId="30180"/>
    <cellStyle name="Note 4 2 6 3" xfId="30181"/>
    <cellStyle name="Note 4 2 6 3 2" xfId="30182"/>
    <cellStyle name="Note 4 2 6 3 3" xfId="30183"/>
    <cellStyle name="Note 4 2 6 4" xfId="30184"/>
    <cellStyle name="Note 4 2 6 4 2" xfId="30185"/>
    <cellStyle name="Note 4 2 6 4 3" xfId="30186"/>
    <cellStyle name="Note 4 2 6 5" xfId="30187"/>
    <cellStyle name="Note 4 2 6 5 2" xfId="30188"/>
    <cellStyle name="Note 4 2 6 5 3" xfId="30189"/>
    <cellStyle name="Note 4 2 6 6" xfId="30190"/>
    <cellStyle name="Note 4 2 7" xfId="30191"/>
    <cellStyle name="Note 4 2 7 2" xfId="30192"/>
    <cellStyle name="Note 4 2 7 2 2" xfId="30193"/>
    <cellStyle name="Note 4 2 7 2 3" xfId="30194"/>
    <cellStyle name="Note 4 2 7 3" xfId="30195"/>
    <cellStyle name="Note 4 2 7 3 2" xfId="30196"/>
    <cellStyle name="Note 4 2 7 3 3" xfId="30197"/>
    <cellStyle name="Note 4 2 7 4" xfId="30198"/>
    <cellStyle name="Note 4 2 7 4 2" xfId="30199"/>
    <cellStyle name="Note 4 2 7 4 3" xfId="30200"/>
    <cellStyle name="Note 4 2 7 5" xfId="30201"/>
    <cellStyle name="Note 4 2 7 5 2" xfId="30202"/>
    <cellStyle name="Note 4 2 7 5 3" xfId="30203"/>
    <cellStyle name="Note 4 2 7 6" xfId="30204"/>
    <cellStyle name="Note 4 2 8" xfId="30205"/>
    <cellStyle name="Note 4 2 8 2" xfId="30206"/>
    <cellStyle name="Note 4 2 8 2 2" xfId="30207"/>
    <cellStyle name="Note 4 2 8 2 3" xfId="30208"/>
    <cellStyle name="Note 4 2 8 3" xfId="30209"/>
    <cellStyle name="Note 4 2 8 3 2" xfId="30210"/>
    <cellStyle name="Note 4 2 8 3 3" xfId="30211"/>
    <cellStyle name="Note 4 2 8 4" xfId="30212"/>
    <cellStyle name="Note 4 2 8 4 2" xfId="30213"/>
    <cellStyle name="Note 4 2 8 4 3" xfId="30214"/>
    <cellStyle name="Note 4 2 8 5" xfId="30215"/>
    <cellStyle name="Note 4 2 8 5 2" xfId="30216"/>
    <cellStyle name="Note 4 2 8 5 3" xfId="30217"/>
    <cellStyle name="Note 4 2 8 6" xfId="30218"/>
    <cellStyle name="Note 4 2 9" xfId="30219"/>
    <cellStyle name="Note 4 2 9 2" xfId="30220"/>
    <cellStyle name="Note 4 2 9 2 2" xfId="30221"/>
    <cellStyle name="Note 4 2 9 2 3" xfId="30222"/>
    <cellStyle name="Note 4 2 9 3" xfId="30223"/>
    <cellStyle name="Note 4 2 9 3 2" xfId="30224"/>
    <cellStyle name="Note 4 2 9 3 3" xfId="30225"/>
    <cellStyle name="Note 4 2 9 4" xfId="30226"/>
    <cellStyle name="Note 4 2 9 4 2" xfId="30227"/>
    <cellStyle name="Note 4 2 9 4 3" xfId="30228"/>
    <cellStyle name="Note 4 2 9 5" xfId="30229"/>
    <cellStyle name="Note 4 2 9 5 2" xfId="30230"/>
    <cellStyle name="Note 4 2 9 5 3" xfId="30231"/>
    <cellStyle name="Note 4 2 9 6" xfId="30232"/>
    <cellStyle name="Note 4 2 9 7" xfId="30233"/>
    <cellStyle name="Note 4 3" xfId="30234"/>
    <cellStyle name="Note 4 3 10" xfId="30235"/>
    <cellStyle name="Note 4 3 11" xfId="30236"/>
    <cellStyle name="Note 4 3 2" xfId="30237"/>
    <cellStyle name="Note 4 3 2 10" xfId="30238"/>
    <cellStyle name="Note 4 3 2 2" xfId="30239"/>
    <cellStyle name="Note 4 3 2 2 2" xfId="30240"/>
    <cellStyle name="Note 4 3 2 2 3" xfId="30241"/>
    <cellStyle name="Note 4 3 2 2 4" xfId="30242"/>
    <cellStyle name="Note 4 3 2 3" xfId="30243"/>
    <cellStyle name="Note 4 3 2 3 2" xfId="30244"/>
    <cellStyle name="Note 4 3 2 3 3" xfId="30245"/>
    <cellStyle name="Note 4 3 2 4" xfId="30246"/>
    <cellStyle name="Note 4 3 2 4 2" xfId="30247"/>
    <cellStyle name="Note 4 3 2 4 3" xfId="30248"/>
    <cellStyle name="Note 4 3 2 5" xfId="30249"/>
    <cellStyle name="Note 4 3 2 5 2" xfId="30250"/>
    <cellStyle name="Note 4 3 2 5 3" xfId="30251"/>
    <cellStyle name="Note 4 3 2 6" xfId="30252"/>
    <cellStyle name="Note 4 3 2 6 2" xfId="30253"/>
    <cellStyle name="Note 4 3 2 6 3" xfId="30254"/>
    <cellStyle name="Note 4 3 2 7" xfId="30255"/>
    <cellStyle name="Note 4 3 2 7 2" xfId="30256"/>
    <cellStyle name="Note 4 3 2 7 3" xfId="30257"/>
    <cellStyle name="Note 4 3 2 8" xfId="30258"/>
    <cellStyle name="Note 4 3 2 9" xfId="30259"/>
    <cellStyle name="Note 4 3 3" xfId="30260"/>
    <cellStyle name="Note 4 3 3 2" xfId="30261"/>
    <cellStyle name="Note 4 3 3 2 2" xfId="30262"/>
    <cellStyle name="Note 4 3 3 2 3" xfId="30263"/>
    <cellStyle name="Note 4 3 3 2 4" xfId="30264"/>
    <cellStyle name="Note 4 3 3 3" xfId="30265"/>
    <cellStyle name="Note 4 3 3 3 2" xfId="30266"/>
    <cellStyle name="Note 4 3 3 3 3" xfId="30267"/>
    <cellStyle name="Note 4 3 3 4" xfId="30268"/>
    <cellStyle name="Note 4 3 3 4 2" xfId="30269"/>
    <cellStyle name="Note 4 3 3 4 3" xfId="30270"/>
    <cellStyle name="Note 4 3 3 5" xfId="30271"/>
    <cellStyle name="Note 4 3 3 6" xfId="30272"/>
    <cellStyle name="Note 4 3 3 7" xfId="30273"/>
    <cellStyle name="Note 4 3 4" xfId="30274"/>
    <cellStyle name="Note 4 3 4 2" xfId="30275"/>
    <cellStyle name="Note 4 3 4 3" xfId="30276"/>
    <cellStyle name="Note 4 3 5" xfId="30277"/>
    <cellStyle name="Note 4 3 5 2" xfId="30278"/>
    <cellStyle name="Note 4 3 5 3" xfId="30279"/>
    <cellStyle name="Note 4 3 6" xfId="30280"/>
    <cellStyle name="Note 4 3 6 2" xfId="30281"/>
    <cellStyle name="Note 4 3 6 3" xfId="30282"/>
    <cellStyle name="Note 4 3 7" xfId="30283"/>
    <cellStyle name="Note 4 3 7 2" xfId="30284"/>
    <cellStyle name="Note 4 3 7 3" xfId="30285"/>
    <cellStyle name="Note 4 3 8" xfId="30286"/>
    <cellStyle name="Note 4 3 8 2" xfId="30287"/>
    <cellStyle name="Note 4 3 8 3" xfId="30288"/>
    <cellStyle name="Note 4 3 9" xfId="30289"/>
    <cellStyle name="Note 4 4" xfId="30290"/>
    <cellStyle name="Note 4 4 10" xfId="30291"/>
    <cellStyle name="Note 4 4 11" xfId="30292"/>
    <cellStyle name="Note 4 4 2" xfId="30293"/>
    <cellStyle name="Note 4 4 2 10" xfId="30294"/>
    <cellStyle name="Note 4 4 2 2" xfId="30295"/>
    <cellStyle name="Note 4 4 2 2 2" xfId="30296"/>
    <cellStyle name="Note 4 4 2 2 3" xfId="30297"/>
    <cellStyle name="Note 4 4 2 2 4" xfId="30298"/>
    <cellStyle name="Note 4 4 2 3" xfId="30299"/>
    <cellStyle name="Note 4 4 2 3 2" xfId="30300"/>
    <cellStyle name="Note 4 4 2 3 3" xfId="30301"/>
    <cellStyle name="Note 4 4 2 4" xfId="30302"/>
    <cellStyle name="Note 4 4 2 4 2" xfId="30303"/>
    <cellStyle name="Note 4 4 2 4 3" xfId="30304"/>
    <cellStyle name="Note 4 4 2 5" xfId="30305"/>
    <cellStyle name="Note 4 4 2 5 2" xfId="30306"/>
    <cellStyle name="Note 4 4 2 5 3" xfId="30307"/>
    <cellStyle name="Note 4 4 2 6" xfId="30308"/>
    <cellStyle name="Note 4 4 2 6 2" xfId="30309"/>
    <cellStyle name="Note 4 4 2 6 3" xfId="30310"/>
    <cellStyle name="Note 4 4 2 7" xfId="30311"/>
    <cellStyle name="Note 4 4 2 7 2" xfId="30312"/>
    <cellStyle name="Note 4 4 2 7 3" xfId="30313"/>
    <cellStyle name="Note 4 4 2 8" xfId="30314"/>
    <cellStyle name="Note 4 4 2 9" xfId="30315"/>
    <cellStyle name="Note 4 4 3" xfId="30316"/>
    <cellStyle name="Note 4 4 3 2" xfId="30317"/>
    <cellStyle name="Note 4 4 3 2 2" xfId="30318"/>
    <cellStyle name="Note 4 4 3 2 3" xfId="30319"/>
    <cellStyle name="Note 4 4 3 2 4" xfId="30320"/>
    <cellStyle name="Note 4 4 3 3" xfId="30321"/>
    <cellStyle name="Note 4 4 3 3 2" xfId="30322"/>
    <cellStyle name="Note 4 4 3 3 3" xfId="30323"/>
    <cellStyle name="Note 4 4 3 4" xfId="30324"/>
    <cellStyle name="Note 4 4 3 4 2" xfId="30325"/>
    <cellStyle name="Note 4 4 3 4 3" xfId="30326"/>
    <cellStyle name="Note 4 4 3 5" xfId="30327"/>
    <cellStyle name="Note 4 4 3 6" xfId="30328"/>
    <cellStyle name="Note 4 4 3 7" xfId="30329"/>
    <cellStyle name="Note 4 4 4" xfId="30330"/>
    <cellStyle name="Note 4 4 4 2" xfId="30331"/>
    <cellStyle name="Note 4 4 4 3" xfId="30332"/>
    <cellStyle name="Note 4 4 5" xfId="30333"/>
    <cellStyle name="Note 4 4 5 2" xfId="30334"/>
    <cellStyle name="Note 4 4 5 3" xfId="30335"/>
    <cellStyle name="Note 4 4 6" xfId="30336"/>
    <cellStyle name="Note 4 4 6 2" xfId="30337"/>
    <cellStyle name="Note 4 4 6 3" xfId="30338"/>
    <cellStyle name="Note 4 4 7" xfId="30339"/>
    <cellStyle name="Note 4 4 7 2" xfId="30340"/>
    <cellStyle name="Note 4 4 7 3" xfId="30341"/>
    <cellStyle name="Note 4 4 8" xfId="30342"/>
    <cellStyle name="Note 4 4 8 2" xfId="30343"/>
    <cellStyle name="Note 4 4 8 3" xfId="30344"/>
    <cellStyle name="Note 4 4 9" xfId="30345"/>
    <cellStyle name="Note 4 5" xfId="30346"/>
    <cellStyle name="Note 4 5 10" xfId="30347"/>
    <cellStyle name="Note 4 5 11" xfId="30348"/>
    <cellStyle name="Note 4 5 2" xfId="30349"/>
    <cellStyle name="Note 4 5 2 2" xfId="30350"/>
    <cellStyle name="Note 4 5 2 2 2" xfId="30351"/>
    <cellStyle name="Note 4 5 2 2 3" xfId="30352"/>
    <cellStyle name="Note 4 5 2 2 4" xfId="30353"/>
    <cellStyle name="Note 4 5 2 3" xfId="30354"/>
    <cellStyle name="Note 4 5 2 3 2" xfId="30355"/>
    <cellStyle name="Note 4 5 2 3 3" xfId="30356"/>
    <cellStyle name="Note 4 5 2 4" xfId="30357"/>
    <cellStyle name="Note 4 5 2 5" xfId="30358"/>
    <cellStyle name="Note 4 5 2 6" xfId="30359"/>
    <cellStyle name="Note 4 5 3" xfId="30360"/>
    <cellStyle name="Note 4 5 3 2" xfId="30361"/>
    <cellStyle name="Note 4 5 3 2 2" xfId="30362"/>
    <cellStyle name="Note 4 5 3 2 3" xfId="30363"/>
    <cellStyle name="Note 4 5 3 2 4" xfId="30364"/>
    <cellStyle name="Note 4 5 3 3" xfId="30365"/>
    <cellStyle name="Note 4 5 3 3 2" xfId="30366"/>
    <cellStyle name="Note 4 5 3 3 3" xfId="30367"/>
    <cellStyle name="Note 4 5 3 4" xfId="30368"/>
    <cellStyle name="Note 4 5 3 4 2" xfId="30369"/>
    <cellStyle name="Note 4 5 3 4 3" xfId="30370"/>
    <cellStyle name="Note 4 5 3 5" xfId="30371"/>
    <cellStyle name="Note 4 5 3 6" xfId="30372"/>
    <cellStyle name="Note 4 5 3 7" xfId="30373"/>
    <cellStyle name="Note 4 5 4" xfId="30374"/>
    <cellStyle name="Note 4 5 4 2" xfId="30375"/>
    <cellStyle name="Note 4 5 4 3" xfId="30376"/>
    <cellStyle name="Note 4 5 5" xfId="30377"/>
    <cellStyle name="Note 4 5 5 2" xfId="30378"/>
    <cellStyle name="Note 4 5 5 3" xfId="30379"/>
    <cellStyle name="Note 4 5 6" xfId="30380"/>
    <cellStyle name="Note 4 5 6 2" xfId="30381"/>
    <cellStyle name="Note 4 5 6 3" xfId="30382"/>
    <cellStyle name="Note 4 5 7" xfId="30383"/>
    <cellStyle name="Note 4 5 7 2" xfId="30384"/>
    <cellStyle name="Note 4 5 7 3" xfId="30385"/>
    <cellStyle name="Note 4 5 8" xfId="30386"/>
    <cellStyle name="Note 4 5 8 2" xfId="30387"/>
    <cellStyle name="Note 4 5 8 3" xfId="30388"/>
    <cellStyle name="Note 4 5 9" xfId="30389"/>
    <cellStyle name="Note 4 6" xfId="30390"/>
    <cellStyle name="Note 4 6 10" xfId="30391"/>
    <cellStyle name="Note 4 6 11" xfId="30392"/>
    <cellStyle name="Note 4 6 2" xfId="30393"/>
    <cellStyle name="Note 4 6 2 2" xfId="30394"/>
    <cellStyle name="Note 4 6 2 2 2" xfId="30395"/>
    <cellStyle name="Note 4 6 2 2 3" xfId="30396"/>
    <cellStyle name="Note 4 6 2 2 4" xfId="30397"/>
    <cellStyle name="Note 4 6 2 3" xfId="30398"/>
    <cellStyle name="Note 4 6 2 3 2" xfId="30399"/>
    <cellStyle name="Note 4 6 2 3 3" xfId="30400"/>
    <cellStyle name="Note 4 6 2 4" xfId="30401"/>
    <cellStyle name="Note 4 6 2 5" xfId="30402"/>
    <cellStyle name="Note 4 6 2 6" xfId="30403"/>
    <cellStyle name="Note 4 6 3" xfId="30404"/>
    <cellStyle name="Note 4 6 3 2" xfId="30405"/>
    <cellStyle name="Note 4 6 3 2 2" xfId="30406"/>
    <cellStyle name="Note 4 6 3 2 3" xfId="30407"/>
    <cellStyle name="Note 4 6 3 2 4" xfId="30408"/>
    <cellStyle name="Note 4 6 3 3" xfId="30409"/>
    <cellStyle name="Note 4 6 3 3 2" xfId="30410"/>
    <cellStyle name="Note 4 6 3 3 3" xfId="30411"/>
    <cellStyle name="Note 4 6 3 4" xfId="30412"/>
    <cellStyle name="Note 4 6 3 4 2" xfId="30413"/>
    <cellStyle name="Note 4 6 3 4 3" xfId="30414"/>
    <cellStyle name="Note 4 6 3 5" xfId="30415"/>
    <cellStyle name="Note 4 6 3 6" xfId="30416"/>
    <cellStyle name="Note 4 6 3 7" xfId="30417"/>
    <cellStyle name="Note 4 6 4" xfId="30418"/>
    <cellStyle name="Note 4 6 4 2" xfId="30419"/>
    <cellStyle name="Note 4 6 4 3" xfId="30420"/>
    <cellStyle name="Note 4 6 5" xfId="30421"/>
    <cellStyle name="Note 4 6 5 2" xfId="30422"/>
    <cellStyle name="Note 4 6 5 3" xfId="30423"/>
    <cellStyle name="Note 4 6 6" xfId="30424"/>
    <cellStyle name="Note 4 6 6 2" xfId="30425"/>
    <cellStyle name="Note 4 6 6 3" xfId="30426"/>
    <cellStyle name="Note 4 6 7" xfId="30427"/>
    <cellStyle name="Note 4 6 7 2" xfId="30428"/>
    <cellStyle name="Note 4 6 7 3" xfId="30429"/>
    <cellStyle name="Note 4 6 8" xfId="30430"/>
    <cellStyle name="Note 4 6 8 2" xfId="30431"/>
    <cellStyle name="Note 4 6 8 3" xfId="30432"/>
    <cellStyle name="Note 4 6 9" xfId="30433"/>
    <cellStyle name="Note 4 7" xfId="30434"/>
    <cellStyle name="Note 4 7 10" xfId="30435"/>
    <cellStyle name="Note 4 7 11" xfId="30436"/>
    <cellStyle name="Note 4 7 2" xfId="30437"/>
    <cellStyle name="Note 4 7 2 2" xfId="30438"/>
    <cellStyle name="Note 4 7 2 2 2" xfId="30439"/>
    <cellStyle name="Note 4 7 2 2 3" xfId="30440"/>
    <cellStyle name="Note 4 7 2 2 4" xfId="30441"/>
    <cellStyle name="Note 4 7 2 3" xfId="30442"/>
    <cellStyle name="Note 4 7 2 3 2" xfId="30443"/>
    <cellStyle name="Note 4 7 2 3 3" xfId="30444"/>
    <cellStyle name="Note 4 7 2 4" xfId="30445"/>
    <cellStyle name="Note 4 7 2 5" xfId="30446"/>
    <cellStyle name="Note 4 7 2 6" xfId="30447"/>
    <cellStyle name="Note 4 7 3" xfId="30448"/>
    <cellStyle name="Note 4 7 3 2" xfId="30449"/>
    <cellStyle name="Note 4 7 3 2 2" xfId="30450"/>
    <cellStyle name="Note 4 7 3 2 3" xfId="30451"/>
    <cellStyle name="Note 4 7 3 2 4" xfId="30452"/>
    <cellStyle name="Note 4 7 3 3" xfId="30453"/>
    <cellStyle name="Note 4 7 3 3 2" xfId="30454"/>
    <cellStyle name="Note 4 7 3 3 3" xfId="30455"/>
    <cellStyle name="Note 4 7 3 4" xfId="30456"/>
    <cellStyle name="Note 4 7 3 4 2" xfId="30457"/>
    <cellStyle name="Note 4 7 3 4 3" xfId="30458"/>
    <cellStyle name="Note 4 7 3 5" xfId="30459"/>
    <cellStyle name="Note 4 7 3 6" xfId="30460"/>
    <cellStyle name="Note 4 7 3 7" xfId="30461"/>
    <cellStyle name="Note 4 7 4" xfId="30462"/>
    <cellStyle name="Note 4 7 4 2" xfId="30463"/>
    <cellStyle name="Note 4 7 4 3" xfId="30464"/>
    <cellStyle name="Note 4 7 5" xfId="30465"/>
    <cellStyle name="Note 4 7 5 2" xfId="30466"/>
    <cellStyle name="Note 4 7 5 3" xfId="30467"/>
    <cellStyle name="Note 4 7 6" xfId="30468"/>
    <cellStyle name="Note 4 7 6 2" xfId="30469"/>
    <cellStyle name="Note 4 7 6 3" xfId="30470"/>
    <cellStyle name="Note 4 7 7" xfId="30471"/>
    <cellStyle name="Note 4 7 7 2" xfId="30472"/>
    <cellStyle name="Note 4 7 7 3" xfId="30473"/>
    <cellStyle name="Note 4 7 8" xfId="30474"/>
    <cellStyle name="Note 4 7 8 2" xfId="30475"/>
    <cellStyle name="Note 4 7 8 3" xfId="30476"/>
    <cellStyle name="Note 4 7 9" xfId="30477"/>
    <cellStyle name="Note 4 8" xfId="30478"/>
    <cellStyle name="Note 4 8 10" xfId="30479"/>
    <cellStyle name="Note 4 8 2" xfId="30480"/>
    <cellStyle name="Note 4 8 2 2" xfId="30481"/>
    <cellStyle name="Note 4 8 2 3" xfId="30482"/>
    <cellStyle name="Note 4 8 2 4" xfId="30483"/>
    <cellStyle name="Note 4 8 3" xfId="30484"/>
    <cellStyle name="Note 4 8 3 2" xfId="30485"/>
    <cellStyle name="Note 4 8 3 3" xfId="30486"/>
    <cellStyle name="Note 4 8 4" xfId="30487"/>
    <cellStyle name="Note 4 8 4 2" xfId="30488"/>
    <cellStyle name="Note 4 8 4 3" xfId="30489"/>
    <cellStyle name="Note 4 8 5" xfId="30490"/>
    <cellStyle name="Note 4 8 5 2" xfId="30491"/>
    <cellStyle name="Note 4 8 5 3" xfId="30492"/>
    <cellStyle name="Note 4 8 6" xfId="30493"/>
    <cellStyle name="Note 4 8 6 2" xfId="30494"/>
    <cellStyle name="Note 4 8 6 3" xfId="30495"/>
    <cellStyle name="Note 4 8 7" xfId="30496"/>
    <cellStyle name="Note 4 8 7 2" xfId="30497"/>
    <cellStyle name="Note 4 8 7 3" xfId="30498"/>
    <cellStyle name="Note 4 8 8" xfId="30499"/>
    <cellStyle name="Note 4 8 9" xfId="30500"/>
    <cellStyle name="Note 4 9" xfId="30501"/>
    <cellStyle name="Note 4 9 2" xfId="30502"/>
    <cellStyle name="Note 4 9 2 2" xfId="30503"/>
    <cellStyle name="Note 4 9 2 3" xfId="30504"/>
    <cellStyle name="Note 4 9 2 4" xfId="30505"/>
    <cellStyle name="Note 4 9 3" xfId="30506"/>
    <cellStyle name="Note 4 9 3 2" xfId="30507"/>
    <cellStyle name="Note 4 9 3 3" xfId="30508"/>
    <cellStyle name="Note 4 9 4" xfId="30509"/>
    <cellStyle name="Note 4 9 4 2" xfId="30510"/>
    <cellStyle name="Note 4 9 4 3" xfId="30511"/>
    <cellStyle name="Note 4 9 5" xfId="30512"/>
    <cellStyle name="Note 4 9 6" xfId="30513"/>
    <cellStyle name="Note 4 9 7" xfId="30514"/>
    <cellStyle name="Note 5" xfId="30515"/>
    <cellStyle name="Note 5 10" xfId="30516"/>
    <cellStyle name="Note 5 2" xfId="30517"/>
    <cellStyle name="Note 5 2 10" xfId="30518"/>
    <cellStyle name="Note 5 2 10 2" xfId="30519"/>
    <cellStyle name="Note 5 2 10 2 2" xfId="30520"/>
    <cellStyle name="Note 5 2 10 2 3" xfId="30521"/>
    <cellStyle name="Note 5 2 10 3" xfId="30522"/>
    <cellStyle name="Note 5 2 10 3 2" xfId="30523"/>
    <cellStyle name="Note 5 2 10 3 3" xfId="30524"/>
    <cellStyle name="Note 5 2 10 4" xfId="30525"/>
    <cellStyle name="Note 5 2 10 4 2" xfId="30526"/>
    <cellStyle name="Note 5 2 10 4 3" xfId="30527"/>
    <cellStyle name="Note 5 2 10 5" xfId="30528"/>
    <cellStyle name="Note 5 2 10 5 2" xfId="30529"/>
    <cellStyle name="Note 5 2 10 5 3" xfId="30530"/>
    <cellStyle name="Note 5 2 10 6" xfId="30531"/>
    <cellStyle name="Note 5 2 10 7" xfId="30532"/>
    <cellStyle name="Note 5 2 11" xfId="30533"/>
    <cellStyle name="Note 5 2 11 2" xfId="30534"/>
    <cellStyle name="Note 5 2 11 2 2" xfId="30535"/>
    <cellStyle name="Note 5 2 11 2 3" xfId="30536"/>
    <cellStyle name="Note 5 2 11 3" xfId="30537"/>
    <cellStyle name="Note 5 2 11 3 2" xfId="30538"/>
    <cellStyle name="Note 5 2 11 3 3" xfId="30539"/>
    <cellStyle name="Note 5 2 11 4" xfId="30540"/>
    <cellStyle name="Note 5 2 11 4 2" xfId="30541"/>
    <cellStyle name="Note 5 2 11 4 3" xfId="30542"/>
    <cellStyle name="Note 5 2 11 5" xfId="30543"/>
    <cellStyle name="Note 5 2 11 5 2" xfId="30544"/>
    <cellStyle name="Note 5 2 11 5 3" xfId="30545"/>
    <cellStyle name="Note 5 2 11 6" xfId="30546"/>
    <cellStyle name="Note 5 2 11 7" xfId="30547"/>
    <cellStyle name="Note 5 2 12" xfId="30548"/>
    <cellStyle name="Note 5 2 12 2" xfId="30549"/>
    <cellStyle name="Note 5 2 12 2 2" xfId="30550"/>
    <cellStyle name="Note 5 2 12 2 3" xfId="30551"/>
    <cellStyle name="Note 5 2 12 3" xfId="30552"/>
    <cellStyle name="Note 5 2 12 3 2" xfId="30553"/>
    <cellStyle name="Note 5 2 12 3 3" xfId="30554"/>
    <cellStyle name="Note 5 2 12 4" xfId="30555"/>
    <cellStyle name="Note 5 2 12 4 2" xfId="30556"/>
    <cellStyle name="Note 5 2 12 4 3" xfId="30557"/>
    <cellStyle name="Note 5 2 12 5" xfId="30558"/>
    <cellStyle name="Note 5 2 12 5 2" xfId="30559"/>
    <cellStyle name="Note 5 2 12 5 3" xfId="30560"/>
    <cellStyle name="Note 5 2 12 6" xfId="30561"/>
    <cellStyle name="Note 5 2 12 7" xfId="30562"/>
    <cellStyle name="Note 5 2 13" xfId="30563"/>
    <cellStyle name="Note 5 2 13 2" xfId="30564"/>
    <cellStyle name="Note 5 2 13 2 2" xfId="30565"/>
    <cellStyle name="Note 5 2 13 2 3" xfId="30566"/>
    <cellStyle name="Note 5 2 13 3" xfId="30567"/>
    <cellStyle name="Note 5 2 13 3 2" xfId="30568"/>
    <cellStyle name="Note 5 2 13 3 3" xfId="30569"/>
    <cellStyle name="Note 5 2 13 4" xfId="30570"/>
    <cellStyle name="Note 5 2 13 4 2" xfId="30571"/>
    <cellStyle name="Note 5 2 13 4 3" xfId="30572"/>
    <cellStyle name="Note 5 2 13 5" xfId="30573"/>
    <cellStyle name="Note 5 2 13 5 2" xfId="30574"/>
    <cellStyle name="Note 5 2 13 5 3" xfId="30575"/>
    <cellStyle name="Note 5 2 13 6" xfId="30576"/>
    <cellStyle name="Note 5 2 13 7" xfId="30577"/>
    <cellStyle name="Note 5 2 14" xfId="30578"/>
    <cellStyle name="Note 5 2 14 2" xfId="30579"/>
    <cellStyle name="Note 5 2 14 2 2" xfId="30580"/>
    <cellStyle name="Note 5 2 14 2 3" xfId="30581"/>
    <cellStyle name="Note 5 2 14 3" xfId="30582"/>
    <cellStyle name="Note 5 2 14 3 2" xfId="30583"/>
    <cellStyle name="Note 5 2 14 3 3" xfId="30584"/>
    <cellStyle name="Note 5 2 14 4" xfId="30585"/>
    <cellStyle name="Note 5 2 14 4 2" xfId="30586"/>
    <cellStyle name="Note 5 2 14 4 3" xfId="30587"/>
    <cellStyle name="Note 5 2 14 5" xfId="30588"/>
    <cellStyle name="Note 5 2 14 5 2" xfId="30589"/>
    <cellStyle name="Note 5 2 14 5 3" xfId="30590"/>
    <cellStyle name="Note 5 2 14 6" xfId="30591"/>
    <cellStyle name="Note 5 2 14 7" xfId="30592"/>
    <cellStyle name="Note 5 2 15" xfId="30593"/>
    <cellStyle name="Note 5 2 15 2" xfId="30594"/>
    <cellStyle name="Note 5 2 15 2 2" xfId="30595"/>
    <cellStyle name="Note 5 2 15 2 3" xfId="30596"/>
    <cellStyle name="Note 5 2 15 3" xfId="30597"/>
    <cellStyle name="Note 5 2 15 3 2" xfId="30598"/>
    <cellStyle name="Note 5 2 15 3 3" xfId="30599"/>
    <cellStyle name="Note 5 2 15 4" xfId="30600"/>
    <cellStyle name="Note 5 2 15 4 2" xfId="30601"/>
    <cellStyle name="Note 5 2 15 4 3" xfId="30602"/>
    <cellStyle name="Note 5 2 15 5" xfId="30603"/>
    <cellStyle name="Note 5 2 15 5 2" xfId="30604"/>
    <cellStyle name="Note 5 2 15 5 3" xfId="30605"/>
    <cellStyle name="Note 5 2 15 6" xfId="30606"/>
    <cellStyle name="Note 5 2 15 7" xfId="30607"/>
    <cellStyle name="Note 5 2 16" xfId="30608"/>
    <cellStyle name="Note 5 2 16 2" xfId="30609"/>
    <cellStyle name="Note 5 2 16 2 2" xfId="30610"/>
    <cellStyle name="Note 5 2 16 2 3" xfId="30611"/>
    <cellStyle name="Note 5 2 16 3" xfId="30612"/>
    <cellStyle name="Note 5 2 16 3 2" xfId="30613"/>
    <cellStyle name="Note 5 2 16 3 3" xfId="30614"/>
    <cellStyle name="Note 5 2 16 4" xfId="30615"/>
    <cellStyle name="Note 5 2 16 4 2" xfId="30616"/>
    <cellStyle name="Note 5 2 16 4 3" xfId="30617"/>
    <cellStyle name="Note 5 2 16 5" xfId="30618"/>
    <cellStyle name="Note 5 2 16 5 2" xfId="30619"/>
    <cellStyle name="Note 5 2 16 5 3" xfId="30620"/>
    <cellStyle name="Note 5 2 16 6" xfId="30621"/>
    <cellStyle name="Note 5 2 16 7" xfId="30622"/>
    <cellStyle name="Note 5 2 17" xfId="30623"/>
    <cellStyle name="Note 5 2 17 2" xfId="30624"/>
    <cellStyle name="Note 5 2 17 2 2" xfId="30625"/>
    <cellStyle name="Note 5 2 17 2 3" xfId="30626"/>
    <cellStyle name="Note 5 2 17 3" xfId="30627"/>
    <cellStyle name="Note 5 2 17 3 2" xfId="30628"/>
    <cellStyle name="Note 5 2 17 3 3" xfId="30629"/>
    <cellStyle name="Note 5 2 17 4" xfId="30630"/>
    <cellStyle name="Note 5 2 17 4 2" xfId="30631"/>
    <cellStyle name="Note 5 2 17 4 3" xfId="30632"/>
    <cellStyle name="Note 5 2 17 5" xfId="30633"/>
    <cellStyle name="Note 5 2 17 5 2" xfId="30634"/>
    <cellStyle name="Note 5 2 17 5 3" xfId="30635"/>
    <cellStyle name="Note 5 2 17 6" xfId="30636"/>
    <cellStyle name="Note 5 2 17 7" xfId="30637"/>
    <cellStyle name="Note 5 2 18" xfId="30638"/>
    <cellStyle name="Note 5 2 18 2" xfId="30639"/>
    <cellStyle name="Note 5 2 18 2 2" xfId="30640"/>
    <cellStyle name="Note 5 2 18 2 3" xfId="30641"/>
    <cellStyle name="Note 5 2 18 3" xfId="30642"/>
    <cellStyle name="Note 5 2 18 3 2" xfId="30643"/>
    <cellStyle name="Note 5 2 18 3 3" xfId="30644"/>
    <cellStyle name="Note 5 2 18 4" xfId="30645"/>
    <cellStyle name="Note 5 2 18 4 2" xfId="30646"/>
    <cellStyle name="Note 5 2 18 4 3" xfId="30647"/>
    <cellStyle name="Note 5 2 18 5" xfId="30648"/>
    <cellStyle name="Note 5 2 18 5 2" xfId="30649"/>
    <cellStyle name="Note 5 2 18 5 3" xfId="30650"/>
    <cellStyle name="Note 5 2 18 6" xfId="30651"/>
    <cellStyle name="Note 5 2 18 7" xfId="30652"/>
    <cellStyle name="Note 5 2 19" xfId="30653"/>
    <cellStyle name="Note 5 2 19 2" xfId="30654"/>
    <cellStyle name="Note 5 2 19 3" xfId="30655"/>
    <cellStyle name="Note 5 2 2" xfId="30656"/>
    <cellStyle name="Note 5 2 2 10" xfId="30657"/>
    <cellStyle name="Note 5 2 2 2" xfId="30658"/>
    <cellStyle name="Note 5 2 2 2 2" xfId="30659"/>
    <cellStyle name="Note 5 2 2 2 3" xfId="30660"/>
    <cellStyle name="Note 5 2 2 2 4" xfId="30661"/>
    <cellStyle name="Note 5 2 2 3" xfId="30662"/>
    <cellStyle name="Note 5 2 2 3 2" xfId="30663"/>
    <cellStyle name="Note 5 2 2 3 3" xfId="30664"/>
    <cellStyle name="Note 5 2 2 4" xfId="30665"/>
    <cellStyle name="Note 5 2 2 4 2" xfId="30666"/>
    <cellStyle name="Note 5 2 2 4 3" xfId="30667"/>
    <cellStyle name="Note 5 2 2 5" xfId="30668"/>
    <cellStyle name="Note 5 2 2 5 2" xfId="30669"/>
    <cellStyle name="Note 5 2 2 5 3" xfId="30670"/>
    <cellStyle name="Note 5 2 2 6" xfId="30671"/>
    <cellStyle name="Note 5 2 2 6 2" xfId="30672"/>
    <cellStyle name="Note 5 2 2 6 3" xfId="30673"/>
    <cellStyle name="Note 5 2 2 7" xfId="30674"/>
    <cellStyle name="Note 5 2 2 7 2" xfId="30675"/>
    <cellStyle name="Note 5 2 2 7 3" xfId="30676"/>
    <cellStyle name="Note 5 2 2 8" xfId="30677"/>
    <cellStyle name="Note 5 2 2 9" xfId="30678"/>
    <cellStyle name="Note 5 2 20" xfId="30679"/>
    <cellStyle name="Note 5 2 20 2" xfId="30680"/>
    <cellStyle name="Note 5 2 20 3" xfId="30681"/>
    <cellStyle name="Note 5 2 21" xfId="30682"/>
    <cellStyle name="Note 5 2 21 2" xfId="30683"/>
    <cellStyle name="Note 5 2 21 3" xfId="30684"/>
    <cellStyle name="Note 5 2 22" xfId="30685"/>
    <cellStyle name="Note 5 2 3" xfId="30686"/>
    <cellStyle name="Note 5 2 3 10" xfId="30687"/>
    <cellStyle name="Note 5 2 3 11" xfId="30688"/>
    <cellStyle name="Note 5 2 3 2" xfId="30689"/>
    <cellStyle name="Note 5 2 3 2 2" xfId="30690"/>
    <cellStyle name="Note 5 2 3 2 3" xfId="30691"/>
    <cellStyle name="Note 5 2 3 2 4" xfId="30692"/>
    <cellStyle name="Note 5 2 3 3" xfId="30693"/>
    <cellStyle name="Note 5 2 3 3 2" xfId="30694"/>
    <cellStyle name="Note 5 2 3 3 3" xfId="30695"/>
    <cellStyle name="Note 5 2 3 4" xfId="30696"/>
    <cellStyle name="Note 5 2 3 4 2" xfId="30697"/>
    <cellStyle name="Note 5 2 3 4 3" xfId="30698"/>
    <cellStyle name="Note 5 2 3 5" xfId="30699"/>
    <cellStyle name="Note 5 2 3 5 2" xfId="30700"/>
    <cellStyle name="Note 5 2 3 5 3" xfId="30701"/>
    <cellStyle name="Note 5 2 3 6" xfId="30702"/>
    <cellStyle name="Note 5 2 3 6 2" xfId="30703"/>
    <cellStyle name="Note 5 2 3 6 3" xfId="30704"/>
    <cellStyle name="Note 5 2 3 7" xfId="30705"/>
    <cellStyle name="Note 5 2 3 7 2" xfId="30706"/>
    <cellStyle name="Note 5 2 3 7 3" xfId="30707"/>
    <cellStyle name="Note 5 2 3 8" xfId="30708"/>
    <cellStyle name="Note 5 2 3 8 2" xfId="30709"/>
    <cellStyle name="Note 5 2 3 8 3" xfId="30710"/>
    <cellStyle name="Note 5 2 3 9" xfId="30711"/>
    <cellStyle name="Note 5 2 4" xfId="30712"/>
    <cellStyle name="Note 5 2 4 2" xfId="30713"/>
    <cellStyle name="Note 5 2 4 2 2" xfId="30714"/>
    <cellStyle name="Note 5 2 4 2 3" xfId="30715"/>
    <cellStyle name="Note 5 2 4 3" xfId="30716"/>
    <cellStyle name="Note 5 2 4 3 2" xfId="30717"/>
    <cellStyle name="Note 5 2 4 3 3" xfId="30718"/>
    <cellStyle name="Note 5 2 4 4" xfId="30719"/>
    <cellStyle name="Note 5 2 4 4 2" xfId="30720"/>
    <cellStyle name="Note 5 2 4 4 3" xfId="30721"/>
    <cellStyle name="Note 5 2 4 5" xfId="30722"/>
    <cellStyle name="Note 5 2 4 5 2" xfId="30723"/>
    <cellStyle name="Note 5 2 4 5 3" xfId="30724"/>
    <cellStyle name="Note 5 2 4 6" xfId="30725"/>
    <cellStyle name="Note 5 2 5" xfId="30726"/>
    <cellStyle name="Note 5 2 5 2" xfId="30727"/>
    <cellStyle name="Note 5 2 5 2 2" xfId="30728"/>
    <cellStyle name="Note 5 2 5 2 3" xfId="30729"/>
    <cellStyle name="Note 5 2 5 3" xfId="30730"/>
    <cellStyle name="Note 5 2 5 3 2" xfId="30731"/>
    <cellStyle name="Note 5 2 5 3 3" xfId="30732"/>
    <cellStyle name="Note 5 2 5 4" xfId="30733"/>
    <cellStyle name="Note 5 2 5 4 2" xfId="30734"/>
    <cellStyle name="Note 5 2 5 4 3" xfId="30735"/>
    <cellStyle name="Note 5 2 5 5" xfId="30736"/>
    <cellStyle name="Note 5 2 5 5 2" xfId="30737"/>
    <cellStyle name="Note 5 2 5 5 3" xfId="30738"/>
    <cellStyle name="Note 5 2 5 6" xfId="30739"/>
    <cellStyle name="Note 5 2 6" xfId="30740"/>
    <cellStyle name="Note 5 2 6 2" xfId="30741"/>
    <cellStyle name="Note 5 2 6 2 2" xfId="30742"/>
    <cellStyle name="Note 5 2 6 2 3" xfId="30743"/>
    <cellStyle name="Note 5 2 6 3" xfId="30744"/>
    <cellStyle name="Note 5 2 6 3 2" xfId="30745"/>
    <cellStyle name="Note 5 2 6 3 3" xfId="30746"/>
    <cellStyle name="Note 5 2 6 4" xfId="30747"/>
    <cellStyle name="Note 5 2 6 4 2" xfId="30748"/>
    <cellStyle name="Note 5 2 6 4 3" xfId="30749"/>
    <cellStyle name="Note 5 2 6 5" xfId="30750"/>
    <cellStyle name="Note 5 2 6 5 2" xfId="30751"/>
    <cellStyle name="Note 5 2 6 5 3" xfId="30752"/>
    <cellStyle name="Note 5 2 6 6" xfId="30753"/>
    <cellStyle name="Note 5 2 7" xfId="30754"/>
    <cellStyle name="Note 5 2 7 2" xfId="30755"/>
    <cellStyle name="Note 5 2 7 2 2" xfId="30756"/>
    <cellStyle name="Note 5 2 7 2 3" xfId="30757"/>
    <cellStyle name="Note 5 2 7 3" xfId="30758"/>
    <cellStyle name="Note 5 2 7 3 2" xfId="30759"/>
    <cellStyle name="Note 5 2 7 3 3" xfId="30760"/>
    <cellStyle name="Note 5 2 7 4" xfId="30761"/>
    <cellStyle name="Note 5 2 7 4 2" xfId="30762"/>
    <cellStyle name="Note 5 2 7 4 3" xfId="30763"/>
    <cellStyle name="Note 5 2 7 5" xfId="30764"/>
    <cellStyle name="Note 5 2 7 5 2" xfId="30765"/>
    <cellStyle name="Note 5 2 7 5 3" xfId="30766"/>
    <cellStyle name="Note 5 2 7 6" xfId="30767"/>
    <cellStyle name="Note 5 2 8" xfId="30768"/>
    <cellStyle name="Note 5 2 8 2" xfId="30769"/>
    <cellStyle name="Note 5 2 8 2 2" xfId="30770"/>
    <cellStyle name="Note 5 2 8 2 3" xfId="30771"/>
    <cellStyle name="Note 5 2 8 3" xfId="30772"/>
    <cellStyle name="Note 5 2 8 3 2" xfId="30773"/>
    <cellStyle name="Note 5 2 8 3 3" xfId="30774"/>
    <cellStyle name="Note 5 2 8 4" xfId="30775"/>
    <cellStyle name="Note 5 2 8 4 2" xfId="30776"/>
    <cellStyle name="Note 5 2 8 4 3" xfId="30777"/>
    <cellStyle name="Note 5 2 8 5" xfId="30778"/>
    <cellStyle name="Note 5 2 8 5 2" xfId="30779"/>
    <cellStyle name="Note 5 2 8 5 3" xfId="30780"/>
    <cellStyle name="Note 5 2 8 6" xfId="30781"/>
    <cellStyle name="Note 5 2 9" xfId="30782"/>
    <cellStyle name="Note 5 2 9 2" xfId="30783"/>
    <cellStyle name="Note 5 2 9 2 2" xfId="30784"/>
    <cellStyle name="Note 5 2 9 2 3" xfId="30785"/>
    <cellStyle name="Note 5 2 9 3" xfId="30786"/>
    <cellStyle name="Note 5 2 9 3 2" xfId="30787"/>
    <cellStyle name="Note 5 2 9 3 3" xfId="30788"/>
    <cellStyle name="Note 5 2 9 4" xfId="30789"/>
    <cellStyle name="Note 5 2 9 4 2" xfId="30790"/>
    <cellStyle name="Note 5 2 9 4 3" xfId="30791"/>
    <cellStyle name="Note 5 2 9 5" xfId="30792"/>
    <cellStyle name="Note 5 2 9 5 2" xfId="30793"/>
    <cellStyle name="Note 5 2 9 5 3" xfId="30794"/>
    <cellStyle name="Note 5 2 9 6" xfId="30795"/>
    <cellStyle name="Note 5 2 9 7" xfId="30796"/>
    <cellStyle name="Note 5 3" xfId="30797"/>
    <cellStyle name="Note 5 3 10" xfId="30798"/>
    <cellStyle name="Note 5 3 11" xfId="30799"/>
    <cellStyle name="Note 5 3 2" xfId="30800"/>
    <cellStyle name="Note 5 3 2 10" xfId="30801"/>
    <cellStyle name="Note 5 3 2 2" xfId="30802"/>
    <cellStyle name="Note 5 3 2 2 2" xfId="30803"/>
    <cellStyle name="Note 5 3 2 2 3" xfId="30804"/>
    <cellStyle name="Note 5 3 2 2 4" xfId="30805"/>
    <cellStyle name="Note 5 3 2 3" xfId="30806"/>
    <cellStyle name="Note 5 3 2 3 2" xfId="30807"/>
    <cellStyle name="Note 5 3 2 3 3" xfId="30808"/>
    <cellStyle name="Note 5 3 2 4" xfId="30809"/>
    <cellStyle name="Note 5 3 2 4 2" xfId="30810"/>
    <cellStyle name="Note 5 3 2 4 3" xfId="30811"/>
    <cellStyle name="Note 5 3 2 5" xfId="30812"/>
    <cellStyle name="Note 5 3 2 5 2" xfId="30813"/>
    <cellStyle name="Note 5 3 2 5 3" xfId="30814"/>
    <cellStyle name="Note 5 3 2 6" xfId="30815"/>
    <cellStyle name="Note 5 3 2 6 2" xfId="30816"/>
    <cellStyle name="Note 5 3 2 6 3" xfId="30817"/>
    <cellStyle name="Note 5 3 2 7" xfId="30818"/>
    <cellStyle name="Note 5 3 2 7 2" xfId="30819"/>
    <cellStyle name="Note 5 3 2 7 3" xfId="30820"/>
    <cellStyle name="Note 5 3 2 8" xfId="30821"/>
    <cellStyle name="Note 5 3 2 9" xfId="30822"/>
    <cellStyle name="Note 5 3 3" xfId="30823"/>
    <cellStyle name="Note 5 3 3 2" xfId="30824"/>
    <cellStyle name="Note 5 3 3 2 2" xfId="30825"/>
    <cellStyle name="Note 5 3 3 2 3" xfId="30826"/>
    <cellStyle name="Note 5 3 3 2 4" xfId="30827"/>
    <cellStyle name="Note 5 3 3 3" xfId="30828"/>
    <cellStyle name="Note 5 3 3 3 2" xfId="30829"/>
    <cellStyle name="Note 5 3 3 3 3" xfId="30830"/>
    <cellStyle name="Note 5 3 3 4" xfId="30831"/>
    <cellStyle name="Note 5 3 3 4 2" xfId="30832"/>
    <cellStyle name="Note 5 3 3 4 3" xfId="30833"/>
    <cellStyle name="Note 5 3 3 5" xfId="30834"/>
    <cellStyle name="Note 5 3 3 6" xfId="30835"/>
    <cellStyle name="Note 5 3 3 7" xfId="30836"/>
    <cellStyle name="Note 5 3 4" xfId="30837"/>
    <cellStyle name="Note 5 3 4 2" xfId="30838"/>
    <cellStyle name="Note 5 3 4 3" xfId="30839"/>
    <cellStyle name="Note 5 3 5" xfId="30840"/>
    <cellStyle name="Note 5 3 5 2" xfId="30841"/>
    <cellStyle name="Note 5 3 5 3" xfId="30842"/>
    <cellStyle name="Note 5 3 6" xfId="30843"/>
    <cellStyle name="Note 5 3 6 2" xfId="30844"/>
    <cellStyle name="Note 5 3 6 3" xfId="30845"/>
    <cellStyle name="Note 5 3 7" xfId="30846"/>
    <cellStyle name="Note 5 3 7 2" xfId="30847"/>
    <cellStyle name="Note 5 3 7 3" xfId="30848"/>
    <cellStyle name="Note 5 3 8" xfId="30849"/>
    <cellStyle name="Note 5 3 8 2" xfId="30850"/>
    <cellStyle name="Note 5 3 8 3" xfId="30851"/>
    <cellStyle name="Note 5 3 9" xfId="30852"/>
    <cellStyle name="Note 5 4" xfId="30853"/>
    <cellStyle name="Note 5 4 10" xfId="30854"/>
    <cellStyle name="Note 5 4 11" xfId="30855"/>
    <cellStyle name="Note 5 4 2" xfId="30856"/>
    <cellStyle name="Note 5 4 2 10" xfId="30857"/>
    <cellStyle name="Note 5 4 2 2" xfId="30858"/>
    <cellStyle name="Note 5 4 2 2 2" xfId="30859"/>
    <cellStyle name="Note 5 4 2 2 3" xfId="30860"/>
    <cellStyle name="Note 5 4 2 2 4" xfId="30861"/>
    <cellStyle name="Note 5 4 2 3" xfId="30862"/>
    <cellStyle name="Note 5 4 2 3 2" xfId="30863"/>
    <cellStyle name="Note 5 4 2 3 3" xfId="30864"/>
    <cellStyle name="Note 5 4 2 4" xfId="30865"/>
    <cellStyle name="Note 5 4 2 4 2" xfId="30866"/>
    <cellStyle name="Note 5 4 2 4 3" xfId="30867"/>
    <cellStyle name="Note 5 4 2 5" xfId="30868"/>
    <cellStyle name="Note 5 4 2 5 2" xfId="30869"/>
    <cellStyle name="Note 5 4 2 5 3" xfId="30870"/>
    <cellStyle name="Note 5 4 2 6" xfId="30871"/>
    <cellStyle name="Note 5 4 2 6 2" xfId="30872"/>
    <cellStyle name="Note 5 4 2 6 3" xfId="30873"/>
    <cellStyle name="Note 5 4 2 7" xfId="30874"/>
    <cellStyle name="Note 5 4 2 7 2" xfId="30875"/>
    <cellStyle name="Note 5 4 2 7 3" xfId="30876"/>
    <cellStyle name="Note 5 4 2 8" xfId="30877"/>
    <cellStyle name="Note 5 4 2 9" xfId="30878"/>
    <cellStyle name="Note 5 4 3" xfId="30879"/>
    <cellStyle name="Note 5 4 3 2" xfId="30880"/>
    <cellStyle name="Note 5 4 3 2 2" xfId="30881"/>
    <cellStyle name="Note 5 4 3 2 3" xfId="30882"/>
    <cellStyle name="Note 5 4 3 2 4" xfId="30883"/>
    <cellStyle name="Note 5 4 3 3" xfId="30884"/>
    <cellStyle name="Note 5 4 3 3 2" xfId="30885"/>
    <cellStyle name="Note 5 4 3 3 3" xfId="30886"/>
    <cellStyle name="Note 5 4 3 4" xfId="30887"/>
    <cellStyle name="Note 5 4 3 4 2" xfId="30888"/>
    <cellStyle name="Note 5 4 3 4 3" xfId="30889"/>
    <cellStyle name="Note 5 4 3 5" xfId="30890"/>
    <cellStyle name="Note 5 4 3 6" xfId="30891"/>
    <cellStyle name="Note 5 4 3 7" xfId="30892"/>
    <cellStyle name="Note 5 4 4" xfId="30893"/>
    <cellStyle name="Note 5 4 4 2" xfId="30894"/>
    <cellStyle name="Note 5 4 4 3" xfId="30895"/>
    <cellStyle name="Note 5 4 5" xfId="30896"/>
    <cellStyle name="Note 5 4 5 2" xfId="30897"/>
    <cellStyle name="Note 5 4 5 3" xfId="30898"/>
    <cellStyle name="Note 5 4 6" xfId="30899"/>
    <cellStyle name="Note 5 4 6 2" xfId="30900"/>
    <cellStyle name="Note 5 4 6 3" xfId="30901"/>
    <cellStyle name="Note 5 4 7" xfId="30902"/>
    <cellStyle name="Note 5 4 7 2" xfId="30903"/>
    <cellStyle name="Note 5 4 7 3" xfId="30904"/>
    <cellStyle name="Note 5 4 8" xfId="30905"/>
    <cellStyle name="Note 5 4 8 2" xfId="30906"/>
    <cellStyle name="Note 5 4 8 3" xfId="30907"/>
    <cellStyle name="Note 5 4 9" xfId="30908"/>
    <cellStyle name="Note 5 5" xfId="30909"/>
    <cellStyle name="Note 5 5 10" xfId="30910"/>
    <cellStyle name="Note 5 5 11" xfId="30911"/>
    <cellStyle name="Note 5 5 2" xfId="30912"/>
    <cellStyle name="Note 5 5 2 2" xfId="30913"/>
    <cellStyle name="Note 5 5 2 2 2" xfId="30914"/>
    <cellStyle name="Note 5 5 2 2 3" xfId="30915"/>
    <cellStyle name="Note 5 5 2 2 4" xfId="30916"/>
    <cellStyle name="Note 5 5 2 3" xfId="30917"/>
    <cellStyle name="Note 5 5 2 3 2" xfId="30918"/>
    <cellStyle name="Note 5 5 2 3 3" xfId="30919"/>
    <cellStyle name="Note 5 5 2 4" xfId="30920"/>
    <cellStyle name="Note 5 5 2 5" xfId="30921"/>
    <cellStyle name="Note 5 5 2 6" xfId="30922"/>
    <cellStyle name="Note 5 5 3" xfId="30923"/>
    <cellStyle name="Note 5 5 3 2" xfId="30924"/>
    <cellStyle name="Note 5 5 3 2 2" xfId="30925"/>
    <cellStyle name="Note 5 5 3 2 3" xfId="30926"/>
    <cellStyle name="Note 5 5 3 2 4" xfId="30927"/>
    <cellStyle name="Note 5 5 3 3" xfId="30928"/>
    <cellStyle name="Note 5 5 3 3 2" xfId="30929"/>
    <cellStyle name="Note 5 5 3 3 3" xfId="30930"/>
    <cellStyle name="Note 5 5 3 4" xfId="30931"/>
    <cellStyle name="Note 5 5 3 4 2" xfId="30932"/>
    <cellStyle name="Note 5 5 3 4 3" xfId="30933"/>
    <cellStyle name="Note 5 5 3 5" xfId="30934"/>
    <cellStyle name="Note 5 5 3 6" xfId="30935"/>
    <cellStyle name="Note 5 5 3 7" xfId="30936"/>
    <cellStyle name="Note 5 5 4" xfId="30937"/>
    <cellStyle name="Note 5 5 4 2" xfId="30938"/>
    <cellStyle name="Note 5 5 4 3" xfId="30939"/>
    <cellStyle name="Note 5 5 5" xfId="30940"/>
    <cellStyle name="Note 5 5 5 2" xfId="30941"/>
    <cellStyle name="Note 5 5 5 3" xfId="30942"/>
    <cellStyle name="Note 5 5 6" xfId="30943"/>
    <cellStyle name="Note 5 5 6 2" xfId="30944"/>
    <cellStyle name="Note 5 5 6 3" xfId="30945"/>
    <cellStyle name="Note 5 5 7" xfId="30946"/>
    <cellStyle name="Note 5 5 7 2" xfId="30947"/>
    <cellStyle name="Note 5 5 7 3" xfId="30948"/>
    <cellStyle name="Note 5 5 8" xfId="30949"/>
    <cellStyle name="Note 5 5 8 2" xfId="30950"/>
    <cellStyle name="Note 5 5 8 3" xfId="30951"/>
    <cellStyle name="Note 5 5 9" xfId="30952"/>
    <cellStyle name="Note 5 6" xfId="30953"/>
    <cellStyle name="Note 5 6 10" xfId="30954"/>
    <cellStyle name="Note 5 6 11" xfId="30955"/>
    <cellStyle name="Note 5 6 2" xfId="30956"/>
    <cellStyle name="Note 5 6 2 2" xfId="30957"/>
    <cellStyle name="Note 5 6 2 2 2" xfId="30958"/>
    <cellStyle name="Note 5 6 2 2 3" xfId="30959"/>
    <cellStyle name="Note 5 6 2 2 4" xfId="30960"/>
    <cellStyle name="Note 5 6 2 3" xfId="30961"/>
    <cellStyle name="Note 5 6 2 3 2" xfId="30962"/>
    <cellStyle name="Note 5 6 2 3 3" xfId="30963"/>
    <cellStyle name="Note 5 6 2 4" xfId="30964"/>
    <cellStyle name="Note 5 6 2 5" xfId="30965"/>
    <cellStyle name="Note 5 6 2 6" xfId="30966"/>
    <cellStyle name="Note 5 6 3" xfId="30967"/>
    <cellStyle name="Note 5 6 3 2" xfId="30968"/>
    <cellStyle name="Note 5 6 3 2 2" xfId="30969"/>
    <cellStyle name="Note 5 6 3 2 3" xfId="30970"/>
    <cellStyle name="Note 5 6 3 2 4" xfId="30971"/>
    <cellStyle name="Note 5 6 3 3" xfId="30972"/>
    <cellStyle name="Note 5 6 3 3 2" xfId="30973"/>
    <cellStyle name="Note 5 6 3 3 3" xfId="30974"/>
    <cellStyle name="Note 5 6 3 4" xfId="30975"/>
    <cellStyle name="Note 5 6 3 4 2" xfId="30976"/>
    <cellStyle name="Note 5 6 3 4 3" xfId="30977"/>
    <cellStyle name="Note 5 6 3 5" xfId="30978"/>
    <cellStyle name="Note 5 6 3 6" xfId="30979"/>
    <cellStyle name="Note 5 6 3 7" xfId="30980"/>
    <cellStyle name="Note 5 6 4" xfId="30981"/>
    <cellStyle name="Note 5 6 4 2" xfId="30982"/>
    <cellStyle name="Note 5 6 4 3" xfId="30983"/>
    <cellStyle name="Note 5 6 5" xfId="30984"/>
    <cellStyle name="Note 5 6 5 2" xfId="30985"/>
    <cellStyle name="Note 5 6 5 3" xfId="30986"/>
    <cellStyle name="Note 5 6 6" xfId="30987"/>
    <cellStyle name="Note 5 6 6 2" xfId="30988"/>
    <cellStyle name="Note 5 6 6 3" xfId="30989"/>
    <cellStyle name="Note 5 6 7" xfId="30990"/>
    <cellStyle name="Note 5 6 7 2" xfId="30991"/>
    <cellStyle name="Note 5 6 7 3" xfId="30992"/>
    <cellStyle name="Note 5 6 8" xfId="30993"/>
    <cellStyle name="Note 5 6 8 2" xfId="30994"/>
    <cellStyle name="Note 5 6 8 3" xfId="30995"/>
    <cellStyle name="Note 5 6 9" xfId="30996"/>
    <cellStyle name="Note 5 7" xfId="30997"/>
    <cellStyle name="Note 5 7 10" xfId="30998"/>
    <cellStyle name="Note 5 7 11" xfId="30999"/>
    <cellStyle name="Note 5 7 2" xfId="31000"/>
    <cellStyle name="Note 5 7 2 2" xfId="31001"/>
    <cellStyle name="Note 5 7 2 2 2" xfId="31002"/>
    <cellStyle name="Note 5 7 2 2 3" xfId="31003"/>
    <cellStyle name="Note 5 7 2 2 4" xfId="31004"/>
    <cellStyle name="Note 5 7 2 3" xfId="31005"/>
    <cellStyle name="Note 5 7 2 3 2" xfId="31006"/>
    <cellStyle name="Note 5 7 2 3 3" xfId="31007"/>
    <cellStyle name="Note 5 7 2 4" xfId="31008"/>
    <cellStyle name="Note 5 7 2 5" xfId="31009"/>
    <cellStyle name="Note 5 7 2 6" xfId="31010"/>
    <cellStyle name="Note 5 7 3" xfId="31011"/>
    <cellStyle name="Note 5 7 3 2" xfId="31012"/>
    <cellStyle name="Note 5 7 3 2 2" xfId="31013"/>
    <cellStyle name="Note 5 7 3 2 3" xfId="31014"/>
    <cellStyle name="Note 5 7 3 2 4" xfId="31015"/>
    <cellStyle name="Note 5 7 3 3" xfId="31016"/>
    <cellStyle name="Note 5 7 3 3 2" xfId="31017"/>
    <cellStyle name="Note 5 7 3 3 3" xfId="31018"/>
    <cellStyle name="Note 5 7 3 4" xfId="31019"/>
    <cellStyle name="Note 5 7 3 4 2" xfId="31020"/>
    <cellStyle name="Note 5 7 3 4 3" xfId="31021"/>
    <cellStyle name="Note 5 7 3 5" xfId="31022"/>
    <cellStyle name="Note 5 7 3 6" xfId="31023"/>
    <cellStyle name="Note 5 7 3 7" xfId="31024"/>
    <cellStyle name="Note 5 7 4" xfId="31025"/>
    <cellStyle name="Note 5 7 4 2" xfId="31026"/>
    <cellStyle name="Note 5 7 4 3" xfId="31027"/>
    <cellStyle name="Note 5 7 5" xfId="31028"/>
    <cellStyle name="Note 5 7 5 2" xfId="31029"/>
    <cellStyle name="Note 5 7 5 3" xfId="31030"/>
    <cellStyle name="Note 5 7 6" xfId="31031"/>
    <cellStyle name="Note 5 7 6 2" xfId="31032"/>
    <cellStyle name="Note 5 7 6 3" xfId="31033"/>
    <cellStyle name="Note 5 7 7" xfId="31034"/>
    <cellStyle name="Note 5 7 7 2" xfId="31035"/>
    <cellStyle name="Note 5 7 7 3" xfId="31036"/>
    <cellStyle name="Note 5 7 8" xfId="31037"/>
    <cellStyle name="Note 5 7 8 2" xfId="31038"/>
    <cellStyle name="Note 5 7 8 3" xfId="31039"/>
    <cellStyle name="Note 5 7 9" xfId="31040"/>
    <cellStyle name="Note 5 8" xfId="31041"/>
    <cellStyle name="Note 5 8 10" xfId="31042"/>
    <cellStyle name="Note 5 8 2" xfId="31043"/>
    <cellStyle name="Note 5 8 2 2" xfId="31044"/>
    <cellStyle name="Note 5 8 2 3" xfId="31045"/>
    <cellStyle name="Note 5 8 2 4" xfId="31046"/>
    <cellStyle name="Note 5 8 3" xfId="31047"/>
    <cellStyle name="Note 5 8 3 2" xfId="31048"/>
    <cellStyle name="Note 5 8 3 3" xfId="31049"/>
    <cellStyle name="Note 5 8 4" xfId="31050"/>
    <cellStyle name="Note 5 8 4 2" xfId="31051"/>
    <cellStyle name="Note 5 8 4 3" xfId="31052"/>
    <cellStyle name="Note 5 8 5" xfId="31053"/>
    <cellStyle name="Note 5 8 5 2" xfId="31054"/>
    <cellStyle name="Note 5 8 5 3" xfId="31055"/>
    <cellStyle name="Note 5 8 6" xfId="31056"/>
    <cellStyle name="Note 5 8 6 2" xfId="31057"/>
    <cellStyle name="Note 5 8 6 3" xfId="31058"/>
    <cellStyle name="Note 5 8 7" xfId="31059"/>
    <cellStyle name="Note 5 8 7 2" xfId="31060"/>
    <cellStyle name="Note 5 8 7 3" xfId="31061"/>
    <cellStyle name="Note 5 8 8" xfId="31062"/>
    <cellStyle name="Note 5 8 9" xfId="31063"/>
    <cellStyle name="Note 5 9" xfId="31064"/>
    <cellStyle name="Note 5 9 2" xfId="31065"/>
    <cellStyle name="Note 5 9 2 2" xfId="31066"/>
    <cellStyle name="Note 5 9 2 3" xfId="31067"/>
    <cellStyle name="Note 5 9 2 4" xfId="31068"/>
    <cellStyle name="Note 5 9 3" xfId="31069"/>
    <cellStyle name="Note 5 9 3 2" xfId="31070"/>
    <cellStyle name="Note 5 9 3 3" xfId="31071"/>
    <cellStyle name="Note 5 9 4" xfId="31072"/>
    <cellStyle name="Note 5 9 4 2" xfId="31073"/>
    <cellStyle name="Note 5 9 4 3" xfId="31074"/>
    <cellStyle name="Note 5 9 5" xfId="31075"/>
    <cellStyle name="Note 5 9 6" xfId="31076"/>
    <cellStyle name="Note 5 9 7" xfId="31077"/>
    <cellStyle name="Note 6" xfId="31078"/>
    <cellStyle name="Note 6 10" xfId="31079"/>
    <cellStyle name="Note 6 2" xfId="31080"/>
    <cellStyle name="Note 6 2 10" xfId="31081"/>
    <cellStyle name="Note 6 2 10 2" xfId="31082"/>
    <cellStyle name="Note 6 2 10 2 2" xfId="31083"/>
    <cellStyle name="Note 6 2 10 2 3" xfId="31084"/>
    <cellStyle name="Note 6 2 10 3" xfId="31085"/>
    <cellStyle name="Note 6 2 10 3 2" xfId="31086"/>
    <cellStyle name="Note 6 2 10 3 3" xfId="31087"/>
    <cellStyle name="Note 6 2 10 4" xfId="31088"/>
    <cellStyle name="Note 6 2 10 4 2" xfId="31089"/>
    <cellStyle name="Note 6 2 10 4 3" xfId="31090"/>
    <cellStyle name="Note 6 2 10 5" xfId="31091"/>
    <cellStyle name="Note 6 2 10 5 2" xfId="31092"/>
    <cellStyle name="Note 6 2 10 5 3" xfId="31093"/>
    <cellStyle name="Note 6 2 10 6" xfId="31094"/>
    <cellStyle name="Note 6 2 10 7" xfId="31095"/>
    <cellStyle name="Note 6 2 11" xfId="31096"/>
    <cellStyle name="Note 6 2 11 2" xfId="31097"/>
    <cellStyle name="Note 6 2 11 2 2" xfId="31098"/>
    <cellStyle name="Note 6 2 11 2 3" xfId="31099"/>
    <cellStyle name="Note 6 2 11 3" xfId="31100"/>
    <cellStyle name="Note 6 2 11 3 2" xfId="31101"/>
    <cellStyle name="Note 6 2 11 3 3" xfId="31102"/>
    <cellStyle name="Note 6 2 11 4" xfId="31103"/>
    <cellStyle name="Note 6 2 11 4 2" xfId="31104"/>
    <cellStyle name="Note 6 2 11 4 3" xfId="31105"/>
    <cellStyle name="Note 6 2 11 5" xfId="31106"/>
    <cellStyle name="Note 6 2 11 5 2" xfId="31107"/>
    <cellStyle name="Note 6 2 11 5 3" xfId="31108"/>
    <cellStyle name="Note 6 2 11 6" xfId="31109"/>
    <cellStyle name="Note 6 2 11 7" xfId="31110"/>
    <cellStyle name="Note 6 2 12" xfId="31111"/>
    <cellStyle name="Note 6 2 12 2" xfId="31112"/>
    <cellStyle name="Note 6 2 12 2 2" xfId="31113"/>
    <cellStyle name="Note 6 2 12 2 3" xfId="31114"/>
    <cellStyle name="Note 6 2 12 3" xfId="31115"/>
    <cellStyle name="Note 6 2 12 3 2" xfId="31116"/>
    <cellStyle name="Note 6 2 12 3 3" xfId="31117"/>
    <cellStyle name="Note 6 2 12 4" xfId="31118"/>
    <cellStyle name="Note 6 2 12 4 2" xfId="31119"/>
    <cellStyle name="Note 6 2 12 4 3" xfId="31120"/>
    <cellStyle name="Note 6 2 12 5" xfId="31121"/>
    <cellStyle name="Note 6 2 12 5 2" xfId="31122"/>
    <cellStyle name="Note 6 2 12 5 3" xfId="31123"/>
    <cellStyle name="Note 6 2 12 6" xfId="31124"/>
    <cellStyle name="Note 6 2 12 7" xfId="31125"/>
    <cellStyle name="Note 6 2 13" xfId="31126"/>
    <cellStyle name="Note 6 2 13 2" xfId="31127"/>
    <cellStyle name="Note 6 2 13 2 2" xfId="31128"/>
    <cellStyle name="Note 6 2 13 2 3" xfId="31129"/>
    <cellStyle name="Note 6 2 13 3" xfId="31130"/>
    <cellStyle name="Note 6 2 13 3 2" xfId="31131"/>
    <cellStyle name="Note 6 2 13 3 3" xfId="31132"/>
    <cellStyle name="Note 6 2 13 4" xfId="31133"/>
    <cellStyle name="Note 6 2 13 4 2" xfId="31134"/>
    <cellStyle name="Note 6 2 13 4 3" xfId="31135"/>
    <cellStyle name="Note 6 2 13 5" xfId="31136"/>
    <cellStyle name="Note 6 2 13 5 2" xfId="31137"/>
    <cellStyle name="Note 6 2 13 5 3" xfId="31138"/>
    <cellStyle name="Note 6 2 13 6" xfId="31139"/>
    <cellStyle name="Note 6 2 13 7" xfId="31140"/>
    <cellStyle name="Note 6 2 14" xfId="31141"/>
    <cellStyle name="Note 6 2 14 2" xfId="31142"/>
    <cellStyle name="Note 6 2 14 2 2" xfId="31143"/>
    <cellStyle name="Note 6 2 14 2 3" xfId="31144"/>
    <cellStyle name="Note 6 2 14 3" xfId="31145"/>
    <cellStyle name="Note 6 2 14 3 2" xfId="31146"/>
    <cellStyle name="Note 6 2 14 3 3" xfId="31147"/>
    <cellStyle name="Note 6 2 14 4" xfId="31148"/>
    <cellStyle name="Note 6 2 14 4 2" xfId="31149"/>
    <cellStyle name="Note 6 2 14 4 3" xfId="31150"/>
    <cellStyle name="Note 6 2 14 5" xfId="31151"/>
    <cellStyle name="Note 6 2 14 5 2" xfId="31152"/>
    <cellStyle name="Note 6 2 14 5 3" xfId="31153"/>
    <cellStyle name="Note 6 2 14 6" xfId="31154"/>
    <cellStyle name="Note 6 2 14 7" xfId="31155"/>
    <cellStyle name="Note 6 2 15" xfId="31156"/>
    <cellStyle name="Note 6 2 15 2" xfId="31157"/>
    <cellStyle name="Note 6 2 15 2 2" xfId="31158"/>
    <cellStyle name="Note 6 2 15 2 3" xfId="31159"/>
    <cellStyle name="Note 6 2 15 3" xfId="31160"/>
    <cellStyle name="Note 6 2 15 3 2" xfId="31161"/>
    <cellStyle name="Note 6 2 15 3 3" xfId="31162"/>
    <cellStyle name="Note 6 2 15 4" xfId="31163"/>
    <cellStyle name="Note 6 2 15 4 2" xfId="31164"/>
    <cellStyle name="Note 6 2 15 4 3" xfId="31165"/>
    <cellStyle name="Note 6 2 15 5" xfId="31166"/>
    <cellStyle name="Note 6 2 15 5 2" xfId="31167"/>
    <cellStyle name="Note 6 2 15 5 3" xfId="31168"/>
    <cellStyle name="Note 6 2 15 6" xfId="31169"/>
    <cellStyle name="Note 6 2 15 7" xfId="31170"/>
    <cellStyle name="Note 6 2 16" xfId="31171"/>
    <cellStyle name="Note 6 2 16 2" xfId="31172"/>
    <cellStyle name="Note 6 2 16 2 2" xfId="31173"/>
    <cellStyle name="Note 6 2 16 2 3" xfId="31174"/>
    <cellStyle name="Note 6 2 16 3" xfId="31175"/>
    <cellStyle name="Note 6 2 16 3 2" xfId="31176"/>
    <cellStyle name="Note 6 2 16 3 3" xfId="31177"/>
    <cellStyle name="Note 6 2 16 4" xfId="31178"/>
    <cellStyle name="Note 6 2 16 4 2" xfId="31179"/>
    <cellStyle name="Note 6 2 16 4 3" xfId="31180"/>
    <cellStyle name="Note 6 2 16 5" xfId="31181"/>
    <cellStyle name="Note 6 2 16 5 2" xfId="31182"/>
    <cellStyle name="Note 6 2 16 5 3" xfId="31183"/>
    <cellStyle name="Note 6 2 16 6" xfId="31184"/>
    <cellStyle name="Note 6 2 16 7" xfId="31185"/>
    <cellStyle name="Note 6 2 17" xfId="31186"/>
    <cellStyle name="Note 6 2 17 2" xfId="31187"/>
    <cellStyle name="Note 6 2 17 2 2" xfId="31188"/>
    <cellStyle name="Note 6 2 17 2 3" xfId="31189"/>
    <cellStyle name="Note 6 2 17 3" xfId="31190"/>
    <cellStyle name="Note 6 2 17 3 2" xfId="31191"/>
    <cellStyle name="Note 6 2 17 3 3" xfId="31192"/>
    <cellStyle name="Note 6 2 17 4" xfId="31193"/>
    <cellStyle name="Note 6 2 17 4 2" xfId="31194"/>
    <cellStyle name="Note 6 2 17 4 3" xfId="31195"/>
    <cellStyle name="Note 6 2 17 5" xfId="31196"/>
    <cellStyle name="Note 6 2 17 5 2" xfId="31197"/>
    <cellStyle name="Note 6 2 17 5 3" xfId="31198"/>
    <cellStyle name="Note 6 2 17 6" xfId="31199"/>
    <cellStyle name="Note 6 2 17 7" xfId="31200"/>
    <cellStyle name="Note 6 2 18" xfId="31201"/>
    <cellStyle name="Note 6 2 18 2" xfId="31202"/>
    <cellStyle name="Note 6 2 18 2 2" xfId="31203"/>
    <cellStyle name="Note 6 2 18 2 3" xfId="31204"/>
    <cellStyle name="Note 6 2 18 3" xfId="31205"/>
    <cellStyle name="Note 6 2 18 3 2" xfId="31206"/>
    <cellStyle name="Note 6 2 18 3 3" xfId="31207"/>
    <cellStyle name="Note 6 2 18 4" xfId="31208"/>
    <cellStyle name="Note 6 2 18 4 2" xfId="31209"/>
    <cellStyle name="Note 6 2 18 4 3" xfId="31210"/>
    <cellStyle name="Note 6 2 18 5" xfId="31211"/>
    <cellStyle name="Note 6 2 18 5 2" xfId="31212"/>
    <cellStyle name="Note 6 2 18 5 3" xfId="31213"/>
    <cellStyle name="Note 6 2 18 6" xfId="31214"/>
    <cellStyle name="Note 6 2 18 7" xfId="31215"/>
    <cellStyle name="Note 6 2 19" xfId="31216"/>
    <cellStyle name="Note 6 2 19 2" xfId="31217"/>
    <cellStyle name="Note 6 2 19 3" xfId="31218"/>
    <cellStyle name="Note 6 2 2" xfId="31219"/>
    <cellStyle name="Note 6 2 2 10" xfId="31220"/>
    <cellStyle name="Note 6 2 2 2" xfId="31221"/>
    <cellStyle name="Note 6 2 2 2 2" xfId="31222"/>
    <cellStyle name="Note 6 2 2 2 3" xfId="31223"/>
    <cellStyle name="Note 6 2 2 2 4" xfId="31224"/>
    <cellStyle name="Note 6 2 2 3" xfId="31225"/>
    <cellStyle name="Note 6 2 2 3 2" xfId="31226"/>
    <cellStyle name="Note 6 2 2 3 3" xfId="31227"/>
    <cellStyle name="Note 6 2 2 4" xfId="31228"/>
    <cellStyle name="Note 6 2 2 4 2" xfId="31229"/>
    <cellStyle name="Note 6 2 2 4 3" xfId="31230"/>
    <cellStyle name="Note 6 2 2 5" xfId="31231"/>
    <cellStyle name="Note 6 2 2 5 2" xfId="31232"/>
    <cellStyle name="Note 6 2 2 5 3" xfId="31233"/>
    <cellStyle name="Note 6 2 2 6" xfId="31234"/>
    <cellStyle name="Note 6 2 2 6 2" xfId="31235"/>
    <cellStyle name="Note 6 2 2 6 3" xfId="31236"/>
    <cellStyle name="Note 6 2 2 7" xfId="31237"/>
    <cellStyle name="Note 6 2 2 7 2" xfId="31238"/>
    <cellStyle name="Note 6 2 2 7 3" xfId="31239"/>
    <cellStyle name="Note 6 2 2 8" xfId="31240"/>
    <cellStyle name="Note 6 2 2 9" xfId="31241"/>
    <cellStyle name="Note 6 2 20" xfId="31242"/>
    <cellStyle name="Note 6 2 20 2" xfId="31243"/>
    <cellStyle name="Note 6 2 20 3" xfId="31244"/>
    <cellStyle name="Note 6 2 21" xfId="31245"/>
    <cellStyle name="Note 6 2 21 2" xfId="31246"/>
    <cellStyle name="Note 6 2 21 3" xfId="31247"/>
    <cellStyle name="Note 6 2 22" xfId="31248"/>
    <cellStyle name="Note 6 2 3" xfId="31249"/>
    <cellStyle name="Note 6 2 3 10" xfId="31250"/>
    <cellStyle name="Note 6 2 3 11" xfId="31251"/>
    <cellStyle name="Note 6 2 3 2" xfId="31252"/>
    <cellStyle name="Note 6 2 3 2 2" xfId="31253"/>
    <cellStyle name="Note 6 2 3 2 3" xfId="31254"/>
    <cellStyle name="Note 6 2 3 2 4" xfId="31255"/>
    <cellStyle name="Note 6 2 3 3" xfId="31256"/>
    <cellStyle name="Note 6 2 3 3 2" xfId="31257"/>
    <cellStyle name="Note 6 2 3 3 3" xfId="31258"/>
    <cellStyle name="Note 6 2 3 4" xfId="31259"/>
    <cellStyle name="Note 6 2 3 4 2" xfId="31260"/>
    <cellStyle name="Note 6 2 3 4 3" xfId="31261"/>
    <cellStyle name="Note 6 2 3 5" xfId="31262"/>
    <cellStyle name="Note 6 2 3 5 2" xfId="31263"/>
    <cellStyle name="Note 6 2 3 5 3" xfId="31264"/>
    <cellStyle name="Note 6 2 3 6" xfId="31265"/>
    <cellStyle name="Note 6 2 3 6 2" xfId="31266"/>
    <cellStyle name="Note 6 2 3 6 3" xfId="31267"/>
    <cellStyle name="Note 6 2 3 7" xfId="31268"/>
    <cellStyle name="Note 6 2 3 7 2" xfId="31269"/>
    <cellStyle name="Note 6 2 3 7 3" xfId="31270"/>
    <cellStyle name="Note 6 2 3 8" xfId="31271"/>
    <cellStyle name="Note 6 2 3 8 2" xfId="31272"/>
    <cellStyle name="Note 6 2 3 8 3" xfId="31273"/>
    <cellStyle name="Note 6 2 3 9" xfId="31274"/>
    <cellStyle name="Note 6 2 4" xfId="31275"/>
    <cellStyle name="Note 6 2 4 2" xfId="31276"/>
    <cellStyle name="Note 6 2 4 2 2" xfId="31277"/>
    <cellStyle name="Note 6 2 4 2 3" xfId="31278"/>
    <cellStyle name="Note 6 2 4 3" xfId="31279"/>
    <cellStyle name="Note 6 2 4 3 2" xfId="31280"/>
    <cellStyle name="Note 6 2 4 3 3" xfId="31281"/>
    <cellStyle name="Note 6 2 4 4" xfId="31282"/>
    <cellStyle name="Note 6 2 4 4 2" xfId="31283"/>
    <cellStyle name="Note 6 2 4 4 3" xfId="31284"/>
    <cellStyle name="Note 6 2 4 5" xfId="31285"/>
    <cellStyle name="Note 6 2 4 5 2" xfId="31286"/>
    <cellStyle name="Note 6 2 4 5 3" xfId="31287"/>
    <cellStyle name="Note 6 2 4 6" xfId="31288"/>
    <cellStyle name="Note 6 2 5" xfId="31289"/>
    <cellStyle name="Note 6 2 5 2" xfId="31290"/>
    <cellStyle name="Note 6 2 5 2 2" xfId="31291"/>
    <cellStyle name="Note 6 2 5 2 3" xfId="31292"/>
    <cellStyle name="Note 6 2 5 3" xfId="31293"/>
    <cellStyle name="Note 6 2 5 3 2" xfId="31294"/>
    <cellStyle name="Note 6 2 5 3 3" xfId="31295"/>
    <cellStyle name="Note 6 2 5 4" xfId="31296"/>
    <cellStyle name="Note 6 2 5 4 2" xfId="31297"/>
    <cellStyle name="Note 6 2 5 4 3" xfId="31298"/>
    <cellStyle name="Note 6 2 5 5" xfId="31299"/>
    <cellStyle name="Note 6 2 5 5 2" xfId="31300"/>
    <cellStyle name="Note 6 2 5 5 3" xfId="31301"/>
    <cellStyle name="Note 6 2 5 6" xfId="31302"/>
    <cellStyle name="Note 6 2 6" xfId="31303"/>
    <cellStyle name="Note 6 2 6 2" xfId="31304"/>
    <cellStyle name="Note 6 2 6 2 2" xfId="31305"/>
    <cellStyle name="Note 6 2 6 2 3" xfId="31306"/>
    <cellStyle name="Note 6 2 6 3" xfId="31307"/>
    <cellStyle name="Note 6 2 6 3 2" xfId="31308"/>
    <cellStyle name="Note 6 2 6 3 3" xfId="31309"/>
    <cellStyle name="Note 6 2 6 4" xfId="31310"/>
    <cellStyle name="Note 6 2 6 4 2" xfId="31311"/>
    <cellStyle name="Note 6 2 6 4 3" xfId="31312"/>
    <cellStyle name="Note 6 2 6 5" xfId="31313"/>
    <cellStyle name="Note 6 2 6 5 2" xfId="31314"/>
    <cellStyle name="Note 6 2 6 5 3" xfId="31315"/>
    <cellStyle name="Note 6 2 6 6" xfId="31316"/>
    <cellStyle name="Note 6 2 7" xfId="31317"/>
    <cellStyle name="Note 6 2 7 2" xfId="31318"/>
    <cellStyle name="Note 6 2 7 2 2" xfId="31319"/>
    <cellStyle name="Note 6 2 7 2 3" xfId="31320"/>
    <cellStyle name="Note 6 2 7 3" xfId="31321"/>
    <cellStyle name="Note 6 2 7 3 2" xfId="31322"/>
    <cellStyle name="Note 6 2 7 3 3" xfId="31323"/>
    <cellStyle name="Note 6 2 7 4" xfId="31324"/>
    <cellStyle name="Note 6 2 7 4 2" xfId="31325"/>
    <cellStyle name="Note 6 2 7 4 3" xfId="31326"/>
    <cellStyle name="Note 6 2 7 5" xfId="31327"/>
    <cellStyle name="Note 6 2 7 5 2" xfId="31328"/>
    <cellStyle name="Note 6 2 7 5 3" xfId="31329"/>
    <cellStyle name="Note 6 2 7 6" xfId="31330"/>
    <cellStyle name="Note 6 2 8" xfId="31331"/>
    <cellStyle name="Note 6 2 8 2" xfId="31332"/>
    <cellStyle name="Note 6 2 8 2 2" xfId="31333"/>
    <cellStyle name="Note 6 2 8 2 3" xfId="31334"/>
    <cellStyle name="Note 6 2 8 3" xfId="31335"/>
    <cellStyle name="Note 6 2 8 3 2" xfId="31336"/>
    <cellStyle name="Note 6 2 8 3 3" xfId="31337"/>
    <cellStyle name="Note 6 2 8 4" xfId="31338"/>
    <cellStyle name="Note 6 2 8 4 2" xfId="31339"/>
    <cellStyle name="Note 6 2 8 4 3" xfId="31340"/>
    <cellStyle name="Note 6 2 8 5" xfId="31341"/>
    <cellStyle name="Note 6 2 8 5 2" xfId="31342"/>
    <cellStyle name="Note 6 2 8 5 3" xfId="31343"/>
    <cellStyle name="Note 6 2 8 6" xfId="31344"/>
    <cellStyle name="Note 6 2 9" xfId="31345"/>
    <cellStyle name="Note 6 2 9 2" xfId="31346"/>
    <cellStyle name="Note 6 2 9 2 2" xfId="31347"/>
    <cellStyle name="Note 6 2 9 2 3" xfId="31348"/>
    <cellStyle name="Note 6 2 9 3" xfId="31349"/>
    <cellStyle name="Note 6 2 9 3 2" xfId="31350"/>
    <cellStyle name="Note 6 2 9 3 3" xfId="31351"/>
    <cellStyle name="Note 6 2 9 4" xfId="31352"/>
    <cellStyle name="Note 6 2 9 4 2" xfId="31353"/>
    <cellStyle name="Note 6 2 9 4 3" xfId="31354"/>
    <cellStyle name="Note 6 2 9 5" xfId="31355"/>
    <cellStyle name="Note 6 2 9 5 2" xfId="31356"/>
    <cellStyle name="Note 6 2 9 5 3" xfId="31357"/>
    <cellStyle name="Note 6 2 9 6" xfId="31358"/>
    <cellStyle name="Note 6 2 9 7" xfId="31359"/>
    <cellStyle name="Note 6 3" xfId="31360"/>
    <cellStyle name="Note 6 3 10" xfId="31361"/>
    <cellStyle name="Note 6 3 11" xfId="31362"/>
    <cellStyle name="Note 6 3 2" xfId="31363"/>
    <cellStyle name="Note 6 3 2 10" xfId="31364"/>
    <cellStyle name="Note 6 3 2 2" xfId="31365"/>
    <cellStyle name="Note 6 3 2 2 2" xfId="31366"/>
    <cellStyle name="Note 6 3 2 2 3" xfId="31367"/>
    <cellStyle name="Note 6 3 2 2 4" xfId="31368"/>
    <cellStyle name="Note 6 3 2 3" xfId="31369"/>
    <cellStyle name="Note 6 3 2 3 2" xfId="31370"/>
    <cellStyle name="Note 6 3 2 3 3" xfId="31371"/>
    <cellStyle name="Note 6 3 2 4" xfId="31372"/>
    <cellStyle name="Note 6 3 2 4 2" xfId="31373"/>
    <cellStyle name="Note 6 3 2 4 3" xfId="31374"/>
    <cellStyle name="Note 6 3 2 5" xfId="31375"/>
    <cellStyle name="Note 6 3 2 5 2" xfId="31376"/>
    <cellStyle name="Note 6 3 2 5 3" xfId="31377"/>
    <cellStyle name="Note 6 3 2 6" xfId="31378"/>
    <cellStyle name="Note 6 3 2 6 2" xfId="31379"/>
    <cellStyle name="Note 6 3 2 6 3" xfId="31380"/>
    <cellStyle name="Note 6 3 2 7" xfId="31381"/>
    <cellStyle name="Note 6 3 2 7 2" xfId="31382"/>
    <cellStyle name="Note 6 3 2 7 3" xfId="31383"/>
    <cellStyle name="Note 6 3 2 8" xfId="31384"/>
    <cellStyle name="Note 6 3 2 9" xfId="31385"/>
    <cellStyle name="Note 6 3 3" xfId="31386"/>
    <cellStyle name="Note 6 3 3 2" xfId="31387"/>
    <cellStyle name="Note 6 3 3 2 2" xfId="31388"/>
    <cellStyle name="Note 6 3 3 2 3" xfId="31389"/>
    <cellStyle name="Note 6 3 3 2 4" xfId="31390"/>
    <cellStyle name="Note 6 3 3 3" xfId="31391"/>
    <cellStyle name="Note 6 3 3 3 2" xfId="31392"/>
    <cellStyle name="Note 6 3 3 3 3" xfId="31393"/>
    <cellStyle name="Note 6 3 3 4" xfId="31394"/>
    <cellStyle name="Note 6 3 3 4 2" xfId="31395"/>
    <cellStyle name="Note 6 3 3 4 3" xfId="31396"/>
    <cellStyle name="Note 6 3 3 5" xfId="31397"/>
    <cellStyle name="Note 6 3 3 6" xfId="31398"/>
    <cellStyle name="Note 6 3 3 7" xfId="31399"/>
    <cellStyle name="Note 6 3 4" xfId="31400"/>
    <cellStyle name="Note 6 3 4 2" xfId="31401"/>
    <cellStyle name="Note 6 3 4 3" xfId="31402"/>
    <cellStyle name="Note 6 3 5" xfId="31403"/>
    <cellStyle name="Note 6 3 5 2" xfId="31404"/>
    <cellStyle name="Note 6 3 5 3" xfId="31405"/>
    <cellStyle name="Note 6 3 6" xfId="31406"/>
    <cellStyle name="Note 6 3 6 2" xfId="31407"/>
    <cellStyle name="Note 6 3 6 3" xfId="31408"/>
    <cellStyle name="Note 6 3 7" xfId="31409"/>
    <cellStyle name="Note 6 3 7 2" xfId="31410"/>
    <cellStyle name="Note 6 3 7 3" xfId="31411"/>
    <cellStyle name="Note 6 3 8" xfId="31412"/>
    <cellStyle name="Note 6 3 8 2" xfId="31413"/>
    <cellStyle name="Note 6 3 8 3" xfId="31414"/>
    <cellStyle name="Note 6 3 9" xfId="31415"/>
    <cellStyle name="Note 6 4" xfId="31416"/>
    <cellStyle name="Note 6 4 10" xfId="31417"/>
    <cellStyle name="Note 6 4 11" xfId="31418"/>
    <cellStyle name="Note 6 4 2" xfId="31419"/>
    <cellStyle name="Note 6 4 2 10" xfId="31420"/>
    <cellStyle name="Note 6 4 2 2" xfId="31421"/>
    <cellStyle name="Note 6 4 2 2 2" xfId="31422"/>
    <cellStyle name="Note 6 4 2 2 3" xfId="31423"/>
    <cellStyle name="Note 6 4 2 2 4" xfId="31424"/>
    <cellStyle name="Note 6 4 2 3" xfId="31425"/>
    <cellStyle name="Note 6 4 2 3 2" xfId="31426"/>
    <cellStyle name="Note 6 4 2 3 3" xfId="31427"/>
    <cellStyle name="Note 6 4 2 4" xfId="31428"/>
    <cellStyle name="Note 6 4 2 4 2" xfId="31429"/>
    <cellStyle name="Note 6 4 2 4 3" xfId="31430"/>
    <cellStyle name="Note 6 4 2 5" xfId="31431"/>
    <cellStyle name="Note 6 4 2 5 2" xfId="31432"/>
    <cellStyle name="Note 6 4 2 5 3" xfId="31433"/>
    <cellStyle name="Note 6 4 2 6" xfId="31434"/>
    <cellStyle name="Note 6 4 2 6 2" xfId="31435"/>
    <cellStyle name="Note 6 4 2 6 3" xfId="31436"/>
    <cellStyle name="Note 6 4 2 7" xfId="31437"/>
    <cellStyle name="Note 6 4 2 7 2" xfId="31438"/>
    <cellStyle name="Note 6 4 2 7 3" xfId="31439"/>
    <cellStyle name="Note 6 4 2 8" xfId="31440"/>
    <cellStyle name="Note 6 4 2 9" xfId="31441"/>
    <cellStyle name="Note 6 4 3" xfId="31442"/>
    <cellStyle name="Note 6 4 3 2" xfId="31443"/>
    <cellStyle name="Note 6 4 3 2 2" xfId="31444"/>
    <cellStyle name="Note 6 4 3 2 3" xfId="31445"/>
    <cellStyle name="Note 6 4 3 2 4" xfId="31446"/>
    <cellStyle name="Note 6 4 3 3" xfId="31447"/>
    <cellStyle name="Note 6 4 3 3 2" xfId="31448"/>
    <cellStyle name="Note 6 4 3 3 3" xfId="31449"/>
    <cellStyle name="Note 6 4 3 4" xfId="31450"/>
    <cellStyle name="Note 6 4 3 4 2" xfId="31451"/>
    <cellStyle name="Note 6 4 3 4 3" xfId="31452"/>
    <cellStyle name="Note 6 4 3 5" xfId="31453"/>
    <cellStyle name="Note 6 4 3 6" xfId="31454"/>
    <cellStyle name="Note 6 4 3 7" xfId="31455"/>
    <cellStyle name="Note 6 4 4" xfId="31456"/>
    <cellStyle name="Note 6 4 4 2" xfId="31457"/>
    <cellStyle name="Note 6 4 4 3" xfId="31458"/>
    <cellStyle name="Note 6 4 5" xfId="31459"/>
    <cellStyle name="Note 6 4 5 2" xfId="31460"/>
    <cellStyle name="Note 6 4 5 3" xfId="31461"/>
    <cellStyle name="Note 6 4 6" xfId="31462"/>
    <cellStyle name="Note 6 4 6 2" xfId="31463"/>
    <cellStyle name="Note 6 4 6 3" xfId="31464"/>
    <cellStyle name="Note 6 4 7" xfId="31465"/>
    <cellStyle name="Note 6 4 7 2" xfId="31466"/>
    <cellStyle name="Note 6 4 7 3" xfId="31467"/>
    <cellStyle name="Note 6 4 8" xfId="31468"/>
    <cellStyle name="Note 6 4 8 2" xfId="31469"/>
    <cellStyle name="Note 6 4 8 3" xfId="31470"/>
    <cellStyle name="Note 6 4 9" xfId="31471"/>
    <cellStyle name="Note 6 5" xfId="31472"/>
    <cellStyle name="Note 6 5 10" xfId="31473"/>
    <cellStyle name="Note 6 5 11" xfId="31474"/>
    <cellStyle name="Note 6 5 2" xfId="31475"/>
    <cellStyle name="Note 6 5 2 2" xfId="31476"/>
    <cellStyle name="Note 6 5 2 2 2" xfId="31477"/>
    <cellStyle name="Note 6 5 2 2 3" xfId="31478"/>
    <cellStyle name="Note 6 5 2 2 4" xfId="31479"/>
    <cellStyle name="Note 6 5 2 3" xfId="31480"/>
    <cellStyle name="Note 6 5 2 3 2" xfId="31481"/>
    <cellStyle name="Note 6 5 2 3 3" xfId="31482"/>
    <cellStyle name="Note 6 5 2 4" xfId="31483"/>
    <cellStyle name="Note 6 5 2 5" xfId="31484"/>
    <cellStyle name="Note 6 5 2 6" xfId="31485"/>
    <cellStyle name="Note 6 5 3" xfId="31486"/>
    <cellStyle name="Note 6 5 3 2" xfId="31487"/>
    <cellStyle name="Note 6 5 3 2 2" xfId="31488"/>
    <cellStyle name="Note 6 5 3 2 3" xfId="31489"/>
    <cellStyle name="Note 6 5 3 2 4" xfId="31490"/>
    <cellStyle name="Note 6 5 3 3" xfId="31491"/>
    <cellStyle name="Note 6 5 3 3 2" xfId="31492"/>
    <cellStyle name="Note 6 5 3 3 3" xfId="31493"/>
    <cellStyle name="Note 6 5 3 4" xfId="31494"/>
    <cellStyle name="Note 6 5 3 4 2" xfId="31495"/>
    <cellStyle name="Note 6 5 3 4 3" xfId="31496"/>
    <cellStyle name="Note 6 5 3 5" xfId="31497"/>
    <cellStyle name="Note 6 5 3 6" xfId="31498"/>
    <cellStyle name="Note 6 5 3 7" xfId="31499"/>
    <cellStyle name="Note 6 5 4" xfId="31500"/>
    <cellStyle name="Note 6 5 4 2" xfId="31501"/>
    <cellStyle name="Note 6 5 4 3" xfId="31502"/>
    <cellStyle name="Note 6 5 5" xfId="31503"/>
    <cellStyle name="Note 6 5 5 2" xfId="31504"/>
    <cellStyle name="Note 6 5 5 3" xfId="31505"/>
    <cellStyle name="Note 6 5 6" xfId="31506"/>
    <cellStyle name="Note 6 5 6 2" xfId="31507"/>
    <cellStyle name="Note 6 5 6 3" xfId="31508"/>
    <cellStyle name="Note 6 5 7" xfId="31509"/>
    <cellStyle name="Note 6 5 7 2" xfId="31510"/>
    <cellStyle name="Note 6 5 7 3" xfId="31511"/>
    <cellStyle name="Note 6 5 8" xfId="31512"/>
    <cellStyle name="Note 6 5 8 2" xfId="31513"/>
    <cellStyle name="Note 6 5 8 3" xfId="31514"/>
    <cellStyle name="Note 6 5 9" xfId="31515"/>
    <cellStyle name="Note 6 6" xfId="31516"/>
    <cellStyle name="Note 6 6 10" xfId="31517"/>
    <cellStyle name="Note 6 6 11" xfId="31518"/>
    <cellStyle name="Note 6 6 2" xfId="31519"/>
    <cellStyle name="Note 6 6 2 2" xfId="31520"/>
    <cellStyle name="Note 6 6 2 2 2" xfId="31521"/>
    <cellStyle name="Note 6 6 2 2 3" xfId="31522"/>
    <cellStyle name="Note 6 6 2 2 4" xfId="31523"/>
    <cellStyle name="Note 6 6 2 3" xfId="31524"/>
    <cellStyle name="Note 6 6 2 3 2" xfId="31525"/>
    <cellStyle name="Note 6 6 2 3 3" xfId="31526"/>
    <cellStyle name="Note 6 6 2 4" xfId="31527"/>
    <cellStyle name="Note 6 6 2 5" xfId="31528"/>
    <cellStyle name="Note 6 6 2 6" xfId="31529"/>
    <cellStyle name="Note 6 6 3" xfId="31530"/>
    <cellStyle name="Note 6 6 3 2" xfId="31531"/>
    <cellStyle name="Note 6 6 3 2 2" xfId="31532"/>
    <cellStyle name="Note 6 6 3 2 3" xfId="31533"/>
    <cellStyle name="Note 6 6 3 2 4" xfId="31534"/>
    <cellStyle name="Note 6 6 3 3" xfId="31535"/>
    <cellStyle name="Note 6 6 3 3 2" xfId="31536"/>
    <cellStyle name="Note 6 6 3 3 3" xfId="31537"/>
    <cellStyle name="Note 6 6 3 4" xfId="31538"/>
    <cellStyle name="Note 6 6 3 4 2" xfId="31539"/>
    <cellStyle name="Note 6 6 3 4 3" xfId="31540"/>
    <cellStyle name="Note 6 6 3 5" xfId="31541"/>
    <cellStyle name="Note 6 6 3 6" xfId="31542"/>
    <cellStyle name="Note 6 6 3 7" xfId="31543"/>
    <cellStyle name="Note 6 6 4" xfId="31544"/>
    <cellStyle name="Note 6 6 4 2" xfId="31545"/>
    <cellStyle name="Note 6 6 4 3" xfId="31546"/>
    <cellStyle name="Note 6 6 5" xfId="31547"/>
    <cellStyle name="Note 6 6 5 2" xfId="31548"/>
    <cellStyle name="Note 6 6 5 3" xfId="31549"/>
    <cellStyle name="Note 6 6 6" xfId="31550"/>
    <cellStyle name="Note 6 6 6 2" xfId="31551"/>
    <cellStyle name="Note 6 6 6 3" xfId="31552"/>
    <cellStyle name="Note 6 6 7" xfId="31553"/>
    <cellStyle name="Note 6 6 7 2" xfId="31554"/>
    <cellStyle name="Note 6 6 7 3" xfId="31555"/>
    <cellStyle name="Note 6 6 8" xfId="31556"/>
    <cellStyle name="Note 6 6 8 2" xfId="31557"/>
    <cellStyle name="Note 6 6 8 3" xfId="31558"/>
    <cellStyle name="Note 6 6 9" xfId="31559"/>
    <cellStyle name="Note 6 7" xfId="31560"/>
    <cellStyle name="Note 6 7 10" xfId="31561"/>
    <cellStyle name="Note 6 7 11" xfId="31562"/>
    <cellStyle name="Note 6 7 2" xfId="31563"/>
    <cellStyle name="Note 6 7 2 2" xfId="31564"/>
    <cellStyle name="Note 6 7 2 2 2" xfId="31565"/>
    <cellStyle name="Note 6 7 2 2 3" xfId="31566"/>
    <cellStyle name="Note 6 7 2 2 4" xfId="31567"/>
    <cellStyle name="Note 6 7 2 3" xfId="31568"/>
    <cellStyle name="Note 6 7 2 3 2" xfId="31569"/>
    <cellStyle name="Note 6 7 2 3 3" xfId="31570"/>
    <cellStyle name="Note 6 7 2 4" xfId="31571"/>
    <cellStyle name="Note 6 7 2 5" xfId="31572"/>
    <cellStyle name="Note 6 7 2 6" xfId="31573"/>
    <cellStyle name="Note 6 7 3" xfId="31574"/>
    <cellStyle name="Note 6 7 3 2" xfId="31575"/>
    <cellStyle name="Note 6 7 3 2 2" xfId="31576"/>
    <cellStyle name="Note 6 7 3 2 3" xfId="31577"/>
    <cellStyle name="Note 6 7 3 2 4" xfId="31578"/>
    <cellStyle name="Note 6 7 3 3" xfId="31579"/>
    <cellStyle name="Note 6 7 3 3 2" xfId="31580"/>
    <cellStyle name="Note 6 7 3 3 3" xfId="31581"/>
    <cellStyle name="Note 6 7 3 4" xfId="31582"/>
    <cellStyle name="Note 6 7 3 4 2" xfId="31583"/>
    <cellStyle name="Note 6 7 3 4 3" xfId="31584"/>
    <cellStyle name="Note 6 7 3 5" xfId="31585"/>
    <cellStyle name="Note 6 7 3 6" xfId="31586"/>
    <cellStyle name="Note 6 7 3 7" xfId="31587"/>
    <cellStyle name="Note 6 7 4" xfId="31588"/>
    <cellStyle name="Note 6 7 4 2" xfId="31589"/>
    <cellStyle name="Note 6 7 4 3" xfId="31590"/>
    <cellStyle name="Note 6 7 5" xfId="31591"/>
    <cellStyle name="Note 6 7 5 2" xfId="31592"/>
    <cellStyle name="Note 6 7 5 3" xfId="31593"/>
    <cellStyle name="Note 6 7 6" xfId="31594"/>
    <cellStyle name="Note 6 7 6 2" xfId="31595"/>
    <cellStyle name="Note 6 7 6 3" xfId="31596"/>
    <cellStyle name="Note 6 7 7" xfId="31597"/>
    <cellStyle name="Note 6 7 7 2" xfId="31598"/>
    <cellStyle name="Note 6 7 7 3" xfId="31599"/>
    <cellStyle name="Note 6 7 8" xfId="31600"/>
    <cellStyle name="Note 6 7 8 2" xfId="31601"/>
    <cellStyle name="Note 6 7 8 3" xfId="31602"/>
    <cellStyle name="Note 6 7 9" xfId="31603"/>
    <cellStyle name="Note 6 8" xfId="31604"/>
    <cellStyle name="Note 6 8 10" xfId="31605"/>
    <cellStyle name="Note 6 8 2" xfId="31606"/>
    <cellStyle name="Note 6 8 2 2" xfId="31607"/>
    <cellStyle name="Note 6 8 2 3" xfId="31608"/>
    <cellStyle name="Note 6 8 2 4" xfId="31609"/>
    <cellStyle name="Note 6 8 3" xfId="31610"/>
    <cellStyle name="Note 6 8 3 2" xfId="31611"/>
    <cellStyle name="Note 6 8 3 3" xfId="31612"/>
    <cellStyle name="Note 6 8 4" xfId="31613"/>
    <cellStyle name="Note 6 8 4 2" xfId="31614"/>
    <cellStyle name="Note 6 8 4 3" xfId="31615"/>
    <cellStyle name="Note 6 8 5" xfId="31616"/>
    <cellStyle name="Note 6 8 5 2" xfId="31617"/>
    <cellStyle name="Note 6 8 5 3" xfId="31618"/>
    <cellStyle name="Note 6 8 6" xfId="31619"/>
    <cellStyle name="Note 6 8 6 2" xfId="31620"/>
    <cellStyle name="Note 6 8 6 3" xfId="31621"/>
    <cellStyle name="Note 6 8 7" xfId="31622"/>
    <cellStyle name="Note 6 8 7 2" xfId="31623"/>
    <cellStyle name="Note 6 8 7 3" xfId="31624"/>
    <cellStyle name="Note 6 8 8" xfId="31625"/>
    <cellStyle name="Note 6 8 9" xfId="31626"/>
    <cellStyle name="Note 6 9" xfId="31627"/>
    <cellStyle name="Note 6 9 2" xfId="31628"/>
    <cellStyle name="Note 6 9 2 2" xfId="31629"/>
    <cellStyle name="Note 6 9 2 3" xfId="31630"/>
    <cellStyle name="Note 6 9 2 4" xfId="31631"/>
    <cellStyle name="Note 6 9 3" xfId="31632"/>
    <cellStyle name="Note 6 9 3 2" xfId="31633"/>
    <cellStyle name="Note 6 9 3 3" xfId="31634"/>
    <cellStyle name="Note 6 9 4" xfId="31635"/>
    <cellStyle name="Note 6 9 4 2" xfId="31636"/>
    <cellStyle name="Note 6 9 4 3" xfId="31637"/>
    <cellStyle name="Note 6 9 5" xfId="31638"/>
    <cellStyle name="Note 6 9 6" xfId="31639"/>
    <cellStyle name="Note 6 9 7" xfId="31640"/>
    <cellStyle name="Note 7" xfId="31641"/>
    <cellStyle name="Note 7 10" xfId="31642"/>
    <cellStyle name="Note 7 2" xfId="31643"/>
    <cellStyle name="Note 7 2 10" xfId="31644"/>
    <cellStyle name="Note 7 2 10 2" xfId="31645"/>
    <cellStyle name="Note 7 2 10 2 2" xfId="31646"/>
    <cellStyle name="Note 7 2 10 2 3" xfId="31647"/>
    <cellStyle name="Note 7 2 10 3" xfId="31648"/>
    <cellStyle name="Note 7 2 10 3 2" xfId="31649"/>
    <cellStyle name="Note 7 2 10 3 3" xfId="31650"/>
    <cellStyle name="Note 7 2 10 4" xfId="31651"/>
    <cellStyle name="Note 7 2 10 4 2" xfId="31652"/>
    <cellStyle name="Note 7 2 10 4 3" xfId="31653"/>
    <cellStyle name="Note 7 2 10 5" xfId="31654"/>
    <cellStyle name="Note 7 2 10 5 2" xfId="31655"/>
    <cellStyle name="Note 7 2 10 5 3" xfId="31656"/>
    <cellStyle name="Note 7 2 10 6" xfId="31657"/>
    <cellStyle name="Note 7 2 10 7" xfId="31658"/>
    <cellStyle name="Note 7 2 11" xfId="31659"/>
    <cellStyle name="Note 7 2 11 2" xfId="31660"/>
    <cellStyle name="Note 7 2 11 2 2" xfId="31661"/>
    <cellStyle name="Note 7 2 11 2 3" xfId="31662"/>
    <cellStyle name="Note 7 2 11 3" xfId="31663"/>
    <cellStyle name="Note 7 2 11 3 2" xfId="31664"/>
    <cellStyle name="Note 7 2 11 3 3" xfId="31665"/>
    <cellStyle name="Note 7 2 11 4" xfId="31666"/>
    <cellStyle name="Note 7 2 11 4 2" xfId="31667"/>
    <cellStyle name="Note 7 2 11 4 3" xfId="31668"/>
    <cellStyle name="Note 7 2 11 5" xfId="31669"/>
    <cellStyle name="Note 7 2 11 5 2" xfId="31670"/>
    <cellStyle name="Note 7 2 11 5 3" xfId="31671"/>
    <cellStyle name="Note 7 2 11 6" xfId="31672"/>
    <cellStyle name="Note 7 2 11 7" xfId="31673"/>
    <cellStyle name="Note 7 2 12" xfId="31674"/>
    <cellStyle name="Note 7 2 12 2" xfId="31675"/>
    <cellStyle name="Note 7 2 12 2 2" xfId="31676"/>
    <cellStyle name="Note 7 2 12 2 3" xfId="31677"/>
    <cellStyle name="Note 7 2 12 3" xfId="31678"/>
    <cellStyle name="Note 7 2 12 3 2" xfId="31679"/>
    <cellStyle name="Note 7 2 12 3 3" xfId="31680"/>
    <cellStyle name="Note 7 2 12 4" xfId="31681"/>
    <cellStyle name="Note 7 2 12 4 2" xfId="31682"/>
    <cellStyle name="Note 7 2 12 4 3" xfId="31683"/>
    <cellStyle name="Note 7 2 12 5" xfId="31684"/>
    <cellStyle name="Note 7 2 12 5 2" xfId="31685"/>
    <cellStyle name="Note 7 2 12 5 3" xfId="31686"/>
    <cellStyle name="Note 7 2 12 6" xfId="31687"/>
    <cellStyle name="Note 7 2 12 7" xfId="31688"/>
    <cellStyle name="Note 7 2 13" xfId="31689"/>
    <cellStyle name="Note 7 2 13 2" xfId="31690"/>
    <cellStyle name="Note 7 2 13 2 2" xfId="31691"/>
    <cellStyle name="Note 7 2 13 2 3" xfId="31692"/>
    <cellStyle name="Note 7 2 13 3" xfId="31693"/>
    <cellStyle name="Note 7 2 13 3 2" xfId="31694"/>
    <cellStyle name="Note 7 2 13 3 3" xfId="31695"/>
    <cellStyle name="Note 7 2 13 4" xfId="31696"/>
    <cellStyle name="Note 7 2 13 4 2" xfId="31697"/>
    <cellStyle name="Note 7 2 13 4 3" xfId="31698"/>
    <cellStyle name="Note 7 2 13 5" xfId="31699"/>
    <cellStyle name="Note 7 2 13 5 2" xfId="31700"/>
    <cellStyle name="Note 7 2 13 5 3" xfId="31701"/>
    <cellStyle name="Note 7 2 13 6" xfId="31702"/>
    <cellStyle name="Note 7 2 13 7" xfId="31703"/>
    <cellStyle name="Note 7 2 14" xfId="31704"/>
    <cellStyle name="Note 7 2 14 2" xfId="31705"/>
    <cellStyle name="Note 7 2 14 2 2" xfId="31706"/>
    <cellStyle name="Note 7 2 14 2 3" xfId="31707"/>
    <cellStyle name="Note 7 2 14 3" xfId="31708"/>
    <cellStyle name="Note 7 2 14 3 2" xfId="31709"/>
    <cellStyle name="Note 7 2 14 3 3" xfId="31710"/>
    <cellStyle name="Note 7 2 14 4" xfId="31711"/>
    <cellStyle name="Note 7 2 14 4 2" xfId="31712"/>
    <cellStyle name="Note 7 2 14 4 3" xfId="31713"/>
    <cellStyle name="Note 7 2 14 5" xfId="31714"/>
    <cellStyle name="Note 7 2 14 5 2" xfId="31715"/>
    <cellStyle name="Note 7 2 14 5 3" xfId="31716"/>
    <cellStyle name="Note 7 2 14 6" xfId="31717"/>
    <cellStyle name="Note 7 2 14 7" xfId="31718"/>
    <cellStyle name="Note 7 2 15" xfId="31719"/>
    <cellStyle name="Note 7 2 15 2" xfId="31720"/>
    <cellStyle name="Note 7 2 15 2 2" xfId="31721"/>
    <cellStyle name="Note 7 2 15 2 3" xfId="31722"/>
    <cellStyle name="Note 7 2 15 3" xfId="31723"/>
    <cellStyle name="Note 7 2 15 3 2" xfId="31724"/>
    <cellStyle name="Note 7 2 15 3 3" xfId="31725"/>
    <cellStyle name="Note 7 2 15 4" xfId="31726"/>
    <cellStyle name="Note 7 2 15 4 2" xfId="31727"/>
    <cellStyle name="Note 7 2 15 4 3" xfId="31728"/>
    <cellStyle name="Note 7 2 15 5" xfId="31729"/>
    <cellStyle name="Note 7 2 15 5 2" xfId="31730"/>
    <cellStyle name="Note 7 2 15 5 3" xfId="31731"/>
    <cellStyle name="Note 7 2 15 6" xfId="31732"/>
    <cellStyle name="Note 7 2 15 7" xfId="31733"/>
    <cellStyle name="Note 7 2 16" xfId="31734"/>
    <cellStyle name="Note 7 2 16 2" xfId="31735"/>
    <cellStyle name="Note 7 2 16 2 2" xfId="31736"/>
    <cellStyle name="Note 7 2 16 2 3" xfId="31737"/>
    <cellStyle name="Note 7 2 16 3" xfId="31738"/>
    <cellStyle name="Note 7 2 16 3 2" xfId="31739"/>
    <cellStyle name="Note 7 2 16 3 3" xfId="31740"/>
    <cellStyle name="Note 7 2 16 4" xfId="31741"/>
    <cellStyle name="Note 7 2 16 4 2" xfId="31742"/>
    <cellStyle name="Note 7 2 16 4 3" xfId="31743"/>
    <cellStyle name="Note 7 2 16 5" xfId="31744"/>
    <cellStyle name="Note 7 2 16 5 2" xfId="31745"/>
    <cellStyle name="Note 7 2 16 5 3" xfId="31746"/>
    <cellStyle name="Note 7 2 16 6" xfId="31747"/>
    <cellStyle name="Note 7 2 16 7" xfId="31748"/>
    <cellStyle name="Note 7 2 17" xfId="31749"/>
    <cellStyle name="Note 7 2 17 2" xfId="31750"/>
    <cellStyle name="Note 7 2 17 2 2" xfId="31751"/>
    <cellStyle name="Note 7 2 17 2 3" xfId="31752"/>
    <cellStyle name="Note 7 2 17 3" xfId="31753"/>
    <cellStyle name="Note 7 2 17 3 2" xfId="31754"/>
    <cellStyle name="Note 7 2 17 3 3" xfId="31755"/>
    <cellStyle name="Note 7 2 17 4" xfId="31756"/>
    <cellStyle name="Note 7 2 17 4 2" xfId="31757"/>
    <cellStyle name="Note 7 2 17 4 3" xfId="31758"/>
    <cellStyle name="Note 7 2 17 5" xfId="31759"/>
    <cellStyle name="Note 7 2 17 5 2" xfId="31760"/>
    <cellStyle name="Note 7 2 17 5 3" xfId="31761"/>
    <cellStyle name="Note 7 2 17 6" xfId="31762"/>
    <cellStyle name="Note 7 2 17 7" xfId="31763"/>
    <cellStyle name="Note 7 2 18" xfId="31764"/>
    <cellStyle name="Note 7 2 18 2" xfId="31765"/>
    <cellStyle name="Note 7 2 18 2 2" xfId="31766"/>
    <cellStyle name="Note 7 2 18 2 3" xfId="31767"/>
    <cellStyle name="Note 7 2 18 3" xfId="31768"/>
    <cellStyle name="Note 7 2 18 3 2" xfId="31769"/>
    <cellStyle name="Note 7 2 18 3 3" xfId="31770"/>
    <cellStyle name="Note 7 2 18 4" xfId="31771"/>
    <cellStyle name="Note 7 2 18 4 2" xfId="31772"/>
    <cellStyle name="Note 7 2 18 4 3" xfId="31773"/>
    <cellStyle name="Note 7 2 18 5" xfId="31774"/>
    <cellStyle name="Note 7 2 18 5 2" xfId="31775"/>
    <cellStyle name="Note 7 2 18 5 3" xfId="31776"/>
    <cellStyle name="Note 7 2 18 6" xfId="31777"/>
    <cellStyle name="Note 7 2 18 7" xfId="31778"/>
    <cellStyle name="Note 7 2 19" xfId="31779"/>
    <cellStyle name="Note 7 2 19 2" xfId="31780"/>
    <cellStyle name="Note 7 2 19 3" xfId="31781"/>
    <cellStyle name="Note 7 2 2" xfId="31782"/>
    <cellStyle name="Note 7 2 2 10" xfId="31783"/>
    <cellStyle name="Note 7 2 2 2" xfId="31784"/>
    <cellStyle name="Note 7 2 2 2 2" xfId="31785"/>
    <cellStyle name="Note 7 2 2 2 3" xfId="31786"/>
    <cellStyle name="Note 7 2 2 2 4" xfId="31787"/>
    <cellStyle name="Note 7 2 2 3" xfId="31788"/>
    <cellStyle name="Note 7 2 2 3 2" xfId="31789"/>
    <cellStyle name="Note 7 2 2 3 3" xfId="31790"/>
    <cellStyle name="Note 7 2 2 4" xfId="31791"/>
    <cellStyle name="Note 7 2 2 4 2" xfId="31792"/>
    <cellStyle name="Note 7 2 2 4 3" xfId="31793"/>
    <cellStyle name="Note 7 2 2 5" xfId="31794"/>
    <cellStyle name="Note 7 2 2 5 2" xfId="31795"/>
    <cellStyle name="Note 7 2 2 5 3" xfId="31796"/>
    <cellStyle name="Note 7 2 2 6" xfId="31797"/>
    <cellStyle name="Note 7 2 2 6 2" xfId="31798"/>
    <cellStyle name="Note 7 2 2 6 3" xfId="31799"/>
    <cellStyle name="Note 7 2 2 7" xfId="31800"/>
    <cellStyle name="Note 7 2 2 7 2" xfId="31801"/>
    <cellStyle name="Note 7 2 2 7 3" xfId="31802"/>
    <cellStyle name="Note 7 2 2 8" xfId="31803"/>
    <cellStyle name="Note 7 2 2 9" xfId="31804"/>
    <cellStyle name="Note 7 2 20" xfId="31805"/>
    <cellStyle name="Note 7 2 20 2" xfId="31806"/>
    <cellStyle name="Note 7 2 20 3" xfId="31807"/>
    <cellStyle name="Note 7 2 21" xfId="31808"/>
    <cellStyle name="Note 7 2 21 2" xfId="31809"/>
    <cellStyle name="Note 7 2 21 3" xfId="31810"/>
    <cellStyle name="Note 7 2 22" xfId="31811"/>
    <cellStyle name="Note 7 2 3" xfId="31812"/>
    <cellStyle name="Note 7 2 3 10" xfId="31813"/>
    <cellStyle name="Note 7 2 3 11" xfId="31814"/>
    <cellStyle name="Note 7 2 3 2" xfId="31815"/>
    <cellStyle name="Note 7 2 3 2 2" xfId="31816"/>
    <cellStyle name="Note 7 2 3 2 3" xfId="31817"/>
    <cellStyle name="Note 7 2 3 2 4" xfId="31818"/>
    <cellStyle name="Note 7 2 3 3" xfId="31819"/>
    <cellStyle name="Note 7 2 3 3 2" xfId="31820"/>
    <cellStyle name="Note 7 2 3 3 3" xfId="31821"/>
    <cellStyle name="Note 7 2 3 4" xfId="31822"/>
    <cellStyle name="Note 7 2 3 4 2" xfId="31823"/>
    <cellStyle name="Note 7 2 3 4 3" xfId="31824"/>
    <cellStyle name="Note 7 2 3 5" xfId="31825"/>
    <cellStyle name="Note 7 2 3 5 2" xfId="31826"/>
    <cellStyle name="Note 7 2 3 5 3" xfId="31827"/>
    <cellStyle name="Note 7 2 3 6" xfId="31828"/>
    <cellStyle name="Note 7 2 3 6 2" xfId="31829"/>
    <cellStyle name="Note 7 2 3 6 3" xfId="31830"/>
    <cellStyle name="Note 7 2 3 7" xfId="31831"/>
    <cellStyle name="Note 7 2 3 7 2" xfId="31832"/>
    <cellStyle name="Note 7 2 3 7 3" xfId="31833"/>
    <cellStyle name="Note 7 2 3 8" xfId="31834"/>
    <cellStyle name="Note 7 2 3 8 2" xfId="31835"/>
    <cellStyle name="Note 7 2 3 8 3" xfId="31836"/>
    <cellStyle name="Note 7 2 3 9" xfId="31837"/>
    <cellStyle name="Note 7 2 4" xfId="31838"/>
    <cellStyle name="Note 7 2 4 2" xfId="31839"/>
    <cellStyle name="Note 7 2 4 2 2" xfId="31840"/>
    <cellStyle name="Note 7 2 4 2 3" xfId="31841"/>
    <cellStyle name="Note 7 2 4 3" xfId="31842"/>
    <cellStyle name="Note 7 2 4 3 2" xfId="31843"/>
    <cellStyle name="Note 7 2 4 3 3" xfId="31844"/>
    <cellStyle name="Note 7 2 4 4" xfId="31845"/>
    <cellStyle name="Note 7 2 4 4 2" xfId="31846"/>
    <cellStyle name="Note 7 2 4 4 3" xfId="31847"/>
    <cellStyle name="Note 7 2 4 5" xfId="31848"/>
    <cellStyle name="Note 7 2 4 5 2" xfId="31849"/>
    <cellStyle name="Note 7 2 4 5 3" xfId="31850"/>
    <cellStyle name="Note 7 2 4 6" xfId="31851"/>
    <cellStyle name="Note 7 2 5" xfId="31852"/>
    <cellStyle name="Note 7 2 5 2" xfId="31853"/>
    <cellStyle name="Note 7 2 5 2 2" xfId="31854"/>
    <cellStyle name="Note 7 2 5 2 3" xfId="31855"/>
    <cellStyle name="Note 7 2 5 3" xfId="31856"/>
    <cellStyle name="Note 7 2 5 3 2" xfId="31857"/>
    <cellStyle name="Note 7 2 5 3 3" xfId="31858"/>
    <cellStyle name="Note 7 2 5 4" xfId="31859"/>
    <cellStyle name="Note 7 2 5 4 2" xfId="31860"/>
    <cellStyle name="Note 7 2 5 4 3" xfId="31861"/>
    <cellStyle name="Note 7 2 5 5" xfId="31862"/>
    <cellStyle name="Note 7 2 5 5 2" xfId="31863"/>
    <cellStyle name="Note 7 2 5 5 3" xfId="31864"/>
    <cellStyle name="Note 7 2 5 6" xfId="31865"/>
    <cellStyle name="Note 7 2 6" xfId="31866"/>
    <cellStyle name="Note 7 2 6 2" xfId="31867"/>
    <cellStyle name="Note 7 2 6 2 2" xfId="31868"/>
    <cellStyle name="Note 7 2 6 2 3" xfId="31869"/>
    <cellStyle name="Note 7 2 6 3" xfId="31870"/>
    <cellStyle name="Note 7 2 6 3 2" xfId="31871"/>
    <cellStyle name="Note 7 2 6 3 3" xfId="31872"/>
    <cellStyle name="Note 7 2 6 4" xfId="31873"/>
    <cellStyle name="Note 7 2 6 4 2" xfId="31874"/>
    <cellStyle name="Note 7 2 6 4 3" xfId="31875"/>
    <cellStyle name="Note 7 2 6 5" xfId="31876"/>
    <cellStyle name="Note 7 2 6 5 2" xfId="31877"/>
    <cellStyle name="Note 7 2 6 5 3" xfId="31878"/>
    <cellStyle name="Note 7 2 6 6" xfId="31879"/>
    <cellStyle name="Note 7 2 7" xfId="31880"/>
    <cellStyle name="Note 7 2 7 2" xfId="31881"/>
    <cellStyle name="Note 7 2 7 2 2" xfId="31882"/>
    <cellStyle name="Note 7 2 7 2 3" xfId="31883"/>
    <cellStyle name="Note 7 2 7 3" xfId="31884"/>
    <cellStyle name="Note 7 2 7 3 2" xfId="31885"/>
    <cellStyle name="Note 7 2 7 3 3" xfId="31886"/>
    <cellStyle name="Note 7 2 7 4" xfId="31887"/>
    <cellStyle name="Note 7 2 7 4 2" xfId="31888"/>
    <cellStyle name="Note 7 2 7 4 3" xfId="31889"/>
    <cellStyle name="Note 7 2 7 5" xfId="31890"/>
    <cellStyle name="Note 7 2 7 5 2" xfId="31891"/>
    <cellStyle name="Note 7 2 7 5 3" xfId="31892"/>
    <cellStyle name="Note 7 2 7 6" xfId="31893"/>
    <cellStyle name="Note 7 2 8" xfId="31894"/>
    <cellStyle name="Note 7 2 8 2" xfId="31895"/>
    <cellStyle name="Note 7 2 8 2 2" xfId="31896"/>
    <cellStyle name="Note 7 2 8 2 3" xfId="31897"/>
    <cellStyle name="Note 7 2 8 3" xfId="31898"/>
    <cellStyle name="Note 7 2 8 3 2" xfId="31899"/>
    <cellStyle name="Note 7 2 8 3 3" xfId="31900"/>
    <cellStyle name="Note 7 2 8 4" xfId="31901"/>
    <cellStyle name="Note 7 2 8 4 2" xfId="31902"/>
    <cellStyle name="Note 7 2 8 4 3" xfId="31903"/>
    <cellStyle name="Note 7 2 8 5" xfId="31904"/>
    <cellStyle name="Note 7 2 8 5 2" xfId="31905"/>
    <cellStyle name="Note 7 2 8 5 3" xfId="31906"/>
    <cellStyle name="Note 7 2 8 6" xfId="31907"/>
    <cellStyle name="Note 7 2 9" xfId="31908"/>
    <cellStyle name="Note 7 2 9 2" xfId="31909"/>
    <cellStyle name="Note 7 2 9 2 2" xfId="31910"/>
    <cellStyle name="Note 7 2 9 2 3" xfId="31911"/>
    <cellStyle name="Note 7 2 9 3" xfId="31912"/>
    <cellStyle name="Note 7 2 9 3 2" xfId="31913"/>
    <cellStyle name="Note 7 2 9 3 3" xfId="31914"/>
    <cellStyle name="Note 7 2 9 4" xfId="31915"/>
    <cellStyle name="Note 7 2 9 4 2" xfId="31916"/>
    <cellStyle name="Note 7 2 9 4 3" xfId="31917"/>
    <cellStyle name="Note 7 2 9 5" xfId="31918"/>
    <cellStyle name="Note 7 2 9 5 2" xfId="31919"/>
    <cellStyle name="Note 7 2 9 5 3" xfId="31920"/>
    <cellStyle name="Note 7 2 9 6" xfId="31921"/>
    <cellStyle name="Note 7 2 9 7" xfId="31922"/>
    <cellStyle name="Note 7 3" xfId="31923"/>
    <cellStyle name="Note 7 3 10" xfId="31924"/>
    <cellStyle name="Note 7 3 11" xfId="31925"/>
    <cellStyle name="Note 7 3 2" xfId="31926"/>
    <cellStyle name="Note 7 3 2 10" xfId="31927"/>
    <cellStyle name="Note 7 3 2 2" xfId="31928"/>
    <cellStyle name="Note 7 3 2 2 2" xfId="31929"/>
    <cellStyle name="Note 7 3 2 2 3" xfId="31930"/>
    <cellStyle name="Note 7 3 2 2 4" xfId="31931"/>
    <cellStyle name="Note 7 3 2 3" xfId="31932"/>
    <cellStyle name="Note 7 3 2 3 2" xfId="31933"/>
    <cellStyle name="Note 7 3 2 3 3" xfId="31934"/>
    <cellStyle name="Note 7 3 2 4" xfId="31935"/>
    <cellStyle name="Note 7 3 2 4 2" xfId="31936"/>
    <cellStyle name="Note 7 3 2 4 3" xfId="31937"/>
    <cellStyle name="Note 7 3 2 5" xfId="31938"/>
    <cellStyle name="Note 7 3 2 5 2" xfId="31939"/>
    <cellStyle name="Note 7 3 2 5 3" xfId="31940"/>
    <cellStyle name="Note 7 3 2 6" xfId="31941"/>
    <cellStyle name="Note 7 3 2 6 2" xfId="31942"/>
    <cellStyle name="Note 7 3 2 6 3" xfId="31943"/>
    <cellStyle name="Note 7 3 2 7" xfId="31944"/>
    <cellStyle name="Note 7 3 2 7 2" xfId="31945"/>
    <cellStyle name="Note 7 3 2 7 3" xfId="31946"/>
    <cellStyle name="Note 7 3 2 8" xfId="31947"/>
    <cellStyle name="Note 7 3 2 9" xfId="31948"/>
    <cellStyle name="Note 7 3 3" xfId="31949"/>
    <cellStyle name="Note 7 3 3 2" xfId="31950"/>
    <cellStyle name="Note 7 3 3 2 2" xfId="31951"/>
    <cellStyle name="Note 7 3 3 2 3" xfId="31952"/>
    <cellStyle name="Note 7 3 3 2 4" xfId="31953"/>
    <cellStyle name="Note 7 3 3 3" xfId="31954"/>
    <cellStyle name="Note 7 3 3 3 2" xfId="31955"/>
    <cellStyle name="Note 7 3 3 3 3" xfId="31956"/>
    <cellStyle name="Note 7 3 3 4" xfId="31957"/>
    <cellStyle name="Note 7 3 3 4 2" xfId="31958"/>
    <cellStyle name="Note 7 3 3 4 3" xfId="31959"/>
    <cellStyle name="Note 7 3 3 5" xfId="31960"/>
    <cellStyle name="Note 7 3 3 6" xfId="31961"/>
    <cellStyle name="Note 7 3 3 7" xfId="31962"/>
    <cellStyle name="Note 7 3 4" xfId="31963"/>
    <cellStyle name="Note 7 3 4 2" xfId="31964"/>
    <cellStyle name="Note 7 3 4 3" xfId="31965"/>
    <cellStyle name="Note 7 3 5" xfId="31966"/>
    <cellStyle name="Note 7 3 5 2" xfId="31967"/>
    <cellStyle name="Note 7 3 5 3" xfId="31968"/>
    <cellStyle name="Note 7 3 6" xfId="31969"/>
    <cellStyle name="Note 7 3 6 2" xfId="31970"/>
    <cellStyle name="Note 7 3 6 3" xfId="31971"/>
    <cellStyle name="Note 7 3 7" xfId="31972"/>
    <cellStyle name="Note 7 3 7 2" xfId="31973"/>
    <cellStyle name="Note 7 3 7 3" xfId="31974"/>
    <cellStyle name="Note 7 3 8" xfId="31975"/>
    <cellStyle name="Note 7 3 8 2" xfId="31976"/>
    <cellStyle name="Note 7 3 8 3" xfId="31977"/>
    <cellStyle name="Note 7 3 9" xfId="31978"/>
    <cellStyle name="Note 7 4" xfId="31979"/>
    <cellStyle name="Note 7 4 10" xfId="31980"/>
    <cellStyle name="Note 7 4 11" xfId="31981"/>
    <cellStyle name="Note 7 4 2" xfId="31982"/>
    <cellStyle name="Note 7 4 2 10" xfId="31983"/>
    <cellStyle name="Note 7 4 2 2" xfId="31984"/>
    <cellStyle name="Note 7 4 2 2 2" xfId="31985"/>
    <cellStyle name="Note 7 4 2 2 3" xfId="31986"/>
    <cellStyle name="Note 7 4 2 2 4" xfId="31987"/>
    <cellStyle name="Note 7 4 2 3" xfId="31988"/>
    <cellStyle name="Note 7 4 2 3 2" xfId="31989"/>
    <cellStyle name="Note 7 4 2 3 3" xfId="31990"/>
    <cellStyle name="Note 7 4 2 4" xfId="31991"/>
    <cellStyle name="Note 7 4 2 4 2" xfId="31992"/>
    <cellStyle name="Note 7 4 2 4 3" xfId="31993"/>
    <cellStyle name="Note 7 4 2 5" xfId="31994"/>
    <cellStyle name="Note 7 4 2 5 2" xfId="31995"/>
    <cellStyle name="Note 7 4 2 5 3" xfId="31996"/>
    <cellStyle name="Note 7 4 2 6" xfId="31997"/>
    <cellStyle name="Note 7 4 2 6 2" xfId="31998"/>
    <cellStyle name="Note 7 4 2 6 3" xfId="31999"/>
    <cellStyle name="Note 7 4 2 7" xfId="32000"/>
    <cellStyle name="Note 7 4 2 7 2" xfId="32001"/>
    <cellStyle name="Note 7 4 2 7 3" xfId="32002"/>
    <cellStyle name="Note 7 4 2 8" xfId="32003"/>
    <cellStyle name="Note 7 4 2 9" xfId="32004"/>
    <cellStyle name="Note 7 4 3" xfId="32005"/>
    <cellStyle name="Note 7 4 3 2" xfId="32006"/>
    <cellStyle name="Note 7 4 3 2 2" xfId="32007"/>
    <cellStyle name="Note 7 4 3 2 3" xfId="32008"/>
    <cellStyle name="Note 7 4 3 2 4" xfId="32009"/>
    <cellStyle name="Note 7 4 3 3" xfId="32010"/>
    <cellStyle name="Note 7 4 3 3 2" xfId="32011"/>
    <cellStyle name="Note 7 4 3 3 3" xfId="32012"/>
    <cellStyle name="Note 7 4 3 4" xfId="32013"/>
    <cellStyle name="Note 7 4 3 4 2" xfId="32014"/>
    <cellStyle name="Note 7 4 3 4 3" xfId="32015"/>
    <cellStyle name="Note 7 4 3 5" xfId="32016"/>
    <cellStyle name="Note 7 4 3 6" xfId="32017"/>
    <cellStyle name="Note 7 4 3 7" xfId="32018"/>
    <cellStyle name="Note 7 4 4" xfId="32019"/>
    <cellStyle name="Note 7 4 4 2" xfId="32020"/>
    <cellStyle name="Note 7 4 4 3" xfId="32021"/>
    <cellStyle name="Note 7 4 5" xfId="32022"/>
    <cellStyle name="Note 7 4 5 2" xfId="32023"/>
    <cellStyle name="Note 7 4 5 3" xfId="32024"/>
    <cellStyle name="Note 7 4 6" xfId="32025"/>
    <cellStyle name="Note 7 4 6 2" xfId="32026"/>
    <cellStyle name="Note 7 4 6 3" xfId="32027"/>
    <cellStyle name="Note 7 4 7" xfId="32028"/>
    <cellStyle name="Note 7 4 7 2" xfId="32029"/>
    <cellStyle name="Note 7 4 7 3" xfId="32030"/>
    <cellStyle name="Note 7 4 8" xfId="32031"/>
    <cellStyle name="Note 7 4 8 2" xfId="32032"/>
    <cellStyle name="Note 7 4 8 3" xfId="32033"/>
    <cellStyle name="Note 7 4 9" xfId="32034"/>
    <cellStyle name="Note 7 5" xfId="32035"/>
    <cellStyle name="Note 7 5 10" xfId="32036"/>
    <cellStyle name="Note 7 5 11" xfId="32037"/>
    <cellStyle name="Note 7 5 2" xfId="32038"/>
    <cellStyle name="Note 7 5 2 2" xfId="32039"/>
    <cellStyle name="Note 7 5 2 2 2" xfId="32040"/>
    <cellStyle name="Note 7 5 2 2 3" xfId="32041"/>
    <cellStyle name="Note 7 5 2 2 4" xfId="32042"/>
    <cellStyle name="Note 7 5 2 3" xfId="32043"/>
    <cellStyle name="Note 7 5 2 3 2" xfId="32044"/>
    <cellStyle name="Note 7 5 2 3 3" xfId="32045"/>
    <cellStyle name="Note 7 5 2 4" xfId="32046"/>
    <cellStyle name="Note 7 5 2 5" xfId="32047"/>
    <cellStyle name="Note 7 5 2 6" xfId="32048"/>
    <cellStyle name="Note 7 5 3" xfId="32049"/>
    <cellStyle name="Note 7 5 3 2" xfId="32050"/>
    <cellStyle name="Note 7 5 3 2 2" xfId="32051"/>
    <cellStyle name="Note 7 5 3 2 3" xfId="32052"/>
    <cellStyle name="Note 7 5 3 2 4" xfId="32053"/>
    <cellStyle name="Note 7 5 3 3" xfId="32054"/>
    <cellStyle name="Note 7 5 3 3 2" xfId="32055"/>
    <cellStyle name="Note 7 5 3 3 3" xfId="32056"/>
    <cellStyle name="Note 7 5 3 4" xfId="32057"/>
    <cellStyle name="Note 7 5 3 4 2" xfId="32058"/>
    <cellStyle name="Note 7 5 3 4 3" xfId="32059"/>
    <cellStyle name="Note 7 5 3 5" xfId="32060"/>
    <cellStyle name="Note 7 5 3 6" xfId="32061"/>
    <cellStyle name="Note 7 5 3 7" xfId="32062"/>
    <cellStyle name="Note 7 5 4" xfId="32063"/>
    <cellStyle name="Note 7 5 4 2" xfId="32064"/>
    <cellStyle name="Note 7 5 4 3" xfId="32065"/>
    <cellStyle name="Note 7 5 5" xfId="32066"/>
    <cellStyle name="Note 7 5 5 2" xfId="32067"/>
    <cellStyle name="Note 7 5 5 3" xfId="32068"/>
    <cellStyle name="Note 7 5 6" xfId="32069"/>
    <cellStyle name="Note 7 5 6 2" xfId="32070"/>
    <cellStyle name="Note 7 5 6 3" xfId="32071"/>
    <cellStyle name="Note 7 5 7" xfId="32072"/>
    <cellStyle name="Note 7 5 7 2" xfId="32073"/>
    <cellStyle name="Note 7 5 7 3" xfId="32074"/>
    <cellStyle name="Note 7 5 8" xfId="32075"/>
    <cellStyle name="Note 7 5 8 2" xfId="32076"/>
    <cellStyle name="Note 7 5 8 3" xfId="32077"/>
    <cellStyle name="Note 7 5 9" xfId="32078"/>
    <cellStyle name="Note 7 6" xfId="32079"/>
    <cellStyle name="Note 7 6 10" xfId="32080"/>
    <cellStyle name="Note 7 6 11" xfId="32081"/>
    <cellStyle name="Note 7 6 2" xfId="32082"/>
    <cellStyle name="Note 7 6 2 2" xfId="32083"/>
    <cellStyle name="Note 7 6 2 2 2" xfId="32084"/>
    <cellStyle name="Note 7 6 2 2 3" xfId="32085"/>
    <cellStyle name="Note 7 6 2 2 4" xfId="32086"/>
    <cellStyle name="Note 7 6 2 3" xfId="32087"/>
    <cellStyle name="Note 7 6 2 3 2" xfId="32088"/>
    <cellStyle name="Note 7 6 2 3 3" xfId="32089"/>
    <cellStyle name="Note 7 6 2 4" xfId="32090"/>
    <cellStyle name="Note 7 6 2 5" xfId="32091"/>
    <cellStyle name="Note 7 6 2 6" xfId="32092"/>
    <cellStyle name="Note 7 6 3" xfId="32093"/>
    <cellStyle name="Note 7 6 3 2" xfId="32094"/>
    <cellStyle name="Note 7 6 3 2 2" xfId="32095"/>
    <cellStyle name="Note 7 6 3 2 3" xfId="32096"/>
    <cellStyle name="Note 7 6 3 2 4" xfId="32097"/>
    <cellStyle name="Note 7 6 3 3" xfId="32098"/>
    <cellStyle name="Note 7 6 3 3 2" xfId="32099"/>
    <cellStyle name="Note 7 6 3 3 3" xfId="32100"/>
    <cellStyle name="Note 7 6 3 4" xfId="32101"/>
    <cellStyle name="Note 7 6 3 4 2" xfId="32102"/>
    <cellStyle name="Note 7 6 3 4 3" xfId="32103"/>
    <cellStyle name="Note 7 6 3 5" xfId="32104"/>
    <cellStyle name="Note 7 6 3 6" xfId="32105"/>
    <cellStyle name="Note 7 6 3 7" xfId="32106"/>
    <cellStyle name="Note 7 6 4" xfId="32107"/>
    <cellStyle name="Note 7 6 4 2" xfId="32108"/>
    <cellStyle name="Note 7 6 4 3" xfId="32109"/>
    <cellStyle name="Note 7 6 5" xfId="32110"/>
    <cellStyle name="Note 7 6 5 2" xfId="32111"/>
    <cellStyle name="Note 7 6 5 3" xfId="32112"/>
    <cellStyle name="Note 7 6 6" xfId="32113"/>
    <cellStyle name="Note 7 6 6 2" xfId="32114"/>
    <cellStyle name="Note 7 6 6 3" xfId="32115"/>
    <cellStyle name="Note 7 6 7" xfId="32116"/>
    <cellStyle name="Note 7 6 7 2" xfId="32117"/>
    <cellStyle name="Note 7 6 7 3" xfId="32118"/>
    <cellStyle name="Note 7 6 8" xfId="32119"/>
    <cellStyle name="Note 7 6 8 2" xfId="32120"/>
    <cellStyle name="Note 7 6 8 3" xfId="32121"/>
    <cellStyle name="Note 7 6 9" xfId="32122"/>
    <cellStyle name="Note 7 7" xfId="32123"/>
    <cellStyle name="Note 7 7 10" xfId="32124"/>
    <cellStyle name="Note 7 7 11" xfId="32125"/>
    <cellStyle name="Note 7 7 2" xfId="32126"/>
    <cellStyle name="Note 7 7 2 2" xfId="32127"/>
    <cellStyle name="Note 7 7 2 2 2" xfId="32128"/>
    <cellStyle name="Note 7 7 2 2 3" xfId="32129"/>
    <cellStyle name="Note 7 7 2 2 4" xfId="32130"/>
    <cellStyle name="Note 7 7 2 3" xfId="32131"/>
    <cellStyle name="Note 7 7 2 3 2" xfId="32132"/>
    <cellStyle name="Note 7 7 2 3 3" xfId="32133"/>
    <cellStyle name="Note 7 7 2 4" xfId="32134"/>
    <cellStyle name="Note 7 7 2 5" xfId="32135"/>
    <cellStyle name="Note 7 7 2 6" xfId="32136"/>
    <cellStyle name="Note 7 7 3" xfId="32137"/>
    <cellStyle name="Note 7 7 3 2" xfId="32138"/>
    <cellStyle name="Note 7 7 3 2 2" xfId="32139"/>
    <cellStyle name="Note 7 7 3 2 3" xfId="32140"/>
    <cellStyle name="Note 7 7 3 2 4" xfId="32141"/>
    <cellStyle name="Note 7 7 3 3" xfId="32142"/>
    <cellStyle name="Note 7 7 3 3 2" xfId="32143"/>
    <cellStyle name="Note 7 7 3 3 3" xfId="32144"/>
    <cellStyle name="Note 7 7 3 4" xfId="32145"/>
    <cellStyle name="Note 7 7 3 4 2" xfId="32146"/>
    <cellStyle name="Note 7 7 3 4 3" xfId="32147"/>
    <cellStyle name="Note 7 7 3 5" xfId="32148"/>
    <cellStyle name="Note 7 7 3 6" xfId="32149"/>
    <cellStyle name="Note 7 7 3 7" xfId="32150"/>
    <cellStyle name="Note 7 7 4" xfId="32151"/>
    <cellStyle name="Note 7 7 4 2" xfId="32152"/>
    <cellStyle name="Note 7 7 4 3" xfId="32153"/>
    <cellStyle name="Note 7 7 5" xfId="32154"/>
    <cellStyle name="Note 7 7 5 2" xfId="32155"/>
    <cellStyle name="Note 7 7 5 3" xfId="32156"/>
    <cellStyle name="Note 7 7 6" xfId="32157"/>
    <cellStyle name="Note 7 7 6 2" xfId="32158"/>
    <cellStyle name="Note 7 7 6 3" xfId="32159"/>
    <cellStyle name="Note 7 7 7" xfId="32160"/>
    <cellStyle name="Note 7 7 7 2" xfId="32161"/>
    <cellStyle name="Note 7 7 7 3" xfId="32162"/>
    <cellStyle name="Note 7 7 8" xfId="32163"/>
    <cellStyle name="Note 7 7 8 2" xfId="32164"/>
    <cellStyle name="Note 7 7 8 3" xfId="32165"/>
    <cellStyle name="Note 7 7 9" xfId="32166"/>
    <cellStyle name="Note 7 8" xfId="32167"/>
    <cellStyle name="Note 7 8 10" xfId="32168"/>
    <cellStyle name="Note 7 8 2" xfId="32169"/>
    <cellStyle name="Note 7 8 2 2" xfId="32170"/>
    <cellStyle name="Note 7 8 2 3" xfId="32171"/>
    <cellStyle name="Note 7 8 2 4" xfId="32172"/>
    <cellStyle name="Note 7 8 3" xfId="32173"/>
    <cellStyle name="Note 7 8 3 2" xfId="32174"/>
    <cellStyle name="Note 7 8 3 3" xfId="32175"/>
    <cellStyle name="Note 7 8 4" xfId="32176"/>
    <cellStyle name="Note 7 8 4 2" xfId="32177"/>
    <cellStyle name="Note 7 8 4 3" xfId="32178"/>
    <cellStyle name="Note 7 8 5" xfId="32179"/>
    <cellStyle name="Note 7 8 5 2" xfId="32180"/>
    <cellStyle name="Note 7 8 5 3" xfId="32181"/>
    <cellStyle name="Note 7 8 6" xfId="32182"/>
    <cellStyle name="Note 7 8 6 2" xfId="32183"/>
    <cellStyle name="Note 7 8 6 3" xfId="32184"/>
    <cellStyle name="Note 7 8 7" xfId="32185"/>
    <cellStyle name="Note 7 8 7 2" xfId="32186"/>
    <cellStyle name="Note 7 8 7 3" xfId="32187"/>
    <cellStyle name="Note 7 8 8" xfId="32188"/>
    <cellStyle name="Note 7 8 9" xfId="32189"/>
    <cellStyle name="Note 7 9" xfId="32190"/>
    <cellStyle name="Note 7 9 2" xfId="32191"/>
    <cellStyle name="Note 7 9 2 2" xfId="32192"/>
    <cellStyle name="Note 7 9 2 3" xfId="32193"/>
    <cellStyle name="Note 7 9 2 4" xfId="32194"/>
    <cellStyle name="Note 7 9 3" xfId="32195"/>
    <cellStyle name="Note 7 9 3 2" xfId="32196"/>
    <cellStyle name="Note 7 9 3 3" xfId="32197"/>
    <cellStyle name="Note 7 9 4" xfId="32198"/>
    <cellStyle name="Note 7 9 4 2" xfId="32199"/>
    <cellStyle name="Note 7 9 4 3" xfId="32200"/>
    <cellStyle name="Note 7 9 5" xfId="32201"/>
    <cellStyle name="Note 7 9 6" xfId="32202"/>
    <cellStyle name="Note 7 9 7" xfId="32203"/>
    <cellStyle name="Note 8" xfId="32204"/>
    <cellStyle name="Note 8 10" xfId="32205"/>
    <cellStyle name="Note 8 2" xfId="32206"/>
    <cellStyle name="Note 8 2 10" xfId="32207"/>
    <cellStyle name="Note 8 2 10 2" xfId="32208"/>
    <cellStyle name="Note 8 2 10 2 2" xfId="32209"/>
    <cellStyle name="Note 8 2 10 2 3" xfId="32210"/>
    <cellStyle name="Note 8 2 10 3" xfId="32211"/>
    <cellStyle name="Note 8 2 10 3 2" xfId="32212"/>
    <cellStyle name="Note 8 2 10 3 3" xfId="32213"/>
    <cellStyle name="Note 8 2 10 4" xfId="32214"/>
    <cellStyle name="Note 8 2 10 4 2" xfId="32215"/>
    <cellStyle name="Note 8 2 10 4 3" xfId="32216"/>
    <cellStyle name="Note 8 2 10 5" xfId="32217"/>
    <cellStyle name="Note 8 2 10 5 2" xfId="32218"/>
    <cellStyle name="Note 8 2 10 5 3" xfId="32219"/>
    <cellStyle name="Note 8 2 10 6" xfId="32220"/>
    <cellStyle name="Note 8 2 10 7" xfId="32221"/>
    <cellStyle name="Note 8 2 11" xfId="32222"/>
    <cellStyle name="Note 8 2 11 2" xfId="32223"/>
    <cellStyle name="Note 8 2 11 2 2" xfId="32224"/>
    <cellStyle name="Note 8 2 11 2 3" xfId="32225"/>
    <cellStyle name="Note 8 2 11 3" xfId="32226"/>
    <cellStyle name="Note 8 2 11 3 2" xfId="32227"/>
    <cellStyle name="Note 8 2 11 3 3" xfId="32228"/>
    <cellStyle name="Note 8 2 11 4" xfId="32229"/>
    <cellStyle name="Note 8 2 11 4 2" xfId="32230"/>
    <cellStyle name="Note 8 2 11 4 3" xfId="32231"/>
    <cellStyle name="Note 8 2 11 5" xfId="32232"/>
    <cellStyle name="Note 8 2 11 5 2" xfId="32233"/>
    <cellStyle name="Note 8 2 11 5 3" xfId="32234"/>
    <cellStyle name="Note 8 2 11 6" xfId="32235"/>
    <cellStyle name="Note 8 2 11 7" xfId="32236"/>
    <cellStyle name="Note 8 2 12" xfId="32237"/>
    <cellStyle name="Note 8 2 12 2" xfId="32238"/>
    <cellStyle name="Note 8 2 12 2 2" xfId="32239"/>
    <cellStyle name="Note 8 2 12 2 3" xfId="32240"/>
    <cellStyle name="Note 8 2 12 3" xfId="32241"/>
    <cellStyle name="Note 8 2 12 3 2" xfId="32242"/>
    <cellStyle name="Note 8 2 12 3 3" xfId="32243"/>
    <cellStyle name="Note 8 2 12 4" xfId="32244"/>
    <cellStyle name="Note 8 2 12 4 2" xfId="32245"/>
    <cellStyle name="Note 8 2 12 4 3" xfId="32246"/>
    <cellStyle name="Note 8 2 12 5" xfId="32247"/>
    <cellStyle name="Note 8 2 12 5 2" xfId="32248"/>
    <cellStyle name="Note 8 2 12 5 3" xfId="32249"/>
    <cellStyle name="Note 8 2 12 6" xfId="32250"/>
    <cellStyle name="Note 8 2 12 7" xfId="32251"/>
    <cellStyle name="Note 8 2 13" xfId="32252"/>
    <cellStyle name="Note 8 2 13 2" xfId="32253"/>
    <cellStyle name="Note 8 2 13 2 2" xfId="32254"/>
    <cellStyle name="Note 8 2 13 2 3" xfId="32255"/>
    <cellStyle name="Note 8 2 13 3" xfId="32256"/>
    <cellStyle name="Note 8 2 13 3 2" xfId="32257"/>
    <cellStyle name="Note 8 2 13 3 3" xfId="32258"/>
    <cellStyle name="Note 8 2 13 4" xfId="32259"/>
    <cellStyle name="Note 8 2 13 4 2" xfId="32260"/>
    <cellStyle name="Note 8 2 13 4 3" xfId="32261"/>
    <cellStyle name="Note 8 2 13 5" xfId="32262"/>
    <cellStyle name="Note 8 2 13 5 2" xfId="32263"/>
    <cellStyle name="Note 8 2 13 5 3" xfId="32264"/>
    <cellStyle name="Note 8 2 13 6" xfId="32265"/>
    <cellStyle name="Note 8 2 13 7" xfId="32266"/>
    <cellStyle name="Note 8 2 14" xfId="32267"/>
    <cellStyle name="Note 8 2 14 2" xfId="32268"/>
    <cellStyle name="Note 8 2 14 2 2" xfId="32269"/>
    <cellStyle name="Note 8 2 14 2 3" xfId="32270"/>
    <cellStyle name="Note 8 2 14 3" xfId="32271"/>
    <cellStyle name="Note 8 2 14 3 2" xfId="32272"/>
    <cellStyle name="Note 8 2 14 3 3" xfId="32273"/>
    <cellStyle name="Note 8 2 14 4" xfId="32274"/>
    <cellStyle name="Note 8 2 14 4 2" xfId="32275"/>
    <cellStyle name="Note 8 2 14 4 3" xfId="32276"/>
    <cellStyle name="Note 8 2 14 5" xfId="32277"/>
    <cellStyle name="Note 8 2 14 5 2" xfId="32278"/>
    <cellStyle name="Note 8 2 14 5 3" xfId="32279"/>
    <cellStyle name="Note 8 2 14 6" xfId="32280"/>
    <cellStyle name="Note 8 2 14 7" xfId="32281"/>
    <cellStyle name="Note 8 2 15" xfId="32282"/>
    <cellStyle name="Note 8 2 15 2" xfId="32283"/>
    <cellStyle name="Note 8 2 15 2 2" xfId="32284"/>
    <cellStyle name="Note 8 2 15 2 3" xfId="32285"/>
    <cellStyle name="Note 8 2 15 3" xfId="32286"/>
    <cellStyle name="Note 8 2 15 3 2" xfId="32287"/>
    <cellStyle name="Note 8 2 15 3 3" xfId="32288"/>
    <cellStyle name="Note 8 2 15 4" xfId="32289"/>
    <cellStyle name="Note 8 2 15 4 2" xfId="32290"/>
    <cellStyle name="Note 8 2 15 4 3" xfId="32291"/>
    <cellStyle name="Note 8 2 15 5" xfId="32292"/>
    <cellStyle name="Note 8 2 15 5 2" xfId="32293"/>
    <cellStyle name="Note 8 2 15 5 3" xfId="32294"/>
    <cellStyle name="Note 8 2 15 6" xfId="32295"/>
    <cellStyle name="Note 8 2 15 7" xfId="32296"/>
    <cellStyle name="Note 8 2 16" xfId="32297"/>
    <cellStyle name="Note 8 2 16 2" xfId="32298"/>
    <cellStyle name="Note 8 2 16 2 2" xfId="32299"/>
    <cellStyle name="Note 8 2 16 2 3" xfId="32300"/>
    <cellStyle name="Note 8 2 16 3" xfId="32301"/>
    <cellStyle name="Note 8 2 16 3 2" xfId="32302"/>
    <cellStyle name="Note 8 2 16 3 3" xfId="32303"/>
    <cellStyle name="Note 8 2 16 4" xfId="32304"/>
    <cellStyle name="Note 8 2 16 4 2" xfId="32305"/>
    <cellStyle name="Note 8 2 16 4 3" xfId="32306"/>
    <cellStyle name="Note 8 2 16 5" xfId="32307"/>
    <cellStyle name="Note 8 2 16 5 2" xfId="32308"/>
    <cellStyle name="Note 8 2 16 5 3" xfId="32309"/>
    <cellStyle name="Note 8 2 16 6" xfId="32310"/>
    <cellStyle name="Note 8 2 16 7" xfId="32311"/>
    <cellStyle name="Note 8 2 17" xfId="32312"/>
    <cellStyle name="Note 8 2 17 2" xfId="32313"/>
    <cellStyle name="Note 8 2 17 2 2" xfId="32314"/>
    <cellStyle name="Note 8 2 17 2 3" xfId="32315"/>
    <cellStyle name="Note 8 2 17 3" xfId="32316"/>
    <cellStyle name="Note 8 2 17 3 2" xfId="32317"/>
    <cellStyle name="Note 8 2 17 3 3" xfId="32318"/>
    <cellStyle name="Note 8 2 17 4" xfId="32319"/>
    <cellStyle name="Note 8 2 17 4 2" xfId="32320"/>
    <cellStyle name="Note 8 2 17 4 3" xfId="32321"/>
    <cellStyle name="Note 8 2 17 5" xfId="32322"/>
    <cellStyle name="Note 8 2 17 5 2" xfId="32323"/>
    <cellStyle name="Note 8 2 17 5 3" xfId="32324"/>
    <cellStyle name="Note 8 2 17 6" xfId="32325"/>
    <cellStyle name="Note 8 2 17 7" xfId="32326"/>
    <cellStyle name="Note 8 2 18" xfId="32327"/>
    <cellStyle name="Note 8 2 18 2" xfId="32328"/>
    <cellStyle name="Note 8 2 18 2 2" xfId="32329"/>
    <cellStyle name="Note 8 2 18 2 3" xfId="32330"/>
    <cellStyle name="Note 8 2 18 3" xfId="32331"/>
    <cellStyle name="Note 8 2 18 3 2" xfId="32332"/>
    <cellStyle name="Note 8 2 18 3 3" xfId="32333"/>
    <cellStyle name="Note 8 2 18 4" xfId="32334"/>
    <cellStyle name="Note 8 2 18 4 2" xfId="32335"/>
    <cellStyle name="Note 8 2 18 4 3" xfId="32336"/>
    <cellStyle name="Note 8 2 18 5" xfId="32337"/>
    <cellStyle name="Note 8 2 18 5 2" xfId="32338"/>
    <cellStyle name="Note 8 2 18 5 3" xfId="32339"/>
    <cellStyle name="Note 8 2 18 6" xfId="32340"/>
    <cellStyle name="Note 8 2 18 7" xfId="32341"/>
    <cellStyle name="Note 8 2 19" xfId="32342"/>
    <cellStyle name="Note 8 2 19 2" xfId="32343"/>
    <cellStyle name="Note 8 2 19 3" xfId="32344"/>
    <cellStyle name="Note 8 2 2" xfId="32345"/>
    <cellStyle name="Note 8 2 2 10" xfId="32346"/>
    <cellStyle name="Note 8 2 2 2" xfId="32347"/>
    <cellStyle name="Note 8 2 2 2 2" xfId="32348"/>
    <cellStyle name="Note 8 2 2 2 3" xfId="32349"/>
    <cellStyle name="Note 8 2 2 2 4" xfId="32350"/>
    <cellStyle name="Note 8 2 2 3" xfId="32351"/>
    <cellStyle name="Note 8 2 2 3 2" xfId="32352"/>
    <cellStyle name="Note 8 2 2 3 3" xfId="32353"/>
    <cellStyle name="Note 8 2 2 4" xfId="32354"/>
    <cellStyle name="Note 8 2 2 4 2" xfId="32355"/>
    <cellStyle name="Note 8 2 2 4 3" xfId="32356"/>
    <cellStyle name="Note 8 2 2 5" xfId="32357"/>
    <cellStyle name="Note 8 2 2 5 2" xfId="32358"/>
    <cellStyle name="Note 8 2 2 5 3" xfId="32359"/>
    <cellStyle name="Note 8 2 2 6" xfId="32360"/>
    <cellStyle name="Note 8 2 2 6 2" xfId="32361"/>
    <cellStyle name="Note 8 2 2 6 3" xfId="32362"/>
    <cellStyle name="Note 8 2 2 7" xfId="32363"/>
    <cellStyle name="Note 8 2 2 7 2" xfId="32364"/>
    <cellStyle name="Note 8 2 2 7 3" xfId="32365"/>
    <cellStyle name="Note 8 2 2 8" xfId="32366"/>
    <cellStyle name="Note 8 2 2 9" xfId="32367"/>
    <cellStyle name="Note 8 2 20" xfId="32368"/>
    <cellStyle name="Note 8 2 20 2" xfId="32369"/>
    <cellStyle name="Note 8 2 20 3" xfId="32370"/>
    <cellStyle name="Note 8 2 21" xfId="32371"/>
    <cellStyle name="Note 8 2 21 2" xfId="32372"/>
    <cellStyle name="Note 8 2 21 3" xfId="32373"/>
    <cellStyle name="Note 8 2 22" xfId="32374"/>
    <cellStyle name="Note 8 2 3" xfId="32375"/>
    <cellStyle name="Note 8 2 3 10" xfId="32376"/>
    <cellStyle name="Note 8 2 3 11" xfId="32377"/>
    <cellStyle name="Note 8 2 3 2" xfId="32378"/>
    <cellStyle name="Note 8 2 3 2 2" xfId="32379"/>
    <cellStyle name="Note 8 2 3 2 3" xfId="32380"/>
    <cellStyle name="Note 8 2 3 2 4" xfId="32381"/>
    <cellStyle name="Note 8 2 3 3" xfId="32382"/>
    <cellStyle name="Note 8 2 3 3 2" xfId="32383"/>
    <cellStyle name="Note 8 2 3 3 3" xfId="32384"/>
    <cellStyle name="Note 8 2 3 4" xfId="32385"/>
    <cellStyle name="Note 8 2 3 4 2" xfId="32386"/>
    <cellStyle name="Note 8 2 3 4 3" xfId="32387"/>
    <cellStyle name="Note 8 2 3 5" xfId="32388"/>
    <cellStyle name="Note 8 2 3 5 2" xfId="32389"/>
    <cellStyle name="Note 8 2 3 5 3" xfId="32390"/>
    <cellStyle name="Note 8 2 3 6" xfId="32391"/>
    <cellStyle name="Note 8 2 3 6 2" xfId="32392"/>
    <cellStyle name="Note 8 2 3 6 3" xfId="32393"/>
    <cellStyle name="Note 8 2 3 7" xfId="32394"/>
    <cellStyle name="Note 8 2 3 7 2" xfId="32395"/>
    <cellStyle name="Note 8 2 3 7 3" xfId="32396"/>
    <cellStyle name="Note 8 2 3 8" xfId="32397"/>
    <cellStyle name="Note 8 2 3 8 2" xfId="32398"/>
    <cellStyle name="Note 8 2 3 8 3" xfId="32399"/>
    <cellStyle name="Note 8 2 3 9" xfId="32400"/>
    <cellStyle name="Note 8 2 4" xfId="32401"/>
    <cellStyle name="Note 8 2 4 2" xfId="32402"/>
    <cellStyle name="Note 8 2 4 2 2" xfId="32403"/>
    <cellStyle name="Note 8 2 4 2 3" xfId="32404"/>
    <cellStyle name="Note 8 2 4 3" xfId="32405"/>
    <cellStyle name="Note 8 2 4 3 2" xfId="32406"/>
    <cellStyle name="Note 8 2 4 3 3" xfId="32407"/>
    <cellStyle name="Note 8 2 4 4" xfId="32408"/>
    <cellStyle name="Note 8 2 4 4 2" xfId="32409"/>
    <cellStyle name="Note 8 2 4 4 3" xfId="32410"/>
    <cellStyle name="Note 8 2 4 5" xfId="32411"/>
    <cellStyle name="Note 8 2 4 5 2" xfId="32412"/>
    <cellStyle name="Note 8 2 4 5 3" xfId="32413"/>
    <cellStyle name="Note 8 2 4 6" xfId="32414"/>
    <cellStyle name="Note 8 2 5" xfId="32415"/>
    <cellStyle name="Note 8 2 5 2" xfId="32416"/>
    <cellStyle name="Note 8 2 5 2 2" xfId="32417"/>
    <cellStyle name="Note 8 2 5 2 3" xfId="32418"/>
    <cellStyle name="Note 8 2 5 3" xfId="32419"/>
    <cellStyle name="Note 8 2 5 3 2" xfId="32420"/>
    <cellStyle name="Note 8 2 5 3 3" xfId="32421"/>
    <cellStyle name="Note 8 2 5 4" xfId="32422"/>
    <cellStyle name="Note 8 2 5 4 2" xfId="32423"/>
    <cellStyle name="Note 8 2 5 4 3" xfId="32424"/>
    <cellStyle name="Note 8 2 5 5" xfId="32425"/>
    <cellStyle name="Note 8 2 5 5 2" xfId="32426"/>
    <cellStyle name="Note 8 2 5 5 3" xfId="32427"/>
    <cellStyle name="Note 8 2 5 6" xfId="32428"/>
    <cellStyle name="Note 8 2 6" xfId="32429"/>
    <cellStyle name="Note 8 2 6 2" xfId="32430"/>
    <cellStyle name="Note 8 2 6 2 2" xfId="32431"/>
    <cellStyle name="Note 8 2 6 2 3" xfId="32432"/>
    <cellStyle name="Note 8 2 6 3" xfId="32433"/>
    <cellStyle name="Note 8 2 6 3 2" xfId="32434"/>
    <cellStyle name="Note 8 2 6 3 3" xfId="32435"/>
    <cellStyle name="Note 8 2 6 4" xfId="32436"/>
    <cellStyle name="Note 8 2 6 4 2" xfId="32437"/>
    <cellStyle name="Note 8 2 6 4 3" xfId="32438"/>
    <cellStyle name="Note 8 2 6 5" xfId="32439"/>
    <cellStyle name="Note 8 2 6 5 2" xfId="32440"/>
    <cellStyle name="Note 8 2 6 5 3" xfId="32441"/>
    <cellStyle name="Note 8 2 6 6" xfId="32442"/>
    <cellStyle name="Note 8 2 7" xfId="32443"/>
    <cellStyle name="Note 8 2 7 2" xfId="32444"/>
    <cellStyle name="Note 8 2 7 2 2" xfId="32445"/>
    <cellStyle name="Note 8 2 7 2 3" xfId="32446"/>
    <cellStyle name="Note 8 2 7 3" xfId="32447"/>
    <cellStyle name="Note 8 2 7 3 2" xfId="32448"/>
    <cellStyle name="Note 8 2 7 3 3" xfId="32449"/>
    <cellStyle name="Note 8 2 7 4" xfId="32450"/>
    <cellStyle name="Note 8 2 7 4 2" xfId="32451"/>
    <cellStyle name="Note 8 2 7 4 3" xfId="32452"/>
    <cellStyle name="Note 8 2 7 5" xfId="32453"/>
    <cellStyle name="Note 8 2 7 5 2" xfId="32454"/>
    <cellStyle name="Note 8 2 7 5 3" xfId="32455"/>
    <cellStyle name="Note 8 2 7 6" xfId="32456"/>
    <cellStyle name="Note 8 2 8" xfId="32457"/>
    <cellStyle name="Note 8 2 8 2" xfId="32458"/>
    <cellStyle name="Note 8 2 8 2 2" xfId="32459"/>
    <cellStyle name="Note 8 2 8 2 3" xfId="32460"/>
    <cellStyle name="Note 8 2 8 3" xfId="32461"/>
    <cellStyle name="Note 8 2 8 3 2" xfId="32462"/>
    <cellStyle name="Note 8 2 8 3 3" xfId="32463"/>
    <cellStyle name="Note 8 2 8 4" xfId="32464"/>
    <cellStyle name="Note 8 2 8 4 2" xfId="32465"/>
    <cellStyle name="Note 8 2 8 4 3" xfId="32466"/>
    <cellStyle name="Note 8 2 8 5" xfId="32467"/>
    <cellStyle name="Note 8 2 8 5 2" xfId="32468"/>
    <cellStyle name="Note 8 2 8 5 3" xfId="32469"/>
    <cellStyle name="Note 8 2 8 6" xfId="32470"/>
    <cellStyle name="Note 8 2 9" xfId="32471"/>
    <cellStyle name="Note 8 2 9 2" xfId="32472"/>
    <cellStyle name="Note 8 2 9 2 2" xfId="32473"/>
    <cellStyle name="Note 8 2 9 2 3" xfId="32474"/>
    <cellStyle name="Note 8 2 9 3" xfId="32475"/>
    <cellStyle name="Note 8 2 9 3 2" xfId="32476"/>
    <cellStyle name="Note 8 2 9 3 3" xfId="32477"/>
    <cellStyle name="Note 8 2 9 4" xfId="32478"/>
    <cellStyle name="Note 8 2 9 4 2" xfId="32479"/>
    <cellStyle name="Note 8 2 9 4 3" xfId="32480"/>
    <cellStyle name="Note 8 2 9 5" xfId="32481"/>
    <cellStyle name="Note 8 2 9 5 2" xfId="32482"/>
    <cellStyle name="Note 8 2 9 5 3" xfId="32483"/>
    <cellStyle name="Note 8 2 9 6" xfId="32484"/>
    <cellStyle name="Note 8 2 9 7" xfId="32485"/>
    <cellStyle name="Note 8 3" xfId="32486"/>
    <cellStyle name="Note 8 3 10" xfId="32487"/>
    <cellStyle name="Note 8 3 11" xfId="32488"/>
    <cellStyle name="Note 8 3 2" xfId="32489"/>
    <cellStyle name="Note 8 3 2 10" xfId="32490"/>
    <cellStyle name="Note 8 3 2 2" xfId="32491"/>
    <cellStyle name="Note 8 3 2 2 2" xfId="32492"/>
    <cellStyle name="Note 8 3 2 2 3" xfId="32493"/>
    <cellStyle name="Note 8 3 2 2 4" xfId="32494"/>
    <cellStyle name="Note 8 3 2 3" xfId="32495"/>
    <cellStyle name="Note 8 3 2 3 2" xfId="32496"/>
    <cellStyle name="Note 8 3 2 3 3" xfId="32497"/>
    <cellStyle name="Note 8 3 2 4" xfId="32498"/>
    <cellStyle name="Note 8 3 2 4 2" xfId="32499"/>
    <cellStyle name="Note 8 3 2 4 3" xfId="32500"/>
    <cellStyle name="Note 8 3 2 5" xfId="32501"/>
    <cellStyle name="Note 8 3 2 5 2" xfId="32502"/>
    <cellStyle name="Note 8 3 2 5 3" xfId="32503"/>
    <cellStyle name="Note 8 3 2 6" xfId="32504"/>
    <cellStyle name="Note 8 3 2 6 2" xfId="32505"/>
    <cellStyle name="Note 8 3 2 6 3" xfId="32506"/>
    <cellStyle name="Note 8 3 2 7" xfId="32507"/>
    <cellStyle name="Note 8 3 2 7 2" xfId="32508"/>
    <cellStyle name="Note 8 3 2 7 3" xfId="32509"/>
    <cellStyle name="Note 8 3 2 8" xfId="32510"/>
    <cellStyle name="Note 8 3 2 9" xfId="32511"/>
    <cellStyle name="Note 8 3 3" xfId="32512"/>
    <cellStyle name="Note 8 3 3 2" xfId="32513"/>
    <cellStyle name="Note 8 3 3 2 2" xfId="32514"/>
    <cellStyle name="Note 8 3 3 2 3" xfId="32515"/>
    <cellStyle name="Note 8 3 3 2 4" xfId="32516"/>
    <cellStyle name="Note 8 3 3 3" xfId="32517"/>
    <cellStyle name="Note 8 3 3 3 2" xfId="32518"/>
    <cellStyle name="Note 8 3 3 3 3" xfId="32519"/>
    <cellStyle name="Note 8 3 3 4" xfId="32520"/>
    <cellStyle name="Note 8 3 3 4 2" xfId="32521"/>
    <cellStyle name="Note 8 3 3 4 3" xfId="32522"/>
    <cellStyle name="Note 8 3 3 5" xfId="32523"/>
    <cellStyle name="Note 8 3 3 6" xfId="32524"/>
    <cellStyle name="Note 8 3 3 7" xfId="32525"/>
    <cellStyle name="Note 8 3 4" xfId="32526"/>
    <cellStyle name="Note 8 3 4 2" xfId="32527"/>
    <cellStyle name="Note 8 3 4 3" xfId="32528"/>
    <cellStyle name="Note 8 3 5" xfId="32529"/>
    <cellStyle name="Note 8 3 5 2" xfId="32530"/>
    <cellStyle name="Note 8 3 5 3" xfId="32531"/>
    <cellStyle name="Note 8 3 6" xfId="32532"/>
    <cellStyle name="Note 8 3 6 2" xfId="32533"/>
    <cellStyle name="Note 8 3 6 3" xfId="32534"/>
    <cellStyle name="Note 8 3 7" xfId="32535"/>
    <cellStyle name="Note 8 3 7 2" xfId="32536"/>
    <cellStyle name="Note 8 3 7 3" xfId="32537"/>
    <cellStyle name="Note 8 3 8" xfId="32538"/>
    <cellStyle name="Note 8 3 8 2" xfId="32539"/>
    <cellStyle name="Note 8 3 8 3" xfId="32540"/>
    <cellStyle name="Note 8 3 9" xfId="32541"/>
    <cellStyle name="Note 8 4" xfId="32542"/>
    <cellStyle name="Note 8 4 10" xfId="32543"/>
    <cellStyle name="Note 8 4 11" xfId="32544"/>
    <cellStyle name="Note 8 4 2" xfId="32545"/>
    <cellStyle name="Note 8 4 2 10" xfId="32546"/>
    <cellStyle name="Note 8 4 2 2" xfId="32547"/>
    <cellStyle name="Note 8 4 2 2 2" xfId="32548"/>
    <cellStyle name="Note 8 4 2 2 3" xfId="32549"/>
    <cellStyle name="Note 8 4 2 2 4" xfId="32550"/>
    <cellStyle name="Note 8 4 2 3" xfId="32551"/>
    <cellStyle name="Note 8 4 2 3 2" xfId="32552"/>
    <cellStyle name="Note 8 4 2 3 3" xfId="32553"/>
    <cellStyle name="Note 8 4 2 4" xfId="32554"/>
    <cellStyle name="Note 8 4 2 4 2" xfId="32555"/>
    <cellStyle name="Note 8 4 2 4 3" xfId="32556"/>
    <cellStyle name="Note 8 4 2 5" xfId="32557"/>
    <cellStyle name="Note 8 4 2 5 2" xfId="32558"/>
    <cellStyle name="Note 8 4 2 5 3" xfId="32559"/>
    <cellStyle name="Note 8 4 2 6" xfId="32560"/>
    <cellStyle name="Note 8 4 2 6 2" xfId="32561"/>
    <cellStyle name="Note 8 4 2 6 3" xfId="32562"/>
    <cellStyle name="Note 8 4 2 7" xfId="32563"/>
    <cellStyle name="Note 8 4 2 7 2" xfId="32564"/>
    <cellStyle name="Note 8 4 2 7 3" xfId="32565"/>
    <cellStyle name="Note 8 4 2 8" xfId="32566"/>
    <cellStyle name="Note 8 4 2 9" xfId="32567"/>
    <cellStyle name="Note 8 4 3" xfId="32568"/>
    <cellStyle name="Note 8 4 3 2" xfId="32569"/>
    <cellStyle name="Note 8 4 3 2 2" xfId="32570"/>
    <cellStyle name="Note 8 4 3 2 3" xfId="32571"/>
    <cellStyle name="Note 8 4 3 2 4" xfId="32572"/>
    <cellStyle name="Note 8 4 3 3" xfId="32573"/>
    <cellStyle name="Note 8 4 3 3 2" xfId="32574"/>
    <cellStyle name="Note 8 4 3 3 3" xfId="32575"/>
    <cellStyle name="Note 8 4 3 4" xfId="32576"/>
    <cellStyle name="Note 8 4 3 4 2" xfId="32577"/>
    <cellStyle name="Note 8 4 3 4 3" xfId="32578"/>
    <cellStyle name="Note 8 4 3 5" xfId="32579"/>
    <cellStyle name="Note 8 4 3 6" xfId="32580"/>
    <cellStyle name="Note 8 4 3 7" xfId="32581"/>
    <cellStyle name="Note 8 4 4" xfId="32582"/>
    <cellStyle name="Note 8 4 4 2" xfId="32583"/>
    <cellStyle name="Note 8 4 4 3" xfId="32584"/>
    <cellStyle name="Note 8 4 5" xfId="32585"/>
    <cellStyle name="Note 8 4 5 2" xfId="32586"/>
    <cellStyle name="Note 8 4 5 3" xfId="32587"/>
    <cellStyle name="Note 8 4 6" xfId="32588"/>
    <cellStyle name="Note 8 4 6 2" xfId="32589"/>
    <cellStyle name="Note 8 4 6 3" xfId="32590"/>
    <cellStyle name="Note 8 4 7" xfId="32591"/>
    <cellStyle name="Note 8 4 7 2" xfId="32592"/>
    <cellStyle name="Note 8 4 7 3" xfId="32593"/>
    <cellStyle name="Note 8 4 8" xfId="32594"/>
    <cellStyle name="Note 8 4 8 2" xfId="32595"/>
    <cellStyle name="Note 8 4 8 3" xfId="32596"/>
    <cellStyle name="Note 8 4 9" xfId="32597"/>
    <cellStyle name="Note 8 5" xfId="32598"/>
    <cellStyle name="Note 8 5 10" xfId="32599"/>
    <cellStyle name="Note 8 5 11" xfId="32600"/>
    <cellStyle name="Note 8 5 2" xfId="32601"/>
    <cellStyle name="Note 8 5 2 2" xfId="32602"/>
    <cellStyle name="Note 8 5 2 2 2" xfId="32603"/>
    <cellStyle name="Note 8 5 2 2 3" xfId="32604"/>
    <cellStyle name="Note 8 5 2 2 4" xfId="32605"/>
    <cellStyle name="Note 8 5 2 3" xfId="32606"/>
    <cellStyle name="Note 8 5 2 3 2" xfId="32607"/>
    <cellStyle name="Note 8 5 2 3 3" xfId="32608"/>
    <cellStyle name="Note 8 5 2 4" xfId="32609"/>
    <cellStyle name="Note 8 5 2 5" xfId="32610"/>
    <cellStyle name="Note 8 5 2 6" xfId="32611"/>
    <cellStyle name="Note 8 5 3" xfId="32612"/>
    <cellStyle name="Note 8 5 3 2" xfId="32613"/>
    <cellStyle name="Note 8 5 3 2 2" xfId="32614"/>
    <cellStyle name="Note 8 5 3 2 3" xfId="32615"/>
    <cellStyle name="Note 8 5 3 2 4" xfId="32616"/>
    <cellStyle name="Note 8 5 3 3" xfId="32617"/>
    <cellStyle name="Note 8 5 3 3 2" xfId="32618"/>
    <cellStyle name="Note 8 5 3 3 3" xfId="32619"/>
    <cellStyle name="Note 8 5 3 4" xfId="32620"/>
    <cellStyle name="Note 8 5 3 4 2" xfId="32621"/>
    <cellStyle name="Note 8 5 3 4 3" xfId="32622"/>
    <cellStyle name="Note 8 5 3 5" xfId="32623"/>
    <cellStyle name="Note 8 5 3 6" xfId="32624"/>
    <cellStyle name="Note 8 5 3 7" xfId="32625"/>
    <cellStyle name="Note 8 5 4" xfId="32626"/>
    <cellStyle name="Note 8 5 4 2" xfId="32627"/>
    <cellStyle name="Note 8 5 4 3" xfId="32628"/>
    <cellStyle name="Note 8 5 5" xfId="32629"/>
    <cellStyle name="Note 8 5 5 2" xfId="32630"/>
    <cellStyle name="Note 8 5 5 3" xfId="32631"/>
    <cellStyle name="Note 8 5 6" xfId="32632"/>
    <cellStyle name="Note 8 5 6 2" xfId="32633"/>
    <cellStyle name="Note 8 5 6 3" xfId="32634"/>
    <cellStyle name="Note 8 5 7" xfId="32635"/>
    <cellStyle name="Note 8 5 7 2" xfId="32636"/>
    <cellStyle name="Note 8 5 7 3" xfId="32637"/>
    <cellStyle name="Note 8 5 8" xfId="32638"/>
    <cellStyle name="Note 8 5 8 2" xfId="32639"/>
    <cellStyle name="Note 8 5 8 3" xfId="32640"/>
    <cellStyle name="Note 8 5 9" xfId="32641"/>
    <cellStyle name="Note 8 6" xfId="32642"/>
    <cellStyle name="Note 8 6 10" xfId="32643"/>
    <cellStyle name="Note 8 6 11" xfId="32644"/>
    <cellStyle name="Note 8 6 2" xfId="32645"/>
    <cellStyle name="Note 8 6 2 2" xfId="32646"/>
    <cellStyle name="Note 8 6 2 2 2" xfId="32647"/>
    <cellStyle name="Note 8 6 2 2 3" xfId="32648"/>
    <cellStyle name="Note 8 6 2 2 4" xfId="32649"/>
    <cellStyle name="Note 8 6 2 3" xfId="32650"/>
    <cellStyle name="Note 8 6 2 3 2" xfId="32651"/>
    <cellStyle name="Note 8 6 2 3 3" xfId="32652"/>
    <cellStyle name="Note 8 6 2 4" xfId="32653"/>
    <cellStyle name="Note 8 6 2 5" xfId="32654"/>
    <cellStyle name="Note 8 6 2 6" xfId="32655"/>
    <cellStyle name="Note 8 6 3" xfId="32656"/>
    <cellStyle name="Note 8 6 3 2" xfId="32657"/>
    <cellStyle name="Note 8 6 3 2 2" xfId="32658"/>
    <cellStyle name="Note 8 6 3 2 3" xfId="32659"/>
    <cellStyle name="Note 8 6 3 2 4" xfId="32660"/>
    <cellStyle name="Note 8 6 3 3" xfId="32661"/>
    <cellStyle name="Note 8 6 3 3 2" xfId="32662"/>
    <cellStyle name="Note 8 6 3 3 3" xfId="32663"/>
    <cellStyle name="Note 8 6 3 4" xfId="32664"/>
    <cellStyle name="Note 8 6 3 4 2" xfId="32665"/>
    <cellStyle name="Note 8 6 3 4 3" xfId="32666"/>
    <cellStyle name="Note 8 6 3 5" xfId="32667"/>
    <cellStyle name="Note 8 6 3 6" xfId="32668"/>
    <cellStyle name="Note 8 6 3 7" xfId="32669"/>
    <cellStyle name="Note 8 6 4" xfId="32670"/>
    <cellStyle name="Note 8 6 4 2" xfId="32671"/>
    <cellStyle name="Note 8 6 4 3" xfId="32672"/>
    <cellStyle name="Note 8 6 5" xfId="32673"/>
    <cellStyle name="Note 8 6 5 2" xfId="32674"/>
    <cellStyle name="Note 8 6 5 3" xfId="32675"/>
    <cellStyle name="Note 8 6 6" xfId="32676"/>
    <cellStyle name="Note 8 6 6 2" xfId="32677"/>
    <cellStyle name="Note 8 6 6 3" xfId="32678"/>
    <cellStyle name="Note 8 6 7" xfId="32679"/>
    <cellStyle name="Note 8 6 7 2" xfId="32680"/>
    <cellStyle name="Note 8 6 7 3" xfId="32681"/>
    <cellStyle name="Note 8 6 8" xfId="32682"/>
    <cellStyle name="Note 8 6 8 2" xfId="32683"/>
    <cellStyle name="Note 8 6 8 3" xfId="32684"/>
    <cellStyle name="Note 8 6 9" xfId="32685"/>
    <cellStyle name="Note 8 7" xfId="32686"/>
    <cellStyle name="Note 8 7 10" xfId="32687"/>
    <cellStyle name="Note 8 7 11" xfId="32688"/>
    <cellStyle name="Note 8 7 2" xfId="32689"/>
    <cellStyle name="Note 8 7 2 2" xfId="32690"/>
    <cellStyle name="Note 8 7 2 2 2" xfId="32691"/>
    <cellStyle name="Note 8 7 2 2 3" xfId="32692"/>
    <cellStyle name="Note 8 7 2 2 4" xfId="32693"/>
    <cellStyle name="Note 8 7 2 3" xfId="32694"/>
    <cellStyle name="Note 8 7 2 3 2" xfId="32695"/>
    <cellStyle name="Note 8 7 2 3 3" xfId="32696"/>
    <cellStyle name="Note 8 7 2 4" xfId="32697"/>
    <cellStyle name="Note 8 7 2 5" xfId="32698"/>
    <cellStyle name="Note 8 7 2 6" xfId="32699"/>
    <cellStyle name="Note 8 7 3" xfId="32700"/>
    <cellStyle name="Note 8 7 3 2" xfId="32701"/>
    <cellStyle name="Note 8 7 3 2 2" xfId="32702"/>
    <cellStyle name="Note 8 7 3 2 3" xfId="32703"/>
    <cellStyle name="Note 8 7 3 2 4" xfId="32704"/>
    <cellStyle name="Note 8 7 3 3" xfId="32705"/>
    <cellStyle name="Note 8 7 3 3 2" xfId="32706"/>
    <cellStyle name="Note 8 7 3 3 3" xfId="32707"/>
    <cellStyle name="Note 8 7 3 4" xfId="32708"/>
    <cellStyle name="Note 8 7 3 4 2" xfId="32709"/>
    <cellStyle name="Note 8 7 3 4 3" xfId="32710"/>
    <cellStyle name="Note 8 7 3 5" xfId="32711"/>
    <cellStyle name="Note 8 7 3 6" xfId="32712"/>
    <cellStyle name="Note 8 7 3 7" xfId="32713"/>
    <cellStyle name="Note 8 7 4" xfId="32714"/>
    <cellStyle name="Note 8 7 4 2" xfId="32715"/>
    <cellStyle name="Note 8 7 4 3" xfId="32716"/>
    <cellStyle name="Note 8 7 5" xfId="32717"/>
    <cellStyle name="Note 8 7 5 2" xfId="32718"/>
    <cellStyle name="Note 8 7 5 3" xfId="32719"/>
    <cellStyle name="Note 8 7 6" xfId="32720"/>
    <cellStyle name="Note 8 7 6 2" xfId="32721"/>
    <cellStyle name="Note 8 7 6 3" xfId="32722"/>
    <cellStyle name="Note 8 7 7" xfId="32723"/>
    <cellStyle name="Note 8 7 7 2" xfId="32724"/>
    <cellStyle name="Note 8 7 7 3" xfId="32725"/>
    <cellStyle name="Note 8 7 8" xfId="32726"/>
    <cellStyle name="Note 8 7 8 2" xfId="32727"/>
    <cellStyle name="Note 8 7 8 3" xfId="32728"/>
    <cellStyle name="Note 8 7 9" xfId="32729"/>
    <cellStyle name="Note 8 8" xfId="32730"/>
    <cellStyle name="Note 8 8 10" xfId="32731"/>
    <cellStyle name="Note 8 8 2" xfId="32732"/>
    <cellStyle name="Note 8 8 2 2" xfId="32733"/>
    <cellStyle name="Note 8 8 2 3" xfId="32734"/>
    <cellStyle name="Note 8 8 2 4" xfId="32735"/>
    <cellStyle name="Note 8 8 3" xfId="32736"/>
    <cellStyle name="Note 8 8 3 2" xfId="32737"/>
    <cellStyle name="Note 8 8 3 3" xfId="32738"/>
    <cellStyle name="Note 8 8 4" xfId="32739"/>
    <cellStyle name="Note 8 8 4 2" xfId="32740"/>
    <cellStyle name="Note 8 8 4 3" xfId="32741"/>
    <cellStyle name="Note 8 8 5" xfId="32742"/>
    <cellStyle name="Note 8 8 5 2" xfId="32743"/>
    <cellStyle name="Note 8 8 5 3" xfId="32744"/>
    <cellStyle name="Note 8 8 6" xfId="32745"/>
    <cellStyle name="Note 8 8 6 2" xfId="32746"/>
    <cellStyle name="Note 8 8 6 3" xfId="32747"/>
    <cellStyle name="Note 8 8 7" xfId="32748"/>
    <cellStyle name="Note 8 8 7 2" xfId="32749"/>
    <cellStyle name="Note 8 8 7 3" xfId="32750"/>
    <cellStyle name="Note 8 8 8" xfId="32751"/>
    <cellStyle name="Note 8 8 9" xfId="32752"/>
    <cellStyle name="Note 8 9" xfId="32753"/>
    <cellStyle name="Note 8 9 2" xfId="32754"/>
    <cellStyle name="Note 8 9 2 2" xfId="32755"/>
    <cellStyle name="Note 8 9 2 3" xfId="32756"/>
    <cellStyle name="Note 8 9 2 4" xfId="32757"/>
    <cellStyle name="Note 8 9 3" xfId="32758"/>
    <cellStyle name="Note 8 9 3 2" xfId="32759"/>
    <cellStyle name="Note 8 9 3 3" xfId="32760"/>
    <cellStyle name="Note 8 9 4" xfId="32761"/>
    <cellStyle name="Note 8 9 4 2" xfId="32762"/>
    <cellStyle name="Note 8 9 4 3" xfId="32763"/>
    <cellStyle name="Note 8 9 5" xfId="32764"/>
    <cellStyle name="Note 8 9 6" xfId="32765"/>
    <cellStyle name="Note 8 9 7" xfId="32766"/>
    <cellStyle name="Note 9" xfId="32767"/>
    <cellStyle name="Note 9 10" xfId="32768"/>
    <cellStyle name="Note 9 2" xfId="32769"/>
    <cellStyle name="Note 9 2 10" xfId="32770"/>
    <cellStyle name="Note 9 2 10 2" xfId="32771"/>
    <cellStyle name="Note 9 2 10 2 2" xfId="32772"/>
    <cellStyle name="Note 9 2 10 2 3" xfId="32773"/>
    <cellStyle name="Note 9 2 10 3" xfId="32774"/>
    <cellStyle name="Note 9 2 10 3 2" xfId="32775"/>
    <cellStyle name="Note 9 2 10 3 3" xfId="32776"/>
    <cellStyle name="Note 9 2 10 4" xfId="32777"/>
    <cellStyle name="Note 9 2 10 4 2" xfId="32778"/>
    <cellStyle name="Note 9 2 10 4 3" xfId="32779"/>
    <cellStyle name="Note 9 2 10 5" xfId="32780"/>
    <cellStyle name="Note 9 2 10 5 2" xfId="32781"/>
    <cellStyle name="Note 9 2 10 5 3" xfId="32782"/>
    <cellStyle name="Note 9 2 10 6" xfId="32783"/>
    <cellStyle name="Note 9 2 10 7" xfId="32784"/>
    <cellStyle name="Note 9 2 11" xfId="32785"/>
    <cellStyle name="Note 9 2 11 2" xfId="32786"/>
    <cellStyle name="Note 9 2 11 2 2" xfId="32787"/>
    <cellStyle name="Note 9 2 11 2 3" xfId="32788"/>
    <cellStyle name="Note 9 2 11 3" xfId="32789"/>
    <cellStyle name="Note 9 2 11 3 2" xfId="32790"/>
    <cellStyle name="Note 9 2 11 3 3" xfId="32791"/>
    <cellStyle name="Note 9 2 11 4" xfId="32792"/>
    <cellStyle name="Note 9 2 11 4 2" xfId="32793"/>
    <cellStyle name="Note 9 2 11 4 3" xfId="32794"/>
    <cellStyle name="Note 9 2 11 5" xfId="32795"/>
    <cellStyle name="Note 9 2 11 5 2" xfId="32796"/>
    <cellStyle name="Note 9 2 11 5 3" xfId="32797"/>
    <cellStyle name="Note 9 2 11 6" xfId="32798"/>
    <cellStyle name="Note 9 2 11 7" xfId="32799"/>
    <cellStyle name="Note 9 2 12" xfId="32800"/>
    <cellStyle name="Note 9 2 12 2" xfId="32801"/>
    <cellStyle name="Note 9 2 12 2 2" xfId="32802"/>
    <cellStyle name="Note 9 2 12 2 3" xfId="32803"/>
    <cellStyle name="Note 9 2 12 3" xfId="32804"/>
    <cellStyle name="Note 9 2 12 3 2" xfId="32805"/>
    <cellStyle name="Note 9 2 12 3 3" xfId="32806"/>
    <cellStyle name="Note 9 2 12 4" xfId="32807"/>
    <cellStyle name="Note 9 2 12 4 2" xfId="32808"/>
    <cellStyle name="Note 9 2 12 4 3" xfId="32809"/>
    <cellStyle name="Note 9 2 12 5" xfId="32810"/>
    <cellStyle name="Note 9 2 12 5 2" xfId="32811"/>
    <cellStyle name="Note 9 2 12 5 3" xfId="32812"/>
    <cellStyle name="Note 9 2 12 6" xfId="32813"/>
    <cellStyle name="Note 9 2 12 7" xfId="32814"/>
    <cellStyle name="Note 9 2 13" xfId="32815"/>
    <cellStyle name="Note 9 2 13 2" xfId="32816"/>
    <cellStyle name="Note 9 2 13 2 2" xfId="32817"/>
    <cellStyle name="Note 9 2 13 2 3" xfId="32818"/>
    <cellStyle name="Note 9 2 13 3" xfId="32819"/>
    <cellStyle name="Note 9 2 13 3 2" xfId="32820"/>
    <cellStyle name="Note 9 2 13 3 3" xfId="32821"/>
    <cellStyle name="Note 9 2 13 4" xfId="32822"/>
    <cellStyle name="Note 9 2 13 4 2" xfId="32823"/>
    <cellStyle name="Note 9 2 13 4 3" xfId="32824"/>
    <cellStyle name="Note 9 2 13 5" xfId="32825"/>
    <cellStyle name="Note 9 2 13 5 2" xfId="32826"/>
    <cellStyle name="Note 9 2 13 5 3" xfId="32827"/>
    <cellStyle name="Note 9 2 13 6" xfId="32828"/>
    <cellStyle name="Note 9 2 13 7" xfId="32829"/>
    <cellStyle name="Note 9 2 14" xfId="32830"/>
    <cellStyle name="Note 9 2 14 2" xfId="32831"/>
    <cellStyle name="Note 9 2 14 2 2" xfId="32832"/>
    <cellStyle name="Note 9 2 14 2 3" xfId="32833"/>
    <cellStyle name="Note 9 2 14 3" xfId="32834"/>
    <cellStyle name="Note 9 2 14 3 2" xfId="32835"/>
    <cellStyle name="Note 9 2 14 3 3" xfId="32836"/>
    <cellStyle name="Note 9 2 14 4" xfId="32837"/>
    <cellStyle name="Note 9 2 14 4 2" xfId="32838"/>
    <cellStyle name="Note 9 2 14 4 3" xfId="32839"/>
    <cellStyle name="Note 9 2 14 5" xfId="32840"/>
    <cellStyle name="Note 9 2 14 5 2" xfId="32841"/>
    <cellStyle name="Note 9 2 14 5 3" xfId="32842"/>
    <cellStyle name="Note 9 2 14 6" xfId="32843"/>
    <cellStyle name="Note 9 2 14 7" xfId="32844"/>
    <cellStyle name="Note 9 2 15" xfId="32845"/>
    <cellStyle name="Note 9 2 15 2" xfId="32846"/>
    <cellStyle name="Note 9 2 15 2 2" xfId="32847"/>
    <cellStyle name="Note 9 2 15 2 3" xfId="32848"/>
    <cellStyle name="Note 9 2 15 3" xfId="32849"/>
    <cellStyle name="Note 9 2 15 3 2" xfId="32850"/>
    <cellStyle name="Note 9 2 15 3 3" xfId="32851"/>
    <cellStyle name="Note 9 2 15 4" xfId="32852"/>
    <cellStyle name="Note 9 2 15 4 2" xfId="32853"/>
    <cellStyle name="Note 9 2 15 4 3" xfId="32854"/>
    <cellStyle name="Note 9 2 15 5" xfId="32855"/>
    <cellStyle name="Note 9 2 15 5 2" xfId="32856"/>
    <cellStyle name="Note 9 2 15 5 3" xfId="32857"/>
    <cellStyle name="Note 9 2 15 6" xfId="32858"/>
    <cellStyle name="Note 9 2 15 7" xfId="32859"/>
    <cellStyle name="Note 9 2 16" xfId="32860"/>
    <cellStyle name="Note 9 2 16 2" xfId="32861"/>
    <cellStyle name="Note 9 2 16 2 2" xfId="32862"/>
    <cellStyle name="Note 9 2 16 2 3" xfId="32863"/>
    <cellStyle name="Note 9 2 16 3" xfId="32864"/>
    <cellStyle name="Note 9 2 16 3 2" xfId="32865"/>
    <cellStyle name="Note 9 2 16 3 3" xfId="32866"/>
    <cellStyle name="Note 9 2 16 4" xfId="32867"/>
    <cellStyle name="Note 9 2 16 4 2" xfId="32868"/>
    <cellStyle name="Note 9 2 16 4 3" xfId="32869"/>
    <cellStyle name="Note 9 2 16 5" xfId="32870"/>
    <cellStyle name="Note 9 2 16 5 2" xfId="32871"/>
    <cellStyle name="Note 9 2 16 5 3" xfId="32872"/>
    <cellStyle name="Note 9 2 16 6" xfId="32873"/>
    <cellStyle name="Note 9 2 16 7" xfId="32874"/>
    <cellStyle name="Note 9 2 17" xfId="32875"/>
    <cellStyle name="Note 9 2 17 2" xfId="32876"/>
    <cellStyle name="Note 9 2 17 2 2" xfId="32877"/>
    <cellStyle name="Note 9 2 17 2 3" xfId="32878"/>
    <cellStyle name="Note 9 2 17 3" xfId="32879"/>
    <cellStyle name="Note 9 2 17 3 2" xfId="32880"/>
    <cellStyle name="Note 9 2 17 3 3" xfId="32881"/>
    <cellStyle name="Note 9 2 17 4" xfId="32882"/>
    <cellStyle name="Note 9 2 17 4 2" xfId="32883"/>
    <cellStyle name="Note 9 2 17 4 3" xfId="32884"/>
    <cellStyle name="Note 9 2 17 5" xfId="32885"/>
    <cellStyle name="Note 9 2 17 5 2" xfId="32886"/>
    <cellStyle name="Note 9 2 17 5 3" xfId="32887"/>
    <cellStyle name="Note 9 2 17 6" xfId="32888"/>
    <cellStyle name="Note 9 2 17 7" xfId="32889"/>
    <cellStyle name="Note 9 2 18" xfId="32890"/>
    <cellStyle name="Note 9 2 18 2" xfId="32891"/>
    <cellStyle name="Note 9 2 18 2 2" xfId="32892"/>
    <cellStyle name="Note 9 2 18 2 3" xfId="32893"/>
    <cellStyle name="Note 9 2 18 3" xfId="32894"/>
    <cellStyle name="Note 9 2 18 3 2" xfId="32895"/>
    <cellStyle name="Note 9 2 18 3 3" xfId="32896"/>
    <cellStyle name="Note 9 2 18 4" xfId="32897"/>
    <cellStyle name="Note 9 2 18 4 2" xfId="32898"/>
    <cellStyle name="Note 9 2 18 4 3" xfId="32899"/>
    <cellStyle name="Note 9 2 18 5" xfId="32900"/>
    <cellStyle name="Note 9 2 18 5 2" xfId="32901"/>
    <cellStyle name="Note 9 2 18 5 3" xfId="32902"/>
    <cellStyle name="Note 9 2 18 6" xfId="32903"/>
    <cellStyle name="Note 9 2 18 7" xfId="32904"/>
    <cellStyle name="Note 9 2 19" xfId="32905"/>
    <cellStyle name="Note 9 2 19 2" xfId="32906"/>
    <cellStyle name="Note 9 2 19 3" xfId="32907"/>
    <cellStyle name="Note 9 2 2" xfId="32908"/>
    <cellStyle name="Note 9 2 2 10" xfId="32909"/>
    <cellStyle name="Note 9 2 2 2" xfId="32910"/>
    <cellStyle name="Note 9 2 2 2 2" xfId="32911"/>
    <cellStyle name="Note 9 2 2 2 3" xfId="32912"/>
    <cellStyle name="Note 9 2 2 2 4" xfId="32913"/>
    <cellStyle name="Note 9 2 2 3" xfId="32914"/>
    <cellStyle name="Note 9 2 2 3 2" xfId="32915"/>
    <cellStyle name="Note 9 2 2 3 3" xfId="32916"/>
    <cellStyle name="Note 9 2 2 4" xfId="32917"/>
    <cellStyle name="Note 9 2 2 4 2" xfId="32918"/>
    <cellStyle name="Note 9 2 2 4 3" xfId="32919"/>
    <cellStyle name="Note 9 2 2 5" xfId="32920"/>
    <cellStyle name="Note 9 2 2 5 2" xfId="32921"/>
    <cellStyle name="Note 9 2 2 5 3" xfId="32922"/>
    <cellStyle name="Note 9 2 2 6" xfId="32923"/>
    <cellStyle name="Note 9 2 2 6 2" xfId="32924"/>
    <cellStyle name="Note 9 2 2 6 3" xfId="32925"/>
    <cellStyle name="Note 9 2 2 7" xfId="32926"/>
    <cellStyle name="Note 9 2 2 7 2" xfId="32927"/>
    <cellStyle name="Note 9 2 2 7 3" xfId="32928"/>
    <cellStyle name="Note 9 2 2 8" xfId="32929"/>
    <cellStyle name="Note 9 2 2 9" xfId="32930"/>
    <cellStyle name="Note 9 2 20" xfId="32931"/>
    <cellStyle name="Note 9 2 20 2" xfId="32932"/>
    <cellStyle name="Note 9 2 20 3" xfId="32933"/>
    <cellStyle name="Note 9 2 21" xfId="32934"/>
    <cellStyle name="Note 9 2 21 2" xfId="32935"/>
    <cellStyle name="Note 9 2 21 3" xfId="32936"/>
    <cellStyle name="Note 9 2 22" xfId="32937"/>
    <cellStyle name="Note 9 2 3" xfId="32938"/>
    <cellStyle name="Note 9 2 3 10" xfId="32939"/>
    <cellStyle name="Note 9 2 3 11" xfId="32940"/>
    <cellStyle name="Note 9 2 3 2" xfId="32941"/>
    <cellStyle name="Note 9 2 3 2 2" xfId="32942"/>
    <cellStyle name="Note 9 2 3 2 3" xfId="32943"/>
    <cellStyle name="Note 9 2 3 2 4" xfId="32944"/>
    <cellStyle name="Note 9 2 3 3" xfId="32945"/>
    <cellStyle name="Note 9 2 3 3 2" xfId="32946"/>
    <cellStyle name="Note 9 2 3 3 3" xfId="32947"/>
    <cellStyle name="Note 9 2 3 4" xfId="32948"/>
    <cellStyle name="Note 9 2 3 4 2" xfId="32949"/>
    <cellStyle name="Note 9 2 3 4 3" xfId="32950"/>
    <cellStyle name="Note 9 2 3 5" xfId="32951"/>
    <cellStyle name="Note 9 2 3 5 2" xfId="32952"/>
    <cellStyle name="Note 9 2 3 5 3" xfId="32953"/>
    <cellStyle name="Note 9 2 3 6" xfId="32954"/>
    <cellStyle name="Note 9 2 3 6 2" xfId="32955"/>
    <cellStyle name="Note 9 2 3 6 3" xfId="32956"/>
    <cellStyle name="Note 9 2 3 7" xfId="32957"/>
    <cellStyle name="Note 9 2 3 7 2" xfId="32958"/>
    <cellStyle name="Note 9 2 3 7 3" xfId="32959"/>
    <cellStyle name="Note 9 2 3 8" xfId="32960"/>
    <cellStyle name="Note 9 2 3 8 2" xfId="32961"/>
    <cellStyle name="Note 9 2 3 8 3" xfId="32962"/>
    <cellStyle name="Note 9 2 3 9" xfId="32963"/>
    <cellStyle name="Note 9 2 4" xfId="32964"/>
    <cellStyle name="Note 9 2 4 2" xfId="32965"/>
    <cellStyle name="Note 9 2 4 2 2" xfId="32966"/>
    <cellStyle name="Note 9 2 4 2 3" xfId="32967"/>
    <cellStyle name="Note 9 2 4 3" xfId="32968"/>
    <cellStyle name="Note 9 2 4 3 2" xfId="32969"/>
    <cellStyle name="Note 9 2 4 3 3" xfId="32970"/>
    <cellStyle name="Note 9 2 4 4" xfId="32971"/>
    <cellStyle name="Note 9 2 4 4 2" xfId="32972"/>
    <cellStyle name="Note 9 2 4 4 3" xfId="32973"/>
    <cellStyle name="Note 9 2 4 5" xfId="32974"/>
    <cellStyle name="Note 9 2 4 5 2" xfId="32975"/>
    <cellStyle name="Note 9 2 4 5 3" xfId="32976"/>
    <cellStyle name="Note 9 2 4 6" xfId="32977"/>
    <cellStyle name="Note 9 2 5" xfId="32978"/>
    <cellStyle name="Note 9 2 5 2" xfId="32979"/>
    <cellStyle name="Note 9 2 5 2 2" xfId="32980"/>
    <cellStyle name="Note 9 2 5 2 3" xfId="32981"/>
    <cellStyle name="Note 9 2 5 3" xfId="32982"/>
    <cellStyle name="Note 9 2 5 3 2" xfId="32983"/>
    <cellStyle name="Note 9 2 5 3 3" xfId="32984"/>
    <cellStyle name="Note 9 2 5 4" xfId="32985"/>
    <cellStyle name="Note 9 2 5 4 2" xfId="32986"/>
    <cellStyle name="Note 9 2 5 4 3" xfId="32987"/>
    <cellStyle name="Note 9 2 5 5" xfId="32988"/>
    <cellStyle name="Note 9 2 5 5 2" xfId="32989"/>
    <cellStyle name="Note 9 2 5 5 3" xfId="32990"/>
    <cellStyle name="Note 9 2 5 6" xfId="32991"/>
    <cellStyle name="Note 9 2 6" xfId="32992"/>
    <cellStyle name="Note 9 2 6 2" xfId="32993"/>
    <cellStyle name="Note 9 2 6 2 2" xfId="32994"/>
    <cellStyle name="Note 9 2 6 2 3" xfId="32995"/>
    <cellStyle name="Note 9 2 6 3" xfId="32996"/>
    <cellStyle name="Note 9 2 6 3 2" xfId="32997"/>
    <cellStyle name="Note 9 2 6 3 3" xfId="32998"/>
    <cellStyle name="Note 9 2 6 4" xfId="32999"/>
    <cellStyle name="Note 9 2 6 4 2" xfId="33000"/>
    <cellStyle name="Note 9 2 6 4 3" xfId="33001"/>
    <cellStyle name="Note 9 2 6 5" xfId="33002"/>
    <cellStyle name="Note 9 2 6 5 2" xfId="33003"/>
    <cellStyle name="Note 9 2 6 5 3" xfId="33004"/>
    <cellStyle name="Note 9 2 6 6" xfId="33005"/>
    <cellStyle name="Note 9 2 7" xfId="33006"/>
    <cellStyle name="Note 9 2 7 2" xfId="33007"/>
    <cellStyle name="Note 9 2 7 2 2" xfId="33008"/>
    <cellStyle name="Note 9 2 7 2 3" xfId="33009"/>
    <cellStyle name="Note 9 2 7 3" xfId="33010"/>
    <cellStyle name="Note 9 2 7 3 2" xfId="33011"/>
    <cellStyle name="Note 9 2 7 3 3" xfId="33012"/>
    <cellStyle name="Note 9 2 7 4" xfId="33013"/>
    <cellStyle name="Note 9 2 7 4 2" xfId="33014"/>
    <cellStyle name="Note 9 2 7 4 3" xfId="33015"/>
    <cellStyle name="Note 9 2 7 5" xfId="33016"/>
    <cellStyle name="Note 9 2 7 5 2" xfId="33017"/>
    <cellStyle name="Note 9 2 7 5 3" xfId="33018"/>
    <cellStyle name="Note 9 2 7 6" xfId="33019"/>
    <cellStyle name="Note 9 2 8" xfId="33020"/>
    <cellStyle name="Note 9 2 8 2" xfId="33021"/>
    <cellStyle name="Note 9 2 8 2 2" xfId="33022"/>
    <cellStyle name="Note 9 2 8 2 3" xfId="33023"/>
    <cellStyle name="Note 9 2 8 3" xfId="33024"/>
    <cellStyle name="Note 9 2 8 3 2" xfId="33025"/>
    <cellStyle name="Note 9 2 8 3 3" xfId="33026"/>
    <cellStyle name="Note 9 2 8 4" xfId="33027"/>
    <cellStyle name="Note 9 2 8 4 2" xfId="33028"/>
    <cellStyle name="Note 9 2 8 4 3" xfId="33029"/>
    <cellStyle name="Note 9 2 8 5" xfId="33030"/>
    <cellStyle name="Note 9 2 8 5 2" xfId="33031"/>
    <cellStyle name="Note 9 2 8 5 3" xfId="33032"/>
    <cellStyle name="Note 9 2 8 6" xfId="33033"/>
    <cellStyle name="Note 9 2 9" xfId="33034"/>
    <cellStyle name="Note 9 2 9 2" xfId="33035"/>
    <cellStyle name="Note 9 2 9 2 2" xfId="33036"/>
    <cellStyle name="Note 9 2 9 2 3" xfId="33037"/>
    <cellStyle name="Note 9 2 9 3" xfId="33038"/>
    <cellStyle name="Note 9 2 9 3 2" xfId="33039"/>
    <cellStyle name="Note 9 2 9 3 3" xfId="33040"/>
    <cellStyle name="Note 9 2 9 4" xfId="33041"/>
    <cellStyle name="Note 9 2 9 4 2" xfId="33042"/>
    <cellStyle name="Note 9 2 9 4 3" xfId="33043"/>
    <cellStyle name="Note 9 2 9 5" xfId="33044"/>
    <cellStyle name="Note 9 2 9 5 2" xfId="33045"/>
    <cellStyle name="Note 9 2 9 5 3" xfId="33046"/>
    <cellStyle name="Note 9 2 9 6" xfId="33047"/>
    <cellStyle name="Note 9 2 9 7" xfId="33048"/>
    <cellStyle name="Note 9 3" xfId="33049"/>
    <cellStyle name="Note 9 3 10" xfId="33050"/>
    <cellStyle name="Note 9 3 11" xfId="33051"/>
    <cellStyle name="Note 9 3 2" xfId="33052"/>
    <cellStyle name="Note 9 3 2 10" xfId="33053"/>
    <cellStyle name="Note 9 3 2 2" xfId="33054"/>
    <cellStyle name="Note 9 3 2 2 2" xfId="33055"/>
    <cellStyle name="Note 9 3 2 2 3" xfId="33056"/>
    <cellStyle name="Note 9 3 2 2 4" xfId="33057"/>
    <cellStyle name="Note 9 3 2 3" xfId="33058"/>
    <cellStyle name="Note 9 3 2 3 2" xfId="33059"/>
    <cellStyle name="Note 9 3 2 3 3" xfId="33060"/>
    <cellStyle name="Note 9 3 2 4" xfId="33061"/>
    <cellStyle name="Note 9 3 2 4 2" xfId="33062"/>
    <cellStyle name="Note 9 3 2 4 3" xfId="33063"/>
    <cellStyle name="Note 9 3 2 5" xfId="33064"/>
    <cellStyle name="Note 9 3 2 5 2" xfId="33065"/>
    <cellStyle name="Note 9 3 2 5 3" xfId="33066"/>
    <cellStyle name="Note 9 3 2 6" xfId="33067"/>
    <cellStyle name="Note 9 3 2 6 2" xfId="33068"/>
    <cellStyle name="Note 9 3 2 6 3" xfId="33069"/>
    <cellStyle name="Note 9 3 2 7" xfId="33070"/>
    <cellStyle name="Note 9 3 2 7 2" xfId="33071"/>
    <cellStyle name="Note 9 3 2 7 3" xfId="33072"/>
    <cellStyle name="Note 9 3 2 8" xfId="33073"/>
    <cellStyle name="Note 9 3 2 9" xfId="33074"/>
    <cellStyle name="Note 9 3 3" xfId="33075"/>
    <cellStyle name="Note 9 3 3 2" xfId="33076"/>
    <cellStyle name="Note 9 3 3 2 2" xfId="33077"/>
    <cellStyle name="Note 9 3 3 2 3" xfId="33078"/>
    <cellStyle name="Note 9 3 3 2 4" xfId="33079"/>
    <cellStyle name="Note 9 3 3 3" xfId="33080"/>
    <cellStyle name="Note 9 3 3 3 2" xfId="33081"/>
    <cellStyle name="Note 9 3 3 3 3" xfId="33082"/>
    <cellStyle name="Note 9 3 3 4" xfId="33083"/>
    <cellStyle name="Note 9 3 3 4 2" xfId="33084"/>
    <cellStyle name="Note 9 3 3 4 3" xfId="33085"/>
    <cellStyle name="Note 9 3 3 5" xfId="33086"/>
    <cellStyle name="Note 9 3 3 6" xfId="33087"/>
    <cellStyle name="Note 9 3 3 7" xfId="33088"/>
    <cellStyle name="Note 9 3 4" xfId="33089"/>
    <cellStyle name="Note 9 3 4 2" xfId="33090"/>
    <cellStyle name="Note 9 3 4 3" xfId="33091"/>
    <cellStyle name="Note 9 3 5" xfId="33092"/>
    <cellStyle name="Note 9 3 5 2" xfId="33093"/>
    <cellStyle name="Note 9 3 5 3" xfId="33094"/>
    <cellStyle name="Note 9 3 6" xfId="33095"/>
    <cellStyle name="Note 9 3 6 2" xfId="33096"/>
    <cellStyle name="Note 9 3 6 3" xfId="33097"/>
    <cellStyle name="Note 9 3 7" xfId="33098"/>
    <cellStyle name="Note 9 3 7 2" xfId="33099"/>
    <cellStyle name="Note 9 3 7 3" xfId="33100"/>
    <cellStyle name="Note 9 3 8" xfId="33101"/>
    <cellStyle name="Note 9 3 8 2" xfId="33102"/>
    <cellStyle name="Note 9 3 8 3" xfId="33103"/>
    <cellStyle name="Note 9 3 9" xfId="33104"/>
    <cellStyle name="Note 9 4" xfId="33105"/>
    <cellStyle name="Note 9 4 10" xfId="33106"/>
    <cellStyle name="Note 9 4 11" xfId="33107"/>
    <cellStyle name="Note 9 4 2" xfId="33108"/>
    <cellStyle name="Note 9 4 2 10" xfId="33109"/>
    <cellStyle name="Note 9 4 2 2" xfId="33110"/>
    <cellStyle name="Note 9 4 2 2 2" xfId="33111"/>
    <cellStyle name="Note 9 4 2 2 3" xfId="33112"/>
    <cellStyle name="Note 9 4 2 2 4" xfId="33113"/>
    <cellStyle name="Note 9 4 2 3" xfId="33114"/>
    <cellStyle name="Note 9 4 2 3 2" xfId="33115"/>
    <cellStyle name="Note 9 4 2 3 3" xfId="33116"/>
    <cellStyle name="Note 9 4 2 4" xfId="33117"/>
    <cellStyle name="Note 9 4 2 4 2" xfId="33118"/>
    <cellStyle name="Note 9 4 2 4 3" xfId="33119"/>
    <cellStyle name="Note 9 4 2 5" xfId="33120"/>
    <cellStyle name="Note 9 4 2 5 2" xfId="33121"/>
    <cellStyle name="Note 9 4 2 5 3" xfId="33122"/>
    <cellStyle name="Note 9 4 2 6" xfId="33123"/>
    <cellStyle name="Note 9 4 2 6 2" xfId="33124"/>
    <cellStyle name="Note 9 4 2 6 3" xfId="33125"/>
    <cellStyle name="Note 9 4 2 7" xfId="33126"/>
    <cellStyle name="Note 9 4 2 7 2" xfId="33127"/>
    <cellStyle name="Note 9 4 2 7 3" xfId="33128"/>
    <cellStyle name="Note 9 4 2 8" xfId="33129"/>
    <cellStyle name="Note 9 4 2 9" xfId="33130"/>
    <cellStyle name="Note 9 4 3" xfId="33131"/>
    <cellStyle name="Note 9 4 3 2" xfId="33132"/>
    <cellStyle name="Note 9 4 3 2 2" xfId="33133"/>
    <cellStyle name="Note 9 4 3 2 3" xfId="33134"/>
    <cellStyle name="Note 9 4 3 2 4" xfId="33135"/>
    <cellStyle name="Note 9 4 3 3" xfId="33136"/>
    <cellStyle name="Note 9 4 3 3 2" xfId="33137"/>
    <cellStyle name="Note 9 4 3 3 3" xfId="33138"/>
    <cellStyle name="Note 9 4 3 4" xfId="33139"/>
    <cellStyle name="Note 9 4 3 4 2" xfId="33140"/>
    <cellStyle name="Note 9 4 3 4 3" xfId="33141"/>
    <cellStyle name="Note 9 4 3 5" xfId="33142"/>
    <cellStyle name="Note 9 4 3 6" xfId="33143"/>
    <cellStyle name="Note 9 4 3 7" xfId="33144"/>
    <cellStyle name="Note 9 4 4" xfId="33145"/>
    <cellStyle name="Note 9 4 4 2" xfId="33146"/>
    <cellStyle name="Note 9 4 4 3" xfId="33147"/>
    <cellStyle name="Note 9 4 5" xfId="33148"/>
    <cellStyle name="Note 9 4 5 2" xfId="33149"/>
    <cellStyle name="Note 9 4 5 3" xfId="33150"/>
    <cellStyle name="Note 9 4 6" xfId="33151"/>
    <cellStyle name="Note 9 4 6 2" xfId="33152"/>
    <cellStyle name="Note 9 4 6 3" xfId="33153"/>
    <cellStyle name="Note 9 4 7" xfId="33154"/>
    <cellStyle name="Note 9 4 7 2" xfId="33155"/>
    <cellStyle name="Note 9 4 7 3" xfId="33156"/>
    <cellStyle name="Note 9 4 8" xfId="33157"/>
    <cellStyle name="Note 9 4 8 2" xfId="33158"/>
    <cellStyle name="Note 9 4 8 3" xfId="33159"/>
    <cellStyle name="Note 9 4 9" xfId="33160"/>
    <cellStyle name="Note 9 5" xfId="33161"/>
    <cellStyle name="Note 9 5 10" xfId="33162"/>
    <cellStyle name="Note 9 5 11" xfId="33163"/>
    <cellStyle name="Note 9 5 2" xfId="33164"/>
    <cellStyle name="Note 9 5 2 2" xfId="33165"/>
    <cellStyle name="Note 9 5 2 2 2" xfId="33166"/>
    <cellStyle name="Note 9 5 2 2 3" xfId="33167"/>
    <cellStyle name="Note 9 5 2 2 4" xfId="33168"/>
    <cellStyle name="Note 9 5 2 3" xfId="33169"/>
    <cellStyle name="Note 9 5 2 3 2" xfId="33170"/>
    <cellStyle name="Note 9 5 2 3 3" xfId="33171"/>
    <cellStyle name="Note 9 5 2 4" xfId="33172"/>
    <cellStyle name="Note 9 5 2 5" xfId="33173"/>
    <cellStyle name="Note 9 5 2 6" xfId="33174"/>
    <cellStyle name="Note 9 5 3" xfId="33175"/>
    <cellStyle name="Note 9 5 3 2" xfId="33176"/>
    <cellStyle name="Note 9 5 3 2 2" xfId="33177"/>
    <cellStyle name="Note 9 5 3 2 3" xfId="33178"/>
    <cellStyle name="Note 9 5 3 2 4" xfId="33179"/>
    <cellStyle name="Note 9 5 3 3" xfId="33180"/>
    <cellStyle name="Note 9 5 3 3 2" xfId="33181"/>
    <cellStyle name="Note 9 5 3 3 3" xfId="33182"/>
    <cellStyle name="Note 9 5 3 4" xfId="33183"/>
    <cellStyle name="Note 9 5 3 4 2" xfId="33184"/>
    <cellStyle name="Note 9 5 3 4 3" xfId="33185"/>
    <cellStyle name="Note 9 5 3 5" xfId="33186"/>
    <cellStyle name="Note 9 5 3 6" xfId="33187"/>
    <cellStyle name="Note 9 5 3 7" xfId="33188"/>
    <cellStyle name="Note 9 5 4" xfId="33189"/>
    <cellStyle name="Note 9 5 4 2" xfId="33190"/>
    <cellStyle name="Note 9 5 4 3" xfId="33191"/>
    <cellStyle name="Note 9 5 5" xfId="33192"/>
    <cellStyle name="Note 9 5 5 2" xfId="33193"/>
    <cellStyle name="Note 9 5 5 3" xfId="33194"/>
    <cellStyle name="Note 9 5 6" xfId="33195"/>
    <cellStyle name="Note 9 5 6 2" xfId="33196"/>
    <cellStyle name="Note 9 5 6 3" xfId="33197"/>
    <cellStyle name="Note 9 5 7" xfId="33198"/>
    <cellStyle name="Note 9 5 7 2" xfId="33199"/>
    <cellStyle name="Note 9 5 7 3" xfId="33200"/>
    <cellStyle name="Note 9 5 8" xfId="33201"/>
    <cellStyle name="Note 9 5 8 2" xfId="33202"/>
    <cellStyle name="Note 9 5 8 3" xfId="33203"/>
    <cellStyle name="Note 9 5 9" xfId="33204"/>
    <cellStyle name="Note 9 6" xfId="33205"/>
    <cellStyle name="Note 9 6 10" xfId="33206"/>
    <cellStyle name="Note 9 6 11" xfId="33207"/>
    <cellStyle name="Note 9 6 2" xfId="33208"/>
    <cellStyle name="Note 9 6 2 2" xfId="33209"/>
    <cellStyle name="Note 9 6 2 2 2" xfId="33210"/>
    <cellStyle name="Note 9 6 2 2 3" xfId="33211"/>
    <cellStyle name="Note 9 6 2 2 4" xfId="33212"/>
    <cellStyle name="Note 9 6 2 3" xfId="33213"/>
    <cellStyle name="Note 9 6 2 3 2" xfId="33214"/>
    <cellStyle name="Note 9 6 2 3 3" xfId="33215"/>
    <cellStyle name="Note 9 6 2 4" xfId="33216"/>
    <cellStyle name="Note 9 6 2 5" xfId="33217"/>
    <cellStyle name="Note 9 6 2 6" xfId="33218"/>
    <cellStyle name="Note 9 6 3" xfId="33219"/>
    <cellStyle name="Note 9 6 3 2" xfId="33220"/>
    <cellStyle name="Note 9 6 3 2 2" xfId="33221"/>
    <cellStyle name="Note 9 6 3 2 3" xfId="33222"/>
    <cellStyle name="Note 9 6 3 2 4" xfId="33223"/>
    <cellStyle name="Note 9 6 3 3" xfId="33224"/>
    <cellStyle name="Note 9 6 3 3 2" xfId="33225"/>
    <cellStyle name="Note 9 6 3 3 3" xfId="33226"/>
    <cellStyle name="Note 9 6 3 4" xfId="33227"/>
    <cellStyle name="Note 9 6 3 4 2" xfId="33228"/>
    <cellStyle name="Note 9 6 3 4 3" xfId="33229"/>
    <cellStyle name="Note 9 6 3 5" xfId="33230"/>
    <cellStyle name="Note 9 6 3 6" xfId="33231"/>
    <cellStyle name="Note 9 6 3 7" xfId="33232"/>
    <cellStyle name="Note 9 6 4" xfId="33233"/>
    <cellStyle name="Note 9 6 4 2" xfId="33234"/>
    <cellStyle name="Note 9 6 4 3" xfId="33235"/>
    <cellStyle name="Note 9 6 5" xfId="33236"/>
    <cellStyle name="Note 9 6 5 2" xfId="33237"/>
    <cellStyle name="Note 9 6 5 3" xfId="33238"/>
    <cellStyle name="Note 9 6 6" xfId="33239"/>
    <cellStyle name="Note 9 6 6 2" xfId="33240"/>
    <cellStyle name="Note 9 6 6 3" xfId="33241"/>
    <cellStyle name="Note 9 6 7" xfId="33242"/>
    <cellStyle name="Note 9 6 7 2" xfId="33243"/>
    <cellStyle name="Note 9 6 7 3" xfId="33244"/>
    <cellStyle name="Note 9 6 8" xfId="33245"/>
    <cellStyle name="Note 9 6 8 2" xfId="33246"/>
    <cellStyle name="Note 9 6 8 3" xfId="33247"/>
    <cellStyle name="Note 9 6 9" xfId="33248"/>
    <cellStyle name="Note 9 7" xfId="33249"/>
    <cellStyle name="Note 9 7 10" xfId="33250"/>
    <cellStyle name="Note 9 7 11" xfId="33251"/>
    <cellStyle name="Note 9 7 2" xfId="33252"/>
    <cellStyle name="Note 9 7 2 2" xfId="33253"/>
    <cellStyle name="Note 9 7 2 2 2" xfId="33254"/>
    <cellStyle name="Note 9 7 2 2 3" xfId="33255"/>
    <cellStyle name="Note 9 7 2 2 4" xfId="33256"/>
    <cellStyle name="Note 9 7 2 3" xfId="33257"/>
    <cellStyle name="Note 9 7 2 3 2" xfId="33258"/>
    <cellStyle name="Note 9 7 2 3 3" xfId="33259"/>
    <cellStyle name="Note 9 7 2 4" xfId="33260"/>
    <cellStyle name="Note 9 7 2 5" xfId="33261"/>
    <cellStyle name="Note 9 7 2 6" xfId="33262"/>
    <cellStyle name="Note 9 7 3" xfId="33263"/>
    <cellStyle name="Note 9 7 3 2" xfId="33264"/>
    <cellStyle name="Note 9 7 3 2 2" xfId="33265"/>
    <cellStyle name="Note 9 7 3 2 3" xfId="33266"/>
    <cellStyle name="Note 9 7 3 2 4" xfId="33267"/>
    <cellStyle name="Note 9 7 3 3" xfId="33268"/>
    <cellStyle name="Note 9 7 3 3 2" xfId="33269"/>
    <cellStyle name="Note 9 7 3 3 3" xfId="33270"/>
    <cellStyle name="Note 9 7 3 4" xfId="33271"/>
    <cellStyle name="Note 9 7 3 4 2" xfId="33272"/>
    <cellStyle name="Note 9 7 3 4 3" xfId="33273"/>
    <cellStyle name="Note 9 7 3 5" xfId="33274"/>
    <cellStyle name="Note 9 7 3 6" xfId="33275"/>
    <cellStyle name="Note 9 7 3 7" xfId="33276"/>
    <cellStyle name="Note 9 7 4" xfId="33277"/>
    <cellStyle name="Note 9 7 4 2" xfId="33278"/>
    <cellStyle name="Note 9 7 4 3" xfId="33279"/>
    <cellStyle name="Note 9 7 5" xfId="33280"/>
    <cellStyle name="Note 9 7 5 2" xfId="33281"/>
    <cellStyle name="Note 9 7 5 3" xfId="33282"/>
    <cellStyle name="Note 9 7 6" xfId="33283"/>
    <cellStyle name="Note 9 7 6 2" xfId="33284"/>
    <cellStyle name="Note 9 7 6 3" xfId="33285"/>
    <cellStyle name="Note 9 7 7" xfId="33286"/>
    <cellStyle name="Note 9 7 7 2" xfId="33287"/>
    <cellStyle name="Note 9 7 7 3" xfId="33288"/>
    <cellStyle name="Note 9 7 8" xfId="33289"/>
    <cellStyle name="Note 9 7 8 2" xfId="33290"/>
    <cellStyle name="Note 9 7 8 3" xfId="33291"/>
    <cellStyle name="Note 9 7 9" xfId="33292"/>
    <cellStyle name="Note 9 8" xfId="33293"/>
    <cellStyle name="Note 9 8 10" xfId="33294"/>
    <cellStyle name="Note 9 8 2" xfId="33295"/>
    <cellStyle name="Note 9 8 2 2" xfId="33296"/>
    <cellStyle name="Note 9 8 2 3" xfId="33297"/>
    <cellStyle name="Note 9 8 2 4" xfId="33298"/>
    <cellStyle name="Note 9 8 3" xfId="33299"/>
    <cellStyle name="Note 9 8 3 2" xfId="33300"/>
    <cellStyle name="Note 9 8 3 3" xfId="33301"/>
    <cellStyle name="Note 9 8 4" xfId="33302"/>
    <cellStyle name="Note 9 8 4 2" xfId="33303"/>
    <cellStyle name="Note 9 8 4 3" xfId="33304"/>
    <cellStyle name="Note 9 8 5" xfId="33305"/>
    <cellStyle name="Note 9 8 5 2" xfId="33306"/>
    <cellStyle name="Note 9 8 5 3" xfId="33307"/>
    <cellStyle name="Note 9 8 6" xfId="33308"/>
    <cellStyle name="Note 9 8 6 2" xfId="33309"/>
    <cellStyle name="Note 9 8 6 3" xfId="33310"/>
    <cellStyle name="Note 9 8 7" xfId="33311"/>
    <cellStyle name="Note 9 8 7 2" xfId="33312"/>
    <cellStyle name="Note 9 8 7 3" xfId="33313"/>
    <cellStyle name="Note 9 8 8" xfId="33314"/>
    <cellStyle name="Note 9 8 9" xfId="33315"/>
    <cellStyle name="Note 9 9" xfId="33316"/>
    <cellStyle name="Note 9 9 2" xfId="33317"/>
    <cellStyle name="Note 9 9 2 2" xfId="33318"/>
    <cellStyle name="Note 9 9 2 3" xfId="33319"/>
    <cellStyle name="Note 9 9 2 4" xfId="33320"/>
    <cellStyle name="Note 9 9 3" xfId="33321"/>
    <cellStyle name="Note 9 9 3 2" xfId="33322"/>
    <cellStyle name="Note 9 9 3 3" xfId="33323"/>
    <cellStyle name="Note 9 9 4" xfId="33324"/>
    <cellStyle name="Note 9 9 4 2" xfId="33325"/>
    <cellStyle name="Note 9 9 4 3" xfId="33326"/>
    <cellStyle name="Note 9 9 5" xfId="33327"/>
    <cellStyle name="Note 9 9 6" xfId="33328"/>
    <cellStyle name="Note 9 9 7" xfId="33329"/>
    <cellStyle name="Number" xfId="33330"/>
    <cellStyle name="Number2DecimalStyle" xfId="33331"/>
    <cellStyle name="Output 10" xfId="33332"/>
    <cellStyle name="Output 10 2" xfId="33333"/>
    <cellStyle name="Output 10 2 10" xfId="33334"/>
    <cellStyle name="Output 10 2 10 2" xfId="33335"/>
    <cellStyle name="Output 10 2 10 2 2" xfId="33336"/>
    <cellStyle name="Output 10 2 10 2 3" xfId="33337"/>
    <cellStyle name="Output 10 2 10 3" xfId="33338"/>
    <cellStyle name="Output 10 2 10 3 2" xfId="33339"/>
    <cellStyle name="Output 10 2 10 3 3" xfId="33340"/>
    <cellStyle name="Output 10 2 10 4" xfId="33341"/>
    <cellStyle name="Output 10 2 10 4 2" xfId="33342"/>
    <cellStyle name="Output 10 2 10 4 3" xfId="33343"/>
    <cellStyle name="Output 10 2 10 5" xfId="33344"/>
    <cellStyle name="Output 10 2 10 5 2" xfId="33345"/>
    <cellStyle name="Output 10 2 10 5 3" xfId="33346"/>
    <cellStyle name="Output 10 2 10 6" xfId="33347"/>
    <cellStyle name="Output 10 2 10 7" xfId="33348"/>
    <cellStyle name="Output 10 2 11" xfId="33349"/>
    <cellStyle name="Output 10 2 11 2" xfId="33350"/>
    <cellStyle name="Output 10 2 11 2 2" xfId="33351"/>
    <cellStyle name="Output 10 2 11 2 3" xfId="33352"/>
    <cellStyle name="Output 10 2 11 3" xfId="33353"/>
    <cellStyle name="Output 10 2 11 3 2" xfId="33354"/>
    <cellStyle name="Output 10 2 11 3 3" xfId="33355"/>
    <cellStyle name="Output 10 2 11 4" xfId="33356"/>
    <cellStyle name="Output 10 2 11 4 2" xfId="33357"/>
    <cellStyle name="Output 10 2 11 4 3" xfId="33358"/>
    <cellStyle name="Output 10 2 11 5" xfId="33359"/>
    <cellStyle name="Output 10 2 11 5 2" xfId="33360"/>
    <cellStyle name="Output 10 2 11 5 3" xfId="33361"/>
    <cellStyle name="Output 10 2 11 6" xfId="33362"/>
    <cellStyle name="Output 10 2 11 7" xfId="33363"/>
    <cellStyle name="Output 10 2 12" xfId="33364"/>
    <cellStyle name="Output 10 2 12 2" xfId="33365"/>
    <cellStyle name="Output 10 2 12 2 2" xfId="33366"/>
    <cellStyle name="Output 10 2 12 2 3" xfId="33367"/>
    <cellStyle name="Output 10 2 12 3" xfId="33368"/>
    <cellStyle name="Output 10 2 12 3 2" xfId="33369"/>
    <cellStyle name="Output 10 2 12 3 3" xfId="33370"/>
    <cellStyle name="Output 10 2 12 4" xfId="33371"/>
    <cellStyle name="Output 10 2 12 4 2" xfId="33372"/>
    <cellStyle name="Output 10 2 12 4 3" xfId="33373"/>
    <cellStyle name="Output 10 2 12 5" xfId="33374"/>
    <cellStyle name="Output 10 2 12 5 2" xfId="33375"/>
    <cellStyle name="Output 10 2 12 5 3" xfId="33376"/>
    <cellStyle name="Output 10 2 12 6" xfId="33377"/>
    <cellStyle name="Output 10 2 12 7" xfId="33378"/>
    <cellStyle name="Output 10 2 13" xfId="33379"/>
    <cellStyle name="Output 10 2 13 2" xfId="33380"/>
    <cellStyle name="Output 10 2 13 2 2" xfId="33381"/>
    <cellStyle name="Output 10 2 13 2 3" xfId="33382"/>
    <cellStyle name="Output 10 2 13 3" xfId="33383"/>
    <cellStyle name="Output 10 2 13 3 2" xfId="33384"/>
    <cellStyle name="Output 10 2 13 3 3" xfId="33385"/>
    <cellStyle name="Output 10 2 13 4" xfId="33386"/>
    <cellStyle name="Output 10 2 13 4 2" xfId="33387"/>
    <cellStyle name="Output 10 2 13 4 3" xfId="33388"/>
    <cellStyle name="Output 10 2 13 5" xfId="33389"/>
    <cellStyle name="Output 10 2 13 5 2" xfId="33390"/>
    <cellStyle name="Output 10 2 13 5 3" xfId="33391"/>
    <cellStyle name="Output 10 2 13 6" xfId="33392"/>
    <cellStyle name="Output 10 2 13 7" xfId="33393"/>
    <cellStyle name="Output 10 2 14" xfId="33394"/>
    <cellStyle name="Output 10 2 14 2" xfId="33395"/>
    <cellStyle name="Output 10 2 14 2 2" xfId="33396"/>
    <cellStyle name="Output 10 2 14 2 3" xfId="33397"/>
    <cellStyle name="Output 10 2 14 3" xfId="33398"/>
    <cellStyle name="Output 10 2 14 3 2" xfId="33399"/>
    <cellStyle name="Output 10 2 14 3 3" xfId="33400"/>
    <cellStyle name="Output 10 2 14 4" xfId="33401"/>
    <cellStyle name="Output 10 2 14 4 2" xfId="33402"/>
    <cellStyle name="Output 10 2 14 4 3" xfId="33403"/>
    <cellStyle name="Output 10 2 14 5" xfId="33404"/>
    <cellStyle name="Output 10 2 14 5 2" xfId="33405"/>
    <cellStyle name="Output 10 2 14 5 3" xfId="33406"/>
    <cellStyle name="Output 10 2 14 6" xfId="33407"/>
    <cellStyle name="Output 10 2 14 7" xfId="33408"/>
    <cellStyle name="Output 10 2 15" xfId="33409"/>
    <cellStyle name="Output 10 2 15 2" xfId="33410"/>
    <cellStyle name="Output 10 2 15 2 2" xfId="33411"/>
    <cellStyle name="Output 10 2 15 2 3" xfId="33412"/>
    <cellStyle name="Output 10 2 15 3" xfId="33413"/>
    <cellStyle name="Output 10 2 15 3 2" xfId="33414"/>
    <cellStyle name="Output 10 2 15 3 3" xfId="33415"/>
    <cellStyle name="Output 10 2 15 4" xfId="33416"/>
    <cellStyle name="Output 10 2 15 4 2" xfId="33417"/>
    <cellStyle name="Output 10 2 15 4 3" xfId="33418"/>
    <cellStyle name="Output 10 2 15 5" xfId="33419"/>
    <cellStyle name="Output 10 2 15 5 2" xfId="33420"/>
    <cellStyle name="Output 10 2 15 5 3" xfId="33421"/>
    <cellStyle name="Output 10 2 15 6" xfId="33422"/>
    <cellStyle name="Output 10 2 15 7" xfId="33423"/>
    <cellStyle name="Output 10 2 16" xfId="33424"/>
    <cellStyle name="Output 10 2 16 2" xfId="33425"/>
    <cellStyle name="Output 10 2 16 2 2" xfId="33426"/>
    <cellStyle name="Output 10 2 16 2 3" xfId="33427"/>
    <cellStyle name="Output 10 2 16 3" xfId="33428"/>
    <cellStyle name="Output 10 2 16 3 2" xfId="33429"/>
    <cellStyle name="Output 10 2 16 3 3" xfId="33430"/>
    <cellStyle name="Output 10 2 16 4" xfId="33431"/>
    <cellStyle name="Output 10 2 16 4 2" xfId="33432"/>
    <cellStyle name="Output 10 2 16 4 3" xfId="33433"/>
    <cellStyle name="Output 10 2 16 5" xfId="33434"/>
    <cellStyle name="Output 10 2 16 5 2" xfId="33435"/>
    <cellStyle name="Output 10 2 16 5 3" xfId="33436"/>
    <cellStyle name="Output 10 2 16 6" xfId="33437"/>
    <cellStyle name="Output 10 2 16 7" xfId="33438"/>
    <cellStyle name="Output 10 2 17" xfId="33439"/>
    <cellStyle name="Output 10 2 17 2" xfId="33440"/>
    <cellStyle name="Output 10 2 17 2 2" xfId="33441"/>
    <cellStyle name="Output 10 2 17 2 3" xfId="33442"/>
    <cellStyle name="Output 10 2 17 3" xfId="33443"/>
    <cellStyle name="Output 10 2 17 3 2" xfId="33444"/>
    <cellStyle name="Output 10 2 17 3 3" xfId="33445"/>
    <cellStyle name="Output 10 2 17 4" xfId="33446"/>
    <cellStyle name="Output 10 2 17 4 2" xfId="33447"/>
    <cellStyle name="Output 10 2 17 4 3" xfId="33448"/>
    <cellStyle name="Output 10 2 17 5" xfId="33449"/>
    <cellStyle name="Output 10 2 17 5 2" xfId="33450"/>
    <cellStyle name="Output 10 2 17 5 3" xfId="33451"/>
    <cellStyle name="Output 10 2 17 6" xfId="33452"/>
    <cellStyle name="Output 10 2 17 7" xfId="33453"/>
    <cellStyle name="Output 10 2 18" xfId="33454"/>
    <cellStyle name="Output 10 2 18 2" xfId="33455"/>
    <cellStyle name="Output 10 2 18 2 2" xfId="33456"/>
    <cellStyle name="Output 10 2 18 2 3" xfId="33457"/>
    <cellStyle name="Output 10 2 18 3" xfId="33458"/>
    <cellStyle name="Output 10 2 18 3 2" xfId="33459"/>
    <cellStyle name="Output 10 2 18 3 3" xfId="33460"/>
    <cellStyle name="Output 10 2 18 4" xfId="33461"/>
    <cellStyle name="Output 10 2 18 4 2" xfId="33462"/>
    <cellStyle name="Output 10 2 18 4 3" xfId="33463"/>
    <cellStyle name="Output 10 2 18 5" xfId="33464"/>
    <cellStyle name="Output 10 2 18 5 2" xfId="33465"/>
    <cellStyle name="Output 10 2 18 5 3" xfId="33466"/>
    <cellStyle name="Output 10 2 18 6" xfId="33467"/>
    <cellStyle name="Output 10 2 18 7" xfId="33468"/>
    <cellStyle name="Output 10 2 19" xfId="33469"/>
    <cellStyle name="Output 10 2 19 2" xfId="33470"/>
    <cellStyle name="Output 10 2 19 3" xfId="33471"/>
    <cellStyle name="Output 10 2 2" xfId="33472"/>
    <cellStyle name="Output 10 2 2 2" xfId="33473"/>
    <cellStyle name="Output 10 2 2 2 2" xfId="33474"/>
    <cellStyle name="Output 10 2 2 2 3" xfId="33475"/>
    <cellStyle name="Output 10 2 2 2 4" xfId="33476"/>
    <cellStyle name="Output 10 2 2 3" xfId="33477"/>
    <cellStyle name="Output 10 2 2 3 2" xfId="33478"/>
    <cellStyle name="Output 10 2 2 3 3" xfId="33479"/>
    <cellStyle name="Output 10 2 2 4" xfId="33480"/>
    <cellStyle name="Output 10 2 2 4 2" xfId="33481"/>
    <cellStyle name="Output 10 2 2 4 3" xfId="33482"/>
    <cellStyle name="Output 10 2 2 5" xfId="33483"/>
    <cellStyle name="Output 10 2 2 5 2" xfId="33484"/>
    <cellStyle name="Output 10 2 2 5 3" xfId="33485"/>
    <cellStyle name="Output 10 2 2 6" xfId="33486"/>
    <cellStyle name="Output 10 2 2 6 2" xfId="33487"/>
    <cellStyle name="Output 10 2 2 6 3" xfId="33488"/>
    <cellStyle name="Output 10 2 2 7" xfId="33489"/>
    <cellStyle name="Output 10 2 2 8" xfId="33490"/>
    <cellStyle name="Output 10 2 2 9" xfId="33491"/>
    <cellStyle name="Output 10 2 20" xfId="33492"/>
    <cellStyle name="Output 10 2 20 2" xfId="33493"/>
    <cellStyle name="Output 10 2 20 3" xfId="33494"/>
    <cellStyle name="Output 10 2 21" xfId="33495"/>
    <cellStyle name="Output 10 2 21 2" xfId="33496"/>
    <cellStyle name="Output 10 2 21 3" xfId="33497"/>
    <cellStyle name="Output 10 2 22" xfId="33498"/>
    <cellStyle name="Output 10 2 3" xfId="33499"/>
    <cellStyle name="Output 10 2 3 2" xfId="33500"/>
    <cellStyle name="Output 10 2 3 2 2" xfId="33501"/>
    <cellStyle name="Output 10 2 3 2 3" xfId="33502"/>
    <cellStyle name="Output 10 2 3 3" xfId="33503"/>
    <cellStyle name="Output 10 2 3 3 2" xfId="33504"/>
    <cellStyle name="Output 10 2 3 3 3" xfId="33505"/>
    <cellStyle name="Output 10 2 3 4" xfId="33506"/>
    <cellStyle name="Output 10 2 3 4 2" xfId="33507"/>
    <cellStyle name="Output 10 2 3 4 3" xfId="33508"/>
    <cellStyle name="Output 10 2 3 5" xfId="33509"/>
    <cellStyle name="Output 10 2 3 5 2" xfId="33510"/>
    <cellStyle name="Output 10 2 3 5 3" xfId="33511"/>
    <cellStyle name="Output 10 2 3 6" xfId="33512"/>
    <cellStyle name="Output 10 2 3 7" xfId="33513"/>
    <cellStyle name="Output 10 2 4" xfId="33514"/>
    <cellStyle name="Output 10 2 4 2" xfId="33515"/>
    <cellStyle name="Output 10 2 4 2 2" xfId="33516"/>
    <cellStyle name="Output 10 2 4 2 3" xfId="33517"/>
    <cellStyle name="Output 10 2 4 3" xfId="33518"/>
    <cellStyle name="Output 10 2 4 3 2" xfId="33519"/>
    <cellStyle name="Output 10 2 4 3 3" xfId="33520"/>
    <cellStyle name="Output 10 2 4 4" xfId="33521"/>
    <cellStyle name="Output 10 2 4 4 2" xfId="33522"/>
    <cellStyle name="Output 10 2 4 4 3" xfId="33523"/>
    <cellStyle name="Output 10 2 4 5" xfId="33524"/>
    <cellStyle name="Output 10 2 4 5 2" xfId="33525"/>
    <cellStyle name="Output 10 2 4 5 3" xfId="33526"/>
    <cellStyle name="Output 10 2 4 6" xfId="33527"/>
    <cellStyle name="Output 10 2 5" xfId="33528"/>
    <cellStyle name="Output 10 2 5 2" xfId="33529"/>
    <cellStyle name="Output 10 2 5 2 2" xfId="33530"/>
    <cellStyle name="Output 10 2 5 2 3" xfId="33531"/>
    <cellStyle name="Output 10 2 5 3" xfId="33532"/>
    <cellStyle name="Output 10 2 5 3 2" xfId="33533"/>
    <cellStyle name="Output 10 2 5 3 3" xfId="33534"/>
    <cellStyle name="Output 10 2 5 4" xfId="33535"/>
    <cellStyle name="Output 10 2 5 4 2" xfId="33536"/>
    <cellStyle name="Output 10 2 5 4 3" xfId="33537"/>
    <cellStyle name="Output 10 2 5 5" xfId="33538"/>
    <cellStyle name="Output 10 2 5 5 2" xfId="33539"/>
    <cellStyle name="Output 10 2 5 5 3" xfId="33540"/>
    <cellStyle name="Output 10 2 5 6" xfId="33541"/>
    <cellStyle name="Output 10 2 6" xfId="33542"/>
    <cellStyle name="Output 10 2 6 2" xfId="33543"/>
    <cellStyle name="Output 10 2 6 2 2" xfId="33544"/>
    <cellStyle name="Output 10 2 6 2 3" xfId="33545"/>
    <cellStyle name="Output 10 2 6 3" xfId="33546"/>
    <cellStyle name="Output 10 2 6 3 2" xfId="33547"/>
    <cellStyle name="Output 10 2 6 3 3" xfId="33548"/>
    <cellStyle name="Output 10 2 6 4" xfId="33549"/>
    <cellStyle name="Output 10 2 6 4 2" xfId="33550"/>
    <cellStyle name="Output 10 2 6 4 3" xfId="33551"/>
    <cellStyle name="Output 10 2 6 5" xfId="33552"/>
    <cellStyle name="Output 10 2 6 5 2" xfId="33553"/>
    <cellStyle name="Output 10 2 6 5 3" xfId="33554"/>
    <cellStyle name="Output 10 2 6 6" xfId="33555"/>
    <cellStyle name="Output 10 2 7" xfId="33556"/>
    <cellStyle name="Output 10 2 7 2" xfId="33557"/>
    <cellStyle name="Output 10 2 7 2 2" xfId="33558"/>
    <cellStyle name="Output 10 2 7 2 3" xfId="33559"/>
    <cellStyle name="Output 10 2 7 3" xfId="33560"/>
    <cellStyle name="Output 10 2 7 3 2" xfId="33561"/>
    <cellStyle name="Output 10 2 7 3 3" xfId="33562"/>
    <cellStyle name="Output 10 2 7 4" xfId="33563"/>
    <cellStyle name="Output 10 2 7 4 2" xfId="33564"/>
    <cellStyle name="Output 10 2 7 4 3" xfId="33565"/>
    <cellStyle name="Output 10 2 7 5" xfId="33566"/>
    <cellStyle name="Output 10 2 7 5 2" xfId="33567"/>
    <cellStyle name="Output 10 2 7 5 3" xfId="33568"/>
    <cellStyle name="Output 10 2 7 6" xfId="33569"/>
    <cellStyle name="Output 10 2 8" xfId="33570"/>
    <cellStyle name="Output 10 2 8 2" xfId="33571"/>
    <cellStyle name="Output 10 2 8 2 2" xfId="33572"/>
    <cellStyle name="Output 10 2 8 2 3" xfId="33573"/>
    <cellStyle name="Output 10 2 8 3" xfId="33574"/>
    <cellStyle name="Output 10 2 8 3 2" xfId="33575"/>
    <cellStyle name="Output 10 2 8 3 3" xfId="33576"/>
    <cellStyle name="Output 10 2 8 4" xfId="33577"/>
    <cellStyle name="Output 10 2 8 4 2" xfId="33578"/>
    <cellStyle name="Output 10 2 8 4 3" xfId="33579"/>
    <cellStyle name="Output 10 2 8 5" xfId="33580"/>
    <cellStyle name="Output 10 2 8 5 2" xfId="33581"/>
    <cellStyle name="Output 10 2 8 5 3" xfId="33582"/>
    <cellStyle name="Output 10 2 8 6" xfId="33583"/>
    <cellStyle name="Output 10 2 9" xfId="33584"/>
    <cellStyle name="Output 10 2 9 2" xfId="33585"/>
    <cellStyle name="Output 10 2 9 2 2" xfId="33586"/>
    <cellStyle name="Output 10 2 9 2 3" xfId="33587"/>
    <cellStyle name="Output 10 2 9 3" xfId="33588"/>
    <cellStyle name="Output 10 2 9 3 2" xfId="33589"/>
    <cellStyle name="Output 10 2 9 3 3" xfId="33590"/>
    <cellStyle name="Output 10 2 9 4" xfId="33591"/>
    <cellStyle name="Output 10 2 9 4 2" xfId="33592"/>
    <cellStyle name="Output 10 2 9 4 3" xfId="33593"/>
    <cellStyle name="Output 10 2 9 5" xfId="33594"/>
    <cellStyle name="Output 10 2 9 5 2" xfId="33595"/>
    <cellStyle name="Output 10 2 9 5 3" xfId="33596"/>
    <cellStyle name="Output 10 2 9 6" xfId="33597"/>
    <cellStyle name="Output 10 2 9 7" xfId="33598"/>
    <cellStyle name="Output 10 3" xfId="33599"/>
    <cellStyle name="Output 10 3 10" xfId="33600"/>
    <cellStyle name="Output 10 3 2" xfId="33601"/>
    <cellStyle name="Output 10 3 2 2" xfId="33602"/>
    <cellStyle name="Output 10 3 2 3" xfId="33603"/>
    <cellStyle name="Output 10 3 2 4" xfId="33604"/>
    <cellStyle name="Output 10 3 3" xfId="33605"/>
    <cellStyle name="Output 10 3 3 2" xfId="33606"/>
    <cellStyle name="Output 10 3 3 3" xfId="33607"/>
    <cellStyle name="Output 10 3 4" xfId="33608"/>
    <cellStyle name="Output 10 3 4 2" xfId="33609"/>
    <cellStyle name="Output 10 3 4 3" xfId="33610"/>
    <cellStyle name="Output 10 3 5" xfId="33611"/>
    <cellStyle name="Output 10 3 5 2" xfId="33612"/>
    <cellStyle name="Output 10 3 5 3" xfId="33613"/>
    <cellStyle name="Output 10 3 6" xfId="33614"/>
    <cellStyle name="Output 10 3 6 2" xfId="33615"/>
    <cellStyle name="Output 10 3 6 3" xfId="33616"/>
    <cellStyle name="Output 10 3 7" xfId="33617"/>
    <cellStyle name="Output 10 3 7 2" xfId="33618"/>
    <cellStyle name="Output 10 3 7 3" xfId="33619"/>
    <cellStyle name="Output 10 3 8" xfId="33620"/>
    <cellStyle name="Output 10 3 9" xfId="33621"/>
    <cellStyle name="Output 10 4" xfId="33622"/>
    <cellStyle name="Output 10 4 2" xfId="33623"/>
    <cellStyle name="Output 10 4 2 2" xfId="33624"/>
    <cellStyle name="Output 10 4 2 3" xfId="33625"/>
    <cellStyle name="Output 10 4 3" xfId="33626"/>
    <cellStyle name="Output 10 4 3 2" xfId="33627"/>
    <cellStyle name="Output 10 4 3 3" xfId="33628"/>
    <cellStyle name="Output 10 4 4" xfId="33629"/>
    <cellStyle name="Output 10 4 4 2" xfId="33630"/>
    <cellStyle name="Output 10 4 4 3" xfId="33631"/>
    <cellStyle name="Output 10 4 5" xfId="33632"/>
    <cellStyle name="Output 10 4 5 2" xfId="33633"/>
    <cellStyle name="Output 10 4 5 3" xfId="33634"/>
    <cellStyle name="Output 10 4 6" xfId="33635"/>
    <cellStyle name="Output 10 4 7" xfId="33636"/>
    <cellStyle name="Output 10 4 8" xfId="33637"/>
    <cellStyle name="Output 10 5" xfId="33638"/>
    <cellStyle name="Output 10 5 2" xfId="33639"/>
    <cellStyle name="Output 10 5 2 2" xfId="33640"/>
    <cellStyle name="Output 10 5 2 3" xfId="33641"/>
    <cellStyle name="Output 10 5 3" xfId="33642"/>
    <cellStyle name="Output 10 5 3 2" xfId="33643"/>
    <cellStyle name="Output 10 5 3 3" xfId="33644"/>
    <cellStyle name="Output 10 5 4" xfId="33645"/>
    <cellStyle name="Output 10 5 4 2" xfId="33646"/>
    <cellStyle name="Output 10 5 4 3" xfId="33647"/>
    <cellStyle name="Output 10 5 5" xfId="33648"/>
    <cellStyle name="Output 10 5 5 2" xfId="33649"/>
    <cellStyle name="Output 10 5 5 3" xfId="33650"/>
    <cellStyle name="Output 10 5 6" xfId="33651"/>
    <cellStyle name="Output 10 5 7" xfId="33652"/>
    <cellStyle name="Output 10 6" xfId="33653"/>
    <cellStyle name="Output 10 6 2" xfId="33654"/>
    <cellStyle name="Output 10 6 3" xfId="33655"/>
    <cellStyle name="Output 10 7" xfId="33656"/>
    <cellStyle name="Output 11" xfId="33657"/>
    <cellStyle name="Output 11 10" xfId="33658"/>
    <cellStyle name="Output 11 10 2" xfId="33659"/>
    <cellStyle name="Output 11 10 2 2" xfId="33660"/>
    <cellStyle name="Output 11 10 2 3" xfId="33661"/>
    <cellStyle name="Output 11 10 3" xfId="33662"/>
    <cellStyle name="Output 11 10 3 2" xfId="33663"/>
    <cellStyle name="Output 11 10 3 3" xfId="33664"/>
    <cellStyle name="Output 11 10 4" xfId="33665"/>
    <cellStyle name="Output 11 10 4 2" xfId="33666"/>
    <cellStyle name="Output 11 10 4 3" xfId="33667"/>
    <cellStyle name="Output 11 10 5" xfId="33668"/>
    <cellStyle name="Output 11 10 5 2" xfId="33669"/>
    <cellStyle name="Output 11 10 5 3" xfId="33670"/>
    <cellStyle name="Output 11 10 6" xfId="33671"/>
    <cellStyle name="Output 11 10 7" xfId="33672"/>
    <cellStyle name="Output 11 11" xfId="33673"/>
    <cellStyle name="Output 11 11 2" xfId="33674"/>
    <cellStyle name="Output 11 11 2 2" xfId="33675"/>
    <cellStyle name="Output 11 11 2 3" xfId="33676"/>
    <cellStyle name="Output 11 11 3" xfId="33677"/>
    <cellStyle name="Output 11 11 3 2" xfId="33678"/>
    <cellStyle name="Output 11 11 3 3" xfId="33679"/>
    <cellStyle name="Output 11 11 4" xfId="33680"/>
    <cellStyle name="Output 11 11 4 2" xfId="33681"/>
    <cellStyle name="Output 11 11 4 3" xfId="33682"/>
    <cellStyle name="Output 11 11 5" xfId="33683"/>
    <cellStyle name="Output 11 11 5 2" xfId="33684"/>
    <cellStyle name="Output 11 11 5 3" xfId="33685"/>
    <cellStyle name="Output 11 11 6" xfId="33686"/>
    <cellStyle name="Output 11 11 7" xfId="33687"/>
    <cellStyle name="Output 11 12" xfId="33688"/>
    <cellStyle name="Output 11 12 2" xfId="33689"/>
    <cellStyle name="Output 11 12 2 2" xfId="33690"/>
    <cellStyle name="Output 11 12 2 3" xfId="33691"/>
    <cellStyle name="Output 11 12 3" xfId="33692"/>
    <cellStyle name="Output 11 12 3 2" xfId="33693"/>
    <cellStyle name="Output 11 12 3 3" xfId="33694"/>
    <cellStyle name="Output 11 12 4" xfId="33695"/>
    <cellStyle name="Output 11 12 4 2" xfId="33696"/>
    <cellStyle name="Output 11 12 4 3" xfId="33697"/>
    <cellStyle name="Output 11 12 5" xfId="33698"/>
    <cellStyle name="Output 11 12 5 2" xfId="33699"/>
    <cellStyle name="Output 11 12 5 3" xfId="33700"/>
    <cellStyle name="Output 11 12 6" xfId="33701"/>
    <cellStyle name="Output 11 12 7" xfId="33702"/>
    <cellStyle name="Output 11 13" xfId="33703"/>
    <cellStyle name="Output 11 13 2" xfId="33704"/>
    <cellStyle name="Output 11 13 2 2" xfId="33705"/>
    <cellStyle name="Output 11 13 2 3" xfId="33706"/>
    <cellStyle name="Output 11 13 3" xfId="33707"/>
    <cellStyle name="Output 11 13 3 2" xfId="33708"/>
    <cellStyle name="Output 11 13 3 3" xfId="33709"/>
    <cellStyle name="Output 11 13 4" xfId="33710"/>
    <cellStyle name="Output 11 13 4 2" xfId="33711"/>
    <cellStyle name="Output 11 13 4 3" xfId="33712"/>
    <cellStyle name="Output 11 13 5" xfId="33713"/>
    <cellStyle name="Output 11 13 5 2" xfId="33714"/>
    <cellStyle name="Output 11 13 5 3" xfId="33715"/>
    <cellStyle name="Output 11 13 6" xfId="33716"/>
    <cellStyle name="Output 11 13 7" xfId="33717"/>
    <cellStyle name="Output 11 14" xfId="33718"/>
    <cellStyle name="Output 11 14 2" xfId="33719"/>
    <cellStyle name="Output 11 14 2 2" xfId="33720"/>
    <cellStyle name="Output 11 14 2 3" xfId="33721"/>
    <cellStyle name="Output 11 14 3" xfId="33722"/>
    <cellStyle name="Output 11 14 3 2" xfId="33723"/>
    <cellStyle name="Output 11 14 3 3" xfId="33724"/>
    <cellStyle name="Output 11 14 4" xfId="33725"/>
    <cellStyle name="Output 11 14 4 2" xfId="33726"/>
    <cellStyle name="Output 11 14 4 3" xfId="33727"/>
    <cellStyle name="Output 11 14 5" xfId="33728"/>
    <cellStyle name="Output 11 14 5 2" xfId="33729"/>
    <cellStyle name="Output 11 14 5 3" xfId="33730"/>
    <cellStyle name="Output 11 14 6" xfId="33731"/>
    <cellStyle name="Output 11 14 7" xfId="33732"/>
    <cellStyle name="Output 11 15" xfId="33733"/>
    <cellStyle name="Output 11 15 2" xfId="33734"/>
    <cellStyle name="Output 11 15 2 2" xfId="33735"/>
    <cellStyle name="Output 11 15 2 3" xfId="33736"/>
    <cellStyle name="Output 11 15 3" xfId="33737"/>
    <cellStyle name="Output 11 15 3 2" xfId="33738"/>
    <cellStyle name="Output 11 15 3 3" xfId="33739"/>
    <cellStyle name="Output 11 15 4" xfId="33740"/>
    <cellStyle name="Output 11 15 4 2" xfId="33741"/>
    <cellStyle name="Output 11 15 4 3" xfId="33742"/>
    <cellStyle name="Output 11 15 5" xfId="33743"/>
    <cellStyle name="Output 11 15 5 2" xfId="33744"/>
    <cellStyle name="Output 11 15 5 3" xfId="33745"/>
    <cellStyle name="Output 11 15 6" xfId="33746"/>
    <cellStyle name="Output 11 15 7" xfId="33747"/>
    <cellStyle name="Output 11 16" xfId="33748"/>
    <cellStyle name="Output 11 16 2" xfId="33749"/>
    <cellStyle name="Output 11 16 2 2" xfId="33750"/>
    <cellStyle name="Output 11 16 2 3" xfId="33751"/>
    <cellStyle name="Output 11 16 3" xfId="33752"/>
    <cellStyle name="Output 11 16 3 2" xfId="33753"/>
    <cellStyle name="Output 11 16 3 3" xfId="33754"/>
    <cellStyle name="Output 11 16 4" xfId="33755"/>
    <cellStyle name="Output 11 16 4 2" xfId="33756"/>
    <cellStyle name="Output 11 16 4 3" xfId="33757"/>
    <cellStyle name="Output 11 16 5" xfId="33758"/>
    <cellStyle name="Output 11 16 5 2" xfId="33759"/>
    <cellStyle name="Output 11 16 5 3" xfId="33760"/>
    <cellStyle name="Output 11 16 6" xfId="33761"/>
    <cellStyle name="Output 11 16 7" xfId="33762"/>
    <cellStyle name="Output 11 17" xfId="33763"/>
    <cellStyle name="Output 11 17 2" xfId="33764"/>
    <cellStyle name="Output 11 17 2 2" xfId="33765"/>
    <cellStyle name="Output 11 17 2 3" xfId="33766"/>
    <cellStyle name="Output 11 17 3" xfId="33767"/>
    <cellStyle name="Output 11 17 3 2" xfId="33768"/>
    <cellStyle name="Output 11 17 3 3" xfId="33769"/>
    <cellStyle name="Output 11 17 4" xfId="33770"/>
    <cellStyle name="Output 11 17 4 2" xfId="33771"/>
    <cellStyle name="Output 11 17 4 3" xfId="33772"/>
    <cellStyle name="Output 11 17 5" xfId="33773"/>
    <cellStyle name="Output 11 17 5 2" xfId="33774"/>
    <cellStyle name="Output 11 17 5 3" xfId="33775"/>
    <cellStyle name="Output 11 17 6" xfId="33776"/>
    <cellStyle name="Output 11 17 7" xfId="33777"/>
    <cellStyle name="Output 11 18" xfId="33778"/>
    <cellStyle name="Output 11 18 2" xfId="33779"/>
    <cellStyle name="Output 11 18 2 2" xfId="33780"/>
    <cellStyle name="Output 11 18 2 3" xfId="33781"/>
    <cellStyle name="Output 11 18 3" xfId="33782"/>
    <cellStyle name="Output 11 18 3 2" xfId="33783"/>
    <cellStyle name="Output 11 18 3 3" xfId="33784"/>
    <cellStyle name="Output 11 18 4" xfId="33785"/>
    <cellStyle name="Output 11 18 4 2" xfId="33786"/>
    <cellStyle name="Output 11 18 4 3" xfId="33787"/>
    <cellStyle name="Output 11 18 5" xfId="33788"/>
    <cellStyle name="Output 11 18 5 2" xfId="33789"/>
    <cellStyle name="Output 11 18 5 3" xfId="33790"/>
    <cellStyle name="Output 11 18 6" xfId="33791"/>
    <cellStyle name="Output 11 18 7" xfId="33792"/>
    <cellStyle name="Output 11 19" xfId="33793"/>
    <cellStyle name="Output 11 19 2" xfId="33794"/>
    <cellStyle name="Output 11 19 3" xfId="33795"/>
    <cellStyle name="Output 11 2" xfId="33796"/>
    <cellStyle name="Output 11 2 2" xfId="33797"/>
    <cellStyle name="Output 11 2 2 10" xfId="33798"/>
    <cellStyle name="Output 11 2 2 2" xfId="33799"/>
    <cellStyle name="Output 11 2 2 2 2" xfId="33800"/>
    <cellStyle name="Output 11 2 2 2 3" xfId="33801"/>
    <cellStyle name="Output 11 2 2 2 4" xfId="33802"/>
    <cellStyle name="Output 11 2 2 3" xfId="33803"/>
    <cellStyle name="Output 11 2 2 3 2" xfId="33804"/>
    <cellStyle name="Output 11 2 2 3 3" xfId="33805"/>
    <cellStyle name="Output 11 2 2 4" xfId="33806"/>
    <cellStyle name="Output 11 2 2 4 2" xfId="33807"/>
    <cellStyle name="Output 11 2 2 4 3" xfId="33808"/>
    <cellStyle name="Output 11 2 2 5" xfId="33809"/>
    <cellStyle name="Output 11 2 2 5 2" xfId="33810"/>
    <cellStyle name="Output 11 2 2 5 3" xfId="33811"/>
    <cellStyle name="Output 11 2 2 6" xfId="33812"/>
    <cellStyle name="Output 11 2 2 6 2" xfId="33813"/>
    <cellStyle name="Output 11 2 2 6 3" xfId="33814"/>
    <cellStyle name="Output 11 2 2 7" xfId="33815"/>
    <cellStyle name="Output 11 2 2 7 2" xfId="33816"/>
    <cellStyle name="Output 11 2 2 7 3" xfId="33817"/>
    <cellStyle name="Output 11 2 2 8" xfId="33818"/>
    <cellStyle name="Output 11 2 2 9" xfId="33819"/>
    <cellStyle name="Output 11 2 3" xfId="33820"/>
    <cellStyle name="Output 11 2 3 2" xfId="33821"/>
    <cellStyle name="Output 11 2 3 3" xfId="33822"/>
    <cellStyle name="Output 11 2 3 4" xfId="33823"/>
    <cellStyle name="Output 11 2 4" xfId="33824"/>
    <cellStyle name="Output 11 2 4 2" xfId="33825"/>
    <cellStyle name="Output 11 2 4 3" xfId="33826"/>
    <cellStyle name="Output 11 2 5" xfId="33827"/>
    <cellStyle name="Output 11 2 5 2" xfId="33828"/>
    <cellStyle name="Output 11 2 5 3" xfId="33829"/>
    <cellStyle name="Output 11 2 6" xfId="33830"/>
    <cellStyle name="Output 11 2 6 2" xfId="33831"/>
    <cellStyle name="Output 11 2 6 3" xfId="33832"/>
    <cellStyle name="Output 11 2 7" xfId="33833"/>
    <cellStyle name="Output 11 2 7 2" xfId="33834"/>
    <cellStyle name="Output 11 2 7 3" xfId="33835"/>
    <cellStyle name="Output 11 2 8" xfId="33836"/>
    <cellStyle name="Output 11 2 8 2" xfId="33837"/>
    <cellStyle name="Output 11 2 8 3" xfId="33838"/>
    <cellStyle name="Output 11 2 9" xfId="33839"/>
    <cellStyle name="Output 11 20" xfId="33840"/>
    <cellStyle name="Output 11 3" xfId="33841"/>
    <cellStyle name="Output 11 3 10" xfId="33842"/>
    <cellStyle name="Output 11 3 2" xfId="33843"/>
    <cellStyle name="Output 11 3 2 2" xfId="33844"/>
    <cellStyle name="Output 11 3 2 3" xfId="33845"/>
    <cellStyle name="Output 11 3 2 4" xfId="33846"/>
    <cellStyle name="Output 11 3 3" xfId="33847"/>
    <cellStyle name="Output 11 3 3 2" xfId="33848"/>
    <cellStyle name="Output 11 3 3 3" xfId="33849"/>
    <cellStyle name="Output 11 3 4" xfId="33850"/>
    <cellStyle name="Output 11 3 4 2" xfId="33851"/>
    <cellStyle name="Output 11 3 4 3" xfId="33852"/>
    <cellStyle name="Output 11 3 5" xfId="33853"/>
    <cellStyle name="Output 11 3 5 2" xfId="33854"/>
    <cellStyle name="Output 11 3 5 3" xfId="33855"/>
    <cellStyle name="Output 11 3 6" xfId="33856"/>
    <cellStyle name="Output 11 3 6 2" xfId="33857"/>
    <cellStyle name="Output 11 3 6 3" xfId="33858"/>
    <cellStyle name="Output 11 3 7" xfId="33859"/>
    <cellStyle name="Output 11 3 7 2" xfId="33860"/>
    <cellStyle name="Output 11 3 7 3" xfId="33861"/>
    <cellStyle name="Output 11 3 8" xfId="33862"/>
    <cellStyle name="Output 11 3 9" xfId="33863"/>
    <cellStyle name="Output 11 4" xfId="33864"/>
    <cellStyle name="Output 11 4 2" xfId="33865"/>
    <cellStyle name="Output 11 4 2 2" xfId="33866"/>
    <cellStyle name="Output 11 4 2 3" xfId="33867"/>
    <cellStyle name="Output 11 4 3" xfId="33868"/>
    <cellStyle name="Output 11 4 3 2" xfId="33869"/>
    <cellStyle name="Output 11 4 3 3" xfId="33870"/>
    <cellStyle name="Output 11 4 4" xfId="33871"/>
    <cellStyle name="Output 11 4 4 2" xfId="33872"/>
    <cellStyle name="Output 11 4 4 3" xfId="33873"/>
    <cellStyle name="Output 11 4 5" xfId="33874"/>
    <cellStyle name="Output 11 4 5 2" xfId="33875"/>
    <cellStyle name="Output 11 4 5 3" xfId="33876"/>
    <cellStyle name="Output 11 4 6" xfId="33877"/>
    <cellStyle name="Output 11 4 7" xfId="33878"/>
    <cellStyle name="Output 11 5" xfId="33879"/>
    <cellStyle name="Output 11 5 2" xfId="33880"/>
    <cellStyle name="Output 11 5 2 2" xfId="33881"/>
    <cellStyle name="Output 11 5 2 3" xfId="33882"/>
    <cellStyle name="Output 11 5 3" xfId="33883"/>
    <cellStyle name="Output 11 5 3 2" xfId="33884"/>
    <cellStyle name="Output 11 5 3 3" xfId="33885"/>
    <cellStyle name="Output 11 5 4" xfId="33886"/>
    <cellStyle name="Output 11 5 4 2" xfId="33887"/>
    <cellStyle name="Output 11 5 4 3" xfId="33888"/>
    <cellStyle name="Output 11 5 5" xfId="33889"/>
    <cellStyle name="Output 11 5 5 2" xfId="33890"/>
    <cellStyle name="Output 11 5 5 3" xfId="33891"/>
    <cellStyle name="Output 11 5 6" xfId="33892"/>
    <cellStyle name="Output 11 6" xfId="33893"/>
    <cellStyle name="Output 11 6 2" xfId="33894"/>
    <cellStyle name="Output 11 6 2 2" xfId="33895"/>
    <cellStyle name="Output 11 6 2 3" xfId="33896"/>
    <cellStyle name="Output 11 6 3" xfId="33897"/>
    <cellStyle name="Output 11 6 3 2" xfId="33898"/>
    <cellStyle name="Output 11 6 3 3" xfId="33899"/>
    <cellStyle name="Output 11 6 4" xfId="33900"/>
    <cellStyle name="Output 11 6 4 2" xfId="33901"/>
    <cellStyle name="Output 11 6 4 3" xfId="33902"/>
    <cellStyle name="Output 11 6 5" xfId="33903"/>
    <cellStyle name="Output 11 6 5 2" xfId="33904"/>
    <cellStyle name="Output 11 6 5 3" xfId="33905"/>
    <cellStyle name="Output 11 6 6" xfId="33906"/>
    <cellStyle name="Output 11 7" xfId="33907"/>
    <cellStyle name="Output 11 7 2" xfId="33908"/>
    <cellStyle name="Output 11 7 2 2" xfId="33909"/>
    <cellStyle name="Output 11 7 2 3" xfId="33910"/>
    <cellStyle name="Output 11 7 3" xfId="33911"/>
    <cellStyle name="Output 11 7 3 2" xfId="33912"/>
    <cellStyle name="Output 11 7 3 3" xfId="33913"/>
    <cellStyle name="Output 11 7 4" xfId="33914"/>
    <cellStyle name="Output 11 7 4 2" xfId="33915"/>
    <cellStyle name="Output 11 7 4 3" xfId="33916"/>
    <cellStyle name="Output 11 7 5" xfId="33917"/>
    <cellStyle name="Output 11 7 5 2" xfId="33918"/>
    <cellStyle name="Output 11 7 5 3" xfId="33919"/>
    <cellStyle name="Output 11 7 6" xfId="33920"/>
    <cellStyle name="Output 11 7 7" xfId="33921"/>
    <cellStyle name="Output 11 8" xfId="33922"/>
    <cellStyle name="Output 11 8 2" xfId="33923"/>
    <cellStyle name="Output 11 8 2 2" xfId="33924"/>
    <cellStyle name="Output 11 8 2 3" xfId="33925"/>
    <cellStyle name="Output 11 8 3" xfId="33926"/>
    <cellStyle name="Output 11 8 3 2" xfId="33927"/>
    <cellStyle name="Output 11 8 3 3" xfId="33928"/>
    <cellStyle name="Output 11 8 4" xfId="33929"/>
    <cellStyle name="Output 11 8 4 2" xfId="33930"/>
    <cellStyle name="Output 11 8 4 3" xfId="33931"/>
    <cellStyle name="Output 11 8 5" xfId="33932"/>
    <cellStyle name="Output 11 8 5 2" xfId="33933"/>
    <cellStyle name="Output 11 8 5 3" xfId="33934"/>
    <cellStyle name="Output 11 8 6" xfId="33935"/>
    <cellStyle name="Output 11 8 7" xfId="33936"/>
    <cellStyle name="Output 11 9" xfId="33937"/>
    <cellStyle name="Output 11 9 2" xfId="33938"/>
    <cellStyle name="Output 11 9 2 2" xfId="33939"/>
    <cellStyle name="Output 11 9 2 3" xfId="33940"/>
    <cellStyle name="Output 11 9 3" xfId="33941"/>
    <cellStyle name="Output 11 9 3 2" xfId="33942"/>
    <cellStyle name="Output 11 9 3 3" xfId="33943"/>
    <cellStyle name="Output 11 9 4" xfId="33944"/>
    <cellStyle name="Output 11 9 4 2" xfId="33945"/>
    <cellStyle name="Output 11 9 4 3" xfId="33946"/>
    <cellStyle name="Output 11 9 5" xfId="33947"/>
    <cellStyle name="Output 11 9 5 2" xfId="33948"/>
    <cellStyle name="Output 11 9 5 3" xfId="33949"/>
    <cellStyle name="Output 11 9 6" xfId="33950"/>
    <cellStyle name="Output 11 9 7" xfId="33951"/>
    <cellStyle name="Output 12" xfId="33952"/>
    <cellStyle name="Output 12 2" xfId="33953"/>
    <cellStyle name="Output 12 2 10" xfId="33954"/>
    <cellStyle name="Output 12 2 2" xfId="33955"/>
    <cellStyle name="Output 12 2 2 2" xfId="33956"/>
    <cellStyle name="Output 12 2 2 3" xfId="33957"/>
    <cellStyle name="Output 12 2 2 4" xfId="33958"/>
    <cellStyle name="Output 12 2 3" xfId="33959"/>
    <cellStyle name="Output 12 2 3 2" xfId="33960"/>
    <cellStyle name="Output 12 2 3 3" xfId="33961"/>
    <cellStyle name="Output 12 2 4" xfId="33962"/>
    <cellStyle name="Output 12 2 4 2" xfId="33963"/>
    <cellStyle name="Output 12 2 4 3" xfId="33964"/>
    <cellStyle name="Output 12 2 5" xfId="33965"/>
    <cellStyle name="Output 12 2 5 2" xfId="33966"/>
    <cellStyle name="Output 12 2 5 3" xfId="33967"/>
    <cellStyle name="Output 12 2 6" xfId="33968"/>
    <cellStyle name="Output 12 2 6 2" xfId="33969"/>
    <cellStyle name="Output 12 2 6 3" xfId="33970"/>
    <cellStyle name="Output 12 2 7" xfId="33971"/>
    <cellStyle name="Output 12 2 7 2" xfId="33972"/>
    <cellStyle name="Output 12 2 7 3" xfId="33973"/>
    <cellStyle name="Output 12 2 8" xfId="33974"/>
    <cellStyle name="Output 12 2 9" xfId="33975"/>
    <cellStyle name="Output 12 3" xfId="33976"/>
    <cellStyle name="Output 12 3 2" xfId="33977"/>
    <cellStyle name="Output 12 3 3" xfId="33978"/>
    <cellStyle name="Output 12 3 4" xfId="33979"/>
    <cellStyle name="Output 12 4" xfId="33980"/>
    <cellStyle name="Output 12 4 2" xfId="33981"/>
    <cellStyle name="Output 12 4 3" xfId="33982"/>
    <cellStyle name="Output 12 5" xfId="33983"/>
    <cellStyle name="Output 12 5 2" xfId="33984"/>
    <cellStyle name="Output 12 5 3" xfId="33985"/>
    <cellStyle name="Output 12 6" xfId="33986"/>
    <cellStyle name="Output 12 6 2" xfId="33987"/>
    <cellStyle name="Output 12 6 3" xfId="33988"/>
    <cellStyle name="Output 12 7" xfId="33989"/>
    <cellStyle name="Output 12 7 2" xfId="33990"/>
    <cellStyle name="Output 12 7 3" xfId="33991"/>
    <cellStyle name="Output 12 8" xfId="33992"/>
    <cellStyle name="Output 12 8 2" xfId="33993"/>
    <cellStyle name="Output 12 8 3" xfId="33994"/>
    <cellStyle name="Output 12 9" xfId="33995"/>
    <cellStyle name="Output 13" xfId="33996"/>
    <cellStyle name="Output 13 2" xfId="33997"/>
    <cellStyle name="Output 13 2 10" xfId="33998"/>
    <cellStyle name="Output 13 2 2" xfId="33999"/>
    <cellStyle name="Output 13 2 2 2" xfId="34000"/>
    <cellStyle name="Output 13 2 2 3" xfId="34001"/>
    <cellStyle name="Output 13 2 2 4" xfId="34002"/>
    <cellStyle name="Output 13 2 3" xfId="34003"/>
    <cellStyle name="Output 13 2 3 2" xfId="34004"/>
    <cellStyle name="Output 13 2 3 3" xfId="34005"/>
    <cellStyle name="Output 13 2 4" xfId="34006"/>
    <cellStyle name="Output 13 2 4 2" xfId="34007"/>
    <cellStyle name="Output 13 2 4 3" xfId="34008"/>
    <cellStyle name="Output 13 2 5" xfId="34009"/>
    <cellStyle name="Output 13 2 5 2" xfId="34010"/>
    <cellStyle name="Output 13 2 5 3" xfId="34011"/>
    <cellStyle name="Output 13 2 6" xfId="34012"/>
    <cellStyle name="Output 13 2 6 2" xfId="34013"/>
    <cellStyle name="Output 13 2 6 3" xfId="34014"/>
    <cellStyle name="Output 13 2 7" xfId="34015"/>
    <cellStyle name="Output 13 2 7 2" xfId="34016"/>
    <cellStyle name="Output 13 2 7 3" xfId="34017"/>
    <cellStyle name="Output 13 2 8" xfId="34018"/>
    <cellStyle name="Output 13 2 9" xfId="34019"/>
    <cellStyle name="Output 13 3" xfId="34020"/>
    <cellStyle name="Output 13 3 2" xfId="34021"/>
    <cellStyle name="Output 13 3 3" xfId="34022"/>
    <cellStyle name="Output 13 3 4" xfId="34023"/>
    <cellStyle name="Output 13 4" xfId="34024"/>
    <cellStyle name="Output 13 4 2" xfId="34025"/>
    <cellStyle name="Output 13 4 3" xfId="34026"/>
    <cellStyle name="Output 13 5" xfId="34027"/>
    <cellStyle name="Output 13 5 2" xfId="34028"/>
    <cellStyle name="Output 13 5 3" xfId="34029"/>
    <cellStyle name="Output 13 6" xfId="34030"/>
    <cellStyle name="Output 13 6 2" xfId="34031"/>
    <cellStyle name="Output 13 6 3" xfId="34032"/>
    <cellStyle name="Output 13 7" xfId="34033"/>
    <cellStyle name="Output 13 7 2" xfId="34034"/>
    <cellStyle name="Output 13 7 3" xfId="34035"/>
    <cellStyle name="Output 13 8" xfId="34036"/>
    <cellStyle name="Output 13 8 2" xfId="34037"/>
    <cellStyle name="Output 13 8 3" xfId="34038"/>
    <cellStyle name="Output 13 9" xfId="34039"/>
    <cellStyle name="Output 14" xfId="34040"/>
    <cellStyle name="Output 14 2" xfId="34041"/>
    <cellStyle name="Output 14 2 2" xfId="34042"/>
    <cellStyle name="Output 14 2 3" xfId="34043"/>
    <cellStyle name="Output 14 2 4" xfId="34044"/>
    <cellStyle name="Output 14 3" xfId="34045"/>
    <cellStyle name="Output 14 3 2" xfId="34046"/>
    <cellStyle name="Output 14 3 3" xfId="34047"/>
    <cellStyle name="Output 14 4" xfId="34048"/>
    <cellStyle name="Output 14 5" xfId="34049"/>
    <cellStyle name="Output 14 6" xfId="34050"/>
    <cellStyle name="Output 15" xfId="34051"/>
    <cellStyle name="Output 15 2" xfId="34052"/>
    <cellStyle name="Output 15 3" xfId="34053"/>
    <cellStyle name="Output 16" xfId="34054"/>
    <cellStyle name="Output 16 2" xfId="34055"/>
    <cellStyle name="Output 16 3" xfId="34056"/>
    <cellStyle name="Output 2" xfId="34057"/>
    <cellStyle name="Output 2 2" xfId="34058"/>
    <cellStyle name="Output 2 2 10" xfId="34059"/>
    <cellStyle name="Output 2 2 10 2" xfId="34060"/>
    <cellStyle name="Output 2 2 10 2 2" xfId="34061"/>
    <cellStyle name="Output 2 2 10 2 3" xfId="34062"/>
    <cellStyle name="Output 2 2 10 3" xfId="34063"/>
    <cellStyle name="Output 2 2 10 3 2" xfId="34064"/>
    <cellStyle name="Output 2 2 10 3 3" xfId="34065"/>
    <cellStyle name="Output 2 2 10 4" xfId="34066"/>
    <cellStyle name="Output 2 2 10 4 2" xfId="34067"/>
    <cellStyle name="Output 2 2 10 4 3" xfId="34068"/>
    <cellStyle name="Output 2 2 10 5" xfId="34069"/>
    <cellStyle name="Output 2 2 10 5 2" xfId="34070"/>
    <cellStyle name="Output 2 2 10 5 3" xfId="34071"/>
    <cellStyle name="Output 2 2 10 6" xfId="34072"/>
    <cellStyle name="Output 2 2 10 7" xfId="34073"/>
    <cellStyle name="Output 2 2 11" xfId="34074"/>
    <cellStyle name="Output 2 2 11 2" xfId="34075"/>
    <cellStyle name="Output 2 2 11 2 2" xfId="34076"/>
    <cellStyle name="Output 2 2 11 2 3" xfId="34077"/>
    <cellStyle name="Output 2 2 11 3" xfId="34078"/>
    <cellStyle name="Output 2 2 11 3 2" xfId="34079"/>
    <cellStyle name="Output 2 2 11 3 3" xfId="34080"/>
    <cellStyle name="Output 2 2 11 4" xfId="34081"/>
    <cellStyle name="Output 2 2 11 4 2" xfId="34082"/>
    <cellStyle name="Output 2 2 11 4 3" xfId="34083"/>
    <cellStyle name="Output 2 2 11 5" xfId="34084"/>
    <cellStyle name="Output 2 2 11 5 2" xfId="34085"/>
    <cellStyle name="Output 2 2 11 5 3" xfId="34086"/>
    <cellStyle name="Output 2 2 11 6" xfId="34087"/>
    <cellStyle name="Output 2 2 11 7" xfId="34088"/>
    <cellStyle name="Output 2 2 12" xfId="34089"/>
    <cellStyle name="Output 2 2 12 2" xfId="34090"/>
    <cellStyle name="Output 2 2 12 2 2" xfId="34091"/>
    <cellStyle name="Output 2 2 12 2 3" xfId="34092"/>
    <cellStyle name="Output 2 2 12 3" xfId="34093"/>
    <cellStyle name="Output 2 2 12 3 2" xfId="34094"/>
    <cellStyle name="Output 2 2 12 3 3" xfId="34095"/>
    <cellStyle name="Output 2 2 12 4" xfId="34096"/>
    <cellStyle name="Output 2 2 12 4 2" xfId="34097"/>
    <cellStyle name="Output 2 2 12 4 3" xfId="34098"/>
    <cellStyle name="Output 2 2 12 5" xfId="34099"/>
    <cellStyle name="Output 2 2 12 5 2" xfId="34100"/>
    <cellStyle name="Output 2 2 12 5 3" xfId="34101"/>
    <cellStyle name="Output 2 2 12 6" xfId="34102"/>
    <cellStyle name="Output 2 2 12 7" xfId="34103"/>
    <cellStyle name="Output 2 2 13" xfId="34104"/>
    <cellStyle name="Output 2 2 13 2" xfId="34105"/>
    <cellStyle name="Output 2 2 13 2 2" xfId="34106"/>
    <cellStyle name="Output 2 2 13 2 3" xfId="34107"/>
    <cellStyle name="Output 2 2 13 3" xfId="34108"/>
    <cellStyle name="Output 2 2 13 3 2" xfId="34109"/>
    <cellStyle name="Output 2 2 13 3 3" xfId="34110"/>
    <cellStyle name="Output 2 2 13 4" xfId="34111"/>
    <cellStyle name="Output 2 2 13 4 2" xfId="34112"/>
    <cellStyle name="Output 2 2 13 4 3" xfId="34113"/>
    <cellStyle name="Output 2 2 13 5" xfId="34114"/>
    <cellStyle name="Output 2 2 13 5 2" xfId="34115"/>
    <cellStyle name="Output 2 2 13 5 3" xfId="34116"/>
    <cellStyle name="Output 2 2 13 6" xfId="34117"/>
    <cellStyle name="Output 2 2 13 7" xfId="34118"/>
    <cellStyle name="Output 2 2 14" xfId="34119"/>
    <cellStyle name="Output 2 2 14 2" xfId="34120"/>
    <cellStyle name="Output 2 2 14 2 2" xfId="34121"/>
    <cellStyle name="Output 2 2 14 2 3" xfId="34122"/>
    <cellStyle name="Output 2 2 14 3" xfId="34123"/>
    <cellStyle name="Output 2 2 14 3 2" xfId="34124"/>
    <cellStyle name="Output 2 2 14 3 3" xfId="34125"/>
    <cellStyle name="Output 2 2 14 4" xfId="34126"/>
    <cellStyle name="Output 2 2 14 4 2" xfId="34127"/>
    <cellStyle name="Output 2 2 14 4 3" xfId="34128"/>
    <cellStyle name="Output 2 2 14 5" xfId="34129"/>
    <cellStyle name="Output 2 2 14 5 2" xfId="34130"/>
    <cellStyle name="Output 2 2 14 5 3" xfId="34131"/>
    <cellStyle name="Output 2 2 14 6" xfId="34132"/>
    <cellStyle name="Output 2 2 14 7" xfId="34133"/>
    <cellStyle name="Output 2 2 15" xfId="34134"/>
    <cellStyle name="Output 2 2 15 2" xfId="34135"/>
    <cellStyle name="Output 2 2 15 2 2" xfId="34136"/>
    <cellStyle name="Output 2 2 15 2 3" xfId="34137"/>
    <cellStyle name="Output 2 2 15 3" xfId="34138"/>
    <cellStyle name="Output 2 2 15 3 2" xfId="34139"/>
    <cellStyle name="Output 2 2 15 3 3" xfId="34140"/>
    <cellStyle name="Output 2 2 15 4" xfId="34141"/>
    <cellStyle name="Output 2 2 15 4 2" xfId="34142"/>
    <cellStyle name="Output 2 2 15 4 3" xfId="34143"/>
    <cellStyle name="Output 2 2 15 5" xfId="34144"/>
    <cellStyle name="Output 2 2 15 5 2" xfId="34145"/>
    <cellStyle name="Output 2 2 15 5 3" xfId="34146"/>
    <cellStyle name="Output 2 2 15 6" xfId="34147"/>
    <cellStyle name="Output 2 2 15 7" xfId="34148"/>
    <cellStyle name="Output 2 2 16" xfId="34149"/>
    <cellStyle name="Output 2 2 16 2" xfId="34150"/>
    <cellStyle name="Output 2 2 16 2 2" xfId="34151"/>
    <cellStyle name="Output 2 2 16 2 3" xfId="34152"/>
    <cellStyle name="Output 2 2 16 3" xfId="34153"/>
    <cellStyle name="Output 2 2 16 3 2" xfId="34154"/>
    <cellStyle name="Output 2 2 16 3 3" xfId="34155"/>
    <cellStyle name="Output 2 2 16 4" xfId="34156"/>
    <cellStyle name="Output 2 2 16 4 2" xfId="34157"/>
    <cellStyle name="Output 2 2 16 4 3" xfId="34158"/>
    <cellStyle name="Output 2 2 16 5" xfId="34159"/>
    <cellStyle name="Output 2 2 16 5 2" xfId="34160"/>
    <cellStyle name="Output 2 2 16 5 3" xfId="34161"/>
    <cellStyle name="Output 2 2 16 6" xfId="34162"/>
    <cellStyle name="Output 2 2 16 7" xfId="34163"/>
    <cellStyle name="Output 2 2 17" xfId="34164"/>
    <cellStyle name="Output 2 2 17 2" xfId="34165"/>
    <cellStyle name="Output 2 2 17 2 2" xfId="34166"/>
    <cellStyle name="Output 2 2 17 2 3" xfId="34167"/>
    <cellStyle name="Output 2 2 17 3" xfId="34168"/>
    <cellStyle name="Output 2 2 17 3 2" xfId="34169"/>
    <cellStyle name="Output 2 2 17 3 3" xfId="34170"/>
    <cellStyle name="Output 2 2 17 4" xfId="34171"/>
    <cellStyle name="Output 2 2 17 4 2" xfId="34172"/>
    <cellStyle name="Output 2 2 17 4 3" xfId="34173"/>
    <cellStyle name="Output 2 2 17 5" xfId="34174"/>
    <cellStyle name="Output 2 2 17 5 2" xfId="34175"/>
    <cellStyle name="Output 2 2 17 5 3" xfId="34176"/>
    <cellStyle name="Output 2 2 17 6" xfId="34177"/>
    <cellStyle name="Output 2 2 17 7" xfId="34178"/>
    <cellStyle name="Output 2 2 18" xfId="34179"/>
    <cellStyle name="Output 2 2 18 2" xfId="34180"/>
    <cellStyle name="Output 2 2 18 2 2" xfId="34181"/>
    <cellStyle name="Output 2 2 18 2 3" xfId="34182"/>
    <cellStyle name="Output 2 2 18 3" xfId="34183"/>
    <cellStyle name="Output 2 2 18 3 2" xfId="34184"/>
    <cellStyle name="Output 2 2 18 3 3" xfId="34185"/>
    <cellStyle name="Output 2 2 18 4" xfId="34186"/>
    <cellStyle name="Output 2 2 18 4 2" xfId="34187"/>
    <cellStyle name="Output 2 2 18 4 3" xfId="34188"/>
    <cellStyle name="Output 2 2 18 5" xfId="34189"/>
    <cellStyle name="Output 2 2 18 5 2" xfId="34190"/>
    <cellStyle name="Output 2 2 18 5 3" xfId="34191"/>
    <cellStyle name="Output 2 2 18 6" xfId="34192"/>
    <cellStyle name="Output 2 2 18 7" xfId="34193"/>
    <cellStyle name="Output 2 2 19" xfId="34194"/>
    <cellStyle name="Output 2 2 19 2" xfId="34195"/>
    <cellStyle name="Output 2 2 19 3" xfId="34196"/>
    <cellStyle name="Output 2 2 2" xfId="34197"/>
    <cellStyle name="Output 2 2 2 2" xfId="34198"/>
    <cellStyle name="Output 2 2 2 2 10" xfId="34199"/>
    <cellStyle name="Output 2 2 2 2 2" xfId="34200"/>
    <cellStyle name="Output 2 2 2 2 2 2" xfId="34201"/>
    <cellStyle name="Output 2 2 2 2 2 3" xfId="34202"/>
    <cellStyle name="Output 2 2 2 2 2 4" xfId="34203"/>
    <cellStyle name="Output 2 2 2 2 3" xfId="34204"/>
    <cellStyle name="Output 2 2 2 2 3 2" xfId="34205"/>
    <cellStyle name="Output 2 2 2 2 3 3" xfId="34206"/>
    <cellStyle name="Output 2 2 2 2 4" xfId="34207"/>
    <cellStyle name="Output 2 2 2 2 4 2" xfId="34208"/>
    <cellStyle name="Output 2 2 2 2 4 3" xfId="34209"/>
    <cellStyle name="Output 2 2 2 2 5" xfId="34210"/>
    <cellStyle name="Output 2 2 2 2 5 2" xfId="34211"/>
    <cellStyle name="Output 2 2 2 2 5 3" xfId="34212"/>
    <cellStyle name="Output 2 2 2 2 6" xfId="34213"/>
    <cellStyle name="Output 2 2 2 2 6 2" xfId="34214"/>
    <cellStyle name="Output 2 2 2 2 6 3" xfId="34215"/>
    <cellStyle name="Output 2 2 2 2 7" xfId="34216"/>
    <cellStyle name="Output 2 2 2 2 7 2" xfId="34217"/>
    <cellStyle name="Output 2 2 2 2 7 3" xfId="34218"/>
    <cellStyle name="Output 2 2 2 2 8" xfId="34219"/>
    <cellStyle name="Output 2 2 2 2 9" xfId="34220"/>
    <cellStyle name="Output 2 2 2 3" xfId="34221"/>
    <cellStyle name="Output 2 2 2 3 2" xfId="34222"/>
    <cellStyle name="Output 2 2 2 3 3" xfId="34223"/>
    <cellStyle name="Output 2 2 2 3 4" xfId="34224"/>
    <cellStyle name="Output 2 2 2 4" xfId="34225"/>
    <cellStyle name="Output 2 2 2 4 2" xfId="34226"/>
    <cellStyle name="Output 2 2 2 4 3" xfId="34227"/>
    <cellStyle name="Output 2 2 2 5" xfId="34228"/>
    <cellStyle name="Output 2 2 2 5 2" xfId="34229"/>
    <cellStyle name="Output 2 2 2 5 3" xfId="34230"/>
    <cellStyle name="Output 2 2 2 6" xfId="34231"/>
    <cellStyle name="Output 2 2 2 6 2" xfId="34232"/>
    <cellStyle name="Output 2 2 2 6 3" xfId="34233"/>
    <cellStyle name="Output 2 2 2 7" xfId="34234"/>
    <cellStyle name="Output 2 2 2 7 2" xfId="34235"/>
    <cellStyle name="Output 2 2 2 7 3" xfId="34236"/>
    <cellStyle name="Output 2 2 2 8" xfId="34237"/>
    <cellStyle name="Output 2 2 2 8 2" xfId="34238"/>
    <cellStyle name="Output 2 2 2 8 3" xfId="34239"/>
    <cellStyle name="Output 2 2 2 9" xfId="34240"/>
    <cellStyle name="Output 2 2 20" xfId="34241"/>
    <cellStyle name="Output 2 2 20 2" xfId="34242"/>
    <cellStyle name="Output 2 2 20 3" xfId="34243"/>
    <cellStyle name="Output 2 2 21" xfId="34244"/>
    <cellStyle name="Output 2 2 21 2" xfId="34245"/>
    <cellStyle name="Output 2 2 21 3" xfId="34246"/>
    <cellStyle name="Output 2 2 22" xfId="34247"/>
    <cellStyle name="Output 2 2 22 2" xfId="34248"/>
    <cellStyle name="Output 2 2 22 3" xfId="34249"/>
    <cellStyle name="Output 2 2 23" xfId="34250"/>
    <cellStyle name="Output 2 2 3" xfId="34251"/>
    <cellStyle name="Output 2 2 3 10" xfId="34252"/>
    <cellStyle name="Output 2 2 3 2" xfId="34253"/>
    <cellStyle name="Output 2 2 3 2 2" xfId="34254"/>
    <cellStyle name="Output 2 2 3 2 3" xfId="34255"/>
    <cellStyle name="Output 2 2 3 2 4" xfId="34256"/>
    <cellStyle name="Output 2 2 3 3" xfId="34257"/>
    <cellStyle name="Output 2 2 3 3 2" xfId="34258"/>
    <cellStyle name="Output 2 2 3 3 3" xfId="34259"/>
    <cellStyle name="Output 2 2 3 4" xfId="34260"/>
    <cellStyle name="Output 2 2 3 4 2" xfId="34261"/>
    <cellStyle name="Output 2 2 3 4 3" xfId="34262"/>
    <cellStyle name="Output 2 2 3 5" xfId="34263"/>
    <cellStyle name="Output 2 2 3 5 2" xfId="34264"/>
    <cellStyle name="Output 2 2 3 5 3" xfId="34265"/>
    <cellStyle name="Output 2 2 3 6" xfId="34266"/>
    <cellStyle name="Output 2 2 3 6 2" xfId="34267"/>
    <cellStyle name="Output 2 2 3 6 3" xfId="34268"/>
    <cellStyle name="Output 2 2 3 7" xfId="34269"/>
    <cellStyle name="Output 2 2 3 7 2" xfId="34270"/>
    <cellStyle name="Output 2 2 3 7 3" xfId="34271"/>
    <cellStyle name="Output 2 2 3 8" xfId="34272"/>
    <cellStyle name="Output 2 2 3 9" xfId="34273"/>
    <cellStyle name="Output 2 2 4" xfId="34274"/>
    <cellStyle name="Output 2 2 4 2" xfId="34275"/>
    <cellStyle name="Output 2 2 4 2 2" xfId="34276"/>
    <cellStyle name="Output 2 2 4 2 3" xfId="34277"/>
    <cellStyle name="Output 2 2 4 3" xfId="34278"/>
    <cellStyle name="Output 2 2 4 3 2" xfId="34279"/>
    <cellStyle name="Output 2 2 4 3 3" xfId="34280"/>
    <cellStyle name="Output 2 2 4 4" xfId="34281"/>
    <cellStyle name="Output 2 2 4 4 2" xfId="34282"/>
    <cellStyle name="Output 2 2 4 4 3" xfId="34283"/>
    <cellStyle name="Output 2 2 4 5" xfId="34284"/>
    <cellStyle name="Output 2 2 4 5 2" xfId="34285"/>
    <cellStyle name="Output 2 2 4 5 3" xfId="34286"/>
    <cellStyle name="Output 2 2 4 6" xfId="34287"/>
    <cellStyle name="Output 2 2 4 7" xfId="34288"/>
    <cellStyle name="Output 2 2 5" xfId="34289"/>
    <cellStyle name="Output 2 2 5 2" xfId="34290"/>
    <cellStyle name="Output 2 2 5 2 2" xfId="34291"/>
    <cellStyle name="Output 2 2 5 2 3" xfId="34292"/>
    <cellStyle name="Output 2 2 5 3" xfId="34293"/>
    <cellStyle name="Output 2 2 5 3 2" xfId="34294"/>
    <cellStyle name="Output 2 2 5 3 3" xfId="34295"/>
    <cellStyle name="Output 2 2 5 4" xfId="34296"/>
    <cellStyle name="Output 2 2 5 4 2" xfId="34297"/>
    <cellStyle name="Output 2 2 5 4 3" xfId="34298"/>
    <cellStyle name="Output 2 2 5 5" xfId="34299"/>
    <cellStyle name="Output 2 2 5 5 2" xfId="34300"/>
    <cellStyle name="Output 2 2 5 5 3" xfId="34301"/>
    <cellStyle name="Output 2 2 5 6" xfId="34302"/>
    <cellStyle name="Output 2 2 6" xfId="34303"/>
    <cellStyle name="Output 2 2 6 2" xfId="34304"/>
    <cellStyle name="Output 2 2 6 2 2" xfId="34305"/>
    <cellStyle name="Output 2 2 6 2 3" xfId="34306"/>
    <cellStyle name="Output 2 2 6 3" xfId="34307"/>
    <cellStyle name="Output 2 2 6 3 2" xfId="34308"/>
    <cellStyle name="Output 2 2 6 3 3" xfId="34309"/>
    <cellStyle name="Output 2 2 6 4" xfId="34310"/>
    <cellStyle name="Output 2 2 6 4 2" xfId="34311"/>
    <cellStyle name="Output 2 2 6 4 3" xfId="34312"/>
    <cellStyle name="Output 2 2 6 5" xfId="34313"/>
    <cellStyle name="Output 2 2 6 5 2" xfId="34314"/>
    <cellStyle name="Output 2 2 6 5 3" xfId="34315"/>
    <cellStyle name="Output 2 2 6 6" xfId="34316"/>
    <cellStyle name="Output 2 2 7" xfId="34317"/>
    <cellStyle name="Output 2 2 7 2" xfId="34318"/>
    <cellStyle name="Output 2 2 7 2 2" xfId="34319"/>
    <cellStyle name="Output 2 2 7 2 3" xfId="34320"/>
    <cellStyle name="Output 2 2 7 3" xfId="34321"/>
    <cellStyle name="Output 2 2 7 3 2" xfId="34322"/>
    <cellStyle name="Output 2 2 7 3 3" xfId="34323"/>
    <cellStyle name="Output 2 2 7 4" xfId="34324"/>
    <cellStyle name="Output 2 2 7 4 2" xfId="34325"/>
    <cellStyle name="Output 2 2 7 4 3" xfId="34326"/>
    <cellStyle name="Output 2 2 7 5" xfId="34327"/>
    <cellStyle name="Output 2 2 7 5 2" xfId="34328"/>
    <cellStyle name="Output 2 2 7 5 3" xfId="34329"/>
    <cellStyle name="Output 2 2 7 6" xfId="34330"/>
    <cellStyle name="Output 2 2 8" xfId="34331"/>
    <cellStyle name="Output 2 2 8 2" xfId="34332"/>
    <cellStyle name="Output 2 2 8 2 2" xfId="34333"/>
    <cellStyle name="Output 2 2 8 2 3" xfId="34334"/>
    <cellStyle name="Output 2 2 8 3" xfId="34335"/>
    <cellStyle name="Output 2 2 8 3 2" xfId="34336"/>
    <cellStyle name="Output 2 2 8 3 3" xfId="34337"/>
    <cellStyle name="Output 2 2 8 4" xfId="34338"/>
    <cellStyle name="Output 2 2 8 4 2" xfId="34339"/>
    <cellStyle name="Output 2 2 8 4 3" xfId="34340"/>
    <cellStyle name="Output 2 2 8 5" xfId="34341"/>
    <cellStyle name="Output 2 2 8 5 2" xfId="34342"/>
    <cellStyle name="Output 2 2 8 5 3" xfId="34343"/>
    <cellStyle name="Output 2 2 8 6" xfId="34344"/>
    <cellStyle name="Output 2 2 9" xfId="34345"/>
    <cellStyle name="Output 2 2 9 2" xfId="34346"/>
    <cellStyle name="Output 2 2 9 2 2" xfId="34347"/>
    <cellStyle name="Output 2 2 9 2 3" xfId="34348"/>
    <cellStyle name="Output 2 2 9 3" xfId="34349"/>
    <cellStyle name="Output 2 2 9 3 2" xfId="34350"/>
    <cellStyle name="Output 2 2 9 3 3" xfId="34351"/>
    <cellStyle name="Output 2 2 9 4" xfId="34352"/>
    <cellStyle name="Output 2 2 9 4 2" xfId="34353"/>
    <cellStyle name="Output 2 2 9 4 3" xfId="34354"/>
    <cellStyle name="Output 2 2 9 5" xfId="34355"/>
    <cellStyle name="Output 2 2 9 5 2" xfId="34356"/>
    <cellStyle name="Output 2 2 9 5 3" xfId="34357"/>
    <cellStyle name="Output 2 2 9 6" xfId="34358"/>
    <cellStyle name="Output 2 2 9 7" xfId="34359"/>
    <cellStyle name="Output 2 3" xfId="34360"/>
    <cellStyle name="Output 2 3 10" xfId="34361"/>
    <cellStyle name="Output 2 3 2" xfId="34362"/>
    <cellStyle name="Output 2 3 2 2" xfId="34363"/>
    <cellStyle name="Output 2 3 2 2 10" xfId="34364"/>
    <cellStyle name="Output 2 3 2 2 2" xfId="34365"/>
    <cellStyle name="Output 2 3 2 2 2 2" xfId="34366"/>
    <cellStyle name="Output 2 3 2 2 2 3" xfId="34367"/>
    <cellStyle name="Output 2 3 2 2 2 4" xfId="34368"/>
    <cellStyle name="Output 2 3 2 2 3" xfId="34369"/>
    <cellStyle name="Output 2 3 2 2 3 2" xfId="34370"/>
    <cellStyle name="Output 2 3 2 2 3 3" xfId="34371"/>
    <cellStyle name="Output 2 3 2 2 4" xfId="34372"/>
    <cellStyle name="Output 2 3 2 2 4 2" xfId="34373"/>
    <cellStyle name="Output 2 3 2 2 4 3" xfId="34374"/>
    <cellStyle name="Output 2 3 2 2 5" xfId="34375"/>
    <cellStyle name="Output 2 3 2 2 5 2" xfId="34376"/>
    <cellStyle name="Output 2 3 2 2 5 3" xfId="34377"/>
    <cellStyle name="Output 2 3 2 2 6" xfId="34378"/>
    <cellStyle name="Output 2 3 2 2 6 2" xfId="34379"/>
    <cellStyle name="Output 2 3 2 2 6 3" xfId="34380"/>
    <cellStyle name="Output 2 3 2 2 7" xfId="34381"/>
    <cellStyle name="Output 2 3 2 2 7 2" xfId="34382"/>
    <cellStyle name="Output 2 3 2 2 7 3" xfId="34383"/>
    <cellStyle name="Output 2 3 2 2 8" xfId="34384"/>
    <cellStyle name="Output 2 3 2 2 9" xfId="34385"/>
    <cellStyle name="Output 2 3 2 3" xfId="34386"/>
    <cellStyle name="Output 2 3 2 3 2" xfId="34387"/>
    <cellStyle name="Output 2 3 2 3 3" xfId="34388"/>
    <cellStyle name="Output 2 3 2 3 4" xfId="34389"/>
    <cellStyle name="Output 2 3 2 4" xfId="34390"/>
    <cellStyle name="Output 2 3 2 4 2" xfId="34391"/>
    <cellStyle name="Output 2 3 2 4 3" xfId="34392"/>
    <cellStyle name="Output 2 3 2 5" xfId="34393"/>
    <cellStyle name="Output 2 3 2 5 2" xfId="34394"/>
    <cellStyle name="Output 2 3 2 5 3" xfId="34395"/>
    <cellStyle name="Output 2 3 2 6" xfId="34396"/>
    <cellStyle name="Output 2 3 2 6 2" xfId="34397"/>
    <cellStyle name="Output 2 3 2 6 3" xfId="34398"/>
    <cellStyle name="Output 2 3 2 7" xfId="34399"/>
    <cellStyle name="Output 2 3 2 7 2" xfId="34400"/>
    <cellStyle name="Output 2 3 2 7 3" xfId="34401"/>
    <cellStyle name="Output 2 3 2 8" xfId="34402"/>
    <cellStyle name="Output 2 3 2 8 2" xfId="34403"/>
    <cellStyle name="Output 2 3 2 8 3" xfId="34404"/>
    <cellStyle name="Output 2 3 2 9" xfId="34405"/>
    <cellStyle name="Output 2 3 3" xfId="34406"/>
    <cellStyle name="Output 2 3 3 10" xfId="34407"/>
    <cellStyle name="Output 2 3 3 2" xfId="34408"/>
    <cellStyle name="Output 2 3 3 2 2" xfId="34409"/>
    <cellStyle name="Output 2 3 3 2 3" xfId="34410"/>
    <cellStyle name="Output 2 3 3 2 4" xfId="34411"/>
    <cellStyle name="Output 2 3 3 3" xfId="34412"/>
    <cellStyle name="Output 2 3 3 3 2" xfId="34413"/>
    <cellStyle name="Output 2 3 3 3 3" xfId="34414"/>
    <cellStyle name="Output 2 3 3 4" xfId="34415"/>
    <cellStyle name="Output 2 3 3 4 2" xfId="34416"/>
    <cellStyle name="Output 2 3 3 4 3" xfId="34417"/>
    <cellStyle name="Output 2 3 3 5" xfId="34418"/>
    <cellStyle name="Output 2 3 3 5 2" xfId="34419"/>
    <cellStyle name="Output 2 3 3 5 3" xfId="34420"/>
    <cellStyle name="Output 2 3 3 6" xfId="34421"/>
    <cellStyle name="Output 2 3 3 6 2" xfId="34422"/>
    <cellStyle name="Output 2 3 3 6 3" xfId="34423"/>
    <cellStyle name="Output 2 3 3 7" xfId="34424"/>
    <cellStyle name="Output 2 3 3 7 2" xfId="34425"/>
    <cellStyle name="Output 2 3 3 7 3" xfId="34426"/>
    <cellStyle name="Output 2 3 3 8" xfId="34427"/>
    <cellStyle name="Output 2 3 3 9" xfId="34428"/>
    <cellStyle name="Output 2 3 4" xfId="34429"/>
    <cellStyle name="Output 2 3 4 2" xfId="34430"/>
    <cellStyle name="Output 2 3 4 3" xfId="34431"/>
    <cellStyle name="Output 2 3 4 4" xfId="34432"/>
    <cellStyle name="Output 2 3 5" xfId="34433"/>
    <cellStyle name="Output 2 3 5 2" xfId="34434"/>
    <cellStyle name="Output 2 3 5 3" xfId="34435"/>
    <cellStyle name="Output 2 3 6" xfId="34436"/>
    <cellStyle name="Output 2 3 6 2" xfId="34437"/>
    <cellStyle name="Output 2 3 6 3" xfId="34438"/>
    <cellStyle name="Output 2 3 7" xfId="34439"/>
    <cellStyle name="Output 2 3 7 2" xfId="34440"/>
    <cellStyle name="Output 2 3 7 3" xfId="34441"/>
    <cellStyle name="Output 2 3 8" xfId="34442"/>
    <cellStyle name="Output 2 3 8 2" xfId="34443"/>
    <cellStyle name="Output 2 3 8 3" xfId="34444"/>
    <cellStyle name="Output 2 3 9" xfId="34445"/>
    <cellStyle name="Output 2 3 9 2" xfId="34446"/>
    <cellStyle name="Output 2 3 9 3" xfId="34447"/>
    <cellStyle name="Output 2 4" xfId="34448"/>
    <cellStyle name="Output 2 4 10" xfId="34449"/>
    <cellStyle name="Output 2 4 2" xfId="34450"/>
    <cellStyle name="Output 2 4 2 2" xfId="34451"/>
    <cellStyle name="Output 2 4 2 3" xfId="34452"/>
    <cellStyle name="Output 2 4 2 4" xfId="34453"/>
    <cellStyle name="Output 2 4 3" xfId="34454"/>
    <cellStyle name="Output 2 4 3 2" xfId="34455"/>
    <cellStyle name="Output 2 4 3 3" xfId="34456"/>
    <cellStyle name="Output 2 4 4" xfId="34457"/>
    <cellStyle name="Output 2 4 4 2" xfId="34458"/>
    <cellStyle name="Output 2 4 4 3" xfId="34459"/>
    <cellStyle name="Output 2 4 5" xfId="34460"/>
    <cellStyle name="Output 2 4 5 2" xfId="34461"/>
    <cellStyle name="Output 2 4 5 3" xfId="34462"/>
    <cellStyle name="Output 2 4 6" xfId="34463"/>
    <cellStyle name="Output 2 4 6 2" xfId="34464"/>
    <cellStyle name="Output 2 4 6 3" xfId="34465"/>
    <cellStyle name="Output 2 4 7" xfId="34466"/>
    <cellStyle name="Output 2 4 7 2" xfId="34467"/>
    <cellStyle name="Output 2 4 7 3" xfId="34468"/>
    <cellStyle name="Output 2 4 8" xfId="34469"/>
    <cellStyle name="Output 2 4 9" xfId="34470"/>
    <cellStyle name="Output 2 5" xfId="34471"/>
    <cellStyle name="Output 2 5 2" xfId="34472"/>
    <cellStyle name="Output 2 5 2 2" xfId="34473"/>
    <cellStyle name="Output 2 5 2 3" xfId="34474"/>
    <cellStyle name="Output 2 5 3" xfId="34475"/>
    <cellStyle name="Output 2 5 3 2" xfId="34476"/>
    <cellStyle name="Output 2 5 3 3" xfId="34477"/>
    <cellStyle name="Output 2 5 4" xfId="34478"/>
    <cellStyle name="Output 2 5 4 2" xfId="34479"/>
    <cellStyle name="Output 2 5 4 3" xfId="34480"/>
    <cellStyle name="Output 2 5 5" xfId="34481"/>
    <cellStyle name="Output 2 5 5 2" xfId="34482"/>
    <cellStyle name="Output 2 5 5 3" xfId="34483"/>
    <cellStyle name="Output 2 5 6" xfId="34484"/>
    <cellStyle name="Output 2 5 7" xfId="34485"/>
    <cellStyle name="Output 2 5 8" xfId="34486"/>
    <cellStyle name="Output 2 6" xfId="34487"/>
    <cellStyle name="Output 2 6 2" xfId="34488"/>
    <cellStyle name="Output 2 6 3" xfId="34489"/>
    <cellStyle name="Output 2 7" xfId="34490"/>
    <cellStyle name="Output 3" xfId="34491"/>
    <cellStyle name="Output 3 2" xfId="34492"/>
    <cellStyle name="Output 3 2 10" xfId="34493"/>
    <cellStyle name="Output 3 2 10 2" xfId="34494"/>
    <cellStyle name="Output 3 2 10 2 2" xfId="34495"/>
    <cellStyle name="Output 3 2 10 2 3" xfId="34496"/>
    <cellStyle name="Output 3 2 10 3" xfId="34497"/>
    <cellStyle name="Output 3 2 10 3 2" xfId="34498"/>
    <cellStyle name="Output 3 2 10 3 3" xfId="34499"/>
    <cellStyle name="Output 3 2 10 4" xfId="34500"/>
    <cellStyle name="Output 3 2 10 4 2" xfId="34501"/>
    <cellStyle name="Output 3 2 10 4 3" xfId="34502"/>
    <cellStyle name="Output 3 2 10 5" xfId="34503"/>
    <cellStyle name="Output 3 2 10 5 2" xfId="34504"/>
    <cellStyle name="Output 3 2 10 5 3" xfId="34505"/>
    <cellStyle name="Output 3 2 10 6" xfId="34506"/>
    <cellStyle name="Output 3 2 10 7" xfId="34507"/>
    <cellStyle name="Output 3 2 11" xfId="34508"/>
    <cellStyle name="Output 3 2 11 2" xfId="34509"/>
    <cellStyle name="Output 3 2 11 2 2" xfId="34510"/>
    <cellStyle name="Output 3 2 11 2 3" xfId="34511"/>
    <cellStyle name="Output 3 2 11 3" xfId="34512"/>
    <cellStyle name="Output 3 2 11 3 2" xfId="34513"/>
    <cellStyle name="Output 3 2 11 3 3" xfId="34514"/>
    <cellStyle name="Output 3 2 11 4" xfId="34515"/>
    <cellStyle name="Output 3 2 11 4 2" xfId="34516"/>
    <cellStyle name="Output 3 2 11 4 3" xfId="34517"/>
    <cellStyle name="Output 3 2 11 5" xfId="34518"/>
    <cellStyle name="Output 3 2 11 5 2" xfId="34519"/>
    <cellStyle name="Output 3 2 11 5 3" xfId="34520"/>
    <cellStyle name="Output 3 2 11 6" xfId="34521"/>
    <cellStyle name="Output 3 2 11 7" xfId="34522"/>
    <cellStyle name="Output 3 2 12" xfId="34523"/>
    <cellStyle name="Output 3 2 12 2" xfId="34524"/>
    <cellStyle name="Output 3 2 12 2 2" xfId="34525"/>
    <cellStyle name="Output 3 2 12 2 3" xfId="34526"/>
    <cellStyle name="Output 3 2 12 3" xfId="34527"/>
    <cellStyle name="Output 3 2 12 3 2" xfId="34528"/>
    <cellStyle name="Output 3 2 12 3 3" xfId="34529"/>
    <cellStyle name="Output 3 2 12 4" xfId="34530"/>
    <cellStyle name="Output 3 2 12 4 2" xfId="34531"/>
    <cellStyle name="Output 3 2 12 4 3" xfId="34532"/>
    <cellStyle name="Output 3 2 12 5" xfId="34533"/>
    <cellStyle name="Output 3 2 12 5 2" xfId="34534"/>
    <cellStyle name="Output 3 2 12 5 3" xfId="34535"/>
    <cellStyle name="Output 3 2 12 6" xfId="34536"/>
    <cellStyle name="Output 3 2 12 7" xfId="34537"/>
    <cellStyle name="Output 3 2 13" xfId="34538"/>
    <cellStyle name="Output 3 2 13 2" xfId="34539"/>
    <cellStyle name="Output 3 2 13 2 2" xfId="34540"/>
    <cellStyle name="Output 3 2 13 2 3" xfId="34541"/>
    <cellStyle name="Output 3 2 13 3" xfId="34542"/>
    <cellStyle name="Output 3 2 13 3 2" xfId="34543"/>
    <cellStyle name="Output 3 2 13 3 3" xfId="34544"/>
    <cellStyle name="Output 3 2 13 4" xfId="34545"/>
    <cellStyle name="Output 3 2 13 4 2" xfId="34546"/>
    <cellStyle name="Output 3 2 13 4 3" xfId="34547"/>
    <cellStyle name="Output 3 2 13 5" xfId="34548"/>
    <cellStyle name="Output 3 2 13 5 2" xfId="34549"/>
    <cellStyle name="Output 3 2 13 5 3" xfId="34550"/>
    <cellStyle name="Output 3 2 13 6" xfId="34551"/>
    <cellStyle name="Output 3 2 13 7" xfId="34552"/>
    <cellStyle name="Output 3 2 14" xfId="34553"/>
    <cellStyle name="Output 3 2 14 2" xfId="34554"/>
    <cellStyle name="Output 3 2 14 2 2" xfId="34555"/>
    <cellStyle name="Output 3 2 14 2 3" xfId="34556"/>
    <cellStyle name="Output 3 2 14 3" xfId="34557"/>
    <cellStyle name="Output 3 2 14 3 2" xfId="34558"/>
    <cellStyle name="Output 3 2 14 3 3" xfId="34559"/>
    <cellStyle name="Output 3 2 14 4" xfId="34560"/>
    <cellStyle name="Output 3 2 14 4 2" xfId="34561"/>
    <cellStyle name="Output 3 2 14 4 3" xfId="34562"/>
    <cellStyle name="Output 3 2 14 5" xfId="34563"/>
    <cellStyle name="Output 3 2 14 5 2" xfId="34564"/>
    <cellStyle name="Output 3 2 14 5 3" xfId="34565"/>
    <cellStyle name="Output 3 2 14 6" xfId="34566"/>
    <cellStyle name="Output 3 2 14 7" xfId="34567"/>
    <cellStyle name="Output 3 2 15" xfId="34568"/>
    <cellStyle name="Output 3 2 15 2" xfId="34569"/>
    <cellStyle name="Output 3 2 15 2 2" xfId="34570"/>
    <cellStyle name="Output 3 2 15 2 3" xfId="34571"/>
    <cellStyle name="Output 3 2 15 3" xfId="34572"/>
    <cellStyle name="Output 3 2 15 3 2" xfId="34573"/>
    <cellStyle name="Output 3 2 15 3 3" xfId="34574"/>
    <cellStyle name="Output 3 2 15 4" xfId="34575"/>
    <cellStyle name="Output 3 2 15 4 2" xfId="34576"/>
    <cellStyle name="Output 3 2 15 4 3" xfId="34577"/>
    <cellStyle name="Output 3 2 15 5" xfId="34578"/>
    <cellStyle name="Output 3 2 15 5 2" xfId="34579"/>
    <cellStyle name="Output 3 2 15 5 3" xfId="34580"/>
    <cellStyle name="Output 3 2 15 6" xfId="34581"/>
    <cellStyle name="Output 3 2 15 7" xfId="34582"/>
    <cellStyle name="Output 3 2 16" xfId="34583"/>
    <cellStyle name="Output 3 2 16 2" xfId="34584"/>
    <cellStyle name="Output 3 2 16 2 2" xfId="34585"/>
    <cellStyle name="Output 3 2 16 2 3" xfId="34586"/>
    <cellStyle name="Output 3 2 16 3" xfId="34587"/>
    <cellStyle name="Output 3 2 16 3 2" xfId="34588"/>
    <cellStyle name="Output 3 2 16 3 3" xfId="34589"/>
    <cellStyle name="Output 3 2 16 4" xfId="34590"/>
    <cellStyle name="Output 3 2 16 4 2" xfId="34591"/>
    <cellStyle name="Output 3 2 16 4 3" xfId="34592"/>
    <cellStyle name="Output 3 2 16 5" xfId="34593"/>
    <cellStyle name="Output 3 2 16 5 2" xfId="34594"/>
    <cellStyle name="Output 3 2 16 5 3" xfId="34595"/>
    <cellStyle name="Output 3 2 16 6" xfId="34596"/>
    <cellStyle name="Output 3 2 16 7" xfId="34597"/>
    <cellStyle name="Output 3 2 17" xfId="34598"/>
    <cellStyle name="Output 3 2 17 2" xfId="34599"/>
    <cellStyle name="Output 3 2 17 2 2" xfId="34600"/>
    <cellStyle name="Output 3 2 17 2 3" xfId="34601"/>
    <cellStyle name="Output 3 2 17 3" xfId="34602"/>
    <cellStyle name="Output 3 2 17 3 2" xfId="34603"/>
    <cellStyle name="Output 3 2 17 3 3" xfId="34604"/>
    <cellStyle name="Output 3 2 17 4" xfId="34605"/>
    <cellStyle name="Output 3 2 17 4 2" xfId="34606"/>
    <cellStyle name="Output 3 2 17 4 3" xfId="34607"/>
    <cellStyle name="Output 3 2 17 5" xfId="34608"/>
    <cellStyle name="Output 3 2 17 5 2" xfId="34609"/>
    <cellStyle name="Output 3 2 17 5 3" xfId="34610"/>
    <cellStyle name="Output 3 2 17 6" xfId="34611"/>
    <cellStyle name="Output 3 2 17 7" xfId="34612"/>
    <cellStyle name="Output 3 2 18" xfId="34613"/>
    <cellStyle name="Output 3 2 18 2" xfId="34614"/>
    <cellStyle name="Output 3 2 18 2 2" xfId="34615"/>
    <cellStyle name="Output 3 2 18 2 3" xfId="34616"/>
    <cellStyle name="Output 3 2 18 3" xfId="34617"/>
    <cellStyle name="Output 3 2 18 3 2" xfId="34618"/>
    <cellStyle name="Output 3 2 18 3 3" xfId="34619"/>
    <cellStyle name="Output 3 2 18 4" xfId="34620"/>
    <cellStyle name="Output 3 2 18 4 2" xfId="34621"/>
    <cellStyle name="Output 3 2 18 4 3" xfId="34622"/>
    <cellStyle name="Output 3 2 18 5" xfId="34623"/>
    <cellStyle name="Output 3 2 18 5 2" xfId="34624"/>
    <cellStyle name="Output 3 2 18 5 3" xfId="34625"/>
    <cellStyle name="Output 3 2 18 6" xfId="34626"/>
    <cellStyle name="Output 3 2 18 7" xfId="34627"/>
    <cellStyle name="Output 3 2 19" xfId="34628"/>
    <cellStyle name="Output 3 2 19 2" xfId="34629"/>
    <cellStyle name="Output 3 2 19 3" xfId="34630"/>
    <cellStyle name="Output 3 2 2" xfId="34631"/>
    <cellStyle name="Output 3 2 2 2" xfId="34632"/>
    <cellStyle name="Output 3 2 2 2 2" xfId="34633"/>
    <cellStyle name="Output 3 2 2 2 3" xfId="34634"/>
    <cellStyle name="Output 3 2 2 2 4" xfId="34635"/>
    <cellStyle name="Output 3 2 2 3" xfId="34636"/>
    <cellStyle name="Output 3 2 2 3 2" xfId="34637"/>
    <cellStyle name="Output 3 2 2 3 3" xfId="34638"/>
    <cellStyle name="Output 3 2 2 4" xfId="34639"/>
    <cellStyle name="Output 3 2 2 4 2" xfId="34640"/>
    <cellStyle name="Output 3 2 2 4 3" xfId="34641"/>
    <cellStyle name="Output 3 2 2 5" xfId="34642"/>
    <cellStyle name="Output 3 2 2 5 2" xfId="34643"/>
    <cellStyle name="Output 3 2 2 5 3" xfId="34644"/>
    <cellStyle name="Output 3 2 2 6" xfId="34645"/>
    <cellStyle name="Output 3 2 2 6 2" xfId="34646"/>
    <cellStyle name="Output 3 2 2 6 3" xfId="34647"/>
    <cellStyle name="Output 3 2 2 7" xfId="34648"/>
    <cellStyle name="Output 3 2 2 8" xfId="34649"/>
    <cellStyle name="Output 3 2 2 9" xfId="34650"/>
    <cellStyle name="Output 3 2 20" xfId="34651"/>
    <cellStyle name="Output 3 2 20 2" xfId="34652"/>
    <cellStyle name="Output 3 2 20 3" xfId="34653"/>
    <cellStyle name="Output 3 2 21" xfId="34654"/>
    <cellStyle name="Output 3 2 21 2" xfId="34655"/>
    <cellStyle name="Output 3 2 21 3" xfId="34656"/>
    <cellStyle name="Output 3 2 22" xfId="34657"/>
    <cellStyle name="Output 3 2 3" xfId="34658"/>
    <cellStyle name="Output 3 2 3 2" xfId="34659"/>
    <cellStyle name="Output 3 2 3 2 2" xfId="34660"/>
    <cellStyle name="Output 3 2 3 2 3" xfId="34661"/>
    <cellStyle name="Output 3 2 3 3" xfId="34662"/>
    <cellStyle name="Output 3 2 3 3 2" xfId="34663"/>
    <cellStyle name="Output 3 2 3 3 3" xfId="34664"/>
    <cellStyle name="Output 3 2 3 4" xfId="34665"/>
    <cellStyle name="Output 3 2 3 4 2" xfId="34666"/>
    <cellStyle name="Output 3 2 3 4 3" xfId="34667"/>
    <cellStyle name="Output 3 2 3 5" xfId="34668"/>
    <cellStyle name="Output 3 2 3 5 2" xfId="34669"/>
    <cellStyle name="Output 3 2 3 5 3" xfId="34670"/>
    <cellStyle name="Output 3 2 3 6" xfId="34671"/>
    <cellStyle name="Output 3 2 3 7" xfId="34672"/>
    <cellStyle name="Output 3 2 4" xfId="34673"/>
    <cellStyle name="Output 3 2 4 2" xfId="34674"/>
    <cellStyle name="Output 3 2 4 2 2" xfId="34675"/>
    <cellStyle name="Output 3 2 4 2 3" xfId="34676"/>
    <cellStyle name="Output 3 2 4 3" xfId="34677"/>
    <cellStyle name="Output 3 2 4 3 2" xfId="34678"/>
    <cellStyle name="Output 3 2 4 3 3" xfId="34679"/>
    <cellStyle name="Output 3 2 4 4" xfId="34680"/>
    <cellStyle name="Output 3 2 4 4 2" xfId="34681"/>
    <cellStyle name="Output 3 2 4 4 3" xfId="34682"/>
    <cellStyle name="Output 3 2 4 5" xfId="34683"/>
    <cellStyle name="Output 3 2 4 5 2" xfId="34684"/>
    <cellStyle name="Output 3 2 4 5 3" xfId="34685"/>
    <cellStyle name="Output 3 2 4 6" xfId="34686"/>
    <cellStyle name="Output 3 2 5" xfId="34687"/>
    <cellStyle name="Output 3 2 5 2" xfId="34688"/>
    <cellStyle name="Output 3 2 5 2 2" xfId="34689"/>
    <cellStyle name="Output 3 2 5 2 3" xfId="34690"/>
    <cellStyle name="Output 3 2 5 3" xfId="34691"/>
    <cellStyle name="Output 3 2 5 3 2" xfId="34692"/>
    <cellStyle name="Output 3 2 5 3 3" xfId="34693"/>
    <cellStyle name="Output 3 2 5 4" xfId="34694"/>
    <cellStyle name="Output 3 2 5 4 2" xfId="34695"/>
    <cellStyle name="Output 3 2 5 4 3" xfId="34696"/>
    <cellStyle name="Output 3 2 5 5" xfId="34697"/>
    <cellStyle name="Output 3 2 5 5 2" xfId="34698"/>
    <cellStyle name="Output 3 2 5 5 3" xfId="34699"/>
    <cellStyle name="Output 3 2 5 6" xfId="34700"/>
    <cellStyle name="Output 3 2 6" xfId="34701"/>
    <cellStyle name="Output 3 2 6 2" xfId="34702"/>
    <cellStyle name="Output 3 2 6 2 2" xfId="34703"/>
    <cellStyle name="Output 3 2 6 2 3" xfId="34704"/>
    <cellStyle name="Output 3 2 6 3" xfId="34705"/>
    <cellStyle name="Output 3 2 6 3 2" xfId="34706"/>
    <cellStyle name="Output 3 2 6 3 3" xfId="34707"/>
    <cellStyle name="Output 3 2 6 4" xfId="34708"/>
    <cellStyle name="Output 3 2 6 4 2" xfId="34709"/>
    <cellStyle name="Output 3 2 6 4 3" xfId="34710"/>
    <cellStyle name="Output 3 2 6 5" xfId="34711"/>
    <cellStyle name="Output 3 2 6 5 2" xfId="34712"/>
    <cellStyle name="Output 3 2 6 5 3" xfId="34713"/>
    <cellStyle name="Output 3 2 6 6" xfId="34714"/>
    <cellStyle name="Output 3 2 7" xfId="34715"/>
    <cellStyle name="Output 3 2 7 2" xfId="34716"/>
    <cellStyle name="Output 3 2 7 2 2" xfId="34717"/>
    <cellStyle name="Output 3 2 7 2 3" xfId="34718"/>
    <cellStyle name="Output 3 2 7 3" xfId="34719"/>
    <cellStyle name="Output 3 2 7 3 2" xfId="34720"/>
    <cellStyle name="Output 3 2 7 3 3" xfId="34721"/>
    <cellStyle name="Output 3 2 7 4" xfId="34722"/>
    <cellStyle name="Output 3 2 7 4 2" xfId="34723"/>
    <cellStyle name="Output 3 2 7 4 3" xfId="34724"/>
    <cellStyle name="Output 3 2 7 5" xfId="34725"/>
    <cellStyle name="Output 3 2 7 5 2" xfId="34726"/>
    <cellStyle name="Output 3 2 7 5 3" xfId="34727"/>
    <cellStyle name="Output 3 2 7 6" xfId="34728"/>
    <cellStyle name="Output 3 2 8" xfId="34729"/>
    <cellStyle name="Output 3 2 8 2" xfId="34730"/>
    <cellStyle name="Output 3 2 8 2 2" xfId="34731"/>
    <cellStyle name="Output 3 2 8 2 3" xfId="34732"/>
    <cellStyle name="Output 3 2 8 3" xfId="34733"/>
    <cellStyle name="Output 3 2 8 3 2" xfId="34734"/>
    <cellStyle name="Output 3 2 8 3 3" xfId="34735"/>
    <cellStyle name="Output 3 2 8 4" xfId="34736"/>
    <cellStyle name="Output 3 2 8 4 2" xfId="34737"/>
    <cellStyle name="Output 3 2 8 4 3" xfId="34738"/>
    <cellStyle name="Output 3 2 8 5" xfId="34739"/>
    <cellStyle name="Output 3 2 8 5 2" xfId="34740"/>
    <cellStyle name="Output 3 2 8 5 3" xfId="34741"/>
    <cellStyle name="Output 3 2 8 6" xfId="34742"/>
    <cellStyle name="Output 3 2 9" xfId="34743"/>
    <cellStyle name="Output 3 2 9 2" xfId="34744"/>
    <cellStyle name="Output 3 2 9 2 2" xfId="34745"/>
    <cellStyle name="Output 3 2 9 2 3" xfId="34746"/>
    <cellStyle name="Output 3 2 9 3" xfId="34747"/>
    <cellStyle name="Output 3 2 9 3 2" xfId="34748"/>
    <cellStyle name="Output 3 2 9 3 3" xfId="34749"/>
    <cellStyle name="Output 3 2 9 4" xfId="34750"/>
    <cellStyle name="Output 3 2 9 4 2" xfId="34751"/>
    <cellStyle name="Output 3 2 9 4 3" xfId="34752"/>
    <cellStyle name="Output 3 2 9 5" xfId="34753"/>
    <cellStyle name="Output 3 2 9 5 2" xfId="34754"/>
    <cellStyle name="Output 3 2 9 5 3" xfId="34755"/>
    <cellStyle name="Output 3 2 9 6" xfId="34756"/>
    <cellStyle name="Output 3 2 9 7" xfId="34757"/>
    <cellStyle name="Output 3 3" xfId="34758"/>
    <cellStyle name="Output 3 3 10" xfId="34759"/>
    <cellStyle name="Output 3 3 2" xfId="34760"/>
    <cellStyle name="Output 3 3 2 2" xfId="34761"/>
    <cellStyle name="Output 3 3 2 3" xfId="34762"/>
    <cellStyle name="Output 3 3 2 4" xfId="34763"/>
    <cellStyle name="Output 3 3 3" xfId="34764"/>
    <cellStyle name="Output 3 3 3 2" xfId="34765"/>
    <cellStyle name="Output 3 3 3 3" xfId="34766"/>
    <cellStyle name="Output 3 3 4" xfId="34767"/>
    <cellStyle name="Output 3 3 4 2" xfId="34768"/>
    <cellStyle name="Output 3 3 4 3" xfId="34769"/>
    <cellStyle name="Output 3 3 5" xfId="34770"/>
    <cellStyle name="Output 3 3 5 2" xfId="34771"/>
    <cellStyle name="Output 3 3 5 3" xfId="34772"/>
    <cellStyle name="Output 3 3 6" xfId="34773"/>
    <cellStyle name="Output 3 3 6 2" xfId="34774"/>
    <cellStyle name="Output 3 3 6 3" xfId="34775"/>
    <cellStyle name="Output 3 3 7" xfId="34776"/>
    <cellStyle name="Output 3 3 7 2" xfId="34777"/>
    <cellStyle name="Output 3 3 7 3" xfId="34778"/>
    <cellStyle name="Output 3 3 8" xfId="34779"/>
    <cellStyle name="Output 3 3 9" xfId="34780"/>
    <cellStyle name="Output 3 4" xfId="34781"/>
    <cellStyle name="Output 3 4 2" xfId="34782"/>
    <cellStyle name="Output 3 4 2 2" xfId="34783"/>
    <cellStyle name="Output 3 4 2 3" xfId="34784"/>
    <cellStyle name="Output 3 4 3" xfId="34785"/>
    <cellStyle name="Output 3 4 3 2" xfId="34786"/>
    <cellStyle name="Output 3 4 3 3" xfId="34787"/>
    <cellStyle name="Output 3 4 4" xfId="34788"/>
    <cellStyle name="Output 3 4 4 2" xfId="34789"/>
    <cellStyle name="Output 3 4 4 3" xfId="34790"/>
    <cellStyle name="Output 3 4 5" xfId="34791"/>
    <cellStyle name="Output 3 4 5 2" xfId="34792"/>
    <cellStyle name="Output 3 4 5 3" xfId="34793"/>
    <cellStyle name="Output 3 4 6" xfId="34794"/>
    <cellStyle name="Output 3 4 7" xfId="34795"/>
    <cellStyle name="Output 3 4 8" xfId="34796"/>
    <cellStyle name="Output 3 5" xfId="34797"/>
    <cellStyle name="Output 3 5 2" xfId="34798"/>
    <cellStyle name="Output 3 5 2 2" xfId="34799"/>
    <cellStyle name="Output 3 5 2 3" xfId="34800"/>
    <cellStyle name="Output 3 5 3" xfId="34801"/>
    <cellStyle name="Output 3 5 3 2" xfId="34802"/>
    <cellStyle name="Output 3 5 3 3" xfId="34803"/>
    <cellStyle name="Output 3 5 4" xfId="34804"/>
    <cellStyle name="Output 3 5 4 2" xfId="34805"/>
    <cellStyle name="Output 3 5 4 3" xfId="34806"/>
    <cellStyle name="Output 3 5 5" xfId="34807"/>
    <cellStyle name="Output 3 5 5 2" xfId="34808"/>
    <cellStyle name="Output 3 5 5 3" xfId="34809"/>
    <cellStyle name="Output 3 5 6" xfId="34810"/>
    <cellStyle name="Output 3 5 7" xfId="34811"/>
    <cellStyle name="Output 3 5 8" xfId="34812"/>
    <cellStyle name="Output 3 6" xfId="34813"/>
    <cellStyle name="Output 3 6 2" xfId="34814"/>
    <cellStyle name="Output 3 6 3" xfId="34815"/>
    <cellStyle name="Output 3 7" xfId="34816"/>
    <cellStyle name="Output 4" xfId="34817"/>
    <cellStyle name="Output 4 2" xfId="34818"/>
    <cellStyle name="Output 4 2 10" xfId="34819"/>
    <cellStyle name="Output 4 2 10 2" xfId="34820"/>
    <cellStyle name="Output 4 2 10 2 2" xfId="34821"/>
    <cellStyle name="Output 4 2 10 2 3" xfId="34822"/>
    <cellStyle name="Output 4 2 10 3" xfId="34823"/>
    <cellStyle name="Output 4 2 10 3 2" xfId="34824"/>
    <cellStyle name="Output 4 2 10 3 3" xfId="34825"/>
    <cellStyle name="Output 4 2 10 4" xfId="34826"/>
    <cellStyle name="Output 4 2 10 4 2" xfId="34827"/>
    <cellStyle name="Output 4 2 10 4 3" xfId="34828"/>
    <cellStyle name="Output 4 2 10 5" xfId="34829"/>
    <cellStyle name="Output 4 2 10 5 2" xfId="34830"/>
    <cellStyle name="Output 4 2 10 5 3" xfId="34831"/>
    <cellStyle name="Output 4 2 10 6" xfId="34832"/>
    <cellStyle name="Output 4 2 10 7" xfId="34833"/>
    <cellStyle name="Output 4 2 11" xfId="34834"/>
    <cellStyle name="Output 4 2 11 2" xfId="34835"/>
    <cellStyle name="Output 4 2 11 2 2" xfId="34836"/>
    <cellStyle name="Output 4 2 11 2 3" xfId="34837"/>
    <cellStyle name="Output 4 2 11 3" xfId="34838"/>
    <cellStyle name="Output 4 2 11 3 2" xfId="34839"/>
    <cellStyle name="Output 4 2 11 3 3" xfId="34840"/>
    <cellStyle name="Output 4 2 11 4" xfId="34841"/>
    <cellStyle name="Output 4 2 11 4 2" xfId="34842"/>
    <cellStyle name="Output 4 2 11 4 3" xfId="34843"/>
    <cellStyle name="Output 4 2 11 5" xfId="34844"/>
    <cellStyle name="Output 4 2 11 5 2" xfId="34845"/>
    <cellStyle name="Output 4 2 11 5 3" xfId="34846"/>
    <cellStyle name="Output 4 2 11 6" xfId="34847"/>
    <cellStyle name="Output 4 2 11 7" xfId="34848"/>
    <cellStyle name="Output 4 2 12" xfId="34849"/>
    <cellStyle name="Output 4 2 12 2" xfId="34850"/>
    <cellStyle name="Output 4 2 12 2 2" xfId="34851"/>
    <cellStyle name="Output 4 2 12 2 3" xfId="34852"/>
    <cellStyle name="Output 4 2 12 3" xfId="34853"/>
    <cellStyle name="Output 4 2 12 3 2" xfId="34854"/>
    <cellStyle name="Output 4 2 12 3 3" xfId="34855"/>
    <cellStyle name="Output 4 2 12 4" xfId="34856"/>
    <cellStyle name="Output 4 2 12 4 2" xfId="34857"/>
    <cellStyle name="Output 4 2 12 4 3" xfId="34858"/>
    <cellStyle name="Output 4 2 12 5" xfId="34859"/>
    <cellStyle name="Output 4 2 12 5 2" xfId="34860"/>
    <cellStyle name="Output 4 2 12 5 3" xfId="34861"/>
    <cellStyle name="Output 4 2 12 6" xfId="34862"/>
    <cellStyle name="Output 4 2 12 7" xfId="34863"/>
    <cellStyle name="Output 4 2 13" xfId="34864"/>
    <cellStyle name="Output 4 2 13 2" xfId="34865"/>
    <cellStyle name="Output 4 2 13 2 2" xfId="34866"/>
    <cellStyle name="Output 4 2 13 2 3" xfId="34867"/>
    <cellStyle name="Output 4 2 13 3" xfId="34868"/>
    <cellStyle name="Output 4 2 13 3 2" xfId="34869"/>
    <cellStyle name="Output 4 2 13 3 3" xfId="34870"/>
    <cellStyle name="Output 4 2 13 4" xfId="34871"/>
    <cellStyle name="Output 4 2 13 4 2" xfId="34872"/>
    <cellStyle name="Output 4 2 13 4 3" xfId="34873"/>
    <cellStyle name="Output 4 2 13 5" xfId="34874"/>
    <cellStyle name="Output 4 2 13 5 2" xfId="34875"/>
    <cellStyle name="Output 4 2 13 5 3" xfId="34876"/>
    <cellStyle name="Output 4 2 13 6" xfId="34877"/>
    <cellStyle name="Output 4 2 13 7" xfId="34878"/>
    <cellStyle name="Output 4 2 14" xfId="34879"/>
    <cellStyle name="Output 4 2 14 2" xfId="34880"/>
    <cellStyle name="Output 4 2 14 2 2" xfId="34881"/>
    <cellStyle name="Output 4 2 14 2 3" xfId="34882"/>
    <cellStyle name="Output 4 2 14 3" xfId="34883"/>
    <cellStyle name="Output 4 2 14 3 2" xfId="34884"/>
    <cellStyle name="Output 4 2 14 3 3" xfId="34885"/>
    <cellStyle name="Output 4 2 14 4" xfId="34886"/>
    <cellStyle name="Output 4 2 14 4 2" xfId="34887"/>
    <cellStyle name="Output 4 2 14 4 3" xfId="34888"/>
    <cellStyle name="Output 4 2 14 5" xfId="34889"/>
    <cellStyle name="Output 4 2 14 5 2" xfId="34890"/>
    <cellStyle name="Output 4 2 14 5 3" xfId="34891"/>
    <cellStyle name="Output 4 2 14 6" xfId="34892"/>
    <cellStyle name="Output 4 2 14 7" xfId="34893"/>
    <cellStyle name="Output 4 2 15" xfId="34894"/>
    <cellStyle name="Output 4 2 15 2" xfId="34895"/>
    <cellStyle name="Output 4 2 15 2 2" xfId="34896"/>
    <cellStyle name="Output 4 2 15 2 3" xfId="34897"/>
    <cellStyle name="Output 4 2 15 3" xfId="34898"/>
    <cellStyle name="Output 4 2 15 3 2" xfId="34899"/>
    <cellStyle name="Output 4 2 15 3 3" xfId="34900"/>
    <cellStyle name="Output 4 2 15 4" xfId="34901"/>
    <cellStyle name="Output 4 2 15 4 2" xfId="34902"/>
    <cellStyle name="Output 4 2 15 4 3" xfId="34903"/>
    <cellStyle name="Output 4 2 15 5" xfId="34904"/>
    <cellStyle name="Output 4 2 15 5 2" xfId="34905"/>
    <cellStyle name="Output 4 2 15 5 3" xfId="34906"/>
    <cellStyle name="Output 4 2 15 6" xfId="34907"/>
    <cellStyle name="Output 4 2 15 7" xfId="34908"/>
    <cellStyle name="Output 4 2 16" xfId="34909"/>
    <cellStyle name="Output 4 2 16 2" xfId="34910"/>
    <cellStyle name="Output 4 2 16 2 2" xfId="34911"/>
    <cellStyle name="Output 4 2 16 2 3" xfId="34912"/>
    <cellStyle name="Output 4 2 16 3" xfId="34913"/>
    <cellStyle name="Output 4 2 16 3 2" xfId="34914"/>
    <cellStyle name="Output 4 2 16 3 3" xfId="34915"/>
    <cellStyle name="Output 4 2 16 4" xfId="34916"/>
    <cellStyle name="Output 4 2 16 4 2" xfId="34917"/>
    <cellStyle name="Output 4 2 16 4 3" xfId="34918"/>
    <cellStyle name="Output 4 2 16 5" xfId="34919"/>
    <cellStyle name="Output 4 2 16 5 2" xfId="34920"/>
    <cellStyle name="Output 4 2 16 5 3" xfId="34921"/>
    <cellStyle name="Output 4 2 16 6" xfId="34922"/>
    <cellStyle name="Output 4 2 16 7" xfId="34923"/>
    <cellStyle name="Output 4 2 17" xfId="34924"/>
    <cellStyle name="Output 4 2 17 2" xfId="34925"/>
    <cellStyle name="Output 4 2 17 2 2" xfId="34926"/>
    <cellStyle name="Output 4 2 17 2 3" xfId="34927"/>
    <cellStyle name="Output 4 2 17 3" xfId="34928"/>
    <cellStyle name="Output 4 2 17 3 2" xfId="34929"/>
    <cellStyle name="Output 4 2 17 3 3" xfId="34930"/>
    <cellStyle name="Output 4 2 17 4" xfId="34931"/>
    <cellStyle name="Output 4 2 17 4 2" xfId="34932"/>
    <cellStyle name="Output 4 2 17 4 3" xfId="34933"/>
    <cellStyle name="Output 4 2 17 5" xfId="34934"/>
    <cellStyle name="Output 4 2 17 5 2" xfId="34935"/>
    <cellStyle name="Output 4 2 17 5 3" xfId="34936"/>
    <cellStyle name="Output 4 2 17 6" xfId="34937"/>
    <cellStyle name="Output 4 2 17 7" xfId="34938"/>
    <cellStyle name="Output 4 2 18" xfId="34939"/>
    <cellStyle name="Output 4 2 18 2" xfId="34940"/>
    <cellStyle name="Output 4 2 18 2 2" xfId="34941"/>
    <cellStyle name="Output 4 2 18 2 3" xfId="34942"/>
    <cellStyle name="Output 4 2 18 3" xfId="34943"/>
    <cellStyle name="Output 4 2 18 3 2" xfId="34944"/>
    <cellStyle name="Output 4 2 18 3 3" xfId="34945"/>
    <cellStyle name="Output 4 2 18 4" xfId="34946"/>
    <cellStyle name="Output 4 2 18 4 2" xfId="34947"/>
    <cellStyle name="Output 4 2 18 4 3" xfId="34948"/>
    <cellStyle name="Output 4 2 18 5" xfId="34949"/>
    <cellStyle name="Output 4 2 18 5 2" xfId="34950"/>
    <cellStyle name="Output 4 2 18 5 3" xfId="34951"/>
    <cellStyle name="Output 4 2 18 6" xfId="34952"/>
    <cellStyle name="Output 4 2 18 7" xfId="34953"/>
    <cellStyle name="Output 4 2 19" xfId="34954"/>
    <cellStyle name="Output 4 2 19 2" xfId="34955"/>
    <cellStyle name="Output 4 2 19 3" xfId="34956"/>
    <cellStyle name="Output 4 2 2" xfId="34957"/>
    <cellStyle name="Output 4 2 2 2" xfId="34958"/>
    <cellStyle name="Output 4 2 2 2 2" xfId="34959"/>
    <cellStyle name="Output 4 2 2 2 3" xfId="34960"/>
    <cellStyle name="Output 4 2 2 2 4" xfId="34961"/>
    <cellStyle name="Output 4 2 2 3" xfId="34962"/>
    <cellStyle name="Output 4 2 2 3 2" xfId="34963"/>
    <cellStyle name="Output 4 2 2 3 3" xfId="34964"/>
    <cellStyle name="Output 4 2 2 4" xfId="34965"/>
    <cellStyle name="Output 4 2 2 4 2" xfId="34966"/>
    <cellStyle name="Output 4 2 2 4 3" xfId="34967"/>
    <cellStyle name="Output 4 2 2 5" xfId="34968"/>
    <cellStyle name="Output 4 2 2 5 2" xfId="34969"/>
    <cellStyle name="Output 4 2 2 5 3" xfId="34970"/>
    <cellStyle name="Output 4 2 2 6" xfId="34971"/>
    <cellStyle name="Output 4 2 2 6 2" xfId="34972"/>
    <cellStyle name="Output 4 2 2 6 3" xfId="34973"/>
    <cellStyle name="Output 4 2 2 7" xfId="34974"/>
    <cellStyle name="Output 4 2 2 8" xfId="34975"/>
    <cellStyle name="Output 4 2 2 9" xfId="34976"/>
    <cellStyle name="Output 4 2 20" xfId="34977"/>
    <cellStyle name="Output 4 2 20 2" xfId="34978"/>
    <cellStyle name="Output 4 2 20 3" xfId="34979"/>
    <cellStyle name="Output 4 2 21" xfId="34980"/>
    <cellStyle name="Output 4 2 21 2" xfId="34981"/>
    <cellStyle name="Output 4 2 21 3" xfId="34982"/>
    <cellStyle name="Output 4 2 22" xfId="34983"/>
    <cellStyle name="Output 4 2 3" xfId="34984"/>
    <cellStyle name="Output 4 2 3 2" xfId="34985"/>
    <cellStyle name="Output 4 2 3 2 2" xfId="34986"/>
    <cellStyle name="Output 4 2 3 2 3" xfId="34987"/>
    <cellStyle name="Output 4 2 3 3" xfId="34988"/>
    <cellStyle name="Output 4 2 3 3 2" xfId="34989"/>
    <cellStyle name="Output 4 2 3 3 3" xfId="34990"/>
    <cellStyle name="Output 4 2 3 4" xfId="34991"/>
    <cellStyle name="Output 4 2 3 4 2" xfId="34992"/>
    <cellStyle name="Output 4 2 3 4 3" xfId="34993"/>
    <cellStyle name="Output 4 2 3 5" xfId="34994"/>
    <cellStyle name="Output 4 2 3 5 2" xfId="34995"/>
    <cellStyle name="Output 4 2 3 5 3" xfId="34996"/>
    <cellStyle name="Output 4 2 3 6" xfId="34997"/>
    <cellStyle name="Output 4 2 3 7" xfId="34998"/>
    <cellStyle name="Output 4 2 4" xfId="34999"/>
    <cellStyle name="Output 4 2 4 2" xfId="35000"/>
    <cellStyle name="Output 4 2 4 2 2" xfId="35001"/>
    <cellStyle name="Output 4 2 4 2 3" xfId="35002"/>
    <cellStyle name="Output 4 2 4 3" xfId="35003"/>
    <cellStyle name="Output 4 2 4 3 2" xfId="35004"/>
    <cellStyle name="Output 4 2 4 3 3" xfId="35005"/>
    <cellStyle name="Output 4 2 4 4" xfId="35006"/>
    <cellStyle name="Output 4 2 4 4 2" xfId="35007"/>
    <cellStyle name="Output 4 2 4 4 3" xfId="35008"/>
    <cellStyle name="Output 4 2 4 5" xfId="35009"/>
    <cellStyle name="Output 4 2 4 5 2" xfId="35010"/>
    <cellStyle name="Output 4 2 4 5 3" xfId="35011"/>
    <cellStyle name="Output 4 2 4 6" xfId="35012"/>
    <cellStyle name="Output 4 2 5" xfId="35013"/>
    <cellStyle name="Output 4 2 5 2" xfId="35014"/>
    <cellStyle name="Output 4 2 5 2 2" xfId="35015"/>
    <cellStyle name="Output 4 2 5 2 3" xfId="35016"/>
    <cellStyle name="Output 4 2 5 3" xfId="35017"/>
    <cellStyle name="Output 4 2 5 3 2" xfId="35018"/>
    <cellStyle name="Output 4 2 5 3 3" xfId="35019"/>
    <cellStyle name="Output 4 2 5 4" xfId="35020"/>
    <cellStyle name="Output 4 2 5 4 2" xfId="35021"/>
    <cellStyle name="Output 4 2 5 4 3" xfId="35022"/>
    <cellStyle name="Output 4 2 5 5" xfId="35023"/>
    <cellStyle name="Output 4 2 5 5 2" xfId="35024"/>
    <cellStyle name="Output 4 2 5 5 3" xfId="35025"/>
    <cellStyle name="Output 4 2 5 6" xfId="35026"/>
    <cellStyle name="Output 4 2 6" xfId="35027"/>
    <cellStyle name="Output 4 2 6 2" xfId="35028"/>
    <cellStyle name="Output 4 2 6 2 2" xfId="35029"/>
    <cellStyle name="Output 4 2 6 2 3" xfId="35030"/>
    <cellStyle name="Output 4 2 6 3" xfId="35031"/>
    <cellStyle name="Output 4 2 6 3 2" xfId="35032"/>
    <cellStyle name="Output 4 2 6 3 3" xfId="35033"/>
    <cellStyle name="Output 4 2 6 4" xfId="35034"/>
    <cellStyle name="Output 4 2 6 4 2" xfId="35035"/>
    <cellStyle name="Output 4 2 6 4 3" xfId="35036"/>
    <cellStyle name="Output 4 2 6 5" xfId="35037"/>
    <cellStyle name="Output 4 2 6 5 2" xfId="35038"/>
    <cellStyle name="Output 4 2 6 5 3" xfId="35039"/>
    <cellStyle name="Output 4 2 6 6" xfId="35040"/>
    <cellStyle name="Output 4 2 7" xfId="35041"/>
    <cellStyle name="Output 4 2 7 2" xfId="35042"/>
    <cellStyle name="Output 4 2 7 2 2" xfId="35043"/>
    <cellStyle name="Output 4 2 7 2 3" xfId="35044"/>
    <cellStyle name="Output 4 2 7 3" xfId="35045"/>
    <cellStyle name="Output 4 2 7 3 2" xfId="35046"/>
    <cellStyle name="Output 4 2 7 3 3" xfId="35047"/>
    <cellStyle name="Output 4 2 7 4" xfId="35048"/>
    <cellStyle name="Output 4 2 7 4 2" xfId="35049"/>
    <cellStyle name="Output 4 2 7 4 3" xfId="35050"/>
    <cellStyle name="Output 4 2 7 5" xfId="35051"/>
    <cellStyle name="Output 4 2 7 5 2" xfId="35052"/>
    <cellStyle name="Output 4 2 7 5 3" xfId="35053"/>
    <cellStyle name="Output 4 2 7 6" xfId="35054"/>
    <cellStyle name="Output 4 2 8" xfId="35055"/>
    <cellStyle name="Output 4 2 8 2" xfId="35056"/>
    <cellStyle name="Output 4 2 8 2 2" xfId="35057"/>
    <cellStyle name="Output 4 2 8 2 3" xfId="35058"/>
    <cellStyle name="Output 4 2 8 3" xfId="35059"/>
    <cellStyle name="Output 4 2 8 3 2" xfId="35060"/>
    <cellStyle name="Output 4 2 8 3 3" xfId="35061"/>
    <cellStyle name="Output 4 2 8 4" xfId="35062"/>
    <cellStyle name="Output 4 2 8 4 2" xfId="35063"/>
    <cellStyle name="Output 4 2 8 4 3" xfId="35064"/>
    <cellStyle name="Output 4 2 8 5" xfId="35065"/>
    <cellStyle name="Output 4 2 8 5 2" xfId="35066"/>
    <cellStyle name="Output 4 2 8 5 3" xfId="35067"/>
    <cellStyle name="Output 4 2 8 6" xfId="35068"/>
    <cellStyle name="Output 4 2 9" xfId="35069"/>
    <cellStyle name="Output 4 2 9 2" xfId="35070"/>
    <cellStyle name="Output 4 2 9 2 2" xfId="35071"/>
    <cellStyle name="Output 4 2 9 2 3" xfId="35072"/>
    <cellStyle name="Output 4 2 9 3" xfId="35073"/>
    <cellStyle name="Output 4 2 9 3 2" xfId="35074"/>
    <cellStyle name="Output 4 2 9 3 3" xfId="35075"/>
    <cellStyle name="Output 4 2 9 4" xfId="35076"/>
    <cellStyle name="Output 4 2 9 4 2" xfId="35077"/>
    <cellStyle name="Output 4 2 9 4 3" xfId="35078"/>
    <cellStyle name="Output 4 2 9 5" xfId="35079"/>
    <cellStyle name="Output 4 2 9 5 2" xfId="35080"/>
    <cellStyle name="Output 4 2 9 5 3" xfId="35081"/>
    <cellStyle name="Output 4 2 9 6" xfId="35082"/>
    <cellStyle name="Output 4 2 9 7" xfId="35083"/>
    <cellStyle name="Output 4 3" xfId="35084"/>
    <cellStyle name="Output 4 3 10" xfId="35085"/>
    <cellStyle name="Output 4 3 2" xfId="35086"/>
    <cellStyle name="Output 4 3 2 2" xfId="35087"/>
    <cellStyle name="Output 4 3 2 3" xfId="35088"/>
    <cellStyle name="Output 4 3 2 4" xfId="35089"/>
    <cellStyle name="Output 4 3 3" xfId="35090"/>
    <cellStyle name="Output 4 3 3 2" xfId="35091"/>
    <cellStyle name="Output 4 3 3 3" xfId="35092"/>
    <cellStyle name="Output 4 3 4" xfId="35093"/>
    <cellStyle name="Output 4 3 4 2" xfId="35094"/>
    <cellStyle name="Output 4 3 4 3" xfId="35095"/>
    <cellStyle name="Output 4 3 5" xfId="35096"/>
    <cellStyle name="Output 4 3 5 2" xfId="35097"/>
    <cellStyle name="Output 4 3 5 3" xfId="35098"/>
    <cellStyle name="Output 4 3 6" xfId="35099"/>
    <cellStyle name="Output 4 3 6 2" xfId="35100"/>
    <cellStyle name="Output 4 3 6 3" xfId="35101"/>
    <cellStyle name="Output 4 3 7" xfId="35102"/>
    <cellStyle name="Output 4 3 7 2" xfId="35103"/>
    <cellStyle name="Output 4 3 7 3" xfId="35104"/>
    <cellStyle name="Output 4 3 8" xfId="35105"/>
    <cellStyle name="Output 4 3 9" xfId="35106"/>
    <cellStyle name="Output 4 4" xfId="35107"/>
    <cellStyle name="Output 4 4 2" xfId="35108"/>
    <cellStyle name="Output 4 4 2 2" xfId="35109"/>
    <cellStyle name="Output 4 4 2 3" xfId="35110"/>
    <cellStyle name="Output 4 4 3" xfId="35111"/>
    <cellStyle name="Output 4 4 3 2" xfId="35112"/>
    <cellStyle name="Output 4 4 3 3" xfId="35113"/>
    <cellStyle name="Output 4 4 4" xfId="35114"/>
    <cellStyle name="Output 4 4 4 2" xfId="35115"/>
    <cellStyle name="Output 4 4 4 3" xfId="35116"/>
    <cellStyle name="Output 4 4 5" xfId="35117"/>
    <cellStyle name="Output 4 4 5 2" xfId="35118"/>
    <cellStyle name="Output 4 4 5 3" xfId="35119"/>
    <cellStyle name="Output 4 4 6" xfId="35120"/>
    <cellStyle name="Output 4 4 7" xfId="35121"/>
    <cellStyle name="Output 4 4 8" xfId="35122"/>
    <cellStyle name="Output 4 5" xfId="35123"/>
    <cellStyle name="Output 4 5 2" xfId="35124"/>
    <cellStyle name="Output 4 5 2 2" xfId="35125"/>
    <cellStyle name="Output 4 5 2 3" xfId="35126"/>
    <cellStyle name="Output 4 5 3" xfId="35127"/>
    <cellStyle name="Output 4 5 3 2" xfId="35128"/>
    <cellStyle name="Output 4 5 3 3" xfId="35129"/>
    <cellStyle name="Output 4 5 4" xfId="35130"/>
    <cellStyle name="Output 4 5 4 2" xfId="35131"/>
    <cellStyle name="Output 4 5 4 3" xfId="35132"/>
    <cellStyle name="Output 4 5 5" xfId="35133"/>
    <cellStyle name="Output 4 5 5 2" xfId="35134"/>
    <cellStyle name="Output 4 5 5 3" xfId="35135"/>
    <cellStyle name="Output 4 5 6" xfId="35136"/>
    <cellStyle name="Output 4 5 7" xfId="35137"/>
    <cellStyle name="Output 4 6" xfId="35138"/>
    <cellStyle name="Output 4 6 2" xfId="35139"/>
    <cellStyle name="Output 4 6 3" xfId="35140"/>
    <cellStyle name="Output 4 7" xfId="35141"/>
    <cellStyle name="Output 5" xfId="35142"/>
    <cellStyle name="Output 5 2" xfId="35143"/>
    <cellStyle name="Output 5 2 10" xfId="35144"/>
    <cellStyle name="Output 5 2 10 2" xfId="35145"/>
    <cellStyle name="Output 5 2 10 2 2" xfId="35146"/>
    <cellStyle name="Output 5 2 10 2 3" xfId="35147"/>
    <cellStyle name="Output 5 2 10 3" xfId="35148"/>
    <cellStyle name="Output 5 2 10 3 2" xfId="35149"/>
    <cellStyle name="Output 5 2 10 3 3" xfId="35150"/>
    <cellStyle name="Output 5 2 10 4" xfId="35151"/>
    <cellStyle name="Output 5 2 10 4 2" xfId="35152"/>
    <cellStyle name="Output 5 2 10 4 3" xfId="35153"/>
    <cellStyle name="Output 5 2 10 5" xfId="35154"/>
    <cellStyle name="Output 5 2 10 5 2" xfId="35155"/>
    <cellStyle name="Output 5 2 10 5 3" xfId="35156"/>
    <cellStyle name="Output 5 2 10 6" xfId="35157"/>
    <cellStyle name="Output 5 2 10 7" xfId="35158"/>
    <cellStyle name="Output 5 2 11" xfId="35159"/>
    <cellStyle name="Output 5 2 11 2" xfId="35160"/>
    <cellStyle name="Output 5 2 11 2 2" xfId="35161"/>
    <cellStyle name="Output 5 2 11 2 3" xfId="35162"/>
    <cellStyle name="Output 5 2 11 3" xfId="35163"/>
    <cellStyle name="Output 5 2 11 3 2" xfId="35164"/>
    <cellStyle name="Output 5 2 11 3 3" xfId="35165"/>
    <cellStyle name="Output 5 2 11 4" xfId="35166"/>
    <cellStyle name="Output 5 2 11 4 2" xfId="35167"/>
    <cellStyle name="Output 5 2 11 4 3" xfId="35168"/>
    <cellStyle name="Output 5 2 11 5" xfId="35169"/>
    <cellStyle name="Output 5 2 11 5 2" xfId="35170"/>
    <cellStyle name="Output 5 2 11 5 3" xfId="35171"/>
    <cellStyle name="Output 5 2 11 6" xfId="35172"/>
    <cellStyle name="Output 5 2 11 7" xfId="35173"/>
    <cellStyle name="Output 5 2 12" xfId="35174"/>
    <cellStyle name="Output 5 2 12 2" xfId="35175"/>
    <cellStyle name="Output 5 2 12 2 2" xfId="35176"/>
    <cellStyle name="Output 5 2 12 2 3" xfId="35177"/>
    <cellStyle name="Output 5 2 12 3" xfId="35178"/>
    <cellStyle name="Output 5 2 12 3 2" xfId="35179"/>
    <cellStyle name="Output 5 2 12 3 3" xfId="35180"/>
    <cellStyle name="Output 5 2 12 4" xfId="35181"/>
    <cellStyle name="Output 5 2 12 4 2" xfId="35182"/>
    <cellStyle name="Output 5 2 12 4 3" xfId="35183"/>
    <cellStyle name="Output 5 2 12 5" xfId="35184"/>
    <cellStyle name="Output 5 2 12 5 2" xfId="35185"/>
    <cellStyle name="Output 5 2 12 5 3" xfId="35186"/>
    <cellStyle name="Output 5 2 12 6" xfId="35187"/>
    <cellStyle name="Output 5 2 12 7" xfId="35188"/>
    <cellStyle name="Output 5 2 13" xfId="35189"/>
    <cellStyle name="Output 5 2 13 2" xfId="35190"/>
    <cellStyle name="Output 5 2 13 2 2" xfId="35191"/>
    <cellStyle name="Output 5 2 13 2 3" xfId="35192"/>
    <cellStyle name="Output 5 2 13 3" xfId="35193"/>
    <cellStyle name="Output 5 2 13 3 2" xfId="35194"/>
    <cellStyle name="Output 5 2 13 3 3" xfId="35195"/>
    <cellStyle name="Output 5 2 13 4" xfId="35196"/>
    <cellStyle name="Output 5 2 13 4 2" xfId="35197"/>
    <cellStyle name="Output 5 2 13 4 3" xfId="35198"/>
    <cellStyle name="Output 5 2 13 5" xfId="35199"/>
    <cellStyle name="Output 5 2 13 5 2" xfId="35200"/>
    <cellStyle name="Output 5 2 13 5 3" xfId="35201"/>
    <cellStyle name="Output 5 2 13 6" xfId="35202"/>
    <cellStyle name="Output 5 2 13 7" xfId="35203"/>
    <cellStyle name="Output 5 2 14" xfId="35204"/>
    <cellStyle name="Output 5 2 14 2" xfId="35205"/>
    <cellStyle name="Output 5 2 14 2 2" xfId="35206"/>
    <cellStyle name="Output 5 2 14 2 3" xfId="35207"/>
    <cellStyle name="Output 5 2 14 3" xfId="35208"/>
    <cellStyle name="Output 5 2 14 3 2" xfId="35209"/>
    <cellStyle name="Output 5 2 14 3 3" xfId="35210"/>
    <cellStyle name="Output 5 2 14 4" xfId="35211"/>
    <cellStyle name="Output 5 2 14 4 2" xfId="35212"/>
    <cellStyle name="Output 5 2 14 4 3" xfId="35213"/>
    <cellStyle name="Output 5 2 14 5" xfId="35214"/>
    <cellStyle name="Output 5 2 14 5 2" xfId="35215"/>
    <cellStyle name="Output 5 2 14 5 3" xfId="35216"/>
    <cellStyle name="Output 5 2 14 6" xfId="35217"/>
    <cellStyle name="Output 5 2 14 7" xfId="35218"/>
    <cellStyle name="Output 5 2 15" xfId="35219"/>
    <cellStyle name="Output 5 2 15 2" xfId="35220"/>
    <cellStyle name="Output 5 2 15 2 2" xfId="35221"/>
    <cellStyle name="Output 5 2 15 2 3" xfId="35222"/>
    <cellStyle name="Output 5 2 15 3" xfId="35223"/>
    <cellStyle name="Output 5 2 15 3 2" xfId="35224"/>
    <cellStyle name="Output 5 2 15 3 3" xfId="35225"/>
    <cellStyle name="Output 5 2 15 4" xfId="35226"/>
    <cellStyle name="Output 5 2 15 4 2" xfId="35227"/>
    <cellStyle name="Output 5 2 15 4 3" xfId="35228"/>
    <cellStyle name="Output 5 2 15 5" xfId="35229"/>
    <cellStyle name="Output 5 2 15 5 2" xfId="35230"/>
    <cellStyle name="Output 5 2 15 5 3" xfId="35231"/>
    <cellStyle name="Output 5 2 15 6" xfId="35232"/>
    <cellStyle name="Output 5 2 15 7" xfId="35233"/>
    <cellStyle name="Output 5 2 16" xfId="35234"/>
    <cellStyle name="Output 5 2 16 2" xfId="35235"/>
    <cellStyle name="Output 5 2 16 2 2" xfId="35236"/>
    <cellStyle name="Output 5 2 16 2 3" xfId="35237"/>
    <cellStyle name="Output 5 2 16 3" xfId="35238"/>
    <cellStyle name="Output 5 2 16 3 2" xfId="35239"/>
    <cellStyle name="Output 5 2 16 3 3" xfId="35240"/>
    <cellStyle name="Output 5 2 16 4" xfId="35241"/>
    <cellStyle name="Output 5 2 16 4 2" xfId="35242"/>
    <cellStyle name="Output 5 2 16 4 3" xfId="35243"/>
    <cellStyle name="Output 5 2 16 5" xfId="35244"/>
    <cellStyle name="Output 5 2 16 5 2" xfId="35245"/>
    <cellStyle name="Output 5 2 16 5 3" xfId="35246"/>
    <cellStyle name="Output 5 2 16 6" xfId="35247"/>
    <cellStyle name="Output 5 2 16 7" xfId="35248"/>
    <cellStyle name="Output 5 2 17" xfId="35249"/>
    <cellStyle name="Output 5 2 17 2" xfId="35250"/>
    <cellStyle name="Output 5 2 17 2 2" xfId="35251"/>
    <cellStyle name="Output 5 2 17 2 3" xfId="35252"/>
    <cellStyle name="Output 5 2 17 3" xfId="35253"/>
    <cellStyle name="Output 5 2 17 3 2" xfId="35254"/>
    <cellStyle name="Output 5 2 17 3 3" xfId="35255"/>
    <cellStyle name="Output 5 2 17 4" xfId="35256"/>
    <cellStyle name="Output 5 2 17 4 2" xfId="35257"/>
    <cellStyle name="Output 5 2 17 4 3" xfId="35258"/>
    <cellStyle name="Output 5 2 17 5" xfId="35259"/>
    <cellStyle name="Output 5 2 17 5 2" xfId="35260"/>
    <cellStyle name="Output 5 2 17 5 3" xfId="35261"/>
    <cellStyle name="Output 5 2 17 6" xfId="35262"/>
    <cellStyle name="Output 5 2 17 7" xfId="35263"/>
    <cellStyle name="Output 5 2 18" xfId="35264"/>
    <cellStyle name="Output 5 2 18 2" xfId="35265"/>
    <cellStyle name="Output 5 2 18 2 2" xfId="35266"/>
    <cellStyle name="Output 5 2 18 2 3" xfId="35267"/>
    <cellStyle name="Output 5 2 18 3" xfId="35268"/>
    <cellStyle name="Output 5 2 18 3 2" xfId="35269"/>
    <cellStyle name="Output 5 2 18 3 3" xfId="35270"/>
    <cellStyle name="Output 5 2 18 4" xfId="35271"/>
    <cellStyle name="Output 5 2 18 4 2" xfId="35272"/>
    <cellStyle name="Output 5 2 18 4 3" xfId="35273"/>
    <cellStyle name="Output 5 2 18 5" xfId="35274"/>
    <cellStyle name="Output 5 2 18 5 2" xfId="35275"/>
    <cellStyle name="Output 5 2 18 5 3" xfId="35276"/>
    <cellStyle name="Output 5 2 18 6" xfId="35277"/>
    <cellStyle name="Output 5 2 18 7" xfId="35278"/>
    <cellStyle name="Output 5 2 19" xfId="35279"/>
    <cellStyle name="Output 5 2 19 2" xfId="35280"/>
    <cellStyle name="Output 5 2 19 3" xfId="35281"/>
    <cellStyle name="Output 5 2 2" xfId="35282"/>
    <cellStyle name="Output 5 2 2 2" xfId="35283"/>
    <cellStyle name="Output 5 2 2 2 2" xfId="35284"/>
    <cellStyle name="Output 5 2 2 2 3" xfId="35285"/>
    <cellStyle name="Output 5 2 2 2 4" xfId="35286"/>
    <cellStyle name="Output 5 2 2 3" xfId="35287"/>
    <cellStyle name="Output 5 2 2 3 2" xfId="35288"/>
    <cellStyle name="Output 5 2 2 3 3" xfId="35289"/>
    <cellStyle name="Output 5 2 2 4" xfId="35290"/>
    <cellStyle name="Output 5 2 2 4 2" xfId="35291"/>
    <cellStyle name="Output 5 2 2 4 3" xfId="35292"/>
    <cellStyle name="Output 5 2 2 5" xfId="35293"/>
    <cellStyle name="Output 5 2 2 5 2" xfId="35294"/>
    <cellStyle name="Output 5 2 2 5 3" xfId="35295"/>
    <cellStyle name="Output 5 2 2 6" xfId="35296"/>
    <cellStyle name="Output 5 2 2 6 2" xfId="35297"/>
    <cellStyle name="Output 5 2 2 6 3" xfId="35298"/>
    <cellStyle name="Output 5 2 2 7" xfId="35299"/>
    <cellStyle name="Output 5 2 2 8" xfId="35300"/>
    <cellStyle name="Output 5 2 2 9" xfId="35301"/>
    <cellStyle name="Output 5 2 20" xfId="35302"/>
    <cellStyle name="Output 5 2 20 2" xfId="35303"/>
    <cellStyle name="Output 5 2 20 3" xfId="35304"/>
    <cellStyle name="Output 5 2 21" xfId="35305"/>
    <cellStyle name="Output 5 2 21 2" xfId="35306"/>
    <cellStyle name="Output 5 2 21 3" xfId="35307"/>
    <cellStyle name="Output 5 2 22" xfId="35308"/>
    <cellStyle name="Output 5 2 3" xfId="35309"/>
    <cellStyle name="Output 5 2 3 2" xfId="35310"/>
    <cellStyle name="Output 5 2 3 2 2" xfId="35311"/>
    <cellStyle name="Output 5 2 3 2 3" xfId="35312"/>
    <cellStyle name="Output 5 2 3 3" xfId="35313"/>
    <cellStyle name="Output 5 2 3 3 2" xfId="35314"/>
    <cellStyle name="Output 5 2 3 3 3" xfId="35315"/>
    <cellStyle name="Output 5 2 3 4" xfId="35316"/>
    <cellStyle name="Output 5 2 3 4 2" xfId="35317"/>
    <cellStyle name="Output 5 2 3 4 3" xfId="35318"/>
    <cellStyle name="Output 5 2 3 5" xfId="35319"/>
    <cellStyle name="Output 5 2 3 5 2" xfId="35320"/>
    <cellStyle name="Output 5 2 3 5 3" xfId="35321"/>
    <cellStyle name="Output 5 2 3 6" xfId="35322"/>
    <cellStyle name="Output 5 2 3 7" xfId="35323"/>
    <cellStyle name="Output 5 2 4" xfId="35324"/>
    <cellStyle name="Output 5 2 4 2" xfId="35325"/>
    <cellStyle name="Output 5 2 4 2 2" xfId="35326"/>
    <cellStyle name="Output 5 2 4 2 3" xfId="35327"/>
    <cellStyle name="Output 5 2 4 3" xfId="35328"/>
    <cellStyle name="Output 5 2 4 3 2" xfId="35329"/>
    <cellStyle name="Output 5 2 4 3 3" xfId="35330"/>
    <cellStyle name="Output 5 2 4 4" xfId="35331"/>
    <cellStyle name="Output 5 2 4 4 2" xfId="35332"/>
    <cellStyle name="Output 5 2 4 4 3" xfId="35333"/>
    <cellStyle name="Output 5 2 4 5" xfId="35334"/>
    <cellStyle name="Output 5 2 4 5 2" xfId="35335"/>
    <cellStyle name="Output 5 2 4 5 3" xfId="35336"/>
    <cellStyle name="Output 5 2 4 6" xfId="35337"/>
    <cellStyle name="Output 5 2 5" xfId="35338"/>
    <cellStyle name="Output 5 2 5 2" xfId="35339"/>
    <cellStyle name="Output 5 2 5 2 2" xfId="35340"/>
    <cellStyle name="Output 5 2 5 2 3" xfId="35341"/>
    <cellStyle name="Output 5 2 5 3" xfId="35342"/>
    <cellStyle name="Output 5 2 5 3 2" xfId="35343"/>
    <cellStyle name="Output 5 2 5 3 3" xfId="35344"/>
    <cellStyle name="Output 5 2 5 4" xfId="35345"/>
    <cellStyle name="Output 5 2 5 4 2" xfId="35346"/>
    <cellStyle name="Output 5 2 5 4 3" xfId="35347"/>
    <cellStyle name="Output 5 2 5 5" xfId="35348"/>
    <cellStyle name="Output 5 2 5 5 2" xfId="35349"/>
    <cellStyle name="Output 5 2 5 5 3" xfId="35350"/>
    <cellStyle name="Output 5 2 5 6" xfId="35351"/>
    <cellStyle name="Output 5 2 6" xfId="35352"/>
    <cellStyle name="Output 5 2 6 2" xfId="35353"/>
    <cellStyle name="Output 5 2 6 2 2" xfId="35354"/>
    <cellStyle name="Output 5 2 6 2 3" xfId="35355"/>
    <cellStyle name="Output 5 2 6 3" xfId="35356"/>
    <cellStyle name="Output 5 2 6 3 2" xfId="35357"/>
    <cellStyle name="Output 5 2 6 3 3" xfId="35358"/>
    <cellStyle name="Output 5 2 6 4" xfId="35359"/>
    <cellStyle name="Output 5 2 6 4 2" xfId="35360"/>
    <cellStyle name="Output 5 2 6 4 3" xfId="35361"/>
    <cellStyle name="Output 5 2 6 5" xfId="35362"/>
    <cellStyle name="Output 5 2 6 5 2" xfId="35363"/>
    <cellStyle name="Output 5 2 6 5 3" xfId="35364"/>
    <cellStyle name="Output 5 2 6 6" xfId="35365"/>
    <cellStyle name="Output 5 2 7" xfId="35366"/>
    <cellStyle name="Output 5 2 7 2" xfId="35367"/>
    <cellStyle name="Output 5 2 7 2 2" xfId="35368"/>
    <cellStyle name="Output 5 2 7 2 3" xfId="35369"/>
    <cellStyle name="Output 5 2 7 3" xfId="35370"/>
    <cellStyle name="Output 5 2 7 3 2" xfId="35371"/>
    <cellStyle name="Output 5 2 7 3 3" xfId="35372"/>
    <cellStyle name="Output 5 2 7 4" xfId="35373"/>
    <cellStyle name="Output 5 2 7 4 2" xfId="35374"/>
    <cellStyle name="Output 5 2 7 4 3" xfId="35375"/>
    <cellStyle name="Output 5 2 7 5" xfId="35376"/>
    <cellStyle name="Output 5 2 7 5 2" xfId="35377"/>
    <cellStyle name="Output 5 2 7 5 3" xfId="35378"/>
    <cellStyle name="Output 5 2 7 6" xfId="35379"/>
    <cellStyle name="Output 5 2 8" xfId="35380"/>
    <cellStyle name="Output 5 2 8 2" xfId="35381"/>
    <cellStyle name="Output 5 2 8 2 2" xfId="35382"/>
    <cellStyle name="Output 5 2 8 2 3" xfId="35383"/>
    <cellStyle name="Output 5 2 8 3" xfId="35384"/>
    <cellStyle name="Output 5 2 8 3 2" xfId="35385"/>
    <cellStyle name="Output 5 2 8 3 3" xfId="35386"/>
    <cellStyle name="Output 5 2 8 4" xfId="35387"/>
    <cellStyle name="Output 5 2 8 4 2" xfId="35388"/>
    <cellStyle name="Output 5 2 8 4 3" xfId="35389"/>
    <cellStyle name="Output 5 2 8 5" xfId="35390"/>
    <cellStyle name="Output 5 2 8 5 2" xfId="35391"/>
    <cellStyle name="Output 5 2 8 5 3" xfId="35392"/>
    <cellStyle name="Output 5 2 8 6" xfId="35393"/>
    <cellStyle name="Output 5 2 9" xfId="35394"/>
    <cellStyle name="Output 5 2 9 2" xfId="35395"/>
    <cellStyle name="Output 5 2 9 2 2" xfId="35396"/>
    <cellStyle name="Output 5 2 9 2 3" xfId="35397"/>
    <cellStyle name="Output 5 2 9 3" xfId="35398"/>
    <cellStyle name="Output 5 2 9 3 2" xfId="35399"/>
    <cellStyle name="Output 5 2 9 3 3" xfId="35400"/>
    <cellStyle name="Output 5 2 9 4" xfId="35401"/>
    <cellStyle name="Output 5 2 9 4 2" xfId="35402"/>
    <cellStyle name="Output 5 2 9 4 3" xfId="35403"/>
    <cellStyle name="Output 5 2 9 5" xfId="35404"/>
    <cellStyle name="Output 5 2 9 5 2" xfId="35405"/>
    <cellStyle name="Output 5 2 9 5 3" xfId="35406"/>
    <cellStyle name="Output 5 2 9 6" xfId="35407"/>
    <cellStyle name="Output 5 2 9 7" xfId="35408"/>
    <cellStyle name="Output 5 3" xfId="35409"/>
    <cellStyle name="Output 5 3 10" xfId="35410"/>
    <cellStyle name="Output 5 3 2" xfId="35411"/>
    <cellStyle name="Output 5 3 2 2" xfId="35412"/>
    <cellStyle name="Output 5 3 2 3" xfId="35413"/>
    <cellStyle name="Output 5 3 2 4" xfId="35414"/>
    <cellStyle name="Output 5 3 3" xfId="35415"/>
    <cellStyle name="Output 5 3 3 2" xfId="35416"/>
    <cellStyle name="Output 5 3 3 3" xfId="35417"/>
    <cellStyle name="Output 5 3 4" xfId="35418"/>
    <cellStyle name="Output 5 3 4 2" xfId="35419"/>
    <cellStyle name="Output 5 3 4 3" xfId="35420"/>
    <cellStyle name="Output 5 3 5" xfId="35421"/>
    <cellStyle name="Output 5 3 5 2" xfId="35422"/>
    <cellStyle name="Output 5 3 5 3" xfId="35423"/>
    <cellStyle name="Output 5 3 6" xfId="35424"/>
    <cellStyle name="Output 5 3 6 2" xfId="35425"/>
    <cellStyle name="Output 5 3 6 3" xfId="35426"/>
    <cellStyle name="Output 5 3 7" xfId="35427"/>
    <cellStyle name="Output 5 3 7 2" xfId="35428"/>
    <cellStyle name="Output 5 3 7 3" xfId="35429"/>
    <cellStyle name="Output 5 3 8" xfId="35430"/>
    <cellStyle name="Output 5 3 9" xfId="35431"/>
    <cellStyle name="Output 5 4" xfId="35432"/>
    <cellStyle name="Output 5 4 2" xfId="35433"/>
    <cellStyle name="Output 5 4 2 2" xfId="35434"/>
    <cellStyle name="Output 5 4 2 3" xfId="35435"/>
    <cellStyle name="Output 5 4 3" xfId="35436"/>
    <cellStyle name="Output 5 4 3 2" xfId="35437"/>
    <cellStyle name="Output 5 4 3 3" xfId="35438"/>
    <cellStyle name="Output 5 4 4" xfId="35439"/>
    <cellStyle name="Output 5 4 4 2" xfId="35440"/>
    <cellStyle name="Output 5 4 4 3" xfId="35441"/>
    <cellStyle name="Output 5 4 5" xfId="35442"/>
    <cellStyle name="Output 5 4 5 2" xfId="35443"/>
    <cellStyle name="Output 5 4 5 3" xfId="35444"/>
    <cellStyle name="Output 5 4 6" xfId="35445"/>
    <cellStyle name="Output 5 4 7" xfId="35446"/>
    <cellStyle name="Output 5 4 8" xfId="35447"/>
    <cellStyle name="Output 5 5" xfId="35448"/>
    <cellStyle name="Output 5 5 2" xfId="35449"/>
    <cellStyle name="Output 5 5 2 2" xfId="35450"/>
    <cellStyle name="Output 5 5 2 3" xfId="35451"/>
    <cellStyle name="Output 5 5 3" xfId="35452"/>
    <cellStyle name="Output 5 5 3 2" xfId="35453"/>
    <cellStyle name="Output 5 5 3 3" xfId="35454"/>
    <cellStyle name="Output 5 5 4" xfId="35455"/>
    <cellStyle name="Output 5 5 4 2" xfId="35456"/>
    <cellStyle name="Output 5 5 4 3" xfId="35457"/>
    <cellStyle name="Output 5 5 5" xfId="35458"/>
    <cellStyle name="Output 5 5 5 2" xfId="35459"/>
    <cellStyle name="Output 5 5 5 3" xfId="35460"/>
    <cellStyle name="Output 5 5 6" xfId="35461"/>
    <cellStyle name="Output 5 5 7" xfId="35462"/>
    <cellStyle name="Output 5 6" xfId="35463"/>
    <cellStyle name="Output 5 6 2" xfId="35464"/>
    <cellStyle name="Output 5 6 3" xfId="35465"/>
    <cellStyle name="Output 5 7" xfId="35466"/>
    <cellStyle name="Output 6" xfId="35467"/>
    <cellStyle name="Output 6 2" xfId="35468"/>
    <cellStyle name="Output 6 2 10" xfId="35469"/>
    <cellStyle name="Output 6 2 10 2" xfId="35470"/>
    <cellStyle name="Output 6 2 10 2 2" xfId="35471"/>
    <cellStyle name="Output 6 2 10 2 3" xfId="35472"/>
    <cellStyle name="Output 6 2 10 3" xfId="35473"/>
    <cellStyle name="Output 6 2 10 3 2" xfId="35474"/>
    <cellStyle name="Output 6 2 10 3 3" xfId="35475"/>
    <cellStyle name="Output 6 2 10 4" xfId="35476"/>
    <cellStyle name="Output 6 2 10 4 2" xfId="35477"/>
    <cellStyle name="Output 6 2 10 4 3" xfId="35478"/>
    <cellStyle name="Output 6 2 10 5" xfId="35479"/>
    <cellStyle name="Output 6 2 10 5 2" xfId="35480"/>
    <cellStyle name="Output 6 2 10 5 3" xfId="35481"/>
    <cellStyle name="Output 6 2 10 6" xfId="35482"/>
    <cellStyle name="Output 6 2 10 7" xfId="35483"/>
    <cellStyle name="Output 6 2 11" xfId="35484"/>
    <cellStyle name="Output 6 2 11 2" xfId="35485"/>
    <cellStyle name="Output 6 2 11 2 2" xfId="35486"/>
    <cellStyle name="Output 6 2 11 2 3" xfId="35487"/>
    <cellStyle name="Output 6 2 11 3" xfId="35488"/>
    <cellStyle name="Output 6 2 11 3 2" xfId="35489"/>
    <cellStyle name="Output 6 2 11 3 3" xfId="35490"/>
    <cellStyle name="Output 6 2 11 4" xfId="35491"/>
    <cellStyle name="Output 6 2 11 4 2" xfId="35492"/>
    <cellStyle name="Output 6 2 11 4 3" xfId="35493"/>
    <cellStyle name="Output 6 2 11 5" xfId="35494"/>
    <cellStyle name="Output 6 2 11 5 2" xfId="35495"/>
    <cellStyle name="Output 6 2 11 5 3" xfId="35496"/>
    <cellStyle name="Output 6 2 11 6" xfId="35497"/>
    <cellStyle name="Output 6 2 11 7" xfId="35498"/>
    <cellStyle name="Output 6 2 12" xfId="35499"/>
    <cellStyle name="Output 6 2 12 2" xfId="35500"/>
    <cellStyle name="Output 6 2 12 2 2" xfId="35501"/>
    <cellStyle name="Output 6 2 12 2 3" xfId="35502"/>
    <cellStyle name="Output 6 2 12 3" xfId="35503"/>
    <cellStyle name="Output 6 2 12 3 2" xfId="35504"/>
    <cellStyle name="Output 6 2 12 3 3" xfId="35505"/>
    <cellStyle name="Output 6 2 12 4" xfId="35506"/>
    <cellStyle name="Output 6 2 12 4 2" xfId="35507"/>
    <cellStyle name="Output 6 2 12 4 3" xfId="35508"/>
    <cellStyle name="Output 6 2 12 5" xfId="35509"/>
    <cellStyle name="Output 6 2 12 5 2" xfId="35510"/>
    <cellStyle name="Output 6 2 12 5 3" xfId="35511"/>
    <cellStyle name="Output 6 2 12 6" xfId="35512"/>
    <cellStyle name="Output 6 2 12 7" xfId="35513"/>
    <cellStyle name="Output 6 2 13" xfId="35514"/>
    <cellStyle name="Output 6 2 13 2" xfId="35515"/>
    <cellStyle name="Output 6 2 13 2 2" xfId="35516"/>
    <cellStyle name="Output 6 2 13 2 3" xfId="35517"/>
    <cellStyle name="Output 6 2 13 3" xfId="35518"/>
    <cellStyle name="Output 6 2 13 3 2" xfId="35519"/>
    <cellStyle name="Output 6 2 13 3 3" xfId="35520"/>
    <cellStyle name="Output 6 2 13 4" xfId="35521"/>
    <cellStyle name="Output 6 2 13 4 2" xfId="35522"/>
    <cellStyle name="Output 6 2 13 4 3" xfId="35523"/>
    <cellStyle name="Output 6 2 13 5" xfId="35524"/>
    <cellStyle name="Output 6 2 13 5 2" xfId="35525"/>
    <cellStyle name="Output 6 2 13 5 3" xfId="35526"/>
    <cellStyle name="Output 6 2 13 6" xfId="35527"/>
    <cellStyle name="Output 6 2 13 7" xfId="35528"/>
    <cellStyle name="Output 6 2 14" xfId="35529"/>
    <cellStyle name="Output 6 2 14 2" xfId="35530"/>
    <cellStyle name="Output 6 2 14 2 2" xfId="35531"/>
    <cellStyle name="Output 6 2 14 2 3" xfId="35532"/>
    <cellStyle name="Output 6 2 14 3" xfId="35533"/>
    <cellStyle name="Output 6 2 14 3 2" xfId="35534"/>
    <cellStyle name="Output 6 2 14 3 3" xfId="35535"/>
    <cellStyle name="Output 6 2 14 4" xfId="35536"/>
    <cellStyle name="Output 6 2 14 4 2" xfId="35537"/>
    <cellStyle name="Output 6 2 14 4 3" xfId="35538"/>
    <cellStyle name="Output 6 2 14 5" xfId="35539"/>
    <cellStyle name="Output 6 2 14 5 2" xfId="35540"/>
    <cellStyle name="Output 6 2 14 5 3" xfId="35541"/>
    <cellStyle name="Output 6 2 14 6" xfId="35542"/>
    <cellStyle name="Output 6 2 14 7" xfId="35543"/>
    <cellStyle name="Output 6 2 15" xfId="35544"/>
    <cellStyle name="Output 6 2 15 2" xfId="35545"/>
    <cellStyle name="Output 6 2 15 2 2" xfId="35546"/>
    <cellStyle name="Output 6 2 15 2 3" xfId="35547"/>
    <cellStyle name="Output 6 2 15 3" xfId="35548"/>
    <cellStyle name="Output 6 2 15 3 2" xfId="35549"/>
    <cellStyle name="Output 6 2 15 3 3" xfId="35550"/>
    <cellStyle name="Output 6 2 15 4" xfId="35551"/>
    <cellStyle name="Output 6 2 15 4 2" xfId="35552"/>
    <cellStyle name="Output 6 2 15 4 3" xfId="35553"/>
    <cellStyle name="Output 6 2 15 5" xfId="35554"/>
    <cellStyle name="Output 6 2 15 5 2" xfId="35555"/>
    <cellStyle name="Output 6 2 15 5 3" xfId="35556"/>
    <cellStyle name="Output 6 2 15 6" xfId="35557"/>
    <cellStyle name="Output 6 2 15 7" xfId="35558"/>
    <cellStyle name="Output 6 2 16" xfId="35559"/>
    <cellStyle name="Output 6 2 16 2" xfId="35560"/>
    <cellStyle name="Output 6 2 16 2 2" xfId="35561"/>
    <cellStyle name="Output 6 2 16 2 3" xfId="35562"/>
    <cellStyle name="Output 6 2 16 3" xfId="35563"/>
    <cellStyle name="Output 6 2 16 3 2" xfId="35564"/>
    <cellStyle name="Output 6 2 16 3 3" xfId="35565"/>
    <cellStyle name="Output 6 2 16 4" xfId="35566"/>
    <cellStyle name="Output 6 2 16 4 2" xfId="35567"/>
    <cellStyle name="Output 6 2 16 4 3" xfId="35568"/>
    <cellStyle name="Output 6 2 16 5" xfId="35569"/>
    <cellStyle name="Output 6 2 16 5 2" xfId="35570"/>
    <cellStyle name="Output 6 2 16 5 3" xfId="35571"/>
    <cellStyle name="Output 6 2 16 6" xfId="35572"/>
    <cellStyle name="Output 6 2 16 7" xfId="35573"/>
    <cellStyle name="Output 6 2 17" xfId="35574"/>
    <cellStyle name="Output 6 2 17 2" xfId="35575"/>
    <cellStyle name="Output 6 2 17 2 2" xfId="35576"/>
    <cellStyle name="Output 6 2 17 2 3" xfId="35577"/>
    <cellStyle name="Output 6 2 17 3" xfId="35578"/>
    <cellStyle name="Output 6 2 17 3 2" xfId="35579"/>
    <cellStyle name="Output 6 2 17 3 3" xfId="35580"/>
    <cellStyle name="Output 6 2 17 4" xfId="35581"/>
    <cellStyle name="Output 6 2 17 4 2" xfId="35582"/>
    <cellStyle name="Output 6 2 17 4 3" xfId="35583"/>
    <cellStyle name="Output 6 2 17 5" xfId="35584"/>
    <cellStyle name="Output 6 2 17 5 2" xfId="35585"/>
    <cellStyle name="Output 6 2 17 5 3" xfId="35586"/>
    <cellStyle name="Output 6 2 17 6" xfId="35587"/>
    <cellStyle name="Output 6 2 17 7" xfId="35588"/>
    <cellStyle name="Output 6 2 18" xfId="35589"/>
    <cellStyle name="Output 6 2 18 2" xfId="35590"/>
    <cellStyle name="Output 6 2 18 2 2" xfId="35591"/>
    <cellStyle name="Output 6 2 18 2 3" xfId="35592"/>
    <cellStyle name="Output 6 2 18 3" xfId="35593"/>
    <cellStyle name="Output 6 2 18 3 2" xfId="35594"/>
    <cellStyle name="Output 6 2 18 3 3" xfId="35595"/>
    <cellStyle name="Output 6 2 18 4" xfId="35596"/>
    <cellStyle name="Output 6 2 18 4 2" xfId="35597"/>
    <cellStyle name="Output 6 2 18 4 3" xfId="35598"/>
    <cellStyle name="Output 6 2 18 5" xfId="35599"/>
    <cellStyle name="Output 6 2 18 5 2" xfId="35600"/>
    <cellStyle name="Output 6 2 18 5 3" xfId="35601"/>
    <cellStyle name="Output 6 2 18 6" xfId="35602"/>
    <cellStyle name="Output 6 2 18 7" xfId="35603"/>
    <cellStyle name="Output 6 2 19" xfId="35604"/>
    <cellStyle name="Output 6 2 19 2" xfId="35605"/>
    <cellStyle name="Output 6 2 19 3" xfId="35606"/>
    <cellStyle name="Output 6 2 2" xfId="35607"/>
    <cellStyle name="Output 6 2 2 2" xfId="35608"/>
    <cellStyle name="Output 6 2 2 2 2" xfId="35609"/>
    <cellStyle name="Output 6 2 2 2 3" xfId="35610"/>
    <cellStyle name="Output 6 2 2 2 4" xfId="35611"/>
    <cellStyle name="Output 6 2 2 3" xfId="35612"/>
    <cellStyle name="Output 6 2 2 3 2" xfId="35613"/>
    <cellStyle name="Output 6 2 2 3 3" xfId="35614"/>
    <cellStyle name="Output 6 2 2 4" xfId="35615"/>
    <cellStyle name="Output 6 2 2 4 2" xfId="35616"/>
    <cellStyle name="Output 6 2 2 4 3" xfId="35617"/>
    <cellStyle name="Output 6 2 2 5" xfId="35618"/>
    <cellStyle name="Output 6 2 2 5 2" xfId="35619"/>
    <cellStyle name="Output 6 2 2 5 3" xfId="35620"/>
    <cellStyle name="Output 6 2 2 6" xfId="35621"/>
    <cellStyle name="Output 6 2 2 6 2" xfId="35622"/>
    <cellStyle name="Output 6 2 2 6 3" xfId="35623"/>
    <cellStyle name="Output 6 2 2 7" xfId="35624"/>
    <cellStyle name="Output 6 2 2 8" xfId="35625"/>
    <cellStyle name="Output 6 2 2 9" xfId="35626"/>
    <cellStyle name="Output 6 2 20" xfId="35627"/>
    <cellStyle name="Output 6 2 20 2" xfId="35628"/>
    <cellStyle name="Output 6 2 20 3" xfId="35629"/>
    <cellStyle name="Output 6 2 21" xfId="35630"/>
    <cellStyle name="Output 6 2 21 2" xfId="35631"/>
    <cellStyle name="Output 6 2 21 3" xfId="35632"/>
    <cellStyle name="Output 6 2 22" xfId="35633"/>
    <cellStyle name="Output 6 2 3" xfId="35634"/>
    <cellStyle name="Output 6 2 3 2" xfId="35635"/>
    <cellStyle name="Output 6 2 3 2 2" xfId="35636"/>
    <cellStyle name="Output 6 2 3 2 3" xfId="35637"/>
    <cellStyle name="Output 6 2 3 3" xfId="35638"/>
    <cellStyle name="Output 6 2 3 3 2" xfId="35639"/>
    <cellStyle name="Output 6 2 3 3 3" xfId="35640"/>
    <cellStyle name="Output 6 2 3 4" xfId="35641"/>
    <cellStyle name="Output 6 2 3 4 2" xfId="35642"/>
    <cellStyle name="Output 6 2 3 4 3" xfId="35643"/>
    <cellStyle name="Output 6 2 3 5" xfId="35644"/>
    <cellStyle name="Output 6 2 3 5 2" xfId="35645"/>
    <cellStyle name="Output 6 2 3 5 3" xfId="35646"/>
    <cellStyle name="Output 6 2 3 6" xfId="35647"/>
    <cellStyle name="Output 6 2 3 7" xfId="35648"/>
    <cellStyle name="Output 6 2 4" xfId="35649"/>
    <cellStyle name="Output 6 2 4 2" xfId="35650"/>
    <cellStyle name="Output 6 2 4 2 2" xfId="35651"/>
    <cellStyle name="Output 6 2 4 2 3" xfId="35652"/>
    <cellStyle name="Output 6 2 4 3" xfId="35653"/>
    <cellStyle name="Output 6 2 4 3 2" xfId="35654"/>
    <cellStyle name="Output 6 2 4 3 3" xfId="35655"/>
    <cellStyle name="Output 6 2 4 4" xfId="35656"/>
    <cellStyle name="Output 6 2 4 4 2" xfId="35657"/>
    <cellStyle name="Output 6 2 4 4 3" xfId="35658"/>
    <cellStyle name="Output 6 2 4 5" xfId="35659"/>
    <cellStyle name="Output 6 2 4 5 2" xfId="35660"/>
    <cellStyle name="Output 6 2 4 5 3" xfId="35661"/>
    <cellStyle name="Output 6 2 4 6" xfId="35662"/>
    <cellStyle name="Output 6 2 5" xfId="35663"/>
    <cellStyle name="Output 6 2 5 2" xfId="35664"/>
    <cellStyle name="Output 6 2 5 2 2" xfId="35665"/>
    <cellStyle name="Output 6 2 5 2 3" xfId="35666"/>
    <cellStyle name="Output 6 2 5 3" xfId="35667"/>
    <cellStyle name="Output 6 2 5 3 2" xfId="35668"/>
    <cellStyle name="Output 6 2 5 3 3" xfId="35669"/>
    <cellStyle name="Output 6 2 5 4" xfId="35670"/>
    <cellStyle name="Output 6 2 5 4 2" xfId="35671"/>
    <cellStyle name="Output 6 2 5 4 3" xfId="35672"/>
    <cellStyle name="Output 6 2 5 5" xfId="35673"/>
    <cellStyle name="Output 6 2 5 5 2" xfId="35674"/>
    <cellStyle name="Output 6 2 5 5 3" xfId="35675"/>
    <cellStyle name="Output 6 2 5 6" xfId="35676"/>
    <cellStyle name="Output 6 2 6" xfId="35677"/>
    <cellStyle name="Output 6 2 6 2" xfId="35678"/>
    <cellStyle name="Output 6 2 6 2 2" xfId="35679"/>
    <cellStyle name="Output 6 2 6 2 3" xfId="35680"/>
    <cellStyle name="Output 6 2 6 3" xfId="35681"/>
    <cellStyle name="Output 6 2 6 3 2" xfId="35682"/>
    <cellStyle name="Output 6 2 6 3 3" xfId="35683"/>
    <cellStyle name="Output 6 2 6 4" xfId="35684"/>
    <cellStyle name="Output 6 2 6 4 2" xfId="35685"/>
    <cellStyle name="Output 6 2 6 4 3" xfId="35686"/>
    <cellStyle name="Output 6 2 6 5" xfId="35687"/>
    <cellStyle name="Output 6 2 6 5 2" xfId="35688"/>
    <cellStyle name="Output 6 2 6 5 3" xfId="35689"/>
    <cellStyle name="Output 6 2 6 6" xfId="35690"/>
    <cellStyle name="Output 6 2 7" xfId="35691"/>
    <cellStyle name="Output 6 2 7 2" xfId="35692"/>
    <cellStyle name="Output 6 2 7 2 2" xfId="35693"/>
    <cellStyle name="Output 6 2 7 2 3" xfId="35694"/>
    <cellStyle name="Output 6 2 7 3" xfId="35695"/>
    <cellStyle name="Output 6 2 7 3 2" xfId="35696"/>
    <cellStyle name="Output 6 2 7 3 3" xfId="35697"/>
    <cellStyle name="Output 6 2 7 4" xfId="35698"/>
    <cellStyle name="Output 6 2 7 4 2" xfId="35699"/>
    <cellStyle name="Output 6 2 7 4 3" xfId="35700"/>
    <cellStyle name="Output 6 2 7 5" xfId="35701"/>
    <cellStyle name="Output 6 2 7 5 2" xfId="35702"/>
    <cellStyle name="Output 6 2 7 5 3" xfId="35703"/>
    <cellStyle name="Output 6 2 7 6" xfId="35704"/>
    <cellStyle name="Output 6 2 8" xfId="35705"/>
    <cellStyle name="Output 6 2 8 2" xfId="35706"/>
    <cellStyle name="Output 6 2 8 2 2" xfId="35707"/>
    <cellStyle name="Output 6 2 8 2 3" xfId="35708"/>
    <cellStyle name="Output 6 2 8 3" xfId="35709"/>
    <cellStyle name="Output 6 2 8 3 2" xfId="35710"/>
    <cellStyle name="Output 6 2 8 3 3" xfId="35711"/>
    <cellStyle name="Output 6 2 8 4" xfId="35712"/>
    <cellStyle name="Output 6 2 8 4 2" xfId="35713"/>
    <cellStyle name="Output 6 2 8 4 3" xfId="35714"/>
    <cellStyle name="Output 6 2 8 5" xfId="35715"/>
    <cellStyle name="Output 6 2 8 5 2" xfId="35716"/>
    <cellStyle name="Output 6 2 8 5 3" xfId="35717"/>
    <cellStyle name="Output 6 2 8 6" xfId="35718"/>
    <cellStyle name="Output 6 2 9" xfId="35719"/>
    <cellStyle name="Output 6 2 9 2" xfId="35720"/>
    <cellStyle name="Output 6 2 9 2 2" xfId="35721"/>
    <cellStyle name="Output 6 2 9 2 3" xfId="35722"/>
    <cellStyle name="Output 6 2 9 3" xfId="35723"/>
    <cellStyle name="Output 6 2 9 3 2" xfId="35724"/>
    <cellStyle name="Output 6 2 9 3 3" xfId="35725"/>
    <cellStyle name="Output 6 2 9 4" xfId="35726"/>
    <cellStyle name="Output 6 2 9 4 2" xfId="35727"/>
    <cellStyle name="Output 6 2 9 4 3" xfId="35728"/>
    <cellStyle name="Output 6 2 9 5" xfId="35729"/>
    <cellStyle name="Output 6 2 9 5 2" xfId="35730"/>
    <cellStyle name="Output 6 2 9 5 3" xfId="35731"/>
    <cellStyle name="Output 6 2 9 6" xfId="35732"/>
    <cellStyle name="Output 6 2 9 7" xfId="35733"/>
    <cellStyle name="Output 6 3" xfId="35734"/>
    <cellStyle name="Output 6 3 10" xfId="35735"/>
    <cellStyle name="Output 6 3 2" xfId="35736"/>
    <cellStyle name="Output 6 3 2 2" xfId="35737"/>
    <cellStyle name="Output 6 3 2 3" xfId="35738"/>
    <cellStyle name="Output 6 3 2 4" xfId="35739"/>
    <cellStyle name="Output 6 3 3" xfId="35740"/>
    <cellStyle name="Output 6 3 3 2" xfId="35741"/>
    <cellStyle name="Output 6 3 3 3" xfId="35742"/>
    <cellStyle name="Output 6 3 4" xfId="35743"/>
    <cellStyle name="Output 6 3 4 2" xfId="35744"/>
    <cellStyle name="Output 6 3 4 3" xfId="35745"/>
    <cellStyle name="Output 6 3 5" xfId="35746"/>
    <cellStyle name="Output 6 3 5 2" xfId="35747"/>
    <cellStyle name="Output 6 3 5 3" xfId="35748"/>
    <cellStyle name="Output 6 3 6" xfId="35749"/>
    <cellStyle name="Output 6 3 6 2" xfId="35750"/>
    <cellStyle name="Output 6 3 6 3" xfId="35751"/>
    <cellStyle name="Output 6 3 7" xfId="35752"/>
    <cellStyle name="Output 6 3 7 2" xfId="35753"/>
    <cellStyle name="Output 6 3 7 3" xfId="35754"/>
    <cellStyle name="Output 6 3 8" xfId="35755"/>
    <cellStyle name="Output 6 3 9" xfId="35756"/>
    <cellStyle name="Output 6 4" xfId="35757"/>
    <cellStyle name="Output 6 4 2" xfId="35758"/>
    <cellStyle name="Output 6 4 2 2" xfId="35759"/>
    <cellStyle name="Output 6 4 2 3" xfId="35760"/>
    <cellStyle name="Output 6 4 3" xfId="35761"/>
    <cellStyle name="Output 6 4 3 2" xfId="35762"/>
    <cellStyle name="Output 6 4 3 3" xfId="35763"/>
    <cellStyle name="Output 6 4 4" xfId="35764"/>
    <cellStyle name="Output 6 4 4 2" xfId="35765"/>
    <cellStyle name="Output 6 4 4 3" xfId="35766"/>
    <cellStyle name="Output 6 4 5" xfId="35767"/>
    <cellStyle name="Output 6 4 5 2" xfId="35768"/>
    <cellStyle name="Output 6 4 5 3" xfId="35769"/>
    <cellStyle name="Output 6 4 6" xfId="35770"/>
    <cellStyle name="Output 6 4 7" xfId="35771"/>
    <cellStyle name="Output 6 4 8" xfId="35772"/>
    <cellStyle name="Output 6 5" xfId="35773"/>
    <cellStyle name="Output 6 5 2" xfId="35774"/>
    <cellStyle name="Output 6 5 2 2" xfId="35775"/>
    <cellStyle name="Output 6 5 2 3" xfId="35776"/>
    <cellStyle name="Output 6 5 3" xfId="35777"/>
    <cellStyle name="Output 6 5 3 2" xfId="35778"/>
    <cellStyle name="Output 6 5 3 3" xfId="35779"/>
    <cellStyle name="Output 6 5 4" xfId="35780"/>
    <cellStyle name="Output 6 5 4 2" xfId="35781"/>
    <cellStyle name="Output 6 5 4 3" xfId="35782"/>
    <cellStyle name="Output 6 5 5" xfId="35783"/>
    <cellStyle name="Output 6 5 5 2" xfId="35784"/>
    <cellStyle name="Output 6 5 5 3" xfId="35785"/>
    <cellStyle name="Output 6 5 6" xfId="35786"/>
    <cellStyle name="Output 6 5 7" xfId="35787"/>
    <cellStyle name="Output 6 6" xfId="35788"/>
    <cellStyle name="Output 6 6 2" xfId="35789"/>
    <cellStyle name="Output 6 6 3" xfId="35790"/>
    <cellStyle name="Output 6 7" xfId="35791"/>
    <cellStyle name="Output 7" xfId="35792"/>
    <cellStyle name="Output 7 2" xfId="35793"/>
    <cellStyle name="Output 7 2 10" xfId="35794"/>
    <cellStyle name="Output 7 2 10 2" xfId="35795"/>
    <cellStyle name="Output 7 2 10 2 2" xfId="35796"/>
    <cellStyle name="Output 7 2 10 2 3" xfId="35797"/>
    <cellStyle name="Output 7 2 10 3" xfId="35798"/>
    <cellStyle name="Output 7 2 10 3 2" xfId="35799"/>
    <cellStyle name="Output 7 2 10 3 3" xfId="35800"/>
    <cellStyle name="Output 7 2 10 4" xfId="35801"/>
    <cellStyle name="Output 7 2 10 4 2" xfId="35802"/>
    <cellStyle name="Output 7 2 10 4 3" xfId="35803"/>
    <cellStyle name="Output 7 2 10 5" xfId="35804"/>
    <cellStyle name="Output 7 2 10 5 2" xfId="35805"/>
    <cellStyle name="Output 7 2 10 5 3" xfId="35806"/>
    <cellStyle name="Output 7 2 10 6" xfId="35807"/>
    <cellStyle name="Output 7 2 10 7" xfId="35808"/>
    <cellStyle name="Output 7 2 11" xfId="35809"/>
    <cellStyle name="Output 7 2 11 2" xfId="35810"/>
    <cellStyle name="Output 7 2 11 2 2" xfId="35811"/>
    <cellStyle name="Output 7 2 11 2 3" xfId="35812"/>
    <cellStyle name="Output 7 2 11 3" xfId="35813"/>
    <cellStyle name="Output 7 2 11 3 2" xfId="35814"/>
    <cellStyle name="Output 7 2 11 3 3" xfId="35815"/>
    <cellStyle name="Output 7 2 11 4" xfId="35816"/>
    <cellStyle name="Output 7 2 11 4 2" xfId="35817"/>
    <cellStyle name="Output 7 2 11 4 3" xfId="35818"/>
    <cellStyle name="Output 7 2 11 5" xfId="35819"/>
    <cellStyle name="Output 7 2 11 5 2" xfId="35820"/>
    <cellStyle name="Output 7 2 11 5 3" xfId="35821"/>
    <cellStyle name="Output 7 2 11 6" xfId="35822"/>
    <cellStyle name="Output 7 2 11 7" xfId="35823"/>
    <cellStyle name="Output 7 2 12" xfId="35824"/>
    <cellStyle name="Output 7 2 12 2" xfId="35825"/>
    <cellStyle name="Output 7 2 12 2 2" xfId="35826"/>
    <cellStyle name="Output 7 2 12 2 3" xfId="35827"/>
    <cellStyle name="Output 7 2 12 3" xfId="35828"/>
    <cellStyle name="Output 7 2 12 3 2" xfId="35829"/>
    <cellStyle name="Output 7 2 12 3 3" xfId="35830"/>
    <cellStyle name="Output 7 2 12 4" xfId="35831"/>
    <cellStyle name="Output 7 2 12 4 2" xfId="35832"/>
    <cellStyle name="Output 7 2 12 4 3" xfId="35833"/>
    <cellStyle name="Output 7 2 12 5" xfId="35834"/>
    <cellStyle name="Output 7 2 12 5 2" xfId="35835"/>
    <cellStyle name="Output 7 2 12 5 3" xfId="35836"/>
    <cellStyle name="Output 7 2 12 6" xfId="35837"/>
    <cellStyle name="Output 7 2 12 7" xfId="35838"/>
    <cellStyle name="Output 7 2 13" xfId="35839"/>
    <cellStyle name="Output 7 2 13 2" xfId="35840"/>
    <cellStyle name="Output 7 2 13 2 2" xfId="35841"/>
    <cellStyle name="Output 7 2 13 2 3" xfId="35842"/>
    <cellStyle name="Output 7 2 13 3" xfId="35843"/>
    <cellStyle name="Output 7 2 13 3 2" xfId="35844"/>
    <cellStyle name="Output 7 2 13 3 3" xfId="35845"/>
    <cellStyle name="Output 7 2 13 4" xfId="35846"/>
    <cellStyle name="Output 7 2 13 4 2" xfId="35847"/>
    <cellStyle name="Output 7 2 13 4 3" xfId="35848"/>
    <cellStyle name="Output 7 2 13 5" xfId="35849"/>
    <cellStyle name="Output 7 2 13 5 2" xfId="35850"/>
    <cellStyle name="Output 7 2 13 5 3" xfId="35851"/>
    <cellStyle name="Output 7 2 13 6" xfId="35852"/>
    <cellStyle name="Output 7 2 13 7" xfId="35853"/>
    <cellStyle name="Output 7 2 14" xfId="35854"/>
    <cellStyle name="Output 7 2 14 2" xfId="35855"/>
    <cellStyle name="Output 7 2 14 2 2" xfId="35856"/>
    <cellStyle name="Output 7 2 14 2 3" xfId="35857"/>
    <cellStyle name="Output 7 2 14 3" xfId="35858"/>
    <cellStyle name="Output 7 2 14 3 2" xfId="35859"/>
    <cellStyle name="Output 7 2 14 3 3" xfId="35860"/>
    <cellStyle name="Output 7 2 14 4" xfId="35861"/>
    <cellStyle name="Output 7 2 14 4 2" xfId="35862"/>
    <cellStyle name="Output 7 2 14 4 3" xfId="35863"/>
    <cellStyle name="Output 7 2 14 5" xfId="35864"/>
    <cellStyle name="Output 7 2 14 5 2" xfId="35865"/>
    <cellStyle name="Output 7 2 14 5 3" xfId="35866"/>
    <cellStyle name="Output 7 2 14 6" xfId="35867"/>
    <cellStyle name="Output 7 2 14 7" xfId="35868"/>
    <cellStyle name="Output 7 2 15" xfId="35869"/>
    <cellStyle name="Output 7 2 15 2" xfId="35870"/>
    <cellStyle name="Output 7 2 15 2 2" xfId="35871"/>
    <cellStyle name="Output 7 2 15 2 3" xfId="35872"/>
    <cellStyle name="Output 7 2 15 3" xfId="35873"/>
    <cellStyle name="Output 7 2 15 3 2" xfId="35874"/>
    <cellStyle name="Output 7 2 15 3 3" xfId="35875"/>
    <cellStyle name="Output 7 2 15 4" xfId="35876"/>
    <cellStyle name="Output 7 2 15 4 2" xfId="35877"/>
    <cellStyle name="Output 7 2 15 4 3" xfId="35878"/>
    <cellStyle name="Output 7 2 15 5" xfId="35879"/>
    <cellStyle name="Output 7 2 15 5 2" xfId="35880"/>
    <cellStyle name="Output 7 2 15 5 3" xfId="35881"/>
    <cellStyle name="Output 7 2 15 6" xfId="35882"/>
    <cellStyle name="Output 7 2 15 7" xfId="35883"/>
    <cellStyle name="Output 7 2 16" xfId="35884"/>
    <cellStyle name="Output 7 2 16 2" xfId="35885"/>
    <cellStyle name="Output 7 2 16 2 2" xfId="35886"/>
    <cellStyle name="Output 7 2 16 2 3" xfId="35887"/>
    <cellStyle name="Output 7 2 16 3" xfId="35888"/>
    <cellStyle name="Output 7 2 16 3 2" xfId="35889"/>
    <cellStyle name="Output 7 2 16 3 3" xfId="35890"/>
    <cellStyle name="Output 7 2 16 4" xfId="35891"/>
    <cellStyle name="Output 7 2 16 4 2" xfId="35892"/>
    <cellStyle name="Output 7 2 16 4 3" xfId="35893"/>
    <cellStyle name="Output 7 2 16 5" xfId="35894"/>
    <cellStyle name="Output 7 2 16 5 2" xfId="35895"/>
    <cellStyle name="Output 7 2 16 5 3" xfId="35896"/>
    <cellStyle name="Output 7 2 16 6" xfId="35897"/>
    <cellStyle name="Output 7 2 16 7" xfId="35898"/>
    <cellStyle name="Output 7 2 17" xfId="35899"/>
    <cellStyle name="Output 7 2 17 2" xfId="35900"/>
    <cellStyle name="Output 7 2 17 2 2" xfId="35901"/>
    <cellStyle name="Output 7 2 17 2 3" xfId="35902"/>
    <cellStyle name="Output 7 2 17 3" xfId="35903"/>
    <cellStyle name="Output 7 2 17 3 2" xfId="35904"/>
    <cellStyle name="Output 7 2 17 3 3" xfId="35905"/>
    <cellStyle name="Output 7 2 17 4" xfId="35906"/>
    <cellStyle name="Output 7 2 17 4 2" xfId="35907"/>
    <cellStyle name="Output 7 2 17 4 3" xfId="35908"/>
    <cellStyle name="Output 7 2 17 5" xfId="35909"/>
    <cellStyle name="Output 7 2 17 5 2" xfId="35910"/>
    <cellStyle name="Output 7 2 17 5 3" xfId="35911"/>
    <cellStyle name="Output 7 2 17 6" xfId="35912"/>
    <cellStyle name="Output 7 2 17 7" xfId="35913"/>
    <cellStyle name="Output 7 2 18" xfId="35914"/>
    <cellStyle name="Output 7 2 18 2" xfId="35915"/>
    <cellStyle name="Output 7 2 18 2 2" xfId="35916"/>
    <cellStyle name="Output 7 2 18 2 3" xfId="35917"/>
    <cellStyle name="Output 7 2 18 3" xfId="35918"/>
    <cellStyle name="Output 7 2 18 3 2" xfId="35919"/>
    <cellStyle name="Output 7 2 18 3 3" xfId="35920"/>
    <cellStyle name="Output 7 2 18 4" xfId="35921"/>
    <cellStyle name="Output 7 2 18 4 2" xfId="35922"/>
    <cellStyle name="Output 7 2 18 4 3" xfId="35923"/>
    <cellStyle name="Output 7 2 18 5" xfId="35924"/>
    <cellStyle name="Output 7 2 18 5 2" xfId="35925"/>
    <cellStyle name="Output 7 2 18 5 3" xfId="35926"/>
    <cellStyle name="Output 7 2 18 6" xfId="35927"/>
    <cellStyle name="Output 7 2 18 7" xfId="35928"/>
    <cellStyle name="Output 7 2 19" xfId="35929"/>
    <cellStyle name="Output 7 2 19 2" xfId="35930"/>
    <cellStyle name="Output 7 2 19 3" xfId="35931"/>
    <cellStyle name="Output 7 2 2" xfId="35932"/>
    <cellStyle name="Output 7 2 2 2" xfId="35933"/>
    <cellStyle name="Output 7 2 2 2 2" xfId="35934"/>
    <cellStyle name="Output 7 2 2 2 3" xfId="35935"/>
    <cellStyle name="Output 7 2 2 2 4" xfId="35936"/>
    <cellStyle name="Output 7 2 2 3" xfId="35937"/>
    <cellStyle name="Output 7 2 2 3 2" xfId="35938"/>
    <cellStyle name="Output 7 2 2 3 3" xfId="35939"/>
    <cellStyle name="Output 7 2 2 4" xfId="35940"/>
    <cellStyle name="Output 7 2 2 4 2" xfId="35941"/>
    <cellStyle name="Output 7 2 2 4 3" xfId="35942"/>
    <cellStyle name="Output 7 2 2 5" xfId="35943"/>
    <cellStyle name="Output 7 2 2 5 2" xfId="35944"/>
    <cellStyle name="Output 7 2 2 5 3" xfId="35945"/>
    <cellStyle name="Output 7 2 2 6" xfId="35946"/>
    <cellStyle name="Output 7 2 2 6 2" xfId="35947"/>
    <cellStyle name="Output 7 2 2 6 3" xfId="35948"/>
    <cellStyle name="Output 7 2 2 7" xfId="35949"/>
    <cellStyle name="Output 7 2 2 8" xfId="35950"/>
    <cellStyle name="Output 7 2 2 9" xfId="35951"/>
    <cellStyle name="Output 7 2 20" xfId="35952"/>
    <cellStyle name="Output 7 2 20 2" xfId="35953"/>
    <cellStyle name="Output 7 2 20 3" xfId="35954"/>
    <cellStyle name="Output 7 2 21" xfId="35955"/>
    <cellStyle name="Output 7 2 21 2" xfId="35956"/>
    <cellStyle name="Output 7 2 21 3" xfId="35957"/>
    <cellStyle name="Output 7 2 22" xfId="35958"/>
    <cellStyle name="Output 7 2 3" xfId="35959"/>
    <cellStyle name="Output 7 2 3 2" xfId="35960"/>
    <cellStyle name="Output 7 2 3 2 2" xfId="35961"/>
    <cellStyle name="Output 7 2 3 2 3" xfId="35962"/>
    <cellStyle name="Output 7 2 3 3" xfId="35963"/>
    <cellStyle name="Output 7 2 3 3 2" xfId="35964"/>
    <cellStyle name="Output 7 2 3 3 3" xfId="35965"/>
    <cellStyle name="Output 7 2 3 4" xfId="35966"/>
    <cellStyle name="Output 7 2 3 4 2" xfId="35967"/>
    <cellStyle name="Output 7 2 3 4 3" xfId="35968"/>
    <cellStyle name="Output 7 2 3 5" xfId="35969"/>
    <cellStyle name="Output 7 2 3 5 2" xfId="35970"/>
    <cellStyle name="Output 7 2 3 5 3" xfId="35971"/>
    <cellStyle name="Output 7 2 3 6" xfId="35972"/>
    <cellStyle name="Output 7 2 3 7" xfId="35973"/>
    <cellStyle name="Output 7 2 4" xfId="35974"/>
    <cellStyle name="Output 7 2 4 2" xfId="35975"/>
    <cellStyle name="Output 7 2 4 2 2" xfId="35976"/>
    <cellStyle name="Output 7 2 4 2 3" xfId="35977"/>
    <cellStyle name="Output 7 2 4 3" xfId="35978"/>
    <cellStyle name="Output 7 2 4 3 2" xfId="35979"/>
    <cellStyle name="Output 7 2 4 3 3" xfId="35980"/>
    <cellStyle name="Output 7 2 4 4" xfId="35981"/>
    <cellStyle name="Output 7 2 4 4 2" xfId="35982"/>
    <cellStyle name="Output 7 2 4 4 3" xfId="35983"/>
    <cellStyle name="Output 7 2 4 5" xfId="35984"/>
    <cellStyle name="Output 7 2 4 5 2" xfId="35985"/>
    <cellStyle name="Output 7 2 4 5 3" xfId="35986"/>
    <cellStyle name="Output 7 2 4 6" xfId="35987"/>
    <cellStyle name="Output 7 2 5" xfId="35988"/>
    <cellStyle name="Output 7 2 5 2" xfId="35989"/>
    <cellStyle name="Output 7 2 5 2 2" xfId="35990"/>
    <cellStyle name="Output 7 2 5 2 3" xfId="35991"/>
    <cellStyle name="Output 7 2 5 3" xfId="35992"/>
    <cellStyle name="Output 7 2 5 3 2" xfId="35993"/>
    <cellStyle name="Output 7 2 5 3 3" xfId="35994"/>
    <cellStyle name="Output 7 2 5 4" xfId="35995"/>
    <cellStyle name="Output 7 2 5 4 2" xfId="35996"/>
    <cellStyle name="Output 7 2 5 4 3" xfId="35997"/>
    <cellStyle name="Output 7 2 5 5" xfId="35998"/>
    <cellStyle name="Output 7 2 5 5 2" xfId="35999"/>
    <cellStyle name="Output 7 2 5 5 3" xfId="36000"/>
    <cellStyle name="Output 7 2 5 6" xfId="36001"/>
    <cellStyle name="Output 7 2 6" xfId="36002"/>
    <cellStyle name="Output 7 2 6 2" xfId="36003"/>
    <cellStyle name="Output 7 2 6 2 2" xfId="36004"/>
    <cellStyle name="Output 7 2 6 2 3" xfId="36005"/>
    <cellStyle name="Output 7 2 6 3" xfId="36006"/>
    <cellStyle name="Output 7 2 6 3 2" xfId="36007"/>
    <cellStyle name="Output 7 2 6 3 3" xfId="36008"/>
    <cellStyle name="Output 7 2 6 4" xfId="36009"/>
    <cellStyle name="Output 7 2 6 4 2" xfId="36010"/>
    <cellStyle name="Output 7 2 6 4 3" xfId="36011"/>
    <cellStyle name="Output 7 2 6 5" xfId="36012"/>
    <cellStyle name="Output 7 2 6 5 2" xfId="36013"/>
    <cellStyle name="Output 7 2 6 5 3" xfId="36014"/>
    <cellStyle name="Output 7 2 6 6" xfId="36015"/>
    <cellStyle name="Output 7 2 7" xfId="36016"/>
    <cellStyle name="Output 7 2 7 2" xfId="36017"/>
    <cellStyle name="Output 7 2 7 2 2" xfId="36018"/>
    <cellStyle name="Output 7 2 7 2 3" xfId="36019"/>
    <cellStyle name="Output 7 2 7 3" xfId="36020"/>
    <cellStyle name="Output 7 2 7 3 2" xfId="36021"/>
    <cellStyle name="Output 7 2 7 3 3" xfId="36022"/>
    <cellStyle name="Output 7 2 7 4" xfId="36023"/>
    <cellStyle name="Output 7 2 7 4 2" xfId="36024"/>
    <cellStyle name="Output 7 2 7 4 3" xfId="36025"/>
    <cellStyle name="Output 7 2 7 5" xfId="36026"/>
    <cellStyle name="Output 7 2 7 5 2" xfId="36027"/>
    <cellStyle name="Output 7 2 7 5 3" xfId="36028"/>
    <cellStyle name="Output 7 2 7 6" xfId="36029"/>
    <cellStyle name="Output 7 2 8" xfId="36030"/>
    <cellStyle name="Output 7 2 8 2" xfId="36031"/>
    <cellStyle name="Output 7 2 8 2 2" xfId="36032"/>
    <cellStyle name="Output 7 2 8 2 3" xfId="36033"/>
    <cellStyle name="Output 7 2 8 3" xfId="36034"/>
    <cellStyle name="Output 7 2 8 3 2" xfId="36035"/>
    <cellStyle name="Output 7 2 8 3 3" xfId="36036"/>
    <cellStyle name="Output 7 2 8 4" xfId="36037"/>
    <cellStyle name="Output 7 2 8 4 2" xfId="36038"/>
    <cellStyle name="Output 7 2 8 4 3" xfId="36039"/>
    <cellStyle name="Output 7 2 8 5" xfId="36040"/>
    <cellStyle name="Output 7 2 8 5 2" xfId="36041"/>
    <cellStyle name="Output 7 2 8 5 3" xfId="36042"/>
    <cellStyle name="Output 7 2 8 6" xfId="36043"/>
    <cellStyle name="Output 7 2 9" xfId="36044"/>
    <cellStyle name="Output 7 2 9 2" xfId="36045"/>
    <cellStyle name="Output 7 2 9 2 2" xfId="36046"/>
    <cellStyle name="Output 7 2 9 2 3" xfId="36047"/>
    <cellStyle name="Output 7 2 9 3" xfId="36048"/>
    <cellStyle name="Output 7 2 9 3 2" xfId="36049"/>
    <cellStyle name="Output 7 2 9 3 3" xfId="36050"/>
    <cellStyle name="Output 7 2 9 4" xfId="36051"/>
    <cellStyle name="Output 7 2 9 4 2" xfId="36052"/>
    <cellStyle name="Output 7 2 9 4 3" xfId="36053"/>
    <cellStyle name="Output 7 2 9 5" xfId="36054"/>
    <cellStyle name="Output 7 2 9 5 2" xfId="36055"/>
    <cellStyle name="Output 7 2 9 5 3" xfId="36056"/>
    <cellStyle name="Output 7 2 9 6" xfId="36057"/>
    <cellStyle name="Output 7 2 9 7" xfId="36058"/>
    <cellStyle name="Output 7 3" xfId="36059"/>
    <cellStyle name="Output 7 3 10" xfId="36060"/>
    <cellStyle name="Output 7 3 2" xfId="36061"/>
    <cellStyle name="Output 7 3 2 2" xfId="36062"/>
    <cellStyle name="Output 7 3 2 3" xfId="36063"/>
    <cellStyle name="Output 7 3 2 4" xfId="36064"/>
    <cellStyle name="Output 7 3 3" xfId="36065"/>
    <cellStyle name="Output 7 3 3 2" xfId="36066"/>
    <cellStyle name="Output 7 3 3 3" xfId="36067"/>
    <cellStyle name="Output 7 3 4" xfId="36068"/>
    <cellStyle name="Output 7 3 4 2" xfId="36069"/>
    <cellStyle name="Output 7 3 4 3" xfId="36070"/>
    <cellStyle name="Output 7 3 5" xfId="36071"/>
    <cellStyle name="Output 7 3 5 2" xfId="36072"/>
    <cellStyle name="Output 7 3 5 3" xfId="36073"/>
    <cellStyle name="Output 7 3 6" xfId="36074"/>
    <cellStyle name="Output 7 3 6 2" xfId="36075"/>
    <cellStyle name="Output 7 3 6 3" xfId="36076"/>
    <cellStyle name="Output 7 3 7" xfId="36077"/>
    <cellStyle name="Output 7 3 7 2" xfId="36078"/>
    <cellStyle name="Output 7 3 7 3" xfId="36079"/>
    <cellStyle name="Output 7 3 8" xfId="36080"/>
    <cellStyle name="Output 7 3 9" xfId="36081"/>
    <cellStyle name="Output 7 4" xfId="36082"/>
    <cellStyle name="Output 7 4 2" xfId="36083"/>
    <cellStyle name="Output 7 4 2 2" xfId="36084"/>
    <cellStyle name="Output 7 4 2 3" xfId="36085"/>
    <cellStyle name="Output 7 4 3" xfId="36086"/>
    <cellStyle name="Output 7 4 3 2" xfId="36087"/>
    <cellStyle name="Output 7 4 3 3" xfId="36088"/>
    <cellStyle name="Output 7 4 4" xfId="36089"/>
    <cellStyle name="Output 7 4 4 2" xfId="36090"/>
    <cellStyle name="Output 7 4 4 3" xfId="36091"/>
    <cellStyle name="Output 7 4 5" xfId="36092"/>
    <cellStyle name="Output 7 4 5 2" xfId="36093"/>
    <cellStyle name="Output 7 4 5 3" xfId="36094"/>
    <cellStyle name="Output 7 4 6" xfId="36095"/>
    <cellStyle name="Output 7 4 7" xfId="36096"/>
    <cellStyle name="Output 7 4 8" xfId="36097"/>
    <cellStyle name="Output 7 5" xfId="36098"/>
    <cellStyle name="Output 7 5 2" xfId="36099"/>
    <cellStyle name="Output 7 5 2 2" xfId="36100"/>
    <cellStyle name="Output 7 5 2 3" xfId="36101"/>
    <cellStyle name="Output 7 5 3" xfId="36102"/>
    <cellStyle name="Output 7 5 3 2" xfId="36103"/>
    <cellStyle name="Output 7 5 3 3" xfId="36104"/>
    <cellStyle name="Output 7 5 4" xfId="36105"/>
    <cellStyle name="Output 7 5 4 2" xfId="36106"/>
    <cellStyle name="Output 7 5 4 3" xfId="36107"/>
    <cellStyle name="Output 7 5 5" xfId="36108"/>
    <cellStyle name="Output 7 5 5 2" xfId="36109"/>
    <cellStyle name="Output 7 5 5 3" xfId="36110"/>
    <cellStyle name="Output 7 5 6" xfId="36111"/>
    <cellStyle name="Output 7 5 7" xfId="36112"/>
    <cellStyle name="Output 7 6" xfId="36113"/>
    <cellStyle name="Output 7 6 2" xfId="36114"/>
    <cellStyle name="Output 7 6 3" xfId="36115"/>
    <cellStyle name="Output 7 7" xfId="36116"/>
    <cellStyle name="Output 8" xfId="36117"/>
    <cellStyle name="Output 8 2" xfId="36118"/>
    <cellStyle name="Output 8 2 10" xfId="36119"/>
    <cellStyle name="Output 8 2 10 2" xfId="36120"/>
    <cellStyle name="Output 8 2 10 2 2" xfId="36121"/>
    <cellStyle name="Output 8 2 10 2 3" xfId="36122"/>
    <cellStyle name="Output 8 2 10 3" xfId="36123"/>
    <cellStyle name="Output 8 2 10 3 2" xfId="36124"/>
    <cellStyle name="Output 8 2 10 3 3" xfId="36125"/>
    <cellStyle name="Output 8 2 10 4" xfId="36126"/>
    <cellStyle name="Output 8 2 10 4 2" xfId="36127"/>
    <cellStyle name="Output 8 2 10 4 3" xfId="36128"/>
    <cellStyle name="Output 8 2 10 5" xfId="36129"/>
    <cellStyle name="Output 8 2 10 5 2" xfId="36130"/>
    <cellStyle name="Output 8 2 10 5 3" xfId="36131"/>
    <cellStyle name="Output 8 2 10 6" xfId="36132"/>
    <cellStyle name="Output 8 2 10 7" xfId="36133"/>
    <cellStyle name="Output 8 2 11" xfId="36134"/>
    <cellStyle name="Output 8 2 11 2" xfId="36135"/>
    <cellStyle name="Output 8 2 11 2 2" xfId="36136"/>
    <cellStyle name="Output 8 2 11 2 3" xfId="36137"/>
    <cellStyle name="Output 8 2 11 3" xfId="36138"/>
    <cellStyle name="Output 8 2 11 3 2" xfId="36139"/>
    <cellStyle name="Output 8 2 11 3 3" xfId="36140"/>
    <cellStyle name="Output 8 2 11 4" xfId="36141"/>
    <cellStyle name="Output 8 2 11 4 2" xfId="36142"/>
    <cellStyle name="Output 8 2 11 4 3" xfId="36143"/>
    <cellStyle name="Output 8 2 11 5" xfId="36144"/>
    <cellStyle name="Output 8 2 11 5 2" xfId="36145"/>
    <cellStyle name="Output 8 2 11 5 3" xfId="36146"/>
    <cellStyle name="Output 8 2 11 6" xfId="36147"/>
    <cellStyle name="Output 8 2 11 7" xfId="36148"/>
    <cellStyle name="Output 8 2 12" xfId="36149"/>
    <cellStyle name="Output 8 2 12 2" xfId="36150"/>
    <cellStyle name="Output 8 2 12 2 2" xfId="36151"/>
    <cellStyle name="Output 8 2 12 2 3" xfId="36152"/>
    <cellStyle name="Output 8 2 12 3" xfId="36153"/>
    <cellStyle name="Output 8 2 12 3 2" xfId="36154"/>
    <cellStyle name="Output 8 2 12 3 3" xfId="36155"/>
    <cellStyle name="Output 8 2 12 4" xfId="36156"/>
    <cellStyle name="Output 8 2 12 4 2" xfId="36157"/>
    <cellStyle name="Output 8 2 12 4 3" xfId="36158"/>
    <cellStyle name="Output 8 2 12 5" xfId="36159"/>
    <cellStyle name="Output 8 2 12 5 2" xfId="36160"/>
    <cellStyle name="Output 8 2 12 5 3" xfId="36161"/>
    <cellStyle name="Output 8 2 12 6" xfId="36162"/>
    <cellStyle name="Output 8 2 12 7" xfId="36163"/>
    <cellStyle name="Output 8 2 13" xfId="36164"/>
    <cellStyle name="Output 8 2 13 2" xfId="36165"/>
    <cellStyle name="Output 8 2 13 2 2" xfId="36166"/>
    <cellStyle name="Output 8 2 13 2 3" xfId="36167"/>
    <cellStyle name="Output 8 2 13 3" xfId="36168"/>
    <cellStyle name="Output 8 2 13 3 2" xfId="36169"/>
    <cellStyle name="Output 8 2 13 3 3" xfId="36170"/>
    <cellStyle name="Output 8 2 13 4" xfId="36171"/>
    <cellStyle name="Output 8 2 13 4 2" xfId="36172"/>
    <cellStyle name="Output 8 2 13 4 3" xfId="36173"/>
    <cellStyle name="Output 8 2 13 5" xfId="36174"/>
    <cellStyle name="Output 8 2 13 5 2" xfId="36175"/>
    <cellStyle name="Output 8 2 13 5 3" xfId="36176"/>
    <cellStyle name="Output 8 2 13 6" xfId="36177"/>
    <cellStyle name="Output 8 2 13 7" xfId="36178"/>
    <cellStyle name="Output 8 2 14" xfId="36179"/>
    <cellStyle name="Output 8 2 14 2" xfId="36180"/>
    <cellStyle name="Output 8 2 14 2 2" xfId="36181"/>
    <cellStyle name="Output 8 2 14 2 3" xfId="36182"/>
    <cellStyle name="Output 8 2 14 3" xfId="36183"/>
    <cellStyle name="Output 8 2 14 3 2" xfId="36184"/>
    <cellStyle name="Output 8 2 14 3 3" xfId="36185"/>
    <cellStyle name="Output 8 2 14 4" xfId="36186"/>
    <cellStyle name="Output 8 2 14 4 2" xfId="36187"/>
    <cellStyle name="Output 8 2 14 4 3" xfId="36188"/>
    <cellStyle name="Output 8 2 14 5" xfId="36189"/>
    <cellStyle name="Output 8 2 14 5 2" xfId="36190"/>
    <cellStyle name="Output 8 2 14 5 3" xfId="36191"/>
    <cellStyle name="Output 8 2 14 6" xfId="36192"/>
    <cellStyle name="Output 8 2 14 7" xfId="36193"/>
    <cellStyle name="Output 8 2 15" xfId="36194"/>
    <cellStyle name="Output 8 2 15 2" xfId="36195"/>
    <cellStyle name="Output 8 2 15 2 2" xfId="36196"/>
    <cellStyle name="Output 8 2 15 2 3" xfId="36197"/>
    <cellStyle name="Output 8 2 15 3" xfId="36198"/>
    <cellStyle name="Output 8 2 15 3 2" xfId="36199"/>
    <cellStyle name="Output 8 2 15 3 3" xfId="36200"/>
    <cellStyle name="Output 8 2 15 4" xfId="36201"/>
    <cellStyle name="Output 8 2 15 4 2" xfId="36202"/>
    <cellStyle name="Output 8 2 15 4 3" xfId="36203"/>
    <cellStyle name="Output 8 2 15 5" xfId="36204"/>
    <cellStyle name="Output 8 2 15 5 2" xfId="36205"/>
    <cellStyle name="Output 8 2 15 5 3" xfId="36206"/>
    <cellStyle name="Output 8 2 15 6" xfId="36207"/>
    <cellStyle name="Output 8 2 15 7" xfId="36208"/>
    <cellStyle name="Output 8 2 16" xfId="36209"/>
    <cellStyle name="Output 8 2 16 2" xfId="36210"/>
    <cellStyle name="Output 8 2 16 2 2" xfId="36211"/>
    <cellStyle name="Output 8 2 16 2 3" xfId="36212"/>
    <cellStyle name="Output 8 2 16 3" xfId="36213"/>
    <cellStyle name="Output 8 2 16 3 2" xfId="36214"/>
    <cellStyle name="Output 8 2 16 3 3" xfId="36215"/>
    <cellStyle name="Output 8 2 16 4" xfId="36216"/>
    <cellStyle name="Output 8 2 16 4 2" xfId="36217"/>
    <cellStyle name="Output 8 2 16 4 3" xfId="36218"/>
    <cellStyle name="Output 8 2 16 5" xfId="36219"/>
    <cellStyle name="Output 8 2 16 5 2" xfId="36220"/>
    <cellStyle name="Output 8 2 16 5 3" xfId="36221"/>
    <cellStyle name="Output 8 2 16 6" xfId="36222"/>
    <cellStyle name="Output 8 2 16 7" xfId="36223"/>
    <cellStyle name="Output 8 2 17" xfId="36224"/>
    <cellStyle name="Output 8 2 17 2" xfId="36225"/>
    <cellStyle name="Output 8 2 17 2 2" xfId="36226"/>
    <cellStyle name="Output 8 2 17 2 3" xfId="36227"/>
    <cellStyle name="Output 8 2 17 3" xfId="36228"/>
    <cellStyle name="Output 8 2 17 3 2" xfId="36229"/>
    <cellStyle name="Output 8 2 17 3 3" xfId="36230"/>
    <cellStyle name="Output 8 2 17 4" xfId="36231"/>
    <cellStyle name="Output 8 2 17 4 2" xfId="36232"/>
    <cellStyle name="Output 8 2 17 4 3" xfId="36233"/>
    <cellStyle name="Output 8 2 17 5" xfId="36234"/>
    <cellStyle name="Output 8 2 17 5 2" xfId="36235"/>
    <cellStyle name="Output 8 2 17 5 3" xfId="36236"/>
    <cellStyle name="Output 8 2 17 6" xfId="36237"/>
    <cellStyle name="Output 8 2 17 7" xfId="36238"/>
    <cellStyle name="Output 8 2 18" xfId="36239"/>
    <cellStyle name="Output 8 2 18 2" xfId="36240"/>
    <cellStyle name="Output 8 2 18 2 2" xfId="36241"/>
    <cellStyle name="Output 8 2 18 2 3" xfId="36242"/>
    <cellStyle name="Output 8 2 18 3" xfId="36243"/>
    <cellStyle name="Output 8 2 18 3 2" xfId="36244"/>
    <cellStyle name="Output 8 2 18 3 3" xfId="36245"/>
    <cellStyle name="Output 8 2 18 4" xfId="36246"/>
    <cellStyle name="Output 8 2 18 4 2" xfId="36247"/>
    <cellStyle name="Output 8 2 18 4 3" xfId="36248"/>
    <cellStyle name="Output 8 2 18 5" xfId="36249"/>
    <cellStyle name="Output 8 2 18 5 2" xfId="36250"/>
    <cellStyle name="Output 8 2 18 5 3" xfId="36251"/>
    <cellStyle name="Output 8 2 18 6" xfId="36252"/>
    <cellStyle name="Output 8 2 18 7" xfId="36253"/>
    <cellStyle name="Output 8 2 19" xfId="36254"/>
    <cellStyle name="Output 8 2 19 2" xfId="36255"/>
    <cellStyle name="Output 8 2 19 3" xfId="36256"/>
    <cellStyle name="Output 8 2 2" xfId="36257"/>
    <cellStyle name="Output 8 2 2 2" xfId="36258"/>
    <cellStyle name="Output 8 2 2 2 2" xfId="36259"/>
    <cellStyle name="Output 8 2 2 2 3" xfId="36260"/>
    <cellStyle name="Output 8 2 2 2 4" xfId="36261"/>
    <cellStyle name="Output 8 2 2 3" xfId="36262"/>
    <cellStyle name="Output 8 2 2 3 2" xfId="36263"/>
    <cellStyle name="Output 8 2 2 3 3" xfId="36264"/>
    <cellStyle name="Output 8 2 2 4" xfId="36265"/>
    <cellStyle name="Output 8 2 2 4 2" xfId="36266"/>
    <cellStyle name="Output 8 2 2 4 3" xfId="36267"/>
    <cellStyle name="Output 8 2 2 5" xfId="36268"/>
    <cellStyle name="Output 8 2 2 5 2" xfId="36269"/>
    <cellStyle name="Output 8 2 2 5 3" xfId="36270"/>
    <cellStyle name="Output 8 2 2 6" xfId="36271"/>
    <cellStyle name="Output 8 2 2 6 2" xfId="36272"/>
    <cellStyle name="Output 8 2 2 6 3" xfId="36273"/>
    <cellStyle name="Output 8 2 2 7" xfId="36274"/>
    <cellStyle name="Output 8 2 2 8" xfId="36275"/>
    <cellStyle name="Output 8 2 2 9" xfId="36276"/>
    <cellStyle name="Output 8 2 20" xfId="36277"/>
    <cellStyle name="Output 8 2 20 2" xfId="36278"/>
    <cellStyle name="Output 8 2 20 3" xfId="36279"/>
    <cellStyle name="Output 8 2 21" xfId="36280"/>
    <cellStyle name="Output 8 2 21 2" xfId="36281"/>
    <cellStyle name="Output 8 2 21 3" xfId="36282"/>
    <cellStyle name="Output 8 2 22" xfId="36283"/>
    <cellStyle name="Output 8 2 3" xfId="36284"/>
    <cellStyle name="Output 8 2 3 2" xfId="36285"/>
    <cellStyle name="Output 8 2 3 2 2" xfId="36286"/>
    <cellStyle name="Output 8 2 3 2 3" xfId="36287"/>
    <cellStyle name="Output 8 2 3 3" xfId="36288"/>
    <cellStyle name="Output 8 2 3 3 2" xfId="36289"/>
    <cellStyle name="Output 8 2 3 3 3" xfId="36290"/>
    <cellStyle name="Output 8 2 3 4" xfId="36291"/>
    <cellStyle name="Output 8 2 3 4 2" xfId="36292"/>
    <cellStyle name="Output 8 2 3 4 3" xfId="36293"/>
    <cellStyle name="Output 8 2 3 5" xfId="36294"/>
    <cellStyle name="Output 8 2 3 5 2" xfId="36295"/>
    <cellStyle name="Output 8 2 3 5 3" xfId="36296"/>
    <cellStyle name="Output 8 2 3 6" xfId="36297"/>
    <cellStyle name="Output 8 2 3 7" xfId="36298"/>
    <cellStyle name="Output 8 2 4" xfId="36299"/>
    <cellStyle name="Output 8 2 4 2" xfId="36300"/>
    <cellStyle name="Output 8 2 4 2 2" xfId="36301"/>
    <cellStyle name="Output 8 2 4 2 3" xfId="36302"/>
    <cellStyle name="Output 8 2 4 3" xfId="36303"/>
    <cellStyle name="Output 8 2 4 3 2" xfId="36304"/>
    <cellStyle name="Output 8 2 4 3 3" xfId="36305"/>
    <cellStyle name="Output 8 2 4 4" xfId="36306"/>
    <cellStyle name="Output 8 2 4 4 2" xfId="36307"/>
    <cellStyle name="Output 8 2 4 4 3" xfId="36308"/>
    <cellStyle name="Output 8 2 4 5" xfId="36309"/>
    <cellStyle name="Output 8 2 4 5 2" xfId="36310"/>
    <cellStyle name="Output 8 2 4 5 3" xfId="36311"/>
    <cellStyle name="Output 8 2 4 6" xfId="36312"/>
    <cellStyle name="Output 8 2 5" xfId="36313"/>
    <cellStyle name="Output 8 2 5 2" xfId="36314"/>
    <cellStyle name="Output 8 2 5 2 2" xfId="36315"/>
    <cellStyle name="Output 8 2 5 2 3" xfId="36316"/>
    <cellStyle name="Output 8 2 5 3" xfId="36317"/>
    <cellStyle name="Output 8 2 5 3 2" xfId="36318"/>
    <cellStyle name="Output 8 2 5 3 3" xfId="36319"/>
    <cellStyle name="Output 8 2 5 4" xfId="36320"/>
    <cellStyle name="Output 8 2 5 4 2" xfId="36321"/>
    <cellStyle name="Output 8 2 5 4 3" xfId="36322"/>
    <cellStyle name="Output 8 2 5 5" xfId="36323"/>
    <cellStyle name="Output 8 2 5 5 2" xfId="36324"/>
    <cellStyle name="Output 8 2 5 5 3" xfId="36325"/>
    <cellStyle name="Output 8 2 5 6" xfId="36326"/>
    <cellStyle name="Output 8 2 6" xfId="36327"/>
    <cellStyle name="Output 8 2 6 2" xfId="36328"/>
    <cellStyle name="Output 8 2 6 2 2" xfId="36329"/>
    <cellStyle name="Output 8 2 6 2 3" xfId="36330"/>
    <cellStyle name="Output 8 2 6 3" xfId="36331"/>
    <cellStyle name="Output 8 2 6 3 2" xfId="36332"/>
    <cellStyle name="Output 8 2 6 3 3" xfId="36333"/>
    <cellStyle name="Output 8 2 6 4" xfId="36334"/>
    <cellStyle name="Output 8 2 6 4 2" xfId="36335"/>
    <cellStyle name="Output 8 2 6 4 3" xfId="36336"/>
    <cellStyle name="Output 8 2 6 5" xfId="36337"/>
    <cellStyle name="Output 8 2 6 5 2" xfId="36338"/>
    <cellStyle name="Output 8 2 6 5 3" xfId="36339"/>
    <cellStyle name="Output 8 2 6 6" xfId="36340"/>
    <cellStyle name="Output 8 2 7" xfId="36341"/>
    <cellStyle name="Output 8 2 7 2" xfId="36342"/>
    <cellStyle name="Output 8 2 7 2 2" xfId="36343"/>
    <cellStyle name="Output 8 2 7 2 3" xfId="36344"/>
    <cellStyle name="Output 8 2 7 3" xfId="36345"/>
    <cellStyle name="Output 8 2 7 3 2" xfId="36346"/>
    <cellStyle name="Output 8 2 7 3 3" xfId="36347"/>
    <cellStyle name="Output 8 2 7 4" xfId="36348"/>
    <cellStyle name="Output 8 2 7 4 2" xfId="36349"/>
    <cellStyle name="Output 8 2 7 4 3" xfId="36350"/>
    <cellStyle name="Output 8 2 7 5" xfId="36351"/>
    <cellStyle name="Output 8 2 7 5 2" xfId="36352"/>
    <cellStyle name="Output 8 2 7 5 3" xfId="36353"/>
    <cellStyle name="Output 8 2 7 6" xfId="36354"/>
    <cellStyle name="Output 8 2 8" xfId="36355"/>
    <cellStyle name="Output 8 2 8 2" xfId="36356"/>
    <cellStyle name="Output 8 2 8 2 2" xfId="36357"/>
    <cellStyle name="Output 8 2 8 2 3" xfId="36358"/>
    <cellStyle name="Output 8 2 8 3" xfId="36359"/>
    <cellStyle name="Output 8 2 8 3 2" xfId="36360"/>
    <cellStyle name="Output 8 2 8 3 3" xfId="36361"/>
    <cellStyle name="Output 8 2 8 4" xfId="36362"/>
    <cellStyle name="Output 8 2 8 4 2" xfId="36363"/>
    <cellStyle name="Output 8 2 8 4 3" xfId="36364"/>
    <cellStyle name="Output 8 2 8 5" xfId="36365"/>
    <cellStyle name="Output 8 2 8 5 2" xfId="36366"/>
    <cellStyle name="Output 8 2 8 5 3" xfId="36367"/>
    <cellStyle name="Output 8 2 8 6" xfId="36368"/>
    <cellStyle name="Output 8 2 9" xfId="36369"/>
    <cellStyle name="Output 8 2 9 2" xfId="36370"/>
    <cellStyle name="Output 8 2 9 2 2" xfId="36371"/>
    <cellStyle name="Output 8 2 9 2 3" xfId="36372"/>
    <cellStyle name="Output 8 2 9 3" xfId="36373"/>
    <cellStyle name="Output 8 2 9 3 2" xfId="36374"/>
    <cellStyle name="Output 8 2 9 3 3" xfId="36375"/>
    <cellStyle name="Output 8 2 9 4" xfId="36376"/>
    <cellStyle name="Output 8 2 9 4 2" xfId="36377"/>
    <cellStyle name="Output 8 2 9 4 3" xfId="36378"/>
    <cellStyle name="Output 8 2 9 5" xfId="36379"/>
    <cellStyle name="Output 8 2 9 5 2" xfId="36380"/>
    <cellStyle name="Output 8 2 9 5 3" xfId="36381"/>
    <cellStyle name="Output 8 2 9 6" xfId="36382"/>
    <cellStyle name="Output 8 2 9 7" xfId="36383"/>
    <cellStyle name="Output 8 3" xfId="36384"/>
    <cellStyle name="Output 8 3 10" xfId="36385"/>
    <cellStyle name="Output 8 3 2" xfId="36386"/>
    <cellStyle name="Output 8 3 2 2" xfId="36387"/>
    <cellStyle name="Output 8 3 2 3" xfId="36388"/>
    <cellStyle name="Output 8 3 2 4" xfId="36389"/>
    <cellStyle name="Output 8 3 3" xfId="36390"/>
    <cellStyle name="Output 8 3 3 2" xfId="36391"/>
    <cellStyle name="Output 8 3 3 3" xfId="36392"/>
    <cellStyle name="Output 8 3 4" xfId="36393"/>
    <cellStyle name="Output 8 3 4 2" xfId="36394"/>
    <cellStyle name="Output 8 3 4 3" xfId="36395"/>
    <cellStyle name="Output 8 3 5" xfId="36396"/>
    <cellStyle name="Output 8 3 5 2" xfId="36397"/>
    <cellStyle name="Output 8 3 5 3" xfId="36398"/>
    <cellStyle name="Output 8 3 6" xfId="36399"/>
    <cellStyle name="Output 8 3 6 2" xfId="36400"/>
    <cellStyle name="Output 8 3 6 3" xfId="36401"/>
    <cellStyle name="Output 8 3 7" xfId="36402"/>
    <cellStyle name="Output 8 3 7 2" xfId="36403"/>
    <cellStyle name="Output 8 3 7 3" xfId="36404"/>
    <cellStyle name="Output 8 3 8" xfId="36405"/>
    <cellStyle name="Output 8 3 9" xfId="36406"/>
    <cellStyle name="Output 8 4" xfId="36407"/>
    <cellStyle name="Output 8 4 2" xfId="36408"/>
    <cellStyle name="Output 8 4 2 2" xfId="36409"/>
    <cellStyle name="Output 8 4 2 3" xfId="36410"/>
    <cellStyle name="Output 8 4 3" xfId="36411"/>
    <cellStyle name="Output 8 4 3 2" xfId="36412"/>
    <cellStyle name="Output 8 4 3 3" xfId="36413"/>
    <cellStyle name="Output 8 4 4" xfId="36414"/>
    <cellStyle name="Output 8 4 4 2" xfId="36415"/>
    <cellStyle name="Output 8 4 4 3" xfId="36416"/>
    <cellStyle name="Output 8 4 5" xfId="36417"/>
    <cellStyle name="Output 8 4 5 2" xfId="36418"/>
    <cellStyle name="Output 8 4 5 3" xfId="36419"/>
    <cellStyle name="Output 8 4 6" xfId="36420"/>
    <cellStyle name="Output 8 4 7" xfId="36421"/>
    <cellStyle name="Output 8 4 8" xfId="36422"/>
    <cellStyle name="Output 8 5" xfId="36423"/>
    <cellStyle name="Output 8 5 2" xfId="36424"/>
    <cellStyle name="Output 8 5 2 2" xfId="36425"/>
    <cellStyle name="Output 8 5 2 3" xfId="36426"/>
    <cellStyle name="Output 8 5 3" xfId="36427"/>
    <cellStyle name="Output 8 5 3 2" xfId="36428"/>
    <cellStyle name="Output 8 5 3 3" xfId="36429"/>
    <cellStyle name="Output 8 5 4" xfId="36430"/>
    <cellStyle name="Output 8 5 4 2" xfId="36431"/>
    <cellStyle name="Output 8 5 4 3" xfId="36432"/>
    <cellStyle name="Output 8 5 5" xfId="36433"/>
    <cellStyle name="Output 8 5 5 2" xfId="36434"/>
    <cellStyle name="Output 8 5 5 3" xfId="36435"/>
    <cellStyle name="Output 8 5 6" xfId="36436"/>
    <cellStyle name="Output 8 5 7" xfId="36437"/>
    <cellStyle name="Output 8 6" xfId="36438"/>
    <cellStyle name="Output 8 6 2" xfId="36439"/>
    <cellStyle name="Output 8 6 3" xfId="36440"/>
    <cellStyle name="Output 8 7" xfId="36441"/>
    <cellStyle name="Output 9" xfId="36442"/>
    <cellStyle name="Output 9 2" xfId="36443"/>
    <cellStyle name="Output 9 2 10" xfId="36444"/>
    <cellStyle name="Output 9 2 10 2" xfId="36445"/>
    <cellStyle name="Output 9 2 10 2 2" xfId="36446"/>
    <cellStyle name="Output 9 2 10 2 3" xfId="36447"/>
    <cellStyle name="Output 9 2 10 3" xfId="36448"/>
    <cellStyle name="Output 9 2 10 3 2" xfId="36449"/>
    <cellStyle name="Output 9 2 10 3 3" xfId="36450"/>
    <cellStyle name="Output 9 2 10 4" xfId="36451"/>
    <cellStyle name="Output 9 2 10 4 2" xfId="36452"/>
    <cellStyle name="Output 9 2 10 4 3" xfId="36453"/>
    <cellStyle name="Output 9 2 10 5" xfId="36454"/>
    <cellStyle name="Output 9 2 10 5 2" xfId="36455"/>
    <cellStyle name="Output 9 2 10 5 3" xfId="36456"/>
    <cellStyle name="Output 9 2 10 6" xfId="36457"/>
    <cellStyle name="Output 9 2 10 7" xfId="36458"/>
    <cellStyle name="Output 9 2 11" xfId="36459"/>
    <cellStyle name="Output 9 2 11 2" xfId="36460"/>
    <cellStyle name="Output 9 2 11 2 2" xfId="36461"/>
    <cellStyle name="Output 9 2 11 2 3" xfId="36462"/>
    <cellStyle name="Output 9 2 11 3" xfId="36463"/>
    <cellStyle name="Output 9 2 11 3 2" xfId="36464"/>
    <cellStyle name="Output 9 2 11 3 3" xfId="36465"/>
    <cellStyle name="Output 9 2 11 4" xfId="36466"/>
    <cellStyle name="Output 9 2 11 4 2" xfId="36467"/>
    <cellStyle name="Output 9 2 11 4 3" xfId="36468"/>
    <cellStyle name="Output 9 2 11 5" xfId="36469"/>
    <cellStyle name="Output 9 2 11 5 2" xfId="36470"/>
    <cellStyle name="Output 9 2 11 5 3" xfId="36471"/>
    <cellStyle name="Output 9 2 11 6" xfId="36472"/>
    <cellStyle name="Output 9 2 11 7" xfId="36473"/>
    <cellStyle name="Output 9 2 12" xfId="36474"/>
    <cellStyle name="Output 9 2 12 2" xfId="36475"/>
    <cellStyle name="Output 9 2 12 2 2" xfId="36476"/>
    <cellStyle name="Output 9 2 12 2 3" xfId="36477"/>
    <cellStyle name="Output 9 2 12 3" xfId="36478"/>
    <cellStyle name="Output 9 2 12 3 2" xfId="36479"/>
    <cellStyle name="Output 9 2 12 3 3" xfId="36480"/>
    <cellStyle name="Output 9 2 12 4" xfId="36481"/>
    <cellStyle name="Output 9 2 12 4 2" xfId="36482"/>
    <cellStyle name="Output 9 2 12 4 3" xfId="36483"/>
    <cellStyle name="Output 9 2 12 5" xfId="36484"/>
    <cellStyle name="Output 9 2 12 5 2" xfId="36485"/>
    <cellStyle name="Output 9 2 12 5 3" xfId="36486"/>
    <cellStyle name="Output 9 2 12 6" xfId="36487"/>
    <cellStyle name="Output 9 2 12 7" xfId="36488"/>
    <cellStyle name="Output 9 2 13" xfId="36489"/>
    <cellStyle name="Output 9 2 13 2" xfId="36490"/>
    <cellStyle name="Output 9 2 13 2 2" xfId="36491"/>
    <cellStyle name="Output 9 2 13 2 3" xfId="36492"/>
    <cellStyle name="Output 9 2 13 3" xfId="36493"/>
    <cellStyle name="Output 9 2 13 3 2" xfId="36494"/>
    <cellStyle name="Output 9 2 13 3 3" xfId="36495"/>
    <cellStyle name="Output 9 2 13 4" xfId="36496"/>
    <cellStyle name="Output 9 2 13 4 2" xfId="36497"/>
    <cellStyle name="Output 9 2 13 4 3" xfId="36498"/>
    <cellStyle name="Output 9 2 13 5" xfId="36499"/>
    <cellStyle name="Output 9 2 13 5 2" xfId="36500"/>
    <cellStyle name="Output 9 2 13 5 3" xfId="36501"/>
    <cellStyle name="Output 9 2 13 6" xfId="36502"/>
    <cellStyle name="Output 9 2 13 7" xfId="36503"/>
    <cellStyle name="Output 9 2 14" xfId="36504"/>
    <cellStyle name="Output 9 2 14 2" xfId="36505"/>
    <cellStyle name="Output 9 2 14 2 2" xfId="36506"/>
    <cellStyle name="Output 9 2 14 2 3" xfId="36507"/>
    <cellStyle name="Output 9 2 14 3" xfId="36508"/>
    <cellStyle name="Output 9 2 14 3 2" xfId="36509"/>
    <cellStyle name="Output 9 2 14 3 3" xfId="36510"/>
    <cellStyle name="Output 9 2 14 4" xfId="36511"/>
    <cellStyle name="Output 9 2 14 4 2" xfId="36512"/>
    <cellStyle name="Output 9 2 14 4 3" xfId="36513"/>
    <cellStyle name="Output 9 2 14 5" xfId="36514"/>
    <cellStyle name="Output 9 2 14 5 2" xfId="36515"/>
    <cellStyle name="Output 9 2 14 5 3" xfId="36516"/>
    <cellStyle name="Output 9 2 14 6" xfId="36517"/>
    <cellStyle name="Output 9 2 14 7" xfId="36518"/>
    <cellStyle name="Output 9 2 15" xfId="36519"/>
    <cellStyle name="Output 9 2 15 2" xfId="36520"/>
    <cellStyle name="Output 9 2 15 2 2" xfId="36521"/>
    <cellStyle name="Output 9 2 15 2 3" xfId="36522"/>
    <cellStyle name="Output 9 2 15 3" xfId="36523"/>
    <cellStyle name="Output 9 2 15 3 2" xfId="36524"/>
    <cellStyle name="Output 9 2 15 3 3" xfId="36525"/>
    <cellStyle name="Output 9 2 15 4" xfId="36526"/>
    <cellStyle name="Output 9 2 15 4 2" xfId="36527"/>
    <cellStyle name="Output 9 2 15 4 3" xfId="36528"/>
    <cellStyle name="Output 9 2 15 5" xfId="36529"/>
    <cellStyle name="Output 9 2 15 5 2" xfId="36530"/>
    <cellStyle name="Output 9 2 15 5 3" xfId="36531"/>
    <cellStyle name="Output 9 2 15 6" xfId="36532"/>
    <cellStyle name="Output 9 2 15 7" xfId="36533"/>
    <cellStyle name="Output 9 2 16" xfId="36534"/>
    <cellStyle name="Output 9 2 16 2" xfId="36535"/>
    <cellStyle name="Output 9 2 16 2 2" xfId="36536"/>
    <cellStyle name="Output 9 2 16 2 3" xfId="36537"/>
    <cellStyle name="Output 9 2 16 3" xfId="36538"/>
    <cellStyle name="Output 9 2 16 3 2" xfId="36539"/>
    <cellStyle name="Output 9 2 16 3 3" xfId="36540"/>
    <cellStyle name="Output 9 2 16 4" xfId="36541"/>
    <cellStyle name="Output 9 2 16 4 2" xfId="36542"/>
    <cellStyle name="Output 9 2 16 4 3" xfId="36543"/>
    <cellStyle name="Output 9 2 16 5" xfId="36544"/>
    <cellStyle name="Output 9 2 16 5 2" xfId="36545"/>
    <cellStyle name="Output 9 2 16 5 3" xfId="36546"/>
    <cellStyle name="Output 9 2 16 6" xfId="36547"/>
    <cellStyle name="Output 9 2 16 7" xfId="36548"/>
    <cellStyle name="Output 9 2 17" xfId="36549"/>
    <cellStyle name="Output 9 2 17 2" xfId="36550"/>
    <cellStyle name="Output 9 2 17 2 2" xfId="36551"/>
    <cellStyle name="Output 9 2 17 2 3" xfId="36552"/>
    <cellStyle name="Output 9 2 17 3" xfId="36553"/>
    <cellStyle name="Output 9 2 17 3 2" xfId="36554"/>
    <cellStyle name="Output 9 2 17 3 3" xfId="36555"/>
    <cellStyle name="Output 9 2 17 4" xfId="36556"/>
    <cellStyle name="Output 9 2 17 4 2" xfId="36557"/>
    <cellStyle name="Output 9 2 17 4 3" xfId="36558"/>
    <cellStyle name="Output 9 2 17 5" xfId="36559"/>
    <cellStyle name="Output 9 2 17 5 2" xfId="36560"/>
    <cellStyle name="Output 9 2 17 5 3" xfId="36561"/>
    <cellStyle name="Output 9 2 17 6" xfId="36562"/>
    <cellStyle name="Output 9 2 17 7" xfId="36563"/>
    <cellStyle name="Output 9 2 18" xfId="36564"/>
    <cellStyle name="Output 9 2 18 2" xfId="36565"/>
    <cellStyle name="Output 9 2 18 2 2" xfId="36566"/>
    <cellStyle name="Output 9 2 18 2 3" xfId="36567"/>
    <cellStyle name="Output 9 2 18 3" xfId="36568"/>
    <cellStyle name="Output 9 2 18 3 2" xfId="36569"/>
    <cellStyle name="Output 9 2 18 3 3" xfId="36570"/>
    <cellStyle name="Output 9 2 18 4" xfId="36571"/>
    <cellStyle name="Output 9 2 18 4 2" xfId="36572"/>
    <cellStyle name="Output 9 2 18 4 3" xfId="36573"/>
    <cellStyle name="Output 9 2 18 5" xfId="36574"/>
    <cellStyle name="Output 9 2 18 5 2" xfId="36575"/>
    <cellStyle name="Output 9 2 18 5 3" xfId="36576"/>
    <cellStyle name="Output 9 2 18 6" xfId="36577"/>
    <cellStyle name="Output 9 2 18 7" xfId="36578"/>
    <cellStyle name="Output 9 2 19" xfId="36579"/>
    <cellStyle name="Output 9 2 19 2" xfId="36580"/>
    <cellStyle name="Output 9 2 19 3" xfId="36581"/>
    <cellStyle name="Output 9 2 2" xfId="36582"/>
    <cellStyle name="Output 9 2 2 2" xfId="36583"/>
    <cellStyle name="Output 9 2 2 2 2" xfId="36584"/>
    <cellStyle name="Output 9 2 2 2 3" xfId="36585"/>
    <cellStyle name="Output 9 2 2 2 4" xfId="36586"/>
    <cellStyle name="Output 9 2 2 3" xfId="36587"/>
    <cellStyle name="Output 9 2 2 3 2" xfId="36588"/>
    <cellStyle name="Output 9 2 2 3 3" xfId="36589"/>
    <cellStyle name="Output 9 2 2 4" xfId="36590"/>
    <cellStyle name="Output 9 2 2 4 2" xfId="36591"/>
    <cellStyle name="Output 9 2 2 4 3" xfId="36592"/>
    <cellStyle name="Output 9 2 2 5" xfId="36593"/>
    <cellStyle name="Output 9 2 2 5 2" xfId="36594"/>
    <cellStyle name="Output 9 2 2 5 3" xfId="36595"/>
    <cellStyle name="Output 9 2 2 6" xfId="36596"/>
    <cellStyle name="Output 9 2 2 6 2" xfId="36597"/>
    <cellStyle name="Output 9 2 2 6 3" xfId="36598"/>
    <cellStyle name="Output 9 2 2 7" xfId="36599"/>
    <cellStyle name="Output 9 2 2 8" xfId="36600"/>
    <cellStyle name="Output 9 2 2 9" xfId="36601"/>
    <cellStyle name="Output 9 2 20" xfId="36602"/>
    <cellStyle name="Output 9 2 20 2" xfId="36603"/>
    <cellStyle name="Output 9 2 20 3" xfId="36604"/>
    <cellStyle name="Output 9 2 21" xfId="36605"/>
    <cellStyle name="Output 9 2 21 2" xfId="36606"/>
    <cellStyle name="Output 9 2 21 3" xfId="36607"/>
    <cellStyle name="Output 9 2 22" xfId="36608"/>
    <cellStyle name="Output 9 2 3" xfId="36609"/>
    <cellStyle name="Output 9 2 3 2" xfId="36610"/>
    <cellStyle name="Output 9 2 3 2 2" xfId="36611"/>
    <cellStyle name="Output 9 2 3 2 3" xfId="36612"/>
    <cellStyle name="Output 9 2 3 3" xfId="36613"/>
    <cellStyle name="Output 9 2 3 3 2" xfId="36614"/>
    <cellStyle name="Output 9 2 3 3 3" xfId="36615"/>
    <cellStyle name="Output 9 2 3 4" xfId="36616"/>
    <cellStyle name="Output 9 2 3 4 2" xfId="36617"/>
    <cellStyle name="Output 9 2 3 4 3" xfId="36618"/>
    <cellStyle name="Output 9 2 3 5" xfId="36619"/>
    <cellStyle name="Output 9 2 3 5 2" xfId="36620"/>
    <cellStyle name="Output 9 2 3 5 3" xfId="36621"/>
    <cellStyle name="Output 9 2 3 6" xfId="36622"/>
    <cellStyle name="Output 9 2 3 7" xfId="36623"/>
    <cellStyle name="Output 9 2 4" xfId="36624"/>
    <cellStyle name="Output 9 2 4 2" xfId="36625"/>
    <cellStyle name="Output 9 2 4 2 2" xfId="36626"/>
    <cellStyle name="Output 9 2 4 2 3" xfId="36627"/>
    <cellStyle name="Output 9 2 4 3" xfId="36628"/>
    <cellStyle name="Output 9 2 4 3 2" xfId="36629"/>
    <cellStyle name="Output 9 2 4 3 3" xfId="36630"/>
    <cellStyle name="Output 9 2 4 4" xfId="36631"/>
    <cellStyle name="Output 9 2 4 4 2" xfId="36632"/>
    <cellStyle name="Output 9 2 4 4 3" xfId="36633"/>
    <cellStyle name="Output 9 2 4 5" xfId="36634"/>
    <cellStyle name="Output 9 2 4 5 2" xfId="36635"/>
    <cellStyle name="Output 9 2 4 5 3" xfId="36636"/>
    <cellStyle name="Output 9 2 4 6" xfId="36637"/>
    <cellStyle name="Output 9 2 5" xfId="36638"/>
    <cellStyle name="Output 9 2 5 2" xfId="36639"/>
    <cellStyle name="Output 9 2 5 2 2" xfId="36640"/>
    <cellStyle name="Output 9 2 5 2 3" xfId="36641"/>
    <cellStyle name="Output 9 2 5 3" xfId="36642"/>
    <cellStyle name="Output 9 2 5 3 2" xfId="36643"/>
    <cellStyle name="Output 9 2 5 3 3" xfId="36644"/>
    <cellStyle name="Output 9 2 5 4" xfId="36645"/>
    <cellStyle name="Output 9 2 5 4 2" xfId="36646"/>
    <cellStyle name="Output 9 2 5 4 3" xfId="36647"/>
    <cellStyle name="Output 9 2 5 5" xfId="36648"/>
    <cellStyle name="Output 9 2 5 5 2" xfId="36649"/>
    <cellStyle name="Output 9 2 5 5 3" xfId="36650"/>
    <cellStyle name="Output 9 2 5 6" xfId="36651"/>
    <cellStyle name="Output 9 2 6" xfId="36652"/>
    <cellStyle name="Output 9 2 6 2" xfId="36653"/>
    <cellStyle name="Output 9 2 6 2 2" xfId="36654"/>
    <cellStyle name="Output 9 2 6 2 3" xfId="36655"/>
    <cellStyle name="Output 9 2 6 3" xfId="36656"/>
    <cellStyle name="Output 9 2 6 3 2" xfId="36657"/>
    <cellStyle name="Output 9 2 6 3 3" xfId="36658"/>
    <cellStyle name="Output 9 2 6 4" xfId="36659"/>
    <cellStyle name="Output 9 2 6 4 2" xfId="36660"/>
    <cellStyle name="Output 9 2 6 4 3" xfId="36661"/>
    <cellStyle name="Output 9 2 6 5" xfId="36662"/>
    <cellStyle name="Output 9 2 6 5 2" xfId="36663"/>
    <cellStyle name="Output 9 2 6 5 3" xfId="36664"/>
    <cellStyle name="Output 9 2 6 6" xfId="36665"/>
    <cellStyle name="Output 9 2 7" xfId="36666"/>
    <cellStyle name="Output 9 2 7 2" xfId="36667"/>
    <cellStyle name="Output 9 2 7 2 2" xfId="36668"/>
    <cellStyle name="Output 9 2 7 2 3" xfId="36669"/>
    <cellStyle name="Output 9 2 7 3" xfId="36670"/>
    <cellStyle name="Output 9 2 7 3 2" xfId="36671"/>
    <cellStyle name="Output 9 2 7 3 3" xfId="36672"/>
    <cellStyle name="Output 9 2 7 4" xfId="36673"/>
    <cellStyle name="Output 9 2 7 4 2" xfId="36674"/>
    <cellStyle name="Output 9 2 7 4 3" xfId="36675"/>
    <cellStyle name="Output 9 2 7 5" xfId="36676"/>
    <cellStyle name="Output 9 2 7 5 2" xfId="36677"/>
    <cellStyle name="Output 9 2 7 5 3" xfId="36678"/>
    <cellStyle name="Output 9 2 7 6" xfId="36679"/>
    <cellStyle name="Output 9 2 8" xfId="36680"/>
    <cellStyle name="Output 9 2 8 2" xfId="36681"/>
    <cellStyle name="Output 9 2 8 2 2" xfId="36682"/>
    <cellStyle name="Output 9 2 8 2 3" xfId="36683"/>
    <cellStyle name="Output 9 2 8 3" xfId="36684"/>
    <cellStyle name="Output 9 2 8 3 2" xfId="36685"/>
    <cellStyle name="Output 9 2 8 3 3" xfId="36686"/>
    <cellStyle name="Output 9 2 8 4" xfId="36687"/>
    <cellStyle name="Output 9 2 8 4 2" xfId="36688"/>
    <cellStyle name="Output 9 2 8 4 3" xfId="36689"/>
    <cellStyle name="Output 9 2 8 5" xfId="36690"/>
    <cellStyle name="Output 9 2 8 5 2" xfId="36691"/>
    <cellStyle name="Output 9 2 8 5 3" xfId="36692"/>
    <cellStyle name="Output 9 2 8 6" xfId="36693"/>
    <cellStyle name="Output 9 2 9" xfId="36694"/>
    <cellStyle name="Output 9 2 9 2" xfId="36695"/>
    <cellStyle name="Output 9 2 9 2 2" xfId="36696"/>
    <cellStyle name="Output 9 2 9 2 3" xfId="36697"/>
    <cellStyle name="Output 9 2 9 3" xfId="36698"/>
    <cellStyle name="Output 9 2 9 3 2" xfId="36699"/>
    <cellStyle name="Output 9 2 9 3 3" xfId="36700"/>
    <cellStyle name="Output 9 2 9 4" xfId="36701"/>
    <cellStyle name="Output 9 2 9 4 2" xfId="36702"/>
    <cellStyle name="Output 9 2 9 4 3" xfId="36703"/>
    <cellStyle name="Output 9 2 9 5" xfId="36704"/>
    <cellStyle name="Output 9 2 9 5 2" xfId="36705"/>
    <cellStyle name="Output 9 2 9 5 3" xfId="36706"/>
    <cellStyle name="Output 9 2 9 6" xfId="36707"/>
    <cellStyle name="Output 9 2 9 7" xfId="36708"/>
    <cellStyle name="Output 9 3" xfId="36709"/>
    <cellStyle name="Output 9 3 10" xfId="36710"/>
    <cellStyle name="Output 9 3 2" xfId="36711"/>
    <cellStyle name="Output 9 3 2 2" xfId="36712"/>
    <cellStyle name="Output 9 3 2 3" xfId="36713"/>
    <cellStyle name="Output 9 3 2 4" xfId="36714"/>
    <cellStyle name="Output 9 3 3" xfId="36715"/>
    <cellStyle name="Output 9 3 3 2" xfId="36716"/>
    <cellStyle name="Output 9 3 3 3" xfId="36717"/>
    <cellStyle name="Output 9 3 4" xfId="36718"/>
    <cellStyle name="Output 9 3 4 2" xfId="36719"/>
    <cellStyle name="Output 9 3 4 3" xfId="36720"/>
    <cellStyle name="Output 9 3 5" xfId="36721"/>
    <cellStyle name="Output 9 3 5 2" xfId="36722"/>
    <cellStyle name="Output 9 3 5 3" xfId="36723"/>
    <cellStyle name="Output 9 3 6" xfId="36724"/>
    <cellStyle name="Output 9 3 6 2" xfId="36725"/>
    <cellStyle name="Output 9 3 6 3" xfId="36726"/>
    <cellStyle name="Output 9 3 7" xfId="36727"/>
    <cellStyle name="Output 9 3 7 2" xfId="36728"/>
    <cellStyle name="Output 9 3 7 3" xfId="36729"/>
    <cellStyle name="Output 9 3 8" xfId="36730"/>
    <cellStyle name="Output 9 3 9" xfId="36731"/>
    <cellStyle name="Output 9 4" xfId="36732"/>
    <cellStyle name="Output 9 4 2" xfId="36733"/>
    <cellStyle name="Output 9 4 2 2" xfId="36734"/>
    <cellStyle name="Output 9 4 2 3" xfId="36735"/>
    <cellStyle name="Output 9 4 3" xfId="36736"/>
    <cellStyle name="Output 9 4 3 2" xfId="36737"/>
    <cellStyle name="Output 9 4 3 3" xfId="36738"/>
    <cellStyle name="Output 9 4 4" xfId="36739"/>
    <cellStyle name="Output 9 4 4 2" xfId="36740"/>
    <cellStyle name="Output 9 4 4 3" xfId="36741"/>
    <cellStyle name="Output 9 4 5" xfId="36742"/>
    <cellStyle name="Output 9 4 5 2" xfId="36743"/>
    <cellStyle name="Output 9 4 5 3" xfId="36744"/>
    <cellStyle name="Output 9 4 6" xfId="36745"/>
    <cellStyle name="Output 9 4 7" xfId="36746"/>
    <cellStyle name="Output 9 4 8" xfId="36747"/>
    <cellStyle name="Output 9 5" xfId="36748"/>
    <cellStyle name="Output 9 5 2" xfId="36749"/>
    <cellStyle name="Output 9 5 2 2" xfId="36750"/>
    <cellStyle name="Output 9 5 2 3" xfId="36751"/>
    <cellStyle name="Output 9 5 3" xfId="36752"/>
    <cellStyle name="Output 9 5 3 2" xfId="36753"/>
    <cellStyle name="Output 9 5 3 3" xfId="36754"/>
    <cellStyle name="Output 9 5 4" xfId="36755"/>
    <cellStyle name="Output 9 5 4 2" xfId="36756"/>
    <cellStyle name="Output 9 5 4 3" xfId="36757"/>
    <cellStyle name="Output 9 5 5" xfId="36758"/>
    <cellStyle name="Output 9 5 5 2" xfId="36759"/>
    <cellStyle name="Output 9 5 5 3" xfId="36760"/>
    <cellStyle name="Output 9 5 6" xfId="36761"/>
    <cellStyle name="Output 9 5 7" xfId="36762"/>
    <cellStyle name="Output 9 6" xfId="36763"/>
    <cellStyle name="Output 9 6 2" xfId="36764"/>
    <cellStyle name="Output 9 6 3" xfId="36765"/>
    <cellStyle name="Output 9 7" xfId="36766"/>
    <cellStyle name="Output Amounts" xfId="36767"/>
    <cellStyle name="Output Column Headings" xfId="36768"/>
    <cellStyle name="Output Column Headings 2" xfId="36769"/>
    <cellStyle name="Output Column Headings 2 2" xfId="36770"/>
    <cellStyle name="Output Column Headings 2 2 2" xfId="36771"/>
    <cellStyle name="Output Column Headings 3" xfId="36772"/>
    <cellStyle name="Output Column Headings_Upload2" xfId="36773"/>
    <cellStyle name="Output Line Items" xfId="36774"/>
    <cellStyle name="Output Line Items 2" xfId="36775"/>
    <cellStyle name="Output Line Items 2 2" xfId="36776"/>
    <cellStyle name="Output Line Items 2 2 2" xfId="36777"/>
    <cellStyle name="Output Line Items 3" xfId="36778"/>
    <cellStyle name="Output Line Items_Upload2" xfId="36779"/>
    <cellStyle name="Output Report Heading" xfId="36780"/>
    <cellStyle name="Output Report Heading 2" xfId="36781"/>
    <cellStyle name="Output Report Heading 2 2" xfId="36782"/>
    <cellStyle name="Output Report Heading 2 2 2" xfId="36783"/>
    <cellStyle name="Output Report Heading 3" xfId="36784"/>
    <cellStyle name="Output Report Heading_Upload2" xfId="36785"/>
    <cellStyle name="Output Report Title" xfId="36786"/>
    <cellStyle name="Output Report Title 2" xfId="36787"/>
    <cellStyle name="Output Report Title 2 2" xfId="36788"/>
    <cellStyle name="Output Report Title 2 2 2" xfId="36789"/>
    <cellStyle name="Output Report Title 3" xfId="36790"/>
    <cellStyle name="Output Report Title_Upload2" xfId="36791"/>
    <cellStyle name="Output1_Back" xfId="36792"/>
    <cellStyle name="Override" xfId="36793"/>
    <cellStyle name="Page Number" xfId="36794"/>
    <cellStyle name="PAGE6" xfId="36795"/>
    <cellStyle name="Percen - Style1" xfId="36796"/>
    <cellStyle name="Percen - Style1 2" xfId="36797"/>
    <cellStyle name="Percen - Style1 3" xfId="36798"/>
    <cellStyle name="Percent" xfId="6" builtinId="5"/>
    <cellStyle name="Percent [0]" xfId="36799"/>
    <cellStyle name="Percent [00]" xfId="36800"/>
    <cellStyle name="Percent [1]" xfId="44755"/>
    <cellStyle name="Percent [2]" xfId="36801"/>
    <cellStyle name="Percent [2] 10" xfId="36802"/>
    <cellStyle name="Percent [2] 11" xfId="36803"/>
    <cellStyle name="Percent [2] 12" xfId="36804"/>
    <cellStyle name="Percent [2] 13" xfId="36805"/>
    <cellStyle name="Percent [2] 14" xfId="36806"/>
    <cellStyle name="Percent [2] 15" xfId="36807"/>
    <cellStyle name="Percent [2] 16" xfId="36808"/>
    <cellStyle name="Percent [2] 17" xfId="36809"/>
    <cellStyle name="Percent [2] 18" xfId="36810"/>
    <cellStyle name="Percent [2] 19" xfId="36811"/>
    <cellStyle name="Percent [2] 2" xfId="36812"/>
    <cellStyle name="Percent [2] 2 2" xfId="36813"/>
    <cellStyle name="Percent [2] 2 3" xfId="36814"/>
    <cellStyle name="Percent [2] 20" xfId="36815"/>
    <cellStyle name="Percent [2] 21" xfId="36816"/>
    <cellStyle name="Percent [2] 22" xfId="36817"/>
    <cellStyle name="Percent [2] 23" xfId="36818"/>
    <cellStyle name="Percent [2] 24" xfId="36819"/>
    <cellStyle name="Percent [2] 25" xfId="36820"/>
    <cellStyle name="Percent [2] 26" xfId="36821"/>
    <cellStyle name="Percent [2] 27" xfId="36822"/>
    <cellStyle name="Percent [2] 28" xfId="36823"/>
    <cellStyle name="Percent [2] 29" xfId="36824"/>
    <cellStyle name="Percent [2] 3" xfId="36825"/>
    <cellStyle name="Percent [2] 30" xfId="36826"/>
    <cellStyle name="Percent [2] 31" xfId="36827"/>
    <cellStyle name="Percent [2] 32" xfId="36828"/>
    <cellStyle name="Percent [2] 33" xfId="36829"/>
    <cellStyle name="Percent [2] 34" xfId="36830"/>
    <cellStyle name="Percent [2] 35" xfId="36831"/>
    <cellStyle name="Percent [2] 36" xfId="36832"/>
    <cellStyle name="Percent [2] 37" xfId="36833"/>
    <cellStyle name="Percent [2] 38" xfId="36834"/>
    <cellStyle name="Percent [2] 39" xfId="36835"/>
    <cellStyle name="Percent [2] 4" xfId="36836"/>
    <cellStyle name="Percent [2] 40" xfId="36837"/>
    <cellStyle name="Percent [2] 41" xfId="36838"/>
    <cellStyle name="Percent [2] 42" xfId="36839"/>
    <cellStyle name="Percent [2] 43" xfId="36840"/>
    <cellStyle name="Percent [2] 44" xfId="36841"/>
    <cellStyle name="Percent [2] 45" xfId="36842"/>
    <cellStyle name="Percent [2] 46" xfId="36843"/>
    <cellStyle name="Percent [2] 47" xfId="36844"/>
    <cellStyle name="Percent [2] 48" xfId="36845"/>
    <cellStyle name="Percent [2] 49" xfId="36846"/>
    <cellStyle name="Percent [2] 5" xfId="36847"/>
    <cellStyle name="Percent [2] 50" xfId="36848"/>
    <cellStyle name="Percent [2] 51" xfId="36849"/>
    <cellStyle name="Percent [2] 52" xfId="36850"/>
    <cellStyle name="Percent [2] 6" xfId="36851"/>
    <cellStyle name="Percent [2] 6 2" xfId="36852"/>
    <cellStyle name="Percent [2] 7" xfId="36853"/>
    <cellStyle name="Percent [2] 8" xfId="36854"/>
    <cellStyle name="Percent [2] 9" xfId="36855"/>
    <cellStyle name="Percent [3]" xfId="44756"/>
    <cellStyle name="Percent [3] 2" xfId="44757"/>
    <cellStyle name="Percent 10" xfId="36856"/>
    <cellStyle name="Percent 10 10" xfId="36857"/>
    <cellStyle name="Percent 10 11" xfId="36858"/>
    <cellStyle name="Percent 10 12" xfId="36859"/>
    <cellStyle name="Percent 10 13" xfId="36860"/>
    <cellStyle name="Percent 10 14" xfId="36861"/>
    <cellStyle name="Percent 10 15" xfId="36862"/>
    <cellStyle name="Percent 10 16" xfId="36863"/>
    <cellStyle name="Percent 10 17" xfId="36864"/>
    <cellStyle name="Percent 10 18" xfId="36865"/>
    <cellStyle name="Percent 10 19" xfId="36866"/>
    <cellStyle name="Percent 10 2" xfId="36867"/>
    <cellStyle name="Percent 10 2 2" xfId="36868"/>
    <cellStyle name="Percent 10 20" xfId="36869"/>
    <cellStyle name="Percent 10 21" xfId="36870"/>
    <cellStyle name="Percent 10 22" xfId="36871"/>
    <cellStyle name="Percent 10 23" xfId="36872"/>
    <cellStyle name="Percent 10 24" xfId="36873"/>
    <cellStyle name="Percent 10 24 2" xfId="36874"/>
    <cellStyle name="Percent 10 24 3" xfId="36875"/>
    <cellStyle name="Percent 10 25" xfId="36876"/>
    <cellStyle name="Percent 10 26" xfId="36877"/>
    <cellStyle name="Percent 10 27" xfId="36878"/>
    <cellStyle name="Percent 10 28" xfId="36879"/>
    <cellStyle name="Percent 10 29" xfId="36880"/>
    <cellStyle name="Percent 10 3" xfId="36881"/>
    <cellStyle name="Percent 10 3 2" xfId="36882"/>
    <cellStyle name="Percent 10 30" xfId="36883"/>
    <cellStyle name="Percent 10 31" xfId="36884"/>
    <cellStyle name="Percent 10 32" xfId="36885"/>
    <cellStyle name="Percent 10 33" xfId="36886"/>
    <cellStyle name="Percent 10 34" xfId="36887"/>
    <cellStyle name="Percent 10 35" xfId="36888"/>
    <cellStyle name="Percent 10 36" xfId="36889"/>
    <cellStyle name="Percent 10 37" xfId="36890"/>
    <cellStyle name="Percent 10 38" xfId="36891"/>
    <cellStyle name="Percent 10 39" xfId="36892"/>
    <cellStyle name="Percent 10 4" xfId="36893"/>
    <cellStyle name="Percent 10 4 2" xfId="36894"/>
    <cellStyle name="Percent 10 40" xfId="36895"/>
    <cellStyle name="Percent 10 41" xfId="36896"/>
    <cellStyle name="Percent 10 42" xfId="36897"/>
    <cellStyle name="Percent 10 43" xfId="36898"/>
    <cellStyle name="Percent 10 44" xfId="36899"/>
    <cellStyle name="Percent 10 45" xfId="36900"/>
    <cellStyle name="Percent 10 46" xfId="36901"/>
    <cellStyle name="Percent 10 47" xfId="36902"/>
    <cellStyle name="Percent 10 48" xfId="36903"/>
    <cellStyle name="Percent 10 49" xfId="36904"/>
    <cellStyle name="Percent 10 5" xfId="36905"/>
    <cellStyle name="Percent 10 50" xfId="36906"/>
    <cellStyle name="Percent 10 51" xfId="36907"/>
    <cellStyle name="Percent 10 6" xfId="36908"/>
    <cellStyle name="Percent 10 7" xfId="36909"/>
    <cellStyle name="Percent 10 8" xfId="36910"/>
    <cellStyle name="Percent 10 9" xfId="36911"/>
    <cellStyle name="Percent 11" xfId="36912"/>
    <cellStyle name="Percent 11 10" xfId="36913"/>
    <cellStyle name="Percent 11 11" xfId="36914"/>
    <cellStyle name="Percent 11 12" xfId="36915"/>
    <cellStyle name="Percent 11 13" xfId="36916"/>
    <cellStyle name="Percent 11 14" xfId="36917"/>
    <cellStyle name="Percent 11 15" xfId="36918"/>
    <cellStyle name="Percent 11 16" xfId="36919"/>
    <cellStyle name="Percent 11 17" xfId="36920"/>
    <cellStyle name="Percent 11 18" xfId="36921"/>
    <cellStyle name="Percent 11 19" xfId="36922"/>
    <cellStyle name="Percent 11 2" xfId="36923"/>
    <cellStyle name="Percent 11 2 2" xfId="36924"/>
    <cellStyle name="Percent 11 20" xfId="36925"/>
    <cellStyle name="Percent 11 21" xfId="36926"/>
    <cellStyle name="Percent 11 22" xfId="36927"/>
    <cellStyle name="Percent 11 23" xfId="36928"/>
    <cellStyle name="Percent 11 24" xfId="36929"/>
    <cellStyle name="Percent 11 24 2" xfId="36930"/>
    <cellStyle name="Percent 11 24 3" xfId="36931"/>
    <cellStyle name="Percent 11 25" xfId="36932"/>
    <cellStyle name="Percent 11 26" xfId="36933"/>
    <cellStyle name="Percent 11 27" xfId="36934"/>
    <cellStyle name="Percent 11 28" xfId="36935"/>
    <cellStyle name="Percent 11 29" xfId="36936"/>
    <cellStyle name="Percent 11 3" xfId="36937"/>
    <cellStyle name="Percent 11 3 2" xfId="36938"/>
    <cellStyle name="Percent 11 30" xfId="36939"/>
    <cellStyle name="Percent 11 31" xfId="36940"/>
    <cellStyle name="Percent 11 32" xfId="36941"/>
    <cellStyle name="Percent 11 33" xfId="36942"/>
    <cellStyle name="Percent 11 34" xfId="36943"/>
    <cellStyle name="Percent 11 35" xfId="36944"/>
    <cellStyle name="Percent 11 36" xfId="36945"/>
    <cellStyle name="Percent 11 37" xfId="36946"/>
    <cellStyle name="Percent 11 38" xfId="36947"/>
    <cellStyle name="Percent 11 39" xfId="36948"/>
    <cellStyle name="Percent 11 4" xfId="36949"/>
    <cellStyle name="Percent 11 4 2" xfId="36950"/>
    <cellStyle name="Percent 11 40" xfId="36951"/>
    <cellStyle name="Percent 11 41" xfId="36952"/>
    <cellStyle name="Percent 11 42" xfId="36953"/>
    <cellStyle name="Percent 11 43" xfId="36954"/>
    <cellStyle name="Percent 11 44" xfId="36955"/>
    <cellStyle name="Percent 11 45" xfId="36956"/>
    <cellStyle name="Percent 11 46" xfId="36957"/>
    <cellStyle name="Percent 11 47" xfId="36958"/>
    <cellStyle name="Percent 11 48" xfId="36959"/>
    <cellStyle name="Percent 11 49" xfId="36960"/>
    <cellStyle name="Percent 11 5" xfId="36961"/>
    <cellStyle name="Percent 11 50" xfId="36962"/>
    <cellStyle name="Percent 11 51" xfId="36963"/>
    <cellStyle name="Percent 11 6" xfId="36964"/>
    <cellStyle name="Percent 11 7" xfId="36965"/>
    <cellStyle name="Percent 11 8" xfId="36966"/>
    <cellStyle name="Percent 11 9" xfId="36967"/>
    <cellStyle name="Percent 12" xfId="36968"/>
    <cellStyle name="Percent 12 10" xfId="36969"/>
    <cellStyle name="Percent 12 11" xfId="36970"/>
    <cellStyle name="Percent 12 12" xfId="36971"/>
    <cellStyle name="Percent 12 13" xfId="36972"/>
    <cellStyle name="Percent 12 14" xfId="36973"/>
    <cellStyle name="Percent 12 15" xfId="36974"/>
    <cellStyle name="Percent 12 16" xfId="36975"/>
    <cellStyle name="Percent 12 17" xfId="36976"/>
    <cellStyle name="Percent 12 18" xfId="36977"/>
    <cellStyle name="Percent 12 19" xfId="36978"/>
    <cellStyle name="Percent 12 2" xfId="36979"/>
    <cellStyle name="Percent 12 2 2" xfId="36980"/>
    <cellStyle name="Percent 12 20" xfId="36981"/>
    <cellStyle name="Percent 12 21" xfId="36982"/>
    <cellStyle name="Percent 12 22" xfId="36983"/>
    <cellStyle name="Percent 12 23" xfId="36984"/>
    <cellStyle name="Percent 12 24" xfId="36985"/>
    <cellStyle name="Percent 12 25" xfId="36986"/>
    <cellStyle name="Percent 12 26" xfId="36987"/>
    <cellStyle name="Percent 12 27" xfId="36988"/>
    <cellStyle name="Percent 12 28" xfId="36989"/>
    <cellStyle name="Percent 12 29" xfId="36990"/>
    <cellStyle name="Percent 12 3" xfId="36991"/>
    <cellStyle name="Percent 12 3 2" xfId="36992"/>
    <cellStyle name="Percent 12 30" xfId="36993"/>
    <cellStyle name="Percent 12 31" xfId="36994"/>
    <cellStyle name="Percent 12 32" xfId="36995"/>
    <cellStyle name="Percent 12 33" xfId="36996"/>
    <cellStyle name="Percent 12 34" xfId="36997"/>
    <cellStyle name="Percent 12 35" xfId="36998"/>
    <cellStyle name="Percent 12 36" xfId="36999"/>
    <cellStyle name="Percent 12 37" xfId="37000"/>
    <cellStyle name="Percent 12 38" xfId="37001"/>
    <cellStyle name="Percent 12 39" xfId="37002"/>
    <cellStyle name="Percent 12 4" xfId="37003"/>
    <cellStyle name="Percent 12 4 2" xfId="37004"/>
    <cellStyle name="Percent 12 40" xfId="37005"/>
    <cellStyle name="Percent 12 41" xfId="37006"/>
    <cellStyle name="Percent 12 42" xfId="37007"/>
    <cellStyle name="Percent 12 43" xfId="37008"/>
    <cellStyle name="Percent 12 44" xfId="37009"/>
    <cellStyle name="Percent 12 45" xfId="37010"/>
    <cellStyle name="Percent 12 46" xfId="37011"/>
    <cellStyle name="Percent 12 47" xfId="37012"/>
    <cellStyle name="Percent 12 48" xfId="37013"/>
    <cellStyle name="Percent 12 49" xfId="37014"/>
    <cellStyle name="Percent 12 5" xfId="37015"/>
    <cellStyle name="Percent 12 50" xfId="37016"/>
    <cellStyle name="Percent 12 51" xfId="37017"/>
    <cellStyle name="Percent 12 6" xfId="37018"/>
    <cellStyle name="Percent 12 7" xfId="37019"/>
    <cellStyle name="Percent 12 8" xfId="37020"/>
    <cellStyle name="Percent 12 9" xfId="37021"/>
    <cellStyle name="Percent 13" xfId="37022"/>
    <cellStyle name="Percent 13 10" xfId="37023"/>
    <cellStyle name="Percent 13 11" xfId="37024"/>
    <cellStyle name="Percent 13 12" xfId="37025"/>
    <cellStyle name="Percent 13 13" xfId="37026"/>
    <cellStyle name="Percent 13 14" xfId="37027"/>
    <cellStyle name="Percent 13 15" xfId="37028"/>
    <cellStyle name="Percent 13 16" xfId="37029"/>
    <cellStyle name="Percent 13 17" xfId="37030"/>
    <cellStyle name="Percent 13 18" xfId="37031"/>
    <cellStyle name="Percent 13 19" xfId="37032"/>
    <cellStyle name="Percent 13 2" xfId="37033"/>
    <cellStyle name="Percent 13 2 2" xfId="37034"/>
    <cellStyle name="Percent 13 2 3" xfId="37035"/>
    <cellStyle name="Percent 13 20" xfId="37036"/>
    <cellStyle name="Percent 13 21" xfId="37037"/>
    <cellStyle name="Percent 13 22" xfId="37038"/>
    <cellStyle name="Percent 13 23" xfId="37039"/>
    <cellStyle name="Percent 13 24" xfId="37040"/>
    <cellStyle name="Percent 13 25" xfId="37041"/>
    <cellStyle name="Percent 13 26" xfId="37042"/>
    <cellStyle name="Percent 13 27" xfId="37043"/>
    <cellStyle name="Percent 13 28" xfId="37044"/>
    <cellStyle name="Percent 13 29" xfId="37045"/>
    <cellStyle name="Percent 13 3" xfId="37046"/>
    <cellStyle name="Percent 13 3 2" xfId="37047"/>
    <cellStyle name="Percent 13 3 3" xfId="37048"/>
    <cellStyle name="Percent 13 30" xfId="37049"/>
    <cellStyle name="Percent 13 31" xfId="37050"/>
    <cellStyle name="Percent 13 32" xfId="37051"/>
    <cellStyle name="Percent 13 33" xfId="37052"/>
    <cellStyle name="Percent 13 34" xfId="37053"/>
    <cellStyle name="Percent 13 35" xfId="37054"/>
    <cellStyle name="Percent 13 36" xfId="37055"/>
    <cellStyle name="Percent 13 37" xfId="37056"/>
    <cellStyle name="Percent 13 38" xfId="37057"/>
    <cellStyle name="Percent 13 39" xfId="37058"/>
    <cellStyle name="Percent 13 4" xfId="37059"/>
    <cellStyle name="Percent 13 4 2" xfId="37060"/>
    <cellStyle name="Percent 13 40" xfId="37061"/>
    <cellStyle name="Percent 13 41" xfId="37062"/>
    <cellStyle name="Percent 13 42" xfId="37063"/>
    <cellStyle name="Percent 13 43" xfId="37064"/>
    <cellStyle name="Percent 13 44" xfId="37065"/>
    <cellStyle name="Percent 13 45" xfId="37066"/>
    <cellStyle name="Percent 13 46" xfId="37067"/>
    <cellStyle name="Percent 13 47" xfId="37068"/>
    <cellStyle name="Percent 13 48" xfId="37069"/>
    <cellStyle name="Percent 13 49" xfId="37070"/>
    <cellStyle name="Percent 13 5" xfId="37071"/>
    <cellStyle name="Percent 13 50" xfId="37072"/>
    <cellStyle name="Percent 13 51" xfId="37073"/>
    <cellStyle name="Percent 13 6" xfId="37074"/>
    <cellStyle name="Percent 13 7" xfId="37075"/>
    <cellStyle name="Percent 13 8" xfId="37076"/>
    <cellStyle name="Percent 13 9" xfId="37077"/>
    <cellStyle name="Percent 14" xfId="37078"/>
    <cellStyle name="Percent 14 10" xfId="37079"/>
    <cellStyle name="Percent 14 11" xfId="37080"/>
    <cellStyle name="Percent 14 12" xfId="37081"/>
    <cellStyle name="Percent 14 13" xfId="37082"/>
    <cellStyle name="Percent 14 14" xfId="37083"/>
    <cellStyle name="Percent 14 15" xfId="37084"/>
    <cellStyle name="Percent 14 16" xfId="37085"/>
    <cellStyle name="Percent 14 17" xfId="37086"/>
    <cellStyle name="Percent 14 18" xfId="37087"/>
    <cellStyle name="Percent 14 19" xfId="37088"/>
    <cellStyle name="Percent 14 2" xfId="37089"/>
    <cellStyle name="Percent 14 2 2" xfId="37090"/>
    <cellStyle name="Percent 14 2 3" xfId="37091"/>
    <cellStyle name="Percent 14 20" xfId="37092"/>
    <cellStyle name="Percent 14 21" xfId="37093"/>
    <cellStyle name="Percent 14 22" xfId="37094"/>
    <cellStyle name="Percent 14 23" xfId="37095"/>
    <cellStyle name="Percent 14 24" xfId="37096"/>
    <cellStyle name="Percent 14 25" xfId="37097"/>
    <cellStyle name="Percent 14 26" xfId="37098"/>
    <cellStyle name="Percent 14 27" xfId="37099"/>
    <cellStyle name="Percent 14 28" xfId="37100"/>
    <cellStyle name="Percent 14 29" xfId="37101"/>
    <cellStyle name="Percent 14 3" xfId="37102"/>
    <cellStyle name="Percent 14 3 2" xfId="37103"/>
    <cellStyle name="Percent 14 3 3" xfId="37104"/>
    <cellStyle name="Percent 14 30" xfId="37105"/>
    <cellStyle name="Percent 14 31" xfId="37106"/>
    <cellStyle name="Percent 14 32" xfId="37107"/>
    <cellStyle name="Percent 14 33" xfId="37108"/>
    <cellStyle name="Percent 14 34" xfId="37109"/>
    <cellStyle name="Percent 14 35" xfId="37110"/>
    <cellStyle name="Percent 14 36" xfId="37111"/>
    <cellStyle name="Percent 14 37" xfId="37112"/>
    <cellStyle name="Percent 14 38" xfId="37113"/>
    <cellStyle name="Percent 14 39" xfId="37114"/>
    <cellStyle name="Percent 14 4" xfId="37115"/>
    <cellStyle name="Percent 14 4 2" xfId="37116"/>
    <cellStyle name="Percent 14 40" xfId="37117"/>
    <cellStyle name="Percent 14 41" xfId="37118"/>
    <cellStyle name="Percent 14 42" xfId="37119"/>
    <cellStyle name="Percent 14 43" xfId="37120"/>
    <cellStyle name="Percent 14 44" xfId="37121"/>
    <cellStyle name="Percent 14 45" xfId="37122"/>
    <cellStyle name="Percent 14 46" xfId="37123"/>
    <cellStyle name="Percent 14 47" xfId="37124"/>
    <cellStyle name="Percent 14 48" xfId="37125"/>
    <cellStyle name="Percent 14 49" xfId="37126"/>
    <cellStyle name="Percent 14 5" xfId="37127"/>
    <cellStyle name="Percent 14 50" xfId="37128"/>
    <cellStyle name="Percent 14 51" xfId="37129"/>
    <cellStyle name="Percent 14 6" xfId="37130"/>
    <cellStyle name="Percent 14 7" xfId="37131"/>
    <cellStyle name="Percent 14 8" xfId="37132"/>
    <cellStyle name="Percent 14 9" xfId="37133"/>
    <cellStyle name="Percent 15" xfId="37134"/>
    <cellStyle name="Percent 15 2" xfId="37135"/>
    <cellStyle name="Percent 15 2 2" xfId="37136"/>
    <cellStyle name="Percent 15 2 3" xfId="37137"/>
    <cellStyle name="Percent 15 3" xfId="37138"/>
    <cellStyle name="Percent 15 3 2" xfId="37139"/>
    <cellStyle name="Percent 15 3 3" xfId="37140"/>
    <cellStyle name="Percent 15 4" xfId="37141"/>
    <cellStyle name="Percent 16" xfId="37142"/>
    <cellStyle name="Percent 16 2" xfId="37143"/>
    <cellStyle name="Percent 16 2 2" xfId="37144"/>
    <cellStyle name="Percent 16 3" xfId="37145"/>
    <cellStyle name="Percent 16 3 2" xfId="37146"/>
    <cellStyle name="Percent 16 3 3" xfId="37147"/>
    <cellStyle name="Percent 16 4" xfId="37148"/>
    <cellStyle name="Percent 16 4 2" xfId="37149"/>
    <cellStyle name="Percent 16 4 3" xfId="37150"/>
    <cellStyle name="Percent 162" xfId="44776"/>
    <cellStyle name="Percent 17" xfId="37151"/>
    <cellStyle name="Percent 17 2" xfId="37152"/>
    <cellStyle name="Percent 17 2 2" xfId="37153"/>
    <cellStyle name="Percent 17 3" xfId="37154"/>
    <cellStyle name="Percent 17 3 2" xfId="37155"/>
    <cellStyle name="Percent 17 4" xfId="37156"/>
    <cellStyle name="Percent 18" xfId="37157"/>
    <cellStyle name="Percent 18 2" xfId="37158"/>
    <cellStyle name="Percent 18 3" xfId="37159"/>
    <cellStyle name="Percent 18 3 2" xfId="37160"/>
    <cellStyle name="Percent 18 3 3" xfId="37161"/>
    <cellStyle name="Percent 18 4" xfId="37162"/>
    <cellStyle name="Percent 19" xfId="37163"/>
    <cellStyle name="Percent 19 2" xfId="37164"/>
    <cellStyle name="Percent 19 3" xfId="37165"/>
    <cellStyle name="Percent 19 3 2" xfId="37166"/>
    <cellStyle name="Percent 19 4" xfId="37167"/>
    <cellStyle name="Percent 2" xfId="37168"/>
    <cellStyle name="Percent 2 10" xfId="37169"/>
    <cellStyle name="Percent 2 10 2" xfId="37170"/>
    <cellStyle name="Percent 2 10 2 2" xfId="37171"/>
    <cellStyle name="Percent 2 10 2 2 2" xfId="37172"/>
    <cellStyle name="Percent 2 10 2 2 2 2" xfId="37173"/>
    <cellStyle name="Percent 2 10 2 2 3" xfId="37174"/>
    <cellStyle name="Percent 2 10 3" xfId="37175"/>
    <cellStyle name="Percent 2 10 4" xfId="37176"/>
    <cellStyle name="Percent 2 10 5" xfId="37177"/>
    <cellStyle name="Percent 2 10 6" xfId="37178"/>
    <cellStyle name="Percent 2 100" xfId="37179"/>
    <cellStyle name="Percent 2 101" xfId="37180"/>
    <cellStyle name="Percent 2 102" xfId="37181"/>
    <cellStyle name="Percent 2 103" xfId="37182"/>
    <cellStyle name="Percent 2 104" xfId="37183"/>
    <cellStyle name="Percent 2 105" xfId="37184"/>
    <cellStyle name="Percent 2 106" xfId="37185"/>
    <cellStyle name="Percent 2 107" xfId="37186"/>
    <cellStyle name="Percent 2 108" xfId="37187"/>
    <cellStyle name="Percent 2 109" xfId="37188"/>
    <cellStyle name="Percent 2 11" xfId="37189"/>
    <cellStyle name="Percent 2 11 2" xfId="37190"/>
    <cellStyle name="Percent 2 11 2 2" xfId="37191"/>
    <cellStyle name="Percent 2 11 2 2 2" xfId="37192"/>
    <cellStyle name="Percent 2 11 2 2 2 2" xfId="37193"/>
    <cellStyle name="Percent 2 11 2 2 3" xfId="37194"/>
    <cellStyle name="Percent 2 11 3" xfId="37195"/>
    <cellStyle name="Percent 2 11 4" xfId="37196"/>
    <cellStyle name="Percent 2 11 5" xfId="37197"/>
    <cellStyle name="Percent 2 11 6" xfId="37198"/>
    <cellStyle name="Percent 2 110" xfId="37199"/>
    <cellStyle name="Percent 2 111" xfId="37200"/>
    <cellStyle name="Percent 2 112" xfId="37201"/>
    <cellStyle name="Percent 2 113" xfId="37202"/>
    <cellStyle name="Percent 2 114" xfId="37203"/>
    <cellStyle name="Percent 2 115" xfId="37204"/>
    <cellStyle name="Percent 2 116" xfId="37205"/>
    <cellStyle name="Percent 2 117" xfId="37206"/>
    <cellStyle name="Percent 2 118" xfId="37207"/>
    <cellStyle name="Percent 2 119" xfId="37208"/>
    <cellStyle name="Percent 2 12" xfId="37209"/>
    <cellStyle name="Percent 2 12 2" xfId="37210"/>
    <cellStyle name="Percent 2 12 2 2" xfId="37211"/>
    <cellStyle name="Percent 2 12 2 2 2" xfId="37212"/>
    <cellStyle name="Percent 2 12 2 2 2 2" xfId="37213"/>
    <cellStyle name="Percent 2 12 2 2 3" xfId="37214"/>
    <cellStyle name="Percent 2 12 3" xfId="37215"/>
    <cellStyle name="Percent 2 12 4" xfId="37216"/>
    <cellStyle name="Percent 2 12 5" xfId="37217"/>
    <cellStyle name="Percent 2 12 6" xfId="37218"/>
    <cellStyle name="Percent 2 120" xfId="37219"/>
    <cellStyle name="Percent 2 121" xfId="37220"/>
    <cellStyle name="Percent 2 122" xfId="37221"/>
    <cellStyle name="Percent 2 123" xfId="37222"/>
    <cellStyle name="Percent 2 124" xfId="37223"/>
    <cellStyle name="Percent 2 125" xfId="37224"/>
    <cellStyle name="Percent 2 126" xfId="37225"/>
    <cellStyle name="Percent 2 127" xfId="37226"/>
    <cellStyle name="Percent 2 128" xfId="37227"/>
    <cellStyle name="Percent 2 129" xfId="37228"/>
    <cellStyle name="Percent 2 13" xfId="37229"/>
    <cellStyle name="Percent 2 13 2" xfId="37230"/>
    <cellStyle name="Percent 2 13 2 2" xfId="37231"/>
    <cellStyle name="Percent 2 13 2 2 2" xfId="37232"/>
    <cellStyle name="Percent 2 13 2 2 2 2" xfId="37233"/>
    <cellStyle name="Percent 2 13 2 2 3" xfId="37234"/>
    <cellStyle name="Percent 2 13 3" xfId="37235"/>
    <cellStyle name="Percent 2 13 4" xfId="37236"/>
    <cellStyle name="Percent 2 13 5" xfId="37237"/>
    <cellStyle name="Percent 2 13 6" xfId="37238"/>
    <cellStyle name="Percent 2 130" xfId="37239"/>
    <cellStyle name="Percent 2 131" xfId="37240"/>
    <cellStyle name="Percent 2 132" xfId="37241"/>
    <cellStyle name="Percent 2 133" xfId="37242"/>
    <cellStyle name="Percent 2 134" xfId="37243"/>
    <cellStyle name="Percent 2 135" xfId="37244"/>
    <cellStyle name="Percent 2 14" xfId="37245"/>
    <cellStyle name="Percent 2 14 2" xfId="37246"/>
    <cellStyle name="Percent 2 14 2 2" xfId="37247"/>
    <cellStyle name="Percent 2 14 2 2 2" xfId="37248"/>
    <cellStyle name="Percent 2 14 2 3" xfId="37249"/>
    <cellStyle name="Percent 2 15" xfId="37250"/>
    <cellStyle name="Percent 2 15 2" xfId="37251"/>
    <cellStyle name="Percent 2 15 2 2" xfId="37252"/>
    <cellStyle name="Percent 2 15 2 2 2" xfId="37253"/>
    <cellStyle name="Percent 2 15 2 3" xfId="37254"/>
    <cellStyle name="Percent 2 16" xfId="37255"/>
    <cellStyle name="Percent 2 16 2" xfId="37256"/>
    <cellStyle name="Percent 2 16 2 2" xfId="37257"/>
    <cellStyle name="Percent 2 16 2 2 2" xfId="37258"/>
    <cellStyle name="Percent 2 16 2 3" xfId="37259"/>
    <cellStyle name="Percent 2 17" xfId="37260"/>
    <cellStyle name="Percent 2 17 2" xfId="37261"/>
    <cellStyle name="Percent 2 17 2 2" xfId="37262"/>
    <cellStyle name="Percent 2 17 2 2 2" xfId="37263"/>
    <cellStyle name="Percent 2 17 2 3" xfId="37264"/>
    <cellStyle name="Percent 2 18" xfId="37265"/>
    <cellStyle name="Percent 2 18 2" xfId="37266"/>
    <cellStyle name="Percent 2 18 2 2" xfId="37267"/>
    <cellStyle name="Percent 2 18 2 2 2" xfId="37268"/>
    <cellStyle name="Percent 2 18 2 3" xfId="37269"/>
    <cellStyle name="Percent 2 19" xfId="37270"/>
    <cellStyle name="Percent 2 19 2" xfId="37271"/>
    <cellStyle name="Percent 2 19 2 2" xfId="37272"/>
    <cellStyle name="Percent 2 19 2 2 2" xfId="37273"/>
    <cellStyle name="Percent 2 19 2 3" xfId="37274"/>
    <cellStyle name="Percent 2 2" xfId="37275"/>
    <cellStyle name="Percent 2 2 10" xfId="37276"/>
    <cellStyle name="Percent 2 2 10 2" xfId="37277"/>
    <cellStyle name="Percent 2 2 10 2 2" xfId="37278"/>
    <cellStyle name="Percent 2 2 10 2 2 2" xfId="37279"/>
    <cellStyle name="Percent 2 2 10 2 3" xfId="37280"/>
    <cellStyle name="Percent 2 2 11" xfId="37281"/>
    <cellStyle name="Percent 2 2 11 2" xfId="37282"/>
    <cellStyle name="Percent 2 2 11 2 2" xfId="37283"/>
    <cellStyle name="Percent 2 2 11 2 2 2" xfId="37284"/>
    <cellStyle name="Percent 2 2 11 2 3" xfId="37285"/>
    <cellStyle name="Percent 2 2 12" xfId="37286"/>
    <cellStyle name="Percent 2 2 12 2" xfId="37287"/>
    <cellStyle name="Percent 2 2 12 2 2" xfId="37288"/>
    <cellStyle name="Percent 2 2 12 2 2 2" xfId="37289"/>
    <cellStyle name="Percent 2 2 12 2 3" xfId="37290"/>
    <cellStyle name="Percent 2 2 13" xfId="37291"/>
    <cellStyle name="Percent 2 2 13 2" xfId="37292"/>
    <cellStyle name="Percent 2 2 13 2 2" xfId="37293"/>
    <cellStyle name="Percent 2 2 13 2 2 2" xfId="37294"/>
    <cellStyle name="Percent 2 2 13 3" xfId="37295"/>
    <cellStyle name="Percent 2 2 13 4" xfId="37296"/>
    <cellStyle name="Percent 2 2 14" xfId="37297"/>
    <cellStyle name="Percent 2 2 14 2" xfId="37298"/>
    <cellStyle name="Percent 2 2 15" xfId="37299"/>
    <cellStyle name="Percent 2 2 15 2" xfId="37300"/>
    <cellStyle name="Percent 2 2 16" xfId="37301"/>
    <cellStyle name="Percent 2 2 16 2" xfId="37302"/>
    <cellStyle name="Percent 2 2 16 2 2" xfId="37303"/>
    <cellStyle name="Percent 2 2 16 3" xfId="37304"/>
    <cellStyle name="Percent 2 2 17" xfId="37305"/>
    <cellStyle name="Percent 2 2 17 2" xfId="37306"/>
    <cellStyle name="Percent 2 2 18" xfId="37307"/>
    <cellStyle name="Percent 2 2 18 2" xfId="37308"/>
    <cellStyle name="Percent 2 2 19" xfId="37309"/>
    <cellStyle name="Percent 2 2 2" xfId="37310"/>
    <cellStyle name="Percent 2 2 2 2" xfId="37311"/>
    <cellStyle name="Percent 2 2 2 2 2" xfId="37312"/>
    <cellStyle name="Percent 2 2 2 3" xfId="37313"/>
    <cellStyle name="Percent 2 2 20" xfId="37314"/>
    <cellStyle name="Percent 2 2 21" xfId="37315"/>
    <cellStyle name="Percent 2 2 22" xfId="37316"/>
    <cellStyle name="Percent 2 2 23" xfId="37317"/>
    <cellStyle name="Percent 2 2 24" xfId="37318"/>
    <cellStyle name="Percent 2 2 25" xfId="37319"/>
    <cellStyle name="Percent 2 2 26" xfId="37320"/>
    <cellStyle name="Percent 2 2 27" xfId="37321"/>
    <cellStyle name="Percent 2 2 28" xfId="37322"/>
    <cellStyle name="Percent 2 2 29" xfId="37323"/>
    <cellStyle name="Percent 2 2 3" xfId="37324"/>
    <cellStyle name="Percent 2 2 3 2" xfId="37325"/>
    <cellStyle name="Percent 2 2 3 3" xfId="37326"/>
    <cellStyle name="Percent 2 2 3 4" xfId="37327"/>
    <cellStyle name="Percent 2 2 30" xfId="37328"/>
    <cellStyle name="Percent 2 2 31" xfId="37329"/>
    <cellStyle name="Percent 2 2 32" xfId="37330"/>
    <cellStyle name="Percent 2 2 33" xfId="37331"/>
    <cellStyle name="Percent 2 2 34" xfId="37332"/>
    <cellStyle name="Percent 2 2 35" xfId="37333"/>
    <cellStyle name="Percent 2 2 36" xfId="37334"/>
    <cellStyle name="Percent 2 2 37" xfId="37335"/>
    <cellStyle name="Percent 2 2 38" xfId="37336"/>
    <cellStyle name="Percent 2 2 39" xfId="37337"/>
    <cellStyle name="Percent 2 2 4" xfId="37338"/>
    <cellStyle name="Percent 2 2 4 2" xfId="37339"/>
    <cellStyle name="Percent 2 2 4 2 2" xfId="37340"/>
    <cellStyle name="Percent 2 2 4 2 2 2" xfId="37341"/>
    <cellStyle name="Percent 2 2 4 2 3" xfId="37342"/>
    <cellStyle name="Percent 2 2 40" xfId="37343"/>
    <cellStyle name="Percent 2 2 41" xfId="37344"/>
    <cellStyle name="Percent 2 2 42" xfId="37345"/>
    <cellStyle name="Percent 2 2 43" xfId="37346"/>
    <cellStyle name="Percent 2 2 44" xfId="37347"/>
    <cellStyle name="Percent 2 2 45" xfId="37348"/>
    <cellStyle name="Percent 2 2 46" xfId="37349"/>
    <cellStyle name="Percent 2 2 47" xfId="37350"/>
    <cellStyle name="Percent 2 2 48" xfId="37351"/>
    <cellStyle name="Percent 2 2 49" xfId="37352"/>
    <cellStyle name="Percent 2 2 5" xfId="37353"/>
    <cellStyle name="Percent 2 2 5 2" xfId="37354"/>
    <cellStyle name="Percent 2 2 5 2 2" xfId="37355"/>
    <cellStyle name="Percent 2 2 5 2 2 2" xfId="37356"/>
    <cellStyle name="Percent 2 2 5 2 3" xfId="37357"/>
    <cellStyle name="Percent 2 2 50" xfId="37358"/>
    <cellStyle name="Percent 2 2 51" xfId="37359"/>
    <cellStyle name="Percent 2 2 52" xfId="37360"/>
    <cellStyle name="Percent 2 2 53" xfId="37361"/>
    <cellStyle name="Percent 2 2 54" xfId="37362"/>
    <cellStyle name="Percent 2 2 55" xfId="37363"/>
    <cellStyle name="Percent 2 2 56" xfId="37364"/>
    <cellStyle name="Percent 2 2 57" xfId="37365"/>
    <cellStyle name="Percent 2 2 58" xfId="37366"/>
    <cellStyle name="Percent 2 2 59" xfId="37367"/>
    <cellStyle name="Percent 2 2 6" xfId="37368"/>
    <cellStyle name="Percent 2 2 6 2" xfId="37369"/>
    <cellStyle name="Percent 2 2 6 2 2" xfId="37370"/>
    <cellStyle name="Percent 2 2 6 2 2 2" xfId="37371"/>
    <cellStyle name="Percent 2 2 6 2 3" xfId="37372"/>
    <cellStyle name="Percent 2 2 60" xfId="37373"/>
    <cellStyle name="Percent 2 2 61" xfId="37374"/>
    <cellStyle name="Percent 2 2 62" xfId="37375"/>
    <cellStyle name="Percent 2 2 7" xfId="37376"/>
    <cellStyle name="Percent 2 2 7 2" xfId="37377"/>
    <cellStyle name="Percent 2 2 7 2 2" xfId="37378"/>
    <cellStyle name="Percent 2 2 7 2 2 2" xfId="37379"/>
    <cellStyle name="Percent 2 2 7 2 3" xfId="37380"/>
    <cellStyle name="Percent 2 2 8" xfId="37381"/>
    <cellStyle name="Percent 2 2 8 2" xfId="37382"/>
    <cellStyle name="Percent 2 2 8 2 2" xfId="37383"/>
    <cellStyle name="Percent 2 2 8 2 2 2" xfId="37384"/>
    <cellStyle name="Percent 2 2 8 2 3" xfId="37385"/>
    <cellStyle name="Percent 2 2 9" xfId="37386"/>
    <cellStyle name="Percent 2 2 9 2" xfId="37387"/>
    <cellStyle name="Percent 2 2 9 2 2" xfId="37388"/>
    <cellStyle name="Percent 2 2 9 2 2 2" xfId="37389"/>
    <cellStyle name="Percent 2 2 9 2 3" xfId="37390"/>
    <cellStyle name="Percent 2 20" xfId="37391"/>
    <cellStyle name="Percent 2 20 2" xfId="37392"/>
    <cellStyle name="Percent 2 20 2 2" xfId="37393"/>
    <cellStyle name="Percent 2 20 2 2 2" xfId="37394"/>
    <cellStyle name="Percent 2 20 2 3" xfId="37395"/>
    <cellStyle name="Percent 2 21" xfId="37396"/>
    <cellStyle name="Percent 2 21 2" xfId="37397"/>
    <cellStyle name="Percent 2 21 2 2" xfId="37398"/>
    <cellStyle name="Percent 2 21 2 2 2" xfId="37399"/>
    <cellStyle name="Percent 2 21 2 3" xfId="37400"/>
    <cellStyle name="Percent 2 22" xfId="37401"/>
    <cellStyle name="Percent 2 22 2" xfId="37402"/>
    <cellStyle name="Percent 2 22 2 2" xfId="37403"/>
    <cellStyle name="Percent 2 22 2 2 2" xfId="37404"/>
    <cellStyle name="Percent 2 22 2 3" xfId="37405"/>
    <cellStyle name="Percent 2 23" xfId="37406"/>
    <cellStyle name="Percent 2 23 2" xfId="37407"/>
    <cellStyle name="Percent 2 23 2 2" xfId="37408"/>
    <cellStyle name="Percent 2 23 2 2 2" xfId="37409"/>
    <cellStyle name="Percent 2 23 2 3" xfId="37410"/>
    <cellStyle name="Percent 2 24" xfId="37411"/>
    <cellStyle name="Percent 2 24 2" xfId="37412"/>
    <cellStyle name="Percent 2 24 2 2" xfId="37413"/>
    <cellStyle name="Percent 2 24 2 2 2" xfId="37414"/>
    <cellStyle name="Percent 2 24 2 3" xfId="37415"/>
    <cellStyle name="Percent 2 25" xfId="37416"/>
    <cellStyle name="Percent 2 25 2" xfId="37417"/>
    <cellStyle name="Percent 2 25 2 2" xfId="37418"/>
    <cellStyle name="Percent 2 25 2 2 2" xfId="37419"/>
    <cellStyle name="Percent 2 25 2 3" xfId="37420"/>
    <cellStyle name="Percent 2 26" xfId="37421"/>
    <cellStyle name="Percent 2 26 2" xfId="37422"/>
    <cellStyle name="Percent 2 26 2 2" xfId="37423"/>
    <cellStyle name="Percent 2 26 2 2 2" xfId="37424"/>
    <cellStyle name="Percent 2 26 2 3" xfId="37425"/>
    <cellStyle name="Percent 2 27" xfId="37426"/>
    <cellStyle name="Percent 2 27 2" xfId="37427"/>
    <cellStyle name="Percent 2 27 2 2" xfId="37428"/>
    <cellStyle name="Percent 2 27 2 2 2" xfId="37429"/>
    <cellStyle name="Percent 2 27 2 3" xfId="37430"/>
    <cellStyle name="Percent 2 28" xfId="37431"/>
    <cellStyle name="Percent 2 28 2" xfId="37432"/>
    <cellStyle name="Percent 2 28 2 2" xfId="37433"/>
    <cellStyle name="Percent 2 28 2 2 2" xfId="37434"/>
    <cellStyle name="Percent 2 28 2 3" xfId="37435"/>
    <cellStyle name="Percent 2 29" xfId="37436"/>
    <cellStyle name="Percent 2 29 2" xfId="37437"/>
    <cellStyle name="Percent 2 29 2 2" xfId="37438"/>
    <cellStyle name="Percent 2 29 2 2 2" xfId="37439"/>
    <cellStyle name="Percent 2 29 2 3" xfId="37440"/>
    <cellStyle name="Percent 2 3" xfId="37441"/>
    <cellStyle name="Percent 2 3 10" xfId="37442"/>
    <cellStyle name="Percent 2 3 2" xfId="37443"/>
    <cellStyle name="Percent 2 3 2 2" xfId="37444"/>
    <cellStyle name="Percent 2 3 3" xfId="37445"/>
    <cellStyle name="Percent 2 3 4" xfId="37446"/>
    <cellStyle name="Percent 2 3 5" xfId="37447"/>
    <cellStyle name="Percent 2 3 6" xfId="37448"/>
    <cellStyle name="Percent 2 3 7" xfId="37449"/>
    <cellStyle name="Percent 2 3 8" xfId="37450"/>
    <cellStyle name="Percent 2 3 9" xfId="37451"/>
    <cellStyle name="Percent 2 30" xfId="37452"/>
    <cellStyle name="Percent 2 30 2" xfId="37453"/>
    <cellStyle name="Percent 2 30 2 2" xfId="37454"/>
    <cellStyle name="Percent 2 30 2 2 2" xfId="37455"/>
    <cellStyle name="Percent 2 30 2 3" xfId="37456"/>
    <cellStyle name="Percent 2 31" xfId="37457"/>
    <cellStyle name="Percent 2 31 2" xfId="37458"/>
    <cellStyle name="Percent 2 31 2 2" xfId="37459"/>
    <cellStyle name="Percent 2 31 2 2 2" xfId="37460"/>
    <cellStyle name="Percent 2 31 2 3" xfId="37461"/>
    <cellStyle name="Percent 2 32" xfId="37462"/>
    <cellStyle name="Percent 2 32 2" xfId="37463"/>
    <cellStyle name="Percent 2 32 2 2" xfId="37464"/>
    <cellStyle name="Percent 2 32 2 2 2" xfId="37465"/>
    <cellStyle name="Percent 2 32 2 3" xfId="37466"/>
    <cellStyle name="Percent 2 33" xfId="37467"/>
    <cellStyle name="Percent 2 33 2" xfId="37468"/>
    <cellStyle name="Percent 2 33 2 2" xfId="37469"/>
    <cellStyle name="Percent 2 33 2 2 2" xfId="37470"/>
    <cellStyle name="Percent 2 33 2 3" xfId="37471"/>
    <cellStyle name="Percent 2 34" xfId="37472"/>
    <cellStyle name="Percent 2 34 2" xfId="37473"/>
    <cellStyle name="Percent 2 34 2 2" xfId="37474"/>
    <cellStyle name="Percent 2 34 2 2 2" xfId="37475"/>
    <cellStyle name="Percent 2 34 2 3" xfId="37476"/>
    <cellStyle name="Percent 2 35" xfId="37477"/>
    <cellStyle name="Percent 2 35 2" xfId="37478"/>
    <cellStyle name="Percent 2 35 2 2" xfId="37479"/>
    <cellStyle name="Percent 2 35 2 2 2" xfId="37480"/>
    <cellStyle name="Percent 2 35 2 3" xfId="37481"/>
    <cellStyle name="Percent 2 36" xfId="37482"/>
    <cellStyle name="Percent 2 36 2" xfId="37483"/>
    <cellStyle name="Percent 2 36 2 2" xfId="37484"/>
    <cellStyle name="Percent 2 36 2 2 2" xfId="37485"/>
    <cellStyle name="Percent 2 36 2 3" xfId="37486"/>
    <cellStyle name="Percent 2 37" xfId="37487"/>
    <cellStyle name="Percent 2 37 2" xfId="37488"/>
    <cellStyle name="Percent 2 37 2 2" xfId="37489"/>
    <cellStyle name="Percent 2 37 2 2 2" xfId="37490"/>
    <cellStyle name="Percent 2 37 2 3" xfId="37491"/>
    <cellStyle name="Percent 2 38" xfId="37492"/>
    <cellStyle name="Percent 2 38 2" xfId="37493"/>
    <cellStyle name="Percent 2 38 2 2" xfId="37494"/>
    <cellStyle name="Percent 2 38 2 2 2" xfId="37495"/>
    <cellStyle name="Percent 2 38 2 3" xfId="37496"/>
    <cellStyle name="Percent 2 39" xfId="37497"/>
    <cellStyle name="Percent 2 39 2" xfId="37498"/>
    <cellStyle name="Percent 2 39 2 2" xfId="37499"/>
    <cellStyle name="Percent 2 39 2 2 2" xfId="37500"/>
    <cellStyle name="Percent 2 39 2 3" xfId="37501"/>
    <cellStyle name="Percent 2 4" xfId="37502"/>
    <cellStyle name="Percent 2 4 2" xfId="37503"/>
    <cellStyle name="Percent 2 4 2 2" xfId="37504"/>
    <cellStyle name="Percent 2 4 3" xfId="37505"/>
    <cellStyle name="Percent 2 4 4" xfId="37506"/>
    <cellStyle name="Percent 2 4 5" xfId="37507"/>
    <cellStyle name="Percent 2 4 6" xfId="37508"/>
    <cellStyle name="Percent 2 40" xfId="37509"/>
    <cellStyle name="Percent 2 40 2" xfId="37510"/>
    <cellStyle name="Percent 2 40 2 2" xfId="37511"/>
    <cellStyle name="Percent 2 40 2 2 2" xfId="37512"/>
    <cellStyle name="Percent 2 40 2 3" xfId="37513"/>
    <cellStyle name="Percent 2 41" xfId="37514"/>
    <cellStyle name="Percent 2 41 2" xfId="37515"/>
    <cellStyle name="Percent 2 41 2 2" xfId="37516"/>
    <cellStyle name="Percent 2 41 2 2 2" xfId="37517"/>
    <cellStyle name="Percent 2 41 2 3" xfId="37518"/>
    <cellStyle name="Percent 2 42" xfId="37519"/>
    <cellStyle name="Percent 2 42 2" xfId="37520"/>
    <cellStyle name="Percent 2 42 2 2" xfId="37521"/>
    <cellStyle name="Percent 2 42 2 2 2" xfId="37522"/>
    <cellStyle name="Percent 2 42 2 3" xfId="37523"/>
    <cellStyle name="Percent 2 43" xfId="37524"/>
    <cellStyle name="Percent 2 43 2" xfId="37525"/>
    <cellStyle name="Percent 2 43 2 2" xfId="37526"/>
    <cellStyle name="Percent 2 43 2 2 2" xfId="37527"/>
    <cellStyle name="Percent 2 43 2 3" xfId="37528"/>
    <cellStyle name="Percent 2 44" xfId="37529"/>
    <cellStyle name="Percent 2 44 2" xfId="37530"/>
    <cellStyle name="Percent 2 44 2 2" xfId="37531"/>
    <cellStyle name="Percent 2 44 2 2 2" xfId="37532"/>
    <cellStyle name="Percent 2 44 2 3" xfId="37533"/>
    <cellStyle name="Percent 2 45" xfId="37534"/>
    <cellStyle name="Percent 2 45 2" xfId="37535"/>
    <cellStyle name="Percent 2 45 2 2" xfId="37536"/>
    <cellStyle name="Percent 2 45 2 2 2" xfId="37537"/>
    <cellStyle name="Percent 2 45 2 3" xfId="37538"/>
    <cellStyle name="Percent 2 46" xfId="37539"/>
    <cellStyle name="Percent 2 46 2" xfId="37540"/>
    <cellStyle name="Percent 2 46 2 2" xfId="37541"/>
    <cellStyle name="Percent 2 46 2 2 2" xfId="37542"/>
    <cellStyle name="Percent 2 46 2 3" xfId="37543"/>
    <cellStyle name="Percent 2 47" xfId="37544"/>
    <cellStyle name="Percent 2 47 2" xfId="37545"/>
    <cellStyle name="Percent 2 47 2 2" xfId="37546"/>
    <cellStyle name="Percent 2 47 2 2 2" xfId="37547"/>
    <cellStyle name="Percent 2 47 2 3" xfId="37548"/>
    <cellStyle name="Percent 2 48" xfId="37549"/>
    <cellStyle name="Percent 2 48 2" xfId="37550"/>
    <cellStyle name="Percent 2 48 2 2" xfId="37551"/>
    <cellStyle name="Percent 2 48 2 2 2" xfId="37552"/>
    <cellStyle name="Percent 2 48 2 3" xfId="37553"/>
    <cellStyle name="Percent 2 49" xfId="37554"/>
    <cellStyle name="Percent 2 49 2" xfId="37555"/>
    <cellStyle name="Percent 2 49 2 2" xfId="37556"/>
    <cellStyle name="Percent 2 49 2 2 2" xfId="37557"/>
    <cellStyle name="Percent 2 49 2 3" xfId="37558"/>
    <cellStyle name="Percent 2 5" xfId="37559"/>
    <cellStyle name="Percent 2 5 2" xfId="37560"/>
    <cellStyle name="Percent 2 5 2 2" xfId="37561"/>
    <cellStyle name="Percent 2 5 2 2 2" xfId="37562"/>
    <cellStyle name="Percent 2 5 2 2 2 2" xfId="37563"/>
    <cellStyle name="Percent 2 5 2 2 3" xfId="37564"/>
    <cellStyle name="Percent 2 5 3" xfId="37565"/>
    <cellStyle name="Percent 2 5 4" xfId="37566"/>
    <cellStyle name="Percent 2 5 5" xfId="37567"/>
    <cellStyle name="Percent 2 5 6" xfId="37568"/>
    <cellStyle name="Percent 2 50" xfId="37569"/>
    <cellStyle name="Percent 2 50 2" xfId="37570"/>
    <cellStyle name="Percent 2 50 2 2" xfId="37571"/>
    <cellStyle name="Percent 2 50 2 2 2" xfId="37572"/>
    <cellStyle name="Percent 2 50 2 3" xfId="37573"/>
    <cellStyle name="Percent 2 51" xfId="37574"/>
    <cellStyle name="Percent 2 51 2" xfId="37575"/>
    <cellStyle name="Percent 2 51 2 2" xfId="37576"/>
    <cellStyle name="Percent 2 51 2 2 2" xfId="37577"/>
    <cellStyle name="Percent 2 51 2 3" xfId="37578"/>
    <cellStyle name="Percent 2 52" xfId="37579"/>
    <cellStyle name="Percent 2 52 2" xfId="37580"/>
    <cellStyle name="Percent 2 52 2 2" xfId="37581"/>
    <cellStyle name="Percent 2 52 2 2 2" xfId="37582"/>
    <cellStyle name="Percent 2 52 2 3" xfId="37583"/>
    <cellStyle name="Percent 2 53" xfId="37584"/>
    <cellStyle name="Percent 2 53 2" xfId="37585"/>
    <cellStyle name="Percent 2 53 2 2" xfId="37586"/>
    <cellStyle name="Percent 2 53 2 2 2" xfId="37587"/>
    <cellStyle name="Percent 2 53 2 3" xfId="37588"/>
    <cellStyle name="Percent 2 54" xfId="37589"/>
    <cellStyle name="Percent 2 54 2" xfId="37590"/>
    <cellStyle name="Percent 2 54 2 2" xfId="37591"/>
    <cellStyle name="Percent 2 54 2 2 2" xfId="37592"/>
    <cellStyle name="Percent 2 54 2 3" xfId="37593"/>
    <cellStyle name="Percent 2 55" xfId="37594"/>
    <cellStyle name="Percent 2 55 2" xfId="37595"/>
    <cellStyle name="Percent 2 55 2 2" xfId="37596"/>
    <cellStyle name="Percent 2 55 2 2 2" xfId="37597"/>
    <cellStyle name="Percent 2 55 2 3" xfId="37598"/>
    <cellStyle name="Percent 2 56" xfId="37599"/>
    <cellStyle name="Percent 2 56 2" xfId="37600"/>
    <cellStyle name="Percent 2 56 2 2" xfId="37601"/>
    <cellStyle name="Percent 2 56 2 2 2" xfId="37602"/>
    <cellStyle name="Percent 2 56 2 3" xfId="37603"/>
    <cellStyle name="Percent 2 57" xfId="37604"/>
    <cellStyle name="Percent 2 57 2" xfId="37605"/>
    <cellStyle name="Percent 2 57 2 2" xfId="37606"/>
    <cellStyle name="Percent 2 57 2 2 2" xfId="37607"/>
    <cellStyle name="Percent 2 57 2 3" xfId="37608"/>
    <cellStyle name="Percent 2 58" xfId="37609"/>
    <cellStyle name="Percent 2 58 2" xfId="37610"/>
    <cellStyle name="Percent 2 58 2 2" xfId="37611"/>
    <cellStyle name="Percent 2 58 2 2 2" xfId="37612"/>
    <cellStyle name="Percent 2 58 2 3" xfId="37613"/>
    <cellStyle name="Percent 2 59" xfId="37614"/>
    <cellStyle name="Percent 2 59 2" xfId="37615"/>
    <cellStyle name="Percent 2 59 2 2" xfId="37616"/>
    <cellStyle name="Percent 2 59 2 2 2" xfId="37617"/>
    <cellStyle name="Percent 2 59 2 3" xfId="37618"/>
    <cellStyle name="Percent 2 6" xfId="37619"/>
    <cellStyle name="Percent 2 6 2" xfId="37620"/>
    <cellStyle name="Percent 2 6 2 2" xfId="37621"/>
    <cellStyle name="Percent 2 6 2 2 2" xfId="37622"/>
    <cellStyle name="Percent 2 6 2 2 2 2" xfId="37623"/>
    <cellStyle name="Percent 2 6 2 2 3" xfId="37624"/>
    <cellStyle name="Percent 2 6 3" xfId="37625"/>
    <cellStyle name="Percent 2 6 4" xfId="37626"/>
    <cellStyle name="Percent 2 6 5" xfId="37627"/>
    <cellStyle name="Percent 2 6 6" xfId="37628"/>
    <cellStyle name="Percent 2 60" xfId="37629"/>
    <cellStyle name="Percent 2 60 2" xfId="37630"/>
    <cellStyle name="Percent 2 60 2 2" xfId="37631"/>
    <cellStyle name="Percent 2 60 2 2 2" xfId="37632"/>
    <cellStyle name="Percent 2 60 2 3" xfId="37633"/>
    <cellStyle name="Percent 2 61" xfId="37634"/>
    <cellStyle name="Percent 2 61 2" xfId="37635"/>
    <cellStyle name="Percent 2 61 2 2" xfId="37636"/>
    <cellStyle name="Percent 2 61 2 2 2" xfId="37637"/>
    <cellStyle name="Percent 2 61 2 3" xfId="37638"/>
    <cellStyle name="Percent 2 62" xfId="37639"/>
    <cellStyle name="Percent 2 62 2" xfId="37640"/>
    <cellStyle name="Percent 2 62 2 2" xfId="37641"/>
    <cellStyle name="Percent 2 62 2 2 2" xfId="37642"/>
    <cellStyle name="Percent 2 62 2 3" xfId="37643"/>
    <cellStyle name="Percent 2 63" xfId="37644"/>
    <cellStyle name="Percent 2 63 2" xfId="37645"/>
    <cellStyle name="Percent 2 63 2 2" xfId="37646"/>
    <cellStyle name="Percent 2 63 2 2 2" xfId="37647"/>
    <cellStyle name="Percent 2 63 2 3" xfId="37648"/>
    <cellStyle name="Percent 2 64" xfId="37649"/>
    <cellStyle name="Percent 2 64 2" xfId="37650"/>
    <cellStyle name="Percent 2 64 2 2" xfId="37651"/>
    <cellStyle name="Percent 2 64 2 2 2" xfId="37652"/>
    <cellStyle name="Percent 2 64 2 3" xfId="37653"/>
    <cellStyle name="Percent 2 65" xfId="37654"/>
    <cellStyle name="Percent 2 65 2" xfId="37655"/>
    <cellStyle name="Percent 2 65 2 2" xfId="37656"/>
    <cellStyle name="Percent 2 65 2 2 2" xfId="37657"/>
    <cellStyle name="Percent 2 65 2 3" xfId="37658"/>
    <cellStyle name="Percent 2 66" xfId="37659"/>
    <cellStyle name="Percent 2 66 2" xfId="37660"/>
    <cellStyle name="Percent 2 66 2 2" xfId="37661"/>
    <cellStyle name="Percent 2 66 2 2 2" xfId="37662"/>
    <cellStyle name="Percent 2 66 2 3" xfId="37663"/>
    <cellStyle name="Percent 2 67" xfId="37664"/>
    <cellStyle name="Percent 2 67 2" xfId="37665"/>
    <cellStyle name="Percent 2 67 2 2" xfId="37666"/>
    <cellStyle name="Percent 2 67 2 2 2" xfId="37667"/>
    <cellStyle name="Percent 2 67 2 3" xfId="37668"/>
    <cellStyle name="Percent 2 68" xfId="37669"/>
    <cellStyle name="Percent 2 68 2" xfId="37670"/>
    <cellStyle name="Percent 2 68 2 2" xfId="37671"/>
    <cellStyle name="Percent 2 68 2 2 2" xfId="37672"/>
    <cellStyle name="Percent 2 68 2 3" xfId="37673"/>
    <cellStyle name="Percent 2 69" xfId="37674"/>
    <cellStyle name="Percent 2 69 2" xfId="37675"/>
    <cellStyle name="Percent 2 69 2 2" xfId="37676"/>
    <cellStyle name="Percent 2 69 2 2 2" xfId="37677"/>
    <cellStyle name="Percent 2 69 2 3" xfId="37678"/>
    <cellStyle name="Percent 2 7" xfId="37679"/>
    <cellStyle name="Percent 2 7 2" xfId="37680"/>
    <cellStyle name="Percent 2 7 2 2" xfId="37681"/>
    <cellStyle name="Percent 2 7 2 2 2" xfId="37682"/>
    <cellStyle name="Percent 2 7 2 2 2 2" xfId="37683"/>
    <cellStyle name="Percent 2 7 2 2 3" xfId="37684"/>
    <cellStyle name="Percent 2 7 3" xfId="37685"/>
    <cellStyle name="Percent 2 7 4" xfId="37686"/>
    <cellStyle name="Percent 2 7 5" xfId="37687"/>
    <cellStyle name="Percent 2 7 6" xfId="37688"/>
    <cellStyle name="Percent 2 70" xfId="37689"/>
    <cellStyle name="Percent 2 70 2" xfId="37690"/>
    <cellStyle name="Percent 2 70 2 2" xfId="37691"/>
    <cellStyle name="Percent 2 70 2 2 2" xfId="37692"/>
    <cellStyle name="Percent 2 70 2 3" xfId="37693"/>
    <cellStyle name="Percent 2 71" xfId="37694"/>
    <cellStyle name="Percent 2 71 2" xfId="37695"/>
    <cellStyle name="Percent 2 71 2 2" xfId="37696"/>
    <cellStyle name="Percent 2 71 2 2 2" xfId="37697"/>
    <cellStyle name="Percent 2 71 2 3" xfId="37698"/>
    <cellStyle name="Percent 2 72" xfId="37699"/>
    <cellStyle name="Percent 2 72 2" xfId="37700"/>
    <cellStyle name="Percent 2 72 2 2" xfId="37701"/>
    <cellStyle name="Percent 2 72 2 2 2" xfId="37702"/>
    <cellStyle name="Percent 2 72 2 3" xfId="37703"/>
    <cellStyle name="Percent 2 73" xfId="37704"/>
    <cellStyle name="Percent 2 73 2" xfId="37705"/>
    <cellStyle name="Percent 2 73 2 2" xfId="37706"/>
    <cellStyle name="Percent 2 73 2 2 2" xfId="37707"/>
    <cellStyle name="Percent 2 73 2 3" xfId="37708"/>
    <cellStyle name="Percent 2 74" xfId="37709"/>
    <cellStyle name="Percent 2 74 2" xfId="37710"/>
    <cellStyle name="Percent 2 74 2 2" xfId="37711"/>
    <cellStyle name="Percent 2 74 2 2 2" xfId="37712"/>
    <cellStyle name="Percent 2 74 2 3" xfId="37713"/>
    <cellStyle name="Percent 2 75" xfId="37714"/>
    <cellStyle name="Percent 2 75 2" xfId="37715"/>
    <cellStyle name="Percent 2 75 2 2" xfId="37716"/>
    <cellStyle name="Percent 2 75 2 2 2" xfId="37717"/>
    <cellStyle name="Percent 2 75 2 3" xfId="37718"/>
    <cellStyle name="Percent 2 76" xfId="37719"/>
    <cellStyle name="Percent 2 76 2" xfId="37720"/>
    <cellStyle name="Percent 2 76 2 2" xfId="37721"/>
    <cellStyle name="Percent 2 76 2 2 2" xfId="37722"/>
    <cellStyle name="Percent 2 76 2 3" xfId="37723"/>
    <cellStyle name="Percent 2 77" xfId="37724"/>
    <cellStyle name="Percent 2 77 2" xfId="37725"/>
    <cellStyle name="Percent 2 77 2 2" xfId="37726"/>
    <cellStyle name="Percent 2 77 2 2 2" xfId="37727"/>
    <cellStyle name="Percent 2 77 2 3" xfId="37728"/>
    <cellStyle name="Percent 2 78" xfId="37729"/>
    <cellStyle name="Percent 2 78 2" xfId="37730"/>
    <cellStyle name="Percent 2 78 2 2" xfId="37731"/>
    <cellStyle name="Percent 2 78 2 2 2" xfId="37732"/>
    <cellStyle name="Percent 2 78 2 3" xfId="37733"/>
    <cellStyle name="Percent 2 79" xfId="37734"/>
    <cellStyle name="Percent 2 79 2" xfId="37735"/>
    <cellStyle name="Percent 2 79 2 2" xfId="37736"/>
    <cellStyle name="Percent 2 79 2 2 2" xfId="37737"/>
    <cellStyle name="Percent 2 79 2 3" xfId="37738"/>
    <cellStyle name="Percent 2 8" xfId="37739"/>
    <cellStyle name="Percent 2 8 2" xfId="37740"/>
    <cellStyle name="Percent 2 8 2 2" xfId="37741"/>
    <cellStyle name="Percent 2 8 2 2 2" xfId="37742"/>
    <cellStyle name="Percent 2 8 2 2 2 2" xfId="37743"/>
    <cellStyle name="Percent 2 8 2 2 3" xfId="37744"/>
    <cellStyle name="Percent 2 8 3" xfId="37745"/>
    <cellStyle name="Percent 2 8 4" xfId="37746"/>
    <cellStyle name="Percent 2 8 5" xfId="37747"/>
    <cellStyle name="Percent 2 8 6" xfId="37748"/>
    <cellStyle name="Percent 2 80" xfId="37749"/>
    <cellStyle name="Percent 2 80 2" xfId="37750"/>
    <cellStyle name="Percent 2 80 2 2" xfId="37751"/>
    <cellStyle name="Percent 2 80 2 2 2" xfId="37752"/>
    <cellStyle name="Percent 2 80 2 3" xfId="37753"/>
    <cellStyle name="Percent 2 81" xfId="37754"/>
    <cellStyle name="Percent 2 81 2" xfId="37755"/>
    <cellStyle name="Percent 2 81 2 2" xfId="37756"/>
    <cellStyle name="Percent 2 81 2 2 2" xfId="37757"/>
    <cellStyle name="Percent 2 81 2 3" xfId="37758"/>
    <cellStyle name="Percent 2 82" xfId="37759"/>
    <cellStyle name="Percent 2 82 2" xfId="37760"/>
    <cellStyle name="Percent 2 82 2 2" xfId="37761"/>
    <cellStyle name="Percent 2 82 2 2 2" xfId="37762"/>
    <cellStyle name="Percent 2 82 2 3" xfId="37763"/>
    <cellStyle name="Percent 2 83" xfId="37764"/>
    <cellStyle name="Percent 2 83 2" xfId="37765"/>
    <cellStyle name="Percent 2 83 2 2" xfId="37766"/>
    <cellStyle name="Percent 2 83 2 2 2" xfId="37767"/>
    <cellStyle name="Percent 2 83 2 3" xfId="37768"/>
    <cellStyle name="Percent 2 84" xfId="37769"/>
    <cellStyle name="Percent 2 84 2" xfId="37770"/>
    <cellStyle name="Percent 2 84 2 2" xfId="37771"/>
    <cellStyle name="Percent 2 84 2 2 2" xfId="37772"/>
    <cellStyle name="Percent 2 84 2 3" xfId="37773"/>
    <cellStyle name="Percent 2 85" xfId="37774"/>
    <cellStyle name="Percent 2 85 2" xfId="37775"/>
    <cellStyle name="Percent 2 85 2 2" xfId="37776"/>
    <cellStyle name="Percent 2 85 2 2 2" xfId="37777"/>
    <cellStyle name="Percent 2 85 2 3" xfId="37778"/>
    <cellStyle name="Percent 2 86" xfId="37779"/>
    <cellStyle name="Percent 2 86 2" xfId="37780"/>
    <cellStyle name="Percent 2 86 2 2" xfId="37781"/>
    <cellStyle name="Percent 2 86 2 2 2" xfId="37782"/>
    <cellStyle name="Percent 2 86 2 3" xfId="37783"/>
    <cellStyle name="Percent 2 87" xfId="37784"/>
    <cellStyle name="Percent 2 87 2" xfId="37785"/>
    <cellStyle name="Percent 2 87 2 2" xfId="37786"/>
    <cellStyle name="Percent 2 87 2 2 2" xfId="37787"/>
    <cellStyle name="Percent 2 87 2 3" xfId="37788"/>
    <cellStyle name="Percent 2 88" xfId="37789"/>
    <cellStyle name="Percent 2 88 2" xfId="37790"/>
    <cellStyle name="Percent 2 88 3" xfId="37791"/>
    <cellStyle name="Percent 2 89" xfId="37792"/>
    <cellStyle name="Percent 2 89 2" xfId="37793"/>
    <cellStyle name="Percent 2 9" xfId="37794"/>
    <cellStyle name="Percent 2 9 2" xfId="37795"/>
    <cellStyle name="Percent 2 9 2 2" xfId="37796"/>
    <cellStyle name="Percent 2 9 2 2 2" xfId="37797"/>
    <cellStyle name="Percent 2 9 2 2 2 2" xfId="37798"/>
    <cellStyle name="Percent 2 9 2 2 3" xfId="37799"/>
    <cellStyle name="Percent 2 9 3" xfId="37800"/>
    <cellStyle name="Percent 2 9 4" xfId="37801"/>
    <cellStyle name="Percent 2 9 5" xfId="37802"/>
    <cellStyle name="Percent 2 9 6" xfId="37803"/>
    <cellStyle name="Percent 2 90" xfId="37804"/>
    <cellStyle name="Percent 2 90 2" xfId="37805"/>
    <cellStyle name="Percent 2 91" xfId="37806"/>
    <cellStyle name="Percent 2 91 2" xfId="37807"/>
    <cellStyle name="Percent 2 91 3" xfId="37808"/>
    <cellStyle name="Percent 2 92" xfId="37809"/>
    <cellStyle name="Percent 2 92 2" xfId="37810"/>
    <cellStyle name="Percent 2 93" xfId="37811"/>
    <cellStyle name="Percent 2 93 2" xfId="37812"/>
    <cellStyle name="Percent 2 94" xfId="37813"/>
    <cellStyle name="Percent 2 95" xfId="37814"/>
    <cellStyle name="Percent 2 96" xfId="37815"/>
    <cellStyle name="Percent 2 97" xfId="37816"/>
    <cellStyle name="Percent 2 98" xfId="37817"/>
    <cellStyle name="Percent 2 99" xfId="37818"/>
    <cellStyle name="Percent 2 DP" xfId="37819"/>
    <cellStyle name="Percent 20" xfId="37820"/>
    <cellStyle name="Percent 20 2" xfId="37821"/>
    <cellStyle name="Percent 20 3" xfId="37822"/>
    <cellStyle name="Percent 20 3 2" xfId="37823"/>
    <cellStyle name="Percent 20 4" xfId="37824"/>
    <cellStyle name="Percent 21" xfId="37825"/>
    <cellStyle name="Percent 21 2" xfId="37826"/>
    <cellStyle name="Percent 21 3" xfId="37827"/>
    <cellStyle name="Percent 21 3 2" xfId="37828"/>
    <cellStyle name="Percent 21 4" xfId="37829"/>
    <cellStyle name="Percent 22" xfId="37830"/>
    <cellStyle name="Percent 22 2" xfId="37831"/>
    <cellStyle name="Percent 22 2 2" xfId="37832"/>
    <cellStyle name="Percent 22 3" xfId="37833"/>
    <cellStyle name="Percent 23" xfId="37834"/>
    <cellStyle name="Percent 23 2" xfId="37835"/>
    <cellStyle name="Percent 23 3" xfId="37836"/>
    <cellStyle name="Percent 24" xfId="37837"/>
    <cellStyle name="Percent 24 2" xfId="37838"/>
    <cellStyle name="Percent 24 3" xfId="37839"/>
    <cellStyle name="Percent 24 4" xfId="37840"/>
    <cellStyle name="Percent 25" xfId="37841"/>
    <cellStyle name="Percent 25 2" xfId="37842"/>
    <cellStyle name="Percent 26" xfId="37843"/>
    <cellStyle name="Percent 26 2" xfId="37844"/>
    <cellStyle name="Percent 27" xfId="37845"/>
    <cellStyle name="Percent 27 2" xfId="37846"/>
    <cellStyle name="Percent 28" xfId="37847"/>
    <cellStyle name="Percent 28 2" xfId="37848"/>
    <cellStyle name="Percent 29" xfId="37849"/>
    <cellStyle name="Percent 3" xfId="37850"/>
    <cellStyle name="Percent 3 10" xfId="37851"/>
    <cellStyle name="Percent 3 10 2" xfId="37852"/>
    <cellStyle name="Percent 3 10 2 2" xfId="37853"/>
    <cellStyle name="Percent 3 10 2 2 2" xfId="37854"/>
    <cellStyle name="Percent 3 10 2 3" xfId="37855"/>
    <cellStyle name="Percent 3 11" xfId="37856"/>
    <cellStyle name="Percent 3 11 2" xfId="37857"/>
    <cellStyle name="Percent 3 11 2 2" xfId="37858"/>
    <cellStyle name="Percent 3 11 2 2 2" xfId="37859"/>
    <cellStyle name="Percent 3 11 2 3" xfId="37860"/>
    <cellStyle name="Percent 3 12" xfId="37861"/>
    <cellStyle name="Percent 3 12 2" xfId="37862"/>
    <cellStyle name="Percent 3 12 2 2" xfId="37863"/>
    <cellStyle name="Percent 3 12 2 2 2" xfId="37864"/>
    <cellStyle name="Percent 3 12 2 3" xfId="37865"/>
    <cellStyle name="Percent 3 13" xfId="37866"/>
    <cellStyle name="Percent 3 13 2" xfId="37867"/>
    <cellStyle name="Percent 3 13 2 2" xfId="37868"/>
    <cellStyle name="Percent 3 13 2 2 2" xfId="37869"/>
    <cellStyle name="Percent 3 13 2 3" xfId="37870"/>
    <cellStyle name="Percent 3 14" xfId="37871"/>
    <cellStyle name="Percent 3 14 2" xfId="37872"/>
    <cellStyle name="Percent 3 14 2 2" xfId="37873"/>
    <cellStyle name="Percent 3 14 2 2 2" xfId="37874"/>
    <cellStyle name="Percent 3 14 2 3" xfId="37875"/>
    <cellStyle name="Percent 3 15" xfId="37876"/>
    <cellStyle name="Percent 3 15 2" xfId="37877"/>
    <cellStyle name="Percent 3 15 2 2" xfId="37878"/>
    <cellStyle name="Percent 3 15 2 2 2" xfId="37879"/>
    <cellStyle name="Percent 3 15 2 3" xfId="37880"/>
    <cellStyle name="Percent 3 16" xfId="37881"/>
    <cellStyle name="Percent 3 16 2" xfId="37882"/>
    <cellStyle name="Percent 3 16 2 2" xfId="37883"/>
    <cellStyle name="Percent 3 16 2 2 2" xfId="37884"/>
    <cellStyle name="Percent 3 16 2 3" xfId="37885"/>
    <cellStyle name="Percent 3 17" xfId="37886"/>
    <cellStyle name="Percent 3 17 2" xfId="37887"/>
    <cellStyle name="Percent 3 17 2 2" xfId="37888"/>
    <cellStyle name="Percent 3 17 2 2 2" xfId="37889"/>
    <cellStyle name="Percent 3 17 2 3" xfId="37890"/>
    <cellStyle name="Percent 3 18" xfId="37891"/>
    <cellStyle name="Percent 3 18 2" xfId="37892"/>
    <cellStyle name="Percent 3 18 2 2" xfId="37893"/>
    <cellStyle name="Percent 3 18 2 2 2" xfId="37894"/>
    <cellStyle name="Percent 3 18 2 3" xfId="37895"/>
    <cellStyle name="Percent 3 19" xfId="37896"/>
    <cellStyle name="Percent 3 19 2" xfId="37897"/>
    <cellStyle name="Percent 3 19 2 2" xfId="37898"/>
    <cellStyle name="Percent 3 19 2 2 2" xfId="37899"/>
    <cellStyle name="Percent 3 19 2 3" xfId="37900"/>
    <cellStyle name="Percent 3 2" xfId="37901"/>
    <cellStyle name="Percent 3 2 2" xfId="37902"/>
    <cellStyle name="Percent 3 2 2 2" xfId="37903"/>
    <cellStyle name="Percent 3 2 2 3" xfId="37904"/>
    <cellStyle name="Percent 3 2 2 4" xfId="37905"/>
    <cellStyle name="Percent 3 2 3" xfId="37906"/>
    <cellStyle name="Percent 3 2 3 2" xfId="37907"/>
    <cellStyle name="Percent 3 2 3 3" xfId="37908"/>
    <cellStyle name="Percent 3 2 4" xfId="37909"/>
    <cellStyle name="Percent 3 2 4 2" xfId="37910"/>
    <cellStyle name="Percent 3 2 4 3" xfId="37911"/>
    <cellStyle name="Percent 3 2 5" xfId="37912"/>
    <cellStyle name="Percent 3 2 6" xfId="37913"/>
    <cellStyle name="Percent 3 2 6 2" xfId="37914"/>
    <cellStyle name="Percent 3 2 6 3" xfId="37915"/>
    <cellStyle name="Percent 3 20" xfId="37916"/>
    <cellStyle name="Percent 3 20 2" xfId="37917"/>
    <cellStyle name="Percent 3 20 2 2" xfId="37918"/>
    <cellStyle name="Percent 3 20 2 2 2" xfId="37919"/>
    <cellStyle name="Percent 3 20 2 3" xfId="37920"/>
    <cellStyle name="Percent 3 21" xfId="37921"/>
    <cellStyle name="Percent 3 21 2" xfId="37922"/>
    <cellStyle name="Percent 3 21 2 2" xfId="37923"/>
    <cellStyle name="Percent 3 21 2 2 2" xfId="37924"/>
    <cellStyle name="Percent 3 21 2 3" xfId="37925"/>
    <cellStyle name="Percent 3 22" xfId="37926"/>
    <cellStyle name="Percent 3 22 2" xfId="37927"/>
    <cellStyle name="Percent 3 22 2 2" xfId="37928"/>
    <cellStyle name="Percent 3 22 2 2 2" xfId="37929"/>
    <cellStyle name="Percent 3 22 2 3" xfId="37930"/>
    <cellStyle name="Percent 3 23" xfId="37931"/>
    <cellStyle name="Percent 3 23 2" xfId="37932"/>
    <cellStyle name="Percent 3 23 2 2" xfId="37933"/>
    <cellStyle name="Percent 3 23 2 2 2" xfId="37934"/>
    <cellStyle name="Percent 3 23 2 3" xfId="37935"/>
    <cellStyle name="Percent 3 24" xfId="37936"/>
    <cellStyle name="Percent 3 24 2" xfId="37937"/>
    <cellStyle name="Percent 3 24 2 2" xfId="37938"/>
    <cellStyle name="Percent 3 24 2 2 2" xfId="37939"/>
    <cellStyle name="Percent 3 24 2 3" xfId="37940"/>
    <cellStyle name="Percent 3 25" xfId="37941"/>
    <cellStyle name="Percent 3 25 2" xfId="37942"/>
    <cellStyle name="Percent 3 25 2 2" xfId="37943"/>
    <cellStyle name="Percent 3 25 2 2 2" xfId="37944"/>
    <cellStyle name="Percent 3 25 2 3" xfId="37945"/>
    <cellStyle name="Percent 3 26" xfId="37946"/>
    <cellStyle name="Percent 3 26 2" xfId="37947"/>
    <cellStyle name="Percent 3 26 2 2" xfId="37948"/>
    <cellStyle name="Percent 3 26 2 2 2" xfId="37949"/>
    <cellStyle name="Percent 3 26 2 3" xfId="37950"/>
    <cellStyle name="Percent 3 27" xfId="37951"/>
    <cellStyle name="Percent 3 27 2" xfId="37952"/>
    <cellStyle name="Percent 3 27 2 2" xfId="37953"/>
    <cellStyle name="Percent 3 27 2 2 2" xfId="37954"/>
    <cellStyle name="Percent 3 27 2 3" xfId="37955"/>
    <cellStyle name="Percent 3 28" xfId="37956"/>
    <cellStyle name="Percent 3 28 2" xfId="37957"/>
    <cellStyle name="Percent 3 28 2 2" xfId="37958"/>
    <cellStyle name="Percent 3 28 2 2 2" xfId="37959"/>
    <cellStyle name="Percent 3 28 2 3" xfId="37960"/>
    <cellStyle name="Percent 3 29" xfId="37961"/>
    <cellStyle name="Percent 3 29 2" xfId="37962"/>
    <cellStyle name="Percent 3 29 2 2" xfId="37963"/>
    <cellStyle name="Percent 3 29 2 2 2" xfId="37964"/>
    <cellStyle name="Percent 3 29 2 3" xfId="37965"/>
    <cellStyle name="Percent 3 3" xfId="37966"/>
    <cellStyle name="Percent 3 3 10" xfId="37967"/>
    <cellStyle name="Percent 3 3 11" xfId="37968"/>
    <cellStyle name="Percent 3 3 12" xfId="37969"/>
    <cellStyle name="Percent 3 3 13" xfId="37970"/>
    <cellStyle name="Percent 3 3 14" xfId="37971"/>
    <cellStyle name="Percent 3 3 15" xfId="37972"/>
    <cellStyle name="Percent 3 3 16" xfId="37973"/>
    <cellStyle name="Percent 3 3 17" xfId="37974"/>
    <cellStyle name="Percent 3 3 18" xfId="37975"/>
    <cellStyle name="Percent 3 3 19" xfId="37976"/>
    <cellStyle name="Percent 3 3 2" xfId="37977"/>
    <cellStyle name="Percent 3 3 2 2" xfId="37978"/>
    <cellStyle name="Percent 3 3 20" xfId="37979"/>
    <cellStyle name="Percent 3 3 21" xfId="37980"/>
    <cellStyle name="Percent 3 3 22" xfId="37981"/>
    <cellStyle name="Percent 3 3 23" xfId="37982"/>
    <cellStyle name="Percent 3 3 24" xfId="37983"/>
    <cellStyle name="Percent 3 3 25" xfId="37984"/>
    <cellStyle name="Percent 3 3 26" xfId="37985"/>
    <cellStyle name="Percent 3 3 27" xfId="37986"/>
    <cellStyle name="Percent 3 3 28" xfId="37987"/>
    <cellStyle name="Percent 3 3 29" xfId="37988"/>
    <cellStyle name="Percent 3 3 3" xfId="37989"/>
    <cellStyle name="Percent 3 3 3 2" xfId="37990"/>
    <cellStyle name="Percent 3 3 30" xfId="37991"/>
    <cellStyle name="Percent 3 3 31" xfId="37992"/>
    <cellStyle name="Percent 3 3 32" xfId="37993"/>
    <cellStyle name="Percent 3 3 33" xfId="37994"/>
    <cellStyle name="Percent 3 3 34" xfId="37995"/>
    <cellStyle name="Percent 3 3 35" xfId="37996"/>
    <cellStyle name="Percent 3 3 36" xfId="37997"/>
    <cellStyle name="Percent 3 3 37" xfId="37998"/>
    <cellStyle name="Percent 3 3 38" xfId="37999"/>
    <cellStyle name="Percent 3 3 39" xfId="38000"/>
    <cellStyle name="Percent 3 3 4" xfId="38001"/>
    <cellStyle name="Percent 3 3 4 2" xfId="38002"/>
    <cellStyle name="Percent 3 3 40" xfId="38003"/>
    <cellStyle name="Percent 3 3 41" xfId="38004"/>
    <cellStyle name="Percent 3 3 42" xfId="38005"/>
    <cellStyle name="Percent 3 3 43" xfId="38006"/>
    <cellStyle name="Percent 3 3 44" xfId="38007"/>
    <cellStyle name="Percent 3 3 45" xfId="38008"/>
    <cellStyle name="Percent 3 3 46" xfId="38009"/>
    <cellStyle name="Percent 3 3 47" xfId="38010"/>
    <cellStyle name="Percent 3 3 48" xfId="38011"/>
    <cellStyle name="Percent 3 3 49" xfId="38012"/>
    <cellStyle name="Percent 3 3 5" xfId="38013"/>
    <cellStyle name="Percent 3 3 50" xfId="38014"/>
    <cellStyle name="Percent 3 3 51" xfId="38015"/>
    <cellStyle name="Percent 3 3 6" xfId="38016"/>
    <cellStyle name="Percent 3 3 7" xfId="38017"/>
    <cellStyle name="Percent 3 3 8" xfId="38018"/>
    <cellStyle name="Percent 3 3 9" xfId="38019"/>
    <cellStyle name="Percent 3 30" xfId="38020"/>
    <cellStyle name="Percent 3 30 2" xfId="38021"/>
    <cellStyle name="Percent 3 30 2 2" xfId="38022"/>
    <cellStyle name="Percent 3 30 2 2 2" xfId="38023"/>
    <cellStyle name="Percent 3 30 2 3" xfId="38024"/>
    <cellStyle name="Percent 3 31" xfId="38025"/>
    <cellStyle name="Percent 3 31 2" xfId="38026"/>
    <cellStyle name="Percent 3 31 2 2" xfId="38027"/>
    <cellStyle name="Percent 3 31 2 2 2" xfId="38028"/>
    <cellStyle name="Percent 3 31 2 3" xfId="38029"/>
    <cellStyle name="Percent 3 32" xfId="38030"/>
    <cellStyle name="Percent 3 32 2" xfId="38031"/>
    <cellStyle name="Percent 3 32 2 2" xfId="38032"/>
    <cellStyle name="Percent 3 32 2 2 2" xfId="38033"/>
    <cellStyle name="Percent 3 32 2 3" xfId="38034"/>
    <cellStyle name="Percent 3 33" xfId="38035"/>
    <cellStyle name="Percent 3 33 2" xfId="38036"/>
    <cellStyle name="Percent 3 33 2 2" xfId="38037"/>
    <cellStyle name="Percent 3 33 2 2 2" xfId="38038"/>
    <cellStyle name="Percent 3 33 2 3" xfId="38039"/>
    <cellStyle name="Percent 3 34" xfId="38040"/>
    <cellStyle name="Percent 3 34 2" xfId="38041"/>
    <cellStyle name="Percent 3 34 2 2" xfId="38042"/>
    <cellStyle name="Percent 3 34 2 2 2" xfId="38043"/>
    <cellStyle name="Percent 3 34 2 3" xfId="38044"/>
    <cellStyle name="Percent 3 35" xfId="38045"/>
    <cellStyle name="Percent 3 35 2" xfId="38046"/>
    <cellStyle name="Percent 3 35 2 2" xfId="38047"/>
    <cellStyle name="Percent 3 35 2 2 2" xfId="38048"/>
    <cellStyle name="Percent 3 35 2 3" xfId="38049"/>
    <cellStyle name="Percent 3 36" xfId="38050"/>
    <cellStyle name="Percent 3 36 2" xfId="38051"/>
    <cellStyle name="Percent 3 36 2 2" xfId="38052"/>
    <cellStyle name="Percent 3 36 2 2 2" xfId="38053"/>
    <cellStyle name="Percent 3 36 2 3" xfId="38054"/>
    <cellStyle name="Percent 3 37" xfId="38055"/>
    <cellStyle name="Percent 3 37 2" xfId="38056"/>
    <cellStyle name="Percent 3 37 2 2" xfId="38057"/>
    <cellStyle name="Percent 3 37 2 2 2" xfId="38058"/>
    <cellStyle name="Percent 3 37 2 3" xfId="38059"/>
    <cellStyle name="Percent 3 38" xfId="38060"/>
    <cellStyle name="Percent 3 38 2" xfId="38061"/>
    <cellStyle name="Percent 3 38 2 2" xfId="38062"/>
    <cellStyle name="Percent 3 38 2 2 2" xfId="38063"/>
    <cellStyle name="Percent 3 38 2 3" xfId="38064"/>
    <cellStyle name="Percent 3 39" xfId="38065"/>
    <cellStyle name="Percent 3 39 2" xfId="38066"/>
    <cellStyle name="Percent 3 39 2 2" xfId="38067"/>
    <cellStyle name="Percent 3 39 2 2 2" xfId="38068"/>
    <cellStyle name="Percent 3 39 2 3" xfId="38069"/>
    <cellStyle name="Percent 3 4" xfId="38070"/>
    <cellStyle name="Percent 3 4 10" xfId="38071"/>
    <cellStyle name="Percent 3 4 11" xfId="38072"/>
    <cellStyle name="Percent 3 4 12" xfId="38073"/>
    <cellStyle name="Percent 3 4 13" xfId="38074"/>
    <cellStyle name="Percent 3 4 14" xfId="38075"/>
    <cellStyle name="Percent 3 4 15" xfId="38076"/>
    <cellStyle name="Percent 3 4 16" xfId="38077"/>
    <cellStyle name="Percent 3 4 17" xfId="38078"/>
    <cellStyle name="Percent 3 4 18" xfId="38079"/>
    <cellStyle name="Percent 3 4 19" xfId="38080"/>
    <cellStyle name="Percent 3 4 2" xfId="38081"/>
    <cellStyle name="Percent 3 4 2 2" xfId="38082"/>
    <cellStyle name="Percent 3 4 20" xfId="38083"/>
    <cellStyle name="Percent 3 4 21" xfId="38084"/>
    <cellStyle name="Percent 3 4 22" xfId="38085"/>
    <cellStyle name="Percent 3 4 23" xfId="38086"/>
    <cellStyle name="Percent 3 4 24" xfId="38087"/>
    <cellStyle name="Percent 3 4 25" xfId="38088"/>
    <cellStyle name="Percent 3 4 26" xfId="38089"/>
    <cellStyle name="Percent 3 4 27" xfId="38090"/>
    <cellStyle name="Percent 3 4 28" xfId="38091"/>
    <cellStyle name="Percent 3 4 29" xfId="38092"/>
    <cellStyle name="Percent 3 4 3" xfId="38093"/>
    <cellStyle name="Percent 3 4 3 2" xfId="38094"/>
    <cellStyle name="Percent 3 4 30" xfId="38095"/>
    <cellStyle name="Percent 3 4 31" xfId="38096"/>
    <cellStyle name="Percent 3 4 32" xfId="38097"/>
    <cellStyle name="Percent 3 4 33" xfId="38098"/>
    <cellStyle name="Percent 3 4 34" xfId="38099"/>
    <cellStyle name="Percent 3 4 35" xfId="38100"/>
    <cellStyle name="Percent 3 4 36" xfId="38101"/>
    <cellStyle name="Percent 3 4 37" xfId="38102"/>
    <cellStyle name="Percent 3 4 38" xfId="38103"/>
    <cellStyle name="Percent 3 4 39" xfId="38104"/>
    <cellStyle name="Percent 3 4 4" xfId="38105"/>
    <cellStyle name="Percent 3 4 4 2" xfId="38106"/>
    <cellStyle name="Percent 3 4 40" xfId="38107"/>
    <cellStyle name="Percent 3 4 41" xfId="38108"/>
    <cellStyle name="Percent 3 4 42" xfId="38109"/>
    <cellStyle name="Percent 3 4 43" xfId="38110"/>
    <cellStyle name="Percent 3 4 44" xfId="38111"/>
    <cellStyle name="Percent 3 4 45" xfId="38112"/>
    <cellStyle name="Percent 3 4 46" xfId="38113"/>
    <cellStyle name="Percent 3 4 47" xfId="38114"/>
    <cellStyle name="Percent 3 4 48" xfId="38115"/>
    <cellStyle name="Percent 3 4 49" xfId="38116"/>
    <cellStyle name="Percent 3 4 5" xfId="38117"/>
    <cellStyle name="Percent 3 4 50" xfId="38118"/>
    <cellStyle name="Percent 3 4 51" xfId="38119"/>
    <cellStyle name="Percent 3 4 6" xfId="38120"/>
    <cellStyle name="Percent 3 4 7" xfId="38121"/>
    <cellStyle name="Percent 3 4 8" xfId="38122"/>
    <cellStyle name="Percent 3 4 9" xfId="38123"/>
    <cellStyle name="Percent 3 40" xfId="38124"/>
    <cellStyle name="Percent 3 40 2" xfId="38125"/>
    <cellStyle name="Percent 3 40 3" xfId="38126"/>
    <cellStyle name="Percent 3 41" xfId="38127"/>
    <cellStyle name="Percent 3 42" xfId="38128"/>
    <cellStyle name="Percent 3 43" xfId="38129"/>
    <cellStyle name="Percent 3 44" xfId="38130"/>
    <cellStyle name="Percent 3 45" xfId="38131"/>
    <cellStyle name="Percent 3 46" xfId="38132"/>
    <cellStyle name="Percent 3 47" xfId="38133"/>
    <cellStyle name="Percent 3 5" xfId="38134"/>
    <cellStyle name="Percent 3 5 2" xfId="38135"/>
    <cellStyle name="Percent 3 6" xfId="38136"/>
    <cellStyle name="Percent 3 6 2" xfId="38137"/>
    <cellStyle name="Percent 3 6 2 2" xfId="38138"/>
    <cellStyle name="Percent 3 6 2 2 2" xfId="38139"/>
    <cellStyle name="Percent 3 6 2 3" xfId="38140"/>
    <cellStyle name="Percent 3 7" xfId="38141"/>
    <cellStyle name="Percent 3 7 2" xfId="38142"/>
    <cellStyle name="Percent 3 7 2 2" xfId="38143"/>
    <cellStyle name="Percent 3 7 2 2 2" xfId="38144"/>
    <cellStyle name="Percent 3 7 2 3" xfId="38145"/>
    <cellStyle name="Percent 3 8" xfId="38146"/>
    <cellStyle name="Percent 3 8 2" xfId="38147"/>
    <cellStyle name="Percent 3 8 2 2" xfId="38148"/>
    <cellStyle name="Percent 3 8 2 2 2" xfId="38149"/>
    <cellStyle name="Percent 3 8 2 3" xfId="38150"/>
    <cellStyle name="Percent 3 9" xfId="38151"/>
    <cellStyle name="Percent 3 9 2" xfId="38152"/>
    <cellStyle name="Percent 3 9 2 2" xfId="38153"/>
    <cellStyle name="Percent 3 9 2 2 2" xfId="38154"/>
    <cellStyle name="Percent 3 9 2 3" xfId="38155"/>
    <cellStyle name="Percent 30" xfId="38156"/>
    <cellStyle name="Percent 31" xfId="38157"/>
    <cellStyle name="Percent 31 2" xfId="38158"/>
    <cellStyle name="Percent 32" xfId="38159"/>
    <cellStyle name="Percent 32 2" xfId="38160"/>
    <cellStyle name="Percent 32 3" xfId="38161"/>
    <cellStyle name="Percent 33" xfId="38162"/>
    <cellStyle name="Percent 33 2" xfId="38163"/>
    <cellStyle name="Percent 33 3" xfId="38164"/>
    <cellStyle name="Percent 34" xfId="38165"/>
    <cellStyle name="Percent 34 2" xfId="38166"/>
    <cellStyle name="Percent 34 3" xfId="38167"/>
    <cellStyle name="Percent 35" xfId="38168"/>
    <cellStyle name="Percent 36" xfId="38169"/>
    <cellStyle name="Percent 36 2" xfId="38170"/>
    <cellStyle name="Percent 36 3" xfId="38171"/>
    <cellStyle name="Percent 37" xfId="38172"/>
    <cellStyle name="Percent 37 2" xfId="38173"/>
    <cellStyle name="Percent 37 3" xfId="38174"/>
    <cellStyle name="Percent 37 4" xfId="38175"/>
    <cellStyle name="Percent 38" xfId="38176"/>
    <cellStyle name="Percent 38 2" xfId="38177"/>
    <cellStyle name="Percent 38 3" xfId="38178"/>
    <cellStyle name="Percent 39" xfId="38179"/>
    <cellStyle name="Percent 4" xfId="38180"/>
    <cellStyle name="Percent 4 10" xfId="38181"/>
    <cellStyle name="Percent 4 10 2" xfId="38182"/>
    <cellStyle name="Percent 4 10 2 2" xfId="38183"/>
    <cellStyle name="Percent 4 10 2 2 2" xfId="38184"/>
    <cellStyle name="Percent 4 10 2 3" xfId="38185"/>
    <cellStyle name="Percent 4 11" xfId="38186"/>
    <cellStyle name="Percent 4 11 2" xfId="38187"/>
    <cellStyle name="Percent 4 11 2 2" xfId="38188"/>
    <cellStyle name="Percent 4 11 2 2 2" xfId="38189"/>
    <cellStyle name="Percent 4 11 2 3" xfId="38190"/>
    <cellStyle name="Percent 4 12" xfId="38191"/>
    <cellStyle name="Percent 4 12 2" xfId="38192"/>
    <cellStyle name="Percent 4 12 2 2" xfId="38193"/>
    <cellStyle name="Percent 4 12 2 2 2" xfId="38194"/>
    <cellStyle name="Percent 4 12 2 3" xfId="38195"/>
    <cellStyle name="Percent 4 13" xfId="38196"/>
    <cellStyle name="Percent 4 13 2" xfId="38197"/>
    <cellStyle name="Percent 4 13 2 2" xfId="38198"/>
    <cellStyle name="Percent 4 13 2 2 2" xfId="38199"/>
    <cellStyle name="Percent 4 13 2 3" xfId="38200"/>
    <cellStyle name="Percent 4 14" xfId="38201"/>
    <cellStyle name="Percent 4 14 2" xfId="38202"/>
    <cellStyle name="Percent 4 14 3" xfId="38203"/>
    <cellStyle name="Percent 4 14 4" xfId="38204"/>
    <cellStyle name="Percent 4 15" xfId="38205"/>
    <cellStyle name="Percent 4 15 2" xfId="38206"/>
    <cellStyle name="Percent 4 16" xfId="38207"/>
    <cellStyle name="Percent 4 16 2" xfId="38208"/>
    <cellStyle name="Percent 4 17" xfId="38209"/>
    <cellStyle name="Percent 4 17 2" xfId="38210"/>
    <cellStyle name="Percent 4 17 3" xfId="38211"/>
    <cellStyle name="Percent 4 18" xfId="38212"/>
    <cellStyle name="Percent 4 18 2" xfId="38213"/>
    <cellStyle name="Percent 4 19" xfId="38214"/>
    <cellStyle name="Percent 4 19 2" xfId="38215"/>
    <cellStyle name="Percent 4 2" xfId="38216"/>
    <cellStyle name="Percent 4 20" xfId="38217"/>
    <cellStyle name="Percent 4 21" xfId="38218"/>
    <cellStyle name="Percent 4 22" xfId="38219"/>
    <cellStyle name="Percent 4 23" xfId="38220"/>
    <cellStyle name="Percent 4 24" xfId="38221"/>
    <cellStyle name="Percent 4 25" xfId="38222"/>
    <cellStyle name="Percent 4 26" xfId="38223"/>
    <cellStyle name="Percent 4 27" xfId="38224"/>
    <cellStyle name="Percent 4 28" xfId="38225"/>
    <cellStyle name="Percent 4 29" xfId="38226"/>
    <cellStyle name="Percent 4 3" xfId="38227"/>
    <cellStyle name="Percent 4 3 2" xfId="38228"/>
    <cellStyle name="Percent 4 30" xfId="38229"/>
    <cellStyle name="Percent 4 31" xfId="38230"/>
    <cellStyle name="Percent 4 32" xfId="38231"/>
    <cellStyle name="Percent 4 33" xfId="38232"/>
    <cellStyle name="Percent 4 34" xfId="38233"/>
    <cellStyle name="Percent 4 35" xfId="38234"/>
    <cellStyle name="Percent 4 36" xfId="38235"/>
    <cellStyle name="Percent 4 37" xfId="38236"/>
    <cellStyle name="Percent 4 38" xfId="38237"/>
    <cellStyle name="Percent 4 39" xfId="38238"/>
    <cellStyle name="Percent 4 4" xfId="38239"/>
    <cellStyle name="Percent 4 4 2" xfId="38240"/>
    <cellStyle name="Percent 4 4 2 2" xfId="38241"/>
    <cellStyle name="Percent 4 4 2 2 2" xfId="38242"/>
    <cellStyle name="Percent 4 4 2 3" xfId="38243"/>
    <cellStyle name="Percent 4 40" xfId="38244"/>
    <cellStyle name="Percent 4 41" xfId="38245"/>
    <cellStyle name="Percent 4 42" xfId="38246"/>
    <cellStyle name="Percent 4 43" xfId="38247"/>
    <cellStyle name="Percent 4 44" xfId="38248"/>
    <cellStyle name="Percent 4 45" xfId="38249"/>
    <cellStyle name="Percent 4 46" xfId="38250"/>
    <cellStyle name="Percent 4 47" xfId="38251"/>
    <cellStyle name="Percent 4 48" xfId="38252"/>
    <cellStyle name="Percent 4 49" xfId="38253"/>
    <cellStyle name="Percent 4 5" xfId="38254"/>
    <cellStyle name="Percent 4 5 2" xfId="38255"/>
    <cellStyle name="Percent 4 5 2 2" xfId="38256"/>
    <cellStyle name="Percent 4 5 2 2 2" xfId="38257"/>
    <cellStyle name="Percent 4 5 2 3" xfId="38258"/>
    <cellStyle name="Percent 4 50" xfId="38259"/>
    <cellStyle name="Percent 4 51" xfId="38260"/>
    <cellStyle name="Percent 4 52" xfId="38261"/>
    <cellStyle name="Percent 4 53" xfId="38262"/>
    <cellStyle name="Percent 4 54" xfId="38263"/>
    <cellStyle name="Percent 4 55" xfId="38264"/>
    <cellStyle name="Percent 4 56" xfId="38265"/>
    <cellStyle name="Percent 4 57" xfId="38266"/>
    <cellStyle name="Percent 4 58" xfId="38267"/>
    <cellStyle name="Percent 4 59" xfId="38268"/>
    <cellStyle name="Percent 4 6" xfId="38269"/>
    <cellStyle name="Percent 4 6 2" xfId="38270"/>
    <cellStyle name="Percent 4 6 2 2" xfId="38271"/>
    <cellStyle name="Percent 4 6 2 2 2" xfId="38272"/>
    <cellStyle name="Percent 4 6 2 3" xfId="38273"/>
    <cellStyle name="Percent 4 60" xfId="38274"/>
    <cellStyle name="Percent 4 61" xfId="38275"/>
    <cellStyle name="Percent 4 62" xfId="38276"/>
    <cellStyle name="Percent 4 63" xfId="38277"/>
    <cellStyle name="Percent 4 7" xfId="38278"/>
    <cellStyle name="Percent 4 7 2" xfId="38279"/>
    <cellStyle name="Percent 4 7 2 2" xfId="38280"/>
    <cellStyle name="Percent 4 7 2 2 2" xfId="38281"/>
    <cellStyle name="Percent 4 7 2 3" xfId="38282"/>
    <cellStyle name="Percent 4 8" xfId="38283"/>
    <cellStyle name="Percent 4 8 2" xfId="38284"/>
    <cellStyle name="Percent 4 8 2 2" xfId="38285"/>
    <cellStyle name="Percent 4 8 2 2 2" xfId="38286"/>
    <cellStyle name="Percent 4 8 2 3" xfId="38287"/>
    <cellStyle name="Percent 4 9" xfId="38288"/>
    <cellStyle name="Percent 4 9 2" xfId="38289"/>
    <cellStyle name="Percent 4 9 2 2" xfId="38290"/>
    <cellStyle name="Percent 4 9 2 2 2" xfId="38291"/>
    <cellStyle name="Percent 4 9 2 3" xfId="38292"/>
    <cellStyle name="Percent 40" xfId="38293"/>
    <cellStyle name="Percent 41" xfId="38294"/>
    <cellStyle name="Percent 42" xfId="38295"/>
    <cellStyle name="Percent 43" xfId="38296"/>
    <cellStyle name="Percent 44" xfId="38297"/>
    <cellStyle name="Percent 45" xfId="38298"/>
    <cellStyle name="Percent 46" xfId="38299"/>
    <cellStyle name="Percent 47" xfId="38300"/>
    <cellStyle name="Percent 48" xfId="38301"/>
    <cellStyle name="Percent 49" xfId="38302"/>
    <cellStyle name="Percent 5" xfId="38303"/>
    <cellStyle name="Percent 5 10" xfId="38304"/>
    <cellStyle name="Percent 5 10 2" xfId="38305"/>
    <cellStyle name="Percent 5 10 2 2" xfId="38306"/>
    <cellStyle name="Percent 5 10 2 2 2" xfId="38307"/>
    <cellStyle name="Percent 5 10 2 3" xfId="38308"/>
    <cellStyle name="Percent 5 11" xfId="38309"/>
    <cellStyle name="Percent 5 11 2" xfId="38310"/>
    <cellStyle name="Percent 5 11 2 2" xfId="38311"/>
    <cellStyle name="Percent 5 11 2 2 2" xfId="38312"/>
    <cellStyle name="Percent 5 11 2 3" xfId="38313"/>
    <cellStyle name="Percent 5 12" xfId="38314"/>
    <cellStyle name="Percent 5 12 2" xfId="38315"/>
    <cellStyle name="Percent 5 12 2 2" xfId="38316"/>
    <cellStyle name="Percent 5 12 2 2 2" xfId="38317"/>
    <cellStyle name="Percent 5 12 2 3" xfId="38318"/>
    <cellStyle name="Percent 5 13" xfId="38319"/>
    <cellStyle name="Percent 5 13 2" xfId="38320"/>
    <cellStyle name="Percent 5 13 3" xfId="38321"/>
    <cellStyle name="Percent 5 14" xfId="38322"/>
    <cellStyle name="Percent 5 15" xfId="38323"/>
    <cellStyle name="Percent 5 16" xfId="38324"/>
    <cellStyle name="Percent 5 17" xfId="38325"/>
    <cellStyle name="Percent 5 18" xfId="38326"/>
    <cellStyle name="Percent 5 19" xfId="38327"/>
    <cellStyle name="Percent 5 2" xfId="38328"/>
    <cellStyle name="Percent 5 2 2" xfId="38329"/>
    <cellStyle name="Percent 5 20" xfId="38330"/>
    <cellStyle name="Percent 5 21" xfId="38331"/>
    <cellStyle name="Percent 5 3" xfId="38332"/>
    <cellStyle name="Percent 5 3 2" xfId="38333"/>
    <cellStyle name="Percent 5 4" xfId="38334"/>
    <cellStyle name="Percent 5 4 2" xfId="38335"/>
    <cellStyle name="Percent 5 5" xfId="38336"/>
    <cellStyle name="Percent 5 5 2" xfId="38337"/>
    <cellStyle name="Percent 5 6" xfId="38338"/>
    <cellStyle name="Percent 5 6 2" xfId="38339"/>
    <cellStyle name="Percent 5 7" xfId="38340"/>
    <cellStyle name="Percent 5 7 2" xfId="38341"/>
    <cellStyle name="Percent 5 8" xfId="38342"/>
    <cellStyle name="Percent 5 8 2" xfId="38343"/>
    <cellStyle name="Percent 5 9" xfId="38344"/>
    <cellStyle name="Percent 5 9 2" xfId="38345"/>
    <cellStyle name="Percent 5 9 2 2" xfId="38346"/>
    <cellStyle name="Percent 5 9 2 2 2" xfId="38347"/>
    <cellStyle name="Percent 5 9 2 3" xfId="38348"/>
    <cellStyle name="Percent 50" xfId="38349"/>
    <cellStyle name="Percent 51" xfId="38350"/>
    <cellStyle name="Percent 52" xfId="38351"/>
    <cellStyle name="Percent 53" xfId="38352"/>
    <cellStyle name="Percent 54" xfId="38353"/>
    <cellStyle name="Percent 55" xfId="38354"/>
    <cellStyle name="Percent 56" xfId="38355"/>
    <cellStyle name="Percent 57" xfId="38356"/>
    <cellStyle name="Percent 58" xfId="9"/>
    <cellStyle name="Percent 6" xfId="38357"/>
    <cellStyle name="Percent 6 10" xfId="38358"/>
    <cellStyle name="Percent 6 10 2" xfId="38359"/>
    <cellStyle name="Percent 6 10 2 2" xfId="38360"/>
    <cellStyle name="Percent 6 10 2 2 2" xfId="38361"/>
    <cellStyle name="Percent 6 10 2 3" xfId="38362"/>
    <cellStyle name="Percent 6 11" xfId="38363"/>
    <cellStyle name="Percent 6 11 2" xfId="38364"/>
    <cellStyle name="Percent 6 11 2 2" xfId="38365"/>
    <cellStyle name="Percent 6 11 2 2 2" xfId="38366"/>
    <cellStyle name="Percent 6 11 2 3" xfId="38367"/>
    <cellStyle name="Percent 6 12" xfId="38368"/>
    <cellStyle name="Percent 6 12 2" xfId="38369"/>
    <cellStyle name="Percent 6 12 2 2" xfId="38370"/>
    <cellStyle name="Percent 6 12 2 2 2" xfId="38371"/>
    <cellStyle name="Percent 6 12 2 3" xfId="38372"/>
    <cellStyle name="Percent 6 13" xfId="38373"/>
    <cellStyle name="Percent 6 13 2" xfId="38374"/>
    <cellStyle name="Percent 6 14" xfId="38375"/>
    <cellStyle name="Percent 6 15" xfId="38376"/>
    <cellStyle name="Percent 6 16" xfId="38377"/>
    <cellStyle name="Percent 6 17" xfId="38378"/>
    <cellStyle name="Percent 6 18" xfId="38379"/>
    <cellStyle name="Percent 6 19" xfId="38380"/>
    <cellStyle name="Percent 6 2" xfId="38381"/>
    <cellStyle name="Percent 6 2 2" xfId="38382"/>
    <cellStyle name="Percent 6 20" xfId="38383"/>
    <cellStyle name="Percent 6 21" xfId="38384"/>
    <cellStyle name="Percent 6 3" xfId="38385"/>
    <cellStyle name="Percent 6 3 2" xfId="38386"/>
    <cellStyle name="Percent 6 4" xfId="38387"/>
    <cellStyle name="Percent 6 4 2" xfId="38388"/>
    <cellStyle name="Percent 6 5" xfId="38389"/>
    <cellStyle name="Percent 6 5 2" xfId="38390"/>
    <cellStyle name="Percent 6 6" xfId="38391"/>
    <cellStyle name="Percent 6 6 2" xfId="38392"/>
    <cellStyle name="Percent 6 7" xfId="38393"/>
    <cellStyle name="Percent 6 7 2" xfId="38394"/>
    <cellStyle name="Percent 6 8" xfId="38395"/>
    <cellStyle name="Percent 6 8 2" xfId="38396"/>
    <cellStyle name="Percent 6 9" xfId="38397"/>
    <cellStyle name="Percent 6 9 2" xfId="38398"/>
    <cellStyle name="Percent 6 9 2 2" xfId="38399"/>
    <cellStyle name="Percent 6 9 2 2 2" xfId="38400"/>
    <cellStyle name="Percent 6 9 2 3" xfId="38401"/>
    <cellStyle name="Percent 63" xfId="44771"/>
    <cellStyle name="Percent 64" xfId="44772"/>
    <cellStyle name="Percent 7" xfId="38402"/>
    <cellStyle name="Percent 7 2" xfId="38403"/>
    <cellStyle name="Percent 7 3" xfId="38404"/>
    <cellStyle name="Percent 7 4" xfId="38405"/>
    <cellStyle name="Percent 7 5" xfId="38406"/>
    <cellStyle name="Percent 7 6" xfId="38407"/>
    <cellStyle name="Percent 7 7" xfId="38408"/>
    <cellStyle name="Percent 7 8" xfId="38409"/>
    <cellStyle name="Percent 8" xfId="38410"/>
    <cellStyle name="Percent 8 10" xfId="38411"/>
    <cellStyle name="Percent 8 11" xfId="38412"/>
    <cellStyle name="Percent 8 12" xfId="38413"/>
    <cellStyle name="Percent 8 13" xfId="38414"/>
    <cellStyle name="Percent 8 14" xfId="38415"/>
    <cellStyle name="Percent 8 15" xfId="38416"/>
    <cellStyle name="Percent 8 16" xfId="38417"/>
    <cellStyle name="Percent 8 17" xfId="38418"/>
    <cellStyle name="Percent 8 18" xfId="38419"/>
    <cellStyle name="Percent 8 19" xfId="38420"/>
    <cellStyle name="Percent 8 2" xfId="38421"/>
    <cellStyle name="Percent 8 2 10" xfId="38422"/>
    <cellStyle name="Percent 8 2 11" xfId="38423"/>
    <cellStyle name="Percent 8 2 12" xfId="38424"/>
    <cellStyle name="Percent 8 2 13" xfId="38425"/>
    <cellStyle name="Percent 8 2 14" xfId="38426"/>
    <cellStyle name="Percent 8 2 15" xfId="38427"/>
    <cellStyle name="Percent 8 2 16" xfId="38428"/>
    <cellStyle name="Percent 8 2 17" xfId="38429"/>
    <cellStyle name="Percent 8 2 18" xfId="38430"/>
    <cellStyle name="Percent 8 2 19" xfId="38431"/>
    <cellStyle name="Percent 8 2 2" xfId="38432"/>
    <cellStyle name="Percent 8 2 2 2" xfId="38433"/>
    <cellStyle name="Percent 8 2 2 2 2" xfId="38434"/>
    <cellStyle name="Percent 8 2 2 2 2 2" xfId="38435"/>
    <cellStyle name="Percent 8 2 2 2 3" xfId="38436"/>
    <cellStyle name="Percent 8 2 20" xfId="38437"/>
    <cellStyle name="Percent 8 2 21" xfId="38438"/>
    <cellStyle name="Percent 8 2 22" xfId="38439"/>
    <cellStyle name="Percent 8 2 23" xfId="38440"/>
    <cellStyle name="Percent 8 2 24" xfId="38441"/>
    <cellStyle name="Percent 8 2 25" xfId="38442"/>
    <cellStyle name="Percent 8 2 26" xfId="38443"/>
    <cellStyle name="Percent 8 2 27" xfId="38444"/>
    <cellStyle name="Percent 8 2 28" xfId="38445"/>
    <cellStyle name="Percent 8 2 29" xfId="38446"/>
    <cellStyle name="Percent 8 2 3" xfId="38447"/>
    <cellStyle name="Percent 8 2 3 2" xfId="38448"/>
    <cellStyle name="Percent 8 2 30" xfId="38449"/>
    <cellStyle name="Percent 8 2 31" xfId="38450"/>
    <cellStyle name="Percent 8 2 32" xfId="38451"/>
    <cellStyle name="Percent 8 2 33" xfId="38452"/>
    <cellStyle name="Percent 8 2 34" xfId="38453"/>
    <cellStyle name="Percent 8 2 35" xfId="38454"/>
    <cellStyle name="Percent 8 2 36" xfId="38455"/>
    <cellStyle name="Percent 8 2 37" xfId="38456"/>
    <cellStyle name="Percent 8 2 38" xfId="38457"/>
    <cellStyle name="Percent 8 2 39" xfId="38458"/>
    <cellStyle name="Percent 8 2 4" xfId="38459"/>
    <cellStyle name="Percent 8 2 4 2" xfId="38460"/>
    <cellStyle name="Percent 8 2 40" xfId="38461"/>
    <cellStyle name="Percent 8 2 41" xfId="38462"/>
    <cellStyle name="Percent 8 2 42" xfId="38463"/>
    <cellStyle name="Percent 8 2 43" xfId="38464"/>
    <cellStyle name="Percent 8 2 44" xfId="38465"/>
    <cellStyle name="Percent 8 2 45" xfId="38466"/>
    <cellStyle name="Percent 8 2 46" xfId="38467"/>
    <cellStyle name="Percent 8 2 47" xfId="38468"/>
    <cellStyle name="Percent 8 2 48" xfId="38469"/>
    <cellStyle name="Percent 8 2 49" xfId="38470"/>
    <cellStyle name="Percent 8 2 5" xfId="38471"/>
    <cellStyle name="Percent 8 2 50" xfId="38472"/>
    <cellStyle name="Percent 8 2 51" xfId="38473"/>
    <cellStyle name="Percent 8 2 6" xfId="38474"/>
    <cellStyle name="Percent 8 2 7" xfId="38475"/>
    <cellStyle name="Percent 8 2 8" xfId="38476"/>
    <cellStyle name="Percent 8 2 9" xfId="38477"/>
    <cellStyle name="Percent 8 20" xfId="38478"/>
    <cellStyle name="Percent 8 21" xfId="38479"/>
    <cellStyle name="Percent 8 22" xfId="38480"/>
    <cellStyle name="Percent 8 23" xfId="38481"/>
    <cellStyle name="Percent 8 24" xfId="38482"/>
    <cellStyle name="Percent 8 25" xfId="38483"/>
    <cellStyle name="Percent 8 25 2" xfId="38484"/>
    <cellStyle name="Percent 8 26" xfId="38485"/>
    <cellStyle name="Percent 8 27" xfId="38486"/>
    <cellStyle name="Percent 8 28" xfId="38487"/>
    <cellStyle name="Percent 8 29" xfId="38488"/>
    <cellStyle name="Percent 8 3" xfId="38489"/>
    <cellStyle name="Percent 8 3 2" xfId="38490"/>
    <cellStyle name="Percent 8 3 3" xfId="38491"/>
    <cellStyle name="Percent 8 3 4" xfId="38492"/>
    <cellStyle name="Percent 8 30" xfId="38493"/>
    <cellStyle name="Percent 8 31" xfId="38494"/>
    <cellStyle name="Percent 8 32" xfId="38495"/>
    <cellStyle name="Percent 8 33" xfId="38496"/>
    <cellStyle name="Percent 8 34" xfId="38497"/>
    <cellStyle name="Percent 8 35" xfId="38498"/>
    <cellStyle name="Percent 8 36" xfId="38499"/>
    <cellStyle name="Percent 8 37" xfId="38500"/>
    <cellStyle name="Percent 8 38" xfId="38501"/>
    <cellStyle name="Percent 8 39" xfId="38502"/>
    <cellStyle name="Percent 8 4" xfId="38503"/>
    <cellStyle name="Percent 8 4 2" xfId="38504"/>
    <cellStyle name="Percent 8 40" xfId="38505"/>
    <cellStyle name="Percent 8 41" xfId="38506"/>
    <cellStyle name="Percent 8 42" xfId="38507"/>
    <cellStyle name="Percent 8 43" xfId="38508"/>
    <cellStyle name="Percent 8 44" xfId="38509"/>
    <cellStyle name="Percent 8 45" xfId="38510"/>
    <cellStyle name="Percent 8 46" xfId="38511"/>
    <cellStyle name="Percent 8 47" xfId="38512"/>
    <cellStyle name="Percent 8 48" xfId="38513"/>
    <cellStyle name="Percent 8 49" xfId="38514"/>
    <cellStyle name="Percent 8 5" xfId="38515"/>
    <cellStyle name="Percent 8 5 2" xfId="38516"/>
    <cellStyle name="Percent 8 50" xfId="38517"/>
    <cellStyle name="Percent 8 51" xfId="38518"/>
    <cellStyle name="Percent 8 52" xfId="38519"/>
    <cellStyle name="Percent 8 6" xfId="38520"/>
    <cellStyle name="Percent 8 6 2" xfId="38521"/>
    <cellStyle name="Percent 8 6 3" xfId="38522"/>
    <cellStyle name="Percent 8 7" xfId="38523"/>
    <cellStyle name="Percent 8 7 2" xfId="38524"/>
    <cellStyle name="Percent 8 8" xfId="38525"/>
    <cellStyle name="Percent 8 8 2" xfId="38526"/>
    <cellStyle name="Percent 8 9" xfId="38527"/>
    <cellStyle name="Percent 9" xfId="38528"/>
    <cellStyle name="Percent 9 2" xfId="38529"/>
    <cellStyle name="Percent 9 3" xfId="38530"/>
    <cellStyle name="Percent 9 4" xfId="38531"/>
    <cellStyle name="Percent 9 5" xfId="38532"/>
    <cellStyle name="Percent 9 6" xfId="38533"/>
    <cellStyle name="Percent 9 7" xfId="38534"/>
    <cellStyle name="Percent Input" xfId="38535"/>
    <cellStyle name="Percent(0)" xfId="38536"/>
    <cellStyle name="Percent(1)" xfId="38537"/>
    <cellStyle name="Percent(2)" xfId="38538"/>
    <cellStyle name="Percent*" xfId="38539"/>
    <cellStyle name="Percent[1]" xfId="38540"/>
    <cellStyle name="Percent[2]" xfId="38541"/>
    <cellStyle name="Percent[2D]" xfId="38542"/>
    <cellStyle name="PrePop Currency (0)" xfId="38543"/>
    <cellStyle name="PrePop Currency (2)" xfId="38544"/>
    <cellStyle name="PrePop Units (0)" xfId="38545"/>
    <cellStyle name="PrePop Units (1)" xfId="38546"/>
    <cellStyle name="PrePop Units (2)" xfId="38547"/>
    <cellStyle name="PROTECTED" xfId="38548"/>
    <cellStyle name="PSChar" xfId="38549"/>
    <cellStyle name="PSChar 10" xfId="38550"/>
    <cellStyle name="PSChar 10 2" xfId="38551"/>
    <cellStyle name="PSChar 10 3" xfId="38552"/>
    <cellStyle name="PSChar 11" xfId="38553"/>
    <cellStyle name="PSChar 12" xfId="38554"/>
    <cellStyle name="PSChar 13" xfId="38555"/>
    <cellStyle name="PSChar 14" xfId="38556"/>
    <cellStyle name="PSChar 15" xfId="38557"/>
    <cellStyle name="PSChar 2" xfId="38558"/>
    <cellStyle name="PSChar 2 10" xfId="38559"/>
    <cellStyle name="PSChar 2 10 2" xfId="38560"/>
    <cellStyle name="PSChar 2 10 3" xfId="38561"/>
    <cellStyle name="PSChar 2 11" xfId="38562"/>
    <cellStyle name="PSChar 2 11 2" xfId="38563"/>
    <cellStyle name="PSChar 2 11 3" xfId="38564"/>
    <cellStyle name="PSChar 2 12" xfId="38565"/>
    <cellStyle name="PSChar 2 12 2" xfId="38566"/>
    <cellStyle name="PSChar 2 12 3" xfId="38567"/>
    <cellStyle name="PSChar 2 13" xfId="38568"/>
    <cellStyle name="PSChar 2 13 2" xfId="38569"/>
    <cellStyle name="PSChar 2 13 3" xfId="38570"/>
    <cellStyle name="PSChar 2 14" xfId="38571"/>
    <cellStyle name="PSChar 2 14 2" xfId="38572"/>
    <cellStyle name="PSChar 2 14 3" xfId="38573"/>
    <cellStyle name="PSChar 2 15" xfId="38574"/>
    <cellStyle name="PSChar 2 15 2" xfId="38575"/>
    <cellStyle name="PSChar 2 15 3" xfId="38576"/>
    <cellStyle name="PSChar 2 16" xfId="38577"/>
    <cellStyle name="PSChar 2 16 2" xfId="38578"/>
    <cellStyle name="PSChar 2 16 3" xfId="38579"/>
    <cellStyle name="PSChar 2 17" xfId="38580"/>
    <cellStyle name="PSChar 2 17 2" xfId="38581"/>
    <cellStyle name="PSChar 2 17 3" xfId="38582"/>
    <cellStyle name="PSChar 2 18" xfId="38583"/>
    <cellStyle name="PSChar 2 18 2" xfId="38584"/>
    <cellStyle name="PSChar 2 18 3" xfId="38585"/>
    <cellStyle name="PSChar 2 19" xfId="38586"/>
    <cellStyle name="PSChar 2 19 2" xfId="38587"/>
    <cellStyle name="PSChar 2 19 3" xfId="38588"/>
    <cellStyle name="PSChar 2 2" xfId="38589"/>
    <cellStyle name="PSChar 2 2 10" xfId="38590"/>
    <cellStyle name="PSChar 2 2 10 2" xfId="38591"/>
    <cellStyle name="PSChar 2 2 10 3" xfId="38592"/>
    <cellStyle name="PSChar 2 2 11" xfId="38593"/>
    <cellStyle name="PSChar 2 2 11 2" xfId="38594"/>
    <cellStyle name="PSChar 2 2 11 3" xfId="38595"/>
    <cellStyle name="PSChar 2 2 12" xfId="38596"/>
    <cellStyle name="PSChar 2 2 12 2" xfId="38597"/>
    <cellStyle name="PSChar 2 2 12 3" xfId="38598"/>
    <cellStyle name="PSChar 2 2 13" xfId="38599"/>
    <cellStyle name="PSChar 2 2 13 2" xfId="38600"/>
    <cellStyle name="PSChar 2 2 13 3" xfId="38601"/>
    <cellStyle name="PSChar 2 2 14" xfId="38602"/>
    <cellStyle name="PSChar 2 2 14 2" xfId="38603"/>
    <cellStyle name="PSChar 2 2 14 3" xfId="38604"/>
    <cellStyle name="PSChar 2 2 15" xfId="38605"/>
    <cellStyle name="PSChar 2 2 15 2" xfId="38606"/>
    <cellStyle name="PSChar 2 2 15 3" xfId="38607"/>
    <cellStyle name="PSChar 2 2 16" xfId="38608"/>
    <cellStyle name="PSChar 2 2 16 2" xfId="38609"/>
    <cellStyle name="PSChar 2 2 16 3" xfId="38610"/>
    <cellStyle name="PSChar 2 2 17" xfId="38611"/>
    <cellStyle name="PSChar 2 2 17 2" xfId="38612"/>
    <cellStyle name="PSChar 2 2 17 3" xfId="38613"/>
    <cellStyle name="PSChar 2 2 18" xfId="38614"/>
    <cellStyle name="PSChar 2 2 18 2" xfId="38615"/>
    <cellStyle name="PSChar 2 2 18 3" xfId="38616"/>
    <cellStyle name="PSChar 2 2 19" xfId="38617"/>
    <cellStyle name="PSChar 2 2 19 2" xfId="38618"/>
    <cellStyle name="PSChar 2 2 19 3" xfId="38619"/>
    <cellStyle name="PSChar 2 2 2" xfId="38620"/>
    <cellStyle name="PSChar 2 2 2 2" xfId="38621"/>
    <cellStyle name="PSChar 2 2 2 2 2" xfId="38622"/>
    <cellStyle name="PSChar 2 2 2 2 2 2" xfId="38623"/>
    <cellStyle name="PSChar 2 2 2 2 2 3" xfId="38624"/>
    <cellStyle name="PSChar 2 2 2 2 3" xfId="38625"/>
    <cellStyle name="PSChar 2 2 2 2 4" xfId="38626"/>
    <cellStyle name="PSChar 2 2 2 3" xfId="38627"/>
    <cellStyle name="PSChar 2 2 2 4" xfId="38628"/>
    <cellStyle name="PSChar 2 2 20" xfId="38629"/>
    <cellStyle name="PSChar 2 2 20 2" xfId="38630"/>
    <cellStyle name="PSChar 2 2 20 3" xfId="38631"/>
    <cellStyle name="PSChar 2 2 21" xfId="38632"/>
    <cellStyle name="PSChar 2 2 21 2" xfId="38633"/>
    <cellStyle name="PSChar 2 2 21 3" xfId="38634"/>
    <cellStyle name="PSChar 2 2 22" xfId="38635"/>
    <cellStyle name="PSChar 2 2 22 2" xfId="38636"/>
    <cellStyle name="PSChar 2 2 22 3" xfId="38637"/>
    <cellStyle name="PSChar 2 2 23" xfId="38638"/>
    <cellStyle name="PSChar 2 2 24" xfId="38639"/>
    <cellStyle name="PSChar 2 2 25" xfId="38640"/>
    <cellStyle name="PSChar 2 2 26" xfId="38641"/>
    <cellStyle name="PSChar 2 2 27" xfId="38642"/>
    <cellStyle name="PSChar 2 2 28" xfId="38643"/>
    <cellStyle name="PSChar 2 2 29" xfId="38644"/>
    <cellStyle name="PSChar 2 2 3" xfId="38645"/>
    <cellStyle name="PSChar 2 2 3 2" xfId="38646"/>
    <cellStyle name="PSChar 2 2 3 3" xfId="38647"/>
    <cellStyle name="PSChar 2 2 30" xfId="38648"/>
    <cellStyle name="PSChar 2 2 31" xfId="38649"/>
    <cellStyle name="PSChar 2 2 32" xfId="38650"/>
    <cellStyle name="PSChar 2 2 33" xfId="38651"/>
    <cellStyle name="PSChar 2 2 34" xfId="38652"/>
    <cellStyle name="PSChar 2 2 35" xfId="38653"/>
    <cellStyle name="PSChar 2 2 36" xfId="38654"/>
    <cellStyle name="PSChar 2 2 37" xfId="38655"/>
    <cellStyle name="PSChar 2 2 38" xfId="38656"/>
    <cellStyle name="PSChar 2 2 39" xfId="38657"/>
    <cellStyle name="PSChar 2 2 4" xfId="38658"/>
    <cellStyle name="PSChar 2 2 4 2" xfId="38659"/>
    <cellStyle name="PSChar 2 2 4 3" xfId="38660"/>
    <cellStyle name="PSChar 2 2 40" xfId="38661"/>
    <cellStyle name="PSChar 2 2 41" xfId="38662"/>
    <cellStyle name="PSChar 2 2 42" xfId="38663"/>
    <cellStyle name="PSChar 2 2 43" xfId="38664"/>
    <cellStyle name="PSChar 2 2 44" xfId="38665"/>
    <cellStyle name="PSChar 2 2 45" xfId="38666"/>
    <cellStyle name="PSChar 2 2 46" xfId="38667"/>
    <cellStyle name="PSChar 2 2 47" xfId="38668"/>
    <cellStyle name="PSChar 2 2 48" xfId="38669"/>
    <cellStyle name="PSChar 2 2 49" xfId="38670"/>
    <cellStyle name="PSChar 2 2 5" xfId="38671"/>
    <cellStyle name="PSChar 2 2 5 2" xfId="38672"/>
    <cellStyle name="PSChar 2 2 5 3" xfId="38673"/>
    <cellStyle name="PSChar 2 2 50" xfId="38674"/>
    <cellStyle name="PSChar 2 2 51" xfId="38675"/>
    <cellStyle name="PSChar 2 2 6" xfId="38676"/>
    <cellStyle name="PSChar 2 2 6 2" xfId="38677"/>
    <cellStyle name="PSChar 2 2 6 3" xfId="38678"/>
    <cellStyle name="PSChar 2 2 7" xfId="38679"/>
    <cellStyle name="PSChar 2 2 7 2" xfId="38680"/>
    <cellStyle name="PSChar 2 2 7 2 2" xfId="38681"/>
    <cellStyle name="PSChar 2 2 7 3" xfId="38682"/>
    <cellStyle name="PSChar 2 2 8" xfId="38683"/>
    <cellStyle name="PSChar 2 2 8 2" xfId="38684"/>
    <cellStyle name="PSChar 2 2 8 3" xfId="38685"/>
    <cellStyle name="PSChar 2 2 9" xfId="38686"/>
    <cellStyle name="PSChar 2 2 9 2" xfId="38687"/>
    <cellStyle name="PSChar 2 2 9 3" xfId="38688"/>
    <cellStyle name="PSChar 2 20" xfId="38689"/>
    <cellStyle name="PSChar 2 20 2" xfId="38690"/>
    <cellStyle name="PSChar 2 20 3" xfId="38691"/>
    <cellStyle name="PSChar 2 21" xfId="38692"/>
    <cellStyle name="PSChar 2 21 2" xfId="38693"/>
    <cellStyle name="PSChar 2 21 3" xfId="38694"/>
    <cellStyle name="PSChar 2 22" xfId="38695"/>
    <cellStyle name="PSChar 2 22 2" xfId="38696"/>
    <cellStyle name="PSChar 2 22 3" xfId="38697"/>
    <cellStyle name="PSChar 2 23" xfId="38698"/>
    <cellStyle name="PSChar 2 23 2" xfId="38699"/>
    <cellStyle name="PSChar 2 23 3" xfId="38700"/>
    <cellStyle name="PSChar 2 24" xfId="38701"/>
    <cellStyle name="PSChar 2 25" xfId="38702"/>
    <cellStyle name="PSChar 2 26" xfId="38703"/>
    <cellStyle name="PSChar 2 27" xfId="38704"/>
    <cellStyle name="PSChar 2 28" xfId="38705"/>
    <cellStyle name="PSChar 2 29" xfId="38706"/>
    <cellStyle name="PSChar 2 3" xfId="38707"/>
    <cellStyle name="PSChar 2 3 2" xfId="38708"/>
    <cellStyle name="PSChar 2 3 3" xfId="38709"/>
    <cellStyle name="PSChar 2 30" xfId="38710"/>
    <cellStyle name="PSChar 2 31" xfId="38711"/>
    <cellStyle name="PSChar 2 32" xfId="38712"/>
    <cellStyle name="PSChar 2 33" xfId="38713"/>
    <cellStyle name="PSChar 2 34" xfId="38714"/>
    <cellStyle name="PSChar 2 35" xfId="38715"/>
    <cellStyle name="PSChar 2 36" xfId="38716"/>
    <cellStyle name="PSChar 2 37" xfId="38717"/>
    <cellStyle name="PSChar 2 38" xfId="38718"/>
    <cellStyle name="PSChar 2 39" xfId="38719"/>
    <cellStyle name="PSChar 2 4" xfId="38720"/>
    <cellStyle name="PSChar 2 4 2" xfId="38721"/>
    <cellStyle name="PSChar 2 4 3" xfId="38722"/>
    <cellStyle name="PSChar 2 40" xfId="38723"/>
    <cellStyle name="PSChar 2 41" xfId="38724"/>
    <cellStyle name="PSChar 2 42" xfId="38725"/>
    <cellStyle name="PSChar 2 43" xfId="38726"/>
    <cellStyle name="PSChar 2 44" xfId="38727"/>
    <cellStyle name="PSChar 2 45" xfId="38728"/>
    <cellStyle name="PSChar 2 46" xfId="38729"/>
    <cellStyle name="PSChar 2 47" xfId="38730"/>
    <cellStyle name="PSChar 2 48" xfId="38731"/>
    <cellStyle name="PSChar 2 49" xfId="38732"/>
    <cellStyle name="PSChar 2 5" xfId="38733"/>
    <cellStyle name="PSChar 2 5 2" xfId="38734"/>
    <cellStyle name="PSChar 2 5 3" xfId="38735"/>
    <cellStyle name="PSChar 2 50" xfId="38736"/>
    <cellStyle name="PSChar 2 51" xfId="38737"/>
    <cellStyle name="PSChar 2 52" xfId="38738"/>
    <cellStyle name="PSChar 2 6" xfId="38739"/>
    <cellStyle name="PSChar 2 6 2" xfId="38740"/>
    <cellStyle name="PSChar 2 6 3" xfId="38741"/>
    <cellStyle name="PSChar 2 7" xfId="38742"/>
    <cellStyle name="PSChar 2 7 2" xfId="38743"/>
    <cellStyle name="PSChar 2 7 3" xfId="38744"/>
    <cellStyle name="PSChar 2 8" xfId="38745"/>
    <cellStyle name="PSChar 2 8 2" xfId="38746"/>
    <cellStyle name="PSChar 2 8 2 2" xfId="38747"/>
    <cellStyle name="PSChar 2 8 3" xfId="38748"/>
    <cellStyle name="PSChar 2 9" xfId="38749"/>
    <cellStyle name="PSChar 2 9 2" xfId="38750"/>
    <cellStyle name="PSChar 2 9 3" xfId="38751"/>
    <cellStyle name="PSChar 3" xfId="38752"/>
    <cellStyle name="PSChar 3 10" xfId="38753"/>
    <cellStyle name="PSChar 3 10 2" xfId="38754"/>
    <cellStyle name="PSChar 3 10 3" xfId="38755"/>
    <cellStyle name="PSChar 3 11" xfId="38756"/>
    <cellStyle name="PSChar 3 11 2" xfId="38757"/>
    <cellStyle name="PSChar 3 11 3" xfId="38758"/>
    <cellStyle name="PSChar 3 12" xfId="38759"/>
    <cellStyle name="PSChar 3 12 2" xfId="38760"/>
    <cellStyle name="PSChar 3 12 3" xfId="38761"/>
    <cellStyle name="PSChar 3 13" xfId="38762"/>
    <cellStyle name="PSChar 3 13 2" xfId="38763"/>
    <cellStyle name="PSChar 3 13 3" xfId="38764"/>
    <cellStyle name="PSChar 3 14" xfId="38765"/>
    <cellStyle name="PSChar 3 14 2" xfId="38766"/>
    <cellStyle name="PSChar 3 14 3" xfId="38767"/>
    <cellStyle name="PSChar 3 15" xfId="38768"/>
    <cellStyle name="PSChar 3 15 2" xfId="38769"/>
    <cellStyle name="PSChar 3 15 3" xfId="38770"/>
    <cellStyle name="PSChar 3 16" xfId="38771"/>
    <cellStyle name="PSChar 3 16 2" xfId="38772"/>
    <cellStyle name="PSChar 3 16 3" xfId="38773"/>
    <cellStyle name="PSChar 3 17" xfId="38774"/>
    <cellStyle name="PSChar 3 17 2" xfId="38775"/>
    <cellStyle name="PSChar 3 17 3" xfId="38776"/>
    <cellStyle name="PSChar 3 18" xfId="38777"/>
    <cellStyle name="PSChar 3 18 2" xfId="38778"/>
    <cellStyle name="PSChar 3 18 3" xfId="38779"/>
    <cellStyle name="PSChar 3 19" xfId="38780"/>
    <cellStyle name="PSChar 3 19 2" xfId="38781"/>
    <cellStyle name="PSChar 3 19 3" xfId="38782"/>
    <cellStyle name="PSChar 3 2" xfId="38783"/>
    <cellStyle name="PSChar 3 2 10" xfId="38784"/>
    <cellStyle name="PSChar 3 2 10 2" xfId="38785"/>
    <cellStyle name="PSChar 3 2 10 3" xfId="38786"/>
    <cellStyle name="PSChar 3 2 11" xfId="38787"/>
    <cellStyle name="PSChar 3 2 11 2" xfId="38788"/>
    <cellStyle name="PSChar 3 2 11 3" xfId="38789"/>
    <cellStyle name="PSChar 3 2 12" xfId="38790"/>
    <cellStyle name="PSChar 3 2 12 2" xfId="38791"/>
    <cellStyle name="PSChar 3 2 12 3" xfId="38792"/>
    <cellStyle name="PSChar 3 2 13" xfId="38793"/>
    <cellStyle name="PSChar 3 2 13 2" xfId="38794"/>
    <cellStyle name="PSChar 3 2 13 3" xfId="38795"/>
    <cellStyle name="PSChar 3 2 14" xfId="38796"/>
    <cellStyle name="PSChar 3 2 14 2" xfId="38797"/>
    <cellStyle name="PSChar 3 2 14 3" xfId="38798"/>
    <cellStyle name="PSChar 3 2 15" xfId="38799"/>
    <cellStyle name="PSChar 3 2 15 2" xfId="38800"/>
    <cellStyle name="PSChar 3 2 15 3" xfId="38801"/>
    <cellStyle name="PSChar 3 2 16" xfId="38802"/>
    <cellStyle name="PSChar 3 2 16 2" xfId="38803"/>
    <cellStyle name="PSChar 3 2 16 3" xfId="38804"/>
    <cellStyle name="PSChar 3 2 17" xfId="38805"/>
    <cellStyle name="PSChar 3 2 17 2" xfId="38806"/>
    <cellStyle name="PSChar 3 2 17 3" xfId="38807"/>
    <cellStyle name="PSChar 3 2 18" xfId="38808"/>
    <cellStyle name="PSChar 3 2 18 2" xfId="38809"/>
    <cellStyle name="PSChar 3 2 18 3" xfId="38810"/>
    <cellStyle name="PSChar 3 2 19" xfId="38811"/>
    <cellStyle name="PSChar 3 2 19 2" xfId="38812"/>
    <cellStyle name="PSChar 3 2 19 3" xfId="38813"/>
    <cellStyle name="PSChar 3 2 2" xfId="38814"/>
    <cellStyle name="PSChar 3 2 2 2" xfId="38815"/>
    <cellStyle name="PSChar 3 2 2 2 2" xfId="38816"/>
    <cellStyle name="PSChar 3 2 2 2 2 2" xfId="38817"/>
    <cellStyle name="PSChar 3 2 2 2 2 3" xfId="38818"/>
    <cellStyle name="PSChar 3 2 2 2 3" xfId="38819"/>
    <cellStyle name="PSChar 3 2 2 2 4" xfId="38820"/>
    <cellStyle name="PSChar 3 2 2 3" xfId="38821"/>
    <cellStyle name="PSChar 3 2 2 4" xfId="38822"/>
    <cellStyle name="PSChar 3 2 20" xfId="38823"/>
    <cellStyle name="PSChar 3 2 20 2" xfId="38824"/>
    <cellStyle name="PSChar 3 2 20 3" xfId="38825"/>
    <cellStyle name="PSChar 3 2 21" xfId="38826"/>
    <cellStyle name="PSChar 3 2 21 2" xfId="38827"/>
    <cellStyle name="PSChar 3 2 21 3" xfId="38828"/>
    <cellStyle name="PSChar 3 2 22" xfId="38829"/>
    <cellStyle name="PSChar 3 2 22 2" xfId="38830"/>
    <cellStyle name="PSChar 3 2 22 3" xfId="38831"/>
    <cellStyle name="PSChar 3 2 23" xfId="38832"/>
    <cellStyle name="PSChar 3 2 24" xfId="38833"/>
    <cellStyle name="PSChar 3 2 25" xfId="38834"/>
    <cellStyle name="PSChar 3 2 26" xfId="38835"/>
    <cellStyle name="PSChar 3 2 27" xfId="38836"/>
    <cellStyle name="PSChar 3 2 28" xfId="38837"/>
    <cellStyle name="PSChar 3 2 29" xfId="38838"/>
    <cellStyle name="PSChar 3 2 3" xfId="38839"/>
    <cellStyle name="PSChar 3 2 3 2" xfId="38840"/>
    <cellStyle name="PSChar 3 2 3 3" xfId="38841"/>
    <cellStyle name="PSChar 3 2 30" xfId="38842"/>
    <cellStyle name="PSChar 3 2 31" xfId="38843"/>
    <cellStyle name="PSChar 3 2 32" xfId="38844"/>
    <cellStyle name="PSChar 3 2 33" xfId="38845"/>
    <cellStyle name="PSChar 3 2 34" xfId="38846"/>
    <cellStyle name="PSChar 3 2 35" xfId="38847"/>
    <cellStyle name="PSChar 3 2 36" xfId="38848"/>
    <cellStyle name="PSChar 3 2 37" xfId="38849"/>
    <cellStyle name="PSChar 3 2 38" xfId="38850"/>
    <cellStyle name="PSChar 3 2 39" xfId="38851"/>
    <cellStyle name="PSChar 3 2 4" xfId="38852"/>
    <cellStyle name="PSChar 3 2 4 2" xfId="38853"/>
    <cellStyle name="PSChar 3 2 4 3" xfId="38854"/>
    <cellStyle name="PSChar 3 2 40" xfId="38855"/>
    <cellStyle name="PSChar 3 2 41" xfId="38856"/>
    <cellStyle name="PSChar 3 2 42" xfId="38857"/>
    <cellStyle name="PSChar 3 2 43" xfId="38858"/>
    <cellStyle name="PSChar 3 2 44" xfId="38859"/>
    <cellStyle name="PSChar 3 2 45" xfId="38860"/>
    <cellStyle name="PSChar 3 2 46" xfId="38861"/>
    <cellStyle name="PSChar 3 2 47" xfId="38862"/>
    <cellStyle name="PSChar 3 2 48" xfId="38863"/>
    <cellStyle name="PSChar 3 2 49" xfId="38864"/>
    <cellStyle name="PSChar 3 2 5" xfId="38865"/>
    <cellStyle name="PSChar 3 2 5 2" xfId="38866"/>
    <cellStyle name="PSChar 3 2 5 3" xfId="38867"/>
    <cellStyle name="PSChar 3 2 50" xfId="38868"/>
    <cellStyle name="PSChar 3 2 51" xfId="38869"/>
    <cellStyle name="PSChar 3 2 6" xfId="38870"/>
    <cellStyle name="PSChar 3 2 6 2" xfId="38871"/>
    <cellStyle name="PSChar 3 2 6 3" xfId="38872"/>
    <cellStyle name="PSChar 3 2 7" xfId="38873"/>
    <cellStyle name="PSChar 3 2 7 2" xfId="38874"/>
    <cellStyle name="PSChar 3 2 7 2 2" xfId="38875"/>
    <cellStyle name="PSChar 3 2 7 3" xfId="38876"/>
    <cellStyle name="PSChar 3 2 8" xfId="38877"/>
    <cellStyle name="PSChar 3 2 8 2" xfId="38878"/>
    <cellStyle name="PSChar 3 2 8 3" xfId="38879"/>
    <cellStyle name="PSChar 3 2 9" xfId="38880"/>
    <cellStyle name="PSChar 3 2 9 2" xfId="38881"/>
    <cellStyle name="PSChar 3 2 9 3" xfId="38882"/>
    <cellStyle name="PSChar 3 20" xfId="38883"/>
    <cellStyle name="PSChar 3 20 2" xfId="38884"/>
    <cellStyle name="PSChar 3 20 3" xfId="38885"/>
    <cellStyle name="PSChar 3 21" xfId="38886"/>
    <cellStyle name="PSChar 3 21 2" xfId="38887"/>
    <cellStyle name="PSChar 3 21 3" xfId="38888"/>
    <cellStyle name="PSChar 3 22" xfId="38889"/>
    <cellStyle name="PSChar 3 22 2" xfId="38890"/>
    <cellStyle name="PSChar 3 22 3" xfId="38891"/>
    <cellStyle name="PSChar 3 23" xfId="38892"/>
    <cellStyle name="PSChar 3 23 2" xfId="38893"/>
    <cellStyle name="PSChar 3 23 3" xfId="38894"/>
    <cellStyle name="PSChar 3 24" xfId="38895"/>
    <cellStyle name="PSChar 3 25" xfId="38896"/>
    <cellStyle name="PSChar 3 26" xfId="38897"/>
    <cellStyle name="PSChar 3 27" xfId="38898"/>
    <cellStyle name="PSChar 3 28" xfId="38899"/>
    <cellStyle name="PSChar 3 29" xfId="38900"/>
    <cellStyle name="PSChar 3 3" xfId="38901"/>
    <cellStyle name="PSChar 3 3 2" xfId="38902"/>
    <cellStyle name="PSChar 3 3 3" xfId="38903"/>
    <cellStyle name="PSChar 3 30" xfId="38904"/>
    <cellStyle name="PSChar 3 31" xfId="38905"/>
    <cellStyle name="PSChar 3 32" xfId="38906"/>
    <cellStyle name="PSChar 3 33" xfId="38907"/>
    <cellStyle name="PSChar 3 34" xfId="38908"/>
    <cellStyle name="PSChar 3 35" xfId="38909"/>
    <cellStyle name="PSChar 3 36" xfId="38910"/>
    <cellStyle name="PSChar 3 37" xfId="38911"/>
    <cellStyle name="PSChar 3 38" xfId="38912"/>
    <cellStyle name="PSChar 3 39" xfId="38913"/>
    <cellStyle name="PSChar 3 4" xfId="38914"/>
    <cellStyle name="PSChar 3 4 2" xfId="38915"/>
    <cellStyle name="PSChar 3 4 3" xfId="38916"/>
    <cellStyle name="PSChar 3 40" xfId="38917"/>
    <cellStyle name="PSChar 3 41" xfId="38918"/>
    <cellStyle name="PSChar 3 42" xfId="38919"/>
    <cellStyle name="PSChar 3 43" xfId="38920"/>
    <cellStyle name="PSChar 3 44" xfId="38921"/>
    <cellStyle name="PSChar 3 45" xfId="38922"/>
    <cellStyle name="PSChar 3 46" xfId="38923"/>
    <cellStyle name="PSChar 3 47" xfId="38924"/>
    <cellStyle name="PSChar 3 48" xfId="38925"/>
    <cellStyle name="PSChar 3 49" xfId="38926"/>
    <cellStyle name="PSChar 3 5" xfId="38927"/>
    <cellStyle name="PSChar 3 5 2" xfId="38928"/>
    <cellStyle name="PSChar 3 5 3" xfId="38929"/>
    <cellStyle name="PSChar 3 50" xfId="38930"/>
    <cellStyle name="PSChar 3 51" xfId="38931"/>
    <cellStyle name="PSChar 3 52" xfId="38932"/>
    <cellStyle name="PSChar 3 6" xfId="38933"/>
    <cellStyle name="PSChar 3 6 2" xfId="38934"/>
    <cellStyle name="PSChar 3 6 3" xfId="38935"/>
    <cellStyle name="PSChar 3 7" xfId="38936"/>
    <cellStyle name="PSChar 3 7 2" xfId="38937"/>
    <cellStyle name="PSChar 3 7 3" xfId="38938"/>
    <cellStyle name="PSChar 3 8" xfId="38939"/>
    <cellStyle name="PSChar 3 8 2" xfId="38940"/>
    <cellStyle name="PSChar 3 8 2 2" xfId="38941"/>
    <cellStyle name="PSChar 3 8 3" xfId="38942"/>
    <cellStyle name="PSChar 3 9" xfId="38943"/>
    <cellStyle name="PSChar 3 9 2" xfId="38944"/>
    <cellStyle name="PSChar 3 9 3" xfId="38945"/>
    <cellStyle name="PSChar 4" xfId="38946"/>
    <cellStyle name="PSChar 4 10" xfId="38947"/>
    <cellStyle name="PSChar 4 10 2" xfId="38948"/>
    <cellStyle name="PSChar 4 10 3" xfId="38949"/>
    <cellStyle name="PSChar 4 11" xfId="38950"/>
    <cellStyle name="PSChar 4 11 2" xfId="38951"/>
    <cellStyle name="PSChar 4 11 3" xfId="38952"/>
    <cellStyle name="PSChar 4 12" xfId="38953"/>
    <cellStyle name="PSChar 4 12 2" xfId="38954"/>
    <cellStyle name="PSChar 4 12 3" xfId="38955"/>
    <cellStyle name="PSChar 4 13" xfId="38956"/>
    <cellStyle name="PSChar 4 13 2" xfId="38957"/>
    <cellStyle name="PSChar 4 13 3" xfId="38958"/>
    <cellStyle name="PSChar 4 14" xfId="38959"/>
    <cellStyle name="PSChar 4 14 2" xfId="38960"/>
    <cellStyle name="PSChar 4 14 3" xfId="38961"/>
    <cellStyle name="PSChar 4 15" xfId="38962"/>
    <cellStyle name="PSChar 4 15 2" xfId="38963"/>
    <cellStyle name="PSChar 4 15 3" xfId="38964"/>
    <cellStyle name="PSChar 4 16" xfId="38965"/>
    <cellStyle name="PSChar 4 16 2" xfId="38966"/>
    <cellStyle name="PSChar 4 16 3" xfId="38967"/>
    <cellStyle name="PSChar 4 17" xfId="38968"/>
    <cellStyle name="PSChar 4 17 2" xfId="38969"/>
    <cellStyle name="PSChar 4 17 3" xfId="38970"/>
    <cellStyle name="PSChar 4 18" xfId="38971"/>
    <cellStyle name="PSChar 4 18 2" xfId="38972"/>
    <cellStyle name="PSChar 4 18 3" xfId="38973"/>
    <cellStyle name="PSChar 4 19" xfId="38974"/>
    <cellStyle name="PSChar 4 19 2" xfId="38975"/>
    <cellStyle name="PSChar 4 19 3" xfId="38976"/>
    <cellStyle name="PSChar 4 2" xfId="38977"/>
    <cellStyle name="PSChar 4 2 10" xfId="38978"/>
    <cellStyle name="PSChar 4 2 10 2" xfId="38979"/>
    <cellStyle name="PSChar 4 2 10 3" xfId="38980"/>
    <cellStyle name="PSChar 4 2 11" xfId="38981"/>
    <cellStyle name="PSChar 4 2 11 2" xfId="38982"/>
    <cellStyle name="PSChar 4 2 11 3" xfId="38983"/>
    <cellStyle name="PSChar 4 2 12" xfId="38984"/>
    <cellStyle name="PSChar 4 2 12 2" xfId="38985"/>
    <cellStyle name="PSChar 4 2 12 3" xfId="38986"/>
    <cellStyle name="PSChar 4 2 13" xfId="38987"/>
    <cellStyle name="PSChar 4 2 13 2" xfId="38988"/>
    <cellStyle name="PSChar 4 2 13 3" xfId="38989"/>
    <cellStyle name="PSChar 4 2 14" xfId="38990"/>
    <cellStyle name="PSChar 4 2 14 2" xfId="38991"/>
    <cellStyle name="PSChar 4 2 14 3" xfId="38992"/>
    <cellStyle name="PSChar 4 2 15" xfId="38993"/>
    <cellStyle name="PSChar 4 2 15 2" xfId="38994"/>
    <cellStyle name="PSChar 4 2 15 3" xfId="38995"/>
    <cellStyle name="PSChar 4 2 16" xfId="38996"/>
    <cellStyle name="PSChar 4 2 16 2" xfId="38997"/>
    <cellStyle name="PSChar 4 2 16 3" xfId="38998"/>
    <cellStyle name="PSChar 4 2 17" xfId="38999"/>
    <cellStyle name="PSChar 4 2 17 2" xfId="39000"/>
    <cellStyle name="PSChar 4 2 17 3" xfId="39001"/>
    <cellStyle name="PSChar 4 2 18" xfId="39002"/>
    <cellStyle name="PSChar 4 2 18 2" xfId="39003"/>
    <cellStyle name="PSChar 4 2 18 3" xfId="39004"/>
    <cellStyle name="PSChar 4 2 19" xfId="39005"/>
    <cellStyle name="PSChar 4 2 19 2" xfId="39006"/>
    <cellStyle name="PSChar 4 2 19 3" xfId="39007"/>
    <cellStyle name="PSChar 4 2 2" xfId="39008"/>
    <cellStyle name="PSChar 4 2 2 2" xfId="39009"/>
    <cellStyle name="PSChar 4 2 2 2 2" xfId="39010"/>
    <cellStyle name="PSChar 4 2 2 2 2 2" xfId="39011"/>
    <cellStyle name="PSChar 4 2 2 2 2 3" xfId="39012"/>
    <cellStyle name="PSChar 4 2 2 2 3" xfId="39013"/>
    <cellStyle name="PSChar 4 2 2 2 4" xfId="39014"/>
    <cellStyle name="PSChar 4 2 2 3" xfId="39015"/>
    <cellStyle name="PSChar 4 2 2 4" xfId="39016"/>
    <cellStyle name="PSChar 4 2 20" xfId="39017"/>
    <cellStyle name="PSChar 4 2 20 2" xfId="39018"/>
    <cellStyle name="PSChar 4 2 20 3" xfId="39019"/>
    <cellStyle name="PSChar 4 2 21" xfId="39020"/>
    <cellStyle name="PSChar 4 2 21 2" xfId="39021"/>
    <cellStyle name="PSChar 4 2 21 3" xfId="39022"/>
    <cellStyle name="PSChar 4 2 22" xfId="39023"/>
    <cellStyle name="PSChar 4 2 22 2" xfId="39024"/>
    <cellStyle name="PSChar 4 2 22 3" xfId="39025"/>
    <cellStyle name="PSChar 4 2 23" xfId="39026"/>
    <cellStyle name="PSChar 4 2 24" xfId="39027"/>
    <cellStyle name="PSChar 4 2 25" xfId="39028"/>
    <cellStyle name="PSChar 4 2 26" xfId="39029"/>
    <cellStyle name="PSChar 4 2 27" xfId="39030"/>
    <cellStyle name="PSChar 4 2 28" xfId="39031"/>
    <cellStyle name="PSChar 4 2 29" xfId="39032"/>
    <cellStyle name="PSChar 4 2 3" xfId="39033"/>
    <cellStyle name="PSChar 4 2 3 2" xfId="39034"/>
    <cellStyle name="PSChar 4 2 3 3" xfId="39035"/>
    <cellStyle name="PSChar 4 2 30" xfId="39036"/>
    <cellStyle name="PSChar 4 2 31" xfId="39037"/>
    <cellStyle name="PSChar 4 2 32" xfId="39038"/>
    <cellStyle name="PSChar 4 2 33" xfId="39039"/>
    <cellStyle name="PSChar 4 2 34" xfId="39040"/>
    <cellStyle name="PSChar 4 2 35" xfId="39041"/>
    <cellStyle name="PSChar 4 2 36" xfId="39042"/>
    <cellStyle name="PSChar 4 2 37" xfId="39043"/>
    <cellStyle name="PSChar 4 2 38" xfId="39044"/>
    <cellStyle name="PSChar 4 2 39" xfId="39045"/>
    <cellStyle name="PSChar 4 2 4" xfId="39046"/>
    <cellStyle name="PSChar 4 2 4 2" xfId="39047"/>
    <cellStyle name="PSChar 4 2 4 3" xfId="39048"/>
    <cellStyle name="PSChar 4 2 40" xfId="39049"/>
    <cellStyle name="PSChar 4 2 41" xfId="39050"/>
    <cellStyle name="PSChar 4 2 42" xfId="39051"/>
    <cellStyle name="PSChar 4 2 43" xfId="39052"/>
    <cellStyle name="PSChar 4 2 44" xfId="39053"/>
    <cellStyle name="PSChar 4 2 45" xfId="39054"/>
    <cellStyle name="PSChar 4 2 46" xfId="39055"/>
    <cellStyle name="PSChar 4 2 47" xfId="39056"/>
    <cellStyle name="PSChar 4 2 48" xfId="39057"/>
    <cellStyle name="PSChar 4 2 49" xfId="39058"/>
    <cellStyle name="PSChar 4 2 5" xfId="39059"/>
    <cellStyle name="PSChar 4 2 5 2" xfId="39060"/>
    <cellStyle name="PSChar 4 2 5 3" xfId="39061"/>
    <cellStyle name="PSChar 4 2 50" xfId="39062"/>
    <cellStyle name="PSChar 4 2 51" xfId="39063"/>
    <cellStyle name="PSChar 4 2 6" xfId="39064"/>
    <cellStyle name="PSChar 4 2 6 2" xfId="39065"/>
    <cellStyle name="PSChar 4 2 6 3" xfId="39066"/>
    <cellStyle name="PSChar 4 2 7" xfId="39067"/>
    <cellStyle name="PSChar 4 2 7 2" xfId="39068"/>
    <cellStyle name="PSChar 4 2 7 2 2" xfId="39069"/>
    <cellStyle name="PSChar 4 2 7 3" xfId="39070"/>
    <cellStyle name="PSChar 4 2 8" xfId="39071"/>
    <cellStyle name="PSChar 4 2 8 2" xfId="39072"/>
    <cellStyle name="PSChar 4 2 8 3" xfId="39073"/>
    <cellStyle name="PSChar 4 2 9" xfId="39074"/>
    <cellStyle name="PSChar 4 2 9 2" xfId="39075"/>
    <cellStyle name="PSChar 4 2 9 3" xfId="39076"/>
    <cellStyle name="PSChar 4 20" xfId="39077"/>
    <cellStyle name="PSChar 4 20 2" xfId="39078"/>
    <cellStyle name="PSChar 4 20 3" xfId="39079"/>
    <cellStyle name="PSChar 4 21" xfId="39080"/>
    <cellStyle name="PSChar 4 21 2" xfId="39081"/>
    <cellStyle name="PSChar 4 21 3" xfId="39082"/>
    <cellStyle name="PSChar 4 22" xfId="39083"/>
    <cellStyle name="PSChar 4 22 2" xfId="39084"/>
    <cellStyle name="PSChar 4 22 3" xfId="39085"/>
    <cellStyle name="PSChar 4 23" xfId="39086"/>
    <cellStyle name="PSChar 4 23 2" xfId="39087"/>
    <cellStyle name="PSChar 4 23 3" xfId="39088"/>
    <cellStyle name="PSChar 4 24" xfId="39089"/>
    <cellStyle name="PSChar 4 25" xfId="39090"/>
    <cellStyle name="PSChar 4 26" xfId="39091"/>
    <cellStyle name="PSChar 4 27" xfId="39092"/>
    <cellStyle name="PSChar 4 28" xfId="39093"/>
    <cellStyle name="PSChar 4 29" xfId="39094"/>
    <cellStyle name="PSChar 4 3" xfId="39095"/>
    <cellStyle name="PSChar 4 3 2" xfId="39096"/>
    <cellStyle name="PSChar 4 3 3" xfId="39097"/>
    <cellStyle name="PSChar 4 30" xfId="39098"/>
    <cellStyle name="PSChar 4 31" xfId="39099"/>
    <cellStyle name="PSChar 4 32" xfId="39100"/>
    <cellStyle name="PSChar 4 33" xfId="39101"/>
    <cellStyle name="PSChar 4 34" xfId="39102"/>
    <cellStyle name="PSChar 4 35" xfId="39103"/>
    <cellStyle name="PSChar 4 36" xfId="39104"/>
    <cellStyle name="PSChar 4 37" xfId="39105"/>
    <cellStyle name="PSChar 4 38" xfId="39106"/>
    <cellStyle name="PSChar 4 39" xfId="39107"/>
    <cellStyle name="PSChar 4 4" xfId="39108"/>
    <cellStyle name="PSChar 4 4 2" xfId="39109"/>
    <cellStyle name="PSChar 4 4 3" xfId="39110"/>
    <cellStyle name="PSChar 4 40" xfId="39111"/>
    <cellStyle name="PSChar 4 41" xfId="39112"/>
    <cellStyle name="PSChar 4 42" xfId="39113"/>
    <cellStyle name="PSChar 4 43" xfId="39114"/>
    <cellStyle name="PSChar 4 44" xfId="39115"/>
    <cellStyle name="PSChar 4 45" xfId="39116"/>
    <cellStyle name="PSChar 4 46" xfId="39117"/>
    <cellStyle name="PSChar 4 47" xfId="39118"/>
    <cellStyle name="PSChar 4 48" xfId="39119"/>
    <cellStyle name="PSChar 4 49" xfId="39120"/>
    <cellStyle name="PSChar 4 5" xfId="39121"/>
    <cellStyle name="PSChar 4 5 2" xfId="39122"/>
    <cellStyle name="PSChar 4 5 3" xfId="39123"/>
    <cellStyle name="PSChar 4 50" xfId="39124"/>
    <cellStyle name="PSChar 4 51" xfId="39125"/>
    <cellStyle name="PSChar 4 52" xfId="39126"/>
    <cellStyle name="PSChar 4 6" xfId="39127"/>
    <cellStyle name="PSChar 4 6 2" xfId="39128"/>
    <cellStyle name="PSChar 4 6 3" xfId="39129"/>
    <cellStyle name="PSChar 4 7" xfId="39130"/>
    <cellStyle name="PSChar 4 7 2" xfId="39131"/>
    <cellStyle name="PSChar 4 7 3" xfId="39132"/>
    <cellStyle name="PSChar 4 8" xfId="39133"/>
    <cellStyle name="PSChar 4 8 2" xfId="39134"/>
    <cellStyle name="PSChar 4 8 2 2" xfId="39135"/>
    <cellStyle name="PSChar 4 8 3" xfId="39136"/>
    <cellStyle name="PSChar 4 9" xfId="39137"/>
    <cellStyle name="PSChar 4 9 2" xfId="39138"/>
    <cellStyle name="PSChar 4 9 3" xfId="39139"/>
    <cellStyle name="PSChar 5" xfId="39140"/>
    <cellStyle name="PSChar 5 10" xfId="39141"/>
    <cellStyle name="PSChar 5 10 2" xfId="39142"/>
    <cellStyle name="PSChar 5 10 3" xfId="39143"/>
    <cellStyle name="PSChar 5 11" xfId="39144"/>
    <cellStyle name="PSChar 5 11 2" xfId="39145"/>
    <cellStyle name="PSChar 5 11 3" xfId="39146"/>
    <cellStyle name="PSChar 5 12" xfId="39147"/>
    <cellStyle name="PSChar 5 12 2" xfId="39148"/>
    <cellStyle name="PSChar 5 12 3" xfId="39149"/>
    <cellStyle name="PSChar 5 13" xfId="39150"/>
    <cellStyle name="PSChar 5 13 2" xfId="39151"/>
    <cellStyle name="PSChar 5 13 3" xfId="39152"/>
    <cellStyle name="PSChar 5 14" xfId="39153"/>
    <cellStyle name="PSChar 5 14 2" xfId="39154"/>
    <cellStyle name="PSChar 5 14 3" xfId="39155"/>
    <cellStyle name="PSChar 5 15" xfId="39156"/>
    <cellStyle name="PSChar 5 15 2" xfId="39157"/>
    <cellStyle name="PSChar 5 15 3" xfId="39158"/>
    <cellStyle name="PSChar 5 16" xfId="39159"/>
    <cellStyle name="PSChar 5 16 2" xfId="39160"/>
    <cellStyle name="PSChar 5 16 3" xfId="39161"/>
    <cellStyle name="PSChar 5 17" xfId="39162"/>
    <cellStyle name="PSChar 5 17 2" xfId="39163"/>
    <cellStyle name="PSChar 5 17 3" xfId="39164"/>
    <cellStyle name="PSChar 5 18" xfId="39165"/>
    <cellStyle name="PSChar 5 18 2" xfId="39166"/>
    <cellStyle name="PSChar 5 18 3" xfId="39167"/>
    <cellStyle name="PSChar 5 19" xfId="39168"/>
    <cellStyle name="PSChar 5 19 2" xfId="39169"/>
    <cellStyle name="PSChar 5 19 3" xfId="39170"/>
    <cellStyle name="PSChar 5 2" xfId="39171"/>
    <cellStyle name="PSChar 5 2 10" xfId="39172"/>
    <cellStyle name="PSChar 5 2 10 2" xfId="39173"/>
    <cellStyle name="PSChar 5 2 10 3" xfId="39174"/>
    <cellStyle name="PSChar 5 2 11" xfId="39175"/>
    <cellStyle name="PSChar 5 2 11 2" xfId="39176"/>
    <cellStyle name="PSChar 5 2 11 3" xfId="39177"/>
    <cellStyle name="PSChar 5 2 12" xfId="39178"/>
    <cellStyle name="PSChar 5 2 12 2" xfId="39179"/>
    <cellStyle name="PSChar 5 2 12 3" xfId="39180"/>
    <cellStyle name="PSChar 5 2 13" xfId="39181"/>
    <cellStyle name="PSChar 5 2 13 2" xfId="39182"/>
    <cellStyle name="PSChar 5 2 13 3" xfId="39183"/>
    <cellStyle name="PSChar 5 2 14" xfId="39184"/>
    <cellStyle name="PSChar 5 2 14 2" xfId="39185"/>
    <cellStyle name="PSChar 5 2 14 3" xfId="39186"/>
    <cellStyle name="PSChar 5 2 15" xfId="39187"/>
    <cellStyle name="PSChar 5 2 15 2" xfId="39188"/>
    <cellStyle name="PSChar 5 2 15 3" xfId="39189"/>
    <cellStyle name="PSChar 5 2 16" xfId="39190"/>
    <cellStyle name="PSChar 5 2 16 2" xfId="39191"/>
    <cellStyle name="PSChar 5 2 16 3" xfId="39192"/>
    <cellStyle name="PSChar 5 2 17" xfId="39193"/>
    <cellStyle name="PSChar 5 2 17 2" xfId="39194"/>
    <cellStyle name="PSChar 5 2 17 3" xfId="39195"/>
    <cellStyle name="PSChar 5 2 18" xfId="39196"/>
    <cellStyle name="PSChar 5 2 18 2" xfId="39197"/>
    <cellStyle name="PSChar 5 2 18 3" xfId="39198"/>
    <cellStyle name="PSChar 5 2 19" xfId="39199"/>
    <cellStyle name="PSChar 5 2 19 2" xfId="39200"/>
    <cellStyle name="PSChar 5 2 19 3" xfId="39201"/>
    <cellStyle name="PSChar 5 2 2" xfId="39202"/>
    <cellStyle name="PSChar 5 2 2 2" xfId="39203"/>
    <cellStyle name="PSChar 5 2 2 2 2" xfId="39204"/>
    <cellStyle name="PSChar 5 2 2 2 2 2" xfId="39205"/>
    <cellStyle name="PSChar 5 2 2 2 2 3" xfId="39206"/>
    <cellStyle name="PSChar 5 2 2 2 3" xfId="39207"/>
    <cellStyle name="PSChar 5 2 2 2 4" xfId="39208"/>
    <cellStyle name="PSChar 5 2 2 3" xfId="39209"/>
    <cellStyle name="PSChar 5 2 2 4" xfId="39210"/>
    <cellStyle name="PSChar 5 2 20" xfId="39211"/>
    <cellStyle name="PSChar 5 2 20 2" xfId="39212"/>
    <cellStyle name="PSChar 5 2 20 3" xfId="39213"/>
    <cellStyle name="PSChar 5 2 21" xfId="39214"/>
    <cellStyle name="PSChar 5 2 21 2" xfId="39215"/>
    <cellStyle name="PSChar 5 2 21 3" xfId="39216"/>
    <cellStyle name="PSChar 5 2 22" xfId="39217"/>
    <cellStyle name="PSChar 5 2 22 2" xfId="39218"/>
    <cellStyle name="PSChar 5 2 22 3" xfId="39219"/>
    <cellStyle name="PSChar 5 2 23" xfId="39220"/>
    <cellStyle name="PSChar 5 2 24" xfId="39221"/>
    <cellStyle name="PSChar 5 2 25" xfId="39222"/>
    <cellStyle name="PSChar 5 2 26" xfId="39223"/>
    <cellStyle name="PSChar 5 2 27" xfId="39224"/>
    <cellStyle name="PSChar 5 2 28" xfId="39225"/>
    <cellStyle name="PSChar 5 2 29" xfId="39226"/>
    <cellStyle name="PSChar 5 2 3" xfId="39227"/>
    <cellStyle name="PSChar 5 2 3 2" xfId="39228"/>
    <cellStyle name="PSChar 5 2 3 3" xfId="39229"/>
    <cellStyle name="PSChar 5 2 30" xfId="39230"/>
    <cellStyle name="PSChar 5 2 31" xfId="39231"/>
    <cellStyle name="PSChar 5 2 32" xfId="39232"/>
    <cellStyle name="PSChar 5 2 33" xfId="39233"/>
    <cellStyle name="PSChar 5 2 34" xfId="39234"/>
    <cellStyle name="PSChar 5 2 35" xfId="39235"/>
    <cellStyle name="PSChar 5 2 36" xfId="39236"/>
    <cellStyle name="PSChar 5 2 37" xfId="39237"/>
    <cellStyle name="PSChar 5 2 38" xfId="39238"/>
    <cellStyle name="PSChar 5 2 39" xfId="39239"/>
    <cellStyle name="PSChar 5 2 4" xfId="39240"/>
    <cellStyle name="PSChar 5 2 4 2" xfId="39241"/>
    <cellStyle name="PSChar 5 2 4 3" xfId="39242"/>
    <cellStyle name="PSChar 5 2 40" xfId="39243"/>
    <cellStyle name="PSChar 5 2 41" xfId="39244"/>
    <cellStyle name="PSChar 5 2 42" xfId="39245"/>
    <cellStyle name="PSChar 5 2 43" xfId="39246"/>
    <cellStyle name="PSChar 5 2 44" xfId="39247"/>
    <cellStyle name="PSChar 5 2 45" xfId="39248"/>
    <cellStyle name="PSChar 5 2 46" xfId="39249"/>
    <cellStyle name="PSChar 5 2 47" xfId="39250"/>
    <cellStyle name="PSChar 5 2 48" xfId="39251"/>
    <cellStyle name="PSChar 5 2 49" xfId="39252"/>
    <cellStyle name="PSChar 5 2 5" xfId="39253"/>
    <cellStyle name="PSChar 5 2 5 2" xfId="39254"/>
    <cellStyle name="PSChar 5 2 5 3" xfId="39255"/>
    <cellStyle name="PSChar 5 2 50" xfId="39256"/>
    <cellStyle name="PSChar 5 2 51" xfId="39257"/>
    <cellStyle name="PSChar 5 2 6" xfId="39258"/>
    <cellStyle name="PSChar 5 2 6 2" xfId="39259"/>
    <cellStyle name="PSChar 5 2 6 3" xfId="39260"/>
    <cellStyle name="PSChar 5 2 7" xfId="39261"/>
    <cellStyle name="PSChar 5 2 7 2" xfId="39262"/>
    <cellStyle name="PSChar 5 2 7 2 2" xfId="39263"/>
    <cellStyle name="PSChar 5 2 7 3" xfId="39264"/>
    <cellStyle name="PSChar 5 2 8" xfId="39265"/>
    <cellStyle name="PSChar 5 2 8 2" xfId="39266"/>
    <cellStyle name="PSChar 5 2 8 3" xfId="39267"/>
    <cellStyle name="PSChar 5 2 9" xfId="39268"/>
    <cellStyle name="PSChar 5 2 9 2" xfId="39269"/>
    <cellStyle name="PSChar 5 2 9 3" xfId="39270"/>
    <cellStyle name="PSChar 5 20" xfId="39271"/>
    <cellStyle name="PSChar 5 20 2" xfId="39272"/>
    <cellStyle name="PSChar 5 20 3" xfId="39273"/>
    <cellStyle name="PSChar 5 21" xfId="39274"/>
    <cellStyle name="PSChar 5 21 2" xfId="39275"/>
    <cellStyle name="PSChar 5 21 3" xfId="39276"/>
    <cellStyle name="PSChar 5 22" xfId="39277"/>
    <cellStyle name="PSChar 5 22 2" xfId="39278"/>
    <cellStyle name="PSChar 5 22 3" xfId="39279"/>
    <cellStyle name="PSChar 5 23" xfId="39280"/>
    <cellStyle name="PSChar 5 23 2" xfId="39281"/>
    <cellStyle name="PSChar 5 23 3" xfId="39282"/>
    <cellStyle name="PSChar 5 24" xfId="39283"/>
    <cellStyle name="PSChar 5 25" xfId="39284"/>
    <cellStyle name="PSChar 5 26" xfId="39285"/>
    <cellStyle name="PSChar 5 27" xfId="39286"/>
    <cellStyle name="PSChar 5 28" xfId="39287"/>
    <cellStyle name="PSChar 5 29" xfId="39288"/>
    <cellStyle name="PSChar 5 3" xfId="39289"/>
    <cellStyle name="PSChar 5 3 2" xfId="39290"/>
    <cellStyle name="PSChar 5 3 3" xfId="39291"/>
    <cellStyle name="PSChar 5 30" xfId="39292"/>
    <cellStyle name="PSChar 5 31" xfId="39293"/>
    <cellStyle name="PSChar 5 32" xfId="39294"/>
    <cellStyle name="PSChar 5 33" xfId="39295"/>
    <cellStyle name="PSChar 5 34" xfId="39296"/>
    <cellStyle name="PSChar 5 35" xfId="39297"/>
    <cellStyle name="PSChar 5 36" xfId="39298"/>
    <cellStyle name="PSChar 5 37" xfId="39299"/>
    <cellStyle name="PSChar 5 38" xfId="39300"/>
    <cellStyle name="PSChar 5 39" xfId="39301"/>
    <cellStyle name="PSChar 5 4" xfId="39302"/>
    <cellStyle name="PSChar 5 4 2" xfId="39303"/>
    <cellStyle name="PSChar 5 4 3" xfId="39304"/>
    <cellStyle name="PSChar 5 40" xfId="39305"/>
    <cellStyle name="PSChar 5 41" xfId="39306"/>
    <cellStyle name="PSChar 5 42" xfId="39307"/>
    <cellStyle name="PSChar 5 43" xfId="39308"/>
    <cellStyle name="PSChar 5 44" xfId="39309"/>
    <cellStyle name="PSChar 5 45" xfId="39310"/>
    <cellStyle name="PSChar 5 46" xfId="39311"/>
    <cellStyle name="PSChar 5 47" xfId="39312"/>
    <cellStyle name="PSChar 5 48" xfId="39313"/>
    <cellStyle name="PSChar 5 49" xfId="39314"/>
    <cellStyle name="PSChar 5 5" xfId="39315"/>
    <cellStyle name="PSChar 5 5 2" xfId="39316"/>
    <cellStyle name="PSChar 5 5 3" xfId="39317"/>
    <cellStyle name="PSChar 5 50" xfId="39318"/>
    <cellStyle name="PSChar 5 51" xfId="39319"/>
    <cellStyle name="PSChar 5 52" xfId="39320"/>
    <cellStyle name="PSChar 5 6" xfId="39321"/>
    <cellStyle name="PSChar 5 6 2" xfId="39322"/>
    <cellStyle name="PSChar 5 6 3" xfId="39323"/>
    <cellStyle name="PSChar 5 7" xfId="39324"/>
    <cellStyle name="PSChar 5 7 2" xfId="39325"/>
    <cellStyle name="PSChar 5 7 3" xfId="39326"/>
    <cellStyle name="PSChar 5 8" xfId="39327"/>
    <cellStyle name="PSChar 5 8 2" xfId="39328"/>
    <cellStyle name="PSChar 5 8 2 2" xfId="39329"/>
    <cellStyle name="PSChar 5 8 3" xfId="39330"/>
    <cellStyle name="PSChar 5 9" xfId="39331"/>
    <cellStyle name="PSChar 5 9 2" xfId="39332"/>
    <cellStyle name="PSChar 5 9 3" xfId="39333"/>
    <cellStyle name="PSChar 6" xfId="39334"/>
    <cellStyle name="PSChar 6 10" xfId="39335"/>
    <cellStyle name="PSChar 6 10 2" xfId="39336"/>
    <cellStyle name="PSChar 6 10 3" xfId="39337"/>
    <cellStyle name="PSChar 6 11" xfId="39338"/>
    <cellStyle name="PSChar 6 11 2" xfId="39339"/>
    <cellStyle name="PSChar 6 11 3" xfId="39340"/>
    <cellStyle name="PSChar 6 12" xfId="39341"/>
    <cellStyle name="PSChar 6 12 2" xfId="39342"/>
    <cellStyle name="PSChar 6 12 3" xfId="39343"/>
    <cellStyle name="PSChar 6 13" xfId="39344"/>
    <cellStyle name="PSChar 6 13 2" xfId="39345"/>
    <cellStyle name="PSChar 6 13 3" xfId="39346"/>
    <cellStyle name="PSChar 6 14" xfId="39347"/>
    <cellStyle name="PSChar 6 14 2" xfId="39348"/>
    <cellStyle name="PSChar 6 14 3" xfId="39349"/>
    <cellStyle name="PSChar 6 15" xfId="39350"/>
    <cellStyle name="PSChar 6 15 2" xfId="39351"/>
    <cellStyle name="PSChar 6 15 3" xfId="39352"/>
    <cellStyle name="PSChar 6 16" xfId="39353"/>
    <cellStyle name="PSChar 6 16 2" xfId="39354"/>
    <cellStyle name="PSChar 6 16 3" xfId="39355"/>
    <cellStyle name="PSChar 6 17" xfId="39356"/>
    <cellStyle name="PSChar 6 17 2" xfId="39357"/>
    <cellStyle name="PSChar 6 17 3" xfId="39358"/>
    <cellStyle name="PSChar 6 18" xfId="39359"/>
    <cellStyle name="PSChar 6 18 2" xfId="39360"/>
    <cellStyle name="PSChar 6 18 3" xfId="39361"/>
    <cellStyle name="PSChar 6 19" xfId="39362"/>
    <cellStyle name="PSChar 6 19 2" xfId="39363"/>
    <cellStyle name="PSChar 6 19 3" xfId="39364"/>
    <cellStyle name="PSChar 6 2" xfId="39365"/>
    <cellStyle name="PSChar 6 2 10" xfId="39366"/>
    <cellStyle name="PSChar 6 2 10 2" xfId="39367"/>
    <cellStyle name="PSChar 6 2 10 3" xfId="39368"/>
    <cellStyle name="PSChar 6 2 11" xfId="39369"/>
    <cellStyle name="PSChar 6 2 11 2" xfId="39370"/>
    <cellStyle name="PSChar 6 2 11 3" xfId="39371"/>
    <cellStyle name="PSChar 6 2 12" xfId="39372"/>
    <cellStyle name="PSChar 6 2 12 2" xfId="39373"/>
    <cellStyle name="PSChar 6 2 12 3" xfId="39374"/>
    <cellStyle name="PSChar 6 2 13" xfId="39375"/>
    <cellStyle name="PSChar 6 2 13 2" xfId="39376"/>
    <cellStyle name="PSChar 6 2 13 3" xfId="39377"/>
    <cellStyle name="PSChar 6 2 14" xfId="39378"/>
    <cellStyle name="PSChar 6 2 14 2" xfId="39379"/>
    <cellStyle name="PSChar 6 2 14 3" xfId="39380"/>
    <cellStyle name="PSChar 6 2 15" xfId="39381"/>
    <cellStyle name="PSChar 6 2 15 2" xfId="39382"/>
    <cellStyle name="PSChar 6 2 15 3" xfId="39383"/>
    <cellStyle name="PSChar 6 2 16" xfId="39384"/>
    <cellStyle name="PSChar 6 2 16 2" xfId="39385"/>
    <cellStyle name="PSChar 6 2 16 3" xfId="39386"/>
    <cellStyle name="PSChar 6 2 17" xfId="39387"/>
    <cellStyle name="PSChar 6 2 17 2" xfId="39388"/>
    <cellStyle name="PSChar 6 2 17 3" xfId="39389"/>
    <cellStyle name="PSChar 6 2 18" xfId="39390"/>
    <cellStyle name="PSChar 6 2 18 2" xfId="39391"/>
    <cellStyle name="PSChar 6 2 18 3" xfId="39392"/>
    <cellStyle name="PSChar 6 2 19" xfId="39393"/>
    <cellStyle name="PSChar 6 2 19 2" xfId="39394"/>
    <cellStyle name="PSChar 6 2 19 3" xfId="39395"/>
    <cellStyle name="PSChar 6 2 2" xfId="39396"/>
    <cellStyle name="PSChar 6 2 2 2" xfId="39397"/>
    <cellStyle name="PSChar 6 2 2 2 2" xfId="39398"/>
    <cellStyle name="PSChar 6 2 2 2 2 2" xfId="39399"/>
    <cellStyle name="PSChar 6 2 2 2 2 3" xfId="39400"/>
    <cellStyle name="PSChar 6 2 2 2 3" xfId="39401"/>
    <cellStyle name="PSChar 6 2 2 2 4" xfId="39402"/>
    <cellStyle name="PSChar 6 2 2 3" xfId="39403"/>
    <cellStyle name="PSChar 6 2 2 4" xfId="39404"/>
    <cellStyle name="PSChar 6 2 20" xfId="39405"/>
    <cellStyle name="PSChar 6 2 20 2" xfId="39406"/>
    <cellStyle name="PSChar 6 2 20 3" xfId="39407"/>
    <cellStyle name="PSChar 6 2 21" xfId="39408"/>
    <cellStyle name="PSChar 6 2 21 2" xfId="39409"/>
    <cellStyle name="PSChar 6 2 21 3" xfId="39410"/>
    <cellStyle name="PSChar 6 2 22" xfId="39411"/>
    <cellStyle name="PSChar 6 2 22 2" xfId="39412"/>
    <cellStyle name="PSChar 6 2 22 3" xfId="39413"/>
    <cellStyle name="PSChar 6 2 23" xfId="39414"/>
    <cellStyle name="PSChar 6 2 24" xfId="39415"/>
    <cellStyle name="PSChar 6 2 25" xfId="39416"/>
    <cellStyle name="PSChar 6 2 26" xfId="39417"/>
    <cellStyle name="PSChar 6 2 27" xfId="39418"/>
    <cellStyle name="PSChar 6 2 28" xfId="39419"/>
    <cellStyle name="PSChar 6 2 29" xfId="39420"/>
    <cellStyle name="PSChar 6 2 3" xfId="39421"/>
    <cellStyle name="PSChar 6 2 3 2" xfId="39422"/>
    <cellStyle name="PSChar 6 2 3 3" xfId="39423"/>
    <cellStyle name="PSChar 6 2 30" xfId="39424"/>
    <cellStyle name="PSChar 6 2 31" xfId="39425"/>
    <cellStyle name="PSChar 6 2 32" xfId="39426"/>
    <cellStyle name="PSChar 6 2 33" xfId="39427"/>
    <cellStyle name="PSChar 6 2 34" xfId="39428"/>
    <cellStyle name="PSChar 6 2 35" xfId="39429"/>
    <cellStyle name="PSChar 6 2 36" xfId="39430"/>
    <cellStyle name="PSChar 6 2 37" xfId="39431"/>
    <cellStyle name="PSChar 6 2 38" xfId="39432"/>
    <cellStyle name="PSChar 6 2 39" xfId="39433"/>
    <cellStyle name="PSChar 6 2 4" xfId="39434"/>
    <cellStyle name="PSChar 6 2 4 2" xfId="39435"/>
    <cellStyle name="PSChar 6 2 4 3" xfId="39436"/>
    <cellStyle name="PSChar 6 2 40" xfId="39437"/>
    <cellStyle name="PSChar 6 2 41" xfId="39438"/>
    <cellStyle name="PSChar 6 2 42" xfId="39439"/>
    <cellStyle name="PSChar 6 2 43" xfId="39440"/>
    <cellStyle name="PSChar 6 2 44" xfId="39441"/>
    <cellStyle name="PSChar 6 2 45" xfId="39442"/>
    <cellStyle name="PSChar 6 2 46" xfId="39443"/>
    <cellStyle name="PSChar 6 2 47" xfId="39444"/>
    <cellStyle name="PSChar 6 2 48" xfId="39445"/>
    <cellStyle name="PSChar 6 2 49" xfId="39446"/>
    <cellStyle name="PSChar 6 2 5" xfId="39447"/>
    <cellStyle name="PSChar 6 2 5 2" xfId="39448"/>
    <cellStyle name="PSChar 6 2 5 3" xfId="39449"/>
    <cellStyle name="PSChar 6 2 50" xfId="39450"/>
    <cellStyle name="PSChar 6 2 51" xfId="39451"/>
    <cellStyle name="PSChar 6 2 6" xfId="39452"/>
    <cellStyle name="PSChar 6 2 6 2" xfId="39453"/>
    <cellStyle name="PSChar 6 2 6 3" xfId="39454"/>
    <cellStyle name="PSChar 6 2 7" xfId="39455"/>
    <cellStyle name="PSChar 6 2 7 2" xfId="39456"/>
    <cellStyle name="PSChar 6 2 7 2 2" xfId="39457"/>
    <cellStyle name="PSChar 6 2 7 3" xfId="39458"/>
    <cellStyle name="PSChar 6 2 8" xfId="39459"/>
    <cellStyle name="PSChar 6 2 8 2" xfId="39460"/>
    <cellStyle name="PSChar 6 2 8 3" xfId="39461"/>
    <cellStyle name="PSChar 6 2 9" xfId="39462"/>
    <cellStyle name="PSChar 6 2 9 2" xfId="39463"/>
    <cellStyle name="PSChar 6 2 9 3" xfId="39464"/>
    <cellStyle name="PSChar 6 20" xfId="39465"/>
    <cellStyle name="PSChar 6 20 2" xfId="39466"/>
    <cellStyle name="PSChar 6 20 3" xfId="39467"/>
    <cellStyle name="PSChar 6 21" xfId="39468"/>
    <cellStyle name="PSChar 6 21 2" xfId="39469"/>
    <cellStyle name="PSChar 6 21 3" xfId="39470"/>
    <cellStyle name="PSChar 6 22" xfId="39471"/>
    <cellStyle name="PSChar 6 22 2" xfId="39472"/>
    <cellStyle name="PSChar 6 22 3" xfId="39473"/>
    <cellStyle name="PSChar 6 23" xfId="39474"/>
    <cellStyle name="PSChar 6 23 2" xfId="39475"/>
    <cellStyle name="PSChar 6 23 3" xfId="39476"/>
    <cellStyle name="PSChar 6 24" xfId="39477"/>
    <cellStyle name="PSChar 6 25" xfId="39478"/>
    <cellStyle name="PSChar 6 26" xfId="39479"/>
    <cellStyle name="PSChar 6 27" xfId="39480"/>
    <cellStyle name="PSChar 6 28" xfId="39481"/>
    <cellStyle name="PSChar 6 29" xfId="39482"/>
    <cellStyle name="PSChar 6 3" xfId="39483"/>
    <cellStyle name="PSChar 6 3 2" xfId="39484"/>
    <cellStyle name="PSChar 6 3 2 2" xfId="39485"/>
    <cellStyle name="PSChar 6 3 2 2 2" xfId="39486"/>
    <cellStyle name="PSChar 6 3 2 2 3" xfId="39487"/>
    <cellStyle name="PSChar 6 3 2 3" xfId="39488"/>
    <cellStyle name="PSChar 6 3 2 4" xfId="39489"/>
    <cellStyle name="PSChar 6 3 3" xfId="39490"/>
    <cellStyle name="PSChar 6 3 4" xfId="39491"/>
    <cellStyle name="PSChar 6 30" xfId="39492"/>
    <cellStyle name="PSChar 6 31" xfId="39493"/>
    <cellStyle name="PSChar 6 32" xfId="39494"/>
    <cellStyle name="PSChar 6 33" xfId="39495"/>
    <cellStyle name="PSChar 6 34" xfId="39496"/>
    <cellStyle name="PSChar 6 35" xfId="39497"/>
    <cellStyle name="PSChar 6 36" xfId="39498"/>
    <cellStyle name="PSChar 6 37" xfId="39499"/>
    <cellStyle name="PSChar 6 38" xfId="39500"/>
    <cellStyle name="PSChar 6 39" xfId="39501"/>
    <cellStyle name="PSChar 6 4" xfId="39502"/>
    <cellStyle name="PSChar 6 4 2" xfId="39503"/>
    <cellStyle name="PSChar 6 4 3" xfId="39504"/>
    <cellStyle name="PSChar 6 40" xfId="39505"/>
    <cellStyle name="PSChar 6 41" xfId="39506"/>
    <cellStyle name="PSChar 6 42" xfId="39507"/>
    <cellStyle name="PSChar 6 43" xfId="39508"/>
    <cellStyle name="PSChar 6 44" xfId="39509"/>
    <cellStyle name="PSChar 6 45" xfId="39510"/>
    <cellStyle name="PSChar 6 46" xfId="39511"/>
    <cellStyle name="PSChar 6 47" xfId="39512"/>
    <cellStyle name="PSChar 6 48" xfId="39513"/>
    <cellStyle name="PSChar 6 49" xfId="39514"/>
    <cellStyle name="PSChar 6 5" xfId="39515"/>
    <cellStyle name="PSChar 6 5 2" xfId="39516"/>
    <cellStyle name="PSChar 6 5 3" xfId="39517"/>
    <cellStyle name="PSChar 6 50" xfId="39518"/>
    <cellStyle name="PSChar 6 51" xfId="39519"/>
    <cellStyle name="PSChar 6 52" xfId="39520"/>
    <cellStyle name="PSChar 6 6" xfId="39521"/>
    <cellStyle name="PSChar 6 6 2" xfId="39522"/>
    <cellStyle name="PSChar 6 6 3" xfId="39523"/>
    <cellStyle name="PSChar 6 7" xfId="39524"/>
    <cellStyle name="PSChar 6 7 2" xfId="39525"/>
    <cellStyle name="PSChar 6 7 3" xfId="39526"/>
    <cellStyle name="PSChar 6 8" xfId="39527"/>
    <cellStyle name="PSChar 6 8 2" xfId="39528"/>
    <cellStyle name="PSChar 6 8 2 2" xfId="39529"/>
    <cellStyle name="PSChar 6 8 3" xfId="39530"/>
    <cellStyle name="PSChar 6 9" xfId="39531"/>
    <cellStyle name="PSChar 6 9 2" xfId="39532"/>
    <cellStyle name="PSChar 6 9 3" xfId="39533"/>
    <cellStyle name="PSChar 7" xfId="39534"/>
    <cellStyle name="PSChar 7 10" xfId="39535"/>
    <cellStyle name="PSChar 7 10 2" xfId="39536"/>
    <cellStyle name="PSChar 7 10 3" xfId="39537"/>
    <cellStyle name="PSChar 7 11" xfId="39538"/>
    <cellStyle name="PSChar 7 11 2" xfId="39539"/>
    <cellStyle name="PSChar 7 11 3" xfId="39540"/>
    <cellStyle name="PSChar 7 12" xfId="39541"/>
    <cellStyle name="PSChar 7 12 2" xfId="39542"/>
    <cellStyle name="PSChar 7 12 3" xfId="39543"/>
    <cellStyle name="PSChar 7 13" xfId="39544"/>
    <cellStyle name="PSChar 7 13 2" xfId="39545"/>
    <cellStyle name="PSChar 7 13 3" xfId="39546"/>
    <cellStyle name="PSChar 7 14" xfId="39547"/>
    <cellStyle name="PSChar 7 14 2" xfId="39548"/>
    <cellStyle name="PSChar 7 14 3" xfId="39549"/>
    <cellStyle name="PSChar 7 15" xfId="39550"/>
    <cellStyle name="PSChar 7 15 2" xfId="39551"/>
    <cellStyle name="PSChar 7 15 3" xfId="39552"/>
    <cellStyle name="PSChar 7 16" xfId="39553"/>
    <cellStyle name="PSChar 7 16 2" xfId="39554"/>
    <cellStyle name="PSChar 7 16 3" xfId="39555"/>
    <cellStyle name="PSChar 7 17" xfId="39556"/>
    <cellStyle name="PSChar 7 17 2" xfId="39557"/>
    <cellStyle name="PSChar 7 17 3" xfId="39558"/>
    <cellStyle name="PSChar 7 18" xfId="39559"/>
    <cellStyle name="PSChar 7 18 2" xfId="39560"/>
    <cellStyle name="PSChar 7 18 3" xfId="39561"/>
    <cellStyle name="PSChar 7 19" xfId="39562"/>
    <cellStyle name="PSChar 7 19 2" xfId="39563"/>
    <cellStyle name="PSChar 7 19 3" xfId="39564"/>
    <cellStyle name="PSChar 7 2" xfId="39565"/>
    <cellStyle name="PSChar 7 2 10" xfId="39566"/>
    <cellStyle name="PSChar 7 2 10 2" xfId="39567"/>
    <cellStyle name="PSChar 7 2 10 3" xfId="39568"/>
    <cellStyle name="PSChar 7 2 11" xfId="39569"/>
    <cellStyle name="PSChar 7 2 11 2" xfId="39570"/>
    <cellStyle name="PSChar 7 2 11 3" xfId="39571"/>
    <cellStyle name="PSChar 7 2 12" xfId="39572"/>
    <cellStyle name="PSChar 7 2 12 2" xfId="39573"/>
    <cellStyle name="PSChar 7 2 12 3" xfId="39574"/>
    <cellStyle name="PSChar 7 2 13" xfId="39575"/>
    <cellStyle name="PSChar 7 2 13 2" xfId="39576"/>
    <cellStyle name="PSChar 7 2 13 3" xfId="39577"/>
    <cellStyle name="PSChar 7 2 14" xfId="39578"/>
    <cellStyle name="PSChar 7 2 14 2" xfId="39579"/>
    <cellStyle name="PSChar 7 2 14 3" xfId="39580"/>
    <cellStyle name="PSChar 7 2 15" xfId="39581"/>
    <cellStyle name="PSChar 7 2 15 2" xfId="39582"/>
    <cellStyle name="PSChar 7 2 15 3" xfId="39583"/>
    <cellStyle name="PSChar 7 2 16" xfId="39584"/>
    <cellStyle name="PSChar 7 2 16 2" xfId="39585"/>
    <cellStyle name="PSChar 7 2 16 3" xfId="39586"/>
    <cellStyle name="PSChar 7 2 17" xfId="39587"/>
    <cellStyle name="PSChar 7 2 17 2" xfId="39588"/>
    <cellStyle name="PSChar 7 2 17 3" xfId="39589"/>
    <cellStyle name="PSChar 7 2 18" xfId="39590"/>
    <cellStyle name="PSChar 7 2 18 2" xfId="39591"/>
    <cellStyle name="PSChar 7 2 18 3" xfId="39592"/>
    <cellStyle name="PSChar 7 2 19" xfId="39593"/>
    <cellStyle name="PSChar 7 2 19 2" xfId="39594"/>
    <cellStyle name="PSChar 7 2 19 3" xfId="39595"/>
    <cellStyle name="PSChar 7 2 2" xfId="39596"/>
    <cellStyle name="PSChar 7 2 2 2" xfId="39597"/>
    <cellStyle name="PSChar 7 2 2 2 2" xfId="39598"/>
    <cellStyle name="PSChar 7 2 2 2 2 2" xfId="39599"/>
    <cellStyle name="PSChar 7 2 2 2 2 3" xfId="39600"/>
    <cellStyle name="PSChar 7 2 2 2 3" xfId="39601"/>
    <cellStyle name="PSChar 7 2 2 2 4" xfId="39602"/>
    <cellStyle name="PSChar 7 2 2 3" xfId="39603"/>
    <cellStyle name="PSChar 7 2 2 4" xfId="39604"/>
    <cellStyle name="PSChar 7 2 20" xfId="39605"/>
    <cellStyle name="PSChar 7 2 20 2" xfId="39606"/>
    <cellStyle name="PSChar 7 2 20 3" xfId="39607"/>
    <cellStyle name="PSChar 7 2 21" xfId="39608"/>
    <cellStyle name="PSChar 7 2 21 2" xfId="39609"/>
    <cellStyle name="PSChar 7 2 21 3" xfId="39610"/>
    <cellStyle name="PSChar 7 2 22" xfId="39611"/>
    <cellStyle name="PSChar 7 2 22 2" xfId="39612"/>
    <cellStyle name="PSChar 7 2 22 3" xfId="39613"/>
    <cellStyle name="PSChar 7 2 23" xfId="39614"/>
    <cellStyle name="PSChar 7 2 24" xfId="39615"/>
    <cellStyle name="PSChar 7 2 25" xfId="39616"/>
    <cellStyle name="PSChar 7 2 26" xfId="39617"/>
    <cellStyle name="PSChar 7 2 27" xfId="39618"/>
    <cellStyle name="PSChar 7 2 28" xfId="39619"/>
    <cellStyle name="PSChar 7 2 29" xfId="39620"/>
    <cellStyle name="PSChar 7 2 3" xfId="39621"/>
    <cellStyle name="PSChar 7 2 3 2" xfId="39622"/>
    <cellStyle name="PSChar 7 2 3 3" xfId="39623"/>
    <cellStyle name="PSChar 7 2 30" xfId="39624"/>
    <cellStyle name="PSChar 7 2 31" xfId="39625"/>
    <cellStyle name="PSChar 7 2 32" xfId="39626"/>
    <cellStyle name="PSChar 7 2 33" xfId="39627"/>
    <cellStyle name="PSChar 7 2 34" xfId="39628"/>
    <cellStyle name="PSChar 7 2 35" xfId="39629"/>
    <cellStyle name="PSChar 7 2 36" xfId="39630"/>
    <cellStyle name="PSChar 7 2 37" xfId="39631"/>
    <cellStyle name="PSChar 7 2 38" xfId="39632"/>
    <cellStyle name="PSChar 7 2 39" xfId="39633"/>
    <cellStyle name="PSChar 7 2 4" xfId="39634"/>
    <cellStyle name="PSChar 7 2 4 2" xfId="39635"/>
    <cellStyle name="PSChar 7 2 4 3" xfId="39636"/>
    <cellStyle name="PSChar 7 2 40" xfId="39637"/>
    <cellStyle name="PSChar 7 2 41" xfId="39638"/>
    <cellStyle name="PSChar 7 2 42" xfId="39639"/>
    <cellStyle name="PSChar 7 2 43" xfId="39640"/>
    <cellStyle name="PSChar 7 2 44" xfId="39641"/>
    <cellStyle name="PSChar 7 2 45" xfId="39642"/>
    <cellStyle name="PSChar 7 2 46" xfId="39643"/>
    <cellStyle name="PSChar 7 2 47" xfId="39644"/>
    <cellStyle name="PSChar 7 2 48" xfId="39645"/>
    <cellStyle name="PSChar 7 2 49" xfId="39646"/>
    <cellStyle name="PSChar 7 2 5" xfId="39647"/>
    <cellStyle name="PSChar 7 2 5 2" xfId="39648"/>
    <cellStyle name="PSChar 7 2 5 3" xfId="39649"/>
    <cellStyle name="PSChar 7 2 50" xfId="39650"/>
    <cellStyle name="PSChar 7 2 51" xfId="39651"/>
    <cellStyle name="PSChar 7 2 6" xfId="39652"/>
    <cellStyle name="PSChar 7 2 6 2" xfId="39653"/>
    <cellStyle name="PSChar 7 2 6 3" xfId="39654"/>
    <cellStyle name="PSChar 7 2 7" xfId="39655"/>
    <cellStyle name="PSChar 7 2 7 2" xfId="39656"/>
    <cellStyle name="PSChar 7 2 7 2 2" xfId="39657"/>
    <cellStyle name="PSChar 7 2 7 3" xfId="39658"/>
    <cellStyle name="PSChar 7 2 8" xfId="39659"/>
    <cellStyle name="PSChar 7 2 8 2" xfId="39660"/>
    <cellStyle name="PSChar 7 2 8 3" xfId="39661"/>
    <cellStyle name="PSChar 7 2 9" xfId="39662"/>
    <cellStyle name="PSChar 7 2 9 2" xfId="39663"/>
    <cellStyle name="PSChar 7 2 9 3" xfId="39664"/>
    <cellStyle name="PSChar 7 20" xfId="39665"/>
    <cellStyle name="PSChar 7 20 2" xfId="39666"/>
    <cellStyle name="PSChar 7 20 3" xfId="39667"/>
    <cellStyle name="PSChar 7 21" xfId="39668"/>
    <cellStyle name="PSChar 7 21 2" xfId="39669"/>
    <cellStyle name="PSChar 7 21 3" xfId="39670"/>
    <cellStyle name="PSChar 7 22" xfId="39671"/>
    <cellStyle name="PSChar 7 22 2" xfId="39672"/>
    <cellStyle name="PSChar 7 22 3" xfId="39673"/>
    <cellStyle name="PSChar 7 23" xfId="39674"/>
    <cellStyle name="PSChar 7 23 2" xfId="39675"/>
    <cellStyle name="PSChar 7 23 3" xfId="39676"/>
    <cellStyle name="PSChar 7 24" xfId="39677"/>
    <cellStyle name="PSChar 7 25" xfId="39678"/>
    <cellStyle name="PSChar 7 26" xfId="39679"/>
    <cellStyle name="PSChar 7 27" xfId="39680"/>
    <cellStyle name="PSChar 7 28" xfId="39681"/>
    <cellStyle name="PSChar 7 29" xfId="39682"/>
    <cellStyle name="PSChar 7 3" xfId="39683"/>
    <cellStyle name="PSChar 7 3 2" xfId="39684"/>
    <cellStyle name="PSChar 7 3 2 2" xfId="39685"/>
    <cellStyle name="PSChar 7 3 2 2 2" xfId="39686"/>
    <cellStyle name="PSChar 7 3 2 2 3" xfId="39687"/>
    <cellStyle name="PSChar 7 3 2 3" xfId="39688"/>
    <cellStyle name="PSChar 7 3 2 4" xfId="39689"/>
    <cellStyle name="PSChar 7 3 3" xfId="39690"/>
    <cellStyle name="PSChar 7 3 4" xfId="39691"/>
    <cellStyle name="PSChar 7 30" xfId="39692"/>
    <cellStyle name="PSChar 7 31" xfId="39693"/>
    <cellStyle name="PSChar 7 32" xfId="39694"/>
    <cellStyle name="PSChar 7 33" xfId="39695"/>
    <cellStyle name="PSChar 7 34" xfId="39696"/>
    <cellStyle name="PSChar 7 35" xfId="39697"/>
    <cellStyle name="PSChar 7 36" xfId="39698"/>
    <cellStyle name="PSChar 7 37" xfId="39699"/>
    <cellStyle name="PSChar 7 38" xfId="39700"/>
    <cellStyle name="PSChar 7 39" xfId="39701"/>
    <cellStyle name="PSChar 7 4" xfId="39702"/>
    <cellStyle name="PSChar 7 4 2" xfId="39703"/>
    <cellStyle name="PSChar 7 4 3" xfId="39704"/>
    <cellStyle name="PSChar 7 40" xfId="39705"/>
    <cellStyle name="PSChar 7 41" xfId="39706"/>
    <cellStyle name="PSChar 7 42" xfId="39707"/>
    <cellStyle name="PSChar 7 43" xfId="39708"/>
    <cellStyle name="PSChar 7 44" xfId="39709"/>
    <cellStyle name="PSChar 7 45" xfId="39710"/>
    <cellStyle name="PSChar 7 46" xfId="39711"/>
    <cellStyle name="PSChar 7 47" xfId="39712"/>
    <cellStyle name="PSChar 7 48" xfId="39713"/>
    <cellStyle name="PSChar 7 49" xfId="39714"/>
    <cellStyle name="PSChar 7 5" xfId="39715"/>
    <cellStyle name="PSChar 7 5 2" xfId="39716"/>
    <cellStyle name="PSChar 7 5 3" xfId="39717"/>
    <cellStyle name="PSChar 7 50" xfId="39718"/>
    <cellStyle name="PSChar 7 51" xfId="39719"/>
    <cellStyle name="PSChar 7 52" xfId="39720"/>
    <cellStyle name="PSChar 7 6" xfId="39721"/>
    <cellStyle name="PSChar 7 6 2" xfId="39722"/>
    <cellStyle name="PSChar 7 6 3" xfId="39723"/>
    <cellStyle name="PSChar 7 7" xfId="39724"/>
    <cellStyle name="PSChar 7 7 2" xfId="39725"/>
    <cellStyle name="PSChar 7 7 3" xfId="39726"/>
    <cellStyle name="PSChar 7 8" xfId="39727"/>
    <cellStyle name="PSChar 7 8 2" xfId="39728"/>
    <cellStyle name="PSChar 7 8 2 2" xfId="39729"/>
    <cellStyle name="PSChar 7 8 3" xfId="39730"/>
    <cellStyle name="PSChar 7 9" xfId="39731"/>
    <cellStyle name="PSChar 7 9 2" xfId="39732"/>
    <cellStyle name="PSChar 7 9 3" xfId="39733"/>
    <cellStyle name="PSChar 8" xfId="39734"/>
    <cellStyle name="PSChar 8 2" xfId="39735"/>
    <cellStyle name="PSChar 8 2 2" xfId="39736"/>
    <cellStyle name="PSChar 8 3" xfId="39737"/>
    <cellStyle name="PSChar 8 3 2" xfId="39738"/>
    <cellStyle name="PSChar 8 4" xfId="39739"/>
    <cellStyle name="PSChar 8 5" xfId="39740"/>
    <cellStyle name="PSChar 9" xfId="39741"/>
    <cellStyle name="PSChar 9 2" xfId="39742"/>
    <cellStyle name="PSChar 9 2 2" xfId="39743"/>
    <cellStyle name="PSChar 9 3" xfId="39744"/>
    <cellStyle name="PSDate" xfId="39745"/>
    <cellStyle name="PSDate 10" xfId="39746"/>
    <cellStyle name="PSDate 2" xfId="39747"/>
    <cellStyle name="PSDate 2 10" xfId="39748"/>
    <cellStyle name="PSDate 2 11" xfId="39749"/>
    <cellStyle name="PSDate 2 12" xfId="39750"/>
    <cellStyle name="PSDate 2 13" xfId="39751"/>
    <cellStyle name="PSDate 2 14" xfId="39752"/>
    <cellStyle name="PSDate 2 15" xfId="39753"/>
    <cellStyle name="PSDate 2 16" xfId="39754"/>
    <cellStyle name="PSDate 2 17" xfId="39755"/>
    <cellStyle name="PSDate 2 18" xfId="39756"/>
    <cellStyle name="PSDate 2 19" xfId="39757"/>
    <cellStyle name="PSDate 2 2" xfId="39758"/>
    <cellStyle name="PSDate 2 20" xfId="39759"/>
    <cellStyle name="PSDate 2 21" xfId="39760"/>
    <cellStyle name="PSDate 2 22" xfId="39761"/>
    <cellStyle name="PSDate 2 23" xfId="39762"/>
    <cellStyle name="PSDate 2 24" xfId="39763"/>
    <cellStyle name="PSDate 2 25" xfId="39764"/>
    <cellStyle name="PSDate 2 26" xfId="39765"/>
    <cellStyle name="PSDate 2 27" xfId="39766"/>
    <cellStyle name="PSDate 2 28" xfId="39767"/>
    <cellStyle name="PSDate 2 29" xfId="39768"/>
    <cellStyle name="PSDate 2 3" xfId="39769"/>
    <cellStyle name="PSDate 2 30" xfId="39770"/>
    <cellStyle name="PSDate 2 31" xfId="39771"/>
    <cellStyle name="PSDate 2 32" xfId="39772"/>
    <cellStyle name="PSDate 2 33" xfId="39773"/>
    <cellStyle name="PSDate 2 34" xfId="39774"/>
    <cellStyle name="PSDate 2 35" xfId="39775"/>
    <cellStyle name="PSDate 2 36" xfId="39776"/>
    <cellStyle name="PSDate 2 37" xfId="39777"/>
    <cellStyle name="PSDate 2 38" xfId="39778"/>
    <cellStyle name="PSDate 2 39" xfId="39779"/>
    <cellStyle name="PSDate 2 4" xfId="39780"/>
    <cellStyle name="PSDate 2 40" xfId="39781"/>
    <cellStyle name="PSDate 2 41" xfId="39782"/>
    <cellStyle name="PSDate 2 42" xfId="39783"/>
    <cellStyle name="PSDate 2 43" xfId="39784"/>
    <cellStyle name="PSDate 2 44" xfId="39785"/>
    <cellStyle name="PSDate 2 45" xfId="39786"/>
    <cellStyle name="PSDate 2 46" xfId="39787"/>
    <cellStyle name="PSDate 2 47" xfId="39788"/>
    <cellStyle name="PSDate 2 48" xfId="39789"/>
    <cellStyle name="PSDate 2 49" xfId="39790"/>
    <cellStyle name="PSDate 2 5" xfId="39791"/>
    <cellStyle name="PSDate 2 50" xfId="39792"/>
    <cellStyle name="PSDate 2 51" xfId="39793"/>
    <cellStyle name="PSDate 2 6" xfId="39794"/>
    <cellStyle name="PSDate 2 7" xfId="39795"/>
    <cellStyle name="PSDate 2 8" xfId="39796"/>
    <cellStyle name="PSDate 2 9" xfId="39797"/>
    <cellStyle name="PSDate 3" xfId="39798"/>
    <cellStyle name="PSDate 3 2" xfId="39799"/>
    <cellStyle name="PSDate 3 3" xfId="39800"/>
    <cellStyle name="PSDate 4" xfId="39801"/>
    <cellStyle name="PSDate 5" xfId="39802"/>
    <cellStyle name="PSDate 6" xfId="39803"/>
    <cellStyle name="PSDate 7" xfId="39804"/>
    <cellStyle name="PSDate 8" xfId="39805"/>
    <cellStyle name="PSDate 9" xfId="39806"/>
    <cellStyle name="PSDec" xfId="39807"/>
    <cellStyle name="PSDec 10" xfId="39808"/>
    <cellStyle name="PSDec 2" xfId="39809"/>
    <cellStyle name="PSDec 2 10" xfId="39810"/>
    <cellStyle name="PSDec 2 11" xfId="39811"/>
    <cellStyle name="PSDec 2 12" xfId="39812"/>
    <cellStyle name="PSDec 2 13" xfId="39813"/>
    <cellStyle name="PSDec 2 14" xfId="39814"/>
    <cellStyle name="PSDec 2 15" xfId="39815"/>
    <cellStyle name="PSDec 2 16" xfId="39816"/>
    <cellStyle name="PSDec 2 17" xfId="39817"/>
    <cellStyle name="PSDec 2 18" xfId="39818"/>
    <cellStyle name="PSDec 2 19" xfId="39819"/>
    <cellStyle name="PSDec 2 2" xfId="39820"/>
    <cellStyle name="PSDec 2 20" xfId="39821"/>
    <cellStyle name="PSDec 2 21" xfId="39822"/>
    <cellStyle name="PSDec 2 22" xfId="39823"/>
    <cellStyle name="PSDec 2 23" xfId="39824"/>
    <cellStyle name="PSDec 2 24" xfId="39825"/>
    <cellStyle name="PSDec 2 25" xfId="39826"/>
    <cellStyle name="PSDec 2 26" xfId="39827"/>
    <cellStyle name="PSDec 2 27" xfId="39828"/>
    <cellStyle name="PSDec 2 28" xfId="39829"/>
    <cellStyle name="PSDec 2 29" xfId="39830"/>
    <cellStyle name="PSDec 2 3" xfId="39831"/>
    <cellStyle name="PSDec 2 30" xfId="39832"/>
    <cellStyle name="PSDec 2 31" xfId="39833"/>
    <cellStyle name="PSDec 2 32" xfId="39834"/>
    <cellStyle name="PSDec 2 33" xfId="39835"/>
    <cellStyle name="PSDec 2 34" xfId="39836"/>
    <cellStyle name="PSDec 2 35" xfId="39837"/>
    <cellStyle name="PSDec 2 36" xfId="39838"/>
    <cellStyle name="PSDec 2 37" xfId="39839"/>
    <cellStyle name="PSDec 2 38" xfId="39840"/>
    <cellStyle name="PSDec 2 39" xfId="39841"/>
    <cellStyle name="PSDec 2 4" xfId="39842"/>
    <cellStyle name="PSDec 2 40" xfId="39843"/>
    <cellStyle name="PSDec 2 41" xfId="39844"/>
    <cellStyle name="PSDec 2 42" xfId="39845"/>
    <cellStyle name="PSDec 2 43" xfId="39846"/>
    <cellStyle name="PSDec 2 44" xfId="39847"/>
    <cellStyle name="PSDec 2 45" xfId="39848"/>
    <cellStyle name="PSDec 2 46" xfId="39849"/>
    <cellStyle name="PSDec 2 47" xfId="39850"/>
    <cellStyle name="PSDec 2 48" xfId="39851"/>
    <cellStyle name="PSDec 2 49" xfId="39852"/>
    <cellStyle name="PSDec 2 5" xfId="39853"/>
    <cellStyle name="PSDec 2 50" xfId="39854"/>
    <cellStyle name="PSDec 2 51" xfId="39855"/>
    <cellStyle name="PSDec 2 6" xfId="39856"/>
    <cellStyle name="PSDec 2 7" xfId="39857"/>
    <cellStyle name="PSDec 2 8" xfId="39858"/>
    <cellStyle name="PSDec 2 9" xfId="39859"/>
    <cellStyle name="PSDec 3" xfId="39860"/>
    <cellStyle name="PSDec 3 2" xfId="39861"/>
    <cellStyle name="PSDec 3 3" xfId="39862"/>
    <cellStyle name="PSDec 4" xfId="39863"/>
    <cellStyle name="PSDec 5" xfId="39864"/>
    <cellStyle name="PSDec 6" xfId="39865"/>
    <cellStyle name="PSDec 7" xfId="39866"/>
    <cellStyle name="PSDec 8" xfId="39867"/>
    <cellStyle name="PSDec 9" xfId="39868"/>
    <cellStyle name="PSHeading" xfId="39869"/>
    <cellStyle name="PSHeading 10" xfId="39870"/>
    <cellStyle name="PSHeading 2" xfId="39871"/>
    <cellStyle name="PSHeading 2 10" xfId="39872"/>
    <cellStyle name="PSHeading 2 10 2" xfId="39873"/>
    <cellStyle name="PSHeading 2 10 3" xfId="39874"/>
    <cellStyle name="PSHeading 2 11" xfId="39875"/>
    <cellStyle name="PSHeading 2 11 2" xfId="39876"/>
    <cellStyle name="PSHeading 2 11 3" xfId="39877"/>
    <cellStyle name="PSHeading 2 12" xfId="39878"/>
    <cellStyle name="PSHeading 2 12 2" xfId="39879"/>
    <cellStyle name="PSHeading 2 12 3" xfId="39880"/>
    <cellStyle name="PSHeading 2 13" xfId="39881"/>
    <cellStyle name="PSHeading 2 13 2" xfId="39882"/>
    <cellStyle name="PSHeading 2 13 3" xfId="39883"/>
    <cellStyle name="PSHeading 2 14" xfId="39884"/>
    <cellStyle name="PSHeading 2 14 2" xfId="39885"/>
    <cellStyle name="PSHeading 2 14 3" xfId="39886"/>
    <cellStyle name="PSHeading 2 15" xfId="39887"/>
    <cellStyle name="PSHeading 2 15 2" xfId="39888"/>
    <cellStyle name="PSHeading 2 15 3" xfId="39889"/>
    <cellStyle name="PSHeading 2 16" xfId="39890"/>
    <cellStyle name="PSHeading 2 16 2" xfId="39891"/>
    <cellStyle name="PSHeading 2 16 3" xfId="39892"/>
    <cellStyle name="PSHeading 2 17" xfId="39893"/>
    <cellStyle name="PSHeading 2 17 2" xfId="39894"/>
    <cellStyle name="PSHeading 2 17 3" xfId="39895"/>
    <cellStyle name="PSHeading 2 18" xfId="39896"/>
    <cellStyle name="PSHeading 2 18 2" xfId="39897"/>
    <cellStyle name="PSHeading 2 18 3" xfId="39898"/>
    <cellStyle name="PSHeading 2 19" xfId="39899"/>
    <cellStyle name="PSHeading 2 19 2" xfId="39900"/>
    <cellStyle name="PSHeading 2 19 3" xfId="39901"/>
    <cellStyle name="PSHeading 2 2" xfId="39902"/>
    <cellStyle name="PSHeading 2 2 2" xfId="39903"/>
    <cellStyle name="PSHeading 2 2 3" xfId="39904"/>
    <cellStyle name="PSHeading 2 20" xfId="39905"/>
    <cellStyle name="PSHeading 2 20 2" xfId="39906"/>
    <cellStyle name="PSHeading 2 20 3" xfId="39907"/>
    <cellStyle name="PSHeading 2 21" xfId="39908"/>
    <cellStyle name="PSHeading 2 21 2" xfId="39909"/>
    <cellStyle name="PSHeading 2 21 3" xfId="39910"/>
    <cellStyle name="PSHeading 2 22" xfId="39911"/>
    <cellStyle name="PSHeading 2 22 2" xfId="39912"/>
    <cellStyle name="PSHeading 2 22 3" xfId="39913"/>
    <cellStyle name="PSHeading 2 23" xfId="39914"/>
    <cellStyle name="PSHeading 2 24" xfId="39915"/>
    <cellStyle name="PSHeading 2 25" xfId="39916"/>
    <cellStyle name="PSHeading 2 26" xfId="39917"/>
    <cellStyle name="PSHeading 2 27" xfId="39918"/>
    <cellStyle name="PSHeading 2 28" xfId="39919"/>
    <cellStyle name="PSHeading 2 29" xfId="39920"/>
    <cellStyle name="PSHeading 2 3" xfId="39921"/>
    <cellStyle name="PSHeading 2 3 2" xfId="39922"/>
    <cellStyle name="PSHeading 2 3 3" xfId="39923"/>
    <cellStyle name="PSHeading 2 30" xfId="39924"/>
    <cellStyle name="PSHeading 2 31" xfId="39925"/>
    <cellStyle name="PSHeading 2 32" xfId="39926"/>
    <cellStyle name="PSHeading 2 33" xfId="39927"/>
    <cellStyle name="PSHeading 2 34" xfId="39928"/>
    <cellStyle name="PSHeading 2 35" xfId="39929"/>
    <cellStyle name="PSHeading 2 36" xfId="39930"/>
    <cellStyle name="PSHeading 2 37" xfId="39931"/>
    <cellStyle name="PSHeading 2 38" xfId="39932"/>
    <cellStyle name="PSHeading 2 39" xfId="39933"/>
    <cellStyle name="PSHeading 2 4" xfId="39934"/>
    <cellStyle name="PSHeading 2 4 2" xfId="39935"/>
    <cellStyle name="PSHeading 2 4 3" xfId="39936"/>
    <cellStyle name="PSHeading 2 40" xfId="39937"/>
    <cellStyle name="PSHeading 2 41" xfId="39938"/>
    <cellStyle name="PSHeading 2 42" xfId="39939"/>
    <cellStyle name="PSHeading 2 43" xfId="39940"/>
    <cellStyle name="PSHeading 2 44" xfId="39941"/>
    <cellStyle name="PSHeading 2 45" xfId="39942"/>
    <cellStyle name="PSHeading 2 46" xfId="39943"/>
    <cellStyle name="PSHeading 2 47" xfId="39944"/>
    <cellStyle name="PSHeading 2 48" xfId="39945"/>
    <cellStyle name="PSHeading 2 49" xfId="39946"/>
    <cellStyle name="PSHeading 2 5" xfId="39947"/>
    <cellStyle name="PSHeading 2 5 2" xfId="39948"/>
    <cellStyle name="PSHeading 2 5 3" xfId="39949"/>
    <cellStyle name="PSHeading 2 50" xfId="39950"/>
    <cellStyle name="PSHeading 2 51" xfId="39951"/>
    <cellStyle name="PSHeading 2 6" xfId="39952"/>
    <cellStyle name="PSHeading 2 6 2" xfId="39953"/>
    <cellStyle name="PSHeading 2 6 3" xfId="39954"/>
    <cellStyle name="PSHeading 2 7" xfId="39955"/>
    <cellStyle name="PSHeading 2 7 2" xfId="39956"/>
    <cellStyle name="PSHeading 2 7 2 2" xfId="39957"/>
    <cellStyle name="PSHeading 2 7 3" xfId="39958"/>
    <cellStyle name="PSHeading 2 8" xfId="39959"/>
    <cellStyle name="PSHeading 2 8 2" xfId="39960"/>
    <cellStyle name="PSHeading 2 8 3" xfId="39961"/>
    <cellStyle name="PSHeading 2 9" xfId="39962"/>
    <cellStyle name="PSHeading 2 9 2" xfId="39963"/>
    <cellStyle name="PSHeading 2 9 3" xfId="39964"/>
    <cellStyle name="PSHeading 2_Journal 1" xfId="39965"/>
    <cellStyle name="PSHeading 3" xfId="39966"/>
    <cellStyle name="PSHeading 3 2" xfId="39967"/>
    <cellStyle name="PSHeading 3 2 2" xfId="39968"/>
    <cellStyle name="PSHeading 3 3" xfId="39969"/>
    <cellStyle name="PSHeading 3 3 2" xfId="39970"/>
    <cellStyle name="PSHeading 3 4" xfId="39971"/>
    <cellStyle name="PSHeading 3 5" xfId="39972"/>
    <cellStyle name="PSHeading 4" xfId="39973"/>
    <cellStyle name="PSHeading 4 2" xfId="39974"/>
    <cellStyle name="PSHeading 4 2 2" xfId="39975"/>
    <cellStyle name="PSHeading 4 3" xfId="39976"/>
    <cellStyle name="PSHeading 5" xfId="39977"/>
    <cellStyle name="PSHeading 5 2" xfId="39978"/>
    <cellStyle name="PSHeading 5 3" xfId="39979"/>
    <cellStyle name="PSHeading 6" xfId="39980"/>
    <cellStyle name="PSHeading 7" xfId="39981"/>
    <cellStyle name="PSHeading 8" xfId="39982"/>
    <cellStyle name="PSHeading 9" xfId="39983"/>
    <cellStyle name="PSHeading_03-31-09 Balance" xfId="39984"/>
    <cellStyle name="PSInt" xfId="39985"/>
    <cellStyle name="PSInt 10" xfId="39986"/>
    <cellStyle name="PSInt 2" xfId="39987"/>
    <cellStyle name="PSInt 2 10" xfId="39988"/>
    <cellStyle name="PSInt 2 11" xfId="39989"/>
    <cellStyle name="PSInt 2 12" xfId="39990"/>
    <cellStyle name="PSInt 2 13" xfId="39991"/>
    <cellStyle name="PSInt 2 14" xfId="39992"/>
    <cellStyle name="PSInt 2 15" xfId="39993"/>
    <cellStyle name="PSInt 2 16" xfId="39994"/>
    <cellStyle name="PSInt 2 17" xfId="39995"/>
    <cellStyle name="PSInt 2 18" xfId="39996"/>
    <cellStyle name="PSInt 2 19" xfId="39997"/>
    <cellStyle name="PSInt 2 2" xfId="39998"/>
    <cellStyle name="PSInt 2 20" xfId="39999"/>
    <cellStyle name="PSInt 2 21" xfId="40000"/>
    <cellStyle name="PSInt 2 22" xfId="40001"/>
    <cellStyle name="PSInt 2 23" xfId="40002"/>
    <cellStyle name="PSInt 2 24" xfId="40003"/>
    <cellStyle name="PSInt 2 25" xfId="40004"/>
    <cellStyle name="PSInt 2 26" xfId="40005"/>
    <cellStyle name="PSInt 2 27" xfId="40006"/>
    <cellStyle name="PSInt 2 28" xfId="40007"/>
    <cellStyle name="PSInt 2 29" xfId="40008"/>
    <cellStyle name="PSInt 2 3" xfId="40009"/>
    <cellStyle name="PSInt 2 30" xfId="40010"/>
    <cellStyle name="PSInt 2 31" xfId="40011"/>
    <cellStyle name="PSInt 2 32" xfId="40012"/>
    <cellStyle name="PSInt 2 33" xfId="40013"/>
    <cellStyle name="PSInt 2 34" xfId="40014"/>
    <cellStyle name="PSInt 2 35" xfId="40015"/>
    <cellStyle name="PSInt 2 36" xfId="40016"/>
    <cellStyle name="PSInt 2 37" xfId="40017"/>
    <cellStyle name="PSInt 2 38" xfId="40018"/>
    <cellStyle name="PSInt 2 39" xfId="40019"/>
    <cellStyle name="PSInt 2 4" xfId="40020"/>
    <cellStyle name="PSInt 2 40" xfId="40021"/>
    <cellStyle name="PSInt 2 41" xfId="40022"/>
    <cellStyle name="PSInt 2 42" xfId="40023"/>
    <cellStyle name="PSInt 2 43" xfId="40024"/>
    <cellStyle name="PSInt 2 44" xfId="40025"/>
    <cellStyle name="PSInt 2 45" xfId="40026"/>
    <cellStyle name="PSInt 2 46" xfId="40027"/>
    <cellStyle name="PSInt 2 47" xfId="40028"/>
    <cellStyle name="PSInt 2 48" xfId="40029"/>
    <cellStyle name="PSInt 2 49" xfId="40030"/>
    <cellStyle name="PSInt 2 5" xfId="40031"/>
    <cellStyle name="PSInt 2 50" xfId="40032"/>
    <cellStyle name="PSInt 2 51" xfId="40033"/>
    <cellStyle name="PSInt 2 6" xfId="40034"/>
    <cellStyle name="PSInt 2 7" xfId="40035"/>
    <cellStyle name="PSInt 2 8" xfId="40036"/>
    <cellStyle name="PSInt 2 9" xfId="40037"/>
    <cellStyle name="PSInt 3" xfId="40038"/>
    <cellStyle name="PSInt 3 2" xfId="40039"/>
    <cellStyle name="PSInt 3 3" xfId="40040"/>
    <cellStyle name="PSInt 4" xfId="40041"/>
    <cellStyle name="PSInt 5" xfId="40042"/>
    <cellStyle name="PSInt 6" xfId="40043"/>
    <cellStyle name="PSInt 7" xfId="40044"/>
    <cellStyle name="PSInt 8" xfId="40045"/>
    <cellStyle name="PSInt 9" xfId="40046"/>
    <cellStyle name="PSSpacer" xfId="40047"/>
    <cellStyle name="PSSpacer 10" xfId="40048"/>
    <cellStyle name="PSSpacer 2" xfId="40049"/>
    <cellStyle name="PSSpacer 2 10" xfId="40050"/>
    <cellStyle name="PSSpacer 2 10 2" xfId="40051"/>
    <cellStyle name="PSSpacer 2 10 3" xfId="40052"/>
    <cellStyle name="PSSpacer 2 11" xfId="40053"/>
    <cellStyle name="PSSpacer 2 11 2" xfId="40054"/>
    <cellStyle name="PSSpacer 2 11 3" xfId="40055"/>
    <cellStyle name="PSSpacer 2 12" xfId="40056"/>
    <cellStyle name="PSSpacer 2 12 2" xfId="40057"/>
    <cellStyle name="PSSpacer 2 12 3" xfId="40058"/>
    <cellStyle name="PSSpacer 2 13" xfId="40059"/>
    <cellStyle name="PSSpacer 2 13 2" xfId="40060"/>
    <cellStyle name="PSSpacer 2 13 3" xfId="40061"/>
    <cellStyle name="PSSpacer 2 14" xfId="40062"/>
    <cellStyle name="PSSpacer 2 14 2" xfId="40063"/>
    <cellStyle name="PSSpacer 2 14 3" xfId="40064"/>
    <cellStyle name="PSSpacer 2 15" xfId="40065"/>
    <cellStyle name="PSSpacer 2 15 2" xfId="40066"/>
    <cellStyle name="PSSpacer 2 15 3" xfId="40067"/>
    <cellStyle name="PSSpacer 2 16" xfId="40068"/>
    <cellStyle name="PSSpacer 2 16 2" xfId="40069"/>
    <cellStyle name="PSSpacer 2 16 3" xfId="40070"/>
    <cellStyle name="PSSpacer 2 17" xfId="40071"/>
    <cellStyle name="PSSpacer 2 17 2" xfId="40072"/>
    <cellStyle name="PSSpacer 2 17 3" xfId="40073"/>
    <cellStyle name="PSSpacer 2 18" xfId="40074"/>
    <cellStyle name="PSSpacer 2 18 2" xfId="40075"/>
    <cellStyle name="PSSpacer 2 18 3" xfId="40076"/>
    <cellStyle name="PSSpacer 2 19" xfId="40077"/>
    <cellStyle name="PSSpacer 2 19 2" xfId="40078"/>
    <cellStyle name="PSSpacer 2 19 3" xfId="40079"/>
    <cellStyle name="PSSpacer 2 2" xfId="40080"/>
    <cellStyle name="PSSpacer 2 2 2" xfId="40081"/>
    <cellStyle name="PSSpacer 2 2 3" xfId="40082"/>
    <cellStyle name="PSSpacer 2 20" xfId="40083"/>
    <cellStyle name="PSSpacer 2 20 2" xfId="40084"/>
    <cellStyle name="PSSpacer 2 20 3" xfId="40085"/>
    <cellStyle name="PSSpacer 2 21" xfId="40086"/>
    <cellStyle name="PSSpacer 2 21 2" xfId="40087"/>
    <cellStyle name="PSSpacer 2 21 3" xfId="40088"/>
    <cellStyle name="PSSpacer 2 22" xfId="40089"/>
    <cellStyle name="PSSpacer 2 22 2" xfId="40090"/>
    <cellStyle name="PSSpacer 2 22 3" xfId="40091"/>
    <cellStyle name="PSSpacer 2 23" xfId="40092"/>
    <cellStyle name="PSSpacer 2 24" xfId="40093"/>
    <cellStyle name="PSSpacer 2 25" xfId="40094"/>
    <cellStyle name="PSSpacer 2 26" xfId="40095"/>
    <cellStyle name="PSSpacer 2 27" xfId="40096"/>
    <cellStyle name="PSSpacer 2 28" xfId="40097"/>
    <cellStyle name="PSSpacer 2 29" xfId="40098"/>
    <cellStyle name="PSSpacer 2 3" xfId="40099"/>
    <cellStyle name="PSSpacer 2 3 2" xfId="40100"/>
    <cellStyle name="PSSpacer 2 3 3" xfId="40101"/>
    <cellStyle name="PSSpacer 2 30" xfId="40102"/>
    <cellStyle name="PSSpacer 2 31" xfId="40103"/>
    <cellStyle name="PSSpacer 2 32" xfId="40104"/>
    <cellStyle name="PSSpacer 2 33" xfId="40105"/>
    <cellStyle name="PSSpacer 2 34" xfId="40106"/>
    <cellStyle name="PSSpacer 2 35" xfId="40107"/>
    <cellStyle name="PSSpacer 2 36" xfId="40108"/>
    <cellStyle name="PSSpacer 2 37" xfId="40109"/>
    <cellStyle name="PSSpacer 2 38" xfId="40110"/>
    <cellStyle name="PSSpacer 2 39" xfId="40111"/>
    <cellStyle name="PSSpacer 2 4" xfId="40112"/>
    <cellStyle name="PSSpacer 2 4 2" xfId="40113"/>
    <cellStyle name="PSSpacer 2 4 3" xfId="40114"/>
    <cellStyle name="PSSpacer 2 40" xfId="40115"/>
    <cellStyle name="PSSpacer 2 41" xfId="40116"/>
    <cellStyle name="PSSpacer 2 42" xfId="40117"/>
    <cellStyle name="PSSpacer 2 43" xfId="40118"/>
    <cellStyle name="PSSpacer 2 44" xfId="40119"/>
    <cellStyle name="PSSpacer 2 45" xfId="40120"/>
    <cellStyle name="PSSpacer 2 46" xfId="40121"/>
    <cellStyle name="PSSpacer 2 47" xfId="40122"/>
    <cellStyle name="PSSpacer 2 48" xfId="40123"/>
    <cellStyle name="PSSpacer 2 49" xfId="40124"/>
    <cellStyle name="PSSpacer 2 5" xfId="40125"/>
    <cellStyle name="PSSpacer 2 5 2" xfId="40126"/>
    <cellStyle name="PSSpacer 2 5 3" xfId="40127"/>
    <cellStyle name="PSSpacer 2 50" xfId="40128"/>
    <cellStyle name="PSSpacer 2 51" xfId="40129"/>
    <cellStyle name="PSSpacer 2 6" xfId="40130"/>
    <cellStyle name="PSSpacer 2 6 2" xfId="40131"/>
    <cellStyle name="PSSpacer 2 6 3" xfId="40132"/>
    <cellStyle name="PSSpacer 2 7" xfId="40133"/>
    <cellStyle name="PSSpacer 2 7 2" xfId="40134"/>
    <cellStyle name="PSSpacer 2 7 2 2" xfId="40135"/>
    <cellStyle name="PSSpacer 2 7 3" xfId="40136"/>
    <cellStyle name="PSSpacer 2 8" xfId="40137"/>
    <cellStyle name="PSSpacer 2 8 2" xfId="40138"/>
    <cellStyle name="PSSpacer 2 8 3" xfId="40139"/>
    <cellStyle name="PSSpacer 2 9" xfId="40140"/>
    <cellStyle name="PSSpacer 2 9 2" xfId="40141"/>
    <cellStyle name="PSSpacer 2 9 3" xfId="40142"/>
    <cellStyle name="PSSpacer 3" xfId="40143"/>
    <cellStyle name="PSSpacer 3 2" xfId="40144"/>
    <cellStyle name="PSSpacer 3 2 2" xfId="40145"/>
    <cellStyle name="PSSpacer 3 3" xfId="40146"/>
    <cellStyle name="PSSpacer 3 3 2" xfId="40147"/>
    <cellStyle name="PSSpacer 3 4" xfId="40148"/>
    <cellStyle name="PSSpacer 3 5" xfId="40149"/>
    <cellStyle name="PSSpacer 4" xfId="40150"/>
    <cellStyle name="PSSpacer 4 2" xfId="40151"/>
    <cellStyle name="PSSpacer 4 2 2" xfId="40152"/>
    <cellStyle name="PSSpacer 4 3" xfId="40153"/>
    <cellStyle name="PSSpacer 5" xfId="40154"/>
    <cellStyle name="PSSpacer 5 2" xfId="40155"/>
    <cellStyle name="PSSpacer 5 3" xfId="40156"/>
    <cellStyle name="PSSpacer 6" xfId="40157"/>
    <cellStyle name="PSSpacer 7" xfId="40158"/>
    <cellStyle name="PSSpacer 8" xfId="40159"/>
    <cellStyle name="PSSpacer 9" xfId="40160"/>
    <cellStyle name="RangeBelow" xfId="40161"/>
    <cellStyle name="RangeBelow 2" xfId="40162"/>
    <cellStyle name="RangeBelow 2 2" xfId="40163"/>
    <cellStyle name="RangeBelow 2 2 2" xfId="40164"/>
    <cellStyle name="RangeBelow 3" xfId="40165"/>
    <cellStyle name="RangeBelow_Upload2" xfId="40166"/>
    <cellStyle name="RedLeftSmall8" xfId="40167"/>
    <cellStyle name="Review_Date" xfId="40168"/>
    <cellStyle name="Reviewer" xfId="40169"/>
    <cellStyle name="RevList" xfId="40170"/>
    <cellStyle name="Right" xfId="40171"/>
    <cellStyle name="Right 2" xfId="40172"/>
    <cellStyle name="Right 2 2" xfId="40173"/>
    <cellStyle name="Right 3" xfId="40174"/>
    <cellStyle name="Right 4" xfId="40175"/>
    <cellStyle name="Right 5" xfId="40176"/>
    <cellStyle name="Right_April ADI" xfId="40177"/>
    <cellStyle name="Rollover_Date" xfId="40178"/>
    <cellStyle name="s" xfId="40179"/>
    <cellStyle name="s_B" xfId="40180"/>
    <cellStyle name="s_Bal Sheets" xfId="40181"/>
    <cellStyle name="s_Bal Sheets_1" xfId="40182"/>
    <cellStyle name="s_Bal Sheets_2" xfId="40183"/>
    <cellStyle name="s_Credit (2)" xfId="40184"/>
    <cellStyle name="s_Credit (2)_1" xfId="40185"/>
    <cellStyle name="s_Credit (2)_2" xfId="40186"/>
    <cellStyle name="s_DCF Analysis for DPL" xfId="40187"/>
    <cellStyle name="s_DCF Matrix" xfId="40188"/>
    <cellStyle name="s_DCF Matrix_1" xfId="40189"/>
    <cellStyle name="s_DCFLBO Code" xfId="40190"/>
    <cellStyle name="s_DCFLBO Code_1" xfId="40191"/>
    <cellStyle name="s_DPL Valuation1022" xfId="40192"/>
    <cellStyle name="s_Earnings" xfId="40193"/>
    <cellStyle name="s_Earnings (2)" xfId="40194"/>
    <cellStyle name="s_Earnings (2)_1" xfId="40195"/>
    <cellStyle name="s_Earnings_1" xfId="40196"/>
    <cellStyle name="s_finsumm" xfId="40197"/>
    <cellStyle name="s_finsumm_1" xfId="40198"/>
    <cellStyle name="s_finsumm_2" xfId="40199"/>
    <cellStyle name="s_GoroWipTax-to2050_fromCo_Oct21_99" xfId="40200"/>
    <cellStyle name="s_HardInc " xfId="40201"/>
    <cellStyle name="s_Hist Inputs (2)" xfId="40202"/>
    <cellStyle name="s_Hist Inputs (2)_1" xfId="40203"/>
    <cellStyle name="s_IEL_finsumm" xfId="40204"/>
    <cellStyle name="s_IEL_finsumm_1" xfId="40205"/>
    <cellStyle name="s_IEL_finsumm_2" xfId="40206"/>
    <cellStyle name="s_IEL_finsumm1" xfId="40207"/>
    <cellStyle name="s_IEL_finsumm1_1" xfId="40208"/>
    <cellStyle name="s_IEL_finsumm1_2" xfId="40209"/>
    <cellStyle name="s_Lbo" xfId="40210"/>
    <cellStyle name="s_LBO Summary" xfId="40211"/>
    <cellStyle name="s_LBO Summary_1" xfId="40212"/>
    <cellStyle name="s_LBO Summary_2" xfId="40213"/>
    <cellStyle name="s_Lbo_1" xfId="40214"/>
    <cellStyle name="s_rvr_analysis_andrew" xfId="40215"/>
    <cellStyle name="s_Schedules" xfId="40216"/>
    <cellStyle name="s_Schedules_1" xfId="40217"/>
    <cellStyle name="s_Trans Assump" xfId="40218"/>
    <cellStyle name="s_Trans Assump (2)" xfId="40219"/>
    <cellStyle name="s_Trans Assump (2)_1" xfId="40220"/>
    <cellStyle name="s_Trans Assump_1" xfId="40221"/>
    <cellStyle name="s_Trans Sum" xfId="40222"/>
    <cellStyle name="s_Trans Sum_1" xfId="40223"/>
    <cellStyle name="s_Unit Price Sen. (2)" xfId="40224"/>
    <cellStyle name="s_Unit Price Sen. (2)_1" xfId="40225"/>
    <cellStyle name="s_Unit Price Sen. (2)_2" xfId="40226"/>
    <cellStyle name="Salomon Logo" xfId="40227"/>
    <cellStyle name="Sch_name" xfId="40228"/>
    <cellStyle name="Section Head" xfId="40229"/>
    <cellStyle name="Separador de milhares_DADOS DO BALANCO" xfId="40230"/>
    <cellStyle name="Shading" xfId="40231"/>
    <cellStyle name="Sheet Header" xfId="40232"/>
    <cellStyle name="ShOut" xfId="40233"/>
    <cellStyle name="sideways" xfId="40234"/>
    <cellStyle name="Skadden Number" xfId="40235"/>
    <cellStyle name="Skadden Number 2" xfId="40236"/>
    <cellStyle name="Skadden Number 3" xfId="40237"/>
    <cellStyle name="Skadden Number 4" xfId="40238"/>
    <cellStyle name="Skadden Number 5" xfId="40239"/>
    <cellStyle name="SSN" xfId="40240"/>
    <cellStyle name="Standard_Anpassen der Amortisation" xfId="40241"/>
    <cellStyle name="Style 1" xfId="40242"/>
    <cellStyle name="Style 1 2" xfId="40243"/>
    <cellStyle name="Style 1 3" xfId="40244"/>
    <cellStyle name="Style 1 4" xfId="40245"/>
    <cellStyle name="Style 2" xfId="40246"/>
    <cellStyle name="Style 25" xfId="44758"/>
    <cellStyle name="Style 25 2" xfId="44759"/>
    <cellStyle name="Style 26" xfId="44760"/>
    <cellStyle name="Style 26 2" xfId="44761"/>
    <cellStyle name="Style 27" xfId="44762"/>
    <cellStyle name="Style 27 2" xfId="44763"/>
    <cellStyle name="Style 27_Copy of 36_NIMO_12 31 11_v2" xfId="44764"/>
    <cellStyle name="Style 28" xfId="44765"/>
    <cellStyle name="Style 28 2" xfId="44766"/>
    <cellStyle name="Style 28_Copy of 36_NIMO_12 31 11_v2" xfId="44767"/>
    <cellStyle name="Style 3" xfId="40247"/>
    <cellStyle name="STYLE1" xfId="40248"/>
    <cellStyle name="STYLE1 2" xfId="40249"/>
    <cellStyle name="STYLE1 3" xfId="40250"/>
    <cellStyle name="STYLE2" xfId="40251"/>
    <cellStyle name="STYLE2 2" xfId="40252"/>
    <cellStyle name="STYLE2 3" xfId="40253"/>
    <cellStyle name="STYLE3" xfId="40254"/>
    <cellStyle name="STYLE3 2" xfId="40255"/>
    <cellStyle name="STYLE3 2 2" xfId="40256"/>
    <cellStyle name="STYLE3 2 2 2" xfId="40257"/>
    <cellStyle name="STYLE3 2 3" xfId="40258"/>
    <cellStyle name="STYLE3 2 3 2" xfId="40259"/>
    <cellStyle name="STYLE3 3" xfId="40260"/>
    <cellStyle name="STYLE4" xfId="40261"/>
    <cellStyle name="STYLE4 2" xfId="40262"/>
    <cellStyle name="STYLE4 3" xfId="40263"/>
    <cellStyle name="subhead" xfId="40264"/>
    <cellStyle name="Subheading" xfId="40265"/>
    <cellStyle name="Subheading 2" xfId="40266"/>
    <cellStyle name="Subheading 3" xfId="40267"/>
    <cellStyle name="SubRoutine" xfId="40268"/>
    <cellStyle name="SubRoutine 2" xfId="40269"/>
    <cellStyle name="SubRoutine 2 2" xfId="40270"/>
    <cellStyle name="SubRoutine 2 2 2" xfId="40271"/>
    <cellStyle name="SubRoutine 3" xfId="40272"/>
    <cellStyle name="SubRoutine_Upload2" xfId="40273"/>
    <cellStyle name="Subtotal" xfId="40274"/>
    <cellStyle name="swpBody01" xfId="40275"/>
    <cellStyle name="Table Head" xfId="40276"/>
    <cellStyle name="Table Head Aligned" xfId="40277"/>
    <cellStyle name="Table Head Blue" xfId="40278"/>
    <cellStyle name="Table Head Green" xfId="40279"/>
    <cellStyle name="Table Head_Val_Sum_Graph" xfId="40280"/>
    <cellStyle name="Table Text" xfId="40281"/>
    <cellStyle name="Table Title" xfId="40282"/>
    <cellStyle name="Table Title 2" xfId="40283"/>
    <cellStyle name="Table Title 2 2" xfId="40284"/>
    <cellStyle name="Table Title 2 2 2" xfId="40285"/>
    <cellStyle name="Table Title 3" xfId="40286"/>
    <cellStyle name="Table Title_Upload2" xfId="40287"/>
    <cellStyle name="Table Units" xfId="40288"/>
    <cellStyle name="Table_Header" xfId="40289"/>
    <cellStyle name="Text" xfId="40290"/>
    <cellStyle name="Text 1" xfId="40291"/>
    <cellStyle name="Text 2" xfId="40292"/>
    <cellStyle name="Text 2 2" xfId="40293"/>
    <cellStyle name="Text 2 3" xfId="40294"/>
    <cellStyle name="Text 2 4" xfId="40295"/>
    <cellStyle name="Text 2 5" xfId="40296"/>
    <cellStyle name="Text 2 6" xfId="40297"/>
    <cellStyle name="Text 3" xfId="40298"/>
    <cellStyle name="Text 4" xfId="40299"/>
    <cellStyle name="Text 5" xfId="40300"/>
    <cellStyle name="Text 6" xfId="40301"/>
    <cellStyle name="Text 7" xfId="40302"/>
    <cellStyle name="Text Head 1" xfId="40303"/>
    <cellStyle name="Text Indent A" xfId="40304"/>
    <cellStyle name="Text Indent B" xfId="40305"/>
    <cellStyle name="Text Indent C" xfId="40306"/>
    <cellStyle name="TextStyle" xfId="40307"/>
    <cellStyle name="TextStyle 2" xfId="40308"/>
    <cellStyle name="Times New Roman" xfId="44768"/>
    <cellStyle name="Title 10" xfId="40309"/>
    <cellStyle name="Title 10 2" xfId="40310"/>
    <cellStyle name="Title 10 2 2" xfId="40311"/>
    <cellStyle name="Title 10 2 2 2" xfId="40312"/>
    <cellStyle name="Title 10 3" xfId="40313"/>
    <cellStyle name="Title 11" xfId="40314"/>
    <cellStyle name="Title 11 2" xfId="40315"/>
    <cellStyle name="Title 11 2 2" xfId="40316"/>
    <cellStyle name="Title 11 3" xfId="40317"/>
    <cellStyle name="Title 11 4" xfId="40318"/>
    <cellStyle name="Title 12" xfId="40319"/>
    <cellStyle name="Title 12 2" xfId="40320"/>
    <cellStyle name="Title 12 2 2" xfId="40321"/>
    <cellStyle name="Title 12 3" xfId="40322"/>
    <cellStyle name="Title 12 4" xfId="40323"/>
    <cellStyle name="Title 13" xfId="40324"/>
    <cellStyle name="Title 13 2" xfId="40325"/>
    <cellStyle name="Title 14" xfId="40326"/>
    <cellStyle name="Title 15" xfId="40327"/>
    <cellStyle name="Title 2" xfId="40328"/>
    <cellStyle name="Title 2 2" xfId="40329"/>
    <cellStyle name="Title 2 2 2" xfId="40330"/>
    <cellStyle name="Title 2 2 2 2" xfId="40331"/>
    <cellStyle name="Title 2 2 3" xfId="40332"/>
    <cellStyle name="Title 2 2 3 2" xfId="40333"/>
    <cellStyle name="Title 2 2 4" xfId="40334"/>
    <cellStyle name="Title 2 3" xfId="40335"/>
    <cellStyle name="Title 2 3 2" xfId="40336"/>
    <cellStyle name="Title 2 3 2 2" xfId="40337"/>
    <cellStyle name="Title 2 3 3" xfId="40338"/>
    <cellStyle name="Title 2 4" xfId="40339"/>
    <cellStyle name="Title 3" xfId="40340"/>
    <cellStyle name="Title 3 2" xfId="40341"/>
    <cellStyle name="Title 3 2 2" xfId="40342"/>
    <cellStyle name="Title 3 2 2 2" xfId="40343"/>
    <cellStyle name="Title 3 3" xfId="40344"/>
    <cellStyle name="Title 3 4" xfId="40345"/>
    <cellStyle name="Title 4" xfId="40346"/>
    <cellStyle name="Title 4 2" xfId="40347"/>
    <cellStyle name="Title 4 2 2" xfId="40348"/>
    <cellStyle name="Title 4 2 2 2" xfId="40349"/>
    <cellStyle name="Title 4 3" xfId="40350"/>
    <cellStyle name="Title 5" xfId="40351"/>
    <cellStyle name="Title 5 2" xfId="40352"/>
    <cellStyle name="Title 5 2 2" xfId="40353"/>
    <cellStyle name="Title 5 2 2 2" xfId="40354"/>
    <cellStyle name="Title 5 3" xfId="40355"/>
    <cellStyle name="Title 6" xfId="40356"/>
    <cellStyle name="Title 6 2" xfId="40357"/>
    <cellStyle name="Title 6 2 2" xfId="40358"/>
    <cellStyle name="Title 6 2 2 2" xfId="40359"/>
    <cellStyle name="Title 6 3" xfId="40360"/>
    <cellStyle name="Title 7" xfId="40361"/>
    <cellStyle name="Title 7 2" xfId="40362"/>
    <cellStyle name="Title 7 2 2" xfId="40363"/>
    <cellStyle name="Title 7 2 2 2" xfId="40364"/>
    <cellStyle name="Title 7 3" xfId="40365"/>
    <cellStyle name="Title 8" xfId="40366"/>
    <cellStyle name="Title 8 2" xfId="40367"/>
    <cellStyle name="Title 8 2 2" xfId="40368"/>
    <cellStyle name="Title 8 2 2 2" xfId="40369"/>
    <cellStyle name="Title 8 3" xfId="40370"/>
    <cellStyle name="Title 9" xfId="40371"/>
    <cellStyle name="Title 9 2" xfId="40372"/>
    <cellStyle name="Title 9 2 2" xfId="40373"/>
    <cellStyle name="Title 9 2 2 2" xfId="40374"/>
    <cellStyle name="Title 9 3" xfId="40375"/>
    <cellStyle name="Title Row" xfId="40376"/>
    <cellStyle name="tons" xfId="40377"/>
    <cellStyle name="Total 1" xfId="40378"/>
    <cellStyle name="Total 1 2" xfId="40379"/>
    <cellStyle name="Total 1 3" xfId="40380"/>
    <cellStyle name="Total 10" xfId="40381"/>
    <cellStyle name="Total 10 2" xfId="40382"/>
    <cellStyle name="Total 10 2 10" xfId="40383"/>
    <cellStyle name="Total 10 2 10 2" xfId="40384"/>
    <cellStyle name="Total 10 2 10 2 2" xfId="40385"/>
    <cellStyle name="Total 10 2 10 2 3" xfId="40386"/>
    <cellStyle name="Total 10 2 10 3" xfId="40387"/>
    <cellStyle name="Total 10 2 10 3 2" xfId="40388"/>
    <cellStyle name="Total 10 2 10 3 3" xfId="40389"/>
    <cellStyle name="Total 10 2 10 4" xfId="40390"/>
    <cellStyle name="Total 10 2 10 4 2" xfId="40391"/>
    <cellStyle name="Total 10 2 10 4 3" xfId="40392"/>
    <cellStyle name="Total 10 2 10 5" xfId="40393"/>
    <cellStyle name="Total 10 2 10 5 2" xfId="40394"/>
    <cellStyle name="Total 10 2 10 5 3" xfId="40395"/>
    <cellStyle name="Total 10 2 10 6" xfId="40396"/>
    <cellStyle name="Total 10 2 10 7" xfId="40397"/>
    <cellStyle name="Total 10 2 11" xfId="40398"/>
    <cellStyle name="Total 10 2 11 2" xfId="40399"/>
    <cellStyle name="Total 10 2 11 2 2" xfId="40400"/>
    <cellStyle name="Total 10 2 11 2 3" xfId="40401"/>
    <cellStyle name="Total 10 2 11 3" xfId="40402"/>
    <cellStyle name="Total 10 2 11 3 2" xfId="40403"/>
    <cellStyle name="Total 10 2 11 3 3" xfId="40404"/>
    <cellStyle name="Total 10 2 11 4" xfId="40405"/>
    <cellStyle name="Total 10 2 11 4 2" xfId="40406"/>
    <cellStyle name="Total 10 2 11 4 3" xfId="40407"/>
    <cellStyle name="Total 10 2 11 5" xfId="40408"/>
    <cellStyle name="Total 10 2 11 5 2" xfId="40409"/>
    <cellStyle name="Total 10 2 11 5 3" xfId="40410"/>
    <cellStyle name="Total 10 2 11 6" xfId="40411"/>
    <cellStyle name="Total 10 2 11 7" xfId="40412"/>
    <cellStyle name="Total 10 2 12" xfId="40413"/>
    <cellStyle name="Total 10 2 12 2" xfId="40414"/>
    <cellStyle name="Total 10 2 12 2 2" xfId="40415"/>
    <cellStyle name="Total 10 2 12 2 3" xfId="40416"/>
    <cellStyle name="Total 10 2 12 3" xfId="40417"/>
    <cellStyle name="Total 10 2 12 3 2" xfId="40418"/>
    <cellStyle name="Total 10 2 12 3 3" xfId="40419"/>
    <cellStyle name="Total 10 2 12 4" xfId="40420"/>
    <cellStyle name="Total 10 2 12 4 2" xfId="40421"/>
    <cellStyle name="Total 10 2 12 4 3" xfId="40422"/>
    <cellStyle name="Total 10 2 12 5" xfId="40423"/>
    <cellStyle name="Total 10 2 12 5 2" xfId="40424"/>
    <cellStyle name="Total 10 2 12 5 3" xfId="40425"/>
    <cellStyle name="Total 10 2 12 6" xfId="40426"/>
    <cellStyle name="Total 10 2 12 7" xfId="40427"/>
    <cellStyle name="Total 10 2 13" xfId="40428"/>
    <cellStyle name="Total 10 2 13 2" xfId="40429"/>
    <cellStyle name="Total 10 2 13 2 2" xfId="40430"/>
    <cellStyle name="Total 10 2 13 2 3" xfId="40431"/>
    <cellStyle name="Total 10 2 13 3" xfId="40432"/>
    <cellStyle name="Total 10 2 13 3 2" xfId="40433"/>
    <cellStyle name="Total 10 2 13 3 3" xfId="40434"/>
    <cellStyle name="Total 10 2 13 4" xfId="40435"/>
    <cellStyle name="Total 10 2 13 4 2" xfId="40436"/>
    <cellStyle name="Total 10 2 13 4 3" xfId="40437"/>
    <cellStyle name="Total 10 2 13 5" xfId="40438"/>
    <cellStyle name="Total 10 2 13 5 2" xfId="40439"/>
    <cellStyle name="Total 10 2 13 5 3" xfId="40440"/>
    <cellStyle name="Total 10 2 13 6" xfId="40441"/>
    <cellStyle name="Total 10 2 13 7" xfId="40442"/>
    <cellStyle name="Total 10 2 14" xfId="40443"/>
    <cellStyle name="Total 10 2 14 2" xfId="40444"/>
    <cellStyle name="Total 10 2 14 2 2" xfId="40445"/>
    <cellStyle name="Total 10 2 14 2 3" xfId="40446"/>
    <cellStyle name="Total 10 2 14 3" xfId="40447"/>
    <cellStyle name="Total 10 2 14 3 2" xfId="40448"/>
    <cellStyle name="Total 10 2 14 3 3" xfId="40449"/>
    <cellStyle name="Total 10 2 14 4" xfId="40450"/>
    <cellStyle name="Total 10 2 14 4 2" xfId="40451"/>
    <cellStyle name="Total 10 2 14 4 3" xfId="40452"/>
    <cellStyle name="Total 10 2 14 5" xfId="40453"/>
    <cellStyle name="Total 10 2 14 5 2" xfId="40454"/>
    <cellStyle name="Total 10 2 14 5 3" xfId="40455"/>
    <cellStyle name="Total 10 2 14 6" xfId="40456"/>
    <cellStyle name="Total 10 2 14 7" xfId="40457"/>
    <cellStyle name="Total 10 2 15" xfId="40458"/>
    <cellStyle name="Total 10 2 15 2" xfId="40459"/>
    <cellStyle name="Total 10 2 15 2 2" xfId="40460"/>
    <cellStyle name="Total 10 2 15 2 3" xfId="40461"/>
    <cellStyle name="Total 10 2 15 3" xfId="40462"/>
    <cellStyle name="Total 10 2 15 3 2" xfId="40463"/>
    <cellStyle name="Total 10 2 15 3 3" xfId="40464"/>
    <cellStyle name="Total 10 2 15 4" xfId="40465"/>
    <cellStyle name="Total 10 2 15 4 2" xfId="40466"/>
    <cellStyle name="Total 10 2 15 4 3" xfId="40467"/>
    <cellStyle name="Total 10 2 15 5" xfId="40468"/>
    <cellStyle name="Total 10 2 15 5 2" xfId="40469"/>
    <cellStyle name="Total 10 2 15 5 3" xfId="40470"/>
    <cellStyle name="Total 10 2 15 6" xfId="40471"/>
    <cellStyle name="Total 10 2 15 7" xfId="40472"/>
    <cellStyle name="Total 10 2 16" xfId="40473"/>
    <cellStyle name="Total 10 2 16 2" xfId="40474"/>
    <cellStyle name="Total 10 2 16 2 2" xfId="40475"/>
    <cellStyle name="Total 10 2 16 2 3" xfId="40476"/>
    <cellStyle name="Total 10 2 16 3" xfId="40477"/>
    <cellStyle name="Total 10 2 16 3 2" xfId="40478"/>
    <cellStyle name="Total 10 2 16 3 3" xfId="40479"/>
    <cellStyle name="Total 10 2 16 4" xfId="40480"/>
    <cellStyle name="Total 10 2 16 4 2" xfId="40481"/>
    <cellStyle name="Total 10 2 16 4 3" xfId="40482"/>
    <cellStyle name="Total 10 2 16 5" xfId="40483"/>
    <cellStyle name="Total 10 2 16 5 2" xfId="40484"/>
    <cellStyle name="Total 10 2 16 5 3" xfId="40485"/>
    <cellStyle name="Total 10 2 16 6" xfId="40486"/>
    <cellStyle name="Total 10 2 16 7" xfId="40487"/>
    <cellStyle name="Total 10 2 17" xfId="40488"/>
    <cellStyle name="Total 10 2 17 2" xfId="40489"/>
    <cellStyle name="Total 10 2 17 2 2" xfId="40490"/>
    <cellStyle name="Total 10 2 17 2 3" xfId="40491"/>
    <cellStyle name="Total 10 2 17 3" xfId="40492"/>
    <cellStyle name="Total 10 2 17 3 2" xfId="40493"/>
    <cellStyle name="Total 10 2 17 3 3" xfId="40494"/>
    <cellStyle name="Total 10 2 17 4" xfId="40495"/>
    <cellStyle name="Total 10 2 17 4 2" xfId="40496"/>
    <cellStyle name="Total 10 2 17 4 3" xfId="40497"/>
    <cellStyle name="Total 10 2 17 5" xfId="40498"/>
    <cellStyle name="Total 10 2 17 5 2" xfId="40499"/>
    <cellStyle name="Total 10 2 17 5 3" xfId="40500"/>
    <cellStyle name="Total 10 2 17 6" xfId="40501"/>
    <cellStyle name="Total 10 2 17 7" xfId="40502"/>
    <cellStyle name="Total 10 2 18" xfId="40503"/>
    <cellStyle name="Total 10 2 18 2" xfId="40504"/>
    <cellStyle name="Total 10 2 18 2 2" xfId="40505"/>
    <cellStyle name="Total 10 2 18 2 3" xfId="40506"/>
    <cellStyle name="Total 10 2 18 3" xfId="40507"/>
    <cellStyle name="Total 10 2 18 3 2" xfId="40508"/>
    <cellStyle name="Total 10 2 18 3 3" xfId="40509"/>
    <cellStyle name="Total 10 2 18 4" xfId="40510"/>
    <cellStyle name="Total 10 2 18 4 2" xfId="40511"/>
    <cellStyle name="Total 10 2 18 4 3" xfId="40512"/>
    <cellStyle name="Total 10 2 18 5" xfId="40513"/>
    <cellStyle name="Total 10 2 18 5 2" xfId="40514"/>
    <cellStyle name="Total 10 2 18 5 3" xfId="40515"/>
    <cellStyle name="Total 10 2 18 6" xfId="40516"/>
    <cellStyle name="Total 10 2 18 7" xfId="40517"/>
    <cellStyle name="Total 10 2 19" xfId="40518"/>
    <cellStyle name="Total 10 2 19 2" xfId="40519"/>
    <cellStyle name="Total 10 2 19 3" xfId="40520"/>
    <cellStyle name="Total 10 2 2" xfId="40521"/>
    <cellStyle name="Total 10 2 2 2" xfId="40522"/>
    <cellStyle name="Total 10 2 2 2 2" xfId="40523"/>
    <cellStyle name="Total 10 2 2 2 3" xfId="40524"/>
    <cellStyle name="Total 10 2 2 2 4" xfId="40525"/>
    <cellStyle name="Total 10 2 2 3" xfId="40526"/>
    <cellStyle name="Total 10 2 2 3 2" xfId="40527"/>
    <cellStyle name="Total 10 2 2 3 3" xfId="40528"/>
    <cellStyle name="Total 10 2 2 4" xfId="40529"/>
    <cellStyle name="Total 10 2 2 4 2" xfId="40530"/>
    <cellStyle name="Total 10 2 2 4 3" xfId="40531"/>
    <cellStyle name="Total 10 2 2 5" xfId="40532"/>
    <cellStyle name="Total 10 2 2 5 2" xfId="40533"/>
    <cellStyle name="Total 10 2 2 5 3" xfId="40534"/>
    <cellStyle name="Total 10 2 2 6" xfId="40535"/>
    <cellStyle name="Total 10 2 2 6 2" xfId="40536"/>
    <cellStyle name="Total 10 2 2 6 3" xfId="40537"/>
    <cellStyle name="Total 10 2 2 7" xfId="40538"/>
    <cellStyle name="Total 10 2 2 8" xfId="40539"/>
    <cellStyle name="Total 10 2 2 9" xfId="40540"/>
    <cellStyle name="Total 10 2 20" xfId="40541"/>
    <cellStyle name="Total 10 2 20 2" xfId="40542"/>
    <cellStyle name="Total 10 2 20 3" xfId="40543"/>
    <cellStyle name="Total 10 2 21" xfId="40544"/>
    <cellStyle name="Total 10 2 21 2" xfId="40545"/>
    <cellStyle name="Total 10 2 21 3" xfId="40546"/>
    <cellStyle name="Total 10 2 22" xfId="40547"/>
    <cellStyle name="Total 10 2 3" xfId="40548"/>
    <cellStyle name="Total 10 2 3 2" xfId="40549"/>
    <cellStyle name="Total 10 2 3 2 2" xfId="40550"/>
    <cellStyle name="Total 10 2 3 2 3" xfId="40551"/>
    <cellStyle name="Total 10 2 3 3" xfId="40552"/>
    <cellStyle name="Total 10 2 3 3 2" xfId="40553"/>
    <cellStyle name="Total 10 2 3 3 3" xfId="40554"/>
    <cellStyle name="Total 10 2 3 4" xfId="40555"/>
    <cellStyle name="Total 10 2 3 4 2" xfId="40556"/>
    <cellStyle name="Total 10 2 3 4 3" xfId="40557"/>
    <cellStyle name="Total 10 2 3 5" xfId="40558"/>
    <cellStyle name="Total 10 2 3 5 2" xfId="40559"/>
    <cellStyle name="Total 10 2 3 5 3" xfId="40560"/>
    <cellStyle name="Total 10 2 3 6" xfId="40561"/>
    <cellStyle name="Total 10 2 3 7" xfId="40562"/>
    <cellStyle name="Total 10 2 3 8" xfId="40563"/>
    <cellStyle name="Total 10 2 4" xfId="40564"/>
    <cellStyle name="Total 10 2 4 2" xfId="40565"/>
    <cellStyle name="Total 10 2 4 2 2" xfId="40566"/>
    <cellStyle name="Total 10 2 4 2 3" xfId="40567"/>
    <cellStyle name="Total 10 2 4 3" xfId="40568"/>
    <cellStyle name="Total 10 2 4 3 2" xfId="40569"/>
    <cellStyle name="Total 10 2 4 3 3" xfId="40570"/>
    <cellStyle name="Total 10 2 4 4" xfId="40571"/>
    <cellStyle name="Total 10 2 4 4 2" xfId="40572"/>
    <cellStyle name="Total 10 2 4 4 3" xfId="40573"/>
    <cellStyle name="Total 10 2 4 5" xfId="40574"/>
    <cellStyle name="Total 10 2 4 5 2" xfId="40575"/>
    <cellStyle name="Total 10 2 4 5 3" xfId="40576"/>
    <cellStyle name="Total 10 2 4 6" xfId="40577"/>
    <cellStyle name="Total 10 2 4 7" xfId="40578"/>
    <cellStyle name="Total 10 2 5" xfId="40579"/>
    <cellStyle name="Total 10 2 5 2" xfId="40580"/>
    <cellStyle name="Total 10 2 5 2 2" xfId="40581"/>
    <cellStyle name="Total 10 2 5 2 3" xfId="40582"/>
    <cellStyle name="Total 10 2 5 3" xfId="40583"/>
    <cellStyle name="Total 10 2 5 3 2" xfId="40584"/>
    <cellStyle name="Total 10 2 5 3 3" xfId="40585"/>
    <cellStyle name="Total 10 2 5 4" xfId="40586"/>
    <cellStyle name="Total 10 2 5 4 2" xfId="40587"/>
    <cellStyle name="Total 10 2 5 4 3" xfId="40588"/>
    <cellStyle name="Total 10 2 5 5" xfId="40589"/>
    <cellStyle name="Total 10 2 5 5 2" xfId="40590"/>
    <cellStyle name="Total 10 2 5 5 3" xfId="40591"/>
    <cellStyle name="Total 10 2 5 6" xfId="40592"/>
    <cellStyle name="Total 10 2 5 7" xfId="40593"/>
    <cellStyle name="Total 10 2 6" xfId="40594"/>
    <cellStyle name="Total 10 2 6 2" xfId="40595"/>
    <cellStyle name="Total 10 2 6 2 2" xfId="40596"/>
    <cellStyle name="Total 10 2 6 2 3" xfId="40597"/>
    <cellStyle name="Total 10 2 6 3" xfId="40598"/>
    <cellStyle name="Total 10 2 6 3 2" xfId="40599"/>
    <cellStyle name="Total 10 2 6 3 3" xfId="40600"/>
    <cellStyle name="Total 10 2 6 4" xfId="40601"/>
    <cellStyle name="Total 10 2 6 4 2" xfId="40602"/>
    <cellStyle name="Total 10 2 6 4 3" xfId="40603"/>
    <cellStyle name="Total 10 2 6 5" xfId="40604"/>
    <cellStyle name="Total 10 2 6 5 2" xfId="40605"/>
    <cellStyle name="Total 10 2 6 5 3" xfId="40606"/>
    <cellStyle name="Total 10 2 6 6" xfId="40607"/>
    <cellStyle name="Total 10 2 6 7" xfId="40608"/>
    <cellStyle name="Total 10 2 7" xfId="40609"/>
    <cellStyle name="Total 10 2 7 2" xfId="40610"/>
    <cellStyle name="Total 10 2 7 2 2" xfId="40611"/>
    <cellStyle name="Total 10 2 7 2 3" xfId="40612"/>
    <cellStyle name="Total 10 2 7 3" xfId="40613"/>
    <cellStyle name="Total 10 2 7 3 2" xfId="40614"/>
    <cellStyle name="Total 10 2 7 3 3" xfId="40615"/>
    <cellStyle name="Total 10 2 7 4" xfId="40616"/>
    <cellStyle name="Total 10 2 7 4 2" xfId="40617"/>
    <cellStyle name="Total 10 2 7 4 3" xfId="40618"/>
    <cellStyle name="Total 10 2 7 5" xfId="40619"/>
    <cellStyle name="Total 10 2 7 5 2" xfId="40620"/>
    <cellStyle name="Total 10 2 7 5 3" xfId="40621"/>
    <cellStyle name="Total 10 2 7 6" xfId="40622"/>
    <cellStyle name="Total 10 2 7 7" xfId="40623"/>
    <cellStyle name="Total 10 2 8" xfId="40624"/>
    <cellStyle name="Total 10 2 8 2" xfId="40625"/>
    <cellStyle name="Total 10 2 8 2 2" xfId="40626"/>
    <cellStyle name="Total 10 2 8 2 3" xfId="40627"/>
    <cellStyle name="Total 10 2 8 3" xfId="40628"/>
    <cellStyle name="Total 10 2 8 3 2" xfId="40629"/>
    <cellStyle name="Total 10 2 8 3 3" xfId="40630"/>
    <cellStyle name="Total 10 2 8 4" xfId="40631"/>
    <cellStyle name="Total 10 2 8 4 2" xfId="40632"/>
    <cellStyle name="Total 10 2 8 4 3" xfId="40633"/>
    <cellStyle name="Total 10 2 8 5" xfId="40634"/>
    <cellStyle name="Total 10 2 8 5 2" xfId="40635"/>
    <cellStyle name="Total 10 2 8 5 3" xfId="40636"/>
    <cellStyle name="Total 10 2 8 6" xfId="40637"/>
    <cellStyle name="Total 10 2 8 7" xfId="40638"/>
    <cellStyle name="Total 10 2 9" xfId="40639"/>
    <cellStyle name="Total 10 2 9 2" xfId="40640"/>
    <cellStyle name="Total 10 2 9 2 2" xfId="40641"/>
    <cellStyle name="Total 10 2 9 2 3" xfId="40642"/>
    <cellStyle name="Total 10 2 9 3" xfId="40643"/>
    <cellStyle name="Total 10 2 9 3 2" xfId="40644"/>
    <cellStyle name="Total 10 2 9 3 3" xfId="40645"/>
    <cellStyle name="Total 10 2 9 4" xfId="40646"/>
    <cellStyle name="Total 10 2 9 4 2" xfId="40647"/>
    <cellStyle name="Total 10 2 9 4 3" xfId="40648"/>
    <cellStyle name="Total 10 2 9 5" xfId="40649"/>
    <cellStyle name="Total 10 2 9 5 2" xfId="40650"/>
    <cellStyle name="Total 10 2 9 5 3" xfId="40651"/>
    <cellStyle name="Total 10 2 9 6" xfId="40652"/>
    <cellStyle name="Total 10 2 9 7" xfId="40653"/>
    <cellStyle name="Total 10 3" xfId="40654"/>
    <cellStyle name="Total 10 3 10" xfId="40655"/>
    <cellStyle name="Total 10 3 2" xfId="40656"/>
    <cellStyle name="Total 10 3 2 2" xfId="40657"/>
    <cellStyle name="Total 10 3 2 3" xfId="40658"/>
    <cellStyle name="Total 10 3 2 4" xfId="40659"/>
    <cellStyle name="Total 10 3 3" xfId="40660"/>
    <cellStyle name="Total 10 3 3 2" xfId="40661"/>
    <cellStyle name="Total 10 3 3 3" xfId="40662"/>
    <cellStyle name="Total 10 3 4" xfId="40663"/>
    <cellStyle name="Total 10 3 4 2" xfId="40664"/>
    <cellStyle name="Total 10 3 4 3" xfId="40665"/>
    <cellStyle name="Total 10 3 5" xfId="40666"/>
    <cellStyle name="Total 10 3 5 2" xfId="40667"/>
    <cellStyle name="Total 10 3 5 3" xfId="40668"/>
    <cellStyle name="Total 10 3 6" xfId="40669"/>
    <cellStyle name="Total 10 3 6 2" xfId="40670"/>
    <cellStyle name="Total 10 3 6 3" xfId="40671"/>
    <cellStyle name="Total 10 3 7" xfId="40672"/>
    <cellStyle name="Total 10 3 7 2" xfId="40673"/>
    <cellStyle name="Total 10 3 7 3" xfId="40674"/>
    <cellStyle name="Total 10 3 8" xfId="40675"/>
    <cellStyle name="Total 10 3 9" xfId="40676"/>
    <cellStyle name="Total 10 4" xfId="40677"/>
    <cellStyle name="Total 10 4 2" xfId="40678"/>
    <cellStyle name="Total 10 4 2 2" xfId="40679"/>
    <cellStyle name="Total 10 4 2 3" xfId="40680"/>
    <cellStyle name="Total 10 4 3" xfId="40681"/>
    <cellStyle name="Total 10 4 3 2" xfId="40682"/>
    <cellStyle name="Total 10 4 3 3" xfId="40683"/>
    <cellStyle name="Total 10 4 4" xfId="40684"/>
    <cellStyle name="Total 10 4 4 2" xfId="40685"/>
    <cellStyle name="Total 10 4 4 3" xfId="40686"/>
    <cellStyle name="Total 10 4 5" xfId="40687"/>
    <cellStyle name="Total 10 4 5 2" xfId="40688"/>
    <cellStyle name="Total 10 4 5 3" xfId="40689"/>
    <cellStyle name="Total 10 4 6" xfId="40690"/>
    <cellStyle name="Total 10 4 7" xfId="40691"/>
    <cellStyle name="Total 10 4 8" xfId="40692"/>
    <cellStyle name="Total 10 5" xfId="40693"/>
    <cellStyle name="Total 10 5 2" xfId="40694"/>
    <cellStyle name="Total 10 5 2 2" xfId="40695"/>
    <cellStyle name="Total 10 5 2 3" xfId="40696"/>
    <cellStyle name="Total 10 5 3" xfId="40697"/>
    <cellStyle name="Total 10 5 3 2" xfId="40698"/>
    <cellStyle name="Total 10 5 3 3" xfId="40699"/>
    <cellStyle name="Total 10 5 4" xfId="40700"/>
    <cellStyle name="Total 10 5 4 2" xfId="40701"/>
    <cellStyle name="Total 10 5 4 3" xfId="40702"/>
    <cellStyle name="Total 10 5 5" xfId="40703"/>
    <cellStyle name="Total 10 5 5 2" xfId="40704"/>
    <cellStyle name="Total 10 5 5 3" xfId="40705"/>
    <cellStyle name="Total 10 5 6" xfId="40706"/>
    <cellStyle name="Total 10 5 7" xfId="40707"/>
    <cellStyle name="Total 10 6" xfId="40708"/>
    <cellStyle name="Total 10 6 2" xfId="40709"/>
    <cellStyle name="Total 10 6 3" xfId="40710"/>
    <cellStyle name="Total 10 7" xfId="40711"/>
    <cellStyle name="Total 11" xfId="40712"/>
    <cellStyle name="Total 11 10" xfId="40713"/>
    <cellStyle name="Total 11 10 2" xfId="40714"/>
    <cellStyle name="Total 11 10 2 2" xfId="40715"/>
    <cellStyle name="Total 11 10 2 3" xfId="40716"/>
    <cellStyle name="Total 11 10 3" xfId="40717"/>
    <cellStyle name="Total 11 10 3 2" xfId="40718"/>
    <cellStyle name="Total 11 10 3 3" xfId="40719"/>
    <cellStyle name="Total 11 10 4" xfId="40720"/>
    <cellStyle name="Total 11 10 4 2" xfId="40721"/>
    <cellStyle name="Total 11 10 4 3" xfId="40722"/>
    <cellStyle name="Total 11 10 5" xfId="40723"/>
    <cellStyle name="Total 11 10 5 2" xfId="40724"/>
    <cellStyle name="Total 11 10 5 3" xfId="40725"/>
    <cellStyle name="Total 11 10 6" xfId="40726"/>
    <cellStyle name="Total 11 10 7" xfId="40727"/>
    <cellStyle name="Total 11 11" xfId="40728"/>
    <cellStyle name="Total 11 11 2" xfId="40729"/>
    <cellStyle name="Total 11 11 2 2" xfId="40730"/>
    <cellStyle name="Total 11 11 2 3" xfId="40731"/>
    <cellStyle name="Total 11 11 3" xfId="40732"/>
    <cellStyle name="Total 11 11 3 2" xfId="40733"/>
    <cellStyle name="Total 11 11 3 3" xfId="40734"/>
    <cellStyle name="Total 11 11 4" xfId="40735"/>
    <cellStyle name="Total 11 11 4 2" xfId="40736"/>
    <cellStyle name="Total 11 11 4 3" xfId="40737"/>
    <cellStyle name="Total 11 11 5" xfId="40738"/>
    <cellStyle name="Total 11 11 5 2" xfId="40739"/>
    <cellStyle name="Total 11 11 5 3" xfId="40740"/>
    <cellStyle name="Total 11 11 6" xfId="40741"/>
    <cellStyle name="Total 11 11 7" xfId="40742"/>
    <cellStyle name="Total 11 12" xfId="40743"/>
    <cellStyle name="Total 11 12 2" xfId="40744"/>
    <cellStyle name="Total 11 12 2 2" xfId="40745"/>
    <cellStyle name="Total 11 12 2 3" xfId="40746"/>
    <cellStyle name="Total 11 12 3" xfId="40747"/>
    <cellStyle name="Total 11 12 3 2" xfId="40748"/>
    <cellStyle name="Total 11 12 3 3" xfId="40749"/>
    <cellStyle name="Total 11 12 4" xfId="40750"/>
    <cellStyle name="Total 11 12 4 2" xfId="40751"/>
    <cellStyle name="Total 11 12 4 3" xfId="40752"/>
    <cellStyle name="Total 11 12 5" xfId="40753"/>
    <cellStyle name="Total 11 12 5 2" xfId="40754"/>
    <cellStyle name="Total 11 12 5 3" xfId="40755"/>
    <cellStyle name="Total 11 12 6" xfId="40756"/>
    <cellStyle name="Total 11 12 7" xfId="40757"/>
    <cellStyle name="Total 11 13" xfId="40758"/>
    <cellStyle name="Total 11 13 2" xfId="40759"/>
    <cellStyle name="Total 11 13 2 2" xfId="40760"/>
    <cellStyle name="Total 11 13 2 3" xfId="40761"/>
    <cellStyle name="Total 11 13 3" xfId="40762"/>
    <cellStyle name="Total 11 13 3 2" xfId="40763"/>
    <cellStyle name="Total 11 13 3 3" xfId="40764"/>
    <cellStyle name="Total 11 13 4" xfId="40765"/>
    <cellStyle name="Total 11 13 4 2" xfId="40766"/>
    <cellStyle name="Total 11 13 4 3" xfId="40767"/>
    <cellStyle name="Total 11 13 5" xfId="40768"/>
    <cellStyle name="Total 11 13 5 2" xfId="40769"/>
    <cellStyle name="Total 11 13 5 3" xfId="40770"/>
    <cellStyle name="Total 11 13 6" xfId="40771"/>
    <cellStyle name="Total 11 13 7" xfId="40772"/>
    <cellStyle name="Total 11 14" xfId="40773"/>
    <cellStyle name="Total 11 14 2" xfId="40774"/>
    <cellStyle name="Total 11 14 2 2" xfId="40775"/>
    <cellStyle name="Total 11 14 2 3" xfId="40776"/>
    <cellStyle name="Total 11 14 3" xfId="40777"/>
    <cellStyle name="Total 11 14 3 2" xfId="40778"/>
    <cellStyle name="Total 11 14 3 3" xfId="40779"/>
    <cellStyle name="Total 11 14 4" xfId="40780"/>
    <cellStyle name="Total 11 14 4 2" xfId="40781"/>
    <cellStyle name="Total 11 14 4 3" xfId="40782"/>
    <cellStyle name="Total 11 14 5" xfId="40783"/>
    <cellStyle name="Total 11 14 5 2" xfId="40784"/>
    <cellStyle name="Total 11 14 5 3" xfId="40785"/>
    <cellStyle name="Total 11 14 6" xfId="40786"/>
    <cellStyle name="Total 11 14 7" xfId="40787"/>
    <cellStyle name="Total 11 15" xfId="40788"/>
    <cellStyle name="Total 11 15 2" xfId="40789"/>
    <cellStyle name="Total 11 15 2 2" xfId="40790"/>
    <cellStyle name="Total 11 15 2 3" xfId="40791"/>
    <cellStyle name="Total 11 15 3" xfId="40792"/>
    <cellStyle name="Total 11 15 3 2" xfId="40793"/>
    <cellStyle name="Total 11 15 3 3" xfId="40794"/>
    <cellStyle name="Total 11 15 4" xfId="40795"/>
    <cellStyle name="Total 11 15 4 2" xfId="40796"/>
    <cellStyle name="Total 11 15 4 3" xfId="40797"/>
    <cellStyle name="Total 11 15 5" xfId="40798"/>
    <cellStyle name="Total 11 15 5 2" xfId="40799"/>
    <cellStyle name="Total 11 15 5 3" xfId="40800"/>
    <cellStyle name="Total 11 15 6" xfId="40801"/>
    <cellStyle name="Total 11 15 7" xfId="40802"/>
    <cellStyle name="Total 11 16" xfId="40803"/>
    <cellStyle name="Total 11 16 2" xfId="40804"/>
    <cellStyle name="Total 11 16 3" xfId="40805"/>
    <cellStyle name="Total 11 17" xfId="40806"/>
    <cellStyle name="Total 11 2" xfId="40807"/>
    <cellStyle name="Total 11 2 10" xfId="40808"/>
    <cellStyle name="Total 11 2 11" xfId="40809"/>
    <cellStyle name="Total 11 2 2" xfId="40810"/>
    <cellStyle name="Total 11 2 2 10" xfId="40811"/>
    <cellStyle name="Total 11 2 2 2" xfId="40812"/>
    <cellStyle name="Total 11 2 2 2 2" xfId="40813"/>
    <cellStyle name="Total 11 2 2 2 3" xfId="40814"/>
    <cellStyle name="Total 11 2 2 2 4" xfId="40815"/>
    <cellStyle name="Total 11 2 2 3" xfId="40816"/>
    <cellStyle name="Total 11 2 2 3 2" xfId="40817"/>
    <cellStyle name="Total 11 2 2 3 3" xfId="40818"/>
    <cellStyle name="Total 11 2 2 4" xfId="40819"/>
    <cellStyle name="Total 11 2 2 4 2" xfId="40820"/>
    <cellStyle name="Total 11 2 2 4 3" xfId="40821"/>
    <cellStyle name="Total 11 2 2 5" xfId="40822"/>
    <cellStyle name="Total 11 2 2 5 2" xfId="40823"/>
    <cellStyle name="Total 11 2 2 5 3" xfId="40824"/>
    <cellStyle name="Total 11 2 2 6" xfId="40825"/>
    <cellStyle name="Total 11 2 2 6 2" xfId="40826"/>
    <cellStyle name="Total 11 2 2 6 3" xfId="40827"/>
    <cellStyle name="Total 11 2 2 7" xfId="40828"/>
    <cellStyle name="Total 11 2 2 7 2" xfId="40829"/>
    <cellStyle name="Total 11 2 2 7 3" xfId="40830"/>
    <cellStyle name="Total 11 2 2 8" xfId="40831"/>
    <cellStyle name="Total 11 2 2 9" xfId="40832"/>
    <cellStyle name="Total 11 2 3" xfId="40833"/>
    <cellStyle name="Total 11 2 3 2" xfId="40834"/>
    <cellStyle name="Total 11 2 3 3" xfId="40835"/>
    <cellStyle name="Total 11 2 3 4" xfId="40836"/>
    <cellStyle name="Total 11 2 4" xfId="40837"/>
    <cellStyle name="Total 11 2 4 2" xfId="40838"/>
    <cellStyle name="Total 11 2 4 3" xfId="40839"/>
    <cellStyle name="Total 11 2 5" xfId="40840"/>
    <cellStyle name="Total 11 2 5 2" xfId="40841"/>
    <cellStyle name="Total 11 2 5 3" xfId="40842"/>
    <cellStyle name="Total 11 2 6" xfId="40843"/>
    <cellStyle name="Total 11 2 6 2" xfId="40844"/>
    <cellStyle name="Total 11 2 6 3" xfId="40845"/>
    <cellStyle name="Total 11 2 7" xfId="40846"/>
    <cellStyle name="Total 11 2 7 2" xfId="40847"/>
    <cellStyle name="Total 11 2 7 3" xfId="40848"/>
    <cellStyle name="Total 11 2 8" xfId="40849"/>
    <cellStyle name="Total 11 2 8 2" xfId="40850"/>
    <cellStyle name="Total 11 2 8 3" xfId="40851"/>
    <cellStyle name="Total 11 2 9" xfId="40852"/>
    <cellStyle name="Total 11 3" xfId="40853"/>
    <cellStyle name="Total 11 3 2" xfId="40854"/>
    <cellStyle name="Total 11 3 2 2" xfId="40855"/>
    <cellStyle name="Total 11 3 2 3" xfId="40856"/>
    <cellStyle name="Total 11 3 3" xfId="40857"/>
    <cellStyle name="Total 11 3 3 2" xfId="40858"/>
    <cellStyle name="Total 11 3 3 3" xfId="40859"/>
    <cellStyle name="Total 11 3 4" xfId="40860"/>
    <cellStyle name="Total 11 3 4 2" xfId="40861"/>
    <cellStyle name="Total 11 3 4 3" xfId="40862"/>
    <cellStyle name="Total 11 3 5" xfId="40863"/>
    <cellStyle name="Total 11 3 5 2" xfId="40864"/>
    <cellStyle name="Total 11 3 5 3" xfId="40865"/>
    <cellStyle name="Total 11 3 6" xfId="40866"/>
    <cellStyle name="Total 11 3 6 2" xfId="40867"/>
    <cellStyle name="Total 11 3 6 3" xfId="40868"/>
    <cellStyle name="Total 11 3 7" xfId="40869"/>
    <cellStyle name="Total 11 3 8" xfId="40870"/>
    <cellStyle name="Total 11 3 9" xfId="40871"/>
    <cellStyle name="Total 11 4" xfId="40872"/>
    <cellStyle name="Total 11 4 2" xfId="40873"/>
    <cellStyle name="Total 11 4 2 2" xfId="40874"/>
    <cellStyle name="Total 11 4 2 3" xfId="40875"/>
    <cellStyle name="Total 11 4 3" xfId="40876"/>
    <cellStyle name="Total 11 4 3 2" xfId="40877"/>
    <cellStyle name="Total 11 4 3 3" xfId="40878"/>
    <cellStyle name="Total 11 4 4" xfId="40879"/>
    <cellStyle name="Total 11 4 4 2" xfId="40880"/>
    <cellStyle name="Total 11 4 4 3" xfId="40881"/>
    <cellStyle name="Total 11 4 5" xfId="40882"/>
    <cellStyle name="Total 11 4 5 2" xfId="40883"/>
    <cellStyle name="Total 11 4 5 3" xfId="40884"/>
    <cellStyle name="Total 11 4 6" xfId="40885"/>
    <cellStyle name="Total 11 4 7" xfId="40886"/>
    <cellStyle name="Total 11 5" xfId="40887"/>
    <cellStyle name="Total 11 5 2" xfId="40888"/>
    <cellStyle name="Total 11 5 2 2" xfId="40889"/>
    <cellStyle name="Total 11 5 2 3" xfId="40890"/>
    <cellStyle name="Total 11 5 3" xfId="40891"/>
    <cellStyle name="Total 11 5 3 2" xfId="40892"/>
    <cellStyle name="Total 11 5 3 3" xfId="40893"/>
    <cellStyle name="Total 11 5 4" xfId="40894"/>
    <cellStyle name="Total 11 5 4 2" xfId="40895"/>
    <cellStyle name="Total 11 5 4 3" xfId="40896"/>
    <cellStyle name="Total 11 5 5" xfId="40897"/>
    <cellStyle name="Total 11 5 5 2" xfId="40898"/>
    <cellStyle name="Total 11 5 5 3" xfId="40899"/>
    <cellStyle name="Total 11 5 6" xfId="40900"/>
    <cellStyle name="Total 11 5 7" xfId="40901"/>
    <cellStyle name="Total 11 6" xfId="40902"/>
    <cellStyle name="Total 11 6 2" xfId="40903"/>
    <cellStyle name="Total 11 6 2 2" xfId="40904"/>
    <cellStyle name="Total 11 6 2 3" xfId="40905"/>
    <cellStyle name="Total 11 6 3" xfId="40906"/>
    <cellStyle name="Total 11 6 3 2" xfId="40907"/>
    <cellStyle name="Total 11 6 3 3" xfId="40908"/>
    <cellStyle name="Total 11 6 4" xfId="40909"/>
    <cellStyle name="Total 11 6 4 2" xfId="40910"/>
    <cellStyle name="Total 11 6 4 3" xfId="40911"/>
    <cellStyle name="Total 11 6 5" xfId="40912"/>
    <cellStyle name="Total 11 6 5 2" xfId="40913"/>
    <cellStyle name="Total 11 6 5 3" xfId="40914"/>
    <cellStyle name="Total 11 6 6" xfId="40915"/>
    <cellStyle name="Total 11 6 7" xfId="40916"/>
    <cellStyle name="Total 11 7" xfId="40917"/>
    <cellStyle name="Total 11 7 2" xfId="40918"/>
    <cellStyle name="Total 11 7 2 2" xfId="40919"/>
    <cellStyle name="Total 11 7 2 3" xfId="40920"/>
    <cellStyle name="Total 11 7 3" xfId="40921"/>
    <cellStyle name="Total 11 7 3 2" xfId="40922"/>
    <cellStyle name="Total 11 7 3 3" xfId="40923"/>
    <cellStyle name="Total 11 7 4" xfId="40924"/>
    <cellStyle name="Total 11 7 4 2" xfId="40925"/>
    <cellStyle name="Total 11 7 4 3" xfId="40926"/>
    <cellStyle name="Total 11 7 5" xfId="40927"/>
    <cellStyle name="Total 11 7 5 2" xfId="40928"/>
    <cellStyle name="Total 11 7 5 3" xfId="40929"/>
    <cellStyle name="Total 11 7 6" xfId="40930"/>
    <cellStyle name="Total 11 7 7" xfId="40931"/>
    <cellStyle name="Total 11 8" xfId="40932"/>
    <cellStyle name="Total 11 8 2" xfId="40933"/>
    <cellStyle name="Total 11 8 2 2" xfId="40934"/>
    <cellStyle name="Total 11 8 2 3" xfId="40935"/>
    <cellStyle name="Total 11 8 3" xfId="40936"/>
    <cellStyle name="Total 11 8 3 2" xfId="40937"/>
    <cellStyle name="Total 11 8 3 3" xfId="40938"/>
    <cellStyle name="Total 11 8 4" xfId="40939"/>
    <cellStyle name="Total 11 8 4 2" xfId="40940"/>
    <cellStyle name="Total 11 8 4 3" xfId="40941"/>
    <cellStyle name="Total 11 8 5" xfId="40942"/>
    <cellStyle name="Total 11 8 5 2" xfId="40943"/>
    <cellStyle name="Total 11 8 5 3" xfId="40944"/>
    <cellStyle name="Total 11 8 6" xfId="40945"/>
    <cellStyle name="Total 11 8 7" xfId="40946"/>
    <cellStyle name="Total 11 9" xfId="40947"/>
    <cellStyle name="Total 11 9 2" xfId="40948"/>
    <cellStyle name="Total 11 9 2 2" xfId="40949"/>
    <cellStyle name="Total 11 9 2 3" xfId="40950"/>
    <cellStyle name="Total 11 9 3" xfId="40951"/>
    <cellStyle name="Total 11 9 3 2" xfId="40952"/>
    <cellStyle name="Total 11 9 3 3" xfId="40953"/>
    <cellStyle name="Total 11 9 4" xfId="40954"/>
    <cellStyle name="Total 11 9 4 2" xfId="40955"/>
    <cellStyle name="Total 11 9 4 3" xfId="40956"/>
    <cellStyle name="Total 11 9 5" xfId="40957"/>
    <cellStyle name="Total 11 9 5 2" xfId="40958"/>
    <cellStyle name="Total 11 9 5 3" xfId="40959"/>
    <cellStyle name="Total 11 9 6" xfId="40960"/>
    <cellStyle name="Total 11 9 7" xfId="40961"/>
    <cellStyle name="Total 12" xfId="40962"/>
    <cellStyle name="Total 12 10" xfId="40963"/>
    <cellStyle name="Total 12 2" xfId="40964"/>
    <cellStyle name="Total 12 2 2" xfId="40965"/>
    <cellStyle name="Total 12 2 2 2" xfId="40966"/>
    <cellStyle name="Total 12 2 2 3" xfId="40967"/>
    <cellStyle name="Total 12 2 3" xfId="40968"/>
    <cellStyle name="Total 12 2 3 2" xfId="40969"/>
    <cellStyle name="Total 12 2 3 3" xfId="40970"/>
    <cellStyle name="Total 12 2 4" xfId="40971"/>
    <cellStyle name="Total 12 2 4 2" xfId="40972"/>
    <cellStyle name="Total 12 2 4 3" xfId="40973"/>
    <cellStyle name="Total 12 2 5" xfId="40974"/>
    <cellStyle name="Total 12 2 5 2" xfId="40975"/>
    <cellStyle name="Total 12 2 5 3" xfId="40976"/>
    <cellStyle name="Total 12 2 6" xfId="40977"/>
    <cellStyle name="Total 12 2 6 2" xfId="40978"/>
    <cellStyle name="Total 12 2 6 3" xfId="40979"/>
    <cellStyle name="Total 12 2 7" xfId="40980"/>
    <cellStyle name="Total 12 2 8" xfId="40981"/>
    <cellStyle name="Total 12 2 9" xfId="40982"/>
    <cellStyle name="Total 12 3" xfId="40983"/>
    <cellStyle name="Total 12 3 2" xfId="40984"/>
    <cellStyle name="Total 12 3 3" xfId="40985"/>
    <cellStyle name="Total 12 4" xfId="40986"/>
    <cellStyle name="Total 12 4 2" xfId="40987"/>
    <cellStyle name="Total 12 4 3" xfId="40988"/>
    <cellStyle name="Total 12 5" xfId="40989"/>
    <cellStyle name="Total 12 5 2" xfId="40990"/>
    <cellStyle name="Total 12 5 3" xfId="40991"/>
    <cellStyle name="Total 12 6" xfId="40992"/>
    <cellStyle name="Total 12 6 2" xfId="40993"/>
    <cellStyle name="Total 12 6 3" xfId="40994"/>
    <cellStyle name="Total 12 7" xfId="40995"/>
    <cellStyle name="Total 12 7 2" xfId="40996"/>
    <cellStyle name="Total 12 7 3" xfId="40997"/>
    <cellStyle name="Total 12 8" xfId="40998"/>
    <cellStyle name="Total 12 9" xfId="40999"/>
    <cellStyle name="Total 13" xfId="41000"/>
    <cellStyle name="Total 13 10" xfId="41001"/>
    <cellStyle name="Total 13 11" xfId="41002"/>
    <cellStyle name="Total 13 2" xfId="41003"/>
    <cellStyle name="Total 13 2 2" xfId="41004"/>
    <cellStyle name="Total 13 2 2 2" xfId="41005"/>
    <cellStyle name="Total 13 2 2 3" xfId="41006"/>
    <cellStyle name="Total 13 2 2 4" xfId="41007"/>
    <cellStyle name="Total 13 2 3" xfId="41008"/>
    <cellStyle name="Total 13 2 3 2" xfId="41009"/>
    <cellStyle name="Total 13 2 3 3" xfId="41010"/>
    <cellStyle name="Total 13 2 4" xfId="41011"/>
    <cellStyle name="Total 13 2 5" xfId="41012"/>
    <cellStyle name="Total 13 2 6" xfId="41013"/>
    <cellStyle name="Total 13 3" xfId="41014"/>
    <cellStyle name="Total 13 3 2" xfId="41015"/>
    <cellStyle name="Total 13 3 3" xfId="41016"/>
    <cellStyle name="Total 13 3 4" xfId="41017"/>
    <cellStyle name="Total 13 4" xfId="41018"/>
    <cellStyle name="Total 13 4 2" xfId="41019"/>
    <cellStyle name="Total 13 4 3" xfId="41020"/>
    <cellStyle name="Total 13 5" xfId="41021"/>
    <cellStyle name="Total 13 5 2" xfId="41022"/>
    <cellStyle name="Total 13 5 3" xfId="41023"/>
    <cellStyle name="Total 13 6" xfId="41024"/>
    <cellStyle name="Total 13 6 2" xfId="41025"/>
    <cellStyle name="Total 13 6 3" xfId="41026"/>
    <cellStyle name="Total 13 7" xfId="41027"/>
    <cellStyle name="Total 13 7 2" xfId="41028"/>
    <cellStyle name="Total 13 7 3" xfId="41029"/>
    <cellStyle name="Total 13 8" xfId="41030"/>
    <cellStyle name="Total 13 8 2" xfId="41031"/>
    <cellStyle name="Total 13 8 3" xfId="41032"/>
    <cellStyle name="Total 13 9" xfId="41033"/>
    <cellStyle name="Total 14" xfId="41034"/>
    <cellStyle name="Total 14 2" xfId="41035"/>
    <cellStyle name="Total 14 2 2" xfId="41036"/>
    <cellStyle name="Total 14 2 3" xfId="41037"/>
    <cellStyle name="Total 14 2 4" xfId="41038"/>
    <cellStyle name="Total 14 3" xfId="41039"/>
    <cellStyle name="Total 14 3 2" xfId="41040"/>
    <cellStyle name="Total 14 3 3" xfId="41041"/>
    <cellStyle name="Total 14 4" xfId="41042"/>
    <cellStyle name="Total 14 5" xfId="41043"/>
    <cellStyle name="Total 14 6" xfId="41044"/>
    <cellStyle name="Total 15" xfId="41045"/>
    <cellStyle name="Total 15 2" xfId="41046"/>
    <cellStyle name="Total 15 3" xfId="41047"/>
    <cellStyle name="Total 16" xfId="41048"/>
    <cellStyle name="Total 16 2" xfId="41049"/>
    <cellStyle name="Total 16 3" xfId="41050"/>
    <cellStyle name="Total 2" xfId="41051"/>
    <cellStyle name="Total 2 2" xfId="41052"/>
    <cellStyle name="Total 2 2 10" xfId="41053"/>
    <cellStyle name="Total 2 2 10 2" xfId="41054"/>
    <cellStyle name="Total 2 2 10 2 2" xfId="41055"/>
    <cellStyle name="Total 2 2 10 2 3" xfId="41056"/>
    <cellStyle name="Total 2 2 10 3" xfId="41057"/>
    <cellStyle name="Total 2 2 10 3 2" xfId="41058"/>
    <cellStyle name="Total 2 2 10 3 3" xfId="41059"/>
    <cellStyle name="Total 2 2 10 4" xfId="41060"/>
    <cellStyle name="Total 2 2 10 4 2" xfId="41061"/>
    <cellStyle name="Total 2 2 10 4 3" xfId="41062"/>
    <cellStyle name="Total 2 2 10 5" xfId="41063"/>
    <cellStyle name="Total 2 2 10 5 2" xfId="41064"/>
    <cellStyle name="Total 2 2 10 5 3" xfId="41065"/>
    <cellStyle name="Total 2 2 10 6" xfId="41066"/>
    <cellStyle name="Total 2 2 10 7" xfId="41067"/>
    <cellStyle name="Total 2 2 11" xfId="41068"/>
    <cellStyle name="Total 2 2 11 2" xfId="41069"/>
    <cellStyle name="Total 2 2 11 2 2" xfId="41070"/>
    <cellStyle name="Total 2 2 11 2 3" xfId="41071"/>
    <cellStyle name="Total 2 2 11 3" xfId="41072"/>
    <cellStyle name="Total 2 2 11 3 2" xfId="41073"/>
    <cellStyle name="Total 2 2 11 3 3" xfId="41074"/>
    <cellStyle name="Total 2 2 11 4" xfId="41075"/>
    <cellStyle name="Total 2 2 11 4 2" xfId="41076"/>
    <cellStyle name="Total 2 2 11 4 3" xfId="41077"/>
    <cellStyle name="Total 2 2 11 5" xfId="41078"/>
    <cellStyle name="Total 2 2 11 5 2" xfId="41079"/>
    <cellStyle name="Total 2 2 11 5 3" xfId="41080"/>
    <cellStyle name="Total 2 2 11 6" xfId="41081"/>
    <cellStyle name="Total 2 2 11 7" xfId="41082"/>
    <cellStyle name="Total 2 2 12" xfId="41083"/>
    <cellStyle name="Total 2 2 12 2" xfId="41084"/>
    <cellStyle name="Total 2 2 12 2 2" xfId="41085"/>
    <cellStyle name="Total 2 2 12 2 3" xfId="41086"/>
    <cellStyle name="Total 2 2 12 3" xfId="41087"/>
    <cellStyle name="Total 2 2 12 3 2" xfId="41088"/>
    <cellStyle name="Total 2 2 12 3 3" xfId="41089"/>
    <cellStyle name="Total 2 2 12 4" xfId="41090"/>
    <cellStyle name="Total 2 2 12 4 2" xfId="41091"/>
    <cellStyle name="Total 2 2 12 4 3" xfId="41092"/>
    <cellStyle name="Total 2 2 12 5" xfId="41093"/>
    <cellStyle name="Total 2 2 12 5 2" xfId="41094"/>
    <cellStyle name="Total 2 2 12 5 3" xfId="41095"/>
    <cellStyle name="Total 2 2 12 6" xfId="41096"/>
    <cellStyle name="Total 2 2 12 7" xfId="41097"/>
    <cellStyle name="Total 2 2 13" xfId="41098"/>
    <cellStyle name="Total 2 2 13 2" xfId="41099"/>
    <cellStyle name="Total 2 2 13 2 2" xfId="41100"/>
    <cellStyle name="Total 2 2 13 2 3" xfId="41101"/>
    <cellStyle name="Total 2 2 13 3" xfId="41102"/>
    <cellStyle name="Total 2 2 13 3 2" xfId="41103"/>
    <cellStyle name="Total 2 2 13 3 3" xfId="41104"/>
    <cellStyle name="Total 2 2 13 4" xfId="41105"/>
    <cellStyle name="Total 2 2 13 4 2" xfId="41106"/>
    <cellStyle name="Total 2 2 13 4 3" xfId="41107"/>
    <cellStyle name="Total 2 2 13 5" xfId="41108"/>
    <cellStyle name="Total 2 2 13 5 2" xfId="41109"/>
    <cellStyle name="Total 2 2 13 5 3" xfId="41110"/>
    <cellStyle name="Total 2 2 13 6" xfId="41111"/>
    <cellStyle name="Total 2 2 13 7" xfId="41112"/>
    <cellStyle name="Total 2 2 14" xfId="41113"/>
    <cellStyle name="Total 2 2 14 2" xfId="41114"/>
    <cellStyle name="Total 2 2 14 2 2" xfId="41115"/>
    <cellStyle name="Total 2 2 14 2 3" xfId="41116"/>
    <cellStyle name="Total 2 2 14 3" xfId="41117"/>
    <cellStyle name="Total 2 2 14 3 2" xfId="41118"/>
    <cellStyle name="Total 2 2 14 3 3" xfId="41119"/>
    <cellStyle name="Total 2 2 14 4" xfId="41120"/>
    <cellStyle name="Total 2 2 14 4 2" xfId="41121"/>
    <cellStyle name="Total 2 2 14 4 3" xfId="41122"/>
    <cellStyle name="Total 2 2 14 5" xfId="41123"/>
    <cellStyle name="Total 2 2 14 5 2" xfId="41124"/>
    <cellStyle name="Total 2 2 14 5 3" xfId="41125"/>
    <cellStyle name="Total 2 2 14 6" xfId="41126"/>
    <cellStyle name="Total 2 2 14 7" xfId="41127"/>
    <cellStyle name="Total 2 2 15" xfId="41128"/>
    <cellStyle name="Total 2 2 15 2" xfId="41129"/>
    <cellStyle name="Total 2 2 15 2 2" xfId="41130"/>
    <cellStyle name="Total 2 2 15 2 3" xfId="41131"/>
    <cellStyle name="Total 2 2 15 3" xfId="41132"/>
    <cellStyle name="Total 2 2 15 3 2" xfId="41133"/>
    <cellStyle name="Total 2 2 15 3 3" xfId="41134"/>
    <cellStyle name="Total 2 2 15 4" xfId="41135"/>
    <cellStyle name="Total 2 2 15 4 2" xfId="41136"/>
    <cellStyle name="Total 2 2 15 4 3" xfId="41137"/>
    <cellStyle name="Total 2 2 15 5" xfId="41138"/>
    <cellStyle name="Total 2 2 15 5 2" xfId="41139"/>
    <cellStyle name="Total 2 2 15 5 3" xfId="41140"/>
    <cellStyle name="Total 2 2 15 6" xfId="41141"/>
    <cellStyle name="Total 2 2 15 7" xfId="41142"/>
    <cellStyle name="Total 2 2 16" xfId="41143"/>
    <cellStyle name="Total 2 2 16 2" xfId="41144"/>
    <cellStyle name="Total 2 2 16 2 2" xfId="41145"/>
    <cellStyle name="Total 2 2 16 2 3" xfId="41146"/>
    <cellStyle name="Total 2 2 16 3" xfId="41147"/>
    <cellStyle name="Total 2 2 16 3 2" xfId="41148"/>
    <cellStyle name="Total 2 2 16 3 3" xfId="41149"/>
    <cellStyle name="Total 2 2 16 4" xfId="41150"/>
    <cellStyle name="Total 2 2 16 4 2" xfId="41151"/>
    <cellStyle name="Total 2 2 16 4 3" xfId="41152"/>
    <cellStyle name="Total 2 2 16 5" xfId="41153"/>
    <cellStyle name="Total 2 2 16 5 2" xfId="41154"/>
    <cellStyle name="Total 2 2 16 5 3" xfId="41155"/>
    <cellStyle name="Total 2 2 16 6" xfId="41156"/>
    <cellStyle name="Total 2 2 16 7" xfId="41157"/>
    <cellStyle name="Total 2 2 17" xfId="41158"/>
    <cellStyle name="Total 2 2 17 2" xfId="41159"/>
    <cellStyle name="Total 2 2 17 2 2" xfId="41160"/>
    <cellStyle name="Total 2 2 17 2 3" xfId="41161"/>
    <cellStyle name="Total 2 2 17 3" xfId="41162"/>
    <cellStyle name="Total 2 2 17 3 2" xfId="41163"/>
    <cellStyle name="Total 2 2 17 3 3" xfId="41164"/>
    <cellStyle name="Total 2 2 17 4" xfId="41165"/>
    <cellStyle name="Total 2 2 17 4 2" xfId="41166"/>
    <cellStyle name="Total 2 2 17 4 3" xfId="41167"/>
    <cellStyle name="Total 2 2 17 5" xfId="41168"/>
    <cellStyle name="Total 2 2 17 5 2" xfId="41169"/>
    <cellStyle name="Total 2 2 17 5 3" xfId="41170"/>
    <cellStyle name="Total 2 2 17 6" xfId="41171"/>
    <cellStyle name="Total 2 2 17 7" xfId="41172"/>
    <cellStyle name="Total 2 2 18" xfId="41173"/>
    <cellStyle name="Total 2 2 18 2" xfId="41174"/>
    <cellStyle name="Total 2 2 18 2 2" xfId="41175"/>
    <cellStyle name="Total 2 2 18 2 3" xfId="41176"/>
    <cellStyle name="Total 2 2 18 3" xfId="41177"/>
    <cellStyle name="Total 2 2 18 3 2" xfId="41178"/>
    <cellStyle name="Total 2 2 18 3 3" xfId="41179"/>
    <cellStyle name="Total 2 2 18 4" xfId="41180"/>
    <cellStyle name="Total 2 2 18 4 2" xfId="41181"/>
    <cellStyle name="Total 2 2 18 4 3" xfId="41182"/>
    <cellStyle name="Total 2 2 18 5" xfId="41183"/>
    <cellStyle name="Total 2 2 18 5 2" xfId="41184"/>
    <cellStyle name="Total 2 2 18 5 3" xfId="41185"/>
    <cellStyle name="Total 2 2 18 6" xfId="41186"/>
    <cellStyle name="Total 2 2 18 7" xfId="41187"/>
    <cellStyle name="Total 2 2 19" xfId="41188"/>
    <cellStyle name="Total 2 2 19 2" xfId="41189"/>
    <cellStyle name="Total 2 2 19 3" xfId="41190"/>
    <cellStyle name="Total 2 2 2" xfId="41191"/>
    <cellStyle name="Total 2 2 2 2" xfId="41192"/>
    <cellStyle name="Total 2 2 2 2 10" xfId="41193"/>
    <cellStyle name="Total 2 2 2 2 2" xfId="41194"/>
    <cellStyle name="Total 2 2 2 2 2 2" xfId="41195"/>
    <cellStyle name="Total 2 2 2 2 2 3" xfId="41196"/>
    <cellStyle name="Total 2 2 2 2 2 4" xfId="41197"/>
    <cellStyle name="Total 2 2 2 2 3" xfId="41198"/>
    <cellStyle name="Total 2 2 2 2 3 2" xfId="41199"/>
    <cellStyle name="Total 2 2 2 2 3 3" xfId="41200"/>
    <cellStyle name="Total 2 2 2 2 4" xfId="41201"/>
    <cellStyle name="Total 2 2 2 2 4 2" xfId="41202"/>
    <cellStyle name="Total 2 2 2 2 4 3" xfId="41203"/>
    <cellStyle name="Total 2 2 2 2 5" xfId="41204"/>
    <cellStyle name="Total 2 2 2 2 5 2" xfId="41205"/>
    <cellStyle name="Total 2 2 2 2 5 3" xfId="41206"/>
    <cellStyle name="Total 2 2 2 2 6" xfId="41207"/>
    <cellStyle name="Total 2 2 2 2 6 2" xfId="41208"/>
    <cellStyle name="Total 2 2 2 2 6 3" xfId="41209"/>
    <cellStyle name="Total 2 2 2 2 7" xfId="41210"/>
    <cellStyle name="Total 2 2 2 2 7 2" xfId="41211"/>
    <cellStyle name="Total 2 2 2 2 7 3" xfId="41212"/>
    <cellStyle name="Total 2 2 2 2 8" xfId="41213"/>
    <cellStyle name="Total 2 2 2 2 9" xfId="41214"/>
    <cellStyle name="Total 2 2 2 3" xfId="41215"/>
    <cellStyle name="Total 2 2 2 3 2" xfId="41216"/>
    <cellStyle name="Total 2 2 2 3 3" xfId="41217"/>
    <cellStyle name="Total 2 2 2 3 4" xfId="41218"/>
    <cellStyle name="Total 2 2 2 4" xfId="41219"/>
    <cellStyle name="Total 2 2 2 4 2" xfId="41220"/>
    <cellStyle name="Total 2 2 2 4 3" xfId="41221"/>
    <cellStyle name="Total 2 2 2 5" xfId="41222"/>
    <cellStyle name="Total 2 2 2 5 2" xfId="41223"/>
    <cellStyle name="Total 2 2 2 5 3" xfId="41224"/>
    <cellStyle name="Total 2 2 2 6" xfId="41225"/>
    <cellStyle name="Total 2 2 2 6 2" xfId="41226"/>
    <cellStyle name="Total 2 2 2 6 3" xfId="41227"/>
    <cellStyle name="Total 2 2 2 7" xfId="41228"/>
    <cellStyle name="Total 2 2 2 8" xfId="41229"/>
    <cellStyle name="Total 2 2 2 9" xfId="41230"/>
    <cellStyle name="Total 2 2 20" xfId="41231"/>
    <cellStyle name="Total 2 2 20 2" xfId="41232"/>
    <cellStyle name="Total 2 2 20 3" xfId="41233"/>
    <cellStyle name="Total 2 2 21" xfId="41234"/>
    <cellStyle name="Total 2 2 21 2" xfId="41235"/>
    <cellStyle name="Total 2 2 21 3" xfId="41236"/>
    <cellStyle name="Total 2 2 22" xfId="41237"/>
    <cellStyle name="Total 2 2 23" xfId="41238"/>
    <cellStyle name="Total 2 2 24" xfId="41239"/>
    <cellStyle name="Total 2 2 3" xfId="41240"/>
    <cellStyle name="Total 2 2 3 2" xfId="41241"/>
    <cellStyle name="Total 2 2 3 2 2" xfId="41242"/>
    <cellStyle name="Total 2 2 3 2 3" xfId="41243"/>
    <cellStyle name="Total 2 2 3 3" xfId="41244"/>
    <cellStyle name="Total 2 2 3 3 2" xfId="41245"/>
    <cellStyle name="Total 2 2 3 3 3" xfId="41246"/>
    <cellStyle name="Total 2 2 3 4" xfId="41247"/>
    <cellStyle name="Total 2 2 3 4 2" xfId="41248"/>
    <cellStyle name="Total 2 2 3 4 3" xfId="41249"/>
    <cellStyle name="Total 2 2 3 5" xfId="41250"/>
    <cellStyle name="Total 2 2 3 5 2" xfId="41251"/>
    <cellStyle name="Total 2 2 3 5 3" xfId="41252"/>
    <cellStyle name="Total 2 2 3 6" xfId="41253"/>
    <cellStyle name="Total 2 2 3 6 2" xfId="41254"/>
    <cellStyle name="Total 2 2 3 6 3" xfId="41255"/>
    <cellStyle name="Total 2 2 3 7" xfId="41256"/>
    <cellStyle name="Total 2 2 3 8" xfId="41257"/>
    <cellStyle name="Total 2 2 3 9" xfId="41258"/>
    <cellStyle name="Total 2 2 4" xfId="41259"/>
    <cellStyle name="Total 2 2 4 2" xfId="41260"/>
    <cellStyle name="Total 2 2 4 2 2" xfId="41261"/>
    <cellStyle name="Total 2 2 4 2 3" xfId="41262"/>
    <cellStyle name="Total 2 2 4 3" xfId="41263"/>
    <cellStyle name="Total 2 2 4 3 2" xfId="41264"/>
    <cellStyle name="Total 2 2 4 3 3" xfId="41265"/>
    <cellStyle name="Total 2 2 4 4" xfId="41266"/>
    <cellStyle name="Total 2 2 4 4 2" xfId="41267"/>
    <cellStyle name="Total 2 2 4 4 3" xfId="41268"/>
    <cellStyle name="Total 2 2 4 5" xfId="41269"/>
    <cellStyle name="Total 2 2 4 5 2" xfId="41270"/>
    <cellStyle name="Total 2 2 4 5 3" xfId="41271"/>
    <cellStyle name="Total 2 2 4 6" xfId="41272"/>
    <cellStyle name="Total 2 2 4 7" xfId="41273"/>
    <cellStyle name="Total 2 2 5" xfId="41274"/>
    <cellStyle name="Total 2 2 5 2" xfId="41275"/>
    <cellStyle name="Total 2 2 5 2 2" xfId="41276"/>
    <cellStyle name="Total 2 2 5 2 3" xfId="41277"/>
    <cellStyle name="Total 2 2 5 3" xfId="41278"/>
    <cellStyle name="Total 2 2 5 3 2" xfId="41279"/>
    <cellStyle name="Total 2 2 5 3 3" xfId="41280"/>
    <cellStyle name="Total 2 2 5 4" xfId="41281"/>
    <cellStyle name="Total 2 2 5 4 2" xfId="41282"/>
    <cellStyle name="Total 2 2 5 4 3" xfId="41283"/>
    <cellStyle name="Total 2 2 5 5" xfId="41284"/>
    <cellStyle name="Total 2 2 5 5 2" xfId="41285"/>
    <cellStyle name="Total 2 2 5 5 3" xfId="41286"/>
    <cellStyle name="Total 2 2 5 6" xfId="41287"/>
    <cellStyle name="Total 2 2 5 7" xfId="41288"/>
    <cellStyle name="Total 2 2 6" xfId="41289"/>
    <cellStyle name="Total 2 2 6 2" xfId="41290"/>
    <cellStyle name="Total 2 2 6 2 2" xfId="41291"/>
    <cellStyle name="Total 2 2 6 2 3" xfId="41292"/>
    <cellStyle name="Total 2 2 6 3" xfId="41293"/>
    <cellStyle name="Total 2 2 6 3 2" xfId="41294"/>
    <cellStyle name="Total 2 2 6 3 3" xfId="41295"/>
    <cellStyle name="Total 2 2 6 4" xfId="41296"/>
    <cellStyle name="Total 2 2 6 4 2" xfId="41297"/>
    <cellStyle name="Total 2 2 6 4 3" xfId="41298"/>
    <cellStyle name="Total 2 2 6 5" xfId="41299"/>
    <cellStyle name="Total 2 2 6 5 2" xfId="41300"/>
    <cellStyle name="Total 2 2 6 5 3" xfId="41301"/>
    <cellStyle name="Total 2 2 6 6" xfId="41302"/>
    <cellStyle name="Total 2 2 6 7" xfId="41303"/>
    <cellStyle name="Total 2 2 7" xfId="41304"/>
    <cellStyle name="Total 2 2 7 2" xfId="41305"/>
    <cellStyle name="Total 2 2 7 2 2" xfId="41306"/>
    <cellStyle name="Total 2 2 7 2 3" xfId="41307"/>
    <cellStyle name="Total 2 2 7 3" xfId="41308"/>
    <cellStyle name="Total 2 2 7 3 2" xfId="41309"/>
    <cellStyle name="Total 2 2 7 3 3" xfId="41310"/>
    <cellStyle name="Total 2 2 7 4" xfId="41311"/>
    <cellStyle name="Total 2 2 7 4 2" xfId="41312"/>
    <cellStyle name="Total 2 2 7 4 3" xfId="41313"/>
    <cellStyle name="Total 2 2 7 5" xfId="41314"/>
    <cellStyle name="Total 2 2 7 5 2" xfId="41315"/>
    <cellStyle name="Total 2 2 7 5 3" xfId="41316"/>
    <cellStyle name="Total 2 2 7 6" xfId="41317"/>
    <cellStyle name="Total 2 2 7 7" xfId="41318"/>
    <cellStyle name="Total 2 2 8" xfId="41319"/>
    <cellStyle name="Total 2 2 8 2" xfId="41320"/>
    <cellStyle name="Total 2 2 8 2 2" xfId="41321"/>
    <cellStyle name="Total 2 2 8 2 3" xfId="41322"/>
    <cellStyle name="Total 2 2 8 3" xfId="41323"/>
    <cellStyle name="Total 2 2 8 3 2" xfId="41324"/>
    <cellStyle name="Total 2 2 8 3 3" xfId="41325"/>
    <cellStyle name="Total 2 2 8 4" xfId="41326"/>
    <cellStyle name="Total 2 2 8 4 2" xfId="41327"/>
    <cellStyle name="Total 2 2 8 4 3" xfId="41328"/>
    <cellStyle name="Total 2 2 8 5" xfId="41329"/>
    <cellStyle name="Total 2 2 8 5 2" xfId="41330"/>
    <cellStyle name="Total 2 2 8 5 3" xfId="41331"/>
    <cellStyle name="Total 2 2 8 6" xfId="41332"/>
    <cellStyle name="Total 2 2 8 7" xfId="41333"/>
    <cellStyle name="Total 2 2 9" xfId="41334"/>
    <cellStyle name="Total 2 2 9 2" xfId="41335"/>
    <cellStyle name="Total 2 2 9 2 2" xfId="41336"/>
    <cellStyle name="Total 2 2 9 2 3" xfId="41337"/>
    <cellStyle name="Total 2 2 9 3" xfId="41338"/>
    <cellStyle name="Total 2 2 9 3 2" xfId="41339"/>
    <cellStyle name="Total 2 2 9 3 3" xfId="41340"/>
    <cellStyle name="Total 2 2 9 4" xfId="41341"/>
    <cellStyle name="Total 2 2 9 4 2" xfId="41342"/>
    <cellStyle name="Total 2 2 9 4 3" xfId="41343"/>
    <cellStyle name="Total 2 2 9 5" xfId="41344"/>
    <cellStyle name="Total 2 2 9 5 2" xfId="41345"/>
    <cellStyle name="Total 2 2 9 5 3" xfId="41346"/>
    <cellStyle name="Total 2 2 9 6" xfId="41347"/>
    <cellStyle name="Total 2 2 9 7" xfId="41348"/>
    <cellStyle name="Total 2 3" xfId="41349"/>
    <cellStyle name="Total 2 3 10" xfId="41350"/>
    <cellStyle name="Total 2 3 11" xfId="41351"/>
    <cellStyle name="Total 2 3 12" xfId="41352"/>
    <cellStyle name="Total 2 3 2" xfId="41353"/>
    <cellStyle name="Total 2 3 2 10" xfId="41354"/>
    <cellStyle name="Total 2 3 2 2" xfId="41355"/>
    <cellStyle name="Total 2 3 2 2 2" xfId="41356"/>
    <cellStyle name="Total 2 3 2 2 3" xfId="41357"/>
    <cellStyle name="Total 2 3 2 2 4" xfId="41358"/>
    <cellStyle name="Total 2 3 2 3" xfId="41359"/>
    <cellStyle name="Total 2 3 2 3 2" xfId="41360"/>
    <cellStyle name="Total 2 3 2 3 3" xfId="41361"/>
    <cellStyle name="Total 2 3 2 4" xfId="41362"/>
    <cellStyle name="Total 2 3 2 4 2" xfId="41363"/>
    <cellStyle name="Total 2 3 2 4 3" xfId="41364"/>
    <cellStyle name="Total 2 3 2 5" xfId="41365"/>
    <cellStyle name="Total 2 3 2 5 2" xfId="41366"/>
    <cellStyle name="Total 2 3 2 5 3" xfId="41367"/>
    <cellStyle name="Total 2 3 2 6" xfId="41368"/>
    <cellStyle name="Total 2 3 2 6 2" xfId="41369"/>
    <cellStyle name="Total 2 3 2 6 3" xfId="41370"/>
    <cellStyle name="Total 2 3 2 7" xfId="41371"/>
    <cellStyle name="Total 2 3 2 7 2" xfId="41372"/>
    <cellStyle name="Total 2 3 2 7 3" xfId="41373"/>
    <cellStyle name="Total 2 3 2 8" xfId="41374"/>
    <cellStyle name="Total 2 3 2 9" xfId="41375"/>
    <cellStyle name="Total 2 3 3" xfId="41376"/>
    <cellStyle name="Total 2 3 3 10" xfId="41377"/>
    <cellStyle name="Total 2 3 3 2" xfId="41378"/>
    <cellStyle name="Total 2 3 3 2 2" xfId="41379"/>
    <cellStyle name="Total 2 3 3 2 3" xfId="41380"/>
    <cellStyle name="Total 2 3 3 2 4" xfId="41381"/>
    <cellStyle name="Total 2 3 3 3" xfId="41382"/>
    <cellStyle name="Total 2 3 3 3 2" xfId="41383"/>
    <cellStyle name="Total 2 3 3 3 3" xfId="41384"/>
    <cellStyle name="Total 2 3 3 4" xfId="41385"/>
    <cellStyle name="Total 2 3 3 4 2" xfId="41386"/>
    <cellStyle name="Total 2 3 3 4 3" xfId="41387"/>
    <cellStyle name="Total 2 3 3 5" xfId="41388"/>
    <cellStyle name="Total 2 3 3 5 2" xfId="41389"/>
    <cellStyle name="Total 2 3 3 5 3" xfId="41390"/>
    <cellStyle name="Total 2 3 3 6" xfId="41391"/>
    <cellStyle name="Total 2 3 3 6 2" xfId="41392"/>
    <cellStyle name="Total 2 3 3 6 3" xfId="41393"/>
    <cellStyle name="Total 2 3 3 7" xfId="41394"/>
    <cellStyle name="Total 2 3 3 7 2" xfId="41395"/>
    <cellStyle name="Total 2 3 3 7 3" xfId="41396"/>
    <cellStyle name="Total 2 3 3 8" xfId="41397"/>
    <cellStyle name="Total 2 3 3 9" xfId="41398"/>
    <cellStyle name="Total 2 3 4" xfId="41399"/>
    <cellStyle name="Total 2 3 4 2" xfId="41400"/>
    <cellStyle name="Total 2 3 4 3" xfId="41401"/>
    <cellStyle name="Total 2 3 4 4" xfId="41402"/>
    <cellStyle name="Total 2 3 5" xfId="41403"/>
    <cellStyle name="Total 2 3 5 2" xfId="41404"/>
    <cellStyle name="Total 2 3 5 3" xfId="41405"/>
    <cellStyle name="Total 2 3 6" xfId="41406"/>
    <cellStyle name="Total 2 3 6 2" xfId="41407"/>
    <cellStyle name="Total 2 3 6 3" xfId="41408"/>
    <cellStyle name="Total 2 3 7" xfId="41409"/>
    <cellStyle name="Total 2 3 7 2" xfId="41410"/>
    <cellStyle name="Total 2 3 7 3" xfId="41411"/>
    <cellStyle name="Total 2 3 8" xfId="41412"/>
    <cellStyle name="Total 2 3 8 2" xfId="41413"/>
    <cellStyle name="Total 2 3 8 3" xfId="41414"/>
    <cellStyle name="Total 2 3 9" xfId="41415"/>
    <cellStyle name="Total 2 3 9 2" xfId="41416"/>
    <cellStyle name="Total 2 3 9 3" xfId="41417"/>
    <cellStyle name="Total 2 4" xfId="41418"/>
    <cellStyle name="Total 2 4 10" xfId="41419"/>
    <cellStyle name="Total 2 4 2" xfId="41420"/>
    <cellStyle name="Total 2 4 2 2" xfId="41421"/>
    <cellStyle name="Total 2 4 2 3" xfId="41422"/>
    <cellStyle name="Total 2 4 2 4" xfId="41423"/>
    <cellStyle name="Total 2 4 3" xfId="41424"/>
    <cellStyle name="Total 2 4 3 2" xfId="41425"/>
    <cellStyle name="Total 2 4 3 3" xfId="41426"/>
    <cellStyle name="Total 2 4 4" xfId="41427"/>
    <cellStyle name="Total 2 4 4 2" xfId="41428"/>
    <cellStyle name="Total 2 4 4 3" xfId="41429"/>
    <cellStyle name="Total 2 4 5" xfId="41430"/>
    <cellStyle name="Total 2 4 5 2" xfId="41431"/>
    <cellStyle name="Total 2 4 5 3" xfId="41432"/>
    <cellStyle name="Total 2 4 6" xfId="41433"/>
    <cellStyle name="Total 2 4 6 2" xfId="41434"/>
    <cellStyle name="Total 2 4 6 3" xfId="41435"/>
    <cellStyle name="Total 2 4 7" xfId="41436"/>
    <cellStyle name="Total 2 4 7 2" xfId="41437"/>
    <cellStyle name="Total 2 4 7 3" xfId="41438"/>
    <cellStyle name="Total 2 4 8" xfId="41439"/>
    <cellStyle name="Total 2 4 9" xfId="41440"/>
    <cellStyle name="Total 2 5" xfId="41441"/>
    <cellStyle name="Total 2 5 2" xfId="41442"/>
    <cellStyle name="Total 2 5 2 2" xfId="41443"/>
    <cellStyle name="Total 2 5 2 3" xfId="41444"/>
    <cellStyle name="Total 2 5 3" xfId="41445"/>
    <cellStyle name="Total 2 5 3 2" xfId="41446"/>
    <cellStyle name="Total 2 5 3 3" xfId="41447"/>
    <cellStyle name="Total 2 5 4" xfId="41448"/>
    <cellStyle name="Total 2 5 4 2" xfId="41449"/>
    <cellStyle name="Total 2 5 4 3" xfId="41450"/>
    <cellStyle name="Total 2 5 5" xfId="41451"/>
    <cellStyle name="Total 2 5 5 2" xfId="41452"/>
    <cellStyle name="Total 2 5 5 3" xfId="41453"/>
    <cellStyle name="Total 2 5 6" xfId="41454"/>
    <cellStyle name="Total 2 5 7" xfId="41455"/>
    <cellStyle name="Total 2 5 8" xfId="41456"/>
    <cellStyle name="Total 2 6" xfId="41457"/>
    <cellStyle name="Total 2 6 2" xfId="41458"/>
    <cellStyle name="Total 2 6 3" xfId="41459"/>
    <cellStyle name="Total 2 7" xfId="41460"/>
    <cellStyle name="Total 3" xfId="41461"/>
    <cellStyle name="Total 3 2" xfId="41462"/>
    <cellStyle name="Total 3 2 10" xfId="41463"/>
    <cellStyle name="Total 3 2 10 2" xfId="41464"/>
    <cellStyle name="Total 3 2 10 2 2" xfId="41465"/>
    <cellStyle name="Total 3 2 10 2 3" xfId="41466"/>
    <cellStyle name="Total 3 2 10 3" xfId="41467"/>
    <cellStyle name="Total 3 2 10 3 2" xfId="41468"/>
    <cellStyle name="Total 3 2 10 3 3" xfId="41469"/>
    <cellStyle name="Total 3 2 10 4" xfId="41470"/>
    <cellStyle name="Total 3 2 10 4 2" xfId="41471"/>
    <cellStyle name="Total 3 2 10 4 3" xfId="41472"/>
    <cellStyle name="Total 3 2 10 5" xfId="41473"/>
    <cellStyle name="Total 3 2 10 5 2" xfId="41474"/>
    <cellStyle name="Total 3 2 10 5 3" xfId="41475"/>
    <cellStyle name="Total 3 2 10 6" xfId="41476"/>
    <cellStyle name="Total 3 2 10 7" xfId="41477"/>
    <cellStyle name="Total 3 2 11" xfId="41478"/>
    <cellStyle name="Total 3 2 11 2" xfId="41479"/>
    <cellStyle name="Total 3 2 11 2 2" xfId="41480"/>
    <cellStyle name="Total 3 2 11 2 3" xfId="41481"/>
    <cellStyle name="Total 3 2 11 3" xfId="41482"/>
    <cellStyle name="Total 3 2 11 3 2" xfId="41483"/>
    <cellStyle name="Total 3 2 11 3 3" xfId="41484"/>
    <cellStyle name="Total 3 2 11 4" xfId="41485"/>
    <cellStyle name="Total 3 2 11 4 2" xfId="41486"/>
    <cellStyle name="Total 3 2 11 4 3" xfId="41487"/>
    <cellStyle name="Total 3 2 11 5" xfId="41488"/>
    <cellStyle name="Total 3 2 11 5 2" xfId="41489"/>
    <cellStyle name="Total 3 2 11 5 3" xfId="41490"/>
    <cellStyle name="Total 3 2 11 6" xfId="41491"/>
    <cellStyle name="Total 3 2 11 7" xfId="41492"/>
    <cellStyle name="Total 3 2 12" xfId="41493"/>
    <cellStyle name="Total 3 2 12 2" xfId="41494"/>
    <cellStyle name="Total 3 2 12 2 2" xfId="41495"/>
    <cellStyle name="Total 3 2 12 2 3" xfId="41496"/>
    <cellStyle name="Total 3 2 12 3" xfId="41497"/>
    <cellStyle name="Total 3 2 12 3 2" xfId="41498"/>
    <cellStyle name="Total 3 2 12 3 3" xfId="41499"/>
    <cellStyle name="Total 3 2 12 4" xfId="41500"/>
    <cellStyle name="Total 3 2 12 4 2" xfId="41501"/>
    <cellStyle name="Total 3 2 12 4 3" xfId="41502"/>
    <cellStyle name="Total 3 2 12 5" xfId="41503"/>
    <cellStyle name="Total 3 2 12 5 2" xfId="41504"/>
    <cellStyle name="Total 3 2 12 5 3" xfId="41505"/>
    <cellStyle name="Total 3 2 12 6" xfId="41506"/>
    <cellStyle name="Total 3 2 12 7" xfId="41507"/>
    <cellStyle name="Total 3 2 13" xfId="41508"/>
    <cellStyle name="Total 3 2 13 2" xfId="41509"/>
    <cellStyle name="Total 3 2 13 2 2" xfId="41510"/>
    <cellStyle name="Total 3 2 13 2 3" xfId="41511"/>
    <cellStyle name="Total 3 2 13 3" xfId="41512"/>
    <cellStyle name="Total 3 2 13 3 2" xfId="41513"/>
    <cellStyle name="Total 3 2 13 3 3" xfId="41514"/>
    <cellStyle name="Total 3 2 13 4" xfId="41515"/>
    <cellStyle name="Total 3 2 13 4 2" xfId="41516"/>
    <cellStyle name="Total 3 2 13 4 3" xfId="41517"/>
    <cellStyle name="Total 3 2 13 5" xfId="41518"/>
    <cellStyle name="Total 3 2 13 5 2" xfId="41519"/>
    <cellStyle name="Total 3 2 13 5 3" xfId="41520"/>
    <cellStyle name="Total 3 2 13 6" xfId="41521"/>
    <cellStyle name="Total 3 2 13 7" xfId="41522"/>
    <cellStyle name="Total 3 2 14" xfId="41523"/>
    <cellStyle name="Total 3 2 14 2" xfId="41524"/>
    <cellStyle name="Total 3 2 14 2 2" xfId="41525"/>
    <cellStyle name="Total 3 2 14 2 3" xfId="41526"/>
    <cellStyle name="Total 3 2 14 3" xfId="41527"/>
    <cellStyle name="Total 3 2 14 3 2" xfId="41528"/>
    <cellStyle name="Total 3 2 14 3 3" xfId="41529"/>
    <cellStyle name="Total 3 2 14 4" xfId="41530"/>
    <cellStyle name="Total 3 2 14 4 2" xfId="41531"/>
    <cellStyle name="Total 3 2 14 4 3" xfId="41532"/>
    <cellStyle name="Total 3 2 14 5" xfId="41533"/>
    <cellStyle name="Total 3 2 14 5 2" xfId="41534"/>
    <cellStyle name="Total 3 2 14 5 3" xfId="41535"/>
    <cellStyle name="Total 3 2 14 6" xfId="41536"/>
    <cellStyle name="Total 3 2 14 7" xfId="41537"/>
    <cellStyle name="Total 3 2 15" xfId="41538"/>
    <cellStyle name="Total 3 2 15 2" xfId="41539"/>
    <cellStyle name="Total 3 2 15 2 2" xfId="41540"/>
    <cellStyle name="Total 3 2 15 2 3" xfId="41541"/>
    <cellStyle name="Total 3 2 15 3" xfId="41542"/>
    <cellStyle name="Total 3 2 15 3 2" xfId="41543"/>
    <cellStyle name="Total 3 2 15 3 3" xfId="41544"/>
    <cellStyle name="Total 3 2 15 4" xfId="41545"/>
    <cellStyle name="Total 3 2 15 4 2" xfId="41546"/>
    <cellStyle name="Total 3 2 15 4 3" xfId="41547"/>
    <cellStyle name="Total 3 2 15 5" xfId="41548"/>
    <cellStyle name="Total 3 2 15 5 2" xfId="41549"/>
    <cellStyle name="Total 3 2 15 5 3" xfId="41550"/>
    <cellStyle name="Total 3 2 15 6" xfId="41551"/>
    <cellStyle name="Total 3 2 15 7" xfId="41552"/>
    <cellStyle name="Total 3 2 16" xfId="41553"/>
    <cellStyle name="Total 3 2 16 2" xfId="41554"/>
    <cellStyle name="Total 3 2 16 2 2" xfId="41555"/>
    <cellStyle name="Total 3 2 16 2 3" xfId="41556"/>
    <cellStyle name="Total 3 2 16 3" xfId="41557"/>
    <cellStyle name="Total 3 2 16 3 2" xfId="41558"/>
    <cellStyle name="Total 3 2 16 3 3" xfId="41559"/>
    <cellStyle name="Total 3 2 16 4" xfId="41560"/>
    <cellStyle name="Total 3 2 16 4 2" xfId="41561"/>
    <cellStyle name="Total 3 2 16 4 3" xfId="41562"/>
    <cellStyle name="Total 3 2 16 5" xfId="41563"/>
    <cellStyle name="Total 3 2 16 5 2" xfId="41564"/>
    <cellStyle name="Total 3 2 16 5 3" xfId="41565"/>
    <cellStyle name="Total 3 2 16 6" xfId="41566"/>
    <cellStyle name="Total 3 2 16 7" xfId="41567"/>
    <cellStyle name="Total 3 2 17" xfId="41568"/>
    <cellStyle name="Total 3 2 17 2" xfId="41569"/>
    <cellStyle name="Total 3 2 17 2 2" xfId="41570"/>
    <cellStyle name="Total 3 2 17 2 3" xfId="41571"/>
    <cellStyle name="Total 3 2 17 3" xfId="41572"/>
    <cellStyle name="Total 3 2 17 3 2" xfId="41573"/>
    <cellStyle name="Total 3 2 17 3 3" xfId="41574"/>
    <cellStyle name="Total 3 2 17 4" xfId="41575"/>
    <cellStyle name="Total 3 2 17 4 2" xfId="41576"/>
    <cellStyle name="Total 3 2 17 4 3" xfId="41577"/>
    <cellStyle name="Total 3 2 17 5" xfId="41578"/>
    <cellStyle name="Total 3 2 17 5 2" xfId="41579"/>
    <cellStyle name="Total 3 2 17 5 3" xfId="41580"/>
    <cellStyle name="Total 3 2 17 6" xfId="41581"/>
    <cellStyle name="Total 3 2 17 7" xfId="41582"/>
    <cellStyle name="Total 3 2 18" xfId="41583"/>
    <cellStyle name="Total 3 2 18 2" xfId="41584"/>
    <cellStyle name="Total 3 2 18 2 2" xfId="41585"/>
    <cellStyle name="Total 3 2 18 2 3" xfId="41586"/>
    <cellStyle name="Total 3 2 18 3" xfId="41587"/>
    <cellStyle name="Total 3 2 18 3 2" xfId="41588"/>
    <cellStyle name="Total 3 2 18 3 3" xfId="41589"/>
    <cellStyle name="Total 3 2 18 4" xfId="41590"/>
    <cellStyle name="Total 3 2 18 4 2" xfId="41591"/>
    <cellStyle name="Total 3 2 18 4 3" xfId="41592"/>
    <cellStyle name="Total 3 2 18 5" xfId="41593"/>
    <cellStyle name="Total 3 2 18 5 2" xfId="41594"/>
    <cellStyle name="Total 3 2 18 5 3" xfId="41595"/>
    <cellStyle name="Total 3 2 18 6" xfId="41596"/>
    <cellStyle name="Total 3 2 18 7" xfId="41597"/>
    <cellStyle name="Total 3 2 19" xfId="41598"/>
    <cellStyle name="Total 3 2 19 2" xfId="41599"/>
    <cellStyle name="Total 3 2 19 3" xfId="41600"/>
    <cellStyle name="Total 3 2 2" xfId="41601"/>
    <cellStyle name="Total 3 2 2 2" xfId="41602"/>
    <cellStyle name="Total 3 2 2 2 2" xfId="41603"/>
    <cellStyle name="Total 3 2 2 2 3" xfId="41604"/>
    <cellStyle name="Total 3 2 2 2 4" xfId="41605"/>
    <cellStyle name="Total 3 2 2 3" xfId="41606"/>
    <cellStyle name="Total 3 2 2 3 2" xfId="41607"/>
    <cellStyle name="Total 3 2 2 3 3" xfId="41608"/>
    <cellStyle name="Total 3 2 2 4" xfId="41609"/>
    <cellStyle name="Total 3 2 2 4 2" xfId="41610"/>
    <cellStyle name="Total 3 2 2 4 3" xfId="41611"/>
    <cellStyle name="Total 3 2 2 5" xfId="41612"/>
    <cellStyle name="Total 3 2 2 5 2" xfId="41613"/>
    <cellStyle name="Total 3 2 2 5 3" xfId="41614"/>
    <cellStyle name="Total 3 2 2 6" xfId="41615"/>
    <cellStyle name="Total 3 2 2 6 2" xfId="41616"/>
    <cellStyle name="Total 3 2 2 6 3" xfId="41617"/>
    <cellStyle name="Total 3 2 2 7" xfId="41618"/>
    <cellStyle name="Total 3 2 2 8" xfId="41619"/>
    <cellStyle name="Total 3 2 2 9" xfId="41620"/>
    <cellStyle name="Total 3 2 20" xfId="41621"/>
    <cellStyle name="Total 3 2 20 2" xfId="41622"/>
    <cellStyle name="Total 3 2 20 3" xfId="41623"/>
    <cellStyle name="Total 3 2 21" xfId="41624"/>
    <cellStyle name="Total 3 2 21 2" xfId="41625"/>
    <cellStyle name="Total 3 2 21 3" xfId="41626"/>
    <cellStyle name="Total 3 2 22" xfId="41627"/>
    <cellStyle name="Total 3 2 3" xfId="41628"/>
    <cellStyle name="Total 3 2 3 2" xfId="41629"/>
    <cellStyle name="Total 3 2 3 2 2" xfId="41630"/>
    <cellStyle name="Total 3 2 3 2 3" xfId="41631"/>
    <cellStyle name="Total 3 2 3 3" xfId="41632"/>
    <cellStyle name="Total 3 2 3 3 2" xfId="41633"/>
    <cellStyle name="Total 3 2 3 3 3" xfId="41634"/>
    <cellStyle name="Total 3 2 3 4" xfId="41635"/>
    <cellStyle name="Total 3 2 3 4 2" xfId="41636"/>
    <cellStyle name="Total 3 2 3 4 3" xfId="41637"/>
    <cellStyle name="Total 3 2 3 5" xfId="41638"/>
    <cellStyle name="Total 3 2 3 5 2" xfId="41639"/>
    <cellStyle name="Total 3 2 3 5 3" xfId="41640"/>
    <cellStyle name="Total 3 2 3 6" xfId="41641"/>
    <cellStyle name="Total 3 2 3 7" xfId="41642"/>
    <cellStyle name="Total 3 2 3 8" xfId="41643"/>
    <cellStyle name="Total 3 2 4" xfId="41644"/>
    <cellStyle name="Total 3 2 4 2" xfId="41645"/>
    <cellStyle name="Total 3 2 4 2 2" xfId="41646"/>
    <cellStyle name="Total 3 2 4 2 3" xfId="41647"/>
    <cellStyle name="Total 3 2 4 3" xfId="41648"/>
    <cellStyle name="Total 3 2 4 3 2" xfId="41649"/>
    <cellStyle name="Total 3 2 4 3 3" xfId="41650"/>
    <cellStyle name="Total 3 2 4 4" xfId="41651"/>
    <cellStyle name="Total 3 2 4 4 2" xfId="41652"/>
    <cellStyle name="Total 3 2 4 4 3" xfId="41653"/>
    <cellStyle name="Total 3 2 4 5" xfId="41654"/>
    <cellStyle name="Total 3 2 4 5 2" xfId="41655"/>
    <cellStyle name="Total 3 2 4 5 3" xfId="41656"/>
    <cellStyle name="Total 3 2 4 6" xfId="41657"/>
    <cellStyle name="Total 3 2 4 7" xfId="41658"/>
    <cellStyle name="Total 3 2 5" xfId="41659"/>
    <cellStyle name="Total 3 2 5 2" xfId="41660"/>
    <cellStyle name="Total 3 2 5 2 2" xfId="41661"/>
    <cellStyle name="Total 3 2 5 2 3" xfId="41662"/>
    <cellStyle name="Total 3 2 5 3" xfId="41663"/>
    <cellStyle name="Total 3 2 5 3 2" xfId="41664"/>
    <cellStyle name="Total 3 2 5 3 3" xfId="41665"/>
    <cellStyle name="Total 3 2 5 4" xfId="41666"/>
    <cellStyle name="Total 3 2 5 4 2" xfId="41667"/>
    <cellStyle name="Total 3 2 5 4 3" xfId="41668"/>
    <cellStyle name="Total 3 2 5 5" xfId="41669"/>
    <cellStyle name="Total 3 2 5 5 2" xfId="41670"/>
    <cellStyle name="Total 3 2 5 5 3" xfId="41671"/>
    <cellStyle name="Total 3 2 5 6" xfId="41672"/>
    <cellStyle name="Total 3 2 5 7" xfId="41673"/>
    <cellStyle name="Total 3 2 6" xfId="41674"/>
    <cellStyle name="Total 3 2 6 2" xfId="41675"/>
    <cellStyle name="Total 3 2 6 2 2" xfId="41676"/>
    <cellStyle name="Total 3 2 6 2 3" xfId="41677"/>
    <cellStyle name="Total 3 2 6 3" xfId="41678"/>
    <cellStyle name="Total 3 2 6 3 2" xfId="41679"/>
    <cellStyle name="Total 3 2 6 3 3" xfId="41680"/>
    <cellStyle name="Total 3 2 6 4" xfId="41681"/>
    <cellStyle name="Total 3 2 6 4 2" xfId="41682"/>
    <cellStyle name="Total 3 2 6 4 3" xfId="41683"/>
    <cellStyle name="Total 3 2 6 5" xfId="41684"/>
    <cellStyle name="Total 3 2 6 5 2" xfId="41685"/>
    <cellStyle name="Total 3 2 6 5 3" xfId="41686"/>
    <cellStyle name="Total 3 2 6 6" xfId="41687"/>
    <cellStyle name="Total 3 2 6 7" xfId="41688"/>
    <cellStyle name="Total 3 2 7" xfId="41689"/>
    <cellStyle name="Total 3 2 7 2" xfId="41690"/>
    <cellStyle name="Total 3 2 7 2 2" xfId="41691"/>
    <cellStyle name="Total 3 2 7 2 3" xfId="41692"/>
    <cellStyle name="Total 3 2 7 3" xfId="41693"/>
    <cellStyle name="Total 3 2 7 3 2" xfId="41694"/>
    <cellStyle name="Total 3 2 7 3 3" xfId="41695"/>
    <cellStyle name="Total 3 2 7 4" xfId="41696"/>
    <cellStyle name="Total 3 2 7 4 2" xfId="41697"/>
    <cellStyle name="Total 3 2 7 4 3" xfId="41698"/>
    <cellStyle name="Total 3 2 7 5" xfId="41699"/>
    <cellStyle name="Total 3 2 7 5 2" xfId="41700"/>
    <cellStyle name="Total 3 2 7 5 3" xfId="41701"/>
    <cellStyle name="Total 3 2 7 6" xfId="41702"/>
    <cellStyle name="Total 3 2 7 7" xfId="41703"/>
    <cellStyle name="Total 3 2 8" xfId="41704"/>
    <cellStyle name="Total 3 2 8 2" xfId="41705"/>
    <cellStyle name="Total 3 2 8 2 2" xfId="41706"/>
    <cellStyle name="Total 3 2 8 2 3" xfId="41707"/>
    <cellStyle name="Total 3 2 8 3" xfId="41708"/>
    <cellStyle name="Total 3 2 8 3 2" xfId="41709"/>
    <cellStyle name="Total 3 2 8 3 3" xfId="41710"/>
    <cellStyle name="Total 3 2 8 4" xfId="41711"/>
    <cellStyle name="Total 3 2 8 4 2" xfId="41712"/>
    <cellStyle name="Total 3 2 8 4 3" xfId="41713"/>
    <cellStyle name="Total 3 2 8 5" xfId="41714"/>
    <cellStyle name="Total 3 2 8 5 2" xfId="41715"/>
    <cellStyle name="Total 3 2 8 5 3" xfId="41716"/>
    <cellStyle name="Total 3 2 8 6" xfId="41717"/>
    <cellStyle name="Total 3 2 8 7" xfId="41718"/>
    <cellStyle name="Total 3 2 9" xfId="41719"/>
    <cellStyle name="Total 3 2 9 2" xfId="41720"/>
    <cellStyle name="Total 3 2 9 2 2" xfId="41721"/>
    <cellStyle name="Total 3 2 9 2 3" xfId="41722"/>
    <cellStyle name="Total 3 2 9 3" xfId="41723"/>
    <cellStyle name="Total 3 2 9 3 2" xfId="41724"/>
    <cellStyle name="Total 3 2 9 3 3" xfId="41725"/>
    <cellStyle name="Total 3 2 9 4" xfId="41726"/>
    <cellStyle name="Total 3 2 9 4 2" xfId="41727"/>
    <cellStyle name="Total 3 2 9 4 3" xfId="41728"/>
    <cellStyle name="Total 3 2 9 5" xfId="41729"/>
    <cellStyle name="Total 3 2 9 5 2" xfId="41730"/>
    <cellStyle name="Total 3 2 9 5 3" xfId="41731"/>
    <cellStyle name="Total 3 2 9 6" xfId="41732"/>
    <cellStyle name="Total 3 2 9 7" xfId="41733"/>
    <cellStyle name="Total 3 3" xfId="41734"/>
    <cellStyle name="Total 3 3 10" xfId="41735"/>
    <cellStyle name="Total 3 3 2" xfId="41736"/>
    <cellStyle name="Total 3 3 2 2" xfId="41737"/>
    <cellStyle name="Total 3 3 2 3" xfId="41738"/>
    <cellStyle name="Total 3 3 2 4" xfId="41739"/>
    <cellStyle name="Total 3 3 3" xfId="41740"/>
    <cellStyle name="Total 3 3 3 2" xfId="41741"/>
    <cellStyle name="Total 3 3 3 3" xfId="41742"/>
    <cellStyle name="Total 3 3 4" xfId="41743"/>
    <cellStyle name="Total 3 3 4 2" xfId="41744"/>
    <cellStyle name="Total 3 3 4 3" xfId="41745"/>
    <cellStyle name="Total 3 3 5" xfId="41746"/>
    <cellStyle name="Total 3 3 5 2" xfId="41747"/>
    <cellStyle name="Total 3 3 5 3" xfId="41748"/>
    <cellStyle name="Total 3 3 6" xfId="41749"/>
    <cellStyle name="Total 3 3 6 2" xfId="41750"/>
    <cellStyle name="Total 3 3 6 3" xfId="41751"/>
    <cellStyle name="Total 3 3 7" xfId="41752"/>
    <cellStyle name="Total 3 3 7 2" xfId="41753"/>
    <cellStyle name="Total 3 3 7 3" xfId="41754"/>
    <cellStyle name="Total 3 3 8" xfId="41755"/>
    <cellStyle name="Total 3 3 9" xfId="41756"/>
    <cellStyle name="Total 3 4" xfId="41757"/>
    <cellStyle name="Total 3 4 2" xfId="41758"/>
    <cellStyle name="Total 3 4 2 2" xfId="41759"/>
    <cellStyle name="Total 3 4 2 3" xfId="41760"/>
    <cellStyle name="Total 3 4 3" xfId="41761"/>
    <cellStyle name="Total 3 4 3 2" xfId="41762"/>
    <cellStyle name="Total 3 4 3 3" xfId="41763"/>
    <cellStyle name="Total 3 4 4" xfId="41764"/>
    <cellStyle name="Total 3 4 4 2" xfId="41765"/>
    <cellStyle name="Total 3 4 4 3" xfId="41766"/>
    <cellStyle name="Total 3 4 5" xfId="41767"/>
    <cellStyle name="Total 3 4 5 2" xfId="41768"/>
    <cellStyle name="Total 3 4 5 3" xfId="41769"/>
    <cellStyle name="Total 3 4 6" xfId="41770"/>
    <cellStyle name="Total 3 4 7" xfId="41771"/>
    <cellStyle name="Total 3 4 8" xfId="41772"/>
    <cellStyle name="Total 3 5" xfId="41773"/>
    <cellStyle name="Total 3 5 2" xfId="41774"/>
    <cellStyle name="Total 3 5 2 2" xfId="41775"/>
    <cellStyle name="Total 3 5 2 3" xfId="41776"/>
    <cellStyle name="Total 3 5 3" xfId="41777"/>
    <cellStyle name="Total 3 5 3 2" xfId="41778"/>
    <cellStyle name="Total 3 5 3 3" xfId="41779"/>
    <cellStyle name="Total 3 5 4" xfId="41780"/>
    <cellStyle name="Total 3 5 4 2" xfId="41781"/>
    <cellStyle name="Total 3 5 4 3" xfId="41782"/>
    <cellStyle name="Total 3 5 5" xfId="41783"/>
    <cellStyle name="Total 3 5 5 2" xfId="41784"/>
    <cellStyle name="Total 3 5 5 3" xfId="41785"/>
    <cellStyle name="Total 3 5 6" xfId="41786"/>
    <cellStyle name="Total 3 5 7" xfId="41787"/>
    <cellStyle name="Total 3 5 8" xfId="41788"/>
    <cellStyle name="Total 3 6" xfId="41789"/>
    <cellStyle name="Total 3 6 2" xfId="41790"/>
    <cellStyle name="Total 3 6 3" xfId="41791"/>
    <cellStyle name="Total 3 7" xfId="41792"/>
    <cellStyle name="Total 4" xfId="41793"/>
    <cellStyle name="Total 4 2" xfId="41794"/>
    <cellStyle name="Total 4 2 10" xfId="41795"/>
    <cellStyle name="Total 4 2 10 2" xfId="41796"/>
    <cellStyle name="Total 4 2 10 2 2" xfId="41797"/>
    <cellStyle name="Total 4 2 10 2 3" xfId="41798"/>
    <cellStyle name="Total 4 2 10 3" xfId="41799"/>
    <cellStyle name="Total 4 2 10 3 2" xfId="41800"/>
    <cellStyle name="Total 4 2 10 3 3" xfId="41801"/>
    <cellStyle name="Total 4 2 10 4" xfId="41802"/>
    <cellStyle name="Total 4 2 10 4 2" xfId="41803"/>
    <cellStyle name="Total 4 2 10 4 3" xfId="41804"/>
    <cellStyle name="Total 4 2 10 5" xfId="41805"/>
    <cellStyle name="Total 4 2 10 5 2" xfId="41806"/>
    <cellStyle name="Total 4 2 10 5 3" xfId="41807"/>
    <cellStyle name="Total 4 2 10 6" xfId="41808"/>
    <cellStyle name="Total 4 2 10 7" xfId="41809"/>
    <cellStyle name="Total 4 2 11" xfId="41810"/>
    <cellStyle name="Total 4 2 11 2" xfId="41811"/>
    <cellStyle name="Total 4 2 11 2 2" xfId="41812"/>
    <cellStyle name="Total 4 2 11 2 3" xfId="41813"/>
    <cellStyle name="Total 4 2 11 3" xfId="41814"/>
    <cellStyle name="Total 4 2 11 3 2" xfId="41815"/>
    <cellStyle name="Total 4 2 11 3 3" xfId="41816"/>
    <cellStyle name="Total 4 2 11 4" xfId="41817"/>
    <cellStyle name="Total 4 2 11 4 2" xfId="41818"/>
    <cellStyle name="Total 4 2 11 4 3" xfId="41819"/>
    <cellStyle name="Total 4 2 11 5" xfId="41820"/>
    <cellStyle name="Total 4 2 11 5 2" xfId="41821"/>
    <cellStyle name="Total 4 2 11 5 3" xfId="41822"/>
    <cellStyle name="Total 4 2 11 6" xfId="41823"/>
    <cellStyle name="Total 4 2 11 7" xfId="41824"/>
    <cellStyle name="Total 4 2 12" xfId="41825"/>
    <cellStyle name="Total 4 2 12 2" xfId="41826"/>
    <cellStyle name="Total 4 2 12 2 2" xfId="41827"/>
    <cellStyle name="Total 4 2 12 2 3" xfId="41828"/>
    <cellStyle name="Total 4 2 12 3" xfId="41829"/>
    <cellStyle name="Total 4 2 12 3 2" xfId="41830"/>
    <cellStyle name="Total 4 2 12 3 3" xfId="41831"/>
    <cellStyle name="Total 4 2 12 4" xfId="41832"/>
    <cellStyle name="Total 4 2 12 4 2" xfId="41833"/>
    <cellStyle name="Total 4 2 12 4 3" xfId="41834"/>
    <cellStyle name="Total 4 2 12 5" xfId="41835"/>
    <cellStyle name="Total 4 2 12 5 2" xfId="41836"/>
    <cellStyle name="Total 4 2 12 5 3" xfId="41837"/>
    <cellStyle name="Total 4 2 12 6" xfId="41838"/>
    <cellStyle name="Total 4 2 12 7" xfId="41839"/>
    <cellStyle name="Total 4 2 13" xfId="41840"/>
    <cellStyle name="Total 4 2 13 2" xfId="41841"/>
    <cellStyle name="Total 4 2 13 2 2" xfId="41842"/>
    <cellStyle name="Total 4 2 13 2 3" xfId="41843"/>
    <cellStyle name="Total 4 2 13 3" xfId="41844"/>
    <cellStyle name="Total 4 2 13 3 2" xfId="41845"/>
    <cellStyle name="Total 4 2 13 3 3" xfId="41846"/>
    <cellStyle name="Total 4 2 13 4" xfId="41847"/>
    <cellStyle name="Total 4 2 13 4 2" xfId="41848"/>
    <cellStyle name="Total 4 2 13 4 3" xfId="41849"/>
    <cellStyle name="Total 4 2 13 5" xfId="41850"/>
    <cellStyle name="Total 4 2 13 5 2" xfId="41851"/>
    <cellStyle name="Total 4 2 13 5 3" xfId="41852"/>
    <cellStyle name="Total 4 2 13 6" xfId="41853"/>
    <cellStyle name="Total 4 2 13 7" xfId="41854"/>
    <cellStyle name="Total 4 2 14" xfId="41855"/>
    <cellStyle name="Total 4 2 14 2" xfId="41856"/>
    <cellStyle name="Total 4 2 14 2 2" xfId="41857"/>
    <cellStyle name="Total 4 2 14 2 3" xfId="41858"/>
    <cellStyle name="Total 4 2 14 3" xfId="41859"/>
    <cellStyle name="Total 4 2 14 3 2" xfId="41860"/>
    <cellStyle name="Total 4 2 14 3 3" xfId="41861"/>
    <cellStyle name="Total 4 2 14 4" xfId="41862"/>
    <cellStyle name="Total 4 2 14 4 2" xfId="41863"/>
    <cellStyle name="Total 4 2 14 4 3" xfId="41864"/>
    <cellStyle name="Total 4 2 14 5" xfId="41865"/>
    <cellStyle name="Total 4 2 14 5 2" xfId="41866"/>
    <cellStyle name="Total 4 2 14 5 3" xfId="41867"/>
    <cellStyle name="Total 4 2 14 6" xfId="41868"/>
    <cellStyle name="Total 4 2 14 7" xfId="41869"/>
    <cellStyle name="Total 4 2 15" xfId="41870"/>
    <cellStyle name="Total 4 2 15 2" xfId="41871"/>
    <cellStyle name="Total 4 2 15 2 2" xfId="41872"/>
    <cellStyle name="Total 4 2 15 2 3" xfId="41873"/>
    <cellStyle name="Total 4 2 15 3" xfId="41874"/>
    <cellStyle name="Total 4 2 15 3 2" xfId="41875"/>
    <cellStyle name="Total 4 2 15 3 3" xfId="41876"/>
    <cellStyle name="Total 4 2 15 4" xfId="41877"/>
    <cellStyle name="Total 4 2 15 4 2" xfId="41878"/>
    <cellStyle name="Total 4 2 15 4 3" xfId="41879"/>
    <cellStyle name="Total 4 2 15 5" xfId="41880"/>
    <cellStyle name="Total 4 2 15 5 2" xfId="41881"/>
    <cellStyle name="Total 4 2 15 5 3" xfId="41882"/>
    <cellStyle name="Total 4 2 15 6" xfId="41883"/>
    <cellStyle name="Total 4 2 15 7" xfId="41884"/>
    <cellStyle name="Total 4 2 16" xfId="41885"/>
    <cellStyle name="Total 4 2 16 2" xfId="41886"/>
    <cellStyle name="Total 4 2 16 2 2" xfId="41887"/>
    <cellStyle name="Total 4 2 16 2 3" xfId="41888"/>
    <cellStyle name="Total 4 2 16 3" xfId="41889"/>
    <cellStyle name="Total 4 2 16 3 2" xfId="41890"/>
    <cellStyle name="Total 4 2 16 3 3" xfId="41891"/>
    <cellStyle name="Total 4 2 16 4" xfId="41892"/>
    <cellStyle name="Total 4 2 16 4 2" xfId="41893"/>
    <cellStyle name="Total 4 2 16 4 3" xfId="41894"/>
    <cellStyle name="Total 4 2 16 5" xfId="41895"/>
    <cellStyle name="Total 4 2 16 5 2" xfId="41896"/>
    <cellStyle name="Total 4 2 16 5 3" xfId="41897"/>
    <cellStyle name="Total 4 2 16 6" xfId="41898"/>
    <cellStyle name="Total 4 2 16 7" xfId="41899"/>
    <cellStyle name="Total 4 2 17" xfId="41900"/>
    <cellStyle name="Total 4 2 17 2" xfId="41901"/>
    <cellStyle name="Total 4 2 17 2 2" xfId="41902"/>
    <cellStyle name="Total 4 2 17 2 3" xfId="41903"/>
    <cellStyle name="Total 4 2 17 3" xfId="41904"/>
    <cellStyle name="Total 4 2 17 3 2" xfId="41905"/>
    <cellStyle name="Total 4 2 17 3 3" xfId="41906"/>
    <cellStyle name="Total 4 2 17 4" xfId="41907"/>
    <cellStyle name="Total 4 2 17 4 2" xfId="41908"/>
    <cellStyle name="Total 4 2 17 4 3" xfId="41909"/>
    <cellStyle name="Total 4 2 17 5" xfId="41910"/>
    <cellStyle name="Total 4 2 17 5 2" xfId="41911"/>
    <cellStyle name="Total 4 2 17 5 3" xfId="41912"/>
    <cellStyle name="Total 4 2 17 6" xfId="41913"/>
    <cellStyle name="Total 4 2 17 7" xfId="41914"/>
    <cellStyle name="Total 4 2 18" xfId="41915"/>
    <cellStyle name="Total 4 2 18 2" xfId="41916"/>
    <cellStyle name="Total 4 2 18 2 2" xfId="41917"/>
    <cellStyle name="Total 4 2 18 2 3" xfId="41918"/>
    <cellStyle name="Total 4 2 18 3" xfId="41919"/>
    <cellStyle name="Total 4 2 18 3 2" xfId="41920"/>
    <cellStyle name="Total 4 2 18 3 3" xfId="41921"/>
    <cellStyle name="Total 4 2 18 4" xfId="41922"/>
    <cellStyle name="Total 4 2 18 4 2" xfId="41923"/>
    <cellStyle name="Total 4 2 18 4 3" xfId="41924"/>
    <cellStyle name="Total 4 2 18 5" xfId="41925"/>
    <cellStyle name="Total 4 2 18 5 2" xfId="41926"/>
    <cellStyle name="Total 4 2 18 5 3" xfId="41927"/>
    <cellStyle name="Total 4 2 18 6" xfId="41928"/>
    <cellStyle name="Total 4 2 18 7" xfId="41929"/>
    <cellStyle name="Total 4 2 19" xfId="41930"/>
    <cellStyle name="Total 4 2 19 2" xfId="41931"/>
    <cellStyle name="Total 4 2 19 3" xfId="41932"/>
    <cellStyle name="Total 4 2 2" xfId="41933"/>
    <cellStyle name="Total 4 2 2 2" xfId="41934"/>
    <cellStyle name="Total 4 2 2 2 2" xfId="41935"/>
    <cellStyle name="Total 4 2 2 2 3" xfId="41936"/>
    <cellStyle name="Total 4 2 2 2 4" xfId="41937"/>
    <cellStyle name="Total 4 2 2 3" xfId="41938"/>
    <cellStyle name="Total 4 2 2 3 2" xfId="41939"/>
    <cellStyle name="Total 4 2 2 3 3" xfId="41940"/>
    <cellStyle name="Total 4 2 2 4" xfId="41941"/>
    <cellStyle name="Total 4 2 2 4 2" xfId="41942"/>
    <cellStyle name="Total 4 2 2 4 3" xfId="41943"/>
    <cellStyle name="Total 4 2 2 5" xfId="41944"/>
    <cellStyle name="Total 4 2 2 5 2" xfId="41945"/>
    <cellStyle name="Total 4 2 2 5 3" xfId="41946"/>
    <cellStyle name="Total 4 2 2 6" xfId="41947"/>
    <cellStyle name="Total 4 2 2 6 2" xfId="41948"/>
    <cellStyle name="Total 4 2 2 6 3" xfId="41949"/>
    <cellStyle name="Total 4 2 2 7" xfId="41950"/>
    <cellStyle name="Total 4 2 2 8" xfId="41951"/>
    <cellStyle name="Total 4 2 2 9" xfId="41952"/>
    <cellStyle name="Total 4 2 20" xfId="41953"/>
    <cellStyle name="Total 4 2 20 2" xfId="41954"/>
    <cellStyle name="Total 4 2 20 3" xfId="41955"/>
    <cellStyle name="Total 4 2 21" xfId="41956"/>
    <cellStyle name="Total 4 2 21 2" xfId="41957"/>
    <cellStyle name="Total 4 2 21 3" xfId="41958"/>
    <cellStyle name="Total 4 2 22" xfId="41959"/>
    <cellStyle name="Total 4 2 3" xfId="41960"/>
    <cellStyle name="Total 4 2 3 2" xfId="41961"/>
    <cellStyle name="Total 4 2 3 2 2" xfId="41962"/>
    <cellStyle name="Total 4 2 3 2 3" xfId="41963"/>
    <cellStyle name="Total 4 2 3 3" xfId="41964"/>
    <cellStyle name="Total 4 2 3 3 2" xfId="41965"/>
    <cellStyle name="Total 4 2 3 3 3" xfId="41966"/>
    <cellStyle name="Total 4 2 3 4" xfId="41967"/>
    <cellStyle name="Total 4 2 3 4 2" xfId="41968"/>
    <cellStyle name="Total 4 2 3 4 3" xfId="41969"/>
    <cellStyle name="Total 4 2 3 5" xfId="41970"/>
    <cellStyle name="Total 4 2 3 5 2" xfId="41971"/>
    <cellStyle name="Total 4 2 3 5 3" xfId="41972"/>
    <cellStyle name="Total 4 2 3 6" xfId="41973"/>
    <cellStyle name="Total 4 2 3 7" xfId="41974"/>
    <cellStyle name="Total 4 2 3 8" xfId="41975"/>
    <cellStyle name="Total 4 2 4" xfId="41976"/>
    <cellStyle name="Total 4 2 4 2" xfId="41977"/>
    <cellStyle name="Total 4 2 4 2 2" xfId="41978"/>
    <cellStyle name="Total 4 2 4 2 3" xfId="41979"/>
    <cellStyle name="Total 4 2 4 3" xfId="41980"/>
    <cellStyle name="Total 4 2 4 3 2" xfId="41981"/>
    <cellStyle name="Total 4 2 4 3 3" xfId="41982"/>
    <cellStyle name="Total 4 2 4 4" xfId="41983"/>
    <cellStyle name="Total 4 2 4 4 2" xfId="41984"/>
    <cellStyle name="Total 4 2 4 4 3" xfId="41985"/>
    <cellStyle name="Total 4 2 4 5" xfId="41986"/>
    <cellStyle name="Total 4 2 4 5 2" xfId="41987"/>
    <cellStyle name="Total 4 2 4 5 3" xfId="41988"/>
    <cellStyle name="Total 4 2 4 6" xfId="41989"/>
    <cellStyle name="Total 4 2 4 7" xfId="41990"/>
    <cellStyle name="Total 4 2 5" xfId="41991"/>
    <cellStyle name="Total 4 2 5 2" xfId="41992"/>
    <cellStyle name="Total 4 2 5 2 2" xfId="41993"/>
    <cellStyle name="Total 4 2 5 2 3" xfId="41994"/>
    <cellStyle name="Total 4 2 5 3" xfId="41995"/>
    <cellStyle name="Total 4 2 5 3 2" xfId="41996"/>
    <cellStyle name="Total 4 2 5 3 3" xfId="41997"/>
    <cellStyle name="Total 4 2 5 4" xfId="41998"/>
    <cellStyle name="Total 4 2 5 4 2" xfId="41999"/>
    <cellStyle name="Total 4 2 5 4 3" xfId="42000"/>
    <cellStyle name="Total 4 2 5 5" xfId="42001"/>
    <cellStyle name="Total 4 2 5 5 2" xfId="42002"/>
    <cellStyle name="Total 4 2 5 5 3" xfId="42003"/>
    <cellStyle name="Total 4 2 5 6" xfId="42004"/>
    <cellStyle name="Total 4 2 5 7" xfId="42005"/>
    <cellStyle name="Total 4 2 6" xfId="42006"/>
    <cellStyle name="Total 4 2 6 2" xfId="42007"/>
    <cellStyle name="Total 4 2 6 2 2" xfId="42008"/>
    <cellStyle name="Total 4 2 6 2 3" xfId="42009"/>
    <cellStyle name="Total 4 2 6 3" xfId="42010"/>
    <cellStyle name="Total 4 2 6 3 2" xfId="42011"/>
    <cellStyle name="Total 4 2 6 3 3" xfId="42012"/>
    <cellStyle name="Total 4 2 6 4" xfId="42013"/>
    <cellStyle name="Total 4 2 6 4 2" xfId="42014"/>
    <cellStyle name="Total 4 2 6 4 3" xfId="42015"/>
    <cellStyle name="Total 4 2 6 5" xfId="42016"/>
    <cellStyle name="Total 4 2 6 5 2" xfId="42017"/>
    <cellStyle name="Total 4 2 6 5 3" xfId="42018"/>
    <cellStyle name="Total 4 2 6 6" xfId="42019"/>
    <cellStyle name="Total 4 2 6 7" xfId="42020"/>
    <cellStyle name="Total 4 2 7" xfId="42021"/>
    <cellStyle name="Total 4 2 7 2" xfId="42022"/>
    <cellStyle name="Total 4 2 7 2 2" xfId="42023"/>
    <cellStyle name="Total 4 2 7 2 3" xfId="42024"/>
    <cellStyle name="Total 4 2 7 3" xfId="42025"/>
    <cellStyle name="Total 4 2 7 3 2" xfId="42026"/>
    <cellStyle name="Total 4 2 7 3 3" xfId="42027"/>
    <cellStyle name="Total 4 2 7 4" xfId="42028"/>
    <cellStyle name="Total 4 2 7 4 2" xfId="42029"/>
    <cellStyle name="Total 4 2 7 4 3" xfId="42030"/>
    <cellStyle name="Total 4 2 7 5" xfId="42031"/>
    <cellStyle name="Total 4 2 7 5 2" xfId="42032"/>
    <cellStyle name="Total 4 2 7 5 3" xfId="42033"/>
    <cellStyle name="Total 4 2 7 6" xfId="42034"/>
    <cellStyle name="Total 4 2 7 7" xfId="42035"/>
    <cellStyle name="Total 4 2 8" xfId="42036"/>
    <cellStyle name="Total 4 2 8 2" xfId="42037"/>
    <cellStyle name="Total 4 2 8 2 2" xfId="42038"/>
    <cellStyle name="Total 4 2 8 2 3" xfId="42039"/>
    <cellStyle name="Total 4 2 8 3" xfId="42040"/>
    <cellStyle name="Total 4 2 8 3 2" xfId="42041"/>
    <cellStyle name="Total 4 2 8 3 3" xfId="42042"/>
    <cellStyle name="Total 4 2 8 4" xfId="42043"/>
    <cellStyle name="Total 4 2 8 4 2" xfId="42044"/>
    <cellStyle name="Total 4 2 8 4 3" xfId="42045"/>
    <cellStyle name="Total 4 2 8 5" xfId="42046"/>
    <cellStyle name="Total 4 2 8 5 2" xfId="42047"/>
    <cellStyle name="Total 4 2 8 5 3" xfId="42048"/>
    <cellStyle name="Total 4 2 8 6" xfId="42049"/>
    <cellStyle name="Total 4 2 8 7" xfId="42050"/>
    <cellStyle name="Total 4 2 9" xfId="42051"/>
    <cellStyle name="Total 4 2 9 2" xfId="42052"/>
    <cellStyle name="Total 4 2 9 2 2" xfId="42053"/>
    <cellStyle name="Total 4 2 9 2 3" xfId="42054"/>
    <cellStyle name="Total 4 2 9 3" xfId="42055"/>
    <cellStyle name="Total 4 2 9 3 2" xfId="42056"/>
    <cellStyle name="Total 4 2 9 3 3" xfId="42057"/>
    <cellStyle name="Total 4 2 9 4" xfId="42058"/>
    <cellStyle name="Total 4 2 9 4 2" xfId="42059"/>
    <cellStyle name="Total 4 2 9 4 3" xfId="42060"/>
    <cellStyle name="Total 4 2 9 5" xfId="42061"/>
    <cellStyle name="Total 4 2 9 5 2" xfId="42062"/>
    <cellStyle name="Total 4 2 9 5 3" xfId="42063"/>
    <cellStyle name="Total 4 2 9 6" xfId="42064"/>
    <cellStyle name="Total 4 2 9 7" xfId="42065"/>
    <cellStyle name="Total 4 3" xfId="42066"/>
    <cellStyle name="Total 4 3 10" xfId="42067"/>
    <cellStyle name="Total 4 3 2" xfId="42068"/>
    <cellStyle name="Total 4 3 2 2" xfId="42069"/>
    <cellStyle name="Total 4 3 2 3" xfId="42070"/>
    <cellStyle name="Total 4 3 2 4" xfId="42071"/>
    <cellStyle name="Total 4 3 3" xfId="42072"/>
    <cellStyle name="Total 4 3 3 2" xfId="42073"/>
    <cellStyle name="Total 4 3 3 3" xfId="42074"/>
    <cellStyle name="Total 4 3 4" xfId="42075"/>
    <cellStyle name="Total 4 3 4 2" xfId="42076"/>
    <cellStyle name="Total 4 3 4 3" xfId="42077"/>
    <cellStyle name="Total 4 3 5" xfId="42078"/>
    <cellStyle name="Total 4 3 5 2" xfId="42079"/>
    <cellStyle name="Total 4 3 5 3" xfId="42080"/>
    <cellStyle name="Total 4 3 6" xfId="42081"/>
    <cellStyle name="Total 4 3 6 2" xfId="42082"/>
    <cellStyle name="Total 4 3 6 3" xfId="42083"/>
    <cellStyle name="Total 4 3 7" xfId="42084"/>
    <cellStyle name="Total 4 3 7 2" xfId="42085"/>
    <cellStyle name="Total 4 3 7 3" xfId="42086"/>
    <cellStyle name="Total 4 3 8" xfId="42087"/>
    <cellStyle name="Total 4 3 9" xfId="42088"/>
    <cellStyle name="Total 4 4" xfId="42089"/>
    <cellStyle name="Total 4 4 2" xfId="42090"/>
    <cellStyle name="Total 4 4 2 2" xfId="42091"/>
    <cellStyle name="Total 4 4 2 3" xfId="42092"/>
    <cellStyle name="Total 4 4 3" xfId="42093"/>
    <cellStyle name="Total 4 4 3 2" xfId="42094"/>
    <cellStyle name="Total 4 4 3 3" xfId="42095"/>
    <cellStyle name="Total 4 4 4" xfId="42096"/>
    <cellStyle name="Total 4 4 4 2" xfId="42097"/>
    <cellStyle name="Total 4 4 4 3" xfId="42098"/>
    <cellStyle name="Total 4 4 5" xfId="42099"/>
    <cellStyle name="Total 4 4 5 2" xfId="42100"/>
    <cellStyle name="Total 4 4 5 3" xfId="42101"/>
    <cellStyle name="Total 4 4 6" xfId="42102"/>
    <cellStyle name="Total 4 4 7" xfId="42103"/>
    <cellStyle name="Total 4 4 8" xfId="42104"/>
    <cellStyle name="Total 4 5" xfId="42105"/>
    <cellStyle name="Total 4 5 2" xfId="42106"/>
    <cellStyle name="Total 4 5 2 2" xfId="42107"/>
    <cellStyle name="Total 4 5 2 3" xfId="42108"/>
    <cellStyle name="Total 4 5 3" xfId="42109"/>
    <cellStyle name="Total 4 5 3 2" xfId="42110"/>
    <cellStyle name="Total 4 5 3 3" xfId="42111"/>
    <cellStyle name="Total 4 5 4" xfId="42112"/>
    <cellStyle name="Total 4 5 4 2" xfId="42113"/>
    <cellStyle name="Total 4 5 4 3" xfId="42114"/>
    <cellStyle name="Total 4 5 5" xfId="42115"/>
    <cellStyle name="Total 4 5 5 2" xfId="42116"/>
    <cellStyle name="Total 4 5 5 3" xfId="42117"/>
    <cellStyle name="Total 4 5 6" xfId="42118"/>
    <cellStyle name="Total 4 5 7" xfId="42119"/>
    <cellStyle name="Total 4 6" xfId="42120"/>
    <cellStyle name="Total 4 6 2" xfId="42121"/>
    <cellStyle name="Total 4 6 3" xfId="42122"/>
    <cellStyle name="Total 4 7" xfId="42123"/>
    <cellStyle name="Total 5" xfId="42124"/>
    <cellStyle name="Total 5 2" xfId="42125"/>
    <cellStyle name="Total 5 2 10" xfId="42126"/>
    <cellStyle name="Total 5 2 10 2" xfId="42127"/>
    <cellStyle name="Total 5 2 10 2 2" xfId="42128"/>
    <cellStyle name="Total 5 2 10 2 3" xfId="42129"/>
    <cellStyle name="Total 5 2 10 3" xfId="42130"/>
    <cellStyle name="Total 5 2 10 3 2" xfId="42131"/>
    <cellStyle name="Total 5 2 10 3 3" xfId="42132"/>
    <cellStyle name="Total 5 2 10 4" xfId="42133"/>
    <cellStyle name="Total 5 2 10 4 2" xfId="42134"/>
    <cellStyle name="Total 5 2 10 4 3" xfId="42135"/>
    <cellStyle name="Total 5 2 10 5" xfId="42136"/>
    <cellStyle name="Total 5 2 10 5 2" xfId="42137"/>
    <cellStyle name="Total 5 2 10 5 3" xfId="42138"/>
    <cellStyle name="Total 5 2 10 6" xfId="42139"/>
    <cellStyle name="Total 5 2 10 7" xfId="42140"/>
    <cellStyle name="Total 5 2 11" xfId="42141"/>
    <cellStyle name="Total 5 2 11 2" xfId="42142"/>
    <cellStyle name="Total 5 2 11 2 2" xfId="42143"/>
    <cellStyle name="Total 5 2 11 2 3" xfId="42144"/>
    <cellStyle name="Total 5 2 11 3" xfId="42145"/>
    <cellStyle name="Total 5 2 11 3 2" xfId="42146"/>
    <cellStyle name="Total 5 2 11 3 3" xfId="42147"/>
    <cellStyle name="Total 5 2 11 4" xfId="42148"/>
    <cellStyle name="Total 5 2 11 4 2" xfId="42149"/>
    <cellStyle name="Total 5 2 11 4 3" xfId="42150"/>
    <cellStyle name="Total 5 2 11 5" xfId="42151"/>
    <cellStyle name="Total 5 2 11 5 2" xfId="42152"/>
    <cellStyle name="Total 5 2 11 5 3" xfId="42153"/>
    <cellStyle name="Total 5 2 11 6" xfId="42154"/>
    <cellStyle name="Total 5 2 11 7" xfId="42155"/>
    <cellStyle name="Total 5 2 12" xfId="42156"/>
    <cellStyle name="Total 5 2 12 2" xfId="42157"/>
    <cellStyle name="Total 5 2 12 2 2" xfId="42158"/>
    <cellStyle name="Total 5 2 12 2 3" xfId="42159"/>
    <cellStyle name="Total 5 2 12 3" xfId="42160"/>
    <cellStyle name="Total 5 2 12 3 2" xfId="42161"/>
    <cellStyle name="Total 5 2 12 3 3" xfId="42162"/>
    <cellStyle name="Total 5 2 12 4" xfId="42163"/>
    <cellStyle name="Total 5 2 12 4 2" xfId="42164"/>
    <cellStyle name="Total 5 2 12 4 3" xfId="42165"/>
    <cellStyle name="Total 5 2 12 5" xfId="42166"/>
    <cellStyle name="Total 5 2 12 5 2" xfId="42167"/>
    <cellStyle name="Total 5 2 12 5 3" xfId="42168"/>
    <cellStyle name="Total 5 2 12 6" xfId="42169"/>
    <cellStyle name="Total 5 2 12 7" xfId="42170"/>
    <cellStyle name="Total 5 2 13" xfId="42171"/>
    <cellStyle name="Total 5 2 13 2" xfId="42172"/>
    <cellStyle name="Total 5 2 13 2 2" xfId="42173"/>
    <cellStyle name="Total 5 2 13 2 3" xfId="42174"/>
    <cellStyle name="Total 5 2 13 3" xfId="42175"/>
    <cellStyle name="Total 5 2 13 3 2" xfId="42176"/>
    <cellStyle name="Total 5 2 13 3 3" xfId="42177"/>
    <cellStyle name="Total 5 2 13 4" xfId="42178"/>
    <cellStyle name="Total 5 2 13 4 2" xfId="42179"/>
    <cellStyle name="Total 5 2 13 4 3" xfId="42180"/>
    <cellStyle name="Total 5 2 13 5" xfId="42181"/>
    <cellStyle name="Total 5 2 13 5 2" xfId="42182"/>
    <cellStyle name="Total 5 2 13 5 3" xfId="42183"/>
    <cellStyle name="Total 5 2 13 6" xfId="42184"/>
    <cellStyle name="Total 5 2 13 7" xfId="42185"/>
    <cellStyle name="Total 5 2 14" xfId="42186"/>
    <cellStyle name="Total 5 2 14 2" xfId="42187"/>
    <cellStyle name="Total 5 2 14 2 2" xfId="42188"/>
    <cellStyle name="Total 5 2 14 2 3" xfId="42189"/>
    <cellStyle name="Total 5 2 14 3" xfId="42190"/>
    <cellStyle name="Total 5 2 14 3 2" xfId="42191"/>
    <cellStyle name="Total 5 2 14 3 3" xfId="42192"/>
    <cellStyle name="Total 5 2 14 4" xfId="42193"/>
    <cellStyle name="Total 5 2 14 4 2" xfId="42194"/>
    <cellStyle name="Total 5 2 14 4 3" xfId="42195"/>
    <cellStyle name="Total 5 2 14 5" xfId="42196"/>
    <cellStyle name="Total 5 2 14 5 2" xfId="42197"/>
    <cellStyle name="Total 5 2 14 5 3" xfId="42198"/>
    <cellStyle name="Total 5 2 14 6" xfId="42199"/>
    <cellStyle name="Total 5 2 14 7" xfId="42200"/>
    <cellStyle name="Total 5 2 15" xfId="42201"/>
    <cellStyle name="Total 5 2 15 2" xfId="42202"/>
    <cellStyle name="Total 5 2 15 2 2" xfId="42203"/>
    <cellStyle name="Total 5 2 15 2 3" xfId="42204"/>
    <cellStyle name="Total 5 2 15 3" xfId="42205"/>
    <cellStyle name="Total 5 2 15 3 2" xfId="42206"/>
    <cellStyle name="Total 5 2 15 3 3" xfId="42207"/>
    <cellStyle name="Total 5 2 15 4" xfId="42208"/>
    <cellStyle name="Total 5 2 15 4 2" xfId="42209"/>
    <cellStyle name="Total 5 2 15 4 3" xfId="42210"/>
    <cellStyle name="Total 5 2 15 5" xfId="42211"/>
    <cellStyle name="Total 5 2 15 5 2" xfId="42212"/>
    <cellStyle name="Total 5 2 15 5 3" xfId="42213"/>
    <cellStyle name="Total 5 2 15 6" xfId="42214"/>
    <cellStyle name="Total 5 2 15 7" xfId="42215"/>
    <cellStyle name="Total 5 2 16" xfId="42216"/>
    <cellStyle name="Total 5 2 16 2" xfId="42217"/>
    <cellStyle name="Total 5 2 16 2 2" xfId="42218"/>
    <cellStyle name="Total 5 2 16 2 3" xfId="42219"/>
    <cellStyle name="Total 5 2 16 3" xfId="42220"/>
    <cellStyle name="Total 5 2 16 3 2" xfId="42221"/>
    <cellStyle name="Total 5 2 16 3 3" xfId="42222"/>
    <cellStyle name="Total 5 2 16 4" xfId="42223"/>
    <cellStyle name="Total 5 2 16 4 2" xfId="42224"/>
    <cellStyle name="Total 5 2 16 4 3" xfId="42225"/>
    <cellStyle name="Total 5 2 16 5" xfId="42226"/>
    <cellStyle name="Total 5 2 16 5 2" xfId="42227"/>
    <cellStyle name="Total 5 2 16 5 3" xfId="42228"/>
    <cellStyle name="Total 5 2 16 6" xfId="42229"/>
    <cellStyle name="Total 5 2 16 7" xfId="42230"/>
    <cellStyle name="Total 5 2 17" xfId="42231"/>
    <cellStyle name="Total 5 2 17 2" xfId="42232"/>
    <cellStyle name="Total 5 2 17 2 2" xfId="42233"/>
    <cellStyle name="Total 5 2 17 2 3" xfId="42234"/>
    <cellStyle name="Total 5 2 17 3" xfId="42235"/>
    <cellStyle name="Total 5 2 17 3 2" xfId="42236"/>
    <cellStyle name="Total 5 2 17 3 3" xfId="42237"/>
    <cellStyle name="Total 5 2 17 4" xfId="42238"/>
    <cellStyle name="Total 5 2 17 4 2" xfId="42239"/>
    <cellStyle name="Total 5 2 17 4 3" xfId="42240"/>
    <cellStyle name="Total 5 2 17 5" xfId="42241"/>
    <cellStyle name="Total 5 2 17 5 2" xfId="42242"/>
    <cellStyle name="Total 5 2 17 5 3" xfId="42243"/>
    <cellStyle name="Total 5 2 17 6" xfId="42244"/>
    <cellStyle name="Total 5 2 17 7" xfId="42245"/>
    <cellStyle name="Total 5 2 18" xfId="42246"/>
    <cellStyle name="Total 5 2 18 2" xfId="42247"/>
    <cellStyle name="Total 5 2 18 2 2" xfId="42248"/>
    <cellStyle name="Total 5 2 18 2 3" xfId="42249"/>
    <cellStyle name="Total 5 2 18 3" xfId="42250"/>
    <cellStyle name="Total 5 2 18 3 2" xfId="42251"/>
    <cellStyle name="Total 5 2 18 3 3" xfId="42252"/>
    <cellStyle name="Total 5 2 18 4" xfId="42253"/>
    <cellStyle name="Total 5 2 18 4 2" xfId="42254"/>
    <cellStyle name="Total 5 2 18 4 3" xfId="42255"/>
    <cellStyle name="Total 5 2 18 5" xfId="42256"/>
    <cellStyle name="Total 5 2 18 5 2" xfId="42257"/>
    <cellStyle name="Total 5 2 18 5 3" xfId="42258"/>
    <cellStyle name="Total 5 2 18 6" xfId="42259"/>
    <cellStyle name="Total 5 2 18 7" xfId="42260"/>
    <cellStyle name="Total 5 2 19" xfId="42261"/>
    <cellStyle name="Total 5 2 19 2" xfId="42262"/>
    <cellStyle name="Total 5 2 19 3" xfId="42263"/>
    <cellStyle name="Total 5 2 2" xfId="42264"/>
    <cellStyle name="Total 5 2 2 2" xfId="42265"/>
    <cellStyle name="Total 5 2 2 2 2" xfId="42266"/>
    <cellStyle name="Total 5 2 2 2 3" xfId="42267"/>
    <cellStyle name="Total 5 2 2 2 4" xfId="42268"/>
    <cellStyle name="Total 5 2 2 3" xfId="42269"/>
    <cellStyle name="Total 5 2 2 3 2" xfId="42270"/>
    <cellStyle name="Total 5 2 2 3 3" xfId="42271"/>
    <cellStyle name="Total 5 2 2 4" xfId="42272"/>
    <cellStyle name="Total 5 2 2 4 2" xfId="42273"/>
    <cellStyle name="Total 5 2 2 4 3" xfId="42274"/>
    <cellStyle name="Total 5 2 2 5" xfId="42275"/>
    <cellStyle name="Total 5 2 2 5 2" xfId="42276"/>
    <cellStyle name="Total 5 2 2 5 3" xfId="42277"/>
    <cellStyle name="Total 5 2 2 6" xfId="42278"/>
    <cellStyle name="Total 5 2 2 6 2" xfId="42279"/>
    <cellStyle name="Total 5 2 2 6 3" xfId="42280"/>
    <cellStyle name="Total 5 2 2 7" xfId="42281"/>
    <cellStyle name="Total 5 2 2 8" xfId="42282"/>
    <cellStyle name="Total 5 2 2 9" xfId="42283"/>
    <cellStyle name="Total 5 2 20" xfId="42284"/>
    <cellStyle name="Total 5 2 20 2" xfId="42285"/>
    <cellStyle name="Total 5 2 20 3" xfId="42286"/>
    <cellStyle name="Total 5 2 21" xfId="42287"/>
    <cellStyle name="Total 5 2 21 2" xfId="42288"/>
    <cellStyle name="Total 5 2 21 3" xfId="42289"/>
    <cellStyle name="Total 5 2 22" xfId="42290"/>
    <cellStyle name="Total 5 2 3" xfId="42291"/>
    <cellStyle name="Total 5 2 3 2" xfId="42292"/>
    <cellStyle name="Total 5 2 3 2 2" xfId="42293"/>
    <cellStyle name="Total 5 2 3 2 3" xfId="42294"/>
    <cellStyle name="Total 5 2 3 3" xfId="42295"/>
    <cellStyle name="Total 5 2 3 3 2" xfId="42296"/>
    <cellStyle name="Total 5 2 3 3 3" xfId="42297"/>
    <cellStyle name="Total 5 2 3 4" xfId="42298"/>
    <cellStyle name="Total 5 2 3 4 2" xfId="42299"/>
    <cellStyle name="Total 5 2 3 4 3" xfId="42300"/>
    <cellStyle name="Total 5 2 3 5" xfId="42301"/>
    <cellStyle name="Total 5 2 3 5 2" xfId="42302"/>
    <cellStyle name="Total 5 2 3 5 3" xfId="42303"/>
    <cellStyle name="Total 5 2 3 6" xfId="42304"/>
    <cellStyle name="Total 5 2 3 7" xfId="42305"/>
    <cellStyle name="Total 5 2 3 8" xfId="42306"/>
    <cellStyle name="Total 5 2 4" xfId="42307"/>
    <cellStyle name="Total 5 2 4 2" xfId="42308"/>
    <cellStyle name="Total 5 2 4 2 2" xfId="42309"/>
    <cellStyle name="Total 5 2 4 2 3" xfId="42310"/>
    <cellStyle name="Total 5 2 4 3" xfId="42311"/>
    <cellStyle name="Total 5 2 4 3 2" xfId="42312"/>
    <cellStyle name="Total 5 2 4 3 3" xfId="42313"/>
    <cellStyle name="Total 5 2 4 4" xfId="42314"/>
    <cellStyle name="Total 5 2 4 4 2" xfId="42315"/>
    <cellStyle name="Total 5 2 4 4 3" xfId="42316"/>
    <cellStyle name="Total 5 2 4 5" xfId="42317"/>
    <cellStyle name="Total 5 2 4 5 2" xfId="42318"/>
    <cellStyle name="Total 5 2 4 5 3" xfId="42319"/>
    <cellStyle name="Total 5 2 4 6" xfId="42320"/>
    <cellStyle name="Total 5 2 4 7" xfId="42321"/>
    <cellStyle name="Total 5 2 5" xfId="42322"/>
    <cellStyle name="Total 5 2 5 2" xfId="42323"/>
    <cellStyle name="Total 5 2 5 2 2" xfId="42324"/>
    <cellStyle name="Total 5 2 5 2 3" xfId="42325"/>
    <cellStyle name="Total 5 2 5 3" xfId="42326"/>
    <cellStyle name="Total 5 2 5 3 2" xfId="42327"/>
    <cellStyle name="Total 5 2 5 3 3" xfId="42328"/>
    <cellStyle name="Total 5 2 5 4" xfId="42329"/>
    <cellStyle name="Total 5 2 5 4 2" xfId="42330"/>
    <cellStyle name="Total 5 2 5 4 3" xfId="42331"/>
    <cellStyle name="Total 5 2 5 5" xfId="42332"/>
    <cellStyle name="Total 5 2 5 5 2" xfId="42333"/>
    <cellStyle name="Total 5 2 5 5 3" xfId="42334"/>
    <cellStyle name="Total 5 2 5 6" xfId="42335"/>
    <cellStyle name="Total 5 2 5 7" xfId="42336"/>
    <cellStyle name="Total 5 2 6" xfId="42337"/>
    <cellStyle name="Total 5 2 6 2" xfId="42338"/>
    <cellStyle name="Total 5 2 6 2 2" xfId="42339"/>
    <cellStyle name="Total 5 2 6 2 3" xfId="42340"/>
    <cellStyle name="Total 5 2 6 3" xfId="42341"/>
    <cellStyle name="Total 5 2 6 3 2" xfId="42342"/>
    <cellStyle name="Total 5 2 6 3 3" xfId="42343"/>
    <cellStyle name="Total 5 2 6 4" xfId="42344"/>
    <cellStyle name="Total 5 2 6 4 2" xfId="42345"/>
    <cellStyle name="Total 5 2 6 4 3" xfId="42346"/>
    <cellStyle name="Total 5 2 6 5" xfId="42347"/>
    <cellStyle name="Total 5 2 6 5 2" xfId="42348"/>
    <cellStyle name="Total 5 2 6 5 3" xfId="42349"/>
    <cellStyle name="Total 5 2 6 6" xfId="42350"/>
    <cellStyle name="Total 5 2 6 7" xfId="42351"/>
    <cellStyle name="Total 5 2 7" xfId="42352"/>
    <cellStyle name="Total 5 2 7 2" xfId="42353"/>
    <cellStyle name="Total 5 2 7 2 2" xfId="42354"/>
    <cellStyle name="Total 5 2 7 2 3" xfId="42355"/>
    <cellStyle name="Total 5 2 7 3" xfId="42356"/>
    <cellStyle name="Total 5 2 7 3 2" xfId="42357"/>
    <cellStyle name="Total 5 2 7 3 3" xfId="42358"/>
    <cellStyle name="Total 5 2 7 4" xfId="42359"/>
    <cellStyle name="Total 5 2 7 4 2" xfId="42360"/>
    <cellStyle name="Total 5 2 7 4 3" xfId="42361"/>
    <cellStyle name="Total 5 2 7 5" xfId="42362"/>
    <cellStyle name="Total 5 2 7 5 2" xfId="42363"/>
    <cellStyle name="Total 5 2 7 5 3" xfId="42364"/>
    <cellStyle name="Total 5 2 7 6" xfId="42365"/>
    <cellStyle name="Total 5 2 7 7" xfId="42366"/>
    <cellStyle name="Total 5 2 8" xfId="42367"/>
    <cellStyle name="Total 5 2 8 2" xfId="42368"/>
    <cellStyle name="Total 5 2 8 2 2" xfId="42369"/>
    <cellStyle name="Total 5 2 8 2 3" xfId="42370"/>
    <cellStyle name="Total 5 2 8 3" xfId="42371"/>
    <cellStyle name="Total 5 2 8 3 2" xfId="42372"/>
    <cellStyle name="Total 5 2 8 3 3" xfId="42373"/>
    <cellStyle name="Total 5 2 8 4" xfId="42374"/>
    <cellStyle name="Total 5 2 8 4 2" xfId="42375"/>
    <cellStyle name="Total 5 2 8 4 3" xfId="42376"/>
    <cellStyle name="Total 5 2 8 5" xfId="42377"/>
    <cellStyle name="Total 5 2 8 5 2" xfId="42378"/>
    <cellStyle name="Total 5 2 8 5 3" xfId="42379"/>
    <cellStyle name="Total 5 2 8 6" xfId="42380"/>
    <cellStyle name="Total 5 2 8 7" xfId="42381"/>
    <cellStyle name="Total 5 2 9" xfId="42382"/>
    <cellStyle name="Total 5 2 9 2" xfId="42383"/>
    <cellStyle name="Total 5 2 9 2 2" xfId="42384"/>
    <cellStyle name="Total 5 2 9 2 3" xfId="42385"/>
    <cellStyle name="Total 5 2 9 3" xfId="42386"/>
    <cellStyle name="Total 5 2 9 3 2" xfId="42387"/>
    <cellStyle name="Total 5 2 9 3 3" xfId="42388"/>
    <cellStyle name="Total 5 2 9 4" xfId="42389"/>
    <cellStyle name="Total 5 2 9 4 2" xfId="42390"/>
    <cellStyle name="Total 5 2 9 4 3" xfId="42391"/>
    <cellStyle name="Total 5 2 9 5" xfId="42392"/>
    <cellStyle name="Total 5 2 9 5 2" xfId="42393"/>
    <cellStyle name="Total 5 2 9 5 3" xfId="42394"/>
    <cellStyle name="Total 5 2 9 6" xfId="42395"/>
    <cellStyle name="Total 5 2 9 7" xfId="42396"/>
    <cellStyle name="Total 5 3" xfId="42397"/>
    <cellStyle name="Total 5 3 10" xfId="42398"/>
    <cellStyle name="Total 5 3 2" xfId="42399"/>
    <cellStyle name="Total 5 3 2 2" xfId="42400"/>
    <cellStyle name="Total 5 3 2 3" xfId="42401"/>
    <cellStyle name="Total 5 3 2 4" xfId="42402"/>
    <cellStyle name="Total 5 3 3" xfId="42403"/>
    <cellStyle name="Total 5 3 3 2" xfId="42404"/>
    <cellStyle name="Total 5 3 3 3" xfId="42405"/>
    <cellStyle name="Total 5 3 4" xfId="42406"/>
    <cellStyle name="Total 5 3 4 2" xfId="42407"/>
    <cellStyle name="Total 5 3 4 3" xfId="42408"/>
    <cellStyle name="Total 5 3 5" xfId="42409"/>
    <cellStyle name="Total 5 3 5 2" xfId="42410"/>
    <cellStyle name="Total 5 3 5 3" xfId="42411"/>
    <cellStyle name="Total 5 3 6" xfId="42412"/>
    <cellStyle name="Total 5 3 6 2" xfId="42413"/>
    <cellStyle name="Total 5 3 6 3" xfId="42414"/>
    <cellStyle name="Total 5 3 7" xfId="42415"/>
    <cellStyle name="Total 5 3 7 2" xfId="42416"/>
    <cellStyle name="Total 5 3 7 3" xfId="42417"/>
    <cellStyle name="Total 5 3 8" xfId="42418"/>
    <cellStyle name="Total 5 3 9" xfId="42419"/>
    <cellStyle name="Total 5 4" xfId="42420"/>
    <cellStyle name="Total 5 4 2" xfId="42421"/>
    <cellStyle name="Total 5 4 2 2" xfId="42422"/>
    <cellStyle name="Total 5 4 2 3" xfId="42423"/>
    <cellStyle name="Total 5 4 3" xfId="42424"/>
    <cellStyle name="Total 5 4 3 2" xfId="42425"/>
    <cellStyle name="Total 5 4 3 3" xfId="42426"/>
    <cellStyle name="Total 5 4 4" xfId="42427"/>
    <cellStyle name="Total 5 4 4 2" xfId="42428"/>
    <cellStyle name="Total 5 4 4 3" xfId="42429"/>
    <cellStyle name="Total 5 4 5" xfId="42430"/>
    <cellStyle name="Total 5 4 5 2" xfId="42431"/>
    <cellStyle name="Total 5 4 5 3" xfId="42432"/>
    <cellStyle name="Total 5 4 6" xfId="42433"/>
    <cellStyle name="Total 5 4 7" xfId="42434"/>
    <cellStyle name="Total 5 4 8" xfId="42435"/>
    <cellStyle name="Total 5 5" xfId="42436"/>
    <cellStyle name="Total 5 5 2" xfId="42437"/>
    <cellStyle name="Total 5 5 2 2" xfId="42438"/>
    <cellStyle name="Total 5 5 2 3" xfId="42439"/>
    <cellStyle name="Total 5 5 3" xfId="42440"/>
    <cellStyle name="Total 5 5 3 2" xfId="42441"/>
    <cellStyle name="Total 5 5 3 3" xfId="42442"/>
    <cellStyle name="Total 5 5 4" xfId="42443"/>
    <cellStyle name="Total 5 5 4 2" xfId="42444"/>
    <cellStyle name="Total 5 5 4 3" xfId="42445"/>
    <cellStyle name="Total 5 5 5" xfId="42446"/>
    <cellStyle name="Total 5 5 5 2" xfId="42447"/>
    <cellStyle name="Total 5 5 5 3" xfId="42448"/>
    <cellStyle name="Total 5 5 6" xfId="42449"/>
    <cellStyle name="Total 5 5 7" xfId="42450"/>
    <cellStyle name="Total 5 6" xfId="42451"/>
    <cellStyle name="Total 5 6 2" xfId="42452"/>
    <cellStyle name="Total 5 6 3" xfId="42453"/>
    <cellStyle name="Total 5 7" xfId="42454"/>
    <cellStyle name="Total 6" xfId="42455"/>
    <cellStyle name="Total 6 2" xfId="42456"/>
    <cellStyle name="Total 6 2 10" xfId="42457"/>
    <cellStyle name="Total 6 2 10 2" xfId="42458"/>
    <cellStyle name="Total 6 2 10 2 2" xfId="42459"/>
    <cellStyle name="Total 6 2 10 2 3" xfId="42460"/>
    <cellStyle name="Total 6 2 10 3" xfId="42461"/>
    <cellStyle name="Total 6 2 10 3 2" xfId="42462"/>
    <cellStyle name="Total 6 2 10 3 3" xfId="42463"/>
    <cellStyle name="Total 6 2 10 4" xfId="42464"/>
    <cellStyle name="Total 6 2 10 4 2" xfId="42465"/>
    <cellStyle name="Total 6 2 10 4 3" xfId="42466"/>
    <cellStyle name="Total 6 2 10 5" xfId="42467"/>
    <cellStyle name="Total 6 2 10 5 2" xfId="42468"/>
    <cellStyle name="Total 6 2 10 5 3" xfId="42469"/>
    <cellStyle name="Total 6 2 10 6" xfId="42470"/>
    <cellStyle name="Total 6 2 10 7" xfId="42471"/>
    <cellStyle name="Total 6 2 11" xfId="42472"/>
    <cellStyle name="Total 6 2 11 2" xfId="42473"/>
    <cellStyle name="Total 6 2 11 2 2" xfId="42474"/>
    <cellStyle name="Total 6 2 11 2 3" xfId="42475"/>
    <cellStyle name="Total 6 2 11 3" xfId="42476"/>
    <cellStyle name="Total 6 2 11 3 2" xfId="42477"/>
    <cellStyle name="Total 6 2 11 3 3" xfId="42478"/>
    <cellStyle name="Total 6 2 11 4" xfId="42479"/>
    <cellStyle name="Total 6 2 11 4 2" xfId="42480"/>
    <cellStyle name="Total 6 2 11 4 3" xfId="42481"/>
    <cellStyle name="Total 6 2 11 5" xfId="42482"/>
    <cellStyle name="Total 6 2 11 5 2" xfId="42483"/>
    <cellStyle name="Total 6 2 11 5 3" xfId="42484"/>
    <cellStyle name="Total 6 2 11 6" xfId="42485"/>
    <cellStyle name="Total 6 2 11 7" xfId="42486"/>
    <cellStyle name="Total 6 2 12" xfId="42487"/>
    <cellStyle name="Total 6 2 12 2" xfId="42488"/>
    <cellStyle name="Total 6 2 12 2 2" xfId="42489"/>
    <cellStyle name="Total 6 2 12 2 3" xfId="42490"/>
    <cellStyle name="Total 6 2 12 3" xfId="42491"/>
    <cellStyle name="Total 6 2 12 3 2" xfId="42492"/>
    <cellStyle name="Total 6 2 12 3 3" xfId="42493"/>
    <cellStyle name="Total 6 2 12 4" xfId="42494"/>
    <cellStyle name="Total 6 2 12 4 2" xfId="42495"/>
    <cellStyle name="Total 6 2 12 4 3" xfId="42496"/>
    <cellStyle name="Total 6 2 12 5" xfId="42497"/>
    <cellStyle name="Total 6 2 12 5 2" xfId="42498"/>
    <cellStyle name="Total 6 2 12 5 3" xfId="42499"/>
    <cellStyle name="Total 6 2 12 6" xfId="42500"/>
    <cellStyle name="Total 6 2 12 7" xfId="42501"/>
    <cellStyle name="Total 6 2 13" xfId="42502"/>
    <cellStyle name="Total 6 2 13 2" xfId="42503"/>
    <cellStyle name="Total 6 2 13 2 2" xfId="42504"/>
    <cellStyle name="Total 6 2 13 2 3" xfId="42505"/>
    <cellStyle name="Total 6 2 13 3" xfId="42506"/>
    <cellStyle name="Total 6 2 13 3 2" xfId="42507"/>
    <cellStyle name="Total 6 2 13 3 3" xfId="42508"/>
    <cellStyle name="Total 6 2 13 4" xfId="42509"/>
    <cellStyle name="Total 6 2 13 4 2" xfId="42510"/>
    <cellStyle name="Total 6 2 13 4 3" xfId="42511"/>
    <cellStyle name="Total 6 2 13 5" xfId="42512"/>
    <cellStyle name="Total 6 2 13 5 2" xfId="42513"/>
    <cellStyle name="Total 6 2 13 5 3" xfId="42514"/>
    <cellStyle name="Total 6 2 13 6" xfId="42515"/>
    <cellStyle name="Total 6 2 13 7" xfId="42516"/>
    <cellStyle name="Total 6 2 14" xfId="42517"/>
    <cellStyle name="Total 6 2 14 2" xfId="42518"/>
    <cellStyle name="Total 6 2 14 2 2" xfId="42519"/>
    <cellStyle name="Total 6 2 14 2 3" xfId="42520"/>
    <cellStyle name="Total 6 2 14 3" xfId="42521"/>
    <cellStyle name="Total 6 2 14 3 2" xfId="42522"/>
    <cellStyle name="Total 6 2 14 3 3" xfId="42523"/>
    <cellStyle name="Total 6 2 14 4" xfId="42524"/>
    <cellStyle name="Total 6 2 14 4 2" xfId="42525"/>
    <cellStyle name="Total 6 2 14 4 3" xfId="42526"/>
    <cellStyle name="Total 6 2 14 5" xfId="42527"/>
    <cellStyle name="Total 6 2 14 5 2" xfId="42528"/>
    <cellStyle name="Total 6 2 14 5 3" xfId="42529"/>
    <cellStyle name="Total 6 2 14 6" xfId="42530"/>
    <cellStyle name="Total 6 2 14 7" xfId="42531"/>
    <cellStyle name="Total 6 2 15" xfId="42532"/>
    <cellStyle name="Total 6 2 15 2" xfId="42533"/>
    <cellStyle name="Total 6 2 15 2 2" xfId="42534"/>
    <cellStyle name="Total 6 2 15 2 3" xfId="42535"/>
    <cellStyle name="Total 6 2 15 3" xfId="42536"/>
    <cellStyle name="Total 6 2 15 3 2" xfId="42537"/>
    <cellStyle name="Total 6 2 15 3 3" xfId="42538"/>
    <cellStyle name="Total 6 2 15 4" xfId="42539"/>
    <cellStyle name="Total 6 2 15 4 2" xfId="42540"/>
    <cellStyle name="Total 6 2 15 4 3" xfId="42541"/>
    <cellStyle name="Total 6 2 15 5" xfId="42542"/>
    <cellStyle name="Total 6 2 15 5 2" xfId="42543"/>
    <cellStyle name="Total 6 2 15 5 3" xfId="42544"/>
    <cellStyle name="Total 6 2 15 6" xfId="42545"/>
    <cellStyle name="Total 6 2 15 7" xfId="42546"/>
    <cellStyle name="Total 6 2 16" xfId="42547"/>
    <cellStyle name="Total 6 2 16 2" xfId="42548"/>
    <cellStyle name="Total 6 2 16 2 2" xfId="42549"/>
    <cellStyle name="Total 6 2 16 2 3" xfId="42550"/>
    <cellStyle name="Total 6 2 16 3" xfId="42551"/>
    <cellStyle name="Total 6 2 16 3 2" xfId="42552"/>
    <cellStyle name="Total 6 2 16 3 3" xfId="42553"/>
    <cellStyle name="Total 6 2 16 4" xfId="42554"/>
    <cellStyle name="Total 6 2 16 4 2" xfId="42555"/>
    <cellStyle name="Total 6 2 16 4 3" xfId="42556"/>
    <cellStyle name="Total 6 2 16 5" xfId="42557"/>
    <cellStyle name="Total 6 2 16 5 2" xfId="42558"/>
    <cellStyle name="Total 6 2 16 5 3" xfId="42559"/>
    <cellStyle name="Total 6 2 16 6" xfId="42560"/>
    <cellStyle name="Total 6 2 16 7" xfId="42561"/>
    <cellStyle name="Total 6 2 17" xfId="42562"/>
    <cellStyle name="Total 6 2 17 2" xfId="42563"/>
    <cellStyle name="Total 6 2 17 2 2" xfId="42564"/>
    <cellStyle name="Total 6 2 17 2 3" xfId="42565"/>
    <cellStyle name="Total 6 2 17 3" xfId="42566"/>
    <cellStyle name="Total 6 2 17 3 2" xfId="42567"/>
    <cellStyle name="Total 6 2 17 3 3" xfId="42568"/>
    <cellStyle name="Total 6 2 17 4" xfId="42569"/>
    <cellStyle name="Total 6 2 17 4 2" xfId="42570"/>
    <cellStyle name="Total 6 2 17 4 3" xfId="42571"/>
    <cellStyle name="Total 6 2 17 5" xfId="42572"/>
    <cellStyle name="Total 6 2 17 5 2" xfId="42573"/>
    <cellStyle name="Total 6 2 17 5 3" xfId="42574"/>
    <cellStyle name="Total 6 2 17 6" xfId="42575"/>
    <cellStyle name="Total 6 2 17 7" xfId="42576"/>
    <cellStyle name="Total 6 2 18" xfId="42577"/>
    <cellStyle name="Total 6 2 18 2" xfId="42578"/>
    <cellStyle name="Total 6 2 18 2 2" xfId="42579"/>
    <cellStyle name="Total 6 2 18 2 3" xfId="42580"/>
    <cellStyle name="Total 6 2 18 3" xfId="42581"/>
    <cellStyle name="Total 6 2 18 3 2" xfId="42582"/>
    <cellStyle name="Total 6 2 18 3 3" xfId="42583"/>
    <cellStyle name="Total 6 2 18 4" xfId="42584"/>
    <cellStyle name="Total 6 2 18 4 2" xfId="42585"/>
    <cellStyle name="Total 6 2 18 4 3" xfId="42586"/>
    <cellStyle name="Total 6 2 18 5" xfId="42587"/>
    <cellStyle name="Total 6 2 18 5 2" xfId="42588"/>
    <cellStyle name="Total 6 2 18 5 3" xfId="42589"/>
    <cellStyle name="Total 6 2 18 6" xfId="42590"/>
    <cellStyle name="Total 6 2 18 7" xfId="42591"/>
    <cellStyle name="Total 6 2 19" xfId="42592"/>
    <cellStyle name="Total 6 2 19 2" xfId="42593"/>
    <cellStyle name="Total 6 2 19 3" xfId="42594"/>
    <cellStyle name="Total 6 2 2" xfId="42595"/>
    <cellStyle name="Total 6 2 2 2" xfId="42596"/>
    <cellStyle name="Total 6 2 2 2 2" xfId="42597"/>
    <cellStyle name="Total 6 2 2 2 3" xfId="42598"/>
    <cellStyle name="Total 6 2 2 2 4" xfId="42599"/>
    <cellStyle name="Total 6 2 2 3" xfId="42600"/>
    <cellStyle name="Total 6 2 2 3 2" xfId="42601"/>
    <cellStyle name="Total 6 2 2 3 3" xfId="42602"/>
    <cellStyle name="Total 6 2 2 4" xfId="42603"/>
    <cellStyle name="Total 6 2 2 4 2" xfId="42604"/>
    <cellStyle name="Total 6 2 2 4 3" xfId="42605"/>
    <cellStyle name="Total 6 2 2 5" xfId="42606"/>
    <cellStyle name="Total 6 2 2 5 2" xfId="42607"/>
    <cellStyle name="Total 6 2 2 5 3" xfId="42608"/>
    <cellStyle name="Total 6 2 2 6" xfId="42609"/>
    <cellStyle name="Total 6 2 2 6 2" xfId="42610"/>
    <cellStyle name="Total 6 2 2 6 3" xfId="42611"/>
    <cellStyle name="Total 6 2 2 7" xfId="42612"/>
    <cellStyle name="Total 6 2 2 8" xfId="42613"/>
    <cellStyle name="Total 6 2 2 9" xfId="42614"/>
    <cellStyle name="Total 6 2 20" xfId="42615"/>
    <cellStyle name="Total 6 2 20 2" xfId="42616"/>
    <cellStyle name="Total 6 2 20 3" xfId="42617"/>
    <cellStyle name="Total 6 2 21" xfId="42618"/>
    <cellStyle name="Total 6 2 21 2" xfId="42619"/>
    <cellStyle name="Total 6 2 21 3" xfId="42620"/>
    <cellStyle name="Total 6 2 22" xfId="42621"/>
    <cellStyle name="Total 6 2 3" xfId="42622"/>
    <cellStyle name="Total 6 2 3 2" xfId="42623"/>
    <cellStyle name="Total 6 2 3 2 2" xfId="42624"/>
    <cellStyle name="Total 6 2 3 2 3" xfId="42625"/>
    <cellStyle name="Total 6 2 3 3" xfId="42626"/>
    <cellStyle name="Total 6 2 3 3 2" xfId="42627"/>
    <cellStyle name="Total 6 2 3 3 3" xfId="42628"/>
    <cellStyle name="Total 6 2 3 4" xfId="42629"/>
    <cellStyle name="Total 6 2 3 4 2" xfId="42630"/>
    <cellStyle name="Total 6 2 3 4 3" xfId="42631"/>
    <cellStyle name="Total 6 2 3 5" xfId="42632"/>
    <cellStyle name="Total 6 2 3 5 2" xfId="42633"/>
    <cellStyle name="Total 6 2 3 5 3" xfId="42634"/>
    <cellStyle name="Total 6 2 3 6" xfId="42635"/>
    <cellStyle name="Total 6 2 3 7" xfId="42636"/>
    <cellStyle name="Total 6 2 3 8" xfId="42637"/>
    <cellStyle name="Total 6 2 4" xfId="42638"/>
    <cellStyle name="Total 6 2 4 2" xfId="42639"/>
    <cellStyle name="Total 6 2 4 2 2" xfId="42640"/>
    <cellStyle name="Total 6 2 4 2 3" xfId="42641"/>
    <cellStyle name="Total 6 2 4 3" xfId="42642"/>
    <cellStyle name="Total 6 2 4 3 2" xfId="42643"/>
    <cellStyle name="Total 6 2 4 3 3" xfId="42644"/>
    <cellStyle name="Total 6 2 4 4" xfId="42645"/>
    <cellStyle name="Total 6 2 4 4 2" xfId="42646"/>
    <cellStyle name="Total 6 2 4 4 3" xfId="42647"/>
    <cellStyle name="Total 6 2 4 5" xfId="42648"/>
    <cellStyle name="Total 6 2 4 5 2" xfId="42649"/>
    <cellStyle name="Total 6 2 4 5 3" xfId="42650"/>
    <cellStyle name="Total 6 2 4 6" xfId="42651"/>
    <cellStyle name="Total 6 2 4 7" xfId="42652"/>
    <cellStyle name="Total 6 2 5" xfId="42653"/>
    <cellStyle name="Total 6 2 5 2" xfId="42654"/>
    <cellStyle name="Total 6 2 5 2 2" xfId="42655"/>
    <cellStyle name="Total 6 2 5 2 3" xfId="42656"/>
    <cellStyle name="Total 6 2 5 3" xfId="42657"/>
    <cellStyle name="Total 6 2 5 3 2" xfId="42658"/>
    <cellStyle name="Total 6 2 5 3 3" xfId="42659"/>
    <cellStyle name="Total 6 2 5 4" xfId="42660"/>
    <cellStyle name="Total 6 2 5 4 2" xfId="42661"/>
    <cellStyle name="Total 6 2 5 4 3" xfId="42662"/>
    <cellStyle name="Total 6 2 5 5" xfId="42663"/>
    <cellStyle name="Total 6 2 5 5 2" xfId="42664"/>
    <cellStyle name="Total 6 2 5 5 3" xfId="42665"/>
    <cellStyle name="Total 6 2 5 6" xfId="42666"/>
    <cellStyle name="Total 6 2 5 7" xfId="42667"/>
    <cellStyle name="Total 6 2 6" xfId="42668"/>
    <cellStyle name="Total 6 2 6 2" xfId="42669"/>
    <cellStyle name="Total 6 2 6 2 2" xfId="42670"/>
    <cellStyle name="Total 6 2 6 2 3" xfId="42671"/>
    <cellStyle name="Total 6 2 6 3" xfId="42672"/>
    <cellStyle name="Total 6 2 6 3 2" xfId="42673"/>
    <cellStyle name="Total 6 2 6 3 3" xfId="42674"/>
    <cellStyle name="Total 6 2 6 4" xfId="42675"/>
    <cellStyle name="Total 6 2 6 4 2" xfId="42676"/>
    <cellStyle name="Total 6 2 6 4 3" xfId="42677"/>
    <cellStyle name="Total 6 2 6 5" xfId="42678"/>
    <cellStyle name="Total 6 2 6 5 2" xfId="42679"/>
    <cellStyle name="Total 6 2 6 5 3" xfId="42680"/>
    <cellStyle name="Total 6 2 6 6" xfId="42681"/>
    <cellStyle name="Total 6 2 6 7" xfId="42682"/>
    <cellStyle name="Total 6 2 7" xfId="42683"/>
    <cellStyle name="Total 6 2 7 2" xfId="42684"/>
    <cellStyle name="Total 6 2 7 2 2" xfId="42685"/>
    <cellStyle name="Total 6 2 7 2 3" xfId="42686"/>
    <cellStyle name="Total 6 2 7 3" xfId="42687"/>
    <cellStyle name="Total 6 2 7 3 2" xfId="42688"/>
    <cellStyle name="Total 6 2 7 3 3" xfId="42689"/>
    <cellStyle name="Total 6 2 7 4" xfId="42690"/>
    <cellStyle name="Total 6 2 7 4 2" xfId="42691"/>
    <cellStyle name="Total 6 2 7 4 3" xfId="42692"/>
    <cellStyle name="Total 6 2 7 5" xfId="42693"/>
    <cellStyle name="Total 6 2 7 5 2" xfId="42694"/>
    <cellStyle name="Total 6 2 7 5 3" xfId="42695"/>
    <cellStyle name="Total 6 2 7 6" xfId="42696"/>
    <cellStyle name="Total 6 2 7 7" xfId="42697"/>
    <cellStyle name="Total 6 2 8" xfId="42698"/>
    <cellStyle name="Total 6 2 8 2" xfId="42699"/>
    <cellStyle name="Total 6 2 8 2 2" xfId="42700"/>
    <cellStyle name="Total 6 2 8 2 3" xfId="42701"/>
    <cellStyle name="Total 6 2 8 3" xfId="42702"/>
    <cellStyle name="Total 6 2 8 3 2" xfId="42703"/>
    <cellStyle name="Total 6 2 8 3 3" xfId="42704"/>
    <cellStyle name="Total 6 2 8 4" xfId="42705"/>
    <cellStyle name="Total 6 2 8 4 2" xfId="42706"/>
    <cellStyle name="Total 6 2 8 4 3" xfId="42707"/>
    <cellStyle name="Total 6 2 8 5" xfId="42708"/>
    <cellStyle name="Total 6 2 8 5 2" xfId="42709"/>
    <cellStyle name="Total 6 2 8 5 3" xfId="42710"/>
    <cellStyle name="Total 6 2 8 6" xfId="42711"/>
    <cellStyle name="Total 6 2 8 7" xfId="42712"/>
    <cellStyle name="Total 6 2 9" xfId="42713"/>
    <cellStyle name="Total 6 2 9 2" xfId="42714"/>
    <cellStyle name="Total 6 2 9 2 2" xfId="42715"/>
    <cellStyle name="Total 6 2 9 2 3" xfId="42716"/>
    <cellStyle name="Total 6 2 9 3" xfId="42717"/>
    <cellStyle name="Total 6 2 9 3 2" xfId="42718"/>
    <cellStyle name="Total 6 2 9 3 3" xfId="42719"/>
    <cellStyle name="Total 6 2 9 4" xfId="42720"/>
    <cellStyle name="Total 6 2 9 4 2" xfId="42721"/>
    <cellStyle name="Total 6 2 9 4 3" xfId="42722"/>
    <cellStyle name="Total 6 2 9 5" xfId="42723"/>
    <cellStyle name="Total 6 2 9 5 2" xfId="42724"/>
    <cellStyle name="Total 6 2 9 5 3" xfId="42725"/>
    <cellStyle name="Total 6 2 9 6" xfId="42726"/>
    <cellStyle name="Total 6 2 9 7" xfId="42727"/>
    <cellStyle name="Total 6 3" xfId="42728"/>
    <cellStyle name="Total 6 3 10" xfId="42729"/>
    <cellStyle name="Total 6 3 2" xfId="42730"/>
    <cellStyle name="Total 6 3 2 2" xfId="42731"/>
    <cellStyle name="Total 6 3 2 3" xfId="42732"/>
    <cellStyle name="Total 6 3 2 4" xfId="42733"/>
    <cellStyle name="Total 6 3 3" xfId="42734"/>
    <cellStyle name="Total 6 3 3 2" xfId="42735"/>
    <cellStyle name="Total 6 3 3 3" xfId="42736"/>
    <cellStyle name="Total 6 3 4" xfId="42737"/>
    <cellStyle name="Total 6 3 4 2" xfId="42738"/>
    <cellStyle name="Total 6 3 4 3" xfId="42739"/>
    <cellStyle name="Total 6 3 5" xfId="42740"/>
    <cellStyle name="Total 6 3 5 2" xfId="42741"/>
    <cellStyle name="Total 6 3 5 3" xfId="42742"/>
    <cellStyle name="Total 6 3 6" xfId="42743"/>
    <cellStyle name="Total 6 3 6 2" xfId="42744"/>
    <cellStyle name="Total 6 3 6 3" xfId="42745"/>
    <cellStyle name="Total 6 3 7" xfId="42746"/>
    <cellStyle name="Total 6 3 7 2" xfId="42747"/>
    <cellStyle name="Total 6 3 7 3" xfId="42748"/>
    <cellStyle name="Total 6 3 8" xfId="42749"/>
    <cellStyle name="Total 6 3 9" xfId="42750"/>
    <cellStyle name="Total 6 4" xfId="42751"/>
    <cellStyle name="Total 6 4 2" xfId="42752"/>
    <cellStyle name="Total 6 4 2 2" xfId="42753"/>
    <cellStyle name="Total 6 4 2 3" xfId="42754"/>
    <cellStyle name="Total 6 4 3" xfId="42755"/>
    <cellStyle name="Total 6 4 3 2" xfId="42756"/>
    <cellStyle name="Total 6 4 3 3" xfId="42757"/>
    <cellStyle name="Total 6 4 4" xfId="42758"/>
    <cellStyle name="Total 6 4 4 2" xfId="42759"/>
    <cellStyle name="Total 6 4 4 3" xfId="42760"/>
    <cellStyle name="Total 6 4 5" xfId="42761"/>
    <cellStyle name="Total 6 4 5 2" xfId="42762"/>
    <cellStyle name="Total 6 4 5 3" xfId="42763"/>
    <cellStyle name="Total 6 4 6" xfId="42764"/>
    <cellStyle name="Total 6 4 7" xfId="42765"/>
    <cellStyle name="Total 6 4 8" xfId="42766"/>
    <cellStyle name="Total 6 5" xfId="42767"/>
    <cellStyle name="Total 6 5 2" xfId="42768"/>
    <cellStyle name="Total 6 5 2 2" xfId="42769"/>
    <cellStyle name="Total 6 5 2 3" xfId="42770"/>
    <cellStyle name="Total 6 5 3" xfId="42771"/>
    <cellStyle name="Total 6 5 3 2" xfId="42772"/>
    <cellStyle name="Total 6 5 3 3" xfId="42773"/>
    <cellStyle name="Total 6 5 4" xfId="42774"/>
    <cellStyle name="Total 6 5 4 2" xfId="42775"/>
    <cellStyle name="Total 6 5 4 3" xfId="42776"/>
    <cellStyle name="Total 6 5 5" xfId="42777"/>
    <cellStyle name="Total 6 5 5 2" xfId="42778"/>
    <cellStyle name="Total 6 5 5 3" xfId="42779"/>
    <cellStyle name="Total 6 5 6" xfId="42780"/>
    <cellStyle name="Total 6 5 7" xfId="42781"/>
    <cellStyle name="Total 6 6" xfId="42782"/>
    <cellStyle name="Total 6 6 2" xfId="42783"/>
    <cellStyle name="Total 6 6 3" xfId="42784"/>
    <cellStyle name="Total 6 7" xfId="42785"/>
    <cellStyle name="Total 7" xfId="42786"/>
    <cellStyle name="Total 7 2" xfId="42787"/>
    <cellStyle name="Total 7 2 10" xfId="42788"/>
    <cellStyle name="Total 7 2 10 2" xfId="42789"/>
    <cellStyle name="Total 7 2 10 2 2" xfId="42790"/>
    <cellStyle name="Total 7 2 10 2 3" xfId="42791"/>
    <cellStyle name="Total 7 2 10 3" xfId="42792"/>
    <cellStyle name="Total 7 2 10 3 2" xfId="42793"/>
    <cellStyle name="Total 7 2 10 3 3" xfId="42794"/>
    <cellStyle name="Total 7 2 10 4" xfId="42795"/>
    <cellStyle name="Total 7 2 10 4 2" xfId="42796"/>
    <cellStyle name="Total 7 2 10 4 3" xfId="42797"/>
    <cellStyle name="Total 7 2 10 5" xfId="42798"/>
    <cellStyle name="Total 7 2 10 5 2" xfId="42799"/>
    <cellStyle name="Total 7 2 10 5 3" xfId="42800"/>
    <cellStyle name="Total 7 2 10 6" xfId="42801"/>
    <cellStyle name="Total 7 2 10 7" xfId="42802"/>
    <cellStyle name="Total 7 2 11" xfId="42803"/>
    <cellStyle name="Total 7 2 11 2" xfId="42804"/>
    <cellStyle name="Total 7 2 11 2 2" xfId="42805"/>
    <cellStyle name="Total 7 2 11 2 3" xfId="42806"/>
    <cellStyle name="Total 7 2 11 3" xfId="42807"/>
    <cellStyle name="Total 7 2 11 3 2" xfId="42808"/>
    <cellStyle name="Total 7 2 11 3 3" xfId="42809"/>
    <cellStyle name="Total 7 2 11 4" xfId="42810"/>
    <cellStyle name="Total 7 2 11 4 2" xfId="42811"/>
    <cellStyle name="Total 7 2 11 4 3" xfId="42812"/>
    <cellStyle name="Total 7 2 11 5" xfId="42813"/>
    <cellStyle name="Total 7 2 11 5 2" xfId="42814"/>
    <cellStyle name="Total 7 2 11 5 3" xfId="42815"/>
    <cellStyle name="Total 7 2 11 6" xfId="42816"/>
    <cellStyle name="Total 7 2 11 7" xfId="42817"/>
    <cellStyle name="Total 7 2 12" xfId="42818"/>
    <cellStyle name="Total 7 2 12 2" xfId="42819"/>
    <cellStyle name="Total 7 2 12 2 2" xfId="42820"/>
    <cellStyle name="Total 7 2 12 2 3" xfId="42821"/>
    <cellStyle name="Total 7 2 12 3" xfId="42822"/>
    <cellStyle name="Total 7 2 12 3 2" xfId="42823"/>
    <cellStyle name="Total 7 2 12 3 3" xfId="42824"/>
    <cellStyle name="Total 7 2 12 4" xfId="42825"/>
    <cellStyle name="Total 7 2 12 4 2" xfId="42826"/>
    <cellStyle name="Total 7 2 12 4 3" xfId="42827"/>
    <cellStyle name="Total 7 2 12 5" xfId="42828"/>
    <cellStyle name="Total 7 2 12 5 2" xfId="42829"/>
    <cellStyle name="Total 7 2 12 5 3" xfId="42830"/>
    <cellStyle name="Total 7 2 12 6" xfId="42831"/>
    <cellStyle name="Total 7 2 12 7" xfId="42832"/>
    <cellStyle name="Total 7 2 13" xfId="42833"/>
    <cellStyle name="Total 7 2 13 2" xfId="42834"/>
    <cellStyle name="Total 7 2 13 2 2" xfId="42835"/>
    <cellStyle name="Total 7 2 13 2 3" xfId="42836"/>
    <cellStyle name="Total 7 2 13 3" xfId="42837"/>
    <cellStyle name="Total 7 2 13 3 2" xfId="42838"/>
    <cellStyle name="Total 7 2 13 3 3" xfId="42839"/>
    <cellStyle name="Total 7 2 13 4" xfId="42840"/>
    <cellStyle name="Total 7 2 13 4 2" xfId="42841"/>
    <cellStyle name="Total 7 2 13 4 3" xfId="42842"/>
    <cellStyle name="Total 7 2 13 5" xfId="42843"/>
    <cellStyle name="Total 7 2 13 5 2" xfId="42844"/>
    <cellStyle name="Total 7 2 13 5 3" xfId="42845"/>
    <cellStyle name="Total 7 2 13 6" xfId="42846"/>
    <cellStyle name="Total 7 2 13 7" xfId="42847"/>
    <cellStyle name="Total 7 2 14" xfId="42848"/>
    <cellStyle name="Total 7 2 14 2" xfId="42849"/>
    <cellStyle name="Total 7 2 14 2 2" xfId="42850"/>
    <cellStyle name="Total 7 2 14 2 3" xfId="42851"/>
    <cellStyle name="Total 7 2 14 3" xfId="42852"/>
    <cellStyle name="Total 7 2 14 3 2" xfId="42853"/>
    <cellStyle name="Total 7 2 14 3 3" xfId="42854"/>
    <cellStyle name="Total 7 2 14 4" xfId="42855"/>
    <cellStyle name="Total 7 2 14 4 2" xfId="42856"/>
    <cellStyle name="Total 7 2 14 4 3" xfId="42857"/>
    <cellStyle name="Total 7 2 14 5" xfId="42858"/>
    <cellStyle name="Total 7 2 14 5 2" xfId="42859"/>
    <cellStyle name="Total 7 2 14 5 3" xfId="42860"/>
    <cellStyle name="Total 7 2 14 6" xfId="42861"/>
    <cellStyle name="Total 7 2 14 7" xfId="42862"/>
    <cellStyle name="Total 7 2 15" xfId="42863"/>
    <cellStyle name="Total 7 2 15 2" xfId="42864"/>
    <cellStyle name="Total 7 2 15 2 2" xfId="42865"/>
    <cellStyle name="Total 7 2 15 2 3" xfId="42866"/>
    <cellStyle name="Total 7 2 15 3" xfId="42867"/>
    <cellStyle name="Total 7 2 15 3 2" xfId="42868"/>
    <cellStyle name="Total 7 2 15 3 3" xfId="42869"/>
    <cellStyle name="Total 7 2 15 4" xfId="42870"/>
    <cellStyle name="Total 7 2 15 4 2" xfId="42871"/>
    <cellStyle name="Total 7 2 15 4 3" xfId="42872"/>
    <cellStyle name="Total 7 2 15 5" xfId="42873"/>
    <cellStyle name="Total 7 2 15 5 2" xfId="42874"/>
    <cellStyle name="Total 7 2 15 5 3" xfId="42875"/>
    <cellStyle name="Total 7 2 15 6" xfId="42876"/>
    <cellStyle name="Total 7 2 15 7" xfId="42877"/>
    <cellStyle name="Total 7 2 16" xfId="42878"/>
    <cellStyle name="Total 7 2 16 2" xfId="42879"/>
    <cellStyle name="Total 7 2 16 2 2" xfId="42880"/>
    <cellStyle name="Total 7 2 16 2 3" xfId="42881"/>
    <cellStyle name="Total 7 2 16 3" xfId="42882"/>
    <cellStyle name="Total 7 2 16 3 2" xfId="42883"/>
    <cellStyle name="Total 7 2 16 3 3" xfId="42884"/>
    <cellStyle name="Total 7 2 16 4" xfId="42885"/>
    <cellStyle name="Total 7 2 16 4 2" xfId="42886"/>
    <cellStyle name="Total 7 2 16 4 3" xfId="42887"/>
    <cellStyle name="Total 7 2 16 5" xfId="42888"/>
    <cellStyle name="Total 7 2 16 5 2" xfId="42889"/>
    <cellStyle name="Total 7 2 16 5 3" xfId="42890"/>
    <cellStyle name="Total 7 2 16 6" xfId="42891"/>
    <cellStyle name="Total 7 2 16 7" xfId="42892"/>
    <cellStyle name="Total 7 2 17" xfId="42893"/>
    <cellStyle name="Total 7 2 17 2" xfId="42894"/>
    <cellStyle name="Total 7 2 17 2 2" xfId="42895"/>
    <cellStyle name="Total 7 2 17 2 3" xfId="42896"/>
    <cellStyle name="Total 7 2 17 3" xfId="42897"/>
    <cellStyle name="Total 7 2 17 3 2" xfId="42898"/>
    <cellStyle name="Total 7 2 17 3 3" xfId="42899"/>
    <cellStyle name="Total 7 2 17 4" xfId="42900"/>
    <cellStyle name="Total 7 2 17 4 2" xfId="42901"/>
    <cellStyle name="Total 7 2 17 4 3" xfId="42902"/>
    <cellStyle name="Total 7 2 17 5" xfId="42903"/>
    <cellStyle name="Total 7 2 17 5 2" xfId="42904"/>
    <cellStyle name="Total 7 2 17 5 3" xfId="42905"/>
    <cellStyle name="Total 7 2 17 6" xfId="42906"/>
    <cellStyle name="Total 7 2 17 7" xfId="42907"/>
    <cellStyle name="Total 7 2 18" xfId="42908"/>
    <cellStyle name="Total 7 2 18 2" xfId="42909"/>
    <cellStyle name="Total 7 2 18 2 2" xfId="42910"/>
    <cellStyle name="Total 7 2 18 2 3" xfId="42911"/>
    <cellStyle name="Total 7 2 18 3" xfId="42912"/>
    <cellStyle name="Total 7 2 18 3 2" xfId="42913"/>
    <cellStyle name="Total 7 2 18 3 3" xfId="42914"/>
    <cellStyle name="Total 7 2 18 4" xfId="42915"/>
    <cellStyle name="Total 7 2 18 4 2" xfId="42916"/>
    <cellStyle name="Total 7 2 18 4 3" xfId="42917"/>
    <cellStyle name="Total 7 2 18 5" xfId="42918"/>
    <cellStyle name="Total 7 2 18 5 2" xfId="42919"/>
    <cellStyle name="Total 7 2 18 5 3" xfId="42920"/>
    <cellStyle name="Total 7 2 18 6" xfId="42921"/>
    <cellStyle name="Total 7 2 18 7" xfId="42922"/>
    <cellStyle name="Total 7 2 19" xfId="42923"/>
    <cellStyle name="Total 7 2 19 2" xfId="42924"/>
    <cellStyle name="Total 7 2 19 3" xfId="42925"/>
    <cellStyle name="Total 7 2 2" xfId="42926"/>
    <cellStyle name="Total 7 2 2 2" xfId="42927"/>
    <cellStyle name="Total 7 2 2 2 2" xfId="42928"/>
    <cellStyle name="Total 7 2 2 2 3" xfId="42929"/>
    <cellStyle name="Total 7 2 2 2 4" xfId="42930"/>
    <cellStyle name="Total 7 2 2 3" xfId="42931"/>
    <cellStyle name="Total 7 2 2 3 2" xfId="42932"/>
    <cellStyle name="Total 7 2 2 3 3" xfId="42933"/>
    <cellStyle name="Total 7 2 2 4" xfId="42934"/>
    <cellStyle name="Total 7 2 2 4 2" xfId="42935"/>
    <cellStyle name="Total 7 2 2 4 3" xfId="42936"/>
    <cellStyle name="Total 7 2 2 5" xfId="42937"/>
    <cellStyle name="Total 7 2 2 5 2" xfId="42938"/>
    <cellStyle name="Total 7 2 2 5 3" xfId="42939"/>
    <cellStyle name="Total 7 2 2 6" xfId="42940"/>
    <cellStyle name="Total 7 2 2 6 2" xfId="42941"/>
    <cellStyle name="Total 7 2 2 6 3" xfId="42942"/>
    <cellStyle name="Total 7 2 2 7" xfId="42943"/>
    <cellStyle name="Total 7 2 2 8" xfId="42944"/>
    <cellStyle name="Total 7 2 2 9" xfId="42945"/>
    <cellStyle name="Total 7 2 20" xfId="42946"/>
    <cellStyle name="Total 7 2 20 2" xfId="42947"/>
    <cellStyle name="Total 7 2 20 3" xfId="42948"/>
    <cellStyle name="Total 7 2 21" xfId="42949"/>
    <cellStyle name="Total 7 2 21 2" xfId="42950"/>
    <cellStyle name="Total 7 2 21 3" xfId="42951"/>
    <cellStyle name="Total 7 2 22" xfId="42952"/>
    <cellStyle name="Total 7 2 3" xfId="42953"/>
    <cellStyle name="Total 7 2 3 2" xfId="42954"/>
    <cellStyle name="Total 7 2 3 2 2" xfId="42955"/>
    <cellStyle name="Total 7 2 3 2 3" xfId="42956"/>
    <cellStyle name="Total 7 2 3 3" xfId="42957"/>
    <cellStyle name="Total 7 2 3 3 2" xfId="42958"/>
    <cellStyle name="Total 7 2 3 3 3" xfId="42959"/>
    <cellStyle name="Total 7 2 3 4" xfId="42960"/>
    <cellStyle name="Total 7 2 3 4 2" xfId="42961"/>
    <cellStyle name="Total 7 2 3 4 3" xfId="42962"/>
    <cellStyle name="Total 7 2 3 5" xfId="42963"/>
    <cellStyle name="Total 7 2 3 5 2" xfId="42964"/>
    <cellStyle name="Total 7 2 3 5 3" xfId="42965"/>
    <cellStyle name="Total 7 2 3 6" xfId="42966"/>
    <cellStyle name="Total 7 2 3 7" xfId="42967"/>
    <cellStyle name="Total 7 2 3 8" xfId="42968"/>
    <cellStyle name="Total 7 2 4" xfId="42969"/>
    <cellStyle name="Total 7 2 4 2" xfId="42970"/>
    <cellStyle name="Total 7 2 4 2 2" xfId="42971"/>
    <cellStyle name="Total 7 2 4 2 3" xfId="42972"/>
    <cellStyle name="Total 7 2 4 3" xfId="42973"/>
    <cellStyle name="Total 7 2 4 3 2" xfId="42974"/>
    <cellStyle name="Total 7 2 4 3 3" xfId="42975"/>
    <cellStyle name="Total 7 2 4 4" xfId="42976"/>
    <cellStyle name="Total 7 2 4 4 2" xfId="42977"/>
    <cellStyle name="Total 7 2 4 4 3" xfId="42978"/>
    <cellStyle name="Total 7 2 4 5" xfId="42979"/>
    <cellStyle name="Total 7 2 4 5 2" xfId="42980"/>
    <cellStyle name="Total 7 2 4 5 3" xfId="42981"/>
    <cellStyle name="Total 7 2 4 6" xfId="42982"/>
    <cellStyle name="Total 7 2 4 7" xfId="42983"/>
    <cellStyle name="Total 7 2 5" xfId="42984"/>
    <cellStyle name="Total 7 2 5 2" xfId="42985"/>
    <cellStyle name="Total 7 2 5 2 2" xfId="42986"/>
    <cellStyle name="Total 7 2 5 2 3" xfId="42987"/>
    <cellStyle name="Total 7 2 5 3" xfId="42988"/>
    <cellStyle name="Total 7 2 5 3 2" xfId="42989"/>
    <cellStyle name="Total 7 2 5 3 3" xfId="42990"/>
    <cellStyle name="Total 7 2 5 4" xfId="42991"/>
    <cellStyle name="Total 7 2 5 4 2" xfId="42992"/>
    <cellStyle name="Total 7 2 5 4 3" xfId="42993"/>
    <cellStyle name="Total 7 2 5 5" xfId="42994"/>
    <cellStyle name="Total 7 2 5 5 2" xfId="42995"/>
    <cellStyle name="Total 7 2 5 5 3" xfId="42996"/>
    <cellStyle name="Total 7 2 5 6" xfId="42997"/>
    <cellStyle name="Total 7 2 5 7" xfId="42998"/>
    <cellStyle name="Total 7 2 6" xfId="42999"/>
    <cellStyle name="Total 7 2 6 2" xfId="43000"/>
    <cellStyle name="Total 7 2 6 2 2" xfId="43001"/>
    <cellStyle name="Total 7 2 6 2 3" xfId="43002"/>
    <cellStyle name="Total 7 2 6 3" xfId="43003"/>
    <cellStyle name="Total 7 2 6 3 2" xfId="43004"/>
    <cellStyle name="Total 7 2 6 3 3" xfId="43005"/>
    <cellStyle name="Total 7 2 6 4" xfId="43006"/>
    <cellStyle name="Total 7 2 6 4 2" xfId="43007"/>
    <cellStyle name="Total 7 2 6 4 3" xfId="43008"/>
    <cellStyle name="Total 7 2 6 5" xfId="43009"/>
    <cellStyle name="Total 7 2 6 5 2" xfId="43010"/>
    <cellStyle name="Total 7 2 6 5 3" xfId="43011"/>
    <cellStyle name="Total 7 2 6 6" xfId="43012"/>
    <cellStyle name="Total 7 2 6 7" xfId="43013"/>
    <cellStyle name="Total 7 2 7" xfId="43014"/>
    <cellStyle name="Total 7 2 7 2" xfId="43015"/>
    <cellStyle name="Total 7 2 7 2 2" xfId="43016"/>
    <cellStyle name="Total 7 2 7 2 3" xfId="43017"/>
    <cellStyle name="Total 7 2 7 3" xfId="43018"/>
    <cellStyle name="Total 7 2 7 3 2" xfId="43019"/>
    <cellStyle name="Total 7 2 7 3 3" xfId="43020"/>
    <cellStyle name="Total 7 2 7 4" xfId="43021"/>
    <cellStyle name="Total 7 2 7 4 2" xfId="43022"/>
    <cellStyle name="Total 7 2 7 4 3" xfId="43023"/>
    <cellStyle name="Total 7 2 7 5" xfId="43024"/>
    <cellStyle name="Total 7 2 7 5 2" xfId="43025"/>
    <cellStyle name="Total 7 2 7 5 3" xfId="43026"/>
    <cellStyle name="Total 7 2 7 6" xfId="43027"/>
    <cellStyle name="Total 7 2 7 7" xfId="43028"/>
    <cellStyle name="Total 7 2 8" xfId="43029"/>
    <cellStyle name="Total 7 2 8 2" xfId="43030"/>
    <cellStyle name="Total 7 2 8 2 2" xfId="43031"/>
    <cellStyle name="Total 7 2 8 2 3" xfId="43032"/>
    <cellStyle name="Total 7 2 8 3" xfId="43033"/>
    <cellStyle name="Total 7 2 8 3 2" xfId="43034"/>
    <cellStyle name="Total 7 2 8 3 3" xfId="43035"/>
    <cellStyle name="Total 7 2 8 4" xfId="43036"/>
    <cellStyle name="Total 7 2 8 4 2" xfId="43037"/>
    <cellStyle name="Total 7 2 8 4 3" xfId="43038"/>
    <cellStyle name="Total 7 2 8 5" xfId="43039"/>
    <cellStyle name="Total 7 2 8 5 2" xfId="43040"/>
    <cellStyle name="Total 7 2 8 5 3" xfId="43041"/>
    <cellStyle name="Total 7 2 8 6" xfId="43042"/>
    <cellStyle name="Total 7 2 8 7" xfId="43043"/>
    <cellStyle name="Total 7 2 9" xfId="43044"/>
    <cellStyle name="Total 7 2 9 2" xfId="43045"/>
    <cellStyle name="Total 7 2 9 2 2" xfId="43046"/>
    <cellStyle name="Total 7 2 9 2 3" xfId="43047"/>
    <cellStyle name="Total 7 2 9 3" xfId="43048"/>
    <cellStyle name="Total 7 2 9 3 2" xfId="43049"/>
    <cellStyle name="Total 7 2 9 3 3" xfId="43050"/>
    <cellStyle name="Total 7 2 9 4" xfId="43051"/>
    <cellStyle name="Total 7 2 9 4 2" xfId="43052"/>
    <cellStyle name="Total 7 2 9 4 3" xfId="43053"/>
    <cellStyle name="Total 7 2 9 5" xfId="43054"/>
    <cellStyle name="Total 7 2 9 5 2" xfId="43055"/>
    <cellStyle name="Total 7 2 9 5 3" xfId="43056"/>
    <cellStyle name="Total 7 2 9 6" xfId="43057"/>
    <cellStyle name="Total 7 2 9 7" xfId="43058"/>
    <cellStyle name="Total 7 3" xfId="43059"/>
    <cellStyle name="Total 7 3 10" xfId="43060"/>
    <cellStyle name="Total 7 3 2" xfId="43061"/>
    <cellStyle name="Total 7 3 2 2" xfId="43062"/>
    <cellStyle name="Total 7 3 2 3" xfId="43063"/>
    <cellStyle name="Total 7 3 2 4" xfId="43064"/>
    <cellStyle name="Total 7 3 3" xfId="43065"/>
    <cellStyle name="Total 7 3 3 2" xfId="43066"/>
    <cellStyle name="Total 7 3 3 3" xfId="43067"/>
    <cellStyle name="Total 7 3 4" xfId="43068"/>
    <cellStyle name="Total 7 3 4 2" xfId="43069"/>
    <cellStyle name="Total 7 3 4 3" xfId="43070"/>
    <cellStyle name="Total 7 3 5" xfId="43071"/>
    <cellStyle name="Total 7 3 5 2" xfId="43072"/>
    <cellStyle name="Total 7 3 5 3" xfId="43073"/>
    <cellStyle name="Total 7 3 6" xfId="43074"/>
    <cellStyle name="Total 7 3 6 2" xfId="43075"/>
    <cellStyle name="Total 7 3 6 3" xfId="43076"/>
    <cellStyle name="Total 7 3 7" xfId="43077"/>
    <cellStyle name="Total 7 3 7 2" xfId="43078"/>
    <cellStyle name="Total 7 3 7 3" xfId="43079"/>
    <cellStyle name="Total 7 3 8" xfId="43080"/>
    <cellStyle name="Total 7 3 9" xfId="43081"/>
    <cellStyle name="Total 7 4" xfId="43082"/>
    <cellStyle name="Total 7 4 2" xfId="43083"/>
    <cellStyle name="Total 7 4 2 2" xfId="43084"/>
    <cellStyle name="Total 7 4 2 3" xfId="43085"/>
    <cellStyle name="Total 7 4 3" xfId="43086"/>
    <cellStyle name="Total 7 4 3 2" xfId="43087"/>
    <cellStyle name="Total 7 4 3 3" xfId="43088"/>
    <cellStyle name="Total 7 4 4" xfId="43089"/>
    <cellStyle name="Total 7 4 4 2" xfId="43090"/>
    <cellStyle name="Total 7 4 4 3" xfId="43091"/>
    <cellStyle name="Total 7 4 5" xfId="43092"/>
    <cellStyle name="Total 7 4 5 2" xfId="43093"/>
    <cellStyle name="Total 7 4 5 3" xfId="43094"/>
    <cellStyle name="Total 7 4 6" xfId="43095"/>
    <cellStyle name="Total 7 4 7" xfId="43096"/>
    <cellStyle name="Total 7 4 8" xfId="43097"/>
    <cellStyle name="Total 7 5" xfId="43098"/>
    <cellStyle name="Total 7 5 2" xfId="43099"/>
    <cellStyle name="Total 7 5 2 2" xfId="43100"/>
    <cellStyle name="Total 7 5 2 3" xfId="43101"/>
    <cellStyle name="Total 7 5 3" xfId="43102"/>
    <cellStyle name="Total 7 5 3 2" xfId="43103"/>
    <cellStyle name="Total 7 5 3 3" xfId="43104"/>
    <cellStyle name="Total 7 5 4" xfId="43105"/>
    <cellStyle name="Total 7 5 4 2" xfId="43106"/>
    <cellStyle name="Total 7 5 4 3" xfId="43107"/>
    <cellStyle name="Total 7 5 5" xfId="43108"/>
    <cellStyle name="Total 7 5 5 2" xfId="43109"/>
    <cellStyle name="Total 7 5 5 3" xfId="43110"/>
    <cellStyle name="Total 7 5 6" xfId="43111"/>
    <cellStyle name="Total 7 5 7" xfId="43112"/>
    <cellStyle name="Total 7 6" xfId="43113"/>
    <cellStyle name="Total 7 6 2" xfId="43114"/>
    <cellStyle name="Total 7 6 3" xfId="43115"/>
    <cellStyle name="Total 7 7" xfId="43116"/>
    <cellStyle name="Total 8" xfId="43117"/>
    <cellStyle name="Total 8 2" xfId="43118"/>
    <cellStyle name="Total 8 2 10" xfId="43119"/>
    <cellStyle name="Total 8 2 10 2" xfId="43120"/>
    <cellStyle name="Total 8 2 10 2 2" xfId="43121"/>
    <cellStyle name="Total 8 2 10 2 3" xfId="43122"/>
    <cellStyle name="Total 8 2 10 3" xfId="43123"/>
    <cellStyle name="Total 8 2 10 3 2" xfId="43124"/>
    <cellStyle name="Total 8 2 10 3 3" xfId="43125"/>
    <cellStyle name="Total 8 2 10 4" xfId="43126"/>
    <cellStyle name="Total 8 2 10 4 2" xfId="43127"/>
    <cellStyle name="Total 8 2 10 4 3" xfId="43128"/>
    <cellStyle name="Total 8 2 10 5" xfId="43129"/>
    <cellStyle name="Total 8 2 10 5 2" xfId="43130"/>
    <cellStyle name="Total 8 2 10 5 3" xfId="43131"/>
    <cellStyle name="Total 8 2 10 6" xfId="43132"/>
    <cellStyle name="Total 8 2 10 7" xfId="43133"/>
    <cellStyle name="Total 8 2 11" xfId="43134"/>
    <cellStyle name="Total 8 2 11 2" xfId="43135"/>
    <cellStyle name="Total 8 2 11 2 2" xfId="43136"/>
    <cellStyle name="Total 8 2 11 2 3" xfId="43137"/>
    <cellStyle name="Total 8 2 11 3" xfId="43138"/>
    <cellStyle name="Total 8 2 11 3 2" xfId="43139"/>
    <cellStyle name="Total 8 2 11 3 3" xfId="43140"/>
    <cellStyle name="Total 8 2 11 4" xfId="43141"/>
    <cellStyle name="Total 8 2 11 4 2" xfId="43142"/>
    <cellStyle name="Total 8 2 11 4 3" xfId="43143"/>
    <cellStyle name="Total 8 2 11 5" xfId="43144"/>
    <cellStyle name="Total 8 2 11 5 2" xfId="43145"/>
    <cellStyle name="Total 8 2 11 5 3" xfId="43146"/>
    <cellStyle name="Total 8 2 11 6" xfId="43147"/>
    <cellStyle name="Total 8 2 11 7" xfId="43148"/>
    <cellStyle name="Total 8 2 12" xfId="43149"/>
    <cellStyle name="Total 8 2 12 2" xfId="43150"/>
    <cellStyle name="Total 8 2 12 2 2" xfId="43151"/>
    <cellStyle name="Total 8 2 12 2 3" xfId="43152"/>
    <cellStyle name="Total 8 2 12 3" xfId="43153"/>
    <cellStyle name="Total 8 2 12 3 2" xfId="43154"/>
    <cellStyle name="Total 8 2 12 3 3" xfId="43155"/>
    <cellStyle name="Total 8 2 12 4" xfId="43156"/>
    <cellStyle name="Total 8 2 12 4 2" xfId="43157"/>
    <cellStyle name="Total 8 2 12 4 3" xfId="43158"/>
    <cellStyle name="Total 8 2 12 5" xfId="43159"/>
    <cellStyle name="Total 8 2 12 5 2" xfId="43160"/>
    <cellStyle name="Total 8 2 12 5 3" xfId="43161"/>
    <cellStyle name="Total 8 2 12 6" xfId="43162"/>
    <cellStyle name="Total 8 2 12 7" xfId="43163"/>
    <cellStyle name="Total 8 2 13" xfId="43164"/>
    <cellStyle name="Total 8 2 13 2" xfId="43165"/>
    <cellStyle name="Total 8 2 13 2 2" xfId="43166"/>
    <cellStyle name="Total 8 2 13 2 3" xfId="43167"/>
    <cellStyle name="Total 8 2 13 3" xfId="43168"/>
    <cellStyle name="Total 8 2 13 3 2" xfId="43169"/>
    <cellStyle name="Total 8 2 13 3 3" xfId="43170"/>
    <cellStyle name="Total 8 2 13 4" xfId="43171"/>
    <cellStyle name="Total 8 2 13 4 2" xfId="43172"/>
    <cellStyle name="Total 8 2 13 4 3" xfId="43173"/>
    <cellStyle name="Total 8 2 13 5" xfId="43174"/>
    <cellStyle name="Total 8 2 13 5 2" xfId="43175"/>
    <cellStyle name="Total 8 2 13 5 3" xfId="43176"/>
    <cellStyle name="Total 8 2 13 6" xfId="43177"/>
    <cellStyle name="Total 8 2 13 7" xfId="43178"/>
    <cellStyle name="Total 8 2 14" xfId="43179"/>
    <cellStyle name="Total 8 2 14 2" xfId="43180"/>
    <cellStyle name="Total 8 2 14 2 2" xfId="43181"/>
    <cellStyle name="Total 8 2 14 2 3" xfId="43182"/>
    <cellStyle name="Total 8 2 14 3" xfId="43183"/>
    <cellStyle name="Total 8 2 14 3 2" xfId="43184"/>
    <cellStyle name="Total 8 2 14 3 3" xfId="43185"/>
    <cellStyle name="Total 8 2 14 4" xfId="43186"/>
    <cellStyle name="Total 8 2 14 4 2" xfId="43187"/>
    <cellStyle name="Total 8 2 14 4 3" xfId="43188"/>
    <cellStyle name="Total 8 2 14 5" xfId="43189"/>
    <cellStyle name="Total 8 2 14 5 2" xfId="43190"/>
    <cellStyle name="Total 8 2 14 5 3" xfId="43191"/>
    <cellStyle name="Total 8 2 14 6" xfId="43192"/>
    <cellStyle name="Total 8 2 14 7" xfId="43193"/>
    <cellStyle name="Total 8 2 15" xfId="43194"/>
    <cellStyle name="Total 8 2 15 2" xfId="43195"/>
    <cellStyle name="Total 8 2 15 2 2" xfId="43196"/>
    <cellStyle name="Total 8 2 15 2 3" xfId="43197"/>
    <cellStyle name="Total 8 2 15 3" xfId="43198"/>
    <cellStyle name="Total 8 2 15 3 2" xfId="43199"/>
    <cellStyle name="Total 8 2 15 3 3" xfId="43200"/>
    <cellStyle name="Total 8 2 15 4" xfId="43201"/>
    <cellStyle name="Total 8 2 15 4 2" xfId="43202"/>
    <cellStyle name="Total 8 2 15 4 3" xfId="43203"/>
    <cellStyle name="Total 8 2 15 5" xfId="43204"/>
    <cellStyle name="Total 8 2 15 5 2" xfId="43205"/>
    <cellStyle name="Total 8 2 15 5 3" xfId="43206"/>
    <cellStyle name="Total 8 2 15 6" xfId="43207"/>
    <cellStyle name="Total 8 2 15 7" xfId="43208"/>
    <cellStyle name="Total 8 2 16" xfId="43209"/>
    <cellStyle name="Total 8 2 16 2" xfId="43210"/>
    <cellStyle name="Total 8 2 16 2 2" xfId="43211"/>
    <cellStyle name="Total 8 2 16 2 3" xfId="43212"/>
    <cellStyle name="Total 8 2 16 3" xfId="43213"/>
    <cellStyle name="Total 8 2 16 3 2" xfId="43214"/>
    <cellStyle name="Total 8 2 16 3 3" xfId="43215"/>
    <cellStyle name="Total 8 2 16 4" xfId="43216"/>
    <cellStyle name="Total 8 2 16 4 2" xfId="43217"/>
    <cellStyle name="Total 8 2 16 4 3" xfId="43218"/>
    <cellStyle name="Total 8 2 16 5" xfId="43219"/>
    <cellStyle name="Total 8 2 16 5 2" xfId="43220"/>
    <cellStyle name="Total 8 2 16 5 3" xfId="43221"/>
    <cellStyle name="Total 8 2 16 6" xfId="43222"/>
    <cellStyle name="Total 8 2 16 7" xfId="43223"/>
    <cellStyle name="Total 8 2 17" xfId="43224"/>
    <cellStyle name="Total 8 2 17 2" xfId="43225"/>
    <cellStyle name="Total 8 2 17 2 2" xfId="43226"/>
    <cellStyle name="Total 8 2 17 2 3" xfId="43227"/>
    <cellStyle name="Total 8 2 17 3" xfId="43228"/>
    <cellStyle name="Total 8 2 17 3 2" xfId="43229"/>
    <cellStyle name="Total 8 2 17 3 3" xfId="43230"/>
    <cellStyle name="Total 8 2 17 4" xfId="43231"/>
    <cellStyle name="Total 8 2 17 4 2" xfId="43232"/>
    <cellStyle name="Total 8 2 17 4 3" xfId="43233"/>
    <cellStyle name="Total 8 2 17 5" xfId="43234"/>
    <cellStyle name="Total 8 2 17 5 2" xfId="43235"/>
    <cellStyle name="Total 8 2 17 5 3" xfId="43236"/>
    <cellStyle name="Total 8 2 17 6" xfId="43237"/>
    <cellStyle name="Total 8 2 17 7" xfId="43238"/>
    <cellStyle name="Total 8 2 18" xfId="43239"/>
    <cellStyle name="Total 8 2 18 2" xfId="43240"/>
    <cellStyle name="Total 8 2 18 2 2" xfId="43241"/>
    <cellStyle name="Total 8 2 18 2 3" xfId="43242"/>
    <cellStyle name="Total 8 2 18 3" xfId="43243"/>
    <cellStyle name="Total 8 2 18 3 2" xfId="43244"/>
    <cellStyle name="Total 8 2 18 3 3" xfId="43245"/>
    <cellStyle name="Total 8 2 18 4" xfId="43246"/>
    <cellStyle name="Total 8 2 18 4 2" xfId="43247"/>
    <cellStyle name="Total 8 2 18 4 3" xfId="43248"/>
    <cellStyle name="Total 8 2 18 5" xfId="43249"/>
    <cellStyle name="Total 8 2 18 5 2" xfId="43250"/>
    <cellStyle name="Total 8 2 18 5 3" xfId="43251"/>
    <cellStyle name="Total 8 2 18 6" xfId="43252"/>
    <cellStyle name="Total 8 2 18 7" xfId="43253"/>
    <cellStyle name="Total 8 2 19" xfId="43254"/>
    <cellStyle name="Total 8 2 19 2" xfId="43255"/>
    <cellStyle name="Total 8 2 19 3" xfId="43256"/>
    <cellStyle name="Total 8 2 2" xfId="43257"/>
    <cellStyle name="Total 8 2 2 2" xfId="43258"/>
    <cellStyle name="Total 8 2 2 2 2" xfId="43259"/>
    <cellStyle name="Total 8 2 2 2 3" xfId="43260"/>
    <cellStyle name="Total 8 2 2 2 4" xfId="43261"/>
    <cellStyle name="Total 8 2 2 3" xfId="43262"/>
    <cellStyle name="Total 8 2 2 3 2" xfId="43263"/>
    <cellStyle name="Total 8 2 2 3 3" xfId="43264"/>
    <cellStyle name="Total 8 2 2 4" xfId="43265"/>
    <cellStyle name="Total 8 2 2 4 2" xfId="43266"/>
    <cellStyle name="Total 8 2 2 4 3" xfId="43267"/>
    <cellStyle name="Total 8 2 2 5" xfId="43268"/>
    <cellStyle name="Total 8 2 2 5 2" xfId="43269"/>
    <cellStyle name="Total 8 2 2 5 3" xfId="43270"/>
    <cellStyle name="Total 8 2 2 6" xfId="43271"/>
    <cellStyle name="Total 8 2 2 6 2" xfId="43272"/>
    <cellStyle name="Total 8 2 2 6 3" xfId="43273"/>
    <cellStyle name="Total 8 2 2 7" xfId="43274"/>
    <cellStyle name="Total 8 2 2 8" xfId="43275"/>
    <cellStyle name="Total 8 2 2 9" xfId="43276"/>
    <cellStyle name="Total 8 2 20" xfId="43277"/>
    <cellStyle name="Total 8 2 20 2" xfId="43278"/>
    <cellStyle name="Total 8 2 20 3" xfId="43279"/>
    <cellStyle name="Total 8 2 21" xfId="43280"/>
    <cellStyle name="Total 8 2 21 2" xfId="43281"/>
    <cellStyle name="Total 8 2 21 3" xfId="43282"/>
    <cellStyle name="Total 8 2 22" xfId="43283"/>
    <cellStyle name="Total 8 2 3" xfId="43284"/>
    <cellStyle name="Total 8 2 3 2" xfId="43285"/>
    <cellStyle name="Total 8 2 3 2 2" xfId="43286"/>
    <cellStyle name="Total 8 2 3 2 3" xfId="43287"/>
    <cellStyle name="Total 8 2 3 3" xfId="43288"/>
    <cellStyle name="Total 8 2 3 3 2" xfId="43289"/>
    <cellStyle name="Total 8 2 3 3 3" xfId="43290"/>
    <cellStyle name="Total 8 2 3 4" xfId="43291"/>
    <cellStyle name="Total 8 2 3 4 2" xfId="43292"/>
    <cellStyle name="Total 8 2 3 4 3" xfId="43293"/>
    <cellStyle name="Total 8 2 3 5" xfId="43294"/>
    <cellStyle name="Total 8 2 3 5 2" xfId="43295"/>
    <cellStyle name="Total 8 2 3 5 3" xfId="43296"/>
    <cellStyle name="Total 8 2 3 6" xfId="43297"/>
    <cellStyle name="Total 8 2 3 7" xfId="43298"/>
    <cellStyle name="Total 8 2 3 8" xfId="43299"/>
    <cellStyle name="Total 8 2 4" xfId="43300"/>
    <cellStyle name="Total 8 2 4 2" xfId="43301"/>
    <cellStyle name="Total 8 2 4 2 2" xfId="43302"/>
    <cellStyle name="Total 8 2 4 2 3" xfId="43303"/>
    <cellStyle name="Total 8 2 4 3" xfId="43304"/>
    <cellStyle name="Total 8 2 4 3 2" xfId="43305"/>
    <cellStyle name="Total 8 2 4 3 3" xfId="43306"/>
    <cellStyle name="Total 8 2 4 4" xfId="43307"/>
    <cellStyle name="Total 8 2 4 4 2" xfId="43308"/>
    <cellStyle name="Total 8 2 4 4 3" xfId="43309"/>
    <cellStyle name="Total 8 2 4 5" xfId="43310"/>
    <cellStyle name="Total 8 2 4 5 2" xfId="43311"/>
    <cellStyle name="Total 8 2 4 5 3" xfId="43312"/>
    <cellStyle name="Total 8 2 4 6" xfId="43313"/>
    <cellStyle name="Total 8 2 4 7" xfId="43314"/>
    <cellStyle name="Total 8 2 5" xfId="43315"/>
    <cellStyle name="Total 8 2 5 2" xfId="43316"/>
    <cellStyle name="Total 8 2 5 2 2" xfId="43317"/>
    <cellStyle name="Total 8 2 5 2 3" xfId="43318"/>
    <cellStyle name="Total 8 2 5 3" xfId="43319"/>
    <cellStyle name="Total 8 2 5 3 2" xfId="43320"/>
    <cellStyle name="Total 8 2 5 3 3" xfId="43321"/>
    <cellStyle name="Total 8 2 5 4" xfId="43322"/>
    <cellStyle name="Total 8 2 5 4 2" xfId="43323"/>
    <cellStyle name="Total 8 2 5 4 3" xfId="43324"/>
    <cellStyle name="Total 8 2 5 5" xfId="43325"/>
    <cellStyle name="Total 8 2 5 5 2" xfId="43326"/>
    <cellStyle name="Total 8 2 5 5 3" xfId="43327"/>
    <cellStyle name="Total 8 2 5 6" xfId="43328"/>
    <cellStyle name="Total 8 2 5 7" xfId="43329"/>
    <cellStyle name="Total 8 2 6" xfId="43330"/>
    <cellStyle name="Total 8 2 6 2" xfId="43331"/>
    <cellStyle name="Total 8 2 6 2 2" xfId="43332"/>
    <cellStyle name="Total 8 2 6 2 3" xfId="43333"/>
    <cellStyle name="Total 8 2 6 3" xfId="43334"/>
    <cellStyle name="Total 8 2 6 3 2" xfId="43335"/>
    <cellStyle name="Total 8 2 6 3 3" xfId="43336"/>
    <cellStyle name="Total 8 2 6 4" xfId="43337"/>
    <cellStyle name="Total 8 2 6 4 2" xfId="43338"/>
    <cellStyle name="Total 8 2 6 4 3" xfId="43339"/>
    <cellStyle name="Total 8 2 6 5" xfId="43340"/>
    <cellStyle name="Total 8 2 6 5 2" xfId="43341"/>
    <cellStyle name="Total 8 2 6 5 3" xfId="43342"/>
    <cellStyle name="Total 8 2 6 6" xfId="43343"/>
    <cellStyle name="Total 8 2 6 7" xfId="43344"/>
    <cellStyle name="Total 8 2 7" xfId="43345"/>
    <cellStyle name="Total 8 2 7 2" xfId="43346"/>
    <cellStyle name="Total 8 2 7 2 2" xfId="43347"/>
    <cellStyle name="Total 8 2 7 2 3" xfId="43348"/>
    <cellStyle name="Total 8 2 7 3" xfId="43349"/>
    <cellStyle name="Total 8 2 7 3 2" xfId="43350"/>
    <cellStyle name="Total 8 2 7 3 3" xfId="43351"/>
    <cellStyle name="Total 8 2 7 4" xfId="43352"/>
    <cellStyle name="Total 8 2 7 4 2" xfId="43353"/>
    <cellStyle name="Total 8 2 7 4 3" xfId="43354"/>
    <cellStyle name="Total 8 2 7 5" xfId="43355"/>
    <cellStyle name="Total 8 2 7 5 2" xfId="43356"/>
    <cellStyle name="Total 8 2 7 5 3" xfId="43357"/>
    <cellStyle name="Total 8 2 7 6" xfId="43358"/>
    <cellStyle name="Total 8 2 7 7" xfId="43359"/>
    <cellStyle name="Total 8 2 8" xfId="43360"/>
    <cellStyle name="Total 8 2 8 2" xfId="43361"/>
    <cellStyle name="Total 8 2 8 2 2" xfId="43362"/>
    <cellStyle name="Total 8 2 8 2 3" xfId="43363"/>
    <cellStyle name="Total 8 2 8 3" xfId="43364"/>
    <cellStyle name="Total 8 2 8 3 2" xfId="43365"/>
    <cellStyle name="Total 8 2 8 3 3" xfId="43366"/>
    <cellStyle name="Total 8 2 8 4" xfId="43367"/>
    <cellStyle name="Total 8 2 8 4 2" xfId="43368"/>
    <cellStyle name="Total 8 2 8 4 3" xfId="43369"/>
    <cellStyle name="Total 8 2 8 5" xfId="43370"/>
    <cellStyle name="Total 8 2 8 5 2" xfId="43371"/>
    <cellStyle name="Total 8 2 8 5 3" xfId="43372"/>
    <cellStyle name="Total 8 2 8 6" xfId="43373"/>
    <cellStyle name="Total 8 2 8 7" xfId="43374"/>
    <cellStyle name="Total 8 2 9" xfId="43375"/>
    <cellStyle name="Total 8 2 9 2" xfId="43376"/>
    <cellStyle name="Total 8 2 9 2 2" xfId="43377"/>
    <cellStyle name="Total 8 2 9 2 3" xfId="43378"/>
    <cellStyle name="Total 8 2 9 3" xfId="43379"/>
    <cellStyle name="Total 8 2 9 3 2" xfId="43380"/>
    <cellStyle name="Total 8 2 9 3 3" xfId="43381"/>
    <cellStyle name="Total 8 2 9 4" xfId="43382"/>
    <cellStyle name="Total 8 2 9 4 2" xfId="43383"/>
    <cellStyle name="Total 8 2 9 4 3" xfId="43384"/>
    <cellStyle name="Total 8 2 9 5" xfId="43385"/>
    <cellStyle name="Total 8 2 9 5 2" xfId="43386"/>
    <cellStyle name="Total 8 2 9 5 3" xfId="43387"/>
    <cellStyle name="Total 8 2 9 6" xfId="43388"/>
    <cellStyle name="Total 8 2 9 7" xfId="43389"/>
    <cellStyle name="Total 8 3" xfId="43390"/>
    <cellStyle name="Total 8 3 10" xfId="43391"/>
    <cellStyle name="Total 8 3 2" xfId="43392"/>
    <cellStyle name="Total 8 3 2 2" xfId="43393"/>
    <cellStyle name="Total 8 3 2 3" xfId="43394"/>
    <cellStyle name="Total 8 3 2 4" xfId="43395"/>
    <cellStyle name="Total 8 3 3" xfId="43396"/>
    <cellStyle name="Total 8 3 3 2" xfId="43397"/>
    <cellStyle name="Total 8 3 3 3" xfId="43398"/>
    <cellStyle name="Total 8 3 4" xfId="43399"/>
    <cellStyle name="Total 8 3 4 2" xfId="43400"/>
    <cellStyle name="Total 8 3 4 3" xfId="43401"/>
    <cellStyle name="Total 8 3 5" xfId="43402"/>
    <cellStyle name="Total 8 3 5 2" xfId="43403"/>
    <cellStyle name="Total 8 3 5 3" xfId="43404"/>
    <cellStyle name="Total 8 3 6" xfId="43405"/>
    <cellStyle name="Total 8 3 6 2" xfId="43406"/>
    <cellStyle name="Total 8 3 6 3" xfId="43407"/>
    <cellStyle name="Total 8 3 7" xfId="43408"/>
    <cellStyle name="Total 8 3 7 2" xfId="43409"/>
    <cellStyle name="Total 8 3 7 3" xfId="43410"/>
    <cellStyle name="Total 8 3 8" xfId="43411"/>
    <cellStyle name="Total 8 3 9" xfId="43412"/>
    <cellStyle name="Total 8 4" xfId="43413"/>
    <cellStyle name="Total 8 4 2" xfId="43414"/>
    <cellStyle name="Total 8 4 2 2" xfId="43415"/>
    <cellStyle name="Total 8 4 2 3" xfId="43416"/>
    <cellStyle name="Total 8 4 3" xfId="43417"/>
    <cellStyle name="Total 8 4 3 2" xfId="43418"/>
    <cellStyle name="Total 8 4 3 3" xfId="43419"/>
    <cellStyle name="Total 8 4 4" xfId="43420"/>
    <cellStyle name="Total 8 4 4 2" xfId="43421"/>
    <cellStyle name="Total 8 4 4 3" xfId="43422"/>
    <cellStyle name="Total 8 4 5" xfId="43423"/>
    <cellStyle name="Total 8 4 5 2" xfId="43424"/>
    <cellStyle name="Total 8 4 5 3" xfId="43425"/>
    <cellStyle name="Total 8 4 6" xfId="43426"/>
    <cellStyle name="Total 8 4 7" xfId="43427"/>
    <cellStyle name="Total 8 4 8" xfId="43428"/>
    <cellStyle name="Total 8 5" xfId="43429"/>
    <cellStyle name="Total 8 5 2" xfId="43430"/>
    <cellStyle name="Total 8 5 2 2" xfId="43431"/>
    <cellStyle name="Total 8 5 2 3" xfId="43432"/>
    <cellStyle name="Total 8 5 3" xfId="43433"/>
    <cellStyle name="Total 8 5 3 2" xfId="43434"/>
    <cellStyle name="Total 8 5 3 3" xfId="43435"/>
    <cellStyle name="Total 8 5 4" xfId="43436"/>
    <cellStyle name="Total 8 5 4 2" xfId="43437"/>
    <cellStyle name="Total 8 5 4 3" xfId="43438"/>
    <cellStyle name="Total 8 5 5" xfId="43439"/>
    <cellStyle name="Total 8 5 5 2" xfId="43440"/>
    <cellStyle name="Total 8 5 5 3" xfId="43441"/>
    <cellStyle name="Total 8 5 6" xfId="43442"/>
    <cellStyle name="Total 8 5 7" xfId="43443"/>
    <cellStyle name="Total 8 6" xfId="43444"/>
    <cellStyle name="Total 8 6 2" xfId="43445"/>
    <cellStyle name="Total 8 6 3" xfId="43446"/>
    <cellStyle name="Total 8 7" xfId="43447"/>
    <cellStyle name="Total 9" xfId="43448"/>
    <cellStyle name="Total 9 2" xfId="43449"/>
    <cellStyle name="Total 9 2 10" xfId="43450"/>
    <cellStyle name="Total 9 2 10 2" xfId="43451"/>
    <cellStyle name="Total 9 2 10 2 2" xfId="43452"/>
    <cellStyle name="Total 9 2 10 2 3" xfId="43453"/>
    <cellStyle name="Total 9 2 10 3" xfId="43454"/>
    <cellStyle name="Total 9 2 10 3 2" xfId="43455"/>
    <cellStyle name="Total 9 2 10 3 3" xfId="43456"/>
    <cellStyle name="Total 9 2 10 4" xfId="43457"/>
    <cellStyle name="Total 9 2 10 4 2" xfId="43458"/>
    <cellStyle name="Total 9 2 10 4 3" xfId="43459"/>
    <cellStyle name="Total 9 2 10 5" xfId="43460"/>
    <cellStyle name="Total 9 2 10 5 2" xfId="43461"/>
    <cellStyle name="Total 9 2 10 5 3" xfId="43462"/>
    <cellStyle name="Total 9 2 10 6" xfId="43463"/>
    <cellStyle name="Total 9 2 10 7" xfId="43464"/>
    <cellStyle name="Total 9 2 11" xfId="43465"/>
    <cellStyle name="Total 9 2 11 2" xfId="43466"/>
    <cellStyle name="Total 9 2 11 2 2" xfId="43467"/>
    <cellStyle name="Total 9 2 11 2 3" xfId="43468"/>
    <cellStyle name="Total 9 2 11 3" xfId="43469"/>
    <cellStyle name="Total 9 2 11 3 2" xfId="43470"/>
    <cellStyle name="Total 9 2 11 3 3" xfId="43471"/>
    <cellStyle name="Total 9 2 11 4" xfId="43472"/>
    <cellStyle name="Total 9 2 11 4 2" xfId="43473"/>
    <cellStyle name="Total 9 2 11 4 3" xfId="43474"/>
    <cellStyle name="Total 9 2 11 5" xfId="43475"/>
    <cellStyle name="Total 9 2 11 5 2" xfId="43476"/>
    <cellStyle name="Total 9 2 11 5 3" xfId="43477"/>
    <cellStyle name="Total 9 2 11 6" xfId="43478"/>
    <cellStyle name="Total 9 2 11 7" xfId="43479"/>
    <cellStyle name="Total 9 2 12" xfId="43480"/>
    <cellStyle name="Total 9 2 12 2" xfId="43481"/>
    <cellStyle name="Total 9 2 12 2 2" xfId="43482"/>
    <cellStyle name="Total 9 2 12 2 3" xfId="43483"/>
    <cellStyle name="Total 9 2 12 3" xfId="43484"/>
    <cellStyle name="Total 9 2 12 3 2" xfId="43485"/>
    <cellStyle name="Total 9 2 12 3 3" xfId="43486"/>
    <cellStyle name="Total 9 2 12 4" xfId="43487"/>
    <cellStyle name="Total 9 2 12 4 2" xfId="43488"/>
    <cellStyle name="Total 9 2 12 4 3" xfId="43489"/>
    <cellStyle name="Total 9 2 12 5" xfId="43490"/>
    <cellStyle name="Total 9 2 12 5 2" xfId="43491"/>
    <cellStyle name="Total 9 2 12 5 3" xfId="43492"/>
    <cellStyle name="Total 9 2 12 6" xfId="43493"/>
    <cellStyle name="Total 9 2 12 7" xfId="43494"/>
    <cellStyle name="Total 9 2 13" xfId="43495"/>
    <cellStyle name="Total 9 2 13 2" xfId="43496"/>
    <cellStyle name="Total 9 2 13 2 2" xfId="43497"/>
    <cellStyle name="Total 9 2 13 2 3" xfId="43498"/>
    <cellStyle name="Total 9 2 13 3" xfId="43499"/>
    <cellStyle name="Total 9 2 13 3 2" xfId="43500"/>
    <cellStyle name="Total 9 2 13 3 3" xfId="43501"/>
    <cellStyle name="Total 9 2 13 4" xfId="43502"/>
    <cellStyle name="Total 9 2 13 4 2" xfId="43503"/>
    <cellStyle name="Total 9 2 13 4 3" xfId="43504"/>
    <cellStyle name="Total 9 2 13 5" xfId="43505"/>
    <cellStyle name="Total 9 2 13 5 2" xfId="43506"/>
    <cellStyle name="Total 9 2 13 5 3" xfId="43507"/>
    <cellStyle name="Total 9 2 13 6" xfId="43508"/>
    <cellStyle name="Total 9 2 13 7" xfId="43509"/>
    <cellStyle name="Total 9 2 14" xfId="43510"/>
    <cellStyle name="Total 9 2 14 2" xfId="43511"/>
    <cellStyle name="Total 9 2 14 2 2" xfId="43512"/>
    <cellStyle name="Total 9 2 14 2 3" xfId="43513"/>
    <cellStyle name="Total 9 2 14 3" xfId="43514"/>
    <cellStyle name="Total 9 2 14 3 2" xfId="43515"/>
    <cellStyle name="Total 9 2 14 3 3" xfId="43516"/>
    <cellStyle name="Total 9 2 14 4" xfId="43517"/>
    <cellStyle name="Total 9 2 14 4 2" xfId="43518"/>
    <cellStyle name="Total 9 2 14 4 3" xfId="43519"/>
    <cellStyle name="Total 9 2 14 5" xfId="43520"/>
    <cellStyle name="Total 9 2 14 5 2" xfId="43521"/>
    <cellStyle name="Total 9 2 14 5 3" xfId="43522"/>
    <cellStyle name="Total 9 2 14 6" xfId="43523"/>
    <cellStyle name="Total 9 2 14 7" xfId="43524"/>
    <cellStyle name="Total 9 2 15" xfId="43525"/>
    <cellStyle name="Total 9 2 15 2" xfId="43526"/>
    <cellStyle name="Total 9 2 15 2 2" xfId="43527"/>
    <cellStyle name="Total 9 2 15 2 3" xfId="43528"/>
    <cellStyle name="Total 9 2 15 3" xfId="43529"/>
    <cellStyle name="Total 9 2 15 3 2" xfId="43530"/>
    <cellStyle name="Total 9 2 15 3 3" xfId="43531"/>
    <cellStyle name="Total 9 2 15 4" xfId="43532"/>
    <cellStyle name="Total 9 2 15 4 2" xfId="43533"/>
    <cellStyle name="Total 9 2 15 4 3" xfId="43534"/>
    <cellStyle name="Total 9 2 15 5" xfId="43535"/>
    <cellStyle name="Total 9 2 15 5 2" xfId="43536"/>
    <cellStyle name="Total 9 2 15 5 3" xfId="43537"/>
    <cellStyle name="Total 9 2 15 6" xfId="43538"/>
    <cellStyle name="Total 9 2 15 7" xfId="43539"/>
    <cellStyle name="Total 9 2 16" xfId="43540"/>
    <cellStyle name="Total 9 2 16 2" xfId="43541"/>
    <cellStyle name="Total 9 2 16 2 2" xfId="43542"/>
    <cellStyle name="Total 9 2 16 2 3" xfId="43543"/>
    <cellStyle name="Total 9 2 16 3" xfId="43544"/>
    <cellStyle name="Total 9 2 16 3 2" xfId="43545"/>
    <cellStyle name="Total 9 2 16 3 3" xfId="43546"/>
    <cellStyle name="Total 9 2 16 4" xfId="43547"/>
    <cellStyle name="Total 9 2 16 4 2" xfId="43548"/>
    <cellStyle name="Total 9 2 16 4 3" xfId="43549"/>
    <cellStyle name="Total 9 2 16 5" xfId="43550"/>
    <cellStyle name="Total 9 2 16 5 2" xfId="43551"/>
    <cellStyle name="Total 9 2 16 5 3" xfId="43552"/>
    <cellStyle name="Total 9 2 16 6" xfId="43553"/>
    <cellStyle name="Total 9 2 16 7" xfId="43554"/>
    <cellStyle name="Total 9 2 17" xfId="43555"/>
    <cellStyle name="Total 9 2 17 2" xfId="43556"/>
    <cellStyle name="Total 9 2 17 2 2" xfId="43557"/>
    <cellStyle name="Total 9 2 17 2 3" xfId="43558"/>
    <cellStyle name="Total 9 2 17 3" xfId="43559"/>
    <cellStyle name="Total 9 2 17 3 2" xfId="43560"/>
    <cellStyle name="Total 9 2 17 3 3" xfId="43561"/>
    <cellStyle name="Total 9 2 17 4" xfId="43562"/>
    <cellStyle name="Total 9 2 17 4 2" xfId="43563"/>
    <cellStyle name="Total 9 2 17 4 3" xfId="43564"/>
    <cellStyle name="Total 9 2 17 5" xfId="43565"/>
    <cellStyle name="Total 9 2 17 5 2" xfId="43566"/>
    <cellStyle name="Total 9 2 17 5 3" xfId="43567"/>
    <cellStyle name="Total 9 2 17 6" xfId="43568"/>
    <cellStyle name="Total 9 2 17 7" xfId="43569"/>
    <cellStyle name="Total 9 2 18" xfId="43570"/>
    <cellStyle name="Total 9 2 18 2" xfId="43571"/>
    <cellStyle name="Total 9 2 18 2 2" xfId="43572"/>
    <cellStyle name="Total 9 2 18 2 3" xfId="43573"/>
    <cellStyle name="Total 9 2 18 3" xfId="43574"/>
    <cellStyle name="Total 9 2 18 3 2" xfId="43575"/>
    <cellStyle name="Total 9 2 18 3 3" xfId="43576"/>
    <cellStyle name="Total 9 2 18 4" xfId="43577"/>
    <cellStyle name="Total 9 2 18 4 2" xfId="43578"/>
    <cellStyle name="Total 9 2 18 4 3" xfId="43579"/>
    <cellStyle name="Total 9 2 18 5" xfId="43580"/>
    <cellStyle name="Total 9 2 18 5 2" xfId="43581"/>
    <cellStyle name="Total 9 2 18 5 3" xfId="43582"/>
    <cellStyle name="Total 9 2 18 6" xfId="43583"/>
    <cellStyle name="Total 9 2 18 7" xfId="43584"/>
    <cellStyle name="Total 9 2 19" xfId="43585"/>
    <cellStyle name="Total 9 2 19 2" xfId="43586"/>
    <cellStyle name="Total 9 2 19 3" xfId="43587"/>
    <cellStyle name="Total 9 2 2" xfId="43588"/>
    <cellStyle name="Total 9 2 2 2" xfId="43589"/>
    <cellStyle name="Total 9 2 2 2 2" xfId="43590"/>
    <cellStyle name="Total 9 2 2 2 3" xfId="43591"/>
    <cellStyle name="Total 9 2 2 2 4" xfId="43592"/>
    <cellStyle name="Total 9 2 2 3" xfId="43593"/>
    <cellStyle name="Total 9 2 2 3 2" xfId="43594"/>
    <cellStyle name="Total 9 2 2 3 3" xfId="43595"/>
    <cellStyle name="Total 9 2 2 4" xfId="43596"/>
    <cellStyle name="Total 9 2 2 4 2" xfId="43597"/>
    <cellStyle name="Total 9 2 2 4 3" xfId="43598"/>
    <cellStyle name="Total 9 2 2 5" xfId="43599"/>
    <cellStyle name="Total 9 2 2 5 2" xfId="43600"/>
    <cellStyle name="Total 9 2 2 5 3" xfId="43601"/>
    <cellStyle name="Total 9 2 2 6" xfId="43602"/>
    <cellStyle name="Total 9 2 2 6 2" xfId="43603"/>
    <cellStyle name="Total 9 2 2 6 3" xfId="43604"/>
    <cellStyle name="Total 9 2 2 7" xfId="43605"/>
    <cellStyle name="Total 9 2 2 8" xfId="43606"/>
    <cellStyle name="Total 9 2 2 9" xfId="43607"/>
    <cellStyle name="Total 9 2 20" xfId="43608"/>
    <cellStyle name="Total 9 2 20 2" xfId="43609"/>
    <cellStyle name="Total 9 2 20 3" xfId="43610"/>
    <cellStyle name="Total 9 2 21" xfId="43611"/>
    <cellStyle name="Total 9 2 21 2" xfId="43612"/>
    <cellStyle name="Total 9 2 21 3" xfId="43613"/>
    <cellStyle name="Total 9 2 22" xfId="43614"/>
    <cellStyle name="Total 9 2 3" xfId="43615"/>
    <cellStyle name="Total 9 2 3 2" xfId="43616"/>
    <cellStyle name="Total 9 2 3 2 2" xfId="43617"/>
    <cellStyle name="Total 9 2 3 2 3" xfId="43618"/>
    <cellStyle name="Total 9 2 3 3" xfId="43619"/>
    <cellStyle name="Total 9 2 3 3 2" xfId="43620"/>
    <cellStyle name="Total 9 2 3 3 3" xfId="43621"/>
    <cellStyle name="Total 9 2 3 4" xfId="43622"/>
    <cellStyle name="Total 9 2 3 4 2" xfId="43623"/>
    <cellStyle name="Total 9 2 3 4 3" xfId="43624"/>
    <cellStyle name="Total 9 2 3 5" xfId="43625"/>
    <cellStyle name="Total 9 2 3 5 2" xfId="43626"/>
    <cellStyle name="Total 9 2 3 5 3" xfId="43627"/>
    <cellStyle name="Total 9 2 3 6" xfId="43628"/>
    <cellStyle name="Total 9 2 3 7" xfId="43629"/>
    <cellStyle name="Total 9 2 3 8" xfId="43630"/>
    <cellStyle name="Total 9 2 4" xfId="43631"/>
    <cellStyle name="Total 9 2 4 2" xfId="43632"/>
    <cellStyle name="Total 9 2 4 2 2" xfId="43633"/>
    <cellStyle name="Total 9 2 4 2 3" xfId="43634"/>
    <cellStyle name="Total 9 2 4 3" xfId="43635"/>
    <cellStyle name="Total 9 2 4 3 2" xfId="43636"/>
    <cellStyle name="Total 9 2 4 3 3" xfId="43637"/>
    <cellStyle name="Total 9 2 4 4" xfId="43638"/>
    <cellStyle name="Total 9 2 4 4 2" xfId="43639"/>
    <cellStyle name="Total 9 2 4 4 3" xfId="43640"/>
    <cellStyle name="Total 9 2 4 5" xfId="43641"/>
    <cellStyle name="Total 9 2 4 5 2" xfId="43642"/>
    <cellStyle name="Total 9 2 4 5 3" xfId="43643"/>
    <cellStyle name="Total 9 2 4 6" xfId="43644"/>
    <cellStyle name="Total 9 2 4 7" xfId="43645"/>
    <cellStyle name="Total 9 2 5" xfId="43646"/>
    <cellStyle name="Total 9 2 5 2" xfId="43647"/>
    <cellStyle name="Total 9 2 5 2 2" xfId="43648"/>
    <cellStyle name="Total 9 2 5 2 3" xfId="43649"/>
    <cellStyle name="Total 9 2 5 3" xfId="43650"/>
    <cellStyle name="Total 9 2 5 3 2" xfId="43651"/>
    <cellStyle name="Total 9 2 5 3 3" xfId="43652"/>
    <cellStyle name="Total 9 2 5 4" xfId="43653"/>
    <cellStyle name="Total 9 2 5 4 2" xfId="43654"/>
    <cellStyle name="Total 9 2 5 4 3" xfId="43655"/>
    <cellStyle name="Total 9 2 5 5" xfId="43656"/>
    <cellStyle name="Total 9 2 5 5 2" xfId="43657"/>
    <cellStyle name="Total 9 2 5 5 3" xfId="43658"/>
    <cellStyle name="Total 9 2 5 6" xfId="43659"/>
    <cellStyle name="Total 9 2 5 7" xfId="43660"/>
    <cellStyle name="Total 9 2 6" xfId="43661"/>
    <cellStyle name="Total 9 2 6 2" xfId="43662"/>
    <cellStyle name="Total 9 2 6 2 2" xfId="43663"/>
    <cellStyle name="Total 9 2 6 2 3" xfId="43664"/>
    <cellStyle name="Total 9 2 6 3" xfId="43665"/>
    <cellStyle name="Total 9 2 6 3 2" xfId="43666"/>
    <cellStyle name="Total 9 2 6 3 3" xfId="43667"/>
    <cellStyle name="Total 9 2 6 4" xfId="43668"/>
    <cellStyle name="Total 9 2 6 4 2" xfId="43669"/>
    <cellStyle name="Total 9 2 6 4 3" xfId="43670"/>
    <cellStyle name="Total 9 2 6 5" xfId="43671"/>
    <cellStyle name="Total 9 2 6 5 2" xfId="43672"/>
    <cellStyle name="Total 9 2 6 5 3" xfId="43673"/>
    <cellStyle name="Total 9 2 6 6" xfId="43674"/>
    <cellStyle name="Total 9 2 6 7" xfId="43675"/>
    <cellStyle name="Total 9 2 7" xfId="43676"/>
    <cellStyle name="Total 9 2 7 2" xfId="43677"/>
    <cellStyle name="Total 9 2 7 2 2" xfId="43678"/>
    <cellStyle name="Total 9 2 7 2 3" xfId="43679"/>
    <cellStyle name="Total 9 2 7 3" xfId="43680"/>
    <cellStyle name="Total 9 2 7 3 2" xfId="43681"/>
    <cellStyle name="Total 9 2 7 3 3" xfId="43682"/>
    <cellStyle name="Total 9 2 7 4" xfId="43683"/>
    <cellStyle name="Total 9 2 7 4 2" xfId="43684"/>
    <cellStyle name="Total 9 2 7 4 3" xfId="43685"/>
    <cellStyle name="Total 9 2 7 5" xfId="43686"/>
    <cellStyle name="Total 9 2 7 5 2" xfId="43687"/>
    <cellStyle name="Total 9 2 7 5 3" xfId="43688"/>
    <cellStyle name="Total 9 2 7 6" xfId="43689"/>
    <cellStyle name="Total 9 2 7 7" xfId="43690"/>
    <cellStyle name="Total 9 2 8" xfId="43691"/>
    <cellStyle name="Total 9 2 8 2" xfId="43692"/>
    <cellStyle name="Total 9 2 8 2 2" xfId="43693"/>
    <cellStyle name="Total 9 2 8 2 3" xfId="43694"/>
    <cellStyle name="Total 9 2 8 3" xfId="43695"/>
    <cellStyle name="Total 9 2 8 3 2" xfId="43696"/>
    <cellStyle name="Total 9 2 8 3 3" xfId="43697"/>
    <cellStyle name="Total 9 2 8 4" xfId="43698"/>
    <cellStyle name="Total 9 2 8 4 2" xfId="43699"/>
    <cellStyle name="Total 9 2 8 4 3" xfId="43700"/>
    <cellStyle name="Total 9 2 8 5" xfId="43701"/>
    <cellStyle name="Total 9 2 8 5 2" xfId="43702"/>
    <cellStyle name="Total 9 2 8 5 3" xfId="43703"/>
    <cellStyle name="Total 9 2 8 6" xfId="43704"/>
    <cellStyle name="Total 9 2 8 7" xfId="43705"/>
    <cellStyle name="Total 9 2 9" xfId="43706"/>
    <cellStyle name="Total 9 2 9 2" xfId="43707"/>
    <cellStyle name="Total 9 2 9 2 2" xfId="43708"/>
    <cellStyle name="Total 9 2 9 2 3" xfId="43709"/>
    <cellStyle name="Total 9 2 9 3" xfId="43710"/>
    <cellStyle name="Total 9 2 9 3 2" xfId="43711"/>
    <cellStyle name="Total 9 2 9 3 3" xfId="43712"/>
    <cellStyle name="Total 9 2 9 4" xfId="43713"/>
    <cellStyle name="Total 9 2 9 4 2" xfId="43714"/>
    <cellStyle name="Total 9 2 9 4 3" xfId="43715"/>
    <cellStyle name="Total 9 2 9 5" xfId="43716"/>
    <cellStyle name="Total 9 2 9 5 2" xfId="43717"/>
    <cellStyle name="Total 9 2 9 5 3" xfId="43718"/>
    <cellStyle name="Total 9 2 9 6" xfId="43719"/>
    <cellStyle name="Total 9 2 9 7" xfId="43720"/>
    <cellStyle name="Total 9 3" xfId="43721"/>
    <cellStyle name="Total 9 3 10" xfId="43722"/>
    <cellStyle name="Total 9 3 2" xfId="43723"/>
    <cellStyle name="Total 9 3 2 2" xfId="43724"/>
    <cellStyle name="Total 9 3 2 3" xfId="43725"/>
    <cellStyle name="Total 9 3 2 4" xfId="43726"/>
    <cellStyle name="Total 9 3 3" xfId="43727"/>
    <cellStyle name="Total 9 3 3 2" xfId="43728"/>
    <cellStyle name="Total 9 3 3 3" xfId="43729"/>
    <cellStyle name="Total 9 3 4" xfId="43730"/>
    <cellStyle name="Total 9 3 4 2" xfId="43731"/>
    <cellStyle name="Total 9 3 4 3" xfId="43732"/>
    <cellStyle name="Total 9 3 5" xfId="43733"/>
    <cellStyle name="Total 9 3 5 2" xfId="43734"/>
    <cellStyle name="Total 9 3 5 3" xfId="43735"/>
    <cellStyle name="Total 9 3 6" xfId="43736"/>
    <cellStyle name="Total 9 3 6 2" xfId="43737"/>
    <cellStyle name="Total 9 3 6 3" xfId="43738"/>
    <cellStyle name="Total 9 3 7" xfId="43739"/>
    <cellStyle name="Total 9 3 7 2" xfId="43740"/>
    <cellStyle name="Total 9 3 7 3" xfId="43741"/>
    <cellStyle name="Total 9 3 8" xfId="43742"/>
    <cellStyle name="Total 9 3 9" xfId="43743"/>
    <cellStyle name="Total 9 4" xfId="43744"/>
    <cellStyle name="Total 9 4 2" xfId="43745"/>
    <cellStyle name="Total 9 4 2 2" xfId="43746"/>
    <cellStyle name="Total 9 4 2 3" xfId="43747"/>
    <cellStyle name="Total 9 4 3" xfId="43748"/>
    <cellStyle name="Total 9 4 3 2" xfId="43749"/>
    <cellStyle name="Total 9 4 3 3" xfId="43750"/>
    <cellStyle name="Total 9 4 4" xfId="43751"/>
    <cellStyle name="Total 9 4 4 2" xfId="43752"/>
    <cellStyle name="Total 9 4 4 3" xfId="43753"/>
    <cellStyle name="Total 9 4 5" xfId="43754"/>
    <cellStyle name="Total 9 4 5 2" xfId="43755"/>
    <cellStyle name="Total 9 4 5 3" xfId="43756"/>
    <cellStyle name="Total 9 4 6" xfId="43757"/>
    <cellStyle name="Total 9 4 7" xfId="43758"/>
    <cellStyle name="Total 9 4 8" xfId="43759"/>
    <cellStyle name="Total 9 5" xfId="43760"/>
    <cellStyle name="Total 9 5 2" xfId="43761"/>
    <cellStyle name="Total 9 5 2 2" xfId="43762"/>
    <cellStyle name="Total 9 5 2 3" xfId="43763"/>
    <cellStyle name="Total 9 5 3" xfId="43764"/>
    <cellStyle name="Total 9 5 3 2" xfId="43765"/>
    <cellStyle name="Total 9 5 3 3" xfId="43766"/>
    <cellStyle name="Total 9 5 4" xfId="43767"/>
    <cellStyle name="Total 9 5 4 2" xfId="43768"/>
    <cellStyle name="Total 9 5 4 3" xfId="43769"/>
    <cellStyle name="Total 9 5 5" xfId="43770"/>
    <cellStyle name="Total 9 5 5 2" xfId="43771"/>
    <cellStyle name="Total 9 5 5 3" xfId="43772"/>
    <cellStyle name="Total 9 5 6" xfId="43773"/>
    <cellStyle name="Total 9 5 7" xfId="43774"/>
    <cellStyle name="Total 9 6" xfId="43775"/>
    <cellStyle name="Total 9 6 2" xfId="43776"/>
    <cellStyle name="Total 9 6 3" xfId="43777"/>
    <cellStyle name="Total 9 7" xfId="43778"/>
    <cellStyle name="Total Bold" xfId="43779"/>
    <cellStyle name="Total Bold 10" xfId="43780"/>
    <cellStyle name="Total Bold 10 2" xfId="43781"/>
    <cellStyle name="Total Bold 10 2 2" xfId="43782"/>
    <cellStyle name="Total Bold 10 2 2 2" xfId="43783"/>
    <cellStyle name="Total Bold 10 2 2 3" xfId="43784"/>
    <cellStyle name="Total Bold 10 2 3" xfId="43785"/>
    <cellStyle name="Total Bold 10 2 3 2" xfId="43786"/>
    <cellStyle name="Total Bold 10 2 3 3" xfId="43787"/>
    <cellStyle name="Total Bold 10 2 4" xfId="43788"/>
    <cellStyle name="Total Bold 10 2 4 2" xfId="43789"/>
    <cellStyle name="Total Bold 10 2 4 3" xfId="43790"/>
    <cellStyle name="Total Bold 10 2 5" xfId="43791"/>
    <cellStyle name="Total Bold 10 2 6" xfId="43792"/>
    <cellStyle name="Total Bold 10 3" xfId="43793"/>
    <cellStyle name="Total Bold 10 3 2" xfId="43794"/>
    <cellStyle name="Total Bold 10 3 3" xfId="43795"/>
    <cellStyle name="Total Bold 10 4" xfId="43796"/>
    <cellStyle name="Total Bold 10 4 2" xfId="43797"/>
    <cellStyle name="Total Bold 10 4 3" xfId="43798"/>
    <cellStyle name="Total Bold 10 5" xfId="43799"/>
    <cellStyle name="Total Bold 10 5 2" xfId="43800"/>
    <cellStyle name="Total Bold 10 5 3" xfId="43801"/>
    <cellStyle name="Total Bold 10 6" xfId="43802"/>
    <cellStyle name="Total Bold 10 6 2" xfId="43803"/>
    <cellStyle name="Total Bold 10 6 3" xfId="43804"/>
    <cellStyle name="Total Bold 10 7" xfId="43805"/>
    <cellStyle name="Total Bold 10 7 2" xfId="43806"/>
    <cellStyle name="Total Bold 10 7 3" xfId="43807"/>
    <cellStyle name="Total Bold 10 8" xfId="43808"/>
    <cellStyle name="Total Bold 10 9" xfId="43809"/>
    <cellStyle name="Total Bold 11" xfId="43810"/>
    <cellStyle name="Total Bold 11 2" xfId="43811"/>
    <cellStyle name="Total Bold 11 2 2" xfId="43812"/>
    <cellStyle name="Total Bold 11 2 2 2" xfId="43813"/>
    <cellStyle name="Total Bold 11 2 2 3" xfId="43814"/>
    <cellStyle name="Total Bold 11 2 3" xfId="43815"/>
    <cellStyle name="Total Bold 11 2 3 2" xfId="43816"/>
    <cellStyle name="Total Bold 11 2 3 3" xfId="43817"/>
    <cellStyle name="Total Bold 11 2 4" xfId="43818"/>
    <cellStyle name="Total Bold 11 2 4 2" xfId="43819"/>
    <cellStyle name="Total Bold 11 2 4 3" xfId="43820"/>
    <cellStyle name="Total Bold 11 2 5" xfId="43821"/>
    <cellStyle name="Total Bold 11 2 6" xfId="43822"/>
    <cellStyle name="Total Bold 11 3" xfId="43823"/>
    <cellStyle name="Total Bold 11 3 2" xfId="43824"/>
    <cellStyle name="Total Bold 11 3 3" xfId="43825"/>
    <cellStyle name="Total Bold 11 4" xfId="43826"/>
    <cellStyle name="Total Bold 11 4 2" xfId="43827"/>
    <cellStyle name="Total Bold 11 4 3" xfId="43828"/>
    <cellStyle name="Total Bold 11 5" xfId="43829"/>
    <cellStyle name="Total Bold 11 5 2" xfId="43830"/>
    <cellStyle name="Total Bold 11 5 3" xfId="43831"/>
    <cellStyle name="Total Bold 11 6" xfId="43832"/>
    <cellStyle name="Total Bold 11 6 2" xfId="43833"/>
    <cellStyle name="Total Bold 11 6 3" xfId="43834"/>
    <cellStyle name="Total Bold 11 7" xfId="43835"/>
    <cellStyle name="Total Bold 11 7 2" xfId="43836"/>
    <cellStyle name="Total Bold 11 7 3" xfId="43837"/>
    <cellStyle name="Total Bold 11 8" xfId="43838"/>
    <cellStyle name="Total Bold 11 9" xfId="43839"/>
    <cellStyle name="Total Bold 12" xfId="43840"/>
    <cellStyle name="Total Bold 12 2" xfId="43841"/>
    <cellStyle name="Total Bold 12 2 2" xfId="43842"/>
    <cellStyle name="Total Bold 12 2 2 2" xfId="43843"/>
    <cellStyle name="Total Bold 12 2 2 3" xfId="43844"/>
    <cellStyle name="Total Bold 12 2 3" xfId="43845"/>
    <cellStyle name="Total Bold 12 2 3 2" xfId="43846"/>
    <cellStyle name="Total Bold 12 2 3 3" xfId="43847"/>
    <cellStyle name="Total Bold 12 2 4" xfId="43848"/>
    <cellStyle name="Total Bold 12 2 4 2" xfId="43849"/>
    <cellStyle name="Total Bold 12 2 4 3" xfId="43850"/>
    <cellStyle name="Total Bold 12 2 5" xfId="43851"/>
    <cellStyle name="Total Bold 12 2 6" xfId="43852"/>
    <cellStyle name="Total Bold 12 3" xfId="43853"/>
    <cellStyle name="Total Bold 12 3 2" xfId="43854"/>
    <cellStyle name="Total Bold 12 3 3" xfId="43855"/>
    <cellStyle name="Total Bold 12 4" xfId="43856"/>
    <cellStyle name="Total Bold 12 4 2" xfId="43857"/>
    <cellStyle name="Total Bold 12 4 3" xfId="43858"/>
    <cellStyle name="Total Bold 12 5" xfId="43859"/>
    <cellStyle name="Total Bold 12 5 2" xfId="43860"/>
    <cellStyle name="Total Bold 12 5 3" xfId="43861"/>
    <cellStyle name="Total Bold 12 6" xfId="43862"/>
    <cellStyle name="Total Bold 12 6 2" xfId="43863"/>
    <cellStyle name="Total Bold 12 6 3" xfId="43864"/>
    <cellStyle name="Total Bold 12 7" xfId="43865"/>
    <cellStyle name="Total Bold 12 7 2" xfId="43866"/>
    <cellStyle name="Total Bold 12 7 3" xfId="43867"/>
    <cellStyle name="Total Bold 12 8" xfId="43868"/>
    <cellStyle name="Total Bold 12 9" xfId="43869"/>
    <cellStyle name="Total Bold 13" xfId="43870"/>
    <cellStyle name="Total Bold 13 2" xfId="43871"/>
    <cellStyle name="Total Bold 13 2 2" xfId="43872"/>
    <cellStyle name="Total Bold 13 2 2 2" xfId="43873"/>
    <cellStyle name="Total Bold 13 2 2 3" xfId="43874"/>
    <cellStyle name="Total Bold 13 2 3" xfId="43875"/>
    <cellStyle name="Total Bold 13 2 3 2" xfId="43876"/>
    <cellStyle name="Total Bold 13 2 3 3" xfId="43877"/>
    <cellStyle name="Total Bold 13 2 4" xfId="43878"/>
    <cellStyle name="Total Bold 13 2 4 2" xfId="43879"/>
    <cellStyle name="Total Bold 13 2 4 3" xfId="43880"/>
    <cellStyle name="Total Bold 13 2 5" xfId="43881"/>
    <cellStyle name="Total Bold 13 2 6" xfId="43882"/>
    <cellStyle name="Total Bold 13 3" xfId="43883"/>
    <cellStyle name="Total Bold 13 3 2" xfId="43884"/>
    <cellStyle name="Total Bold 13 3 3" xfId="43885"/>
    <cellStyle name="Total Bold 13 4" xfId="43886"/>
    <cellStyle name="Total Bold 13 4 2" xfId="43887"/>
    <cellStyle name="Total Bold 13 4 3" xfId="43888"/>
    <cellStyle name="Total Bold 13 5" xfId="43889"/>
    <cellStyle name="Total Bold 13 5 2" xfId="43890"/>
    <cellStyle name="Total Bold 13 5 3" xfId="43891"/>
    <cellStyle name="Total Bold 13 6" xfId="43892"/>
    <cellStyle name="Total Bold 13 6 2" xfId="43893"/>
    <cellStyle name="Total Bold 13 6 3" xfId="43894"/>
    <cellStyle name="Total Bold 13 7" xfId="43895"/>
    <cellStyle name="Total Bold 13 7 2" xfId="43896"/>
    <cellStyle name="Total Bold 13 7 3" xfId="43897"/>
    <cellStyle name="Total Bold 13 8" xfId="43898"/>
    <cellStyle name="Total Bold 13 9" xfId="43899"/>
    <cellStyle name="Total Bold 14" xfId="43900"/>
    <cellStyle name="Total Bold 14 2" xfId="43901"/>
    <cellStyle name="Total Bold 14 2 2" xfId="43902"/>
    <cellStyle name="Total Bold 14 2 2 2" xfId="43903"/>
    <cellStyle name="Total Bold 14 2 2 3" xfId="43904"/>
    <cellStyle name="Total Bold 14 2 3" xfId="43905"/>
    <cellStyle name="Total Bold 14 2 3 2" xfId="43906"/>
    <cellStyle name="Total Bold 14 2 3 3" xfId="43907"/>
    <cellStyle name="Total Bold 14 2 4" xfId="43908"/>
    <cellStyle name="Total Bold 14 2 4 2" xfId="43909"/>
    <cellStyle name="Total Bold 14 2 4 3" xfId="43910"/>
    <cellStyle name="Total Bold 14 2 5" xfId="43911"/>
    <cellStyle name="Total Bold 14 2 6" xfId="43912"/>
    <cellStyle name="Total Bold 14 3" xfId="43913"/>
    <cellStyle name="Total Bold 14 3 2" xfId="43914"/>
    <cellStyle name="Total Bold 14 3 3" xfId="43915"/>
    <cellStyle name="Total Bold 14 4" xfId="43916"/>
    <cellStyle name="Total Bold 14 4 2" xfId="43917"/>
    <cellStyle name="Total Bold 14 4 3" xfId="43918"/>
    <cellStyle name="Total Bold 14 5" xfId="43919"/>
    <cellStyle name="Total Bold 14 5 2" xfId="43920"/>
    <cellStyle name="Total Bold 14 5 3" xfId="43921"/>
    <cellStyle name="Total Bold 14 6" xfId="43922"/>
    <cellStyle name="Total Bold 14 6 2" xfId="43923"/>
    <cellStyle name="Total Bold 14 6 3" xfId="43924"/>
    <cellStyle name="Total Bold 14 7" xfId="43925"/>
    <cellStyle name="Total Bold 14 7 2" xfId="43926"/>
    <cellStyle name="Total Bold 14 7 3" xfId="43927"/>
    <cellStyle name="Total Bold 14 8" xfId="43928"/>
    <cellStyle name="Total Bold 14 9" xfId="43929"/>
    <cellStyle name="Total Bold 15" xfId="43930"/>
    <cellStyle name="Total Bold 15 2" xfId="43931"/>
    <cellStyle name="Total Bold 15 2 2" xfId="43932"/>
    <cellStyle name="Total Bold 15 2 2 2" xfId="43933"/>
    <cellStyle name="Total Bold 15 2 2 3" xfId="43934"/>
    <cellStyle name="Total Bold 15 2 3" xfId="43935"/>
    <cellStyle name="Total Bold 15 2 3 2" xfId="43936"/>
    <cellStyle name="Total Bold 15 2 3 3" xfId="43937"/>
    <cellStyle name="Total Bold 15 2 4" xfId="43938"/>
    <cellStyle name="Total Bold 15 2 4 2" xfId="43939"/>
    <cellStyle name="Total Bold 15 2 4 3" xfId="43940"/>
    <cellStyle name="Total Bold 15 2 5" xfId="43941"/>
    <cellStyle name="Total Bold 15 2 6" xfId="43942"/>
    <cellStyle name="Total Bold 15 3" xfId="43943"/>
    <cellStyle name="Total Bold 15 3 2" xfId="43944"/>
    <cellStyle name="Total Bold 15 3 3" xfId="43945"/>
    <cellStyle name="Total Bold 15 4" xfId="43946"/>
    <cellStyle name="Total Bold 15 4 2" xfId="43947"/>
    <cellStyle name="Total Bold 15 4 3" xfId="43948"/>
    <cellStyle name="Total Bold 15 5" xfId="43949"/>
    <cellStyle name="Total Bold 15 5 2" xfId="43950"/>
    <cellStyle name="Total Bold 15 5 3" xfId="43951"/>
    <cellStyle name="Total Bold 15 6" xfId="43952"/>
    <cellStyle name="Total Bold 15 6 2" xfId="43953"/>
    <cellStyle name="Total Bold 15 6 3" xfId="43954"/>
    <cellStyle name="Total Bold 15 7" xfId="43955"/>
    <cellStyle name="Total Bold 15 7 2" xfId="43956"/>
    <cellStyle name="Total Bold 15 7 3" xfId="43957"/>
    <cellStyle name="Total Bold 15 8" xfId="43958"/>
    <cellStyle name="Total Bold 15 9" xfId="43959"/>
    <cellStyle name="Total Bold 16" xfId="43960"/>
    <cellStyle name="Total Bold 16 2" xfId="43961"/>
    <cellStyle name="Total Bold 16 2 2" xfId="43962"/>
    <cellStyle name="Total Bold 16 2 2 2" xfId="43963"/>
    <cellStyle name="Total Bold 16 2 2 3" xfId="43964"/>
    <cellStyle name="Total Bold 16 2 3" xfId="43965"/>
    <cellStyle name="Total Bold 16 2 3 2" xfId="43966"/>
    <cellStyle name="Total Bold 16 2 3 3" xfId="43967"/>
    <cellStyle name="Total Bold 16 2 4" xfId="43968"/>
    <cellStyle name="Total Bold 16 2 4 2" xfId="43969"/>
    <cellStyle name="Total Bold 16 2 4 3" xfId="43970"/>
    <cellStyle name="Total Bold 16 2 5" xfId="43971"/>
    <cellStyle name="Total Bold 16 2 6" xfId="43972"/>
    <cellStyle name="Total Bold 16 3" xfId="43973"/>
    <cellStyle name="Total Bold 16 3 2" xfId="43974"/>
    <cellStyle name="Total Bold 16 3 3" xfId="43975"/>
    <cellStyle name="Total Bold 16 4" xfId="43976"/>
    <cellStyle name="Total Bold 16 4 2" xfId="43977"/>
    <cellStyle name="Total Bold 16 4 3" xfId="43978"/>
    <cellStyle name="Total Bold 16 5" xfId="43979"/>
    <cellStyle name="Total Bold 16 5 2" xfId="43980"/>
    <cellStyle name="Total Bold 16 5 3" xfId="43981"/>
    <cellStyle name="Total Bold 16 6" xfId="43982"/>
    <cellStyle name="Total Bold 16 6 2" xfId="43983"/>
    <cellStyle name="Total Bold 16 6 3" xfId="43984"/>
    <cellStyle name="Total Bold 16 7" xfId="43985"/>
    <cellStyle name="Total Bold 16 7 2" xfId="43986"/>
    <cellStyle name="Total Bold 16 7 3" xfId="43987"/>
    <cellStyle name="Total Bold 16 8" xfId="43988"/>
    <cellStyle name="Total Bold 16 9" xfId="43989"/>
    <cellStyle name="Total Bold 17" xfId="43990"/>
    <cellStyle name="Total Bold 17 2" xfId="43991"/>
    <cellStyle name="Total Bold 17 2 2" xfId="43992"/>
    <cellStyle name="Total Bold 17 2 2 2" xfId="43993"/>
    <cellStyle name="Total Bold 17 2 2 3" xfId="43994"/>
    <cellStyle name="Total Bold 17 2 3" xfId="43995"/>
    <cellStyle name="Total Bold 17 2 3 2" xfId="43996"/>
    <cellStyle name="Total Bold 17 2 3 3" xfId="43997"/>
    <cellStyle name="Total Bold 17 2 4" xfId="43998"/>
    <cellStyle name="Total Bold 17 2 4 2" xfId="43999"/>
    <cellStyle name="Total Bold 17 2 4 3" xfId="44000"/>
    <cellStyle name="Total Bold 17 2 5" xfId="44001"/>
    <cellStyle name="Total Bold 17 2 6" xfId="44002"/>
    <cellStyle name="Total Bold 17 3" xfId="44003"/>
    <cellStyle name="Total Bold 17 3 2" xfId="44004"/>
    <cellStyle name="Total Bold 17 3 3" xfId="44005"/>
    <cellStyle name="Total Bold 17 4" xfId="44006"/>
    <cellStyle name="Total Bold 17 4 2" xfId="44007"/>
    <cellStyle name="Total Bold 17 4 3" xfId="44008"/>
    <cellStyle name="Total Bold 17 5" xfId="44009"/>
    <cellStyle name="Total Bold 17 5 2" xfId="44010"/>
    <cellStyle name="Total Bold 17 5 3" xfId="44011"/>
    <cellStyle name="Total Bold 17 6" xfId="44012"/>
    <cellStyle name="Total Bold 17 6 2" xfId="44013"/>
    <cellStyle name="Total Bold 17 6 3" xfId="44014"/>
    <cellStyle name="Total Bold 17 7" xfId="44015"/>
    <cellStyle name="Total Bold 17 7 2" xfId="44016"/>
    <cellStyle name="Total Bold 17 7 3" xfId="44017"/>
    <cellStyle name="Total Bold 17 8" xfId="44018"/>
    <cellStyle name="Total Bold 17 9" xfId="44019"/>
    <cellStyle name="Total Bold 18" xfId="44020"/>
    <cellStyle name="Total Bold 18 2" xfId="44021"/>
    <cellStyle name="Total Bold 18 2 2" xfId="44022"/>
    <cellStyle name="Total Bold 18 2 2 2" xfId="44023"/>
    <cellStyle name="Total Bold 18 2 2 3" xfId="44024"/>
    <cellStyle name="Total Bold 18 2 3" xfId="44025"/>
    <cellStyle name="Total Bold 18 2 3 2" xfId="44026"/>
    <cellStyle name="Total Bold 18 2 3 3" xfId="44027"/>
    <cellStyle name="Total Bold 18 2 4" xfId="44028"/>
    <cellStyle name="Total Bold 18 2 4 2" xfId="44029"/>
    <cellStyle name="Total Bold 18 2 4 3" xfId="44030"/>
    <cellStyle name="Total Bold 18 2 5" xfId="44031"/>
    <cellStyle name="Total Bold 18 2 6" xfId="44032"/>
    <cellStyle name="Total Bold 18 3" xfId="44033"/>
    <cellStyle name="Total Bold 18 3 2" xfId="44034"/>
    <cellStyle name="Total Bold 18 3 3" xfId="44035"/>
    <cellStyle name="Total Bold 18 4" xfId="44036"/>
    <cellStyle name="Total Bold 18 4 2" xfId="44037"/>
    <cellStyle name="Total Bold 18 4 3" xfId="44038"/>
    <cellStyle name="Total Bold 18 5" xfId="44039"/>
    <cellStyle name="Total Bold 18 5 2" xfId="44040"/>
    <cellStyle name="Total Bold 18 5 3" xfId="44041"/>
    <cellStyle name="Total Bold 18 6" xfId="44042"/>
    <cellStyle name="Total Bold 18 6 2" xfId="44043"/>
    <cellStyle name="Total Bold 18 6 3" xfId="44044"/>
    <cellStyle name="Total Bold 18 7" xfId="44045"/>
    <cellStyle name="Total Bold 18 7 2" xfId="44046"/>
    <cellStyle name="Total Bold 18 7 3" xfId="44047"/>
    <cellStyle name="Total Bold 18 8" xfId="44048"/>
    <cellStyle name="Total Bold 18 9" xfId="44049"/>
    <cellStyle name="Total Bold 19" xfId="44050"/>
    <cellStyle name="Total Bold 19 2" xfId="44051"/>
    <cellStyle name="Total Bold 19 2 2" xfId="44052"/>
    <cellStyle name="Total Bold 19 2 2 2" xfId="44053"/>
    <cellStyle name="Total Bold 19 2 2 3" xfId="44054"/>
    <cellStyle name="Total Bold 19 2 3" xfId="44055"/>
    <cellStyle name="Total Bold 19 2 3 2" xfId="44056"/>
    <cellStyle name="Total Bold 19 2 3 3" xfId="44057"/>
    <cellStyle name="Total Bold 19 2 4" xfId="44058"/>
    <cellStyle name="Total Bold 19 2 4 2" xfId="44059"/>
    <cellStyle name="Total Bold 19 2 4 3" xfId="44060"/>
    <cellStyle name="Total Bold 19 2 5" xfId="44061"/>
    <cellStyle name="Total Bold 19 2 6" xfId="44062"/>
    <cellStyle name="Total Bold 19 3" xfId="44063"/>
    <cellStyle name="Total Bold 19 3 2" xfId="44064"/>
    <cellStyle name="Total Bold 19 3 3" xfId="44065"/>
    <cellStyle name="Total Bold 19 4" xfId="44066"/>
    <cellStyle name="Total Bold 19 4 2" xfId="44067"/>
    <cellStyle name="Total Bold 19 4 3" xfId="44068"/>
    <cellStyle name="Total Bold 19 5" xfId="44069"/>
    <cellStyle name="Total Bold 19 5 2" xfId="44070"/>
    <cellStyle name="Total Bold 19 5 3" xfId="44071"/>
    <cellStyle name="Total Bold 19 6" xfId="44072"/>
    <cellStyle name="Total Bold 19 6 2" xfId="44073"/>
    <cellStyle name="Total Bold 19 6 3" xfId="44074"/>
    <cellStyle name="Total Bold 19 7" xfId="44075"/>
    <cellStyle name="Total Bold 19 7 2" xfId="44076"/>
    <cellStyle name="Total Bold 19 7 3" xfId="44077"/>
    <cellStyle name="Total Bold 19 8" xfId="44078"/>
    <cellStyle name="Total Bold 19 9" xfId="44079"/>
    <cellStyle name="Total Bold 2" xfId="44080"/>
    <cellStyle name="Total Bold 2 10" xfId="44081"/>
    <cellStyle name="Total Bold 2 2" xfId="44082"/>
    <cellStyle name="Total Bold 2 2 2" xfId="44083"/>
    <cellStyle name="Total Bold 2 2 2 2" xfId="44084"/>
    <cellStyle name="Total Bold 2 2 2 2 2" xfId="44085"/>
    <cellStyle name="Total Bold 2 2 2 2 3" xfId="44086"/>
    <cellStyle name="Total Bold 2 2 2 3" xfId="44087"/>
    <cellStyle name="Total Bold 2 2 2 3 2" xfId="44088"/>
    <cellStyle name="Total Bold 2 2 2 3 3" xfId="44089"/>
    <cellStyle name="Total Bold 2 2 2 4" xfId="44090"/>
    <cellStyle name="Total Bold 2 2 2 4 2" xfId="44091"/>
    <cellStyle name="Total Bold 2 2 2 4 3" xfId="44092"/>
    <cellStyle name="Total Bold 2 2 2 5" xfId="44093"/>
    <cellStyle name="Total Bold 2 2 2 6" xfId="44094"/>
    <cellStyle name="Total Bold 2 2 3" xfId="44095"/>
    <cellStyle name="Total Bold 2 2 3 2" xfId="44096"/>
    <cellStyle name="Total Bold 2 2 3 3" xfId="44097"/>
    <cellStyle name="Total Bold 2 2 4" xfId="44098"/>
    <cellStyle name="Total Bold 2 2 4 2" xfId="44099"/>
    <cellStyle name="Total Bold 2 2 4 3" xfId="44100"/>
    <cellStyle name="Total Bold 2 2 5" xfId="44101"/>
    <cellStyle name="Total Bold 2 2 5 2" xfId="44102"/>
    <cellStyle name="Total Bold 2 2 5 3" xfId="44103"/>
    <cellStyle name="Total Bold 2 2 6" xfId="44104"/>
    <cellStyle name="Total Bold 2 2 6 2" xfId="44105"/>
    <cellStyle name="Total Bold 2 2 6 3" xfId="44106"/>
    <cellStyle name="Total Bold 2 2 7" xfId="44107"/>
    <cellStyle name="Total Bold 2 2 7 2" xfId="44108"/>
    <cellStyle name="Total Bold 2 2 7 3" xfId="44109"/>
    <cellStyle name="Total Bold 2 2 8" xfId="44110"/>
    <cellStyle name="Total Bold 2 3" xfId="44111"/>
    <cellStyle name="Total Bold 2 3 2" xfId="44112"/>
    <cellStyle name="Total Bold 2 3 2 2" xfId="44113"/>
    <cellStyle name="Total Bold 2 3 2 2 2" xfId="44114"/>
    <cellStyle name="Total Bold 2 3 2 2 3" xfId="44115"/>
    <cellStyle name="Total Bold 2 3 2 3" xfId="44116"/>
    <cellStyle name="Total Bold 2 3 2 4" xfId="44117"/>
    <cellStyle name="Total Bold 2 3 3" xfId="44118"/>
    <cellStyle name="Total Bold 2 3 3 2" xfId="44119"/>
    <cellStyle name="Total Bold 2 3 3 3" xfId="44120"/>
    <cellStyle name="Total Bold 2 3 4" xfId="44121"/>
    <cellStyle name="Total Bold 2 3 4 2" xfId="44122"/>
    <cellStyle name="Total Bold 2 3 4 3" xfId="44123"/>
    <cellStyle name="Total Bold 2 3 5" xfId="44124"/>
    <cellStyle name="Total Bold 2 3 5 2" xfId="44125"/>
    <cellStyle name="Total Bold 2 3 5 3" xfId="44126"/>
    <cellStyle name="Total Bold 2 3 6" xfId="44127"/>
    <cellStyle name="Total Bold 2 3 6 2" xfId="44128"/>
    <cellStyle name="Total Bold 2 3 6 3" xfId="44129"/>
    <cellStyle name="Total Bold 2 3 7" xfId="44130"/>
    <cellStyle name="Total Bold 2 4" xfId="44131"/>
    <cellStyle name="Total Bold 2 4 2" xfId="44132"/>
    <cellStyle name="Total Bold 2 4 2 2" xfId="44133"/>
    <cellStyle name="Total Bold 2 4 2 3" xfId="44134"/>
    <cellStyle name="Total Bold 2 4 3" xfId="44135"/>
    <cellStyle name="Total Bold 2 4 3 2" xfId="44136"/>
    <cellStyle name="Total Bold 2 4 3 3" xfId="44137"/>
    <cellStyle name="Total Bold 2 4 4" xfId="44138"/>
    <cellStyle name="Total Bold 2 4 4 2" xfId="44139"/>
    <cellStyle name="Total Bold 2 4 4 3" xfId="44140"/>
    <cellStyle name="Total Bold 2 4 5" xfId="44141"/>
    <cellStyle name="Total Bold 2 4 6" xfId="44142"/>
    <cellStyle name="Total Bold 2 5" xfId="44143"/>
    <cellStyle name="Total Bold 2 5 2" xfId="44144"/>
    <cellStyle name="Total Bold 2 5 3" xfId="44145"/>
    <cellStyle name="Total Bold 2 6" xfId="44146"/>
    <cellStyle name="Total Bold 2 6 2" xfId="44147"/>
    <cellStyle name="Total Bold 2 6 3" xfId="44148"/>
    <cellStyle name="Total Bold 2 7" xfId="44149"/>
    <cellStyle name="Total Bold 2 7 2" xfId="44150"/>
    <cellStyle name="Total Bold 2 7 3" xfId="44151"/>
    <cellStyle name="Total Bold 2 8" xfId="44152"/>
    <cellStyle name="Total Bold 2 8 2" xfId="44153"/>
    <cellStyle name="Total Bold 2 8 3" xfId="44154"/>
    <cellStyle name="Total Bold 2 9" xfId="44155"/>
    <cellStyle name="Total Bold 2 9 2" xfId="44156"/>
    <cellStyle name="Total Bold 2 9 3" xfId="44157"/>
    <cellStyle name="Total Bold 20" xfId="44158"/>
    <cellStyle name="Total Bold 20 2" xfId="44159"/>
    <cellStyle name="Total Bold 20 2 2" xfId="44160"/>
    <cellStyle name="Total Bold 20 2 2 2" xfId="44161"/>
    <cellStyle name="Total Bold 20 2 2 3" xfId="44162"/>
    <cellStyle name="Total Bold 20 2 3" xfId="44163"/>
    <cellStyle name="Total Bold 20 2 3 2" xfId="44164"/>
    <cellStyle name="Total Bold 20 2 3 3" xfId="44165"/>
    <cellStyle name="Total Bold 20 2 4" xfId="44166"/>
    <cellStyle name="Total Bold 20 2 4 2" xfId="44167"/>
    <cellStyle name="Total Bold 20 2 4 3" xfId="44168"/>
    <cellStyle name="Total Bold 20 2 5" xfId="44169"/>
    <cellStyle name="Total Bold 20 2 6" xfId="44170"/>
    <cellStyle name="Total Bold 20 3" xfId="44171"/>
    <cellStyle name="Total Bold 20 3 2" xfId="44172"/>
    <cellStyle name="Total Bold 20 3 3" xfId="44173"/>
    <cellStyle name="Total Bold 20 4" xfId="44174"/>
    <cellStyle name="Total Bold 20 4 2" xfId="44175"/>
    <cellStyle name="Total Bold 20 4 3" xfId="44176"/>
    <cellStyle name="Total Bold 20 5" xfId="44177"/>
    <cellStyle name="Total Bold 20 5 2" xfId="44178"/>
    <cellStyle name="Total Bold 20 5 3" xfId="44179"/>
    <cellStyle name="Total Bold 20 6" xfId="44180"/>
    <cellStyle name="Total Bold 20 6 2" xfId="44181"/>
    <cellStyle name="Total Bold 20 6 3" xfId="44182"/>
    <cellStyle name="Total Bold 20 7" xfId="44183"/>
    <cellStyle name="Total Bold 20 7 2" xfId="44184"/>
    <cellStyle name="Total Bold 20 7 3" xfId="44185"/>
    <cellStyle name="Total Bold 20 8" xfId="44186"/>
    <cellStyle name="Total Bold 20 9" xfId="44187"/>
    <cellStyle name="Total Bold 21" xfId="44188"/>
    <cellStyle name="Total Bold 21 2" xfId="44189"/>
    <cellStyle name="Total Bold 21 2 2" xfId="44190"/>
    <cellStyle name="Total Bold 21 2 2 2" xfId="44191"/>
    <cellStyle name="Total Bold 21 2 2 3" xfId="44192"/>
    <cellStyle name="Total Bold 21 2 3" xfId="44193"/>
    <cellStyle name="Total Bold 21 2 3 2" xfId="44194"/>
    <cellStyle name="Total Bold 21 2 3 3" xfId="44195"/>
    <cellStyle name="Total Bold 21 2 4" xfId="44196"/>
    <cellStyle name="Total Bold 21 2 4 2" xfId="44197"/>
    <cellStyle name="Total Bold 21 2 4 3" xfId="44198"/>
    <cellStyle name="Total Bold 21 2 5" xfId="44199"/>
    <cellStyle name="Total Bold 21 2 6" xfId="44200"/>
    <cellStyle name="Total Bold 21 3" xfId="44201"/>
    <cellStyle name="Total Bold 21 3 2" xfId="44202"/>
    <cellStyle name="Total Bold 21 3 3" xfId="44203"/>
    <cellStyle name="Total Bold 21 4" xfId="44204"/>
    <cellStyle name="Total Bold 21 4 2" xfId="44205"/>
    <cellStyle name="Total Bold 21 4 3" xfId="44206"/>
    <cellStyle name="Total Bold 21 5" xfId="44207"/>
    <cellStyle name="Total Bold 21 5 2" xfId="44208"/>
    <cellStyle name="Total Bold 21 5 3" xfId="44209"/>
    <cellStyle name="Total Bold 21 6" xfId="44210"/>
    <cellStyle name="Total Bold 21 6 2" xfId="44211"/>
    <cellStyle name="Total Bold 21 6 3" xfId="44212"/>
    <cellStyle name="Total Bold 21 7" xfId="44213"/>
    <cellStyle name="Total Bold 21 7 2" xfId="44214"/>
    <cellStyle name="Total Bold 21 7 3" xfId="44215"/>
    <cellStyle name="Total Bold 21 8" xfId="44216"/>
    <cellStyle name="Total Bold 21 9" xfId="44217"/>
    <cellStyle name="Total Bold 22" xfId="44218"/>
    <cellStyle name="Total Bold 22 2" xfId="44219"/>
    <cellStyle name="Total Bold 22 2 2" xfId="44220"/>
    <cellStyle name="Total Bold 22 2 2 2" xfId="44221"/>
    <cellStyle name="Total Bold 22 2 2 3" xfId="44222"/>
    <cellStyle name="Total Bold 22 2 3" xfId="44223"/>
    <cellStyle name="Total Bold 22 2 3 2" xfId="44224"/>
    <cellStyle name="Total Bold 22 2 3 3" xfId="44225"/>
    <cellStyle name="Total Bold 22 2 4" xfId="44226"/>
    <cellStyle name="Total Bold 22 2 4 2" xfId="44227"/>
    <cellStyle name="Total Bold 22 2 4 3" xfId="44228"/>
    <cellStyle name="Total Bold 22 2 5" xfId="44229"/>
    <cellStyle name="Total Bold 22 2 6" xfId="44230"/>
    <cellStyle name="Total Bold 22 3" xfId="44231"/>
    <cellStyle name="Total Bold 22 3 2" xfId="44232"/>
    <cellStyle name="Total Bold 22 3 3" xfId="44233"/>
    <cellStyle name="Total Bold 22 4" xfId="44234"/>
    <cellStyle name="Total Bold 22 4 2" xfId="44235"/>
    <cellStyle name="Total Bold 22 4 3" xfId="44236"/>
    <cellStyle name="Total Bold 22 5" xfId="44237"/>
    <cellStyle name="Total Bold 22 5 2" xfId="44238"/>
    <cellStyle name="Total Bold 22 5 3" xfId="44239"/>
    <cellStyle name="Total Bold 22 6" xfId="44240"/>
    <cellStyle name="Total Bold 22 6 2" xfId="44241"/>
    <cellStyle name="Total Bold 22 6 3" xfId="44242"/>
    <cellStyle name="Total Bold 22 7" xfId="44243"/>
    <cellStyle name="Total Bold 22 7 2" xfId="44244"/>
    <cellStyle name="Total Bold 22 7 3" xfId="44245"/>
    <cellStyle name="Total Bold 22 8" xfId="44246"/>
    <cellStyle name="Total Bold 22 9" xfId="44247"/>
    <cellStyle name="Total Bold 23" xfId="44248"/>
    <cellStyle name="Total Bold 23 2" xfId="44249"/>
    <cellStyle name="Total Bold 23 2 2" xfId="44250"/>
    <cellStyle name="Total Bold 23 2 2 2" xfId="44251"/>
    <cellStyle name="Total Bold 23 2 2 3" xfId="44252"/>
    <cellStyle name="Total Bold 23 2 3" xfId="44253"/>
    <cellStyle name="Total Bold 23 2 3 2" xfId="44254"/>
    <cellStyle name="Total Bold 23 2 3 3" xfId="44255"/>
    <cellStyle name="Total Bold 23 2 4" xfId="44256"/>
    <cellStyle name="Total Bold 23 2 4 2" xfId="44257"/>
    <cellStyle name="Total Bold 23 2 4 3" xfId="44258"/>
    <cellStyle name="Total Bold 23 2 5" xfId="44259"/>
    <cellStyle name="Total Bold 23 2 6" xfId="44260"/>
    <cellStyle name="Total Bold 23 3" xfId="44261"/>
    <cellStyle name="Total Bold 23 3 2" xfId="44262"/>
    <cellStyle name="Total Bold 23 3 3" xfId="44263"/>
    <cellStyle name="Total Bold 23 4" xfId="44264"/>
    <cellStyle name="Total Bold 23 4 2" xfId="44265"/>
    <cellStyle name="Total Bold 23 4 3" xfId="44266"/>
    <cellStyle name="Total Bold 23 5" xfId="44267"/>
    <cellStyle name="Total Bold 23 5 2" xfId="44268"/>
    <cellStyle name="Total Bold 23 5 3" xfId="44269"/>
    <cellStyle name="Total Bold 23 6" xfId="44270"/>
    <cellStyle name="Total Bold 23 6 2" xfId="44271"/>
    <cellStyle name="Total Bold 23 6 3" xfId="44272"/>
    <cellStyle name="Total Bold 23 7" xfId="44273"/>
    <cellStyle name="Total Bold 23 7 2" xfId="44274"/>
    <cellStyle name="Total Bold 23 7 3" xfId="44275"/>
    <cellStyle name="Total Bold 23 8" xfId="44276"/>
    <cellStyle name="Total Bold 23 9" xfId="44277"/>
    <cellStyle name="Total Bold 24" xfId="44278"/>
    <cellStyle name="Total Bold 24 2" xfId="44279"/>
    <cellStyle name="Total Bold 24 2 2" xfId="44280"/>
    <cellStyle name="Total Bold 24 2 2 2" xfId="44281"/>
    <cellStyle name="Total Bold 24 2 2 3" xfId="44282"/>
    <cellStyle name="Total Bold 24 2 3" xfId="44283"/>
    <cellStyle name="Total Bold 24 2 3 2" xfId="44284"/>
    <cellStyle name="Total Bold 24 2 3 3" xfId="44285"/>
    <cellStyle name="Total Bold 24 2 4" xfId="44286"/>
    <cellStyle name="Total Bold 24 2 4 2" xfId="44287"/>
    <cellStyle name="Total Bold 24 2 4 3" xfId="44288"/>
    <cellStyle name="Total Bold 24 2 5" xfId="44289"/>
    <cellStyle name="Total Bold 24 2 6" xfId="44290"/>
    <cellStyle name="Total Bold 24 3" xfId="44291"/>
    <cellStyle name="Total Bold 24 3 2" xfId="44292"/>
    <cellStyle name="Total Bold 24 3 3" xfId="44293"/>
    <cellStyle name="Total Bold 24 4" xfId="44294"/>
    <cellStyle name="Total Bold 24 4 2" xfId="44295"/>
    <cellStyle name="Total Bold 24 4 3" xfId="44296"/>
    <cellStyle name="Total Bold 24 5" xfId="44297"/>
    <cellStyle name="Total Bold 24 5 2" xfId="44298"/>
    <cellStyle name="Total Bold 24 5 3" xfId="44299"/>
    <cellStyle name="Total Bold 24 6" xfId="44300"/>
    <cellStyle name="Total Bold 24 6 2" xfId="44301"/>
    <cellStyle name="Total Bold 24 6 3" xfId="44302"/>
    <cellStyle name="Total Bold 24 7" xfId="44303"/>
    <cellStyle name="Total Bold 24 7 2" xfId="44304"/>
    <cellStyle name="Total Bold 24 7 3" xfId="44305"/>
    <cellStyle name="Total Bold 24 8" xfId="44306"/>
    <cellStyle name="Total Bold 24 9" xfId="44307"/>
    <cellStyle name="Total Bold 25" xfId="44308"/>
    <cellStyle name="Total Bold 25 2" xfId="44309"/>
    <cellStyle name="Total Bold 25 2 2" xfId="44310"/>
    <cellStyle name="Total Bold 25 2 3" xfId="44311"/>
    <cellStyle name="Total Bold 25 3" xfId="44312"/>
    <cellStyle name="Total Bold 25 3 2" xfId="44313"/>
    <cellStyle name="Total Bold 25 3 3" xfId="44314"/>
    <cellStyle name="Total Bold 25 4" xfId="44315"/>
    <cellStyle name="Total Bold 25 4 2" xfId="44316"/>
    <cellStyle name="Total Bold 25 4 3" xfId="44317"/>
    <cellStyle name="Total Bold 25 5" xfId="44318"/>
    <cellStyle name="Total Bold 25 6" xfId="44319"/>
    <cellStyle name="Total Bold 26" xfId="44320"/>
    <cellStyle name="Total Bold 26 2" xfId="44321"/>
    <cellStyle name="Total Bold 26 3" xfId="44322"/>
    <cellStyle name="Total Bold 27" xfId="44323"/>
    <cellStyle name="Total Bold 27 2" xfId="44324"/>
    <cellStyle name="Total Bold 27 3" xfId="44325"/>
    <cellStyle name="Total Bold 28" xfId="44326"/>
    <cellStyle name="Total Bold 28 2" xfId="44327"/>
    <cellStyle name="Total Bold 28 3" xfId="44328"/>
    <cellStyle name="Total Bold 29" xfId="44329"/>
    <cellStyle name="Total Bold 29 2" xfId="44330"/>
    <cellStyle name="Total Bold 29 3" xfId="44331"/>
    <cellStyle name="Total Bold 3" xfId="44332"/>
    <cellStyle name="Total Bold 3 2" xfId="44333"/>
    <cellStyle name="Total Bold 3 2 2" xfId="44334"/>
    <cellStyle name="Total Bold 3 2 2 2" xfId="44335"/>
    <cellStyle name="Total Bold 3 2 2 3" xfId="44336"/>
    <cellStyle name="Total Bold 3 2 3" xfId="44337"/>
    <cellStyle name="Total Bold 3 2 3 2" xfId="44338"/>
    <cellStyle name="Total Bold 3 2 3 3" xfId="44339"/>
    <cellStyle name="Total Bold 3 2 4" xfId="44340"/>
    <cellStyle name="Total Bold 3 2 4 2" xfId="44341"/>
    <cellStyle name="Total Bold 3 2 4 3" xfId="44342"/>
    <cellStyle name="Total Bold 3 2 5" xfId="44343"/>
    <cellStyle name="Total Bold 3 2 6" xfId="44344"/>
    <cellStyle name="Total Bold 3 3" xfId="44345"/>
    <cellStyle name="Total Bold 3 3 2" xfId="44346"/>
    <cellStyle name="Total Bold 3 3 3" xfId="44347"/>
    <cellStyle name="Total Bold 3 4" xfId="44348"/>
    <cellStyle name="Total Bold 3 4 2" xfId="44349"/>
    <cellStyle name="Total Bold 3 4 3" xfId="44350"/>
    <cellStyle name="Total Bold 3 5" xfId="44351"/>
    <cellStyle name="Total Bold 3 5 2" xfId="44352"/>
    <cellStyle name="Total Bold 3 5 3" xfId="44353"/>
    <cellStyle name="Total Bold 3 6" xfId="44354"/>
    <cellStyle name="Total Bold 3 6 2" xfId="44355"/>
    <cellStyle name="Total Bold 3 6 3" xfId="44356"/>
    <cellStyle name="Total Bold 3 7" xfId="44357"/>
    <cellStyle name="Total Bold 3 7 2" xfId="44358"/>
    <cellStyle name="Total Bold 3 7 3" xfId="44359"/>
    <cellStyle name="Total Bold 3 8" xfId="44360"/>
    <cellStyle name="Total Bold 30" xfId="44361"/>
    <cellStyle name="Total Bold 30 2" xfId="44362"/>
    <cellStyle name="Total Bold 30 3" xfId="44363"/>
    <cellStyle name="Total Bold 31" xfId="44364"/>
    <cellStyle name="Total Bold 31 2" xfId="44365"/>
    <cellStyle name="Total Bold 31 3" xfId="44366"/>
    <cellStyle name="Total Bold 32" xfId="44367"/>
    <cellStyle name="Total Bold 32 2" xfId="44368"/>
    <cellStyle name="Total Bold 32 3" xfId="44369"/>
    <cellStyle name="Total Bold 33" xfId="44370"/>
    <cellStyle name="Total Bold 33 2" xfId="44371"/>
    <cellStyle name="Total Bold 33 3" xfId="44372"/>
    <cellStyle name="Total Bold 34" xfId="44373"/>
    <cellStyle name="Total Bold 34 2" xfId="44374"/>
    <cellStyle name="Total Bold 34 3" xfId="44375"/>
    <cellStyle name="Total Bold 35" xfId="44376"/>
    <cellStyle name="Total Bold 35 2" xfId="44377"/>
    <cellStyle name="Total Bold 35 3" xfId="44378"/>
    <cellStyle name="Total Bold 36" xfId="44379"/>
    <cellStyle name="Total Bold 36 2" xfId="44380"/>
    <cellStyle name="Total Bold 36 3" xfId="44381"/>
    <cellStyle name="Total Bold 37" xfId="44382"/>
    <cellStyle name="Total Bold 37 2" xfId="44383"/>
    <cellStyle name="Total Bold 37 3" xfId="44384"/>
    <cellStyle name="Total Bold 38" xfId="44385"/>
    <cellStyle name="Total Bold 38 2" xfId="44386"/>
    <cellStyle name="Total Bold 38 3" xfId="44387"/>
    <cellStyle name="Total Bold 39" xfId="44388"/>
    <cellStyle name="Total Bold 39 2" xfId="44389"/>
    <cellStyle name="Total Bold 39 3" xfId="44390"/>
    <cellStyle name="Total Bold 4" xfId="44391"/>
    <cellStyle name="Total Bold 4 2" xfId="44392"/>
    <cellStyle name="Total Bold 4 2 2" xfId="44393"/>
    <cellStyle name="Total Bold 4 2 2 2" xfId="44394"/>
    <cellStyle name="Total Bold 4 2 2 3" xfId="44395"/>
    <cellStyle name="Total Bold 4 2 3" xfId="44396"/>
    <cellStyle name="Total Bold 4 2 3 2" xfId="44397"/>
    <cellStyle name="Total Bold 4 2 3 3" xfId="44398"/>
    <cellStyle name="Total Bold 4 2 4" xfId="44399"/>
    <cellStyle name="Total Bold 4 2 4 2" xfId="44400"/>
    <cellStyle name="Total Bold 4 2 4 3" xfId="44401"/>
    <cellStyle name="Total Bold 4 2 5" xfId="44402"/>
    <cellStyle name="Total Bold 4 2 6" xfId="44403"/>
    <cellStyle name="Total Bold 4 3" xfId="44404"/>
    <cellStyle name="Total Bold 4 3 2" xfId="44405"/>
    <cellStyle name="Total Bold 4 3 3" xfId="44406"/>
    <cellStyle name="Total Bold 4 4" xfId="44407"/>
    <cellStyle name="Total Bold 4 4 2" xfId="44408"/>
    <cellStyle name="Total Bold 4 4 3" xfId="44409"/>
    <cellStyle name="Total Bold 4 5" xfId="44410"/>
    <cellStyle name="Total Bold 4 5 2" xfId="44411"/>
    <cellStyle name="Total Bold 4 5 3" xfId="44412"/>
    <cellStyle name="Total Bold 4 6" xfId="44413"/>
    <cellStyle name="Total Bold 4 6 2" xfId="44414"/>
    <cellStyle name="Total Bold 4 6 3" xfId="44415"/>
    <cellStyle name="Total Bold 4 7" xfId="44416"/>
    <cellStyle name="Total Bold 4 7 2" xfId="44417"/>
    <cellStyle name="Total Bold 4 7 3" xfId="44418"/>
    <cellStyle name="Total Bold 4 8" xfId="44419"/>
    <cellStyle name="Total Bold 4 9" xfId="44420"/>
    <cellStyle name="Total Bold 40" xfId="44421"/>
    <cellStyle name="Total Bold 40 2" xfId="44422"/>
    <cellStyle name="Total Bold 40 3" xfId="44423"/>
    <cellStyle name="Total Bold 41" xfId="44424"/>
    <cellStyle name="Total Bold 41 2" xfId="44425"/>
    <cellStyle name="Total Bold 41 3" xfId="44426"/>
    <cellStyle name="Total Bold 42" xfId="44427"/>
    <cellStyle name="Total Bold 42 2" xfId="44428"/>
    <cellStyle name="Total Bold 42 3" xfId="44429"/>
    <cellStyle name="Total Bold 43" xfId="44430"/>
    <cellStyle name="Total Bold 43 2" xfId="44431"/>
    <cellStyle name="Total Bold 43 3" xfId="44432"/>
    <cellStyle name="Total Bold 44" xfId="44433"/>
    <cellStyle name="Total Bold 44 2" xfId="44434"/>
    <cellStyle name="Total Bold 44 3" xfId="44435"/>
    <cellStyle name="Total Bold 45" xfId="44436"/>
    <cellStyle name="Total Bold 45 2" xfId="44437"/>
    <cellStyle name="Total Bold 45 3" xfId="44438"/>
    <cellStyle name="Total Bold 46" xfId="44439"/>
    <cellStyle name="Total Bold 46 2" xfId="44440"/>
    <cellStyle name="Total Bold 46 3" xfId="44441"/>
    <cellStyle name="Total Bold 47" xfId="44442"/>
    <cellStyle name="Total Bold 47 2" xfId="44443"/>
    <cellStyle name="Total Bold 47 3" xfId="44444"/>
    <cellStyle name="Total Bold 48" xfId="44445"/>
    <cellStyle name="Total Bold 48 2" xfId="44446"/>
    <cellStyle name="Total Bold 48 3" xfId="44447"/>
    <cellStyle name="Total Bold 49" xfId="44448"/>
    <cellStyle name="Total Bold 49 2" xfId="44449"/>
    <cellStyle name="Total Bold 49 3" xfId="44450"/>
    <cellStyle name="Total Bold 5" xfId="44451"/>
    <cellStyle name="Total Bold 5 2" xfId="44452"/>
    <cellStyle name="Total Bold 5 2 2" xfId="44453"/>
    <cellStyle name="Total Bold 5 2 2 2" xfId="44454"/>
    <cellStyle name="Total Bold 5 2 2 3" xfId="44455"/>
    <cellStyle name="Total Bold 5 2 3" xfId="44456"/>
    <cellStyle name="Total Bold 5 2 3 2" xfId="44457"/>
    <cellStyle name="Total Bold 5 2 3 3" xfId="44458"/>
    <cellStyle name="Total Bold 5 2 4" xfId="44459"/>
    <cellStyle name="Total Bold 5 2 4 2" xfId="44460"/>
    <cellStyle name="Total Bold 5 2 4 3" xfId="44461"/>
    <cellStyle name="Total Bold 5 2 5" xfId="44462"/>
    <cellStyle name="Total Bold 5 2 6" xfId="44463"/>
    <cellStyle name="Total Bold 5 3" xfId="44464"/>
    <cellStyle name="Total Bold 5 3 2" xfId="44465"/>
    <cellStyle name="Total Bold 5 3 3" xfId="44466"/>
    <cellStyle name="Total Bold 5 4" xfId="44467"/>
    <cellStyle name="Total Bold 5 4 2" xfId="44468"/>
    <cellStyle name="Total Bold 5 4 3" xfId="44469"/>
    <cellStyle name="Total Bold 5 5" xfId="44470"/>
    <cellStyle name="Total Bold 5 5 2" xfId="44471"/>
    <cellStyle name="Total Bold 5 5 3" xfId="44472"/>
    <cellStyle name="Total Bold 5 6" xfId="44473"/>
    <cellStyle name="Total Bold 5 6 2" xfId="44474"/>
    <cellStyle name="Total Bold 5 6 3" xfId="44475"/>
    <cellStyle name="Total Bold 5 7" xfId="44476"/>
    <cellStyle name="Total Bold 5 7 2" xfId="44477"/>
    <cellStyle name="Total Bold 5 7 3" xfId="44478"/>
    <cellStyle name="Total Bold 5 8" xfId="44479"/>
    <cellStyle name="Total Bold 5 9" xfId="44480"/>
    <cellStyle name="Total Bold 50" xfId="44481"/>
    <cellStyle name="Total Bold 50 2" xfId="44482"/>
    <cellStyle name="Total Bold 50 3" xfId="44483"/>
    <cellStyle name="Total Bold 51" xfId="44484"/>
    <cellStyle name="Total Bold 51 2" xfId="44485"/>
    <cellStyle name="Total Bold 51 3" xfId="44486"/>
    <cellStyle name="Total Bold 52" xfId="44487"/>
    <cellStyle name="Total Bold 52 2" xfId="44488"/>
    <cellStyle name="Total Bold 52 3" xfId="44489"/>
    <cellStyle name="Total Bold 6" xfId="44490"/>
    <cellStyle name="Total Bold 6 10" xfId="44491"/>
    <cellStyle name="Total Bold 6 2" xfId="44492"/>
    <cellStyle name="Total Bold 6 2 2" xfId="44493"/>
    <cellStyle name="Total Bold 6 2 2 2" xfId="44494"/>
    <cellStyle name="Total Bold 6 2 2 2 2" xfId="44495"/>
    <cellStyle name="Total Bold 6 2 2 2 3" xfId="44496"/>
    <cellStyle name="Total Bold 6 2 2 3" xfId="44497"/>
    <cellStyle name="Total Bold 6 2 2 3 2" xfId="44498"/>
    <cellStyle name="Total Bold 6 2 2 3 3" xfId="44499"/>
    <cellStyle name="Total Bold 6 2 2 4" xfId="44500"/>
    <cellStyle name="Total Bold 6 2 2 4 2" xfId="44501"/>
    <cellStyle name="Total Bold 6 2 2 4 3" xfId="44502"/>
    <cellStyle name="Total Bold 6 2 2 5" xfId="44503"/>
    <cellStyle name="Total Bold 6 2 2 6" xfId="44504"/>
    <cellStyle name="Total Bold 6 2 3" xfId="44505"/>
    <cellStyle name="Total Bold 6 2 3 2" xfId="44506"/>
    <cellStyle name="Total Bold 6 2 3 3" xfId="44507"/>
    <cellStyle name="Total Bold 6 2 4" xfId="44508"/>
    <cellStyle name="Total Bold 6 2 4 2" xfId="44509"/>
    <cellStyle name="Total Bold 6 2 4 3" xfId="44510"/>
    <cellStyle name="Total Bold 6 2 5" xfId="44511"/>
    <cellStyle name="Total Bold 6 2 5 2" xfId="44512"/>
    <cellStyle name="Total Bold 6 2 5 3" xfId="44513"/>
    <cellStyle name="Total Bold 6 2 6" xfId="44514"/>
    <cellStyle name="Total Bold 6 2 6 2" xfId="44515"/>
    <cellStyle name="Total Bold 6 2 6 3" xfId="44516"/>
    <cellStyle name="Total Bold 6 2 7" xfId="44517"/>
    <cellStyle name="Total Bold 6 2 7 2" xfId="44518"/>
    <cellStyle name="Total Bold 6 2 7 3" xfId="44519"/>
    <cellStyle name="Total Bold 6 2 8" xfId="44520"/>
    <cellStyle name="Total Bold 6 2 9" xfId="44521"/>
    <cellStyle name="Total Bold 6 3" xfId="44522"/>
    <cellStyle name="Total Bold 6 3 2" xfId="44523"/>
    <cellStyle name="Total Bold 6 3 2 2" xfId="44524"/>
    <cellStyle name="Total Bold 6 3 2 3" xfId="44525"/>
    <cellStyle name="Total Bold 6 3 3" xfId="44526"/>
    <cellStyle name="Total Bold 6 3 3 2" xfId="44527"/>
    <cellStyle name="Total Bold 6 3 3 3" xfId="44528"/>
    <cellStyle name="Total Bold 6 3 4" xfId="44529"/>
    <cellStyle name="Total Bold 6 3 4 2" xfId="44530"/>
    <cellStyle name="Total Bold 6 3 4 3" xfId="44531"/>
    <cellStyle name="Total Bold 6 3 5" xfId="44532"/>
    <cellStyle name="Total Bold 6 3 6" xfId="44533"/>
    <cellStyle name="Total Bold 6 4" xfId="44534"/>
    <cellStyle name="Total Bold 6 4 2" xfId="44535"/>
    <cellStyle name="Total Bold 6 4 3" xfId="44536"/>
    <cellStyle name="Total Bold 6 5" xfId="44537"/>
    <cellStyle name="Total Bold 6 5 2" xfId="44538"/>
    <cellStyle name="Total Bold 6 5 3" xfId="44539"/>
    <cellStyle name="Total Bold 6 6" xfId="44540"/>
    <cellStyle name="Total Bold 6 6 2" xfId="44541"/>
    <cellStyle name="Total Bold 6 6 3" xfId="44542"/>
    <cellStyle name="Total Bold 6 7" xfId="44543"/>
    <cellStyle name="Total Bold 6 7 2" xfId="44544"/>
    <cellStyle name="Total Bold 6 7 3" xfId="44545"/>
    <cellStyle name="Total Bold 6 8" xfId="44546"/>
    <cellStyle name="Total Bold 6 8 2" xfId="44547"/>
    <cellStyle name="Total Bold 6 8 3" xfId="44548"/>
    <cellStyle name="Total Bold 6 9" xfId="44549"/>
    <cellStyle name="Total Bold 7" xfId="44550"/>
    <cellStyle name="Total Bold 7 2" xfId="44551"/>
    <cellStyle name="Total Bold 7 2 2" xfId="44552"/>
    <cellStyle name="Total Bold 7 2 2 2" xfId="44553"/>
    <cellStyle name="Total Bold 7 2 2 3" xfId="44554"/>
    <cellStyle name="Total Bold 7 2 3" xfId="44555"/>
    <cellStyle name="Total Bold 7 2 3 2" xfId="44556"/>
    <cellStyle name="Total Bold 7 2 3 3" xfId="44557"/>
    <cellStyle name="Total Bold 7 2 4" xfId="44558"/>
    <cellStyle name="Total Bold 7 2 4 2" xfId="44559"/>
    <cellStyle name="Total Bold 7 2 4 3" xfId="44560"/>
    <cellStyle name="Total Bold 7 2 5" xfId="44561"/>
    <cellStyle name="Total Bold 7 2 6" xfId="44562"/>
    <cellStyle name="Total Bold 7 3" xfId="44563"/>
    <cellStyle name="Total Bold 7 3 2" xfId="44564"/>
    <cellStyle name="Total Bold 7 3 3" xfId="44565"/>
    <cellStyle name="Total Bold 7 4" xfId="44566"/>
    <cellStyle name="Total Bold 7 4 2" xfId="44567"/>
    <cellStyle name="Total Bold 7 4 3" xfId="44568"/>
    <cellStyle name="Total Bold 7 5" xfId="44569"/>
    <cellStyle name="Total Bold 7 5 2" xfId="44570"/>
    <cellStyle name="Total Bold 7 5 3" xfId="44571"/>
    <cellStyle name="Total Bold 7 6" xfId="44572"/>
    <cellStyle name="Total Bold 7 6 2" xfId="44573"/>
    <cellStyle name="Total Bold 7 6 3" xfId="44574"/>
    <cellStyle name="Total Bold 7 7" xfId="44575"/>
    <cellStyle name="Total Bold 7 7 2" xfId="44576"/>
    <cellStyle name="Total Bold 7 7 3" xfId="44577"/>
    <cellStyle name="Total Bold 7 8" xfId="44578"/>
    <cellStyle name="Total Bold 7 9" xfId="44579"/>
    <cellStyle name="Total Bold 8" xfId="44580"/>
    <cellStyle name="Total Bold 8 2" xfId="44581"/>
    <cellStyle name="Total Bold 8 2 2" xfId="44582"/>
    <cellStyle name="Total Bold 8 2 2 2" xfId="44583"/>
    <cellStyle name="Total Bold 8 2 2 3" xfId="44584"/>
    <cellStyle name="Total Bold 8 2 3" xfId="44585"/>
    <cellStyle name="Total Bold 8 2 3 2" xfId="44586"/>
    <cellStyle name="Total Bold 8 2 3 3" xfId="44587"/>
    <cellStyle name="Total Bold 8 2 4" xfId="44588"/>
    <cellStyle name="Total Bold 8 2 4 2" xfId="44589"/>
    <cellStyle name="Total Bold 8 2 4 3" xfId="44590"/>
    <cellStyle name="Total Bold 8 2 5" xfId="44591"/>
    <cellStyle name="Total Bold 8 2 6" xfId="44592"/>
    <cellStyle name="Total Bold 8 3" xfId="44593"/>
    <cellStyle name="Total Bold 8 3 2" xfId="44594"/>
    <cellStyle name="Total Bold 8 3 3" xfId="44595"/>
    <cellStyle name="Total Bold 8 4" xfId="44596"/>
    <cellStyle name="Total Bold 8 4 2" xfId="44597"/>
    <cellStyle name="Total Bold 8 4 3" xfId="44598"/>
    <cellStyle name="Total Bold 8 5" xfId="44599"/>
    <cellStyle name="Total Bold 8 5 2" xfId="44600"/>
    <cellStyle name="Total Bold 8 5 3" xfId="44601"/>
    <cellStyle name="Total Bold 8 6" xfId="44602"/>
    <cellStyle name="Total Bold 8 6 2" xfId="44603"/>
    <cellStyle name="Total Bold 8 6 3" xfId="44604"/>
    <cellStyle name="Total Bold 8 7" xfId="44605"/>
    <cellStyle name="Total Bold 8 7 2" xfId="44606"/>
    <cellStyle name="Total Bold 8 7 3" xfId="44607"/>
    <cellStyle name="Total Bold 8 8" xfId="44608"/>
    <cellStyle name="Total Bold 8 9" xfId="44609"/>
    <cellStyle name="Total Bold 9" xfId="44610"/>
    <cellStyle name="Total Bold 9 2" xfId="44611"/>
    <cellStyle name="Total Bold 9 2 2" xfId="44612"/>
    <cellStyle name="Total Bold 9 2 2 2" xfId="44613"/>
    <cellStyle name="Total Bold 9 2 2 3" xfId="44614"/>
    <cellStyle name="Total Bold 9 2 3" xfId="44615"/>
    <cellStyle name="Total Bold 9 2 3 2" xfId="44616"/>
    <cellStyle name="Total Bold 9 2 3 3" xfId="44617"/>
    <cellStyle name="Total Bold 9 2 4" xfId="44618"/>
    <cellStyle name="Total Bold 9 2 4 2" xfId="44619"/>
    <cellStyle name="Total Bold 9 2 4 3" xfId="44620"/>
    <cellStyle name="Total Bold 9 2 5" xfId="44621"/>
    <cellStyle name="Total Bold 9 2 6" xfId="44622"/>
    <cellStyle name="Total Bold 9 3" xfId="44623"/>
    <cellStyle name="Total Bold 9 3 2" xfId="44624"/>
    <cellStyle name="Total Bold 9 3 3" xfId="44625"/>
    <cellStyle name="Total Bold 9 4" xfId="44626"/>
    <cellStyle name="Total Bold 9 4 2" xfId="44627"/>
    <cellStyle name="Total Bold 9 4 3" xfId="44628"/>
    <cellStyle name="Total Bold 9 5" xfId="44629"/>
    <cellStyle name="Total Bold 9 5 2" xfId="44630"/>
    <cellStyle name="Total Bold 9 5 3" xfId="44631"/>
    <cellStyle name="Total Bold 9 6" xfId="44632"/>
    <cellStyle name="Total Bold 9 6 2" xfId="44633"/>
    <cellStyle name="Total Bold 9 6 3" xfId="44634"/>
    <cellStyle name="Total Bold 9 7" xfId="44635"/>
    <cellStyle name="Total Bold 9 7 2" xfId="44636"/>
    <cellStyle name="Total Bold 9 7 3" xfId="44637"/>
    <cellStyle name="Total Bold 9 8" xfId="44638"/>
    <cellStyle name="Total Bold 9 9" xfId="44639"/>
    <cellStyle name="Total Bold_CLS-TES-KS_12-28-10" xfId="44640"/>
    <cellStyle name="Underline_Single" xfId="44641"/>
    <cellStyle name="Unprot" xfId="44642"/>
    <cellStyle name="Unprot$" xfId="44643"/>
    <cellStyle name="Unprot_CurrencySKorea" xfId="44644"/>
    <cellStyle name="Unprotect" xfId="44645"/>
    <cellStyle name="UNPROTECTED" xfId="44646"/>
    <cellStyle name="Validation" xfId="44647"/>
    <cellStyle name="Validation 2" xfId="44648"/>
    <cellStyle name="Validation 2 2" xfId="44649"/>
    <cellStyle name="Validation 2 2 2" xfId="44650"/>
    <cellStyle name="Validation 3" xfId="44651"/>
    <cellStyle name="Validation_Journal 1" xfId="44652"/>
    <cellStyle name="Währung [0]_Compiling Utility Macros" xfId="44653"/>
    <cellStyle name="Währung_Compiling Utility Macros" xfId="44654"/>
    <cellStyle name="Warning" xfId="44655"/>
    <cellStyle name="Warning Text 10" xfId="44656"/>
    <cellStyle name="Warning Text 10 2" xfId="44657"/>
    <cellStyle name="Warning Text 10 2 2" xfId="44658"/>
    <cellStyle name="Warning Text 10 2 2 2" xfId="44659"/>
    <cellStyle name="Warning Text 10 3" xfId="44660"/>
    <cellStyle name="Warning Text 11" xfId="44661"/>
    <cellStyle name="Warning Text 11 2" xfId="44662"/>
    <cellStyle name="Warning Text 11 3" xfId="44663"/>
    <cellStyle name="Warning Text 12" xfId="44664"/>
    <cellStyle name="Warning Text 12 2" xfId="44665"/>
    <cellStyle name="Warning Text 12 3" xfId="44666"/>
    <cellStyle name="Warning Text 13" xfId="44667"/>
    <cellStyle name="Warning Text 2" xfId="44668"/>
    <cellStyle name="Warning Text 2 2" xfId="44669"/>
    <cellStyle name="Warning Text 2 2 2" xfId="44670"/>
    <cellStyle name="Warning Text 2 2 3" xfId="44671"/>
    <cellStyle name="Warning Text 2 3" xfId="44672"/>
    <cellStyle name="Warning Text 2 4" xfId="44673"/>
    <cellStyle name="Warning Text 3" xfId="44674"/>
    <cellStyle name="Warning Text 3 2" xfId="44675"/>
    <cellStyle name="Warning Text 3 2 2" xfId="44676"/>
    <cellStyle name="Warning Text 3 2 2 2" xfId="44677"/>
    <cellStyle name="Warning Text 3 3" xfId="44678"/>
    <cellStyle name="Warning Text 4" xfId="44679"/>
    <cellStyle name="Warning Text 4 2" xfId="44680"/>
    <cellStyle name="Warning Text 4 2 2" xfId="44681"/>
    <cellStyle name="Warning Text 4 2 2 2" xfId="44682"/>
    <cellStyle name="Warning Text 4 3" xfId="44683"/>
    <cellStyle name="Warning Text 5" xfId="44684"/>
    <cellStyle name="Warning Text 5 2" xfId="44685"/>
    <cellStyle name="Warning Text 5 2 2" xfId="44686"/>
    <cellStyle name="Warning Text 5 2 2 2" xfId="44687"/>
    <cellStyle name="Warning Text 5 3" xfId="44688"/>
    <cellStyle name="Warning Text 6" xfId="44689"/>
    <cellStyle name="Warning Text 6 2" xfId="44690"/>
    <cellStyle name="Warning Text 6 2 2" xfId="44691"/>
    <cellStyle name="Warning Text 6 2 2 2" xfId="44692"/>
    <cellStyle name="Warning Text 6 3" xfId="44693"/>
    <cellStyle name="Warning Text 7" xfId="44694"/>
    <cellStyle name="Warning Text 7 2" xfId="44695"/>
    <cellStyle name="Warning Text 7 2 2" xfId="44696"/>
    <cellStyle name="Warning Text 7 2 2 2" xfId="44697"/>
    <cellStyle name="Warning Text 7 3" xfId="44698"/>
    <cellStyle name="Warning Text 8" xfId="44699"/>
    <cellStyle name="Warning Text 8 2" xfId="44700"/>
    <cellStyle name="Warning Text 8 2 2" xfId="44701"/>
    <cellStyle name="Warning Text 8 2 2 2" xfId="44702"/>
    <cellStyle name="Warning Text 8 3" xfId="44703"/>
    <cellStyle name="Warning Text 9" xfId="44704"/>
    <cellStyle name="Warning Text 9 2" xfId="44705"/>
    <cellStyle name="Warning Text 9 2 2" xfId="44706"/>
    <cellStyle name="Warning Text 9 2 2 2" xfId="44707"/>
    <cellStyle name="Warning Text 9 3" xfId="44708"/>
    <cellStyle name="Workpaper_Title" xfId="44709"/>
    <cellStyle name="WP_Name_11" xfId="44710"/>
    <cellStyle name="x" xfId="44711"/>
    <cellStyle name="Year" xfId="44712"/>
    <cellStyle name="YEARS" xfId="44713"/>
    <cellStyle name="一般_Sheet1" xfId="44714"/>
  </cellStyles>
  <dxfs count="0"/>
  <tableStyles count="0" defaultTableStyle="TableStyleMedium2" defaultPivotStyle="PivotStyleLight16"/>
  <colors>
    <mruColors>
      <color rgb="FF080808"/>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87"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theme" Target="theme/theme1.xml"/><Relationship Id="rId86" Type="http://schemas.openxmlformats.org/officeDocument/2006/relationships/customXml" Target="../customXml/item2.xml"/></Relationships>
</file>

<file path=xl/ctrlProps/ctrlProp1.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2867025</xdr:colOff>
      <xdr:row>140</xdr:row>
      <xdr:rowOff>38100</xdr:rowOff>
    </xdr:from>
    <xdr:to>
      <xdr:col>1</xdr:col>
      <xdr:colOff>3305175</xdr:colOff>
      <xdr:row>141</xdr:row>
      <xdr:rowOff>0</xdr:rowOff>
    </xdr:to>
    <xdr:sp macro="" textlink="">
      <xdr:nvSpPr>
        <xdr:cNvPr id="7087" name="Rectangle 9"/>
        <xdr:cNvSpPr>
          <a:spLocks noChangeArrowheads="1"/>
        </xdr:cNvSpPr>
      </xdr:nvSpPr>
      <xdr:spPr bwMode="auto">
        <a:xfrm>
          <a:off x="3095625" y="27022425"/>
          <a:ext cx="438150" cy="1524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editAs="oneCell">
    <xdr:from>
      <xdr:col>1</xdr:col>
      <xdr:colOff>3143250</xdr:colOff>
      <xdr:row>142</xdr:row>
      <xdr:rowOff>15875</xdr:rowOff>
    </xdr:from>
    <xdr:to>
      <xdr:col>1</xdr:col>
      <xdr:colOff>3981450</xdr:colOff>
      <xdr:row>143</xdr:row>
      <xdr:rowOff>19050</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00" y="27590750"/>
          <a:ext cx="83820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428625</xdr:colOff>
          <xdr:row>58</xdr:row>
          <xdr:rowOff>0</xdr:rowOff>
        </xdr:to>
        <xdr:sp macro="" textlink="">
          <xdr:nvSpPr>
            <xdr:cNvPr id="55357" name="Button 61" hidden="1">
              <a:extLst>
                <a:ext uri="{63B3BB69-23CF-44E3-9099-C40C66FF867C}">
                  <a14:compatExt spid="_x0000_s55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IMO/PSC%20Annual/PSC%20Annual%2012_31_12/FERCform%20-%20MASTER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chhabp/Desktop/page%202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chhabp/Desktop/NIMO%20FERC%20FORM%201_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Regulatory%20Reporting%20Group/CY%202014/State%20Reporting/NIMO/2014%20Q4/NIMO%20FERC%20FORM%201_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chhabp/Local%20Settings/Temporary%20Internet%20Files/OLKB/NIMO%20FERC%20FORM%201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2403"/>
      <sheetName val="406407"/>
      <sheetName val="408409"/>
      <sheetName val="410411"/>
      <sheetName val="422423"/>
      <sheetName val="424425"/>
      <sheetName val="426427"/>
      <sheetName val="429"/>
      <sheetName val="430"/>
      <sheetName val="431"/>
      <sheetName val="450"/>
      <sheetName val="BOOK"/>
      <sheetName val="Sheet1"/>
      <sheetName val="Sheet2"/>
    </sheetNames>
    <sheetDataSet>
      <sheetData sheetId="0"/>
      <sheetData sheetId="1">
        <row r="25">
          <cell r="C25" t="str">
            <v>Niagara Mohawk Power Corporation</v>
          </cell>
        </row>
        <row r="38">
          <cell r="C38" t="str">
            <v>12/31/2012</v>
          </cell>
        </row>
        <row r="40">
          <cell r="C40" t="str">
            <v>07/15/2012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1"/>
    </sheetNames>
    <sheetDataSet>
      <sheetData sheetId="0">
        <row r="1">
          <cell r="A1" t="str">
            <v xml:space="preserve"> Name of Respondent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ME"/>
      <sheetName val="Comments"/>
      <sheetName val="Cover"/>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ow r="25">
          <cell r="C25" t="str">
            <v xml:space="preserve"> Niagara Mohawk Power Corporation </v>
          </cell>
        </row>
        <row r="40">
          <cell r="C40" t="str">
            <v>May 1. 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ME"/>
      <sheetName val="Comments"/>
      <sheetName val="Cover"/>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ow r="25">
          <cell r="C25" t="str">
            <v xml:space="preserve"> Niagara Mohawk Power Corporation </v>
          </cell>
        </row>
        <row r="38">
          <cell r="C38" t="str">
            <v>December 31, 2014</v>
          </cell>
        </row>
      </sheetData>
      <sheetData sheetId="1"/>
      <sheetData sheetId="2"/>
      <sheetData sheetId="3"/>
      <sheetData sheetId="4"/>
      <sheetData sheetId="5"/>
      <sheetData sheetId="6"/>
      <sheetData sheetId="7"/>
      <sheetData sheetId="8"/>
      <sheetData sheetId="9"/>
      <sheetData sheetId="10"/>
      <sheetData sheetId="11"/>
      <sheetData sheetId="12"/>
      <sheetData sheetId="13">
        <row r="56">
          <cell r="AC56">
            <v>214976915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ME"/>
      <sheetName val="Comments"/>
      <sheetName val="Cover"/>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row r="25">
          <cell r="C25" t="str">
            <v xml:space="preserve"> Niagara Mohawk Power Corporation </v>
          </cell>
        </row>
        <row r="38">
          <cell r="C38" t="str">
            <v>December 31, 2014</v>
          </cell>
        </row>
        <row r="40">
          <cell r="C40" t="str">
            <v>May 1. 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4.bin"/><Relationship Id="rId4" Type="http://schemas.openxmlformats.org/officeDocument/2006/relationships/ctrlProp" Target="../ctrlProps/ctrlProp1.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pageSetUpPr fitToPage="1"/>
  </sheetPr>
  <dimension ref="A1:IO70"/>
  <sheetViews>
    <sheetView defaultGridColor="0" topLeftCell="A25" colorId="8" zoomScale="75" zoomScaleNormal="100" workbookViewId="0">
      <selection activeCell="C41" sqref="C41"/>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818" t="s">
        <v>1757</v>
      </c>
      <c r="B1" s="818"/>
      <c r="C1" s="818"/>
      <c r="D1" s="722"/>
      <c r="F1" s="5"/>
      <c r="G1" s="722"/>
      <c r="H1" s="5"/>
      <c r="I1" s="5"/>
    </row>
    <row r="2" spans="1:9" ht="43.15" customHeight="1">
      <c r="A2" s="818" t="s">
        <v>1758</v>
      </c>
      <c r="B2" s="818"/>
      <c r="C2" s="818"/>
      <c r="D2" s="722"/>
      <c r="F2" s="5"/>
      <c r="G2" s="722"/>
      <c r="H2" s="5"/>
      <c r="I2" s="5"/>
    </row>
    <row r="3" spans="1:9" ht="19.899999999999999" customHeight="1">
      <c r="A3" s="1"/>
      <c r="B3" s="1"/>
      <c r="C3" s="722"/>
      <c r="D3" s="722"/>
      <c r="F3" s="5"/>
      <c r="G3" s="5"/>
      <c r="H3" s="5"/>
      <c r="I3" s="5"/>
    </row>
    <row r="4" spans="1:9" ht="19.899999999999999" customHeight="1">
      <c r="A4" s="723" t="s">
        <v>1759</v>
      </c>
      <c r="B4" s="723"/>
      <c r="C4" s="722"/>
      <c r="D4" s="722"/>
      <c r="F4" s="5"/>
      <c r="G4" s="5"/>
      <c r="H4" s="5"/>
      <c r="I4" s="5"/>
    </row>
    <row r="5" spans="1:9" ht="28.9" customHeight="1">
      <c r="A5" s="723" t="s">
        <v>1760</v>
      </c>
      <c r="B5" s="723"/>
      <c r="C5" s="722"/>
      <c r="D5" s="722"/>
      <c r="F5" s="5"/>
      <c r="G5" s="5"/>
      <c r="H5" s="5"/>
      <c r="I5" s="5"/>
    </row>
    <row r="6" spans="1:9" ht="29.45" customHeight="1">
      <c r="A6" s="724" t="str">
        <f>A46</f>
        <v>Year ended December 31, 2014</v>
      </c>
      <c r="B6" s="724"/>
      <c r="C6" s="722"/>
      <c r="D6" s="722"/>
      <c r="F6" s="5"/>
      <c r="G6" s="5"/>
      <c r="H6" s="5"/>
      <c r="I6" s="5"/>
    </row>
    <row r="7" spans="1:9" ht="14.45" customHeight="1">
      <c r="A7" s="5"/>
      <c r="B7" s="5"/>
      <c r="C7" s="5"/>
      <c r="D7" s="5"/>
      <c r="F7" s="5"/>
      <c r="G7" s="5"/>
      <c r="H7" s="5"/>
      <c r="I7" s="5"/>
    </row>
    <row r="8" spans="1:9" ht="22.9" customHeight="1">
      <c r="A8" s="816" t="s">
        <v>1761</v>
      </c>
      <c r="B8" s="819"/>
      <c r="C8" s="5"/>
      <c r="F8" s="5"/>
      <c r="G8" s="2"/>
      <c r="H8" s="5"/>
      <c r="I8" s="5"/>
    </row>
    <row r="9" spans="1:9" ht="18" customHeight="1">
      <c r="B9" s="835">
        <v>1</v>
      </c>
      <c r="C9" s="836" t="s">
        <v>1762</v>
      </c>
      <c r="D9" s="814"/>
      <c r="F9" s="5"/>
      <c r="G9" s="5"/>
      <c r="H9" s="5"/>
      <c r="I9" s="5"/>
    </row>
    <row r="10" spans="1:9" ht="18" customHeight="1">
      <c r="B10" s="835"/>
      <c r="C10" s="837" t="s">
        <v>1763</v>
      </c>
      <c r="D10" s="814"/>
      <c r="F10" s="722"/>
      <c r="G10" s="5"/>
      <c r="H10" s="5"/>
      <c r="I10" s="5"/>
    </row>
    <row r="11" spans="1:9" ht="18" customHeight="1">
      <c r="B11" s="835"/>
      <c r="C11" s="4"/>
      <c r="D11" s="5"/>
      <c r="F11" s="5"/>
      <c r="G11" s="5"/>
      <c r="H11" s="5"/>
      <c r="I11" s="5"/>
    </row>
    <row r="12" spans="1:9" ht="21.6" customHeight="1">
      <c r="B12" s="835">
        <v>2</v>
      </c>
      <c r="C12" s="1405" t="s">
        <v>1127</v>
      </c>
      <c r="D12" s="722"/>
      <c r="F12" s="722"/>
      <c r="G12" s="722"/>
      <c r="H12" s="723"/>
      <c r="I12" s="5"/>
    </row>
    <row r="13" spans="1:9" ht="18" customHeight="1">
      <c r="B13" s="727"/>
      <c r="C13" s="836" t="s">
        <v>3125</v>
      </c>
      <c r="D13" s="5"/>
      <c r="F13" s="5"/>
      <c r="G13" s="5"/>
      <c r="H13" s="723"/>
      <c r="I13" s="5"/>
    </row>
    <row r="14" spans="1:9" ht="18" customHeight="1">
      <c r="B14" s="727"/>
      <c r="C14" s="836" t="s">
        <v>3126</v>
      </c>
      <c r="D14" s="5"/>
      <c r="F14" s="5"/>
      <c r="G14" s="722"/>
      <c r="H14" s="724"/>
      <c r="I14" s="5"/>
    </row>
    <row r="15" spans="1:9" ht="13.15" customHeight="1">
      <c r="A15" s="5"/>
      <c r="B15" s="5"/>
      <c r="C15" s="813"/>
      <c r="D15" s="5"/>
      <c r="F15" s="5"/>
      <c r="G15" s="5"/>
      <c r="H15" s="5"/>
      <c r="I15" s="5"/>
    </row>
    <row r="16" spans="1:9" ht="23.45" customHeight="1">
      <c r="A16" s="5"/>
      <c r="B16" s="5"/>
      <c r="C16" s="817" t="s">
        <v>3127</v>
      </c>
      <c r="D16" s="725"/>
      <c r="F16" s="5"/>
      <c r="G16" s="5"/>
      <c r="H16" s="5"/>
      <c r="I16" s="5"/>
    </row>
    <row r="17" spans="1:249" ht="13.15" customHeight="1">
      <c r="A17" s="3"/>
      <c r="B17" s="3"/>
      <c r="C17" s="815"/>
      <c r="F17" s="5"/>
      <c r="G17" s="5"/>
      <c r="H17" s="5"/>
    </row>
    <row r="18" spans="1:249" ht="13.5" customHeight="1">
      <c r="A18" s="5"/>
      <c r="B18" s="5"/>
      <c r="C18" s="813"/>
      <c r="D18" s="5"/>
      <c r="F18" s="5"/>
      <c r="G18" s="5"/>
      <c r="H18" s="5"/>
      <c r="I18" s="5"/>
    </row>
    <row r="19" spans="1:249" ht="13.5" customHeight="1">
      <c r="A19" s="5"/>
      <c r="B19" s="5"/>
      <c r="C19" s="813"/>
      <c r="D19" s="5"/>
      <c r="F19" s="5"/>
      <c r="G19" s="5"/>
      <c r="H19" s="5"/>
      <c r="I19" s="5"/>
    </row>
    <row r="20" spans="1:249" ht="13.5" customHeight="1">
      <c r="A20" s="5"/>
      <c r="B20" s="5"/>
      <c r="C20" s="813"/>
      <c r="D20" s="5"/>
      <c r="F20" s="5"/>
      <c r="G20" s="5"/>
      <c r="H20" s="5"/>
      <c r="I20" s="5"/>
    </row>
    <row r="21" spans="1:249" ht="13.15" customHeight="1">
      <c r="A21" s="5"/>
      <c r="B21" s="5"/>
      <c r="C21" s="813"/>
      <c r="D21" s="5"/>
      <c r="F21" s="5"/>
      <c r="G21" s="5"/>
      <c r="H21" s="5"/>
      <c r="I21" s="5"/>
    </row>
    <row r="22" spans="1:249" ht="15" customHeight="1">
      <c r="A22" s="834"/>
      <c r="B22" s="834"/>
      <c r="C22" s="726" t="s">
        <v>3128</v>
      </c>
      <c r="D22" s="824"/>
      <c r="F22" s="4"/>
      <c r="G22" s="5"/>
      <c r="H22" s="5"/>
      <c r="I22" s="5"/>
    </row>
    <row r="23" spans="1:249" ht="15" customHeight="1">
      <c r="A23" s="821"/>
      <c r="B23" s="821"/>
      <c r="C23" s="821"/>
      <c r="D23" s="821"/>
      <c r="E23" s="4"/>
      <c r="F23" s="4"/>
      <c r="G23" s="5"/>
      <c r="H23" s="5"/>
      <c r="I23" s="5"/>
    </row>
    <row r="24" spans="1:249" ht="15" customHeight="1">
      <c r="A24" s="821"/>
      <c r="B24" s="821"/>
      <c r="C24" s="821"/>
      <c r="D24" s="821"/>
      <c r="E24" s="4"/>
      <c r="F24" s="4"/>
      <c r="G24" s="4"/>
      <c r="H24" s="4"/>
      <c r="I24" s="4"/>
      <c r="J24" s="727"/>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727"/>
      <c r="BT24" s="727"/>
      <c r="BU24" s="727"/>
      <c r="BV24" s="727"/>
      <c r="BW24" s="727"/>
      <c r="BX24" s="727"/>
      <c r="BY24" s="727"/>
      <c r="BZ24" s="727"/>
      <c r="CA24" s="727"/>
      <c r="CB24" s="727"/>
      <c r="CC24" s="727"/>
      <c r="CD24" s="727"/>
      <c r="CE24" s="727"/>
      <c r="CF24" s="727"/>
      <c r="CG24" s="727"/>
      <c r="CH24" s="727"/>
      <c r="CI24" s="727"/>
      <c r="CJ24" s="727"/>
      <c r="CK24" s="727"/>
      <c r="CL24" s="727"/>
      <c r="CM24" s="727"/>
      <c r="CN24" s="727"/>
      <c r="CO24" s="727"/>
      <c r="CP24" s="727"/>
      <c r="CQ24" s="727"/>
      <c r="CR24" s="727"/>
      <c r="CS24" s="727"/>
      <c r="CT24" s="727"/>
      <c r="CU24" s="727"/>
      <c r="CV24" s="727"/>
      <c r="CW24" s="727"/>
      <c r="CX24" s="727"/>
      <c r="CY24" s="727"/>
      <c r="CZ24" s="727"/>
      <c r="DA24" s="727"/>
      <c r="DB24" s="727"/>
      <c r="DC24" s="727"/>
      <c r="DD24" s="727"/>
      <c r="DE24" s="727"/>
      <c r="DF24" s="727"/>
      <c r="DG24" s="727"/>
      <c r="DH24" s="727"/>
      <c r="DI24" s="727"/>
      <c r="DJ24" s="727"/>
      <c r="DK24" s="727"/>
      <c r="DL24" s="727"/>
      <c r="DM24" s="727"/>
      <c r="DN24" s="727"/>
      <c r="DO24" s="727"/>
      <c r="DP24" s="727"/>
      <c r="DQ24" s="727"/>
      <c r="DR24" s="727"/>
      <c r="DS24" s="727"/>
      <c r="DT24" s="727"/>
      <c r="DU24" s="727"/>
      <c r="DV24" s="727"/>
      <c r="DW24" s="727"/>
      <c r="DX24" s="727"/>
      <c r="DY24" s="727"/>
      <c r="DZ24" s="727"/>
      <c r="EA24" s="727"/>
      <c r="EB24" s="727"/>
      <c r="EC24" s="727"/>
      <c r="ED24" s="727"/>
      <c r="EE24" s="727"/>
      <c r="EF24" s="727"/>
      <c r="EG24" s="727"/>
      <c r="EH24" s="727"/>
      <c r="EI24" s="727"/>
      <c r="EJ24" s="727"/>
      <c r="EK24" s="727"/>
      <c r="EL24" s="727"/>
      <c r="EM24" s="727"/>
      <c r="EN24" s="727"/>
      <c r="EO24" s="727"/>
      <c r="EP24" s="727"/>
      <c r="EQ24" s="727"/>
      <c r="ER24" s="727"/>
      <c r="ES24" s="727"/>
      <c r="ET24" s="727"/>
      <c r="EU24" s="727"/>
      <c r="EV24" s="727"/>
      <c r="EW24" s="727"/>
      <c r="EX24" s="727"/>
      <c r="EY24" s="727"/>
      <c r="EZ24" s="727"/>
      <c r="FA24" s="727"/>
      <c r="FB24" s="727"/>
      <c r="FC24" s="727"/>
      <c r="FD24" s="727"/>
      <c r="FE24" s="727"/>
      <c r="FF24" s="727"/>
      <c r="FG24" s="727"/>
      <c r="FH24" s="727"/>
      <c r="FI24" s="727"/>
      <c r="FJ24" s="727"/>
      <c r="FK24" s="727"/>
      <c r="FL24" s="727"/>
      <c r="FM24" s="727"/>
      <c r="FN24" s="727"/>
      <c r="FO24" s="727"/>
      <c r="FP24" s="727"/>
      <c r="FQ24" s="727"/>
      <c r="FR24" s="727"/>
      <c r="FS24" s="727"/>
      <c r="FT24" s="727"/>
      <c r="FU24" s="727"/>
      <c r="FV24" s="727"/>
      <c r="FW24" s="727"/>
      <c r="FX24" s="727"/>
      <c r="FY24" s="727"/>
      <c r="FZ24" s="727"/>
      <c r="GA24" s="727"/>
      <c r="GB24" s="727"/>
      <c r="GC24" s="727"/>
      <c r="GD24" s="727"/>
      <c r="GE24" s="727"/>
      <c r="GF24" s="727"/>
      <c r="GG24" s="727"/>
      <c r="GH24" s="727"/>
      <c r="GI24" s="727"/>
      <c r="GJ24" s="727"/>
      <c r="GK24" s="727"/>
      <c r="GL24" s="727"/>
      <c r="GM24" s="727"/>
      <c r="GN24" s="727"/>
      <c r="GO24" s="727"/>
      <c r="GP24" s="727"/>
      <c r="GQ24" s="727"/>
      <c r="GR24" s="727"/>
      <c r="GS24" s="727"/>
      <c r="GT24" s="727"/>
      <c r="GU24" s="727"/>
      <c r="GV24" s="727"/>
      <c r="GW24" s="727"/>
      <c r="GX24" s="727"/>
      <c r="GY24" s="727"/>
      <c r="GZ24" s="727"/>
      <c r="HA24" s="727"/>
      <c r="HB24" s="727"/>
      <c r="HC24" s="727"/>
      <c r="HD24" s="727"/>
      <c r="HE24" s="727"/>
      <c r="HF24" s="727"/>
      <c r="HG24" s="727"/>
      <c r="HH24" s="727"/>
      <c r="HI24" s="727"/>
      <c r="HJ24" s="727"/>
      <c r="HK24" s="727"/>
      <c r="HL24" s="727"/>
      <c r="HM24" s="727"/>
      <c r="HN24" s="727"/>
      <c r="HO24" s="727"/>
      <c r="HP24" s="727"/>
      <c r="HQ24" s="727"/>
      <c r="HR24" s="727"/>
      <c r="HS24" s="727"/>
      <c r="HT24" s="727"/>
      <c r="HU24" s="727"/>
      <c r="HV24" s="727"/>
      <c r="HW24" s="727"/>
      <c r="HX24" s="727"/>
      <c r="HY24" s="727"/>
      <c r="HZ24" s="727"/>
      <c r="IA24" s="727"/>
      <c r="IB24" s="727"/>
      <c r="IC24" s="727"/>
      <c r="ID24" s="727"/>
      <c r="IE24" s="727"/>
      <c r="IF24" s="727"/>
      <c r="IG24" s="727"/>
      <c r="IH24" s="727"/>
      <c r="II24" s="727"/>
      <c r="IJ24" s="727"/>
      <c r="IK24" s="727"/>
      <c r="IL24" s="727"/>
      <c r="IM24" s="727"/>
      <c r="IN24" s="727"/>
      <c r="IO24" s="727"/>
    </row>
    <row r="25" spans="1:249" ht="18" customHeight="1">
      <c r="A25" s="822" t="s">
        <v>3129</v>
      </c>
      <c r="B25" s="823"/>
      <c r="C25" s="824" t="s">
        <v>4149</v>
      </c>
      <c r="D25" s="825"/>
      <c r="E25" s="4"/>
      <c r="F25" s="4"/>
      <c r="G25" s="4"/>
      <c r="H25" s="4"/>
      <c r="I25" s="4"/>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c r="AT25" s="727"/>
      <c r="AU25" s="727"/>
      <c r="AV25" s="727"/>
      <c r="AW25" s="727"/>
      <c r="AX25" s="727"/>
      <c r="AY25" s="727"/>
      <c r="AZ25" s="727"/>
      <c r="BA25" s="727"/>
      <c r="BB25" s="727"/>
      <c r="BC25" s="727"/>
      <c r="BD25" s="727"/>
      <c r="BE25" s="727"/>
      <c r="BF25" s="727"/>
      <c r="BG25" s="727"/>
      <c r="BH25" s="727"/>
      <c r="BI25" s="727"/>
      <c r="BJ25" s="727"/>
      <c r="BK25" s="727"/>
      <c r="BL25" s="727"/>
      <c r="BM25" s="727"/>
      <c r="BN25" s="727"/>
      <c r="BO25" s="727"/>
      <c r="BP25" s="727"/>
      <c r="BQ25" s="727"/>
      <c r="BR25" s="727"/>
      <c r="BS25" s="727"/>
      <c r="BT25" s="727"/>
      <c r="BU25" s="727"/>
      <c r="BV25" s="727"/>
      <c r="BW25" s="727"/>
      <c r="BX25" s="727"/>
      <c r="BY25" s="727"/>
      <c r="BZ25" s="727"/>
      <c r="CA25" s="727"/>
      <c r="CB25" s="727"/>
      <c r="CC25" s="727"/>
      <c r="CD25" s="727"/>
      <c r="CE25" s="727"/>
      <c r="CF25" s="727"/>
      <c r="CG25" s="727"/>
      <c r="CH25" s="727"/>
      <c r="CI25" s="727"/>
      <c r="CJ25" s="727"/>
      <c r="CK25" s="727"/>
      <c r="CL25" s="727"/>
      <c r="CM25" s="727"/>
      <c r="CN25" s="727"/>
      <c r="CO25" s="727"/>
      <c r="CP25" s="727"/>
      <c r="CQ25" s="727"/>
      <c r="CR25" s="727"/>
      <c r="CS25" s="727"/>
      <c r="CT25" s="727"/>
      <c r="CU25" s="727"/>
      <c r="CV25" s="727"/>
      <c r="CW25" s="727"/>
      <c r="CX25" s="727"/>
      <c r="CY25" s="727"/>
      <c r="CZ25" s="727"/>
      <c r="DA25" s="727"/>
      <c r="DB25" s="727"/>
      <c r="DC25" s="727"/>
      <c r="DD25" s="727"/>
      <c r="DE25" s="727"/>
      <c r="DF25" s="727"/>
      <c r="DG25" s="727"/>
      <c r="DH25" s="727"/>
      <c r="DI25" s="727"/>
      <c r="DJ25" s="727"/>
      <c r="DK25" s="727"/>
      <c r="DL25" s="727"/>
      <c r="DM25" s="727"/>
      <c r="DN25" s="727"/>
      <c r="DO25" s="727"/>
      <c r="DP25" s="727"/>
      <c r="DQ25" s="727"/>
      <c r="DR25" s="727"/>
      <c r="DS25" s="727"/>
      <c r="DT25" s="727"/>
      <c r="DU25" s="727"/>
      <c r="DV25" s="727"/>
      <c r="DW25" s="727"/>
      <c r="DX25" s="727"/>
      <c r="DY25" s="727"/>
      <c r="DZ25" s="727"/>
      <c r="EA25" s="727"/>
      <c r="EB25" s="727"/>
      <c r="EC25" s="727"/>
      <c r="ED25" s="727"/>
      <c r="EE25" s="727"/>
      <c r="EF25" s="727"/>
      <c r="EG25" s="727"/>
      <c r="EH25" s="727"/>
      <c r="EI25" s="727"/>
      <c r="EJ25" s="727"/>
      <c r="EK25" s="727"/>
      <c r="EL25" s="727"/>
      <c r="EM25" s="727"/>
      <c r="EN25" s="727"/>
      <c r="EO25" s="727"/>
      <c r="EP25" s="727"/>
      <c r="EQ25" s="727"/>
      <c r="ER25" s="727"/>
      <c r="ES25" s="727"/>
      <c r="ET25" s="727"/>
      <c r="EU25" s="727"/>
      <c r="EV25" s="727"/>
      <c r="EW25" s="727"/>
      <c r="EX25" s="727"/>
      <c r="EY25" s="727"/>
      <c r="EZ25" s="727"/>
      <c r="FA25" s="727"/>
      <c r="FB25" s="727"/>
      <c r="FC25" s="727"/>
      <c r="FD25" s="727"/>
      <c r="FE25" s="727"/>
      <c r="FF25" s="727"/>
      <c r="FG25" s="727"/>
      <c r="FH25" s="727"/>
      <c r="FI25" s="727"/>
      <c r="FJ25" s="727"/>
      <c r="FK25" s="727"/>
      <c r="FL25" s="727"/>
      <c r="FM25" s="727"/>
      <c r="FN25" s="727"/>
      <c r="FO25" s="727"/>
      <c r="FP25" s="727"/>
      <c r="FQ25" s="727"/>
      <c r="FR25" s="727"/>
      <c r="FS25" s="727"/>
      <c r="FT25" s="727"/>
      <c r="FU25" s="727"/>
      <c r="FV25" s="727"/>
      <c r="FW25" s="727"/>
      <c r="FX25" s="727"/>
      <c r="FY25" s="727"/>
      <c r="FZ25" s="727"/>
      <c r="GA25" s="727"/>
      <c r="GB25" s="727"/>
      <c r="GC25" s="727"/>
      <c r="GD25" s="727"/>
      <c r="GE25" s="727"/>
      <c r="GF25" s="727"/>
      <c r="GG25" s="727"/>
      <c r="GH25" s="727"/>
      <c r="GI25" s="727"/>
      <c r="GJ25" s="727"/>
      <c r="GK25" s="727"/>
      <c r="GL25" s="727"/>
      <c r="GM25" s="727"/>
      <c r="GN25" s="727"/>
      <c r="GO25" s="727"/>
      <c r="GP25" s="727"/>
      <c r="GQ25" s="727"/>
      <c r="GR25" s="727"/>
      <c r="GS25" s="727"/>
      <c r="GT25" s="727"/>
      <c r="GU25" s="727"/>
      <c r="GV25" s="727"/>
      <c r="GW25" s="727"/>
      <c r="GX25" s="727"/>
      <c r="GY25" s="727"/>
      <c r="GZ25" s="727"/>
      <c r="HA25" s="727"/>
      <c r="HB25" s="727"/>
      <c r="HC25" s="727"/>
      <c r="HD25" s="727"/>
      <c r="HE25" s="727"/>
      <c r="HF25" s="727"/>
      <c r="HG25" s="727"/>
      <c r="HH25" s="727"/>
      <c r="HI25" s="727"/>
      <c r="HJ25" s="727"/>
      <c r="HK25" s="727"/>
      <c r="HL25" s="727"/>
      <c r="HM25" s="727"/>
      <c r="HN25" s="727"/>
      <c r="HO25" s="727"/>
      <c r="HP25" s="727"/>
      <c r="HQ25" s="727"/>
      <c r="HR25" s="727"/>
      <c r="HS25" s="727"/>
      <c r="HT25" s="727"/>
      <c r="HU25" s="727"/>
      <c r="HV25" s="727"/>
      <c r="HW25" s="727"/>
      <c r="HX25" s="727"/>
      <c r="HY25" s="727"/>
      <c r="HZ25" s="727"/>
      <c r="IA25" s="727"/>
      <c r="IB25" s="727"/>
      <c r="IC25" s="727"/>
      <c r="ID25" s="727"/>
      <c r="IE25" s="727"/>
      <c r="IF25" s="727"/>
      <c r="IG25" s="727"/>
      <c r="IH25" s="727"/>
      <c r="II25" s="727"/>
      <c r="IJ25" s="727"/>
      <c r="IK25" s="727"/>
      <c r="IL25" s="727"/>
      <c r="IM25" s="727"/>
      <c r="IN25" s="727"/>
      <c r="IO25" s="727"/>
    </row>
    <row r="26" spans="1:249" ht="18" customHeight="1">
      <c r="A26" s="822"/>
      <c r="B26" s="823"/>
      <c r="C26" s="823"/>
      <c r="D26" s="825"/>
      <c r="E26" s="4"/>
      <c r="F26" s="4"/>
      <c r="G26" s="4"/>
      <c r="H26" s="4"/>
      <c r="I26" s="4"/>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c r="AT26" s="727"/>
      <c r="AU26" s="727"/>
      <c r="AV26" s="727"/>
      <c r="AW26" s="727"/>
      <c r="AX26" s="727"/>
      <c r="AY26" s="727"/>
      <c r="AZ26" s="727"/>
      <c r="BA26" s="727"/>
      <c r="BB26" s="727"/>
      <c r="BC26" s="727"/>
      <c r="BD26" s="727"/>
      <c r="BE26" s="727"/>
      <c r="BF26" s="727"/>
      <c r="BG26" s="727"/>
      <c r="BH26" s="727"/>
      <c r="BI26" s="727"/>
      <c r="BJ26" s="727"/>
      <c r="BK26" s="727"/>
      <c r="BL26" s="727"/>
      <c r="BM26" s="727"/>
      <c r="BN26" s="727"/>
      <c r="BO26" s="727"/>
      <c r="BP26" s="727"/>
      <c r="BQ26" s="727"/>
      <c r="BR26" s="727"/>
      <c r="BS26" s="727"/>
      <c r="BT26" s="727"/>
      <c r="BU26" s="727"/>
      <c r="BV26" s="727"/>
      <c r="BW26" s="727"/>
      <c r="BX26" s="727"/>
      <c r="BY26" s="727"/>
      <c r="BZ26" s="727"/>
      <c r="CA26" s="727"/>
      <c r="CB26" s="727"/>
      <c r="CC26" s="727"/>
      <c r="CD26" s="727"/>
      <c r="CE26" s="727"/>
      <c r="CF26" s="727"/>
      <c r="CG26" s="727"/>
      <c r="CH26" s="727"/>
      <c r="CI26" s="727"/>
      <c r="CJ26" s="727"/>
      <c r="CK26" s="727"/>
      <c r="CL26" s="727"/>
      <c r="CM26" s="727"/>
      <c r="CN26" s="727"/>
      <c r="CO26" s="727"/>
      <c r="CP26" s="727"/>
      <c r="CQ26" s="727"/>
      <c r="CR26" s="727"/>
      <c r="CS26" s="727"/>
      <c r="CT26" s="727"/>
      <c r="CU26" s="727"/>
      <c r="CV26" s="727"/>
      <c r="CW26" s="727"/>
      <c r="CX26" s="727"/>
      <c r="CY26" s="727"/>
      <c r="CZ26" s="727"/>
      <c r="DA26" s="727"/>
      <c r="DB26" s="727"/>
      <c r="DC26" s="727"/>
      <c r="DD26" s="727"/>
      <c r="DE26" s="727"/>
      <c r="DF26" s="727"/>
      <c r="DG26" s="727"/>
      <c r="DH26" s="727"/>
      <c r="DI26" s="727"/>
      <c r="DJ26" s="727"/>
      <c r="DK26" s="727"/>
      <c r="DL26" s="727"/>
      <c r="DM26" s="727"/>
      <c r="DN26" s="727"/>
      <c r="DO26" s="727"/>
      <c r="DP26" s="727"/>
      <c r="DQ26" s="727"/>
      <c r="DR26" s="727"/>
      <c r="DS26" s="727"/>
      <c r="DT26" s="727"/>
      <c r="DU26" s="727"/>
      <c r="DV26" s="727"/>
      <c r="DW26" s="727"/>
      <c r="DX26" s="727"/>
      <c r="DY26" s="727"/>
      <c r="DZ26" s="727"/>
      <c r="EA26" s="727"/>
      <c r="EB26" s="727"/>
      <c r="EC26" s="727"/>
      <c r="ED26" s="727"/>
      <c r="EE26" s="727"/>
      <c r="EF26" s="727"/>
      <c r="EG26" s="727"/>
      <c r="EH26" s="727"/>
      <c r="EI26" s="727"/>
      <c r="EJ26" s="727"/>
      <c r="EK26" s="727"/>
      <c r="EL26" s="727"/>
      <c r="EM26" s="727"/>
      <c r="EN26" s="727"/>
      <c r="EO26" s="727"/>
      <c r="EP26" s="727"/>
      <c r="EQ26" s="727"/>
      <c r="ER26" s="727"/>
      <c r="ES26" s="727"/>
      <c r="ET26" s="727"/>
      <c r="EU26" s="727"/>
      <c r="EV26" s="727"/>
      <c r="EW26" s="727"/>
      <c r="EX26" s="727"/>
      <c r="EY26" s="727"/>
      <c r="EZ26" s="727"/>
      <c r="FA26" s="727"/>
      <c r="FB26" s="727"/>
      <c r="FC26" s="727"/>
      <c r="FD26" s="727"/>
      <c r="FE26" s="727"/>
      <c r="FF26" s="727"/>
      <c r="FG26" s="727"/>
      <c r="FH26" s="727"/>
      <c r="FI26" s="727"/>
      <c r="FJ26" s="727"/>
      <c r="FK26" s="727"/>
      <c r="FL26" s="727"/>
      <c r="FM26" s="727"/>
      <c r="FN26" s="727"/>
      <c r="FO26" s="727"/>
      <c r="FP26" s="727"/>
      <c r="FQ26" s="727"/>
      <c r="FR26" s="727"/>
      <c r="FS26" s="727"/>
      <c r="FT26" s="727"/>
      <c r="FU26" s="727"/>
      <c r="FV26" s="727"/>
      <c r="FW26" s="727"/>
      <c r="FX26" s="727"/>
      <c r="FY26" s="727"/>
      <c r="FZ26" s="727"/>
      <c r="GA26" s="727"/>
      <c r="GB26" s="727"/>
      <c r="GC26" s="727"/>
      <c r="GD26" s="727"/>
      <c r="GE26" s="727"/>
      <c r="GF26" s="727"/>
      <c r="GG26" s="727"/>
      <c r="GH26" s="727"/>
      <c r="GI26" s="727"/>
      <c r="GJ26" s="727"/>
      <c r="GK26" s="727"/>
      <c r="GL26" s="727"/>
      <c r="GM26" s="727"/>
      <c r="GN26" s="727"/>
      <c r="GO26" s="727"/>
      <c r="GP26" s="727"/>
      <c r="GQ26" s="727"/>
      <c r="GR26" s="727"/>
      <c r="GS26" s="727"/>
      <c r="GT26" s="727"/>
      <c r="GU26" s="727"/>
      <c r="GV26" s="727"/>
      <c r="GW26" s="727"/>
      <c r="GX26" s="727"/>
      <c r="GY26" s="727"/>
      <c r="GZ26" s="727"/>
      <c r="HA26" s="727"/>
      <c r="HB26" s="727"/>
      <c r="HC26" s="727"/>
      <c r="HD26" s="727"/>
      <c r="HE26" s="727"/>
      <c r="HF26" s="727"/>
      <c r="HG26" s="727"/>
      <c r="HH26" s="727"/>
      <c r="HI26" s="727"/>
      <c r="HJ26" s="727"/>
      <c r="HK26" s="727"/>
      <c r="HL26" s="727"/>
      <c r="HM26" s="727"/>
      <c r="HN26" s="727"/>
      <c r="HO26" s="727"/>
      <c r="HP26" s="727"/>
      <c r="HQ26" s="727"/>
      <c r="HR26" s="727"/>
      <c r="HS26" s="727"/>
      <c r="HT26" s="727"/>
      <c r="HU26" s="727"/>
      <c r="HV26" s="727"/>
      <c r="HW26" s="727"/>
      <c r="HX26" s="727"/>
      <c r="HY26" s="727"/>
      <c r="HZ26" s="727"/>
      <c r="IA26" s="727"/>
      <c r="IB26" s="727"/>
      <c r="IC26" s="727"/>
      <c r="ID26" s="727"/>
      <c r="IE26" s="727"/>
      <c r="IF26" s="727"/>
      <c r="IG26" s="727"/>
      <c r="IH26" s="727"/>
      <c r="II26" s="727"/>
      <c r="IJ26" s="727"/>
      <c r="IK26" s="727"/>
      <c r="IL26" s="727"/>
      <c r="IM26" s="727"/>
      <c r="IN26" s="727"/>
      <c r="IO26" s="727"/>
    </row>
    <row r="27" spans="1:249" ht="18" customHeight="1">
      <c r="A27" s="822" t="s">
        <v>3131</v>
      </c>
      <c r="B27" s="823"/>
      <c r="C27" s="824" t="s">
        <v>4150</v>
      </c>
      <c r="D27" s="825"/>
      <c r="E27" s="4"/>
      <c r="F27" s="4"/>
      <c r="G27" s="4"/>
      <c r="H27" s="4"/>
      <c r="I27" s="4"/>
      <c r="J27" s="727"/>
      <c r="K27" s="727"/>
      <c r="L27" s="727"/>
      <c r="M27" s="727"/>
      <c r="N27" s="727"/>
      <c r="O27" s="727"/>
      <c r="P27" s="727"/>
      <c r="Q27" s="727"/>
      <c r="R27" s="727"/>
      <c r="S27" s="727"/>
      <c r="T27" s="727"/>
      <c r="U27" s="727"/>
      <c r="V27" s="727"/>
      <c r="W27" s="727"/>
      <c r="X27" s="727"/>
      <c r="Y27" s="727"/>
      <c r="Z27" s="727"/>
      <c r="AA27" s="727"/>
      <c r="AB27" s="727"/>
      <c r="AC27" s="727"/>
      <c r="AD27" s="727"/>
      <c r="AE27" s="727"/>
      <c r="AF27" s="727"/>
      <c r="AG27" s="727"/>
      <c r="AH27" s="727"/>
      <c r="AI27" s="727"/>
      <c r="AJ27" s="727"/>
      <c r="AK27" s="727"/>
      <c r="AL27" s="727"/>
      <c r="AM27" s="727"/>
      <c r="AN27" s="727"/>
      <c r="AO27" s="727"/>
      <c r="AP27" s="727"/>
      <c r="AQ27" s="727"/>
      <c r="AR27" s="727"/>
      <c r="AS27" s="727"/>
      <c r="AT27" s="727"/>
      <c r="AU27" s="727"/>
      <c r="AV27" s="727"/>
      <c r="AW27" s="727"/>
      <c r="AX27" s="727"/>
      <c r="AY27" s="727"/>
      <c r="AZ27" s="727"/>
      <c r="BA27" s="727"/>
      <c r="BB27" s="727"/>
      <c r="BC27" s="727"/>
      <c r="BD27" s="727"/>
      <c r="BE27" s="727"/>
      <c r="BF27" s="727"/>
      <c r="BG27" s="727"/>
      <c r="BH27" s="727"/>
      <c r="BI27" s="727"/>
      <c r="BJ27" s="727"/>
      <c r="BK27" s="727"/>
      <c r="BL27" s="727"/>
      <c r="BM27" s="727"/>
      <c r="BN27" s="727"/>
      <c r="BO27" s="727"/>
      <c r="BP27" s="727"/>
      <c r="BQ27" s="727"/>
      <c r="BR27" s="727"/>
      <c r="BS27" s="727"/>
      <c r="BT27" s="727"/>
      <c r="BU27" s="727"/>
      <c r="BV27" s="727"/>
      <c r="BW27" s="727"/>
      <c r="BX27" s="727"/>
      <c r="BY27" s="727"/>
      <c r="BZ27" s="727"/>
      <c r="CA27" s="727"/>
      <c r="CB27" s="727"/>
      <c r="CC27" s="727"/>
      <c r="CD27" s="727"/>
      <c r="CE27" s="727"/>
      <c r="CF27" s="727"/>
      <c r="CG27" s="727"/>
      <c r="CH27" s="727"/>
      <c r="CI27" s="727"/>
      <c r="CJ27" s="727"/>
      <c r="CK27" s="727"/>
      <c r="CL27" s="727"/>
      <c r="CM27" s="727"/>
      <c r="CN27" s="727"/>
      <c r="CO27" s="727"/>
      <c r="CP27" s="727"/>
      <c r="CQ27" s="727"/>
      <c r="CR27" s="727"/>
      <c r="CS27" s="727"/>
      <c r="CT27" s="727"/>
      <c r="CU27" s="727"/>
      <c r="CV27" s="727"/>
      <c r="CW27" s="727"/>
      <c r="CX27" s="727"/>
      <c r="CY27" s="727"/>
      <c r="CZ27" s="727"/>
      <c r="DA27" s="727"/>
      <c r="DB27" s="727"/>
      <c r="DC27" s="727"/>
      <c r="DD27" s="727"/>
      <c r="DE27" s="727"/>
      <c r="DF27" s="727"/>
      <c r="DG27" s="727"/>
      <c r="DH27" s="727"/>
      <c r="DI27" s="727"/>
      <c r="DJ27" s="727"/>
      <c r="DK27" s="727"/>
      <c r="DL27" s="727"/>
      <c r="DM27" s="727"/>
      <c r="DN27" s="727"/>
      <c r="DO27" s="727"/>
      <c r="DP27" s="727"/>
      <c r="DQ27" s="727"/>
      <c r="DR27" s="727"/>
      <c r="DS27" s="727"/>
      <c r="DT27" s="727"/>
      <c r="DU27" s="727"/>
      <c r="DV27" s="727"/>
      <c r="DW27" s="727"/>
      <c r="DX27" s="727"/>
      <c r="DY27" s="727"/>
      <c r="DZ27" s="727"/>
      <c r="EA27" s="727"/>
      <c r="EB27" s="727"/>
      <c r="EC27" s="727"/>
      <c r="ED27" s="727"/>
      <c r="EE27" s="727"/>
      <c r="EF27" s="727"/>
      <c r="EG27" s="727"/>
      <c r="EH27" s="727"/>
      <c r="EI27" s="727"/>
      <c r="EJ27" s="727"/>
      <c r="EK27" s="727"/>
      <c r="EL27" s="727"/>
      <c r="EM27" s="727"/>
      <c r="EN27" s="727"/>
      <c r="EO27" s="727"/>
      <c r="EP27" s="727"/>
      <c r="EQ27" s="727"/>
      <c r="ER27" s="727"/>
      <c r="ES27" s="727"/>
      <c r="ET27" s="727"/>
      <c r="EU27" s="727"/>
      <c r="EV27" s="727"/>
      <c r="EW27" s="727"/>
      <c r="EX27" s="727"/>
      <c r="EY27" s="727"/>
      <c r="EZ27" s="727"/>
      <c r="FA27" s="727"/>
      <c r="FB27" s="727"/>
      <c r="FC27" s="727"/>
      <c r="FD27" s="727"/>
      <c r="FE27" s="727"/>
      <c r="FF27" s="727"/>
      <c r="FG27" s="727"/>
      <c r="FH27" s="727"/>
      <c r="FI27" s="727"/>
      <c r="FJ27" s="727"/>
      <c r="FK27" s="727"/>
      <c r="FL27" s="727"/>
      <c r="FM27" s="727"/>
      <c r="FN27" s="727"/>
      <c r="FO27" s="727"/>
      <c r="FP27" s="727"/>
      <c r="FQ27" s="727"/>
      <c r="FR27" s="727"/>
      <c r="FS27" s="727"/>
      <c r="FT27" s="727"/>
      <c r="FU27" s="727"/>
      <c r="FV27" s="727"/>
      <c r="FW27" s="727"/>
      <c r="FX27" s="727"/>
      <c r="FY27" s="727"/>
      <c r="FZ27" s="727"/>
      <c r="GA27" s="727"/>
      <c r="GB27" s="727"/>
      <c r="GC27" s="727"/>
      <c r="GD27" s="727"/>
      <c r="GE27" s="727"/>
      <c r="GF27" s="727"/>
      <c r="GG27" s="727"/>
      <c r="GH27" s="727"/>
      <c r="GI27" s="727"/>
      <c r="GJ27" s="727"/>
      <c r="GK27" s="727"/>
      <c r="GL27" s="727"/>
      <c r="GM27" s="727"/>
      <c r="GN27" s="727"/>
      <c r="GO27" s="727"/>
      <c r="GP27" s="727"/>
      <c r="GQ27" s="727"/>
      <c r="GR27" s="727"/>
      <c r="GS27" s="727"/>
      <c r="GT27" s="727"/>
      <c r="GU27" s="727"/>
      <c r="GV27" s="727"/>
      <c r="GW27" s="727"/>
      <c r="GX27" s="727"/>
      <c r="GY27" s="727"/>
      <c r="GZ27" s="727"/>
      <c r="HA27" s="727"/>
      <c r="HB27" s="727"/>
      <c r="HC27" s="727"/>
      <c r="HD27" s="727"/>
      <c r="HE27" s="727"/>
      <c r="HF27" s="727"/>
      <c r="HG27" s="727"/>
      <c r="HH27" s="727"/>
      <c r="HI27" s="727"/>
      <c r="HJ27" s="727"/>
      <c r="HK27" s="727"/>
      <c r="HL27" s="727"/>
      <c r="HM27" s="727"/>
      <c r="HN27" s="727"/>
      <c r="HO27" s="727"/>
      <c r="HP27" s="727"/>
      <c r="HQ27" s="727"/>
      <c r="HR27" s="727"/>
      <c r="HS27" s="727"/>
      <c r="HT27" s="727"/>
      <c r="HU27" s="727"/>
      <c r="HV27" s="727"/>
      <c r="HW27" s="727"/>
      <c r="HX27" s="727"/>
      <c r="HY27" s="727"/>
      <c r="HZ27" s="727"/>
      <c r="IA27" s="727"/>
      <c r="IB27" s="727"/>
      <c r="IC27" s="727"/>
      <c r="ID27" s="727"/>
      <c r="IE27" s="727"/>
      <c r="IF27" s="727"/>
      <c r="IG27" s="727"/>
      <c r="IH27" s="727"/>
      <c r="II27" s="727"/>
      <c r="IJ27" s="727"/>
      <c r="IK27" s="727"/>
      <c r="IL27" s="727"/>
      <c r="IM27" s="727"/>
      <c r="IN27" s="727"/>
      <c r="IO27" s="727"/>
    </row>
    <row r="28" spans="1:249" ht="18" customHeight="1">
      <c r="A28" s="822"/>
      <c r="B28" s="823"/>
      <c r="C28" s="823"/>
      <c r="D28" s="825"/>
      <c r="E28" s="4"/>
      <c r="F28" s="4"/>
      <c r="G28" s="4"/>
      <c r="H28" s="4"/>
      <c r="I28" s="4"/>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c r="AT28" s="727"/>
      <c r="AU28" s="727"/>
      <c r="AV28" s="727"/>
      <c r="AW28" s="727"/>
      <c r="AX28" s="727"/>
      <c r="AY28" s="727"/>
      <c r="AZ28" s="727"/>
      <c r="BA28" s="727"/>
      <c r="BB28" s="727"/>
      <c r="BC28" s="727"/>
      <c r="BD28" s="727"/>
      <c r="BE28" s="727"/>
      <c r="BF28" s="727"/>
      <c r="BG28" s="727"/>
      <c r="BH28" s="727"/>
      <c r="BI28" s="727"/>
      <c r="BJ28" s="727"/>
      <c r="BK28" s="727"/>
      <c r="BL28" s="727"/>
      <c r="BM28" s="727"/>
      <c r="BN28" s="727"/>
      <c r="BO28" s="727"/>
      <c r="BP28" s="727"/>
      <c r="BQ28" s="727"/>
      <c r="BR28" s="727"/>
      <c r="BS28" s="727"/>
      <c r="BT28" s="727"/>
      <c r="BU28" s="727"/>
      <c r="BV28" s="727"/>
      <c r="BW28" s="727"/>
      <c r="BX28" s="727"/>
      <c r="BY28" s="727"/>
      <c r="BZ28" s="727"/>
      <c r="CA28" s="727"/>
      <c r="CB28" s="727"/>
      <c r="CC28" s="727"/>
      <c r="CD28" s="727"/>
      <c r="CE28" s="727"/>
      <c r="CF28" s="727"/>
      <c r="CG28" s="727"/>
      <c r="CH28" s="727"/>
      <c r="CI28" s="727"/>
      <c r="CJ28" s="727"/>
      <c r="CK28" s="727"/>
      <c r="CL28" s="727"/>
      <c r="CM28" s="727"/>
      <c r="CN28" s="727"/>
      <c r="CO28" s="727"/>
      <c r="CP28" s="727"/>
      <c r="CQ28" s="727"/>
      <c r="CR28" s="727"/>
      <c r="CS28" s="727"/>
      <c r="CT28" s="727"/>
      <c r="CU28" s="727"/>
      <c r="CV28" s="727"/>
      <c r="CW28" s="727"/>
      <c r="CX28" s="727"/>
      <c r="CY28" s="727"/>
      <c r="CZ28" s="727"/>
      <c r="DA28" s="727"/>
      <c r="DB28" s="727"/>
      <c r="DC28" s="727"/>
      <c r="DD28" s="727"/>
      <c r="DE28" s="727"/>
      <c r="DF28" s="727"/>
      <c r="DG28" s="727"/>
      <c r="DH28" s="727"/>
      <c r="DI28" s="727"/>
      <c r="DJ28" s="727"/>
      <c r="DK28" s="727"/>
      <c r="DL28" s="727"/>
      <c r="DM28" s="727"/>
      <c r="DN28" s="727"/>
      <c r="DO28" s="727"/>
      <c r="DP28" s="727"/>
      <c r="DQ28" s="727"/>
      <c r="DR28" s="727"/>
      <c r="DS28" s="727"/>
      <c r="DT28" s="727"/>
      <c r="DU28" s="727"/>
      <c r="DV28" s="727"/>
      <c r="DW28" s="727"/>
      <c r="DX28" s="727"/>
      <c r="DY28" s="727"/>
      <c r="DZ28" s="727"/>
      <c r="EA28" s="727"/>
      <c r="EB28" s="727"/>
      <c r="EC28" s="727"/>
      <c r="ED28" s="727"/>
      <c r="EE28" s="727"/>
      <c r="EF28" s="727"/>
      <c r="EG28" s="727"/>
      <c r="EH28" s="727"/>
      <c r="EI28" s="727"/>
      <c r="EJ28" s="727"/>
      <c r="EK28" s="727"/>
      <c r="EL28" s="727"/>
      <c r="EM28" s="727"/>
      <c r="EN28" s="727"/>
      <c r="EO28" s="727"/>
      <c r="EP28" s="727"/>
      <c r="EQ28" s="727"/>
      <c r="ER28" s="727"/>
      <c r="ES28" s="727"/>
      <c r="ET28" s="727"/>
      <c r="EU28" s="727"/>
      <c r="EV28" s="727"/>
      <c r="EW28" s="727"/>
      <c r="EX28" s="727"/>
      <c r="EY28" s="727"/>
      <c r="EZ28" s="727"/>
      <c r="FA28" s="727"/>
      <c r="FB28" s="727"/>
      <c r="FC28" s="727"/>
      <c r="FD28" s="727"/>
      <c r="FE28" s="727"/>
      <c r="FF28" s="727"/>
      <c r="FG28" s="727"/>
      <c r="FH28" s="727"/>
      <c r="FI28" s="727"/>
      <c r="FJ28" s="727"/>
      <c r="FK28" s="727"/>
      <c r="FL28" s="727"/>
      <c r="FM28" s="727"/>
      <c r="FN28" s="727"/>
      <c r="FO28" s="727"/>
      <c r="FP28" s="727"/>
      <c r="FQ28" s="727"/>
      <c r="FR28" s="727"/>
      <c r="FS28" s="727"/>
      <c r="FT28" s="727"/>
      <c r="FU28" s="727"/>
      <c r="FV28" s="727"/>
      <c r="FW28" s="727"/>
      <c r="FX28" s="727"/>
      <c r="FY28" s="727"/>
      <c r="FZ28" s="727"/>
      <c r="GA28" s="727"/>
      <c r="GB28" s="727"/>
      <c r="GC28" s="727"/>
      <c r="GD28" s="727"/>
      <c r="GE28" s="727"/>
      <c r="GF28" s="727"/>
      <c r="GG28" s="727"/>
      <c r="GH28" s="727"/>
      <c r="GI28" s="727"/>
      <c r="GJ28" s="727"/>
      <c r="GK28" s="727"/>
      <c r="GL28" s="727"/>
      <c r="GM28" s="727"/>
      <c r="GN28" s="727"/>
      <c r="GO28" s="727"/>
      <c r="GP28" s="727"/>
      <c r="GQ28" s="727"/>
      <c r="GR28" s="727"/>
      <c r="GS28" s="727"/>
      <c r="GT28" s="727"/>
      <c r="GU28" s="727"/>
      <c r="GV28" s="727"/>
      <c r="GW28" s="727"/>
      <c r="GX28" s="727"/>
      <c r="GY28" s="727"/>
      <c r="GZ28" s="727"/>
      <c r="HA28" s="727"/>
      <c r="HB28" s="727"/>
      <c r="HC28" s="727"/>
      <c r="HD28" s="727"/>
      <c r="HE28" s="727"/>
      <c r="HF28" s="727"/>
      <c r="HG28" s="727"/>
      <c r="HH28" s="727"/>
      <c r="HI28" s="727"/>
      <c r="HJ28" s="727"/>
      <c r="HK28" s="727"/>
      <c r="HL28" s="727"/>
      <c r="HM28" s="727"/>
      <c r="HN28" s="727"/>
      <c r="HO28" s="727"/>
      <c r="HP28" s="727"/>
      <c r="HQ28" s="727"/>
      <c r="HR28" s="727"/>
      <c r="HS28" s="727"/>
      <c r="HT28" s="727"/>
      <c r="HU28" s="727"/>
      <c r="HV28" s="727"/>
      <c r="HW28" s="727"/>
      <c r="HX28" s="727"/>
      <c r="HY28" s="727"/>
      <c r="HZ28" s="727"/>
      <c r="IA28" s="727"/>
      <c r="IB28" s="727"/>
      <c r="IC28" s="727"/>
      <c r="ID28" s="727"/>
      <c r="IE28" s="727"/>
      <c r="IF28" s="727"/>
      <c r="IG28" s="727"/>
      <c r="IH28" s="727"/>
      <c r="II28" s="727"/>
      <c r="IJ28" s="727"/>
      <c r="IK28" s="727"/>
      <c r="IL28" s="727"/>
      <c r="IM28" s="727"/>
      <c r="IN28" s="727"/>
      <c r="IO28" s="727"/>
    </row>
    <row r="29" spans="1:249" ht="18" customHeight="1">
      <c r="A29" s="822" t="s">
        <v>3132</v>
      </c>
      <c r="B29" s="823"/>
      <c r="C29" s="824" t="s">
        <v>4151</v>
      </c>
      <c r="D29" s="825"/>
      <c r="E29" s="4"/>
      <c r="F29" s="4"/>
      <c r="G29" s="4"/>
      <c r="H29" s="4"/>
      <c r="I29" s="4"/>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7"/>
      <c r="AZ29" s="727"/>
      <c r="BA29" s="727"/>
      <c r="BB29" s="727"/>
      <c r="BC29" s="727"/>
      <c r="BD29" s="727"/>
      <c r="BE29" s="727"/>
      <c r="BF29" s="727"/>
      <c r="BG29" s="727"/>
      <c r="BH29" s="727"/>
      <c r="BI29" s="727"/>
      <c r="BJ29" s="727"/>
      <c r="BK29" s="727"/>
      <c r="BL29" s="727"/>
      <c r="BM29" s="727"/>
      <c r="BN29" s="727"/>
      <c r="BO29" s="727"/>
      <c r="BP29" s="727"/>
      <c r="BQ29" s="727"/>
      <c r="BR29" s="727"/>
      <c r="BS29" s="727"/>
      <c r="BT29" s="727"/>
      <c r="BU29" s="727"/>
      <c r="BV29" s="727"/>
      <c r="BW29" s="727"/>
      <c r="BX29" s="727"/>
      <c r="BY29" s="727"/>
      <c r="BZ29" s="727"/>
      <c r="CA29" s="727"/>
      <c r="CB29" s="727"/>
      <c r="CC29" s="727"/>
      <c r="CD29" s="727"/>
      <c r="CE29" s="727"/>
      <c r="CF29" s="727"/>
      <c r="CG29" s="727"/>
      <c r="CH29" s="727"/>
      <c r="CI29" s="727"/>
      <c r="CJ29" s="727"/>
      <c r="CK29" s="727"/>
      <c r="CL29" s="727"/>
      <c r="CM29" s="727"/>
      <c r="CN29" s="727"/>
      <c r="CO29" s="727"/>
      <c r="CP29" s="727"/>
      <c r="CQ29" s="727"/>
      <c r="CR29" s="727"/>
      <c r="CS29" s="727"/>
      <c r="CT29" s="727"/>
      <c r="CU29" s="727"/>
      <c r="CV29" s="727"/>
      <c r="CW29" s="727"/>
      <c r="CX29" s="727"/>
      <c r="CY29" s="727"/>
      <c r="CZ29" s="727"/>
      <c r="DA29" s="727"/>
      <c r="DB29" s="727"/>
      <c r="DC29" s="727"/>
      <c r="DD29" s="727"/>
      <c r="DE29" s="727"/>
      <c r="DF29" s="727"/>
      <c r="DG29" s="727"/>
      <c r="DH29" s="727"/>
      <c r="DI29" s="727"/>
      <c r="DJ29" s="727"/>
      <c r="DK29" s="727"/>
      <c r="DL29" s="727"/>
      <c r="DM29" s="727"/>
      <c r="DN29" s="727"/>
      <c r="DO29" s="727"/>
      <c r="DP29" s="727"/>
      <c r="DQ29" s="727"/>
      <c r="DR29" s="727"/>
      <c r="DS29" s="727"/>
      <c r="DT29" s="727"/>
      <c r="DU29" s="727"/>
      <c r="DV29" s="727"/>
      <c r="DW29" s="727"/>
      <c r="DX29" s="727"/>
      <c r="DY29" s="727"/>
      <c r="DZ29" s="727"/>
      <c r="EA29" s="727"/>
      <c r="EB29" s="727"/>
      <c r="EC29" s="727"/>
      <c r="ED29" s="727"/>
      <c r="EE29" s="727"/>
      <c r="EF29" s="727"/>
      <c r="EG29" s="727"/>
      <c r="EH29" s="727"/>
      <c r="EI29" s="727"/>
      <c r="EJ29" s="727"/>
      <c r="EK29" s="727"/>
      <c r="EL29" s="727"/>
      <c r="EM29" s="727"/>
      <c r="EN29" s="727"/>
      <c r="EO29" s="727"/>
      <c r="EP29" s="727"/>
      <c r="EQ29" s="727"/>
      <c r="ER29" s="727"/>
      <c r="ES29" s="727"/>
      <c r="ET29" s="727"/>
      <c r="EU29" s="727"/>
      <c r="EV29" s="727"/>
      <c r="EW29" s="727"/>
      <c r="EX29" s="727"/>
      <c r="EY29" s="727"/>
      <c r="EZ29" s="727"/>
      <c r="FA29" s="727"/>
      <c r="FB29" s="727"/>
      <c r="FC29" s="727"/>
      <c r="FD29" s="727"/>
      <c r="FE29" s="727"/>
      <c r="FF29" s="727"/>
      <c r="FG29" s="727"/>
      <c r="FH29" s="727"/>
      <c r="FI29" s="727"/>
      <c r="FJ29" s="727"/>
      <c r="FK29" s="727"/>
      <c r="FL29" s="727"/>
      <c r="FM29" s="727"/>
      <c r="FN29" s="727"/>
      <c r="FO29" s="727"/>
      <c r="FP29" s="727"/>
      <c r="FQ29" s="727"/>
      <c r="FR29" s="727"/>
      <c r="FS29" s="727"/>
      <c r="FT29" s="727"/>
      <c r="FU29" s="727"/>
      <c r="FV29" s="727"/>
      <c r="FW29" s="727"/>
      <c r="FX29" s="727"/>
      <c r="FY29" s="727"/>
      <c r="FZ29" s="727"/>
      <c r="GA29" s="727"/>
      <c r="GB29" s="727"/>
      <c r="GC29" s="727"/>
      <c r="GD29" s="727"/>
      <c r="GE29" s="727"/>
      <c r="GF29" s="727"/>
      <c r="GG29" s="727"/>
      <c r="GH29" s="727"/>
      <c r="GI29" s="727"/>
      <c r="GJ29" s="727"/>
      <c r="GK29" s="727"/>
      <c r="GL29" s="727"/>
      <c r="GM29" s="727"/>
      <c r="GN29" s="727"/>
      <c r="GO29" s="727"/>
      <c r="GP29" s="727"/>
      <c r="GQ29" s="727"/>
      <c r="GR29" s="727"/>
      <c r="GS29" s="727"/>
      <c r="GT29" s="727"/>
      <c r="GU29" s="727"/>
      <c r="GV29" s="727"/>
      <c r="GW29" s="727"/>
      <c r="GX29" s="727"/>
      <c r="GY29" s="727"/>
      <c r="GZ29" s="727"/>
      <c r="HA29" s="727"/>
      <c r="HB29" s="727"/>
      <c r="HC29" s="727"/>
      <c r="HD29" s="727"/>
      <c r="HE29" s="727"/>
      <c r="HF29" s="727"/>
      <c r="HG29" s="727"/>
      <c r="HH29" s="727"/>
      <c r="HI29" s="727"/>
      <c r="HJ29" s="727"/>
      <c r="HK29" s="727"/>
      <c r="HL29" s="727"/>
      <c r="HM29" s="727"/>
      <c r="HN29" s="727"/>
      <c r="HO29" s="727"/>
      <c r="HP29" s="727"/>
      <c r="HQ29" s="727"/>
      <c r="HR29" s="727"/>
      <c r="HS29" s="727"/>
      <c r="HT29" s="727"/>
      <c r="HU29" s="727"/>
      <c r="HV29" s="727"/>
      <c r="HW29" s="727"/>
      <c r="HX29" s="727"/>
      <c r="HY29" s="727"/>
      <c r="HZ29" s="727"/>
      <c r="IA29" s="727"/>
      <c r="IB29" s="727"/>
      <c r="IC29" s="727"/>
      <c r="ID29" s="727"/>
      <c r="IE29" s="727"/>
      <c r="IF29" s="727"/>
      <c r="IG29" s="727"/>
      <c r="IH29" s="727"/>
      <c r="II29" s="727"/>
      <c r="IJ29" s="727"/>
      <c r="IK29" s="727"/>
      <c r="IL29" s="727"/>
      <c r="IM29" s="727"/>
      <c r="IN29" s="727"/>
      <c r="IO29" s="727"/>
    </row>
    <row r="30" spans="1:249" ht="18" customHeight="1">
      <c r="A30" s="826"/>
      <c r="B30" s="821"/>
      <c r="C30" s="821"/>
      <c r="D30" s="821"/>
      <c r="E30" s="4"/>
      <c r="F30" s="4"/>
      <c r="G30" s="4"/>
      <c r="H30" s="4"/>
      <c r="I30" s="4"/>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7"/>
      <c r="AG30" s="727"/>
      <c r="AH30" s="727"/>
      <c r="AI30" s="727"/>
      <c r="AJ30" s="727"/>
      <c r="AK30" s="727"/>
      <c r="AL30" s="727"/>
      <c r="AM30" s="727"/>
      <c r="AN30" s="727"/>
      <c r="AO30" s="727"/>
      <c r="AP30" s="727"/>
      <c r="AQ30" s="727"/>
      <c r="AR30" s="727"/>
      <c r="AS30" s="727"/>
      <c r="AT30" s="727"/>
      <c r="AU30" s="727"/>
      <c r="AV30" s="727"/>
      <c r="AW30" s="727"/>
      <c r="AX30" s="727"/>
      <c r="AY30" s="727"/>
      <c r="AZ30" s="727"/>
      <c r="BA30" s="727"/>
      <c r="BB30" s="727"/>
      <c r="BC30" s="727"/>
      <c r="BD30" s="727"/>
      <c r="BE30" s="727"/>
      <c r="BF30" s="727"/>
      <c r="BG30" s="727"/>
      <c r="BH30" s="727"/>
      <c r="BI30" s="727"/>
      <c r="BJ30" s="727"/>
      <c r="BK30" s="727"/>
      <c r="BL30" s="727"/>
      <c r="BM30" s="727"/>
      <c r="BN30" s="727"/>
      <c r="BO30" s="727"/>
      <c r="BP30" s="727"/>
      <c r="BQ30" s="727"/>
      <c r="BR30" s="727"/>
      <c r="BS30" s="727"/>
      <c r="BT30" s="727"/>
      <c r="BU30" s="727"/>
      <c r="BV30" s="727"/>
      <c r="BW30" s="727"/>
      <c r="BX30" s="727"/>
      <c r="BY30" s="727"/>
      <c r="BZ30" s="727"/>
      <c r="CA30" s="727"/>
      <c r="CB30" s="727"/>
      <c r="CC30" s="727"/>
      <c r="CD30" s="727"/>
      <c r="CE30" s="727"/>
      <c r="CF30" s="727"/>
      <c r="CG30" s="727"/>
      <c r="CH30" s="727"/>
      <c r="CI30" s="727"/>
      <c r="CJ30" s="727"/>
      <c r="CK30" s="727"/>
      <c r="CL30" s="727"/>
      <c r="CM30" s="727"/>
      <c r="CN30" s="727"/>
      <c r="CO30" s="727"/>
      <c r="CP30" s="727"/>
      <c r="CQ30" s="727"/>
      <c r="CR30" s="727"/>
      <c r="CS30" s="727"/>
      <c r="CT30" s="727"/>
      <c r="CU30" s="727"/>
      <c r="CV30" s="727"/>
      <c r="CW30" s="727"/>
      <c r="CX30" s="727"/>
      <c r="CY30" s="727"/>
      <c r="CZ30" s="727"/>
      <c r="DA30" s="727"/>
      <c r="DB30" s="727"/>
      <c r="DC30" s="727"/>
      <c r="DD30" s="727"/>
      <c r="DE30" s="727"/>
      <c r="DF30" s="727"/>
      <c r="DG30" s="727"/>
      <c r="DH30" s="727"/>
      <c r="DI30" s="727"/>
      <c r="DJ30" s="727"/>
      <c r="DK30" s="727"/>
      <c r="DL30" s="727"/>
      <c r="DM30" s="727"/>
      <c r="DN30" s="727"/>
      <c r="DO30" s="727"/>
      <c r="DP30" s="727"/>
      <c r="DQ30" s="727"/>
      <c r="DR30" s="727"/>
      <c r="DS30" s="727"/>
      <c r="DT30" s="727"/>
      <c r="DU30" s="727"/>
      <c r="DV30" s="727"/>
      <c r="DW30" s="727"/>
      <c r="DX30" s="727"/>
      <c r="DY30" s="727"/>
      <c r="DZ30" s="727"/>
      <c r="EA30" s="727"/>
      <c r="EB30" s="727"/>
      <c r="EC30" s="727"/>
      <c r="ED30" s="727"/>
      <c r="EE30" s="727"/>
      <c r="EF30" s="727"/>
      <c r="EG30" s="727"/>
      <c r="EH30" s="727"/>
      <c r="EI30" s="727"/>
      <c r="EJ30" s="727"/>
      <c r="EK30" s="727"/>
      <c r="EL30" s="727"/>
      <c r="EM30" s="727"/>
      <c r="EN30" s="727"/>
      <c r="EO30" s="727"/>
      <c r="EP30" s="727"/>
      <c r="EQ30" s="727"/>
      <c r="ER30" s="727"/>
      <c r="ES30" s="727"/>
      <c r="ET30" s="727"/>
      <c r="EU30" s="727"/>
      <c r="EV30" s="727"/>
      <c r="EW30" s="727"/>
      <c r="EX30" s="727"/>
      <c r="EY30" s="727"/>
      <c r="EZ30" s="727"/>
      <c r="FA30" s="727"/>
      <c r="FB30" s="727"/>
      <c r="FC30" s="727"/>
      <c r="FD30" s="727"/>
      <c r="FE30" s="727"/>
      <c r="FF30" s="727"/>
      <c r="FG30" s="727"/>
      <c r="FH30" s="727"/>
      <c r="FI30" s="727"/>
      <c r="FJ30" s="727"/>
      <c r="FK30" s="727"/>
      <c r="FL30" s="727"/>
      <c r="FM30" s="727"/>
      <c r="FN30" s="727"/>
      <c r="FO30" s="727"/>
      <c r="FP30" s="727"/>
      <c r="FQ30" s="727"/>
      <c r="FR30" s="727"/>
      <c r="FS30" s="727"/>
      <c r="FT30" s="727"/>
      <c r="FU30" s="727"/>
      <c r="FV30" s="727"/>
      <c r="FW30" s="727"/>
      <c r="FX30" s="727"/>
      <c r="FY30" s="727"/>
      <c r="FZ30" s="727"/>
      <c r="GA30" s="727"/>
      <c r="GB30" s="727"/>
      <c r="GC30" s="727"/>
      <c r="GD30" s="727"/>
      <c r="GE30" s="727"/>
      <c r="GF30" s="727"/>
      <c r="GG30" s="727"/>
      <c r="GH30" s="727"/>
      <c r="GI30" s="727"/>
      <c r="GJ30" s="727"/>
      <c r="GK30" s="727"/>
      <c r="GL30" s="727"/>
      <c r="GM30" s="727"/>
      <c r="GN30" s="727"/>
      <c r="GO30" s="727"/>
      <c r="GP30" s="727"/>
      <c r="GQ30" s="727"/>
      <c r="GR30" s="727"/>
      <c r="GS30" s="727"/>
      <c r="GT30" s="727"/>
      <c r="GU30" s="727"/>
      <c r="GV30" s="727"/>
      <c r="GW30" s="727"/>
      <c r="GX30" s="727"/>
      <c r="GY30" s="727"/>
      <c r="GZ30" s="727"/>
      <c r="HA30" s="727"/>
      <c r="HB30" s="727"/>
      <c r="HC30" s="727"/>
      <c r="HD30" s="727"/>
      <c r="HE30" s="727"/>
      <c r="HF30" s="727"/>
      <c r="HG30" s="727"/>
      <c r="HH30" s="727"/>
      <c r="HI30" s="727"/>
      <c r="HJ30" s="727"/>
      <c r="HK30" s="727"/>
      <c r="HL30" s="727"/>
      <c r="HM30" s="727"/>
      <c r="HN30" s="727"/>
      <c r="HO30" s="727"/>
      <c r="HP30" s="727"/>
      <c r="HQ30" s="727"/>
      <c r="HR30" s="727"/>
      <c r="HS30" s="727"/>
      <c r="HT30" s="727"/>
      <c r="HU30" s="727"/>
      <c r="HV30" s="727"/>
      <c r="HW30" s="727"/>
      <c r="HX30" s="727"/>
      <c r="HY30" s="727"/>
      <c r="HZ30" s="727"/>
      <c r="IA30" s="727"/>
      <c r="IB30" s="727"/>
      <c r="IC30" s="727"/>
      <c r="ID30" s="727"/>
      <c r="IE30" s="727"/>
      <c r="IF30" s="727"/>
      <c r="IG30" s="727"/>
      <c r="IH30" s="727"/>
      <c r="II30" s="727"/>
      <c r="IJ30" s="727"/>
      <c r="IK30" s="727"/>
      <c r="IL30" s="727"/>
      <c r="IM30" s="727"/>
      <c r="IN30" s="727"/>
      <c r="IO30" s="727"/>
    </row>
    <row r="31" spans="1:249" ht="18" customHeight="1">
      <c r="A31" s="827"/>
      <c r="B31" s="828"/>
      <c r="C31" s="828"/>
      <c r="D31" s="829"/>
      <c r="E31" s="728"/>
      <c r="F31" s="728"/>
      <c r="G31" s="4"/>
      <c r="H31" s="4"/>
      <c r="I31" s="4"/>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AT31" s="727"/>
      <c r="AU31" s="727"/>
      <c r="AV31" s="727"/>
      <c r="AW31" s="727"/>
      <c r="AX31" s="727"/>
      <c r="AY31" s="727"/>
      <c r="AZ31" s="727"/>
      <c r="BA31" s="727"/>
      <c r="BB31" s="727"/>
      <c r="BC31" s="727"/>
      <c r="BD31" s="727"/>
      <c r="BE31" s="727"/>
      <c r="BF31" s="727"/>
      <c r="BG31" s="727"/>
      <c r="BH31" s="727"/>
      <c r="BI31" s="727"/>
      <c r="BJ31" s="727"/>
      <c r="BK31" s="727"/>
      <c r="BL31" s="727"/>
      <c r="BM31" s="727"/>
      <c r="BN31" s="727"/>
      <c r="BO31" s="727"/>
      <c r="BP31" s="727"/>
      <c r="BQ31" s="727"/>
      <c r="BR31" s="727"/>
      <c r="BS31" s="727"/>
      <c r="BT31" s="727"/>
      <c r="BU31" s="727"/>
      <c r="BV31" s="727"/>
      <c r="BW31" s="727"/>
      <c r="BX31" s="727"/>
      <c r="BY31" s="727"/>
      <c r="BZ31" s="727"/>
      <c r="CA31" s="727"/>
      <c r="CB31" s="727"/>
      <c r="CC31" s="727"/>
      <c r="CD31" s="727"/>
      <c r="CE31" s="727"/>
      <c r="CF31" s="727"/>
      <c r="CG31" s="727"/>
      <c r="CH31" s="727"/>
      <c r="CI31" s="727"/>
      <c r="CJ31" s="727"/>
      <c r="CK31" s="727"/>
      <c r="CL31" s="727"/>
      <c r="CM31" s="727"/>
      <c r="CN31" s="727"/>
      <c r="CO31" s="727"/>
      <c r="CP31" s="727"/>
      <c r="CQ31" s="727"/>
      <c r="CR31" s="727"/>
      <c r="CS31" s="727"/>
      <c r="CT31" s="727"/>
      <c r="CU31" s="727"/>
      <c r="CV31" s="727"/>
      <c r="CW31" s="727"/>
      <c r="CX31" s="727"/>
      <c r="CY31" s="727"/>
      <c r="CZ31" s="727"/>
      <c r="DA31" s="727"/>
      <c r="DB31" s="727"/>
      <c r="DC31" s="727"/>
      <c r="DD31" s="727"/>
      <c r="DE31" s="727"/>
      <c r="DF31" s="727"/>
      <c r="DG31" s="727"/>
      <c r="DH31" s="727"/>
      <c r="DI31" s="727"/>
      <c r="DJ31" s="727"/>
      <c r="DK31" s="727"/>
      <c r="DL31" s="727"/>
      <c r="DM31" s="727"/>
      <c r="DN31" s="727"/>
      <c r="DO31" s="727"/>
      <c r="DP31" s="727"/>
      <c r="DQ31" s="727"/>
      <c r="DR31" s="727"/>
      <c r="DS31" s="727"/>
      <c r="DT31" s="727"/>
      <c r="DU31" s="727"/>
      <c r="DV31" s="727"/>
      <c r="DW31" s="727"/>
      <c r="DX31" s="727"/>
      <c r="DY31" s="727"/>
      <c r="DZ31" s="727"/>
      <c r="EA31" s="727"/>
      <c r="EB31" s="727"/>
      <c r="EC31" s="727"/>
      <c r="ED31" s="727"/>
      <c r="EE31" s="727"/>
      <c r="EF31" s="727"/>
      <c r="EG31" s="727"/>
      <c r="EH31" s="727"/>
      <c r="EI31" s="727"/>
      <c r="EJ31" s="727"/>
      <c r="EK31" s="727"/>
      <c r="EL31" s="727"/>
      <c r="EM31" s="727"/>
      <c r="EN31" s="727"/>
      <c r="EO31" s="727"/>
      <c r="EP31" s="727"/>
      <c r="EQ31" s="727"/>
      <c r="ER31" s="727"/>
      <c r="ES31" s="727"/>
      <c r="ET31" s="727"/>
      <c r="EU31" s="727"/>
      <c r="EV31" s="727"/>
      <c r="EW31" s="727"/>
      <c r="EX31" s="727"/>
      <c r="EY31" s="727"/>
      <c r="EZ31" s="727"/>
      <c r="FA31" s="727"/>
      <c r="FB31" s="727"/>
      <c r="FC31" s="727"/>
      <c r="FD31" s="727"/>
      <c r="FE31" s="727"/>
      <c r="FF31" s="727"/>
      <c r="FG31" s="727"/>
      <c r="FH31" s="727"/>
      <c r="FI31" s="727"/>
      <c r="FJ31" s="727"/>
      <c r="FK31" s="727"/>
      <c r="FL31" s="727"/>
      <c r="FM31" s="727"/>
      <c r="FN31" s="727"/>
      <c r="FO31" s="727"/>
      <c r="FP31" s="727"/>
      <c r="FQ31" s="727"/>
      <c r="FR31" s="727"/>
      <c r="FS31" s="727"/>
      <c r="FT31" s="727"/>
      <c r="FU31" s="727"/>
      <c r="FV31" s="727"/>
      <c r="FW31" s="727"/>
      <c r="FX31" s="727"/>
      <c r="FY31" s="727"/>
      <c r="FZ31" s="727"/>
      <c r="GA31" s="727"/>
      <c r="GB31" s="727"/>
      <c r="GC31" s="727"/>
      <c r="GD31" s="727"/>
      <c r="GE31" s="727"/>
      <c r="GF31" s="727"/>
      <c r="GG31" s="727"/>
      <c r="GH31" s="727"/>
      <c r="GI31" s="727"/>
      <c r="GJ31" s="727"/>
      <c r="GK31" s="727"/>
      <c r="GL31" s="727"/>
      <c r="GM31" s="727"/>
      <c r="GN31" s="727"/>
      <c r="GO31" s="727"/>
      <c r="GP31" s="727"/>
      <c r="GQ31" s="727"/>
      <c r="GR31" s="727"/>
      <c r="GS31" s="727"/>
      <c r="GT31" s="727"/>
      <c r="GU31" s="727"/>
      <c r="GV31" s="727"/>
      <c r="GW31" s="727"/>
      <c r="GX31" s="727"/>
      <c r="GY31" s="727"/>
      <c r="GZ31" s="727"/>
      <c r="HA31" s="727"/>
      <c r="HB31" s="727"/>
      <c r="HC31" s="727"/>
      <c r="HD31" s="727"/>
      <c r="HE31" s="727"/>
      <c r="HF31" s="727"/>
      <c r="HG31" s="727"/>
      <c r="HH31" s="727"/>
      <c r="HI31" s="727"/>
      <c r="HJ31" s="727"/>
      <c r="HK31" s="727"/>
      <c r="HL31" s="727"/>
      <c r="HM31" s="727"/>
      <c r="HN31" s="727"/>
      <c r="HO31" s="727"/>
      <c r="HP31" s="727"/>
      <c r="HQ31" s="727"/>
      <c r="HR31" s="727"/>
      <c r="HS31" s="727"/>
      <c r="HT31" s="727"/>
      <c r="HU31" s="727"/>
      <c r="HV31" s="727"/>
      <c r="HW31" s="727"/>
      <c r="HX31" s="727"/>
      <c r="HY31" s="727"/>
      <c r="HZ31" s="727"/>
      <c r="IA31" s="727"/>
      <c r="IB31" s="727"/>
      <c r="IC31" s="727"/>
      <c r="ID31" s="727"/>
      <c r="IE31" s="727"/>
      <c r="IF31" s="727"/>
      <c r="IG31" s="727"/>
      <c r="IH31" s="727"/>
      <c r="II31" s="727"/>
      <c r="IJ31" s="727"/>
      <c r="IK31" s="727"/>
      <c r="IL31" s="727"/>
      <c r="IM31" s="727"/>
      <c r="IN31" s="727"/>
      <c r="IO31" s="727"/>
    </row>
    <row r="32" spans="1:249" ht="18" customHeight="1">
      <c r="A32" s="827"/>
      <c r="B32" s="828"/>
      <c r="C32" s="828"/>
      <c r="D32" s="829"/>
      <c r="E32" s="728"/>
      <c r="F32" s="728"/>
      <c r="G32" s="4"/>
      <c r="H32" s="4"/>
      <c r="I32" s="4"/>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7"/>
      <c r="AV32" s="727"/>
      <c r="AW32" s="727"/>
      <c r="AX32" s="727"/>
      <c r="AY32" s="727"/>
      <c r="AZ32" s="727"/>
      <c r="BA32" s="727"/>
      <c r="BB32" s="727"/>
      <c r="BC32" s="727"/>
      <c r="BD32" s="727"/>
      <c r="BE32" s="727"/>
      <c r="BF32" s="727"/>
      <c r="BG32" s="727"/>
      <c r="BH32" s="727"/>
      <c r="BI32" s="727"/>
      <c r="BJ32" s="727"/>
      <c r="BK32" s="727"/>
      <c r="BL32" s="727"/>
      <c r="BM32" s="727"/>
      <c r="BN32" s="727"/>
      <c r="BO32" s="727"/>
      <c r="BP32" s="727"/>
      <c r="BQ32" s="727"/>
      <c r="BR32" s="727"/>
      <c r="BS32" s="727"/>
      <c r="BT32" s="727"/>
      <c r="BU32" s="727"/>
      <c r="BV32" s="727"/>
      <c r="BW32" s="727"/>
      <c r="BX32" s="727"/>
      <c r="BY32" s="727"/>
      <c r="BZ32" s="727"/>
      <c r="CA32" s="727"/>
      <c r="CB32" s="727"/>
      <c r="CC32" s="727"/>
      <c r="CD32" s="727"/>
      <c r="CE32" s="727"/>
      <c r="CF32" s="727"/>
      <c r="CG32" s="727"/>
      <c r="CH32" s="727"/>
      <c r="CI32" s="727"/>
      <c r="CJ32" s="727"/>
      <c r="CK32" s="727"/>
      <c r="CL32" s="727"/>
      <c r="CM32" s="727"/>
      <c r="CN32" s="727"/>
      <c r="CO32" s="727"/>
      <c r="CP32" s="727"/>
      <c r="CQ32" s="727"/>
      <c r="CR32" s="727"/>
      <c r="CS32" s="727"/>
      <c r="CT32" s="727"/>
      <c r="CU32" s="727"/>
      <c r="CV32" s="727"/>
      <c r="CW32" s="727"/>
      <c r="CX32" s="727"/>
      <c r="CY32" s="727"/>
      <c r="CZ32" s="727"/>
      <c r="DA32" s="727"/>
      <c r="DB32" s="727"/>
      <c r="DC32" s="727"/>
      <c r="DD32" s="727"/>
      <c r="DE32" s="727"/>
      <c r="DF32" s="727"/>
      <c r="DG32" s="727"/>
      <c r="DH32" s="727"/>
      <c r="DI32" s="727"/>
      <c r="DJ32" s="727"/>
      <c r="DK32" s="727"/>
      <c r="DL32" s="727"/>
      <c r="DM32" s="727"/>
      <c r="DN32" s="727"/>
      <c r="DO32" s="727"/>
      <c r="DP32" s="727"/>
      <c r="DQ32" s="727"/>
      <c r="DR32" s="727"/>
      <c r="DS32" s="727"/>
      <c r="DT32" s="727"/>
      <c r="DU32" s="727"/>
      <c r="DV32" s="727"/>
      <c r="DW32" s="727"/>
      <c r="DX32" s="727"/>
      <c r="DY32" s="727"/>
      <c r="DZ32" s="727"/>
      <c r="EA32" s="727"/>
      <c r="EB32" s="727"/>
      <c r="EC32" s="727"/>
      <c r="ED32" s="727"/>
      <c r="EE32" s="727"/>
      <c r="EF32" s="727"/>
      <c r="EG32" s="727"/>
      <c r="EH32" s="727"/>
      <c r="EI32" s="727"/>
      <c r="EJ32" s="727"/>
      <c r="EK32" s="727"/>
      <c r="EL32" s="727"/>
      <c r="EM32" s="727"/>
      <c r="EN32" s="727"/>
      <c r="EO32" s="727"/>
      <c r="EP32" s="727"/>
      <c r="EQ32" s="727"/>
      <c r="ER32" s="727"/>
      <c r="ES32" s="727"/>
      <c r="ET32" s="727"/>
      <c r="EU32" s="727"/>
      <c r="EV32" s="727"/>
      <c r="EW32" s="727"/>
      <c r="EX32" s="727"/>
      <c r="EY32" s="727"/>
      <c r="EZ32" s="727"/>
      <c r="FA32" s="727"/>
      <c r="FB32" s="727"/>
      <c r="FC32" s="727"/>
      <c r="FD32" s="727"/>
      <c r="FE32" s="727"/>
      <c r="FF32" s="727"/>
      <c r="FG32" s="727"/>
      <c r="FH32" s="727"/>
      <c r="FI32" s="727"/>
      <c r="FJ32" s="727"/>
      <c r="FK32" s="727"/>
      <c r="FL32" s="727"/>
      <c r="FM32" s="727"/>
      <c r="FN32" s="727"/>
      <c r="FO32" s="727"/>
      <c r="FP32" s="727"/>
      <c r="FQ32" s="727"/>
      <c r="FR32" s="727"/>
      <c r="FS32" s="727"/>
      <c r="FT32" s="727"/>
      <c r="FU32" s="727"/>
      <c r="FV32" s="727"/>
      <c r="FW32" s="727"/>
      <c r="FX32" s="727"/>
      <c r="FY32" s="727"/>
      <c r="FZ32" s="727"/>
      <c r="GA32" s="727"/>
      <c r="GB32" s="727"/>
      <c r="GC32" s="727"/>
      <c r="GD32" s="727"/>
      <c r="GE32" s="727"/>
      <c r="GF32" s="727"/>
      <c r="GG32" s="727"/>
      <c r="GH32" s="727"/>
      <c r="GI32" s="727"/>
      <c r="GJ32" s="727"/>
      <c r="GK32" s="727"/>
      <c r="GL32" s="727"/>
      <c r="GM32" s="727"/>
      <c r="GN32" s="727"/>
      <c r="GO32" s="727"/>
      <c r="GP32" s="727"/>
      <c r="GQ32" s="727"/>
      <c r="GR32" s="727"/>
      <c r="GS32" s="727"/>
      <c r="GT32" s="727"/>
      <c r="GU32" s="727"/>
      <c r="GV32" s="727"/>
      <c r="GW32" s="727"/>
      <c r="GX32" s="727"/>
      <c r="GY32" s="727"/>
      <c r="GZ32" s="727"/>
      <c r="HA32" s="727"/>
      <c r="HB32" s="727"/>
      <c r="HC32" s="727"/>
      <c r="HD32" s="727"/>
      <c r="HE32" s="727"/>
      <c r="HF32" s="727"/>
      <c r="HG32" s="727"/>
      <c r="HH32" s="727"/>
      <c r="HI32" s="727"/>
      <c r="HJ32" s="727"/>
      <c r="HK32" s="727"/>
      <c r="HL32" s="727"/>
      <c r="HM32" s="727"/>
      <c r="HN32" s="727"/>
      <c r="HO32" s="727"/>
      <c r="HP32" s="727"/>
      <c r="HQ32" s="727"/>
      <c r="HR32" s="727"/>
      <c r="HS32" s="727"/>
      <c r="HT32" s="727"/>
      <c r="HU32" s="727"/>
      <c r="HV32" s="727"/>
      <c r="HW32" s="727"/>
      <c r="HX32" s="727"/>
      <c r="HY32" s="727"/>
      <c r="HZ32" s="727"/>
      <c r="IA32" s="727"/>
      <c r="IB32" s="727"/>
      <c r="IC32" s="727"/>
      <c r="ID32" s="727"/>
      <c r="IE32" s="727"/>
      <c r="IF32" s="727"/>
      <c r="IG32" s="727"/>
      <c r="IH32" s="727"/>
      <c r="II32" s="727"/>
      <c r="IJ32" s="727"/>
      <c r="IK32" s="727"/>
      <c r="IL32" s="727"/>
      <c r="IM32" s="727"/>
      <c r="IN32" s="727"/>
      <c r="IO32" s="727"/>
    </row>
    <row r="33" spans="1:249" ht="18" customHeight="1">
      <c r="A33" s="827"/>
      <c r="B33" s="828"/>
      <c r="C33" s="828"/>
      <c r="D33" s="830"/>
      <c r="E33" s="5"/>
      <c r="F33" s="5"/>
      <c r="G33" s="728"/>
      <c r="H33" s="728"/>
      <c r="I33" s="728"/>
      <c r="J33" s="729"/>
      <c r="K33" s="729"/>
      <c r="L33" s="72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c r="BP33" s="729"/>
      <c r="BQ33" s="729"/>
      <c r="BR33" s="729"/>
      <c r="BS33" s="729"/>
      <c r="BT33" s="729"/>
      <c r="BU33" s="729"/>
      <c r="BV33" s="729"/>
      <c r="BW33" s="729"/>
      <c r="BX33" s="729"/>
      <c r="BY33" s="729"/>
      <c r="BZ33" s="729"/>
      <c r="CA33" s="729"/>
      <c r="CB33" s="729"/>
      <c r="CC33" s="729"/>
      <c r="CD33" s="729"/>
      <c r="CE33" s="729"/>
      <c r="CF33" s="729"/>
      <c r="CG33" s="729"/>
      <c r="CH33" s="729"/>
      <c r="CI33" s="729"/>
      <c r="CJ33" s="729"/>
      <c r="CK33" s="729"/>
      <c r="CL33" s="729"/>
      <c r="CM33" s="729"/>
      <c r="CN33" s="729"/>
      <c r="CO33" s="729"/>
      <c r="CP33" s="729"/>
      <c r="CQ33" s="729"/>
      <c r="CR33" s="729"/>
      <c r="CS33" s="729"/>
      <c r="CT33" s="729"/>
      <c r="CU33" s="729"/>
      <c r="CV33" s="729"/>
      <c r="CW33" s="729"/>
      <c r="CX33" s="729"/>
      <c r="CY33" s="729"/>
      <c r="CZ33" s="729"/>
      <c r="DA33" s="729"/>
      <c r="DB33" s="729"/>
      <c r="DC33" s="729"/>
      <c r="DD33" s="729"/>
      <c r="DE33" s="729"/>
      <c r="DF33" s="729"/>
      <c r="DG33" s="729"/>
      <c r="DH33" s="729"/>
      <c r="DI33" s="729"/>
      <c r="DJ33" s="729"/>
      <c r="DK33" s="729"/>
      <c r="DL33" s="729"/>
      <c r="DM33" s="729"/>
      <c r="DN33" s="729"/>
      <c r="DO33" s="729"/>
      <c r="DP33" s="729"/>
      <c r="DQ33" s="729"/>
      <c r="DR33" s="729"/>
      <c r="DS33" s="729"/>
      <c r="DT33" s="729"/>
      <c r="DU33" s="729"/>
      <c r="DV33" s="729"/>
      <c r="DW33" s="729"/>
      <c r="DX33" s="729"/>
      <c r="DY33" s="729"/>
      <c r="DZ33" s="729"/>
      <c r="EA33" s="729"/>
      <c r="EB33" s="729"/>
      <c r="EC33" s="729"/>
      <c r="ED33" s="729"/>
      <c r="EE33" s="729"/>
      <c r="EF33" s="729"/>
      <c r="EG33" s="729"/>
      <c r="EH33" s="729"/>
      <c r="EI33" s="729"/>
      <c r="EJ33" s="729"/>
      <c r="EK33" s="729"/>
      <c r="EL33" s="729"/>
      <c r="EM33" s="729"/>
      <c r="EN33" s="729"/>
      <c r="EO33" s="729"/>
      <c r="EP33" s="729"/>
      <c r="EQ33" s="729"/>
      <c r="ER33" s="729"/>
      <c r="ES33" s="729"/>
      <c r="ET33" s="729"/>
      <c r="EU33" s="729"/>
      <c r="EV33" s="729"/>
      <c r="EW33" s="729"/>
      <c r="EX33" s="729"/>
      <c r="EY33" s="729"/>
      <c r="EZ33" s="729"/>
      <c r="FA33" s="729"/>
      <c r="FB33" s="729"/>
      <c r="FC33" s="729"/>
      <c r="FD33" s="729"/>
      <c r="FE33" s="729"/>
      <c r="FF33" s="729"/>
      <c r="FG33" s="729"/>
      <c r="FH33" s="729"/>
      <c r="FI33" s="729"/>
      <c r="FJ33" s="729"/>
      <c r="FK33" s="729"/>
      <c r="FL33" s="729"/>
      <c r="FM33" s="729"/>
      <c r="FN33" s="729"/>
      <c r="FO33" s="729"/>
      <c r="FP33" s="729"/>
      <c r="FQ33" s="729"/>
      <c r="FR33" s="729"/>
      <c r="FS33" s="729"/>
      <c r="FT33" s="729"/>
      <c r="FU33" s="729"/>
      <c r="FV33" s="729"/>
      <c r="FW33" s="729"/>
      <c r="FX33" s="729"/>
      <c r="FY33" s="729"/>
      <c r="FZ33" s="729"/>
      <c r="GA33" s="729"/>
      <c r="GB33" s="729"/>
      <c r="GC33" s="729"/>
      <c r="GD33" s="729"/>
      <c r="GE33" s="729"/>
      <c r="GF33" s="729"/>
      <c r="GG33" s="729"/>
      <c r="GH33" s="729"/>
      <c r="GI33" s="729"/>
      <c r="GJ33" s="729"/>
      <c r="GK33" s="729"/>
      <c r="GL33" s="729"/>
      <c r="GM33" s="729"/>
      <c r="GN33" s="729"/>
      <c r="GO33" s="729"/>
      <c r="GP33" s="729"/>
      <c r="GQ33" s="729"/>
      <c r="GR33" s="729"/>
      <c r="GS33" s="729"/>
      <c r="GT33" s="729"/>
      <c r="GU33" s="729"/>
      <c r="GV33" s="729"/>
      <c r="GW33" s="729"/>
      <c r="GX33" s="729"/>
      <c r="GY33" s="729"/>
      <c r="GZ33" s="729"/>
      <c r="HA33" s="729"/>
      <c r="HB33" s="729"/>
      <c r="HC33" s="729"/>
      <c r="HD33" s="729"/>
      <c r="HE33" s="729"/>
      <c r="HF33" s="729"/>
      <c r="HG33" s="729"/>
      <c r="HH33" s="729"/>
      <c r="HI33" s="729"/>
      <c r="HJ33" s="729"/>
      <c r="HK33" s="729"/>
      <c r="HL33" s="729"/>
      <c r="HM33" s="729"/>
      <c r="HN33" s="729"/>
      <c r="HO33" s="729"/>
      <c r="HP33" s="729"/>
      <c r="HQ33" s="729"/>
      <c r="HR33" s="729"/>
      <c r="HS33" s="729"/>
      <c r="HT33" s="729"/>
      <c r="HU33" s="729"/>
      <c r="HV33" s="729"/>
      <c r="HW33" s="729"/>
      <c r="HX33" s="729"/>
      <c r="HY33" s="729"/>
      <c r="HZ33" s="729"/>
      <c r="IA33" s="729"/>
      <c r="IB33" s="729"/>
      <c r="IC33" s="729"/>
      <c r="ID33" s="729"/>
      <c r="IE33" s="729"/>
      <c r="IF33" s="729"/>
      <c r="IG33" s="729"/>
      <c r="IH33" s="729"/>
      <c r="II33" s="729"/>
      <c r="IJ33" s="729"/>
      <c r="IK33" s="729"/>
      <c r="IL33" s="729"/>
      <c r="IM33" s="729"/>
      <c r="IN33" s="729"/>
      <c r="IO33" s="729"/>
    </row>
    <row r="34" spans="1:249" ht="18" customHeight="1">
      <c r="A34" s="827"/>
      <c r="B34" s="828"/>
      <c r="C34" s="828"/>
      <c r="D34" s="830"/>
      <c r="E34" s="5"/>
      <c r="F34" s="5"/>
      <c r="G34" s="728"/>
      <c r="H34" s="728"/>
      <c r="I34" s="728"/>
      <c r="J34" s="729"/>
      <c r="K34" s="729"/>
      <c r="L34" s="72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c r="BL34" s="729"/>
      <c r="BM34" s="729"/>
      <c r="BN34" s="729"/>
      <c r="BO34" s="729"/>
      <c r="BP34" s="729"/>
      <c r="BQ34" s="729"/>
      <c r="BR34" s="729"/>
      <c r="BS34" s="729"/>
      <c r="BT34" s="729"/>
      <c r="BU34" s="729"/>
      <c r="BV34" s="729"/>
      <c r="BW34" s="729"/>
      <c r="BX34" s="729"/>
      <c r="BY34" s="729"/>
      <c r="BZ34" s="729"/>
      <c r="CA34" s="729"/>
      <c r="CB34" s="729"/>
      <c r="CC34" s="729"/>
      <c r="CD34" s="729"/>
      <c r="CE34" s="729"/>
      <c r="CF34" s="729"/>
      <c r="CG34" s="729"/>
      <c r="CH34" s="729"/>
      <c r="CI34" s="729"/>
      <c r="CJ34" s="729"/>
      <c r="CK34" s="729"/>
      <c r="CL34" s="729"/>
      <c r="CM34" s="729"/>
      <c r="CN34" s="729"/>
      <c r="CO34" s="729"/>
      <c r="CP34" s="729"/>
      <c r="CQ34" s="729"/>
      <c r="CR34" s="729"/>
      <c r="CS34" s="729"/>
      <c r="CT34" s="729"/>
      <c r="CU34" s="729"/>
      <c r="CV34" s="729"/>
      <c r="CW34" s="729"/>
      <c r="CX34" s="729"/>
      <c r="CY34" s="729"/>
      <c r="CZ34" s="729"/>
      <c r="DA34" s="729"/>
      <c r="DB34" s="729"/>
      <c r="DC34" s="729"/>
      <c r="DD34" s="729"/>
      <c r="DE34" s="729"/>
      <c r="DF34" s="729"/>
      <c r="DG34" s="729"/>
      <c r="DH34" s="729"/>
      <c r="DI34" s="729"/>
      <c r="DJ34" s="729"/>
      <c r="DK34" s="729"/>
      <c r="DL34" s="729"/>
      <c r="DM34" s="729"/>
      <c r="DN34" s="729"/>
      <c r="DO34" s="729"/>
      <c r="DP34" s="729"/>
      <c r="DQ34" s="729"/>
      <c r="DR34" s="729"/>
      <c r="DS34" s="729"/>
      <c r="DT34" s="729"/>
      <c r="DU34" s="729"/>
      <c r="DV34" s="729"/>
      <c r="DW34" s="729"/>
      <c r="DX34" s="729"/>
      <c r="DY34" s="729"/>
      <c r="DZ34" s="729"/>
      <c r="EA34" s="729"/>
      <c r="EB34" s="729"/>
      <c r="EC34" s="729"/>
      <c r="ED34" s="729"/>
      <c r="EE34" s="729"/>
      <c r="EF34" s="729"/>
      <c r="EG34" s="729"/>
      <c r="EH34" s="729"/>
      <c r="EI34" s="729"/>
      <c r="EJ34" s="729"/>
      <c r="EK34" s="729"/>
      <c r="EL34" s="729"/>
      <c r="EM34" s="729"/>
      <c r="EN34" s="729"/>
      <c r="EO34" s="729"/>
      <c r="EP34" s="729"/>
      <c r="EQ34" s="729"/>
      <c r="ER34" s="729"/>
      <c r="ES34" s="729"/>
      <c r="ET34" s="729"/>
      <c r="EU34" s="729"/>
      <c r="EV34" s="729"/>
      <c r="EW34" s="729"/>
      <c r="EX34" s="729"/>
      <c r="EY34" s="729"/>
      <c r="EZ34" s="729"/>
      <c r="FA34" s="729"/>
      <c r="FB34" s="729"/>
      <c r="FC34" s="729"/>
      <c r="FD34" s="729"/>
      <c r="FE34" s="729"/>
      <c r="FF34" s="729"/>
      <c r="FG34" s="729"/>
      <c r="FH34" s="729"/>
      <c r="FI34" s="729"/>
      <c r="FJ34" s="729"/>
      <c r="FK34" s="729"/>
      <c r="FL34" s="729"/>
      <c r="FM34" s="729"/>
      <c r="FN34" s="729"/>
      <c r="FO34" s="729"/>
      <c r="FP34" s="729"/>
      <c r="FQ34" s="729"/>
      <c r="FR34" s="729"/>
      <c r="FS34" s="729"/>
      <c r="FT34" s="729"/>
      <c r="FU34" s="729"/>
      <c r="FV34" s="729"/>
      <c r="FW34" s="729"/>
      <c r="FX34" s="729"/>
      <c r="FY34" s="729"/>
      <c r="FZ34" s="729"/>
      <c r="GA34" s="729"/>
      <c r="GB34" s="729"/>
      <c r="GC34" s="729"/>
      <c r="GD34" s="729"/>
      <c r="GE34" s="729"/>
      <c r="GF34" s="729"/>
      <c r="GG34" s="729"/>
      <c r="GH34" s="729"/>
      <c r="GI34" s="729"/>
      <c r="GJ34" s="729"/>
      <c r="GK34" s="729"/>
      <c r="GL34" s="729"/>
      <c r="GM34" s="729"/>
      <c r="GN34" s="729"/>
      <c r="GO34" s="729"/>
      <c r="GP34" s="729"/>
      <c r="GQ34" s="729"/>
      <c r="GR34" s="729"/>
      <c r="GS34" s="729"/>
      <c r="GT34" s="729"/>
      <c r="GU34" s="729"/>
      <c r="GV34" s="729"/>
      <c r="GW34" s="729"/>
      <c r="GX34" s="729"/>
      <c r="GY34" s="729"/>
      <c r="GZ34" s="729"/>
      <c r="HA34" s="729"/>
      <c r="HB34" s="729"/>
      <c r="HC34" s="729"/>
      <c r="HD34" s="729"/>
      <c r="HE34" s="729"/>
      <c r="HF34" s="729"/>
      <c r="HG34" s="729"/>
      <c r="HH34" s="729"/>
      <c r="HI34" s="729"/>
      <c r="HJ34" s="729"/>
      <c r="HK34" s="729"/>
      <c r="HL34" s="729"/>
      <c r="HM34" s="729"/>
      <c r="HN34" s="729"/>
      <c r="HO34" s="729"/>
      <c r="HP34" s="729"/>
      <c r="HQ34" s="729"/>
      <c r="HR34" s="729"/>
      <c r="HS34" s="729"/>
      <c r="HT34" s="729"/>
      <c r="HU34" s="729"/>
      <c r="HV34" s="729"/>
      <c r="HW34" s="729"/>
      <c r="HX34" s="729"/>
      <c r="HY34" s="729"/>
      <c r="HZ34" s="729"/>
      <c r="IA34" s="729"/>
      <c r="IB34" s="729"/>
      <c r="IC34" s="729"/>
      <c r="ID34" s="729"/>
      <c r="IE34" s="729"/>
      <c r="IF34" s="729"/>
      <c r="IG34" s="729"/>
      <c r="IH34" s="729"/>
      <c r="II34" s="729"/>
      <c r="IJ34" s="729"/>
      <c r="IK34" s="729"/>
      <c r="IL34" s="729"/>
      <c r="IM34" s="729"/>
      <c r="IN34" s="729"/>
      <c r="IO34" s="729"/>
    </row>
    <row r="35" spans="1:249" ht="18" customHeight="1">
      <c r="A35" s="831"/>
      <c r="B35" s="830"/>
      <c r="C35" s="830"/>
      <c r="D35" s="830"/>
      <c r="E35" s="4" t="s">
        <v>2940</v>
      </c>
      <c r="F35" s="5"/>
      <c r="G35" s="5"/>
      <c r="H35" s="5"/>
      <c r="I35" s="5"/>
    </row>
    <row r="36" spans="1:249" ht="18" customHeight="1">
      <c r="A36" s="822" t="s">
        <v>3133</v>
      </c>
      <c r="B36" s="823"/>
      <c r="C36" s="1407" t="s">
        <v>5595</v>
      </c>
      <c r="D36" s="825"/>
      <c r="E36" s="1408" t="s">
        <v>2941</v>
      </c>
      <c r="F36" s="5"/>
      <c r="G36" s="5"/>
      <c r="H36" s="5"/>
      <c r="I36" s="5"/>
    </row>
    <row r="37" spans="1:249" ht="18" customHeight="1">
      <c r="A37" s="832"/>
      <c r="B37" s="833"/>
      <c r="C37" s="1509"/>
      <c r="D37" s="825"/>
      <c r="E37" s="1408"/>
      <c r="F37" s="5"/>
      <c r="G37" s="5"/>
      <c r="H37" s="5"/>
      <c r="I37" s="5"/>
    </row>
    <row r="38" spans="1:249" ht="18" customHeight="1">
      <c r="A38" s="822" t="s">
        <v>3134</v>
      </c>
      <c r="B38" s="823"/>
      <c r="C38" s="1407" t="s">
        <v>5596</v>
      </c>
      <c r="D38" s="825"/>
      <c r="E38" s="1408" t="s">
        <v>2942</v>
      </c>
      <c r="F38" s="5"/>
      <c r="G38" s="5"/>
      <c r="H38" s="5"/>
      <c r="I38" s="5"/>
    </row>
    <row r="39" spans="1:249" ht="18" customHeight="1">
      <c r="A39" s="832"/>
      <c r="B39" s="833"/>
      <c r="C39" s="833" t="s">
        <v>1904</v>
      </c>
      <c r="D39" s="825"/>
      <c r="E39" s="1408"/>
      <c r="F39" s="5"/>
      <c r="G39" s="5"/>
      <c r="H39" s="5"/>
      <c r="I39" s="5"/>
    </row>
    <row r="40" spans="1:249" ht="18" customHeight="1">
      <c r="A40" s="822" t="s">
        <v>3135</v>
      </c>
      <c r="B40" s="823"/>
      <c r="C40" s="1407" t="s">
        <v>6273</v>
      </c>
      <c r="D40" s="825"/>
      <c r="E40" s="1408" t="s">
        <v>2943</v>
      </c>
      <c r="F40" s="5"/>
      <c r="G40" s="5"/>
      <c r="H40" s="5"/>
      <c r="I40" s="5"/>
    </row>
    <row r="41" spans="1:249" ht="18" customHeight="1">
      <c r="A41" s="826"/>
      <c r="B41" s="821"/>
      <c r="C41" s="830"/>
      <c r="D41" s="830"/>
      <c r="E41" s="5"/>
      <c r="F41" s="5"/>
      <c r="G41" s="5"/>
      <c r="H41" s="5"/>
      <c r="I41" s="5"/>
    </row>
    <row r="42" spans="1:249" ht="18" customHeight="1">
      <c r="A42" s="826"/>
      <c r="B42" s="821"/>
      <c r="C42" s="830"/>
      <c r="D42" s="830"/>
      <c r="E42" s="5"/>
      <c r="F42" s="5"/>
      <c r="G42" s="5"/>
      <c r="H42" s="5"/>
      <c r="I42" s="5"/>
    </row>
    <row r="43" spans="1:249" ht="18" customHeight="1">
      <c r="A43" s="826"/>
      <c r="B43" s="821"/>
      <c r="C43" s="830"/>
      <c r="D43" s="830"/>
      <c r="E43" s="5"/>
      <c r="F43" s="5"/>
      <c r="G43" s="5"/>
      <c r="H43" s="5"/>
      <c r="I43" s="5"/>
    </row>
    <row r="44" spans="1:249" ht="18" customHeight="1">
      <c r="A44" s="826"/>
      <c r="B44" s="821"/>
      <c r="C44" s="830"/>
      <c r="D44" s="830"/>
      <c r="E44" s="5"/>
      <c r="F44" s="5"/>
      <c r="G44" s="5"/>
      <c r="H44" s="5"/>
      <c r="I44" s="5"/>
    </row>
    <row r="45" spans="1:249" ht="18" customHeight="1">
      <c r="A45" s="826"/>
      <c r="B45" s="821"/>
      <c r="C45" s="830"/>
      <c r="D45" s="830"/>
      <c r="E45" s="5"/>
      <c r="F45" s="5"/>
      <c r="G45" s="5"/>
      <c r="H45" s="5"/>
      <c r="I45" s="5"/>
    </row>
    <row r="46" spans="1:249" ht="18" customHeight="1">
      <c r="A46" s="826" t="str">
        <f>"Year ended "&amp;C38</f>
        <v>Year ended December 31, 2014</v>
      </c>
      <c r="B46" s="821"/>
      <c r="C46" s="830"/>
      <c r="D46" s="830"/>
      <c r="E46" s="5"/>
      <c r="F46" s="5"/>
      <c r="G46" s="5"/>
      <c r="H46" s="5"/>
      <c r="I46" s="5"/>
    </row>
    <row r="47" spans="1:249" ht="18" customHeight="1">
      <c r="A47" s="826"/>
      <c r="B47" s="821"/>
      <c r="C47" s="830"/>
      <c r="D47" s="830"/>
      <c r="E47" s="5"/>
      <c r="F47" s="5"/>
      <c r="G47" s="5"/>
      <c r="H47" s="5"/>
      <c r="I47" s="5"/>
    </row>
    <row r="48" spans="1:249" ht="18" customHeight="1">
      <c r="A48" s="826"/>
      <c r="B48" s="821"/>
      <c r="C48" s="830"/>
      <c r="D48" s="830"/>
      <c r="E48" s="5"/>
      <c r="F48" s="5"/>
      <c r="G48" s="5"/>
      <c r="H48" s="5"/>
      <c r="I48" s="5"/>
    </row>
    <row r="49" spans="1:9" ht="13.5" customHeight="1">
      <c r="A49" s="820"/>
      <c r="B49" s="4"/>
      <c r="C49" s="5"/>
      <c r="D49" s="5"/>
      <c r="E49" s="5"/>
      <c r="F49" s="5"/>
      <c r="G49" s="5"/>
      <c r="H49" s="5"/>
      <c r="I49" s="5"/>
    </row>
    <row r="50" spans="1:9" ht="15" customHeight="1">
      <c r="A50" s="820" t="str">
        <f>"Annual Report of "&amp;C25</f>
        <v xml:space="preserve">Annual Report of  Niagara Mohawk Power Corporation </v>
      </c>
      <c r="B50" s="4"/>
      <c r="C50" s="5"/>
      <c r="D50" s="5"/>
      <c r="E50" s="5"/>
      <c r="F50" s="5"/>
      <c r="G50" s="5"/>
      <c r="H50" s="5"/>
      <c r="I50" s="5"/>
    </row>
    <row r="51" spans="1:9" ht="13.5" customHeight="1">
      <c r="A51" s="820"/>
      <c r="B51" s="4"/>
      <c r="C51" s="5"/>
      <c r="D51" s="5"/>
      <c r="E51" s="5"/>
      <c r="F51" s="5"/>
      <c r="G51" s="5"/>
      <c r="H51" s="5"/>
      <c r="I51" s="5"/>
    </row>
    <row r="52" spans="1:9" ht="15.6" customHeight="1">
      <c r="A52" s="820" t="str">
        <f>"Annual Report of "&amp;C25&amp;"                                                       "&amp;A6</f>
        <v>Annual Report of  Niagara Mohawk Power Corporation                                                        Year ended December 31, 2014</v>
      </c>
      <c r="B52" s="4"/>
      <c r="C52" s="5"/>
      <c r="D52" s="5"/>
      <c r="E52" s="5"/>
      <c r="F52" s="5"/>
      <c r="G52" s="5"/>
      <c r="H52" s="5"/>
      <c r="I52" s="5"/>
    </row>
    <row r="53" spans="1:9" ht="13.5" customHeight="1">
      <c r="A53" s="820"/>
      <c r="B53" s="4"/>
      <c r="C53" s="5"/>
      <c r="D53" s="5"/>
      <c r="E53" s="5"/>
      <c r="F53" s="5"/>
      <c r="G53" s="5"/>
      <c r="H53" s="5"/>
      <c r="I53" s="5"/>
    </row>
    <row r="54" spans="1:9" ht="15" customHeight="1">
      <c r="A54" s="820" t="str">
        <f>"Annual Report of "&amp;C25&amp;"                                                                           "&amp;A6</f>
        <v>Annual Report of  Niagara Mohawk Power Corporation                                                                            Year ended December 31, 2014</v>
      </c>
      <c r="B54" s="4"/>
      <c r="C54" s="5"/>
      <c r="D54" s="5"/>
      <c r="E54" s="5"/>
      <c r="F54" s="5"/>
      <c r="G54" s="5"/>
      <c r="H54" s="5"/>
      <c r="I54" s="5"/>
    </row>
    <row r="55" spans="1:9" ht="13.5" customHeight="1">
      <c r="A55" s="820"/>
      <c r="B55" s="4"/>
      <c r="C55" s="5"/>
      <c r="D55" s="5"/>
      <c r="E55" s="5"/>
      <c r="F55" s="5"/>
      <c r="G55" s="5"/>
      <c r="H55" s="5"/>
      <c r="I55" s="5"/>
    </row>
    <row r="56" spans="1:9" ht="15" customHeight="1">
      <c r="A56" s="820" t="str">
        <f>"Annual Report of "&amp;C25&amp;"                                                  "&amp;A6</f>
        <v>Annual Report of  Niagara Mohawk Power Corporation                                                   Year ended December 31, 2014</v>
      </c>
      <c r="B56" s="4"/>
      <c r="C56" s="5"/>
      <c r="D56" s="5"/>
      <c r="E56" s="5"/>
      <c r="F56" s="5"/>
      <c r="G56" s="5"/>
      <c r="H56" s="5"/>
      <c r="I56" s="5"/>
    </row>
    <row r="57" spans="1:9" ht="13.5" customHeight="1">
      <c r="A57" s="820"/>
      <c r="B57" s="4"/>
      <c r="C57" s="5"/>
      <c r="D57" s="5"/>
      <c r="E57" s="5"/>
      <c r="F57" s="5"/>
      <c r="G57" s="5"/>
      <c r="H57" s="5"/>
      <c r="I57" s="5"/>
    </row>
    <row r="58" spans="1:9" ht="15" customHeight="1">
      <c r="A58" s="820" t="str">
        <f>"Annual Report of "&amp;C25&amp;"                                                                                                 "&amp;A6</f>
        <v>Annual Report of  Niagara Mohawk Power Corporation                                                                                                  Year ended December 31, 2014</v>
      </c>
      <c r="B58" s="4"/>
      <c r="C58" s="5"/>
      <c r="D58" s="5"/>
      <c r="E58" s="5"/>
      <c r="F58" s="5"/>
      <c r="G58" s="5"/>
      <c r="H58" s="5"/>
      <c r="I58" s="5"/>
    </row>
    <row r="59" spans="1:9" ht="13.5" customHeight="1">
      <c r="A59" s="820"/>
      <c r="B59" s="4"/>
      <c r="C59" s="5"/>
      <c r="D59" s="5"/>
      <c r="E59" s="5"/>
      <c r="F59" s="5"/>
      <c r="G59" s="5"/>
      <c r="H59" s="5"/>
      <c r="I59" s="5"/>
    </row>
    <row r="60" spans="1:9" ht="15" customHeight="1">
      <c r="A60" s="820" t="str">
        <f>"Annual Report of "&amp;C25&amp;"                                                                                                              "&amp;A6</f>
        <v>Annual Report of  Niagara Mohawk Power Corporation                                                                                                               Year ended December 31, 2014</v>
      </c>
      <c r="B60" s="4"/>
      <c r="C60" s="5"/>
      <c r="D60" s="5"/>
      <c r="E60" s="5"/>
      <c r="F60" s="5"/>
      <c r="G60" s="5"/>
      <c r="H60" s="5"/>
      <c r="I60" s="5"/>
    </row>
    <row r="61" spans="1:9" ht="13.5" customHeight="1">
      <c r="A61" s="820"/>
      <c r="B61" s="4"/>
      <c r="C61" s="5"/>
      <c r="D61" s="5"/>
      <c r="E61" s="5"/>
      <c r="F61" s="5"/>
      <c r="G61" s="5"/>
      <c r="H61" s="5"/>
      <c r="I61" s="5"/>
    </row>
    <row r="62" spans="1:9" ht="15" customHeight="1">
      <c r="A62" s="820" t="str">
        <f>"Annual Report of "&amp;C25&amp;"                                                                                                                            "&amp;A6</f>
        <v>Annual Report of  Niagara Mohawk Power Corporation                                                                                                                             Year ended December 31, 2014</v>
      </c>
      <c r="B62" s="4"/>
      <c r="C62" s="5"/>
      <c r="D62" s="5"/>
      <c r="E62" s="5"/>
      <c r="F62" s="5"/>
      <c r="G62" s="5"/>
      <c r="H62" s="5"/>
      <c r="I62" s="5"/>
    </row>
    <row r="63" spans="1:9" ht="13.5" customHeight="1">
      <c r="A63" s="820"/>
      <c r="B63" s="4"/>
      <c r="C63" s="5"/>
      <c r="D63" s="5"/>
      <c r="E63" s="5"/>
      <c r="F63" s="5"/>
      <c r="G63" s="5"/>
      <c r="H63" s="5"/>
      <c r="I63" s="5"/>
    </row>
    <row r="64" spans="1:9" ht="15.6" customHeight="1">
      <c r="A64" s="820" t="str">
        <f>"Annual Report of "&amp;C25&amp;"                                                                          "&amp;A6</f>
        <v>Annual Report of  Niagara Mohawk Power Corporation                                                                           Year ended December 31, 2014</v>
      </c>
      <c r="B64" s="4"/>
      <c r="C64" s="5"/>
      <c r="D64" s="5"/>
      <c r="E64" s="5"/>
      <c r="F64" s="5"/>
      <c r="G64" s="5"/>
      <c r="H64" s="5"/>
      <c r="I64" s="5"/>
    </row>
    <row r="65" spans="1:9" ht="13.5" customHeight="1">
      <c r="A65" s="820"/>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730"/>
      <c r="B70" s="730"/>
      <c r="C70" s="730"/>
      <c r="D70" s="730"/>
      <c r="E70" s="730"/>
    </row>
  </sheetData>
  <pageMargins left="0.5" right="0.5" top="0.5" bottom="0.5" header="0.5" footer="0.5"/>
  <pageSetup scale="58" orientation="portrait" horizontalDpi="300" verticalDpi="300" r:id="rId1"/>
  <headerFooter alignWithMargins="0"/>
  <colBreaks count="1" manualBreakCount="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dimension ref="A1:BH70"/>
  <sheetViews>
    <sheetView defaultGridColor="0" view="pageBreakPreview" colorId="22" zoomScale="60" zoomScaleNormal="85" workbookViewId="0">
      <selection activeCell="H52" sqref="H52:N53"/>
    </sheetView>
  </sheetViews>
  <sheetFormatPr defaultColWidth="9.6640625" defaultRowHeight="15"/>
  <cols>
    <col min="1" max="1" width="4.6640625" customWidth="1"/>
    <col min="2" max="2" width="40.6640625" customWidth="1"/>
    <col min="3" max="3" width="34.6640625" customWidth="1"/>
    <col min="4" max="6" width="12.6640625" customWidth="1"/>
    <col min="7" max="7" width="5.6640625" customWidth="1"/>
    <col min="8" max="14" width="14.6640625" customWidth="1"/>
    <col min="15" max="15" width="4.6640625" customWidth="1"/>
  </cols>
  <sheetData>
    <row r="1" spans="1:15" ht="13.5" customHeight="1" thickBot="1">
      <c r="A1" s="17" t="str">
        <f>'Data Sheet'!$C$25</f>
        <v xml:space="preserve"> Niagara Mohawk Power Corporation </v>
      </c>
      <c r="B1" s="9"/>
      <c r="C1" s="9"/>
      <c r="D1" s="1205"/>
      <c r="E1" s="1412" t="s">
        <v>5596</v>
      </c>
      <c r="G1" s="17" t="str">
        <f>+'Data Sheet'!$C$25</f>
        <v xml:space="preserve"> Niagara Mohawk Power Corporation </v>
      </c>
      <c r="H1" s="9"/>
      <c r="I1" s="9"/>
      <c r="J1" s="9"/>
      <c r="K1" s="9"/>
      <c r="L1" s="9"/>
      <c r="M1" s="9"/>
      <c r="N1" s="1411" t="str">
        <f>+'Data Sheet'!$C$38</f>
        <v>December 31, 2014</v>
      </c>
      <c r="O1" s="1411"/>
    </row>
    <row r="2" spans="1:15" ht="13.5" customHeight="1">
      <c r="A2" s="896"/>
      <c r="B2" s="899"/>
      <c r="C2" s="899"/>
      <c r="D2" s="899"/>
      <c r="E2" s="899"/>
      <c r="F2" s="1207"/>
      <c r="G2" s="896"/>
      <c r="H2" s="899"/>
      <c r="I2" s="899"/>
      <c r="J2" s="899"/>
      <c r="K2" s="899"/>
      <c r="L2" s="899"/>
      <c r="M2" s="899"/>
      <c r="N2" s="899"/>
      <c r="O2" s="1207"/>
    </row>
    <row r="3" spans="1:15" ht="15" customHeight="1">
      <c r="A3" s="1208" t="s">
        <v>2562</v>
      </c>
      <c r="B3" s="12"/>
      <c r="C3" s="12"/>
      <c r="D3" s="12"/>
      <c r="E3" s="12"/>
      <c r="F3" s="912"/>
      <c r="G3" s="1208" t="s">
        <v>2563</v>
      </c>
      <c r="H3" s="1209"/>
      <c r="I3" s="12"/>
      <c r="J3" s="12"/>
      <c r="K3" s="12"/>
      <c r="L3" s="12"/>
      <c r="M3" s="12"/>
      <c r="N3" s="12"/>
      <c r="O3" s="912"/>
    </row>
    <row r="4" spans="1:15" ht="15" customHeight="1">
      <c r="A4" s="900"/>
      <c r="B4" s="12"/>
      <c r="C4" s="12"/>
      <c r="D4" s="12"/>
      <c r="E4" s="12"/>
      <c r="F4" s="1210"/>
      <c r="G4" s="900"/>
      <c r="H4" s="9"/>
      <c r="I4" s="9"/>
      <c r="J4" s="9"/>
      <c r="K4" s="9"/>
      <c r="L4" s="9"/>
      <c r="M4" s="9"/>
      <c r="N4" s="9"/>
      <c r="O4" s="1210"/>
    </row>
    <row r="5" spans="1:15" ht="16.5" customHeight="1">
      <c r="A5" s="1211" t="s">
        <v>2564</v>
      </c>
      <c r="B5" s="2534" t="s">
        <v>3087</v>
      </c>
      <c r="C5" s="2573"/>
      <c r="D5" s="2573"/>
      <c r="E5" s="2573"/>
      <c r="F5" s="2579"/>
      <c r="G5" s="900"/>
      <c r="H5" s="2551" t="s">
        <v>689</v>
      </c>
      <c r="I5" s="2551"/>
      <c r="J5" s="2551"/>
      <c r="K5" s="2551"/>
      <c r="L5" s="2551"/>
      <c r="M5" s="2551"/>
      <c r="N5" s="2551"/>
      <c r="O5" s="1210"/>
    </row>
    <row r="6" spans="1:15" ht="13.5" customHeight="1">
      <c r="A6" s="900"/>
      <c r="B6" s="2573"/>
      <c r="C6" s="2573"/>
      <c r="D6" s="2573"/>
      <c r="E6" s="2573"/>
      <c r="F6" s="2579"/>
      <c r="G6" s="900"/>
      <c r="H6" s="2551"/>
      <c r="I6" s="2551"/>
      <c r="J6" s="2551"/>
      <c r="K6" s="2551"/>
      <c r="L6" s="2551"/>
      <c r="M6" s="2551"/>
      <c r="N6" s="2551"/>
      <c r="O6" s="1210"/>
    </row>
    <row r="7" spans="1:15" ht="13.5" customHeight="1">
      <c r="A7" s="900"/>
      <c r="B7" s="9"/>
      <c r="C7" s="12"/>
      <c r="D7" s="12"/>
      <c r="E7" s="12"/>
      <c r="F7" s="1210"/>
      <c r="G7" s="900"/>
      <c r="H7" s="2551"/>
      <c r="I7" s="2551"/>
      <c r="J7" s="2551"/>
      <c r="K7" s="2551"/>
      <c r="L7" s="2551"/>
      <c r="M7" s="2551"/>
      <c r="N7" s="2551"/>
      <c r="O7" s="1210"/>
    </row>
    <row r="8" spans="1:15" ht="17.25" customHeight="1">
      <c r="A8" s="1211" t="s">
        <v>2481</v>
      </c>
      <c r="B8" s="2551" t="s">
        <v>3088</v>
      </c>
      <c r="C8" s="2565"/>
      <c r="D8" s="2565"/>
      <c r="E8" s="2565"/>
      <c r="F8" s="2580"/>
      <c r="G8" s="900"/>
      <c r="H8" s="2551"/>
      <c r="I8" s="2551"/>
      <c r="J8" s="2551"/>
      <c r="K8" s="2551"/>
      <c r="L8" s="2551"/>
      <c r="M8" s="2551"/>
      <c r="N8" s="2551"/>
      <c r="O8" s="1210"/>
    </row>
    <row r="9" spans="1:15" ht="13.5" customHeight="1">
      <c r="A9" s="900"/>
      <c r="B9" s="2565"/>
      <c r="C9" s="2565"/>
      <c r="D9" s="2565"/>
      <c r="E9" s="2565"/>
      <c r="F9" s="2580"/>
      <c r="G9" s="900"/>
      <c r="H9" s="9"/>
      <c r="I9" s="9"/>
      <c r="J9" s="9"/>
      <c r="K9" s="9"/>
      <c r="L9" s="9"/>
      <c r="M9" s="9"/>
      <c r="N9" s="9"/>
      <c r="O9" s="1210"/>
    </row>
    <row r="10" spans="1:15" ht="13.5" customHeight="1">
      <c r="A10" s="900"/>
      <c r="B10" s="2575"/>
      <c r="C10" s="2575"/>
      <c r="D10" s="2575"/>
      <c r="E10" s="2575"/>
      <c r="F10" s="2576"/>
      <c r="G10" s="900"/>
      <c r="H10" s="2551" t="s">
        <v>3089</v>
      </c>
      <c r="I10" s="2551"/>
      <c r="J10" s="2551"/>
      <c r="K10" s="2551"/>
      <c r="L10" s="2551"/>
      <c r="M10" s="2551"/>
      <c r="N10" s="2551"/>
      <c r="O10" s="1210"/>
    </row>
    <row r="11" spans="1:15" ht="13.5" customHeight="1">
      <c r="A11" s="889"/>
      <c r="C11" s="1197"/>
      <c r="D11" s="1197"/>
      <c r="E11" s="1197"/>
      <c r="F11" s="1203"/>
      <c r="G11" s="900"/>
      <c r="H11" s="2551"/>
      <c r="I11" s="2551"/>
      <c r="J11" s="2551"/>
      <c r="K11" s="2551"/>
      <c r="L11" s="2551"/>
      <c r="M11" s="2551"/>
      <c r="N11" s="2551"/>
      <c r="O11" s="1210"/>
    </row>
    <row r="12" spans="1:15">
      <c r="A12" s="1211" t="s">
        <v>2482</v>
      </c>
      <c r="B12" s="2551" t="s">
        <v>3090</v>
      </c>
      <c r="C12" s="2575"/>
      <c r="D12" s="2575"/>
      <c r="E12" s="2575"/>
      <c r="F12" s="2576"/>
      <c r="G12" s="900"/>
      <c r="H12" s="2551"/>
      <c r="I12" s="2551"/>
      <c r="J12" s="2551"/>
      <c r="K12" s="2551"/>
      <c r="L12" s="2551"/>
      <c r="M12" s="2551"/>
      <c r="N12" s="2551"/>
      <c r="O12" s="1210"/>
    </row>
    <row r="13" spans="1:15" ht="29.25" customHeight="1">
      <c r="A13" s="904"/>
      <c r="B13" s="2577"/>
      <c r="C13" s="2577"/>
      <c r="D13" s="2577"/>
      <c r="E13" s="2577"/>
      <c r="F13" s="2578"/>
      <c r="G13" s="904"/>
      <c r="H13" s="514"/>
      <c r="I13" s="514"/>
      <c r="J13" s="514"/>
      <c r="K13" s="514"/>
      <c r="L13" s="514"/>
      <c r="M13" s="514"/>
      <c r="N13" s="514"/>
      <c r="O13" s="1212"/>
    </row>
    <row r="14" spans="1:15" ht="13.5" customHeight="1">
      <c r="A14" s="900"/>
      <c r="B14" s="1213"/>
      <c r="C14" s="12" t="s">
        <v>2483</v>
      </c>
      <c r="D14" s="1214" t="s">
        <v>2484</v>
      </c>
      <c r="E14" s="1214" t="s">
        <v>2485</v>
      </c>
      <c r="F14" s="912"/>
      <c r="G14" s="1215"/>
      <c r="H14" s="901"/>
      <c r="I14" s="1216"/>
      <c r="J14" s="901"/>
      <c r="K14" s="1216"/>
      <c r="L14" s="901"/>
      <c r="M14" s="1216"/>
      <c r="N14" s="9"/>
      <c r="O14" s="1298"/>
    </row>
    <row r="15" spans="1:15" ht="13.5" customHeight="1">
      <c r="A15" s="1211" t="s">
        <v>1843</v>
      </c>
      <c r="B15" s="1213"/>
      <c r="C15" s="12" t="s">
        <v>2486</v>
      </c>
      <c r="D15" s="1214" t="s">
        <v>2487</v>
      </c>
      <c r="E15" s="1217" t="s">
        <v>2488</v>
      </c>
      <c r="F15" s="1218" t="s">
        <v>2489</v>
      </c>
      <c r="G15" s="1219" t="s">
        <v>2490</v>
      </c>
      <c r="H15" s="1220" t="s">
        <v>2491</v>
      </c>
      <c r="I15" s="1220" t="s">
        <v>2492</v>
      </c>
      <c r="J15" s="1220" t="s">
        <v>2493</v>
      </c>
      <c r="K15" s="1220" t="s">
        <v>2494</v>
      </c>
      <c r="L15" s="1220" t="s">
        <v>2495</v>
      </c>
      <c r="M15" s="1220" t="s">
        <v>2496</v>
      </c>
      <c r="N15" s="1221" t="s">
        <v>2497</v>
      </c>
      <c r="O15" s="1222" t="s">
        <v>1843</v>
      </c>
    </row>
    <row r="16" spans="1:15" ht="13.5" customHeight="1">
      <c r="A16" s="1211" t="s">
        <v>1846</v>
      </c>
      <c r="B16" s="1223" t="s">
        <v>2498</v>
      </c>
      <c r="C16" s="12" t="s">
        <v>2499</v>
      </c>
      <c r="D16" s="1214" t="s">
        <v>2500</v>
      </c>
      <c r="E16" s="1223" t="s">
        <v>2501</v>
      </c>
      <c r="F16" s="1224" t="s">
        <v>2502</v>
      </c>
      <c r="G16" s="1219" t="s">
        <v>2503</v>
      </c>
      <c r="H16" s="1220" t="s">
        <v>2504</v>
      </c>
      <c r="I16" s="1220" t="s">
        <v>2505</v>
      </c>
      <c r="J16" s="1220" t="s">
        <v>2506</v>
      </c>
      <c r="K16" s="1220" t="s">
        <v>2507</v>
      </c>
      <c r="L16" s="1220" t="s">
        <v>2508</v>
      </c>
      <c r="M16" s="1220" t="s">
        <v>2509</v>
      </c>
      <c r="N16" s="1221" t="s">
        <v>2510</v>
      </c>
      <c r="O16" s="1222" t="s">
        <v>1846</v>
      </c>
    </row>
    <row r="17" spans="1:60" ht="13.5" customHeight="1">
      <c r="A17" s="900"/>
      <c r="B17" s="1223" t="s">
        <v>3230</v>
      </c>
      <c r="C17" s="12" t="s">
        <v>3231</v>
      </c>
      <c r="D17" s="1214" t="s">
        <v>2511</v>
      </c>
      <c r="E17" s="1223" t="s">
        <v>3233</v>
      </c>
      <c r="F17" s="1224" t="s">
        <v>2512</v>
      </c>
      <c r="G17" s="1219" t="s">
        <v>1850</v>
      </c>
      <c r="H17" s="1220" t="s">
        <v>2513</v>
      </c>
      <c r="I17" s="1220" t="s">
        <v>2514</v>
      </c>
      <c r="J17" s="1220" t="s">
        <v>2515</v>
      </c>
      <c r="K17" s="1220" t="s">
        <v>2516</v>
      </c>
      <c r="L17" s="1220" t="s">
        <v>2517</v>
      </c>
      <c r="M17" s="1220" t="s">
        <v>2518</v>
      </c>
      <c r="N17" s="1221" t="s">
        <v>2519</v>
      </c>
      <c r="O17" s="903"/>
    </row>
    <row r="18" spans="1:60" ht="13.5" customHeight="1">
      <c r="A18" s="900"/>
      <c r="B18" s="1213"/>
      <c r="C18" s="9"/>
      <c r="D18" s="1214" t="s">
        <v>3232</v>
      </c>
      <c r="E18" s="515"/>
      <c r="F18" s="1210"/>
      <c r="G18" s="1215"/>
      <c r="H18" s="901"/>
      <c r="I18" s="901"/>
      <c r="J18" s="901"/>
      <c r="K18" s="901"/>
      <c r="L18" s="901"/>
      <c r="M18" s="901"/>
      <c r="N18" s="9"/>
      <c r="O18" s="903"/>
    </row>
    <row r="19" spans="1:60" ht="13.5" customHeight="1">
      <c r="A19" s="1225" t="s">
        <v>1851</v>
      </c>
      <c r="B19" s="87"/>
      <c r="C19" s="1226"/>
      <c r="D19" s="1227"/>
      <c r="E19" s="90"/>
      <c r="F19" s="91"/>
      <c r="G19" s="92"/>
      <c r="H19" s="93"/>
      <c r="I19" s="93"/>
      <c r="J19" s="93"/>
      <c r="K19" s="93"/>
      <c r="L19" s="93"/>
      <c r="M19" s="93"/>
      <c r="N19" s="94"/>
      <c r="O19" s="1228" t="s">
        <v>1851</v>
      </c>
    </row>
    <row r="20" spans="1:60" ht="13.5" customHeight="1">
      <c r="A20" s="1211" t="s">
        <v>1852</v>
      </c>
      <c r="B20" s="1678" t="s">
        <v>4168</v>
      </c>
      <c r="C20" s="9" t="s">
        <v>4167</v>
      </c>
      <c r="D20" s="475"/>
      <c r="E20" s="1679">
        <v>205349.704</v>
      </c>
      <c r="F20" s="2217">
        <v>189229.84635200002</v>
      </c>
      <c r="G20" s="100"/>
      <c r="H20" s="1508"/>
      <c r="I20" s="2219">
        <v>82730.770368000012</v>
      </c>
      <c r="J20" s="2219">
        <v>4991.1882320000004</v>
      </c>
      <c r="K20" s="1508"/>
      <c r="L20" s="2219">
        <v>808.25643494400003</v>
      </c>
      <c r="M20" s="2219">
        <v>500084.61307200004</v>
      </c>
      <c r="N20" s="102">
        <f>SUM(F20:M20)</f>
        <v>777844.67445894401</v>
      </c>
      <c r="O20" s="1222" t="s">
        <v>1852</v>
      </c>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row>
    <row r="21" spans="1:60">
      <c r="A21" s="1895" t="s">
        <v>1853</v>
      </c>
      <c r="B21" s="1678" t="s">
        <v>4172</v>
      </c>
      <c r="C21" s="9" t="s">
        <v>4171</v>
      </c>
      <c r="D21" s="475"/>
      <c r="E21" s="1679">
        <v>136739.29499999998</v>
      </c>
      <c r="F21" s="2218">
        <v>125026.52290200001</v>
      </c>
      <c r="G21" s="1896"/>
      <c r="H21" s="1897"/>
      <c r="I21" s="2220">
        <v>52142.8773</v>
      </c>
      <c r="J21" s="2220">
        <v>5249.6735790000002</v>
      </c>
      <c r="K21" s="1897"/>
      <c r="L21" s="2220">
        <v>44.850488760000005</v>
      </c>
      <c r="M21" s="2220">
        <v>99534.436400999999</v>
      </c>
      <c r="N21" s="102">
        <f>SUM(F21:M21)</f>
        <v>281998.36067076004</v>
      </c>
      <c r="O21" s="1898" t="s">
        <v>1853</v>
      </c>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row>
    <row r="22" spans="1:60" ht="13.5" customHeight="1">
      <c r="A22" s="1211" t="s">
        <v>1854</v>
      </c>
      <c r="B22" s="1678" t="s">
        <v>4170</v>
      </c>
      <c r="C22" s="9" t="s">
        <v>4169</v>
      </c>
      <c r="D22" s="475"/>
      <c r="E22" s="1679">
        <v>117231.19640758821</v>
      </c>
      <c r="F22" s="2217">
        <v>104078.79775199998</v>
      </c>
      <c r="G22" s="100"/>
      <c r="H22" s="1508"/>
      <c r="I22" s="2219">
        <v>55508.04460286344</v>
      </c>
      <c r="J22" s="2219">
        <v>3023.4263313430015</v>
      </c>
      <c r="K22" s="1508"/>
      <c r="L22" s="2219">
        <v>461.42198906026721</v>
      </c>
      <c r="M22" s="2219">
        <v>211864.83103253896</v>
      </c>
      <c r="N22" s="102">
        <f>SUM(F22:M22)</f>
        <v>374936.52170780569</v>
      </c>
      <c r="O22" s="1222" t="s">
        <v>1854</v>
      </c>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row>
    <row r="23" spans="1:60" ht="13.5" customHeight="1">
      <c r="A23" s="1211" t="s">
        <v>1855</v>
      </c>
      <c r="B23" s="1678" t="s">
        <v>6097</v>
      </c>
      <c r="C23" s="9" t="s">
        <v>4169</v>
      </c>
      <c r="D23" s="475"/>
      <c r="E23" s="1679">
        <v>33493.584000000003</v>
      </c>
      <c r="F23" s="2217">
        <v>28995.493259999996</v>
      </c>
      <c r="G23" s="100"/>
      <c r="H23" s="1508"/>
      <c r="I23" s="2219">
        <v>11682.74223</v>
      </c>
      <c r="J23" s="2219">
        <v>711.39456000000007</v>
      </c>
      <c r="K23" s="1508"/>
      <c r="L23" s="2219">
        <v>10.985895552000002</v>
      </c>
      <c r="M23" s="2219">
        <v>23553.339749999999</v>
      </c>
      <c r="N23" s="102">
        <f>SUM(F23:M23)</f>
        <v>64953.955695551995</v>
      </c>
      <c r="O23" s="1222" t="s">
        <v>1855</v>
      </c>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row>
    <row r="24" spans="1:60" ht="13.5" customHeight="1">
      <c r="A24" s="1211" t="s">
        <v>1856</v>
      </c>
      <c r="B24" s="1678" t="s">
        <v>6098</v>
      </c>
      <c r="C24" s="9" t="s">
        <v>4169</v>
      </c>
      <c r="D24" s="475"/>
      <c r="E24" s="1679">
        <v>113421.58335608813</v>
      </c>
      <c r="F24" s="2217">
        <v>92131.893534000046</v>
      </c>
      <c r="G24" s="100"/>
      <c r="H24" s="1508"/>
      <c r="I24" s="2219">
        <v>40689.839193251282</v>
      </c>
      <c r="J24" s="2219">
        <v>3441.7769118838032</v>
      </c>
      <c r="K24" s="1508"/>
      <c r="L24" s="2219">
        <v>37.202279340796913</v>
      </c>
      <c r="M24" s="2219">
        <v>69018.063904906201</v>
      </c>
      <c r="N24" s="102">
        <f>SUM(F24:M24)</f>
        <v>205318.77582338214</v>
      </c>
      <c r="O24" s="1222" t="s">
        <v>1856</v>
      </c>
    </row>
    <row r="25" spans="1:60" ht="13.5" customHeight="1">
      <c r="A25" s="1211" t="s">
        <v>1857</v>
      </c>
      <c r="B25" s="1678"/>
      <c r="C25" s="9"/>
      <c r="D25" s="475"/>
      <c r="E25" s="1679"/>
      <c r="F25" s="2217"/>
      <c r="G25" s="100"/>
      <c r="H25" s="1508"/>
      <c r="I25" s="2219"/>
      <c r="J25" s="2219"/>
      <c r="K25" s="1508"/>
      <c r="L25" s="2219"/>
      <c r="M25" s="2219"/>
      <c r="N25" s="102"/>
      <c r="O25" s="1222" t="s">
        <v>1857</v>
      </c>
    </row>
    <row r="26" spans="1:60" ht="13.5" customHeight="1">
      <c r="A26" s="1211" t="s">
        <v>1858</v>
      </c>
      <c r="B26" s="1678"/>
      <c r="C26" s="9"/>
      <c r="D26" s="475"/>
      <c r="E26" s="1679"/>
      <c r="F26" s="2217"/>
      <c r="G26" s="100"/>
      <c r="H26" s="1508"/>
      <c r="I26" s="2219"/>
      <c r="J26" s="2219"/>
      <c r="K26" s="1508"/>
      <c r="L26" s="2219"/>
      <c r="M26" s="2219"/>
      <c r="N26" s="102"/>
      <c r="O26" s="1222" t="s">
        <v>1858</v>
      </c>
    </row>
    <row r="27" spans="1:60" ht="13.5" customHeight="1">
      <c r="A27" s="1211" t="s">
        <v>1859</v>
      </c>
      <c r="B27" s="1678"/>
      <c r="C27" s="9"/>
      <c r="D27" s="475"/>
      <c r="E27" s="1679"/>
      <c r="F27" s="2217"/>
      <c r="G27" s="100"/>
      <c r="H27" s="1508"/>
      <c r="I27" s="2219"/>
      <c r="J27" s="2219"/>
      <c r="K27" s="1508"/>
      <c r="L27" s="2219"/>
      <c r="M27" s="2219"/>
      <c r="N27" s="102"/>
      <c r="O27" s="1222" t="s">
        <v>1859</v>
      </c>
    </row>
    <row r="28" spans="1:60" ht="13.5" customHeight="1">
      <c r="A28" s="1211" t="s">
        <v>1860</v>
      </c>
      <c r="B28" s="1678" t="s">
        <v>6012</v>
      </c>
      <c r="C28" s="9"/>
      <c r="D28" s="475"/>
      <c r="E28" s="1679"/>
      <c r="F28" s="2217"/>
      <c r="G28" s="100"/>
      <c r="H28" s="1508"/>
      <c r="I28" s="2219"/>
      <c r="J28" s="2219"/>
      <c r="K28" s="1508"/>
      <c r="L28" s="2219"/>
      <c r="M28" s="2219"/>
      <c r="N28" s="102"/>
      <c r="O28" s="1222" t="s">
        <v>1860</v>
      </c>
    </row>
    <row r="29" spans="1:60" ht="13.5" customHeight="1">
      <c r="A29" s="1211" t="s">
        <v>1861</v>
      </c>
      <c r="B29" s="2165" t="s">
        <v>5577</v>
      </c>
      <c r="C29" s="9"/>
      <c r="D29" s="475"/>
      <c r="E29" s="1679"/>
      <c r="F29" s="2217"/>
      <c r="G29" s="100"/>
      <c r="H29" s="1508"/>
      <c r="I29" s="2219"/>
      <c r="J29" s="2219"/>
      <c r="K29" s="1508"/>
      <c r="L29" s="2219"/>
      <c r="M29" s="2219"/>
      <c r="N29" s="102"/>
      <c r="O29" s="1222" t="s">
        <v>1861</v>
      </c>
    </row>
    <row r="30" spans="1:60" ht="13.5" customHeight="1">
      <c r="A30" s="1211" t="s">
        <v>1862</v>
      </c>
      <c r="B30" s="2165"/>
      <c r="C30" s="9"/>
      <c r="D30" s="475"/>
      <c r="E30" s="1679"/>
      <c r="F30" s="2217"/>
      <c r="G30" s="100"/>
      <c r="H30" s="1508"/>
      <c r="I30" s="2219"/>
      <c r="J30" s="2219"/>
      <c r="K30" s="1508"/>
      <c r="L30" s="2219"/>
      <c r="M30" s="2219"/>
      <c r="N30" s="102"/>
      <c r="O30" s="1222" t="s">
        <v>1862</v>
      </c>
    </row>
    <row r="31" spans="1:60" ht="13.5" customHeight="1">
      <c r="A31" s="1211" t="s">
        <v>1863</v>
      </c>
      <c r="B31" s="1678" t="s">
        <v>6099</v>
      </c>
      <c r="C31" s="9" t="s">
        <v>5623</v>
      </c>
      <c r="D31" s="475"/>
      <c r="E31" s="1679">
        <v>127510</v>
      </c>
      <c r="F31" s="2217">
        <v>60425.076350000003</v>
      </c>
      <c r="G31" s="100"/>
      <c r="H31" s="1508"/>
      <c r="I31" s="2219">
        <v>39861.619510000004</v>
      </c>
      <c r="J31" s="2219">
        <v>3234.4</v>
      </c>
      <c r="K31" s="1508"/>
      <c r="L31" s="2219">
        <v>501.87936000000008</v>
      </c>
      <c r="M31" s="2219">
        <v>105992.41071</v>
      </c>
      <c r="N31" s="102">
        <f>SUM(F31:M31)</f>
        <v>210015.38592999999</v>
      </c>
      <c r="O31" s="1222" t="s">
        <v>1863</v>
      </c>
    </row>
    <row r="32" spans="1:60" ht="13.5" customHeight="1">
      <c r="A32" s="1211" t="s">
        <v>1864</v>
      </c>
      <c r="B32" s="1678"/>
      <c r="C32" s="9"/>
      <c r="D32" s="475"/>
      <c r="E32" s="1679"/>
      <c r="F32" s="2217"/>
      <c r="G32" s="100"/>
      <c r="H32" s="1508"/>
      <c r="I32" s="2219"/>
      <c r="J32" s="2219"/>
      <c r="K32" s="1508"/>
      <c r="L32" s="2219"/>
      <c r="M32" s="2219"/>
      <c r="N32" s="102"/>
      <c r="O32" s="1222" t="s">
        <v>1864</v>
      </c>
    </row>
    <row r="33" spans="1:15" ht="13.5" customHeight="1">
      <c r="A33" s="1211" t="s">
        <v>1865</v>
      </c>
      <c r="B33" s="1678"/>
      <c r="C33" s="9"/>
      <c r="D33" s="475"/>
      <c r="E33" s="1679"/>
      <c r="F33" s="2217"/>
      <c r="G33" s="100"/>
      <c r="H33" s="1508"/>
      <c r="I33" s="2219"/>
      <c r="J33" s="2219"/>
      <c r="K33" s="1508"/>
      <c r="L33" s="2219"/>
      <c r="M33" s="2219"/>
      <c r="N33" s="102"/>
      <c r="O33" s="1222" t="s">
        <v>1865</v>
      </c>
    </row>
    <row r="34" spans="1:15" ht="13.5" customHeight="1">
      <c r="A34" s="1211" t="s">
        <v>1866</v>
      </c>
      <c r="B34" s="1678" t="s">
        <v>4173</v>
      </c>
      <c r="C34" s="9"/>
      <c r="D34" s="475"/>
      <c r="E34" s="1679"/>
      <c r="F34" s="2217"/>
      <c r="G34" s="100"/>
      <c r="H34" s="1508"/>
      <c r="I34" s="2219"/>
      <c r="J34" s="2219"/>
      <c r="K34" s="1508"/>
      <c r="L34" s="2219"/>
      <c r="M34" s="2219"/>
      <c r="N34" s="102"/>
      <c r="O34" s="1222" t="s">
        <v>1866</v>
      </c>
    </row>
    <row r="35" spans="1:15" ht="13.5" customHeight="1">
      <c r="A35" s="1211" t="s">
        <v>1867</v>
      </c>
      <c r="B35" s="2165" t="s">
        <v>5577</v>
      </c>
      <c r="C35" s="9"/>
      <c r="D35" s="475"/>
      <c r="E35" s="1679"/>
      <c r="F35" s="2217"/>
      <c r="G35" s="100"/>
      <c r="H35" s="1508"/>
      <c r="I35" s="2219"/>
      <c r="J35" s="2219"/>
      <c r="K35" s="1508"/>
      <c r="L35" s="2219"/>
      <c r="M35" s="2219"/>
      <c r="N35" s="102"/>
      <c r="O35" s="1222" t="s">
        <v>1867</v>
      </c>
    </row>
    <row r="36" spans="1:15" ht="13.5" customHeight="1">
      <c r="A36" s="1211" t="s">
        <v>1868</v>
      </c>
      <c r="B36" s="1678" t="s">
        <v>5624</v>
      </c>
      <c r="C36" s="9" t="s">
        <v>4169</v>
      </c>
      <c r="D36" s="475"/>
      <c r="E36" s="1679">
        <v>110016.36</v>
      </c>
      <c r="F36" s="2217">
        <v>98592.58683</v>
      </c>
      <c r="G36" s="100"/>
      <c r="H36" s="1508"/>
      <c r="I36" s="2219">
        <v>36301.334354999999</v>
      </c>
      <c r="J36" s="2219">
        <v>2716.753905</v>
      </c>
      <c r="K36" s="1508"/>
      <c r="L36" s="2219">
        <v>433.02439295999994</v>
      </c>
      <c r="M36" s="2219">
        <v>236093.32939500001</v>
      </c>
      <c r="N36" s="102">
        <f>SUM(F36:M36)</f>
        <v>374137.02887795999</v>
      </c>
      <c r="O36" s="1222" t="s">
        <v>1868</v>
      </c>
    </row>
    <row r="37" spans="1:15" ht="13.5" customHeight="1">
      <c r="A37" s="1211" t="s">
        <v>1869</v>
      </c>
      <c r="B37" s="1678" t="s">
        <v>6126</v>
      </c>
      <c r="C37" s="9" t="s">
        <v>4169</v>
      </c>
      <c r="D37" s="475"/>
      <c r="E37" s="1679">
        <v>0</v>
      </c>
      <c r="F37" s="2217">
        <v>0</v>
      </c>
      <c r="G37" s="100"/>
      <c r="H37" s="1508"/>
      <c r="I37" s="2219">
        <v>0</v>
      </c>
      <c r="J37" s="2219">
        <v>0</v>
      </c>
      <c r="K37" s="1508"/>
      <c r="L37" s="2219">
        <v>0</v>
      </c>
      <c r="M37" s="2219">
        <v>0</v>
      </c>
      <c r="N37" s="102"/>
      <c r="O37" s="1222" t="s">
        <v>1869</v>
      </c>
    </row>
    <row r="38" spans="1:15" ht="13.5" customHeight="1">
      <c r="A38" s="1211" t="s">
        <v>1870</v>
      </c>
      <c r="B38" s="1678" t="s">
        <v>6100</v>
      </c>
      <c r="C38" s="9" t="s">
        <v>4169</v>
      </c>
      <c r="D38" s="475"/>
      <c r="E38" s="1679">
        <v>74355.14607466248</v>
      </c>
      <c r="F38" s="2217">
        <v>60676.04987000001</v>
      </c>
      <c r="G38" s="100"/>
      <c r="H38" s="1508"/>
      <c r="I38" s="2219">
        <v>28747.129379119797</v>
      </c>
      <c r="J38" s="2219">
        <v>1219.5330685302663</v>
      </c>
      <c r="K38" s="1508"/>
      <c r="L38" s="2219">
        <v>24.388487912489296</v>
      </c>
      <c r="M38" s="2219">
        <v>39056.776382395983</v>
      </c>
      <c r="N38" s="102">
        <f>SUM(F38:M38)</f>
        <v>129723.87718795854</v>
      </c>
      <c r="O38" s="1222" t="s">
        <v>1870</v>
      </c>
    </row>
    <row r="39" spans="1:15" ht="13.5" customHeight="1">
      <c r="A39" s="1211" t="s">
        <v>638</v>
      </c>
      <c r="B39" s="1677"/>
      <c r="C39" s="9"/>
      <c r="D39" s="475"/>
      <c r="E39" s="1679"/>
      <c r="F39" s="99"/>
      <c r="G39" s="100"/>
      <c r="H39" s="101"/>
      <c r="I39" s="101"/>
      <c r="J39" s="2221"/>
      <c r="K39" s="101"/>
      <c r="L39" s="2221"/>
      <c r="M39" s="2221"/>
      <c r="N39" s="102"/>
      <c r="O39" s="1222" t="s">
        <v>638</v>
      </c>
    </row>
    <row r="40" spans="1:15" ht="13.5" customHeight="1">
      <c r="A40" s="1211" t="s">
        <v>639</v>
      </c>
      <c r="B40" s="1677"/>
      <c r="C40" s="9"/>
      <c r="D40" s="475"/>
      <c r="E40" s="1679"/>
      <c r="F40" s="99"/>
      <c r="G40" s="100"/>
      <c r="H40" s="101"/>
      <c r="I40" s="101"/>
      <c r="J40" s="101"/>
      <c r="K40" s="101"/>
      <c r="L40" s="101"/>
      <c r="M40" s="101"/>
      <c r="N40" s="102"/>
      <c r="O40" s="1222" t="s">
        <v>639</v>
      </c>
    </row>
    <row r="41" spans="1:15" ht="13.5" customHeight="1">
      <c r="A41" s="1211" t="s">
        <v>640</v>
      </c>
      <c r="B41" s="1677"/>
      <c r="C41" s="9"/>
      <c r="D41" s="475"/>
      <c r="E41" s="98"/>
      <c r="F41" s="99"/>
      <c r="G41" s="100"/>
      <c r="H41" s="101"/>
      <c r="I41" s="101"/>
      <c r="J41" s="101"/>
      <c r="K41" s="101"/>
      <c r="L41" s="101"/>
      <c r="M41" s="101"/>
      <c r="N41" s="102"/>
      <c r="O41" s="1222" t="s">
        <v>640</v>
      </c>
    </row>
    <row r="42" spans="1:15" ht="13.5" customHeight="1">
      <c r="A42" s="1211" t="s">
        <v>641</v>
      </c>
      <c r="B42" s="96"/>
      <c r="C42" s="9"/>
      <c r="D42" s="475"/>
      <c r="E42" s="98"/>
      <c r="F42" s="99"/>
      <c r="G42" s="100"/>
      <c r="H42" s="101"/>
      <c r="I42" s="101"/>
      <c r="J42" s="101"/>
      <c r="K42" s="101"/>
      <c r="L42" s="101"/>
      <c r="M42" s="101"/>
      <c r="N42" s="102"/>
      <c r="O42" s="1222" t="s">
        <v>641</v>
      </c>
    </row>
    <row r="43" spans="1:15" ht="13.5" customHeight="1">
      <c r="A43" s="1229" t="s">
        <v>642</v>
      </c>
      <c r="B43" s="103"/>
      <c r="C43" s="514"/>
      <c r="D43" s="532"/>
      <c r="E43" s="105"/>
      <c r="F43" s="106"/>
      <c r="G43" s="107"/>
      <c r="H43" s="108"/>
      <c r="I43" s="108"/>
      <c r="J43" s="108"/>
      <c r="K43" s="108"/>
      <c r="L43" s="108"/>
      <c r="M43" s="108"/>
      <c r="N43" s="108"/>
      <c r="O43" s="1230" t="s">
        <v>642</v>
      </c>
    </row>
    <row r="44" spans="1:15" ht="13.5" customHeight="1">
      <c r="A44" s="900" t="s">
        <v>2520</v>
      </c>
      <c r="B44" s="9"/>
      <c r="C44" s="9"/>
      <c r="D44" s="9"/>
      <c r="E44" s="9"/>
      <c r="F44" s="1210"/>
      <c r="G44" s="900"/>
      <c r="H44" s="9" t="s">
        <v>2521</v>
      </c>
      <c r="I44" s="9"/>
      <c r="J44" s="9"/>
      <c r="K44" s="9"/>
      <c r="L44" s="9"/>
      <c r="M44" s="9"/>
      <c r="N44" s="9"/>
      <c r="O44" s="1210"/>
    </row>
    <row r="45" spans="1:15" ht="13.5" customHeight="1">
      <c r="A45" s="900"/>
      <c r="B45" s="1521"/>
      <c r="C45" s="1521"/>
      <c r="D45" s="1521"/>
      <c r="E45" s="1521"/>
      <c r="F45" s="1522"/>
      <c r="G45" s="900"/>
      <c r="N45" s="9"/>
      <c r="O45" s="1210"/>
    </row>
    <row r="46" spans="1:15" ht="13.5" customHeight="1">
      <c r="A46" s="900" t="s">
        <v>6131</v>
      </c>
      <c r="B46" s="2581" t="s">
        <v>6132</v>
      </c>
      <c r="C46" s="2581"/>
      <c r="D46" s="2581"/>
      <c r="E46" s="2581"/>
      <c r="F46" s="2582"/>
      <c r="G46" s="900" t="s">
        <v>6142</v>
      </c>
      <c r="H46" s="2585" t="s">
        <v>6141</v>
      </c>
      <c r="I46" s="2585"/>
      <c r="J46" s="2585"/>
      <c r="K46" s="2585"/>
      <c r="L46" s="2585"/>
      <c r="M46" s="2585"/>
      <c r="N46" s="2585"/>
      <c r="O46" s="1210"/>
    </row>
    <row r="47" spans="1:15" ht="34.5" customHeight="1">
      <c r="A47" s="900"/>
      <c r="B47" s="2581"/>
      <c r="C47" s="2581"/>
      <c r="D47" s="2581"/>
      <c r="E47" s="2581"/>
      <c r="F47" s="2582"/>
      <c r="G47" s="900"/>
      <c r="H47" s="2585"/>
      <c r="I47" s="2585"/>
      <c r="J47" s="2585"/>
      <c r="K47" s="2585"/>
      <c r="L47" s="2585"/>
      <c r="M47" s="2585"/>
      <c r="N47" s="2585"/>
      <c r="O47" s="1210"/>
    </row>
    <row r="48" spans="1:15" ht="13.5" customHeight="1">
      <c r="A48" s="900" t="s">
        <v>6133</v>
      </c>
      <c r="B48" s="2581" t="s">
        <v>6137</v>
      </c>
      <c r="C48" s="2581"/>
      <c r="D48" s="2581"/>
      <c r="E48" s="2581"/>
      <c r="F48" s="2582"/>
      <c r="G48" s="900" t="s">
        <v>6143</v>
      </c>
      <c r="H48" s="2585" t="s">
        <v>6146</v>
      </c>
      <c r="I48" s="2585"/>
      <c r="J48" s="2585"/>
      <c r="K48" s="2585"/>
      <c r="L48" s="2585"/>
      <c r="M48" s="2585"/>
      <c r="N48" s="2585"/>
      <c r="O48" s="1210"/>
    </row>
    <row r="49" spans="1:15" ht="33.75" customHeight="1">
      <c r="A49" s="900"/>
      <c r="B49" s="2581"/>
      <c r="C49" s="2581"/>
      <c r="D49" s="2581"/>
      <c r="E49" s="2581"/>
      <c r="F49" s="2582"/>
      <c r="G49" s="900"/>
      <c r="H49" s="2585"/>
      <c r="I49" s="2585"/>
      <c r="J49" s="2585"/>
      <c r="K49" s="2585"/>
      <c r="L49" s="2585"/>
      <c r="M49" s="2585"/>
      <c r="N49" s="2585"/>
      <c r="O49" s="1210"/>
    </row>
    <row r="50" spans="1:15" ht="24.75" customHeight="1">
      <c r="A50" s="900" t="s">
        <v>6134</v>
      </c>
      <c r="B50" s="2581" t="s">
        <v>6138</v>
      </c>
      <c r="C50" s="2581"/>
      <c r="D50" s="2581"/>
      <c r="E50" s="2581"/>
      <c r="F50" s="2582"/>
      <c r="G50" s="900" t="s">
        <v>6144</v>
      </c>
      <c r="H50" s="2585" t="s">
        <v>6147</v>
      </c>
      <c r="I50" s="2585"/>
      <c r="J50" s="2585"/>
      <c r="K50" s="2585"/>
      <c r="L50" s="2585"/>
      <c r="M50" s="2585"/>
      <c r="N50" s="2585"/>
      <c r="O50" s="1210"/>
    </row>
    <row r="51" spans="1:15" ht="24.75" customHeight="1">
      <c r="A51" s="900"/>
      <c r="B51" s="2581"/>
      <c r="C51" s="2581"/>
      <c r="D51" s="2581"/>
      <c r="E51" s="2581"/>
      <c r="F51" s="2582"/>
      <c r="G51" s="900"/>
      <c r="H51" s="2585"/>
      <c r="I51" s="2585"/>
      <c r="J51" s="2585"/>
      <c r="K51" s="2585"/>
      <c r="L51" s="2585"/>
      <c r="M51" s="2585"/>
      <c r="N51" s="2585"/>
      <c r="O51" s="1210"/>
    </row>
    <row r="52" spans="1:15" ht="24.75" customHeight="1">
      <c r="A52" s="900" t="s">
        <v>6135</v>
      </c>
      <c r="B52" s="2585" t="s">
        <v>6139</v>
      </c>
      <c r="C52" s="2585"/>
      <c r="D52" s="2585"/>
      <c r="E52" s="2585"/>
      <c r="F52" s="2587"/>
      <c r="G52" s="900" t="s">
        <v>6145</v>
      </c>
      <c r="H52" s="2555" t="s">
        <v>6148</v>
      </c>
      <c r="I52" s="2555"/>
      <c r="J52" s="2555"/>
      <c r="K52" s="2555"/>
      <c r="L52" s="2555"/>
      <c r="M52" s="2555"/>
      <c r="N52" s="2555"/>
      <c r="O52" s="1210"/>
    </row>
    <row r="53" spans="1:15" ht="24.75" customHeight="1">
      <c r="A53" s="900"/>
      <c r="B53" s="2585"/>
      <c r="C53" s="2585"/>
      <c r="D53" s="2585"/>
      <c r="E53" s="2585"/>
      <c r="F53" s="2587"/>
      <c r="G53" s="900"/>
      <c r="H53" s="2555"/>
      <c r="I53" s="2555"/>
      <c r="J53" s="2555"/>
      <c r="K53" s="2555"/>
      <c r="L53" s="2555"/>
      <c r="M53" s="2555"/>
      <c r="N53" s="2555"/>
      <c r="O53" s="1210"/>
    </row>
    <row r="54" spans="1:15" ht="25.5" customHeight="1">
      <c r="A54" s="900" t="s">
        <v>6136</v>
      </c>
      <c r="B54" s="2581" t="s">
        <v>6140</v>
      </c>
      <c r="C54" s="2581"/>
      <c r="D54" s="2581"/>
      <c r="E54" s="2581"/>
      <c r="F54" s="2582"/>
      <c r="G54" s="2522" t="s">
        <v>6106</v>
      </c>
      <c r="H54" s="2585" t="s">
        <v>6105</v>
      </c>
      <c r="I54" s="2585"/>
      <c r="J54" s="2585"/>
      <c r="K54" s="2585"/>
      <c r="L54" s="2585"/>
      <c r="M54" s="2585"/>
      <c r="N54" s="2585"/>
      <c r="O54" s="1210"/>
    </row>
    <row r="55" spans="1:15" ht="25.5" customHeight="1" thickBot="1">
      <c r="A55" s="916"/>
      <c r="B55" s="2583"/>
      <c r="C55" s="2583"/>
      <c r="D55" s="2583"/>
      <c r="E55" s="2583"/>
      <c r="F55" s="2584"/>
      <c r="G55" s="916"/>
      <c r="H55" s="2586"/>
      <c r="I55" s="2586"/>
      <c r="J55" s="2586"/>
      <c r="K55" s="2586"/>
      <c r="L55" s="2586"/>
      <c r="M55" s="2586"/>
      <c r="N55" s="2586"/>
      <c r="O55" s="1231"/>
    </row>
    <row r="56" spans="1:15" ht="13.5" customHeight="1">
      <c r="A56" s="1232" t="s">
        <v>1914</v>
      </c>
      <c r="B56" s="9"/>
      <c r="C56" s="9"/>
      <c r="D56" s="9"/>
      <c r="E56" s="9"/>
      <c r="F56" s="9"/>
      <c r="G56" s="9"/>
      <c r="H56" s="9"/>
      <c r="I56" s="9"/>
      <c r="J56" s="9"/>
      <c r="K56" s="9"/>
      <c r="L56" s="9"/>
      <c r="M56" s="9"/>
      <c r="O56" s="1233" t="s">
        <v>1914</v>
      </c>
    </row>
    <row r="57" spans="1:15" ht="13.5" customHeight="1">
      <c r="A57" s="12" t="s">
        <v>2522</v>
      </c>
      <c r="B57" s="12"/>
      <c r="C57" s="12"/>
      <c r="D57" s="12"/>
      <c r="E57" s="12"/>
      <c r="F57" s="12"/>
      <c r="G57" s="12" t="s">
        <v>2523</v>
      </c>
      <c r="H57" s="12"/>
      <c r="I57" s="12"/>
      <c r="J57" s="12"/>
      <c r="K57" s="12"/>
      <c r="L57" s="12"/>
      <c r="M57" s="12"/>
      <c r="N57" s="12"/>
      <c r="O57" s="12"/>
    </row>
    <row r="62" spans="1:15">
      <c r="C62" s="9"/>
    </row>
    <row r="63" spans="1:15">
      <c r="B63" s="2278"/>
      <c r="C63" s="2278"/>
    </row>
    <row r="64" spans="1:15">
      <c r="B64" s="2278"/>
      <c r="C64" s="2278"/>
    </row>
    <row r="68" spans="8:8">
      <c r="H68" s="9"/>
    </row>
    <row r="69" spans="8:8">
      <c r="H69" s="2278"/>
    </row>
    <row r="70" spans="8:8">
      <c r="H70" s="2278"/>
    </row>
  </sheetData>
  <mergeCells count="15">
    <mergeCell ref="B54:F55"/>
    <mergeCell ref="H46:N47"/>
    <mergeCell ref="H48:N49"/>
    <mergeCell ref="H50:N51"/>
    <mergeCell ref="H52:N53"/>
    <mergeCell ref="H54:N55"/>
    <mergeCell ref="B46:F47"/>
    <mergeCell ref="B48:F49"/>
    <mergeCell ref="B50:F51"/>
    <mergeCell ref="B52:F53"/>
    <mergeCell ref="B12:F13"/>
    <mergeCell ref="B5:F6"/>
    <mergeCell ref="H5:N8"/>
    <mergeCell ref="B8:F10"/>
    <mergeCell ref="H10:N12"/>
  </mergeCells>
  <printOptions horizontalCentered="1" verticalCentered="1"/>
  <pageMargins left="0.25" right="0.25" top="0" bottom="0" header="0.5" footer="0.5"/>
  <pageSetup scale="72" fitToWidth="2" orientation="portrait" horizontalDpi="300" verticalDpi="300" r:id="rId1"/>
  <headerFooter alignWithMargins="0"/>
  <colBreaks count="1" manualBreakCount="1">
    <brk id="6" max="1048575" man="1"/>
  </colBreaks>
  <ignoredErrors>
    <ignoredError sqref="N20:N24 N31 N36 N38"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
  <dimension ref="A1:G176"/>
  <sheetViews>
    <sheetView defaultGridColor="0" view="pageBreakPreview" topLeftCell="A10" colorId="22" zoomScale="60" zoomScaleNormal="85" workbookViewId="0">
      <selection activeCell="H55" sqref="H55"/>
    </sheetView>
  </sheetViews>
  <sheetFormatPr defaultColWidth="9.6640625" defaultRowHeight="15"/>
  <cols>
    <col min="1" max="1" width="4.6640625" style="9" customWidth="1"/>
    <col min="2" max="2" width="32.33203125" style="9" customWidth="1"/>
    <col min="3" max="3" width="16.6640625" style="9" customWidth="1"/>
    <col min="4" max="4" width="13.6640625" style="9" customWidth="1"/>
    <col min="5" max="5" width="16.6640625" style="9" customWidth="1"/>
    <col min="6" max="6" width="18.21875" style="9" customWidth="1"/>
    <col min="7" max="16384" width="9.6640625" style="9"/>
  </cols>
  <sheetData>
    <row r="1" spans="1:7">
      <c r="A1" s="43"/>
      <c r="B1" s="44" t="s">
        <v>5587</v>
      </c>
      <c r="C1" s="58" t="s">
        <v>1433</v>
      </c>
      <c r="D1" s="44"/>
      <c r="E1" s="954" t="s">
        <v>1836</v>
      </c>
      <c r="F1" s="539" t="s">
        <v>1837</v>
      </c>
    </row>
    <row r="2" spans="1:7">
      <c r="A2" s="34"/>
      <c r="B2" s="80" t="str">
        <f>'Data Sheet'!$C$25</f>
        <v xml:space="preserve"> Niagara Mohawk Power Corporation </v>
      </c>
      <c r="C2" s="57" t="s">
        <v>5605</v>
      </c>
      <c r="D2" s="80"/>
      <c r="E2" s="171" t="s">
        <v>1839</v>
      </c>
      <c r="F2" s="193"/>
    </row>
    <row r="3" spans="1:7" ht="15" customHeight="1">
      <c r="A3" s="37"/>
      <c r="B3" s="114"/>
      <c r="C3" s="115" t="s">
        <v>5604</v>
      </c>
      <c r="D3" s="116"/>
      <c r="E3" s="743" t="str">
        <f>'Data Sheet'!$C$40</f>
        <v>June 1, 2015</v>
      </c>
      <c r="F3" s="257" t="str">
        <f>'Data Sheet'!$C$38</f>
        <v>December 31, 2014</v>
      </c>
    </row>
    <row r="4" spans="1:7" ht="15" customHeight="1">
      <c r="A4" s="31" t="s">
        <v>2524</v>
      </c>
      <c r="B4" s="32"/>
      <c r="C4" s="32"/>
      <c r="D4" s="32"/>
      <c r="E4" s="32"/>
      <c r="F4" s="33"/>
    </row>
    <row r="5" spans="1:7">
      <c r="A5" s="117"/>
      <c r="B5" s="35"/>
      <c r="C5" s="35"/>
      <c r="D5" s="35"/>
      <c r="E5" s="35"/>
      <c r="F5" s="36"/>
    </row>
    <row r="6" spans="1:7">
      <c r="A6" s="34"/>
      <c r="B6" s="118" t="s">
        <v>2525</v>
      </c>
      <c r="C6" s="119"/>
      <c r="D6" s="884" t="s">
        <v>2526</v>
      </c>
      <c r="E6" s="119"/>
      <c r="F6" s="120"/>
    </row>
    <row r="7" spans="1:7">
      <c r="A7" s="34"/>
      <c r="B7" s="118" t="s">
        <v>2527</v>
      </c>
      <c r="C7" s="121"/>
      <c r="D7" s="884" t="s">
        <v>2528</v>
      </c>
      <c r="E7" s="119"/>
      <c r="F7" s="120"/>
    </row>
    <row r="8" spans="1:7">
      <c r="A8" s="34"/>
      <c r="B8" s="118" t="s">
        <v>2529</v>
      </c>
      <c r="C8" s="121"/>
      <c r="D8" s="884" t="s">
        <v>2530</v>
      </c>
      <c r="E8" s="119"/>
      <c r="F8" s="120"/>
    </row>
    <row r="9" spans="1:7">
      <c r="A9" s="34"/>
      <c r="B9" s="118" t="s">
        <v>2531</v>
      </c>
      <c r="C9" s="121"/>
      <c r="D9" s="884" t="s">
        <v>2532</v>
      </c>
      <c r="E9" s="119"/>
      <c r="F9" s="120"/>
    </row>
    <row r="10" spans="1:7">
      <c r="A10" s="34"/>
      <c r="B10" s="118" t="s">
        <v>3753</v>
      </c>
      <c r="C10" s="121"/>
      <c r="D10" s="884" t="s">
        <v>3754</v>
      </c>
      <c r="E10" s="119"/>
      <c r="F10" s="120"/>
    </row>
    <row r="11" spans="1:7">
      <c r="A11" s="34"/>
      <c r="B11" s="118" t="s">
        <v>3755</v>
      </c>
      <c r="C11" s="121"/>
      <c r="D11" s="884" t="s">
        <v>3756</v>
      </c>
      <c r="E11" s="119"/>
      <c r="F11" s="120"/>
    </row>
    <row r="12" spans="1:7">
      <c r="A12" s="34"/>
      <c r="B12" s="118" t="s">
        <v>3757</v>
      </c>
      <c r="C12" s="121"/>
      <c r="D12" s="884" t="s">
        <v>3758</v>
      </c>
      <c r="E12" s="119"/>
      <c r="F12" s="120"/>
    </row>
    <row r="13" spans="1:7">
      <c r="A13" s="34"/>
      <c r="B13" s="118" t="s">
        <v>3759</v>
      </c>
      <c r="C13" s="121"/>
      <c r="D13" s="884" t="s">
        <v>2612</v>
      </c>
      <c r="E13" s="119"/>
      <c r="F13" s="120"/>
    </row>
    <row r="14" spans="1:7">
      <c r="A14" s="34"/>
      <c r="B14" s="118" t="s">
        <v>2613</v>
      </c>
      <c r="C14" s="121"/>
      <c r="D14" s="884" t="s">
        <v>2614</v>
      </c>
      <c r="E14" s="119"/>
      <c r="F14" s="120"/>
    </row>
    <row r="15" spans="1:7">
      <c r="A15" s="34"/>
      <c r="B15" s="118" t="s">
        <v>2615</v>
      </c>
      <c r="C15" s="121"/>
      <c r="D15" s="884" t="s">
        <v>2616</v>
      </c>
      <c r="E15" s="119"/>
      <c r="F15" s="120"/>
    </row>
    <row r="16" spans="1:7">
      <c r="A16" s="34"/>
      <c r="B16" s="118" t="s">
        <v>2617</v>
      </c>
      <c r="C16" s="121"/>
      <c r="D16" s="884" t="s">
        <v>2618</v>
      </c>
      <c r="E16" s="119"/>
      <c r="F16" s="120"/>
      <c r="G16" s="121"/>
    </row>
    <row r="17" spans="1:7">
      <c r="A17" s="117"/>
      <c r="B17" s="118" t="s">
        <v>2619</v>
      </c>
      <c r="C17" s="121"/>
      <c r="D17" s="884" t="s">
        <v>2620</v>
      </c>
      <c r="E17" s="119"/>
      <c r="F17" s="120"/>
      <c r="G17" s="121"/>
    </row>
    <row r="18" spans="1:7">
      <c r="A18" s="117"/>
      <c r="B18" s="884" t="s">
        <v>2621</v>
      </c>
      <c r="C18" s="121"/>
      <c r="D18" s="884" t="s">
        <v>2622</v>
      </c>
      <c r="E18" s="119"/>
      <c r="F18" s="120"/>
      <c r="G18" s="121"/>
    </row>
    <row r="19" spans="1:7">
      <c r="A19" s="117"/>
      <c r="B19" s="884" t="s">
        <v>2623</v>
      </c>
      <c r="C19" s="121"/>
      <c r="D19" s="884" t="s">
        <v>2624</v>
      </c>
      <c r="E19" s="119"/>
      <c r="F19" s="120"/>
      <c r="G19" s="121"/>
    </row>
    <row r="20" spans="1:7">
      <c r="A20" s="34"/>
      <c r="B20" s="118" t="s">
        <v>2625</v>
      </c>
      <c r="C20" s="121"/>
      <c r="D20" s="884" t="s">
        <v>2626</v>
      </c>
      <c r="E20" s="119"/>
      <c r="F20" s="120"/>
      <c r="G20" s="121"/>
    </row>
    <row r="21" spans="1:7">
      <c r="A21" s="34"/>
      <c r="B21" s="118" t="s">
        <v>2627</v>
      </c>
      <c r="C21" s="121"/>
      <c r="D21" s="884" t="s">
        <v>2628</v>
      </c>
      <c r="E21" s="119"/>
      <c r="F21" s="120"/>
      <c r="G21" s="121"/>
    </row>
    <row r="22" spans="1:7">
      <c r="A22" s="34"/>
      <c r="B22" s="884" t="s">
        <v>2629</v>
      </c>
      <c r="C22" s="121"/>
      <c r="D22" s="884" t="s">
        <v>2630</v>
      </c>
      <c r="E22" s="119"/>
      <c r="F22" s="120"/>
      <c r="G22" s="121"/>
    </row>
    <row r="23" spans="1:7">
      <c r="A23" s="34"/>
      <c r="B23" s="884" t="s">
        <v>2631</v>
      </c>
      <c r="C23" s="121"/>
      <c r="D23" s="884" t="s">
        <v>2632</v>
      </c>
      <c r="E23" s="119"/>
      <c r="F23" s="120"/>
      <c r="G23" s="121"/>
    </row>
    <row r="24" spans="1:7">
      <c r="A24" s="34"/>
      <c r="B24" s="884" t="s">
        <v>2633</v>
      </c>
      <c r="C24" s="121"/>
      <c r="D24" s="884" t="s">
        <v>2634</v>
      </c>
      <c r="E24" s="119"/>
      <c r="F24" s="120"/>
      <c r="G24" s="121"/>
    </row>
    <row r="25" spans="1:7">
      <c r="A25" s="34"/>
      <c r="B25" s="884" t="s">
        <v>2635</v>
      </c>
      <c r="C25" s="121"/>
      <c r="D25" s="884" t="s">
        <v>2636</v>
      </c>
      <c r="E25" s="119"/>
      <c r="F25" s="120"/>
      <c r="G25" s="121"/>
    </row>
    <row r="26" spans="1:7">
      <c r="A26" s="34"/>
      <c r="B26" s="118" t="s">
        <v>2637</v>
      </c>
      <c r="C26" s="121"/>
      <c r="D26" s="884" t="s">
        <v>2638</v>
      </c>
      <c r="E26" s="119"/>
      <c r="F26" s="120"/>
      <c r="G26" s="121"/>
    </row>
    <row r="27" spans="1:7">
      <c r="A27" s="37"/>
      <c r="B27" s="122"/>
      <c r="C27" s="123"/>
      <c r="D27" s="124"/>
      <c r="E27" s="124"/>
      <c r="F27" s="125"/>
      <c r="G27" s="121"/>
    </row>
    <row r="28" spans="1:7">
      <c r="A28" s="34"/>
      <c r="B28" s="119" t="s">
        <v>2639</v>
      </c>
      <c r="C28" s="126"/>
      <c r="D28" s="884" t="s">
        <v>2640</v>
      </c>
      <c r="E28" s="127"/>
      <c r="F28" s="120" t="s">
        <v>2641</v>
      </c>
      <c r="G28" s="121"/>
    </row>
    <row r="29" spans="1:7">
      <c r="A29" s="34"/>
      <c r="B29" s="119" t="s">
        <v>2642</v>
      </c>
      <c r="C29" s="126"/>
      <c r="D29" s="884" t="s">
        <v>2643</v>
      </c>
      <c r="E29" s="127"/>
      <c r="F29" s="120" t="s">
        <v>2644</v>
      </c>
      <c r="G29" s="121"/>
    </row>
    <row r="30" spans="1:7">
      <c r="A30" s="34"/>
      <c r="B30" s="119"/>
      <c r="C30" s="126"/>
      <c r="D30" s="884" t="s">
        <v>2645</v>
      </c>
      <c r="E30" s="127"/>
      <c r="F30" s="120"/>
      <c r="G30" s="121"/>
    </row>
    <row r="31" spans="1:7">
      <c r="A31" s="34"/>
      <c r="B31" s="119"/>
      <c r="C31" s="126"/>
      <c r="D31" s="884" t="s">
        <v>2646</v>
      </c>
      <c r="E31" s="127"/>
      <c r="F31" s="120"/>
      <c r="G31" s="121"/>
    </row>
    <row r="32" spans="1:7">
      <c r="A32" s="34"/>
      <c r="B32" s="119"/>
      <c r="C32" s="126"/>
      <c r="D32" s="884" t="s">
        <v>3777</v>
      </c>
      <c r="E32" s="126"/>
      <c r="F32" s="128"/>
      <c r="G32" s="121"/>
    </row>
    <row r="33" spans="1:7">
      <c r="A33" s="34"/>
      <c r="B33" s="119"/>
      <c r="C33" s="126"/>
      <c r="D33" s="884" t="s">
        <v>3778</v>
      </c>
      <c r="E33" s="126"/>
      <c r="F33" s="128"/>
      <c r="G33" s="121"/>
    </row>
    <row r="34" spans="1:7">
      <c r="A34" s="37"/>
      <c r="B34" s="124"/>
      <c r="C34" s="129"/>
      <c r="D34" s="1404" t="s">
        <v>3779</v>
      </c>
      <c r="E34" s="129"/>
      <c r="F34" s="130"/>
      <c r="G34" s="121"/>
    </row>
    <row r="35" spans="1:7">
      <c r="A35" s="51"/>
      <c r="B35" s="35"/>
      <c r="C35" s="52" t="s">
        <v>3780</v>
      </c>
      <c r="D35" s="35"/>
      <c r="E35" s="35"/>
      <c r="F35" s="36"/>
      <c r="G35" s="121"/>
    </row>
    <row r="36" spans="1:7">
      <c r="A36" s="146" t="s">
        <v>1843</v>
      </c>
      <c r="B36" s="35"/>
      <c r="C36" s="115" t="s">
        <v>3781</v>
      </c>
      <c r="D36" s="38"/>
      <c r="E36" s="38"/>
      <c r="F36" s="131"/>
      <c r="G36" s="121"/>
    </row>
    <row r="37" spans="1:7">
      <c r="A37" s="146" t="s">
        <v>1846</v>
      </c>
      <c r="B37" s="171" t="s">
        <v>3782</v>
      </c>
      <c r="C37" s="695" t="s">
        <v>2497</v>
      </c>
      <c r="D37" s="696" t="s">
        <v>3783</v>
      </c>
      <c r="E37" s="171" t="s">
        <v>3784</v>
      </c>
      <c r="F37" s="49"/>
      <c r="G37" s="121"/>
    </row>
    <row r="38" spans="1:7">
      <c r="A38" s="51"/>
      <c r="B38" s="171" t="s">
        <v>3785</v>
      </c>
      <c r="C38" s="695" t="s">
        <v>3786</v>
      </c>
      <c r="D38" s="696" t="s">
        <v>2494</v>
      </c>
      <c r="E38" s="171" t="s">
        <v>2494</v>
      </c>
      <c r="F38" s="193" t="s">
        <v>2496</v>
      </c>
      <c r="G38" s="121"/>
    </row>
    <row r="39" spans="1:7">
      <c r="A39" s="54"/>
      <c r="B39" s="32" t="s">
        <v>3787</v>
      </c>
      <c r="C39" s="62" t="s">
        <v>3231</v>
      </c>
      <c r="D39" s="63" t="s">
        <v>3232</v>
      </c>
      <c r="E39" s="32" t="s">
        <v>3233</v>
      </c>
      <c r="F39" s="56" t="s">
        <v>2512</v>
      </c>
      <c r="G39" s="121"/>
    </row>
    <row r="40" spans="1:7">
      <c r="A40" s="147">
        <v>1</v>
      </c>
      <c r="B40" s="38" t="s">
        <v>3788</v>
      </c>
      <c r="C40" s="1562">
        <v>187364863</v>
      </c>
      <c r="D40" s="1562">
        <v>187364863</v>
      </c>
      <c r="E40" s="38"/>
      <c r="F40" s="132"/>
      <c r="G40" s="121"/>
    </row>
    <row r="41" spans="1:7">
      <c r="A41" s="147">
        <v>2</v>
      </c>
      <c r="B41" s="38" t="s">
        <v>3789</v>
      </c>
      <c r="C41" s="50">
        <v>1</v>
      </c>
      <c r="D41" s="114">
        <v>1</v>
      </c>
      <c r="E41" s="38"/>
      <c r="F41" s="132"/>
      <c r="G41" s="121"/>
    </row>
    <row r="42" spans="1:7">
      <c r="A42" s="146">
        <v>3</v>
      </c>
      <c r="B42" s="30" t="s">
        <v>3790</v>
      </c>
      <c r="C42" s="48"/>
      <c r="D42" s="64"/>
      <c r="E42" s="30"/>
      <c r="F42" s="49"/>
      <c r="G42" s="121"/>
    </row>
    <row r="43" spans="1:7">
      <c r="A43" s="133"/>
      <c r="B43" s="38" t="s">
        <v>3791</v>
      </c>
      <c r="C43" s="1562">
        <v>187364863</v>
      </c>
      <c r="D43" s="1562">
        <v>187364863</v>
      </c>
      <c r="E43" s="38"/>
      <c r="F43" s="132"/>
      <c r="G43" s="121"/>
    </row>
    <row r="44" spans="1:7">
      <c r="A44" s="146">
        <v>4</v>
      </c>
      <c r="B44" s="30" t="s">
        <v>5527</v>
      </c>
      <c r="C44" s="545"/>
      <c r="D44" s="545"/>
      <c r="E44" s="545"/>
      <c r="F44" s="39"/>
      <c r="G44" s="121"/>
    </row>
    <row r="45" spans="1:7">
      <c r="A45" s="146">
        <v>5</v>
      </c>
      <c r="B45" s="30"/>
      <c r="C45" s="1281"/>
      <c r="D45" s="1281"/>
      <c r="E45" s="1281"/>
      <c r="F45" s="39"/>
      <c r="G45" s="121"/>
    </row>
    <row r="46" spans="1:7">
      <c r="A46" s="146">
        <v>6</v>
      </c>
      <c r="B46" s="9" t="s">
        <v>6061</v>
      </c>
      <c r="C46" s="1281"/>
      <c r="D46" s="1281"/>
      <c r="E46" s="1281"/>
      <c r="F46" s="39"/>
      <c r="G46" s="121"/>
    </row>
    <row r="47" spans="1:7">
      <c r="A47" s="146">
        <v>7</v>
      </c>
      <c r="B47" s="9" t="s">
        <v>6062</v>
      </c>
      <c r="C47" s="1281"/>
      <c r="D47" s="1281"/>
      <c r="E47" s="1281"/>
      <c r="F47" s="39"/>
    </row>
    <row r="48" spans="1:7">
      <c r="A48" s="146">
        <v>8</v>
      </c>
      <c r="B48" s="9" t="s">
        <v>6063</v>
      </c>
      <c r="C48" s="880"/>
      <c r="D48" s="880"/>
      <c r="E48" s="880"/>
      <c r="F48" s="36"/>
    </row>
    <row r="49" spans="1:6">
      <c r="A49" s="146">
        <v>9</v>
      </c>
      <c r="B49" s="9" t="s">
        <v>6064</v>
      </c>
      <c r="C49" s="1281"/>
      <c r="D49" s="1281"/>
      <c r="E49" s="1281"/>
      <c r="F49" s="39"/>
    </row>
    <row r="50" spans="1:6">
      <c r="A50" s="146">
        <v>10</v>
      </c>
      <c r="B50" s="9" t="s">
        <v>6065</v>
      </c>
      <c r="C50" s="1281"/>
      <c r="D50" s="1281"/>
      <c r="E50" s="1281"/>
      <c r="F50" s="39"/>
    </row>
    <row r="51" spans="1:6">
      <c r="A51" s="146">
        <v>11</v>
      </c>
      <c r="B51" s="9" t="s">
        <v>6066</v>
      </c>
      <c r="C51" s="1281"/>
      <c r="D51" s="1281"/>
      <c r="E51" s="1281"/>
      <c r="F51" s="39"/>
    </row>
    <row r="52" spans="1:6">
      <c r="A52" s="146">
        <v>12</v>
      </c>
      <c r="B52" s="9" t="s">
        <v>6067</v>
      </c>
      <c r="C52" s="1281"/>
      <c r="D52" s="1281"/>
      <c r="E52" s="1281"/>
      <c r="F52" s="39"/>
    </row>
    <row r="53" spans="1:6">
      <c r="A53" s="146">
        <v>13</v>
      </c>
      <c r="B53" s="9" t="s">
        <v>6068</v>
      </c>
      <c r="C53" s="1281"/>
      <c r="D53" s="1281"/>
      <c r="E53" s="1281"/>
      <c r="F53" s="39"/>
    </row>
    <row r="54" spans="1:6">
      <c r="A54" s="146">
        <v>14</v>
      </c>
      <c r="B54" s="9" t="s">
        <v>6069</v>
      </c>
      <c r="C54" s="1281"/>
      <c r="D54" s="1281"/>
      <c r="E54" s="1281"/>
      <c r="F54" s="39"/>
    </row>
    <row r="55" spans="1:6">
      <c r="A55" s="146">
        <v>15</v>
      </c>
      <c r="B55" s="9" t="s">
        <v>6070</v>
      </c>
      <c r="C55" s="1281"/>
      <c r="D55" s="1281"/>
      <c r="E55" s="1281"/>
      <c r="F55" s="39"/>
    </row>
    <row r="56" spans="1:6" ht="15.75" thickBot="1">
      <c r="A56" s="691"/>
      <c r="B56" s="135"/>
      <c r="C56" s="41"/>
      <c r="D56" s="41"/>
      <c r="E56" s="41"/>
      <c r="F56" s="182"/>
    </row>
    <row r="57" spans="1:6">
      <c r="A57" s="17"/>
      <c r="B57" s="134"/>
      <c r="C57" s="30"/>
      <c r="D57" s="30"/>
      <c r="E57" s="30"/>
      <c r="F57" s="30"/>
    </row>
    <row r="58" spans="1:6">
      <c r="A58" s="17" t="s">
        <v>1834</v>
      </c>
      <c r="B58" s="134"/>
      <c r="C58" s="30"/>
      <c r="D58" s="30"/>
      <c r="E58" s="30"/>
      <c r="F58" s="30"/>
    </row>
    <row r="59" spans="1:6" ht="15.75" thickBot="1">
      <c r="A59" s="35" t="s">
        <v>3792</v>
      </c>
      <c r="B59" s="35"/>
      <c r="C59" s="35"/>
      <c r="D59" s="35"/>
      <c r="E59" s="35"/>
      <c r="F59" s="35"/>
    </row>
    <row r="60" spans="1:6">
      <c r="A60" s="43"/>
      <c r="B60" s="44" t="s">
        <v>1915</v>
      </c>
      <c r="C60" s="58" t="s">
        <v>1433</v>
      </c>
      <c r="D60" s="44"/>
      <c r="E60" s="46" t="s">
        <v>1836</v>
      </c>
      <c r="F60" s="47" t="s">
        <v>1837</v>
      </c>
    </row>
    <row r="61" spans="1:6">
      <c r="A61" s="34"/>
      <c r="B61" s="80" t="str">
        <f>'Data Sheet'!$C$25</f>
        <v xml:space="preserve"> Niagara Mohawk Power Corporation </v>
      </c>
      <c r="C61" s="57" t="s">
        <v>5605</v>
      </c>
      <c r="D61" s="64"/>
      <c r="E61" s="30" t="s">
        <v>1839</v>
      </c>
      <c r="F61" s="49"/>
    </row>
    <row r="62" spans="1:6">
      <c r="A62" s="37"/>
      <c r="B62" s="114"/>
      <c r="C62" s="115" t="s">
        <v>5604</v>
      </c>
      <c r="D62" s="114"/>
      <c r="E62" s="1911" t="str">
        <f>'Data Sheet'!$C$40</f>
        <v>June 1, 2015</v>
      </c>
      <c r="F62" s="109" t="str">
        <f>'Data Sheet'!$C$38</f>
        <v>December 31, 2014</v>
      </c>
    </row>
    <row r="63" spans="1:6">
      <c r="A63" s="31" t="s">
        <v>3793</v>
      </c>
      <c r="B63" s="32"/>
      <c r="C63" s="32"/>
      <c r="D63" s="32"/>
      <c r="E63" s="32"/>
      <c r="F63" s="56"/>
    </row>
    <row r="64" spans="1:6">
      <c r="A64" s="146" t="s">
        <v>1843</v>
      </c>
      <c r="B64" s="30" t="s">
        <v>3782</v>
      </c>
      <c r="C64" s="695" t="s">
        <v>2497</v>
      </c>
      <c r="D64" s="696" t="s">
        <v>3783</v>
      </c>
      <c r="E64" s="171" t="s">
        <v>3784</v>
      </c>
      <c r="F64" s="49"/>
    </row>
    <row r="65" spans="1:6">
      <c r="A65" s="146" t="s">
        <v>1846</v>
      </c>
      <c r="B65" s="171" t="s">
        <v>3785</v>
      </c>
      <c r="C65" s="695" t="s">
        <v>3786</v>
      </c>
      <c r="D65" s="696" t="s">
        <v>2494</v>
      </c>
      <c r="E65" s="171" t="s">
        <v>2494</v>
      </c>
      <c r="F65" s="193" t="s">
        <v>2496</v>
      </c>
    </row>
    <row r="66" spans="1:6">
      <c r="A66" s="54"/>
      <c r="B66" s="32" t="s">
        <v>3787</v>
      </c>
      <c r="C66" s="62" t="s">
        <v>3231</v>
      </c>
      <c r="D66" s="63" t="s">
        <v>3232</v>
      </c>
      <c r="E66" s="32" t="s">
        <v>3233</v>
      </c>
      <c r="F66" s="56" t="s">
        <v>2512</v>
      </c>
    </row>
    <row r="67" spans="1:6">
      <c r="A67" s="146">
        <v>16</v>
      </c>
      <c r="B67" s="30" t="s">
        <v>5528</v>
      </c>
      <c r="C67" s="1563">
        <v>187364863</v>
      </c>
      <c r="D67" s="1563">
        <v>187364863</v>
      </c>
      <c r="E67" s="30"/>
      <c r="F67" s="49"/>
    </row>
    <row r="68" spans="1:6">
      <c r="A68" s="146">
        <v>17</v>
      </c>
      <c r="B68" s="30" t="s">
        <v>5529</v>
      </c>
      <c r="C68" s="48"/>
      <c r="D68" s="64"/>
      <c r="E68" s="30"/>
      <c r="F68" s="49"/>
    </row>
    <row r="69" spans="1:6">
      <c r="A69" s="146">
        <v>18</v>
      </c>
      <c r="B69" s="30" t="s">
        <v>5530</v>
      </c>
      <c r="C69" s="48"/>
      <c r="D69" s="64"/>
      <c r="E69" s="30"/>
      <c r="F69" s="49"/>
    </row>
    <row r="70" spans="1:6">
      <c r="A70" s="146">
        <v>19</v>
      </c>
      <c r="B70" s="30"/>
      <c r="C70" s="48"/>
      <c r="D70" s="64"/>
      <c r="E70" s="30"/>
      <c r="F70" s="49"/>
    </row>
    <row r="71" spans="1:6">
      <c r="A71" s="146">
        <v>20</v>
      </c>
      <c r="B71" s="30"/>
      <c r="C71" s="48"/>
      <c r="D71" s="64"/>
      <c r="E71" s="30"/>
      <c r="F71" s="49"/>
    </row>
    <row r="72" spans="1:6">
      <c r="A72" s="146">
        <v>21</v>
      </c>
      <c r="B72" s="30"/>
      <c r="C72" s="48"/>
      <c r="D72" s="64"/>
      <c r="E72" s="30"/>
      <c r="F72" s="49"/>
    </row>
    <row r="73" spans="1:6">
      <c r="A73" s="146">
        <v>22</v>
      </c>
      <c r="B73" s="30"/>
      <c r="C73" s="48"/>
      <c r="D73" s="64"/>
      <c r="E73" s="30"/>
      <c r="F73" s="49"/>
    </row>
    <row r="74" spans="1:6">
      <c r="A74" s="146">
        <v>23</v>
      </c>
      <c r="B74" s="30"/>
      <c r="C74" s="48"/>
      <c r="D74" s="64"/>
      <c r="E74" s="30"/>
      <c r="F74" s="49"/>
    </row>
    <row r="75" spans="1:6">
      <c r="A75" s="146">
        <v>24</v>
      </c>
      <c r="B75" s="30"/>
      <c r="C75" s="60"/>
      <c r="D75" s="61"/>
      <c r="E75" s="35"/>
      <c r="F75" s="53"/>
    </row>
    <row r="76" spans="1:6">
      <c r="A76" s="146">
        <v>25</v>
      </c>
      <c r="B76" s="30"/>
      <c r="C76" s="48"/>
      <c r="D76" s="64"/>
      <c r="E76" s="30"/>
      <c r="F76" s="49"/>
    </row>
    <row r="77" spans="1:6">
      <c r="A77" s="146">
        <v>26</v>
      </c>
      <c r="B77" s="30"/>
      <c r="C77" s="48"/>
      <c r="D77" s="64"/>
      <c r="E77" s="30"/>
      <c r="F77" s="49"/>
    </row>
    <row r="78" spans="1:6">
      <c r="A78" s="146">
        <v>27</v>
      </c>
      <c r="B78" s="30"/>
      <c r="C78" s="48"/>
      <c r="D78" s="64"/>
      <c r="E78" s="30"/>
      <c r="F78" s="49"/>
    </row>
    <row r="79" spans="1:6">
      <c r="A79" s="146">
        <v>28</v>
      </c>
      <c r="B79" s="30"/>
      <c r="C79" s="48"/>
      <c r="D79" s="64"/>
      <c r="E79" s="30"/>
      <c r="F79" s="49"/>
    </row>
    <row r="80" spans="1:6">
      <c r="A80" s="146">
        <v>29</v>
      </c>
      <c r="B80" s="30"/>
      <c r="C80" s="48"/>
      <c r="D80" s="64"/>
      <c r="E80" s="30"/>
      <c r="F80" s="49"/>
    </row>
    <row r="81" spans="1:6">
      <c r="A81" s="146">
        <v>30</v>
      </c>
      <c r="B81" s="30"/>
      <c r="C81" s="48"/>
      <c r="D81" s="64"/>
      <c r="E81" s="30"/>
      <c r="F81" s="49"/>
    </row>
    <row r="82" spans="1:6">
      <c r="A82" s="146">
        <v>31</v>
      </c>
      <c r="B82" s="30"/>
      <c r="C82" s="48"/>
      <c r="D82" s="64"/>
      <c r="E82" s="30"/>
      <c r="F82" s="49"/>
    </row>
    <row r="83" spans="1:6">
      <c r="A83" s="146">
        <v>32</v>
      </c>
      <c r="B83" s="30"/>
      <c r="C83" s="48"/>
      <c r="D83" s="64"/>
      <c r="E83" s="30"/>
      <c r="F83" s="49"/>
    </row>
    <row r="84" spans="1:6">
      <c r="A84" s="146">
        <v>33</v>
      </c>
      <c r="B84" s="30"/>
      <c r="C84" s="48"/>
      <c r="D84" s="64"/>
      <c r="E84" s="30"/>
      <c r="F84" s="49"/>
    </row>
    <row r="85" spans="1:6">
      <c r="A85" s="146">
        <v>34</v>
      </c>
      <c r="B85" s="30"/>
      <c r="C85" s="48"/>
      <c r="D85" s="64"/>
      <c r="E85" s="30"/>
      <c r="F85" s="49"/>
    </row>
    <row r="86" spans="1:6">
      <c r="A86" s="146">
        <v>35</v>
      </c>
      <c r="B86" s="30"/>
      <c r="C86" s="48"/>
      <c r="D86" s="64"/>
      <c r="E86" s="30"/>
      <c r="F86" s="49"/>
    </row>
    <row r="87" spans="1:6">
      <c r="A87" s="146">
        <v>36</v>
      </c>
      <c r="B87" s="30"/>
      <c r="C87" s="48"/>
      <c r="D87" s="64"/>
      <c r="E87" s="30"/>
      <c r="F87" s="49"/>
    </row>
    <row r="88" spans="1:6">
      <c r="A88" s="146">
        <v>37</v>
      </c>
      <c r="B88" s="30"/>
      <c r="C88" s="48"/>
      <c r="D88" s="64"/>
      <c r="E88" s="30"/>
      <c r="F88" s="49"/>
    </row>
    <row r="89" spans="1:6">
      <c r="A89" s="146">
        <v>38</v>
      </c>
      <c r="B89" s="30"/>
      <c r="C89" s="48"/>
      <c r="D89" s="64"/>
      <c r="E89" s="30"/>
      <c r="F89" s="49"/>
    </row>
    <row r="90" spans="1:6">
      <c r="A90" s="146">
        <v>39</v>
      </c>
      <c r="B90" s="30"/>
      <c r="C90" s="48"/>
      <c r="D90" s="64"/>
      <c r="E90" s="30"/>
      <c r="F90" s="49"/>
    </row>
    <row r="91" spans="1:6">
      <c r="A91" s="146">
        <v>40</v>
      </c>
      <c r="B91" s="30"/>
      <c r="C91" s="48"/>
      <c r="D91" s="64"/>
      <c r="E91" s="30"/>
      <c r="F91" s="49"/>
    </row>
    <row r="92" spans="1:6">
      <c r="A92" s="146">
        <v>41</v>
      </c>
      <c r="B92" s="30"/>
      <c r="C92" s="48"/>
      <c r="D92" s="64"/>
      <c r="E92" s="30"/>
      <c r="F92" s="49"/>
    </row>
    <row r="93" spans="1:6">
      <c r="A93" s="146">
        <v>42</v>
      </c>
      <c r="B93" s="30"/>
      <c r="C93" s="48"/>
      <c r="D93" s="64"/>
      <c r="E93" s="30"/>
      <c r="F93" s="49"/>
    </row>
    <row r="94" spans="1:6">
      <c r="A94" s="146">
        <v>43</v>
      </c>
      <c r="B94" s="30"/>
      <c r="C94" s="48"/>
      <c r="D94" s="64"/>
      <c r="E94" s="30"/>
      <c r="F94" s="49"/>
    </row>
    <row r="95" spans="1:6">
      <c r="A95" s="146">
        <v>44</v>
      </c>
      <c r="B95" s="30"/>
      <c r="C95" s="48"/>
      <c r="D95" s="64"/>
      <c r="E95" s="30"/>
      <c r="F95" s="49"/>
    </row>
    <row r="96" spans="1:6">
      <c r="A96" s="146">
        <v>45</v>
      </c>
      <c r="B96" s="30"/>
      <c r="C96" s="48"/>
      <c r="D96" s="64"/>
      <c r="E96" s="30"/>
      <c r="F96" s="49"/>
    </row>
    <row r="97" spans="1:6">
      <c r="A97" s="146">
        <v>46</v>
      </c>
      <c r="B97" s="30"/>
      <c r="C97" s="48"/>
      <c r="D97" s="64"/>
      <c r="E97" s="30"/>
      <c r="F97" s="49"/>
    </row>
    <row r="98" spans="1:6">
      <c r="A98" s="146">
        <v>47</v>
      </c>
      <c r="B98" s="30"/>
      <c r="C98" s="48"/>
      <c r="D98" s="64"/>
      <c r="E98" s="30"/>
      <c r="F98" s="49"/>
    </row>
    <row r="99" spans="1:6">
      <c r="A99" s="146">
        <v>48</v>
      </c>
      <c r="B99" s="30"/>
      <c r="C99" s="48"/>
      <c r="D99" s="64"/>
      <c r="E99" s="30"/>
      <c r="F99" s="49"/>
    </row>
    <row r="100" spans="1:6">
      <c r="A100" s="146">
        <v>49</v>
      </c>
      <c r="B100" s="30"/>
      <c r="C100" s="48"/>
      <c r="D100" s="64"/>
      <c r="E100" s="30"/>
      <c r="F100" s="49"/>
    </row>
    <row r="101" spans="1:6">
      <c r="A101" s="147">
        <v>50</v>
      </c>
      <c r="B101" s="38"/>
      <c r="C101" s="50"/>
      <c r="D101" s="114"/>
      <c r="E101" s="38"/>
      <c r="F101" s="132"/>
    </row>
    <row r="102" spans="1:6">
      <c r="A102" s="71"/>
      <c r="B102" s="17"/>
      <c r="C102" s="17"/>
      <c r="D102" s="17"/>
      <c r="E102" s="17"/>
      <c r="F102" s="72"/>
    </row>
    <row r="103" spans="1:6">
      <c r="A103" s="71"/>
      <c r="B103" s="17"/>
      <c r="C103" s="17"/>
      <c r="D103" s="17"/>
      <c r="E103" s="17"/>
      <c r="F103" s="72"/>
    </row>
    <row r="104" spans="1:6">
      <c r="A104" s="71"/>
      <c r="B104" s="17"/>
      <c r="C104" s="17"/>
      <c r="D104" s="17"/>
      <c r="E104" s="17"/>
      <c r="F104" s="72"/>
    </row>
    <row r="105" spans="1:6">
      <c r="A105" s="71"/>
      <c r="B105" s="17"/>
      <c r="C105" s="17"/>
      <c r="D105" s="17"/>
      <c r="E105" s="17"/>
      <c r="F105" s="72"/>
    </row>
    <row r="106" spans="1:6">
      <c r="A106" s="71"/>
      <c r="B106" s="17"/>
      <c r="C106" s="17"/>
      <c r="D106" s="17"/>
      <c r="E106" s="17"/>
      <c r="F106" s="72"/>
    </row>
    <row r="107" spans="1:6">
      <c r="A107" s="71"/>
      <c r="B107" s="17"/>
      <c r="C107" s="17"/>
      <c r="D107" s="17"/>
      <c r="E107" s="17"/>
      <c r="F107" s="72"/>
    </row>
    <row r="108" spans="1:6">
      <c r="A108" s="71"/>
      <c r="B108" s="17"/>
      <c r="C108" s="17"/>
      <c r="D108" s="17"/>
      <c r="E108" s="17"/>
      <c r="F108" s="72"/>
    </row>
    <row r="109" spans="1:6">
      <c r="A109" s="71"/>
      <c r="B109" s="17"/>
      <c r="C109" s="17"/>
      <c r="D109" s="17"/>
      <c r="E109" s="17"/>
      <c r="F109" s="72"/>
    </row>
    <row r="110" spans="1:6">
      <c r="A110" s="71"/>
      <c r="B110" s="17"/>
      <c r="C110" s="17"/>
      <c r="D110" s="17"/>
      <c r="E110" s="17"/>
      <c r="F110" s="72"/>
    </row>
    <row r="111" spans="1:6">
      <c r="A111" s="71"/>
      <c r="B111" s="17"/>
      <c r="C111" s="17"/>
      <c r="D111" s="17"/>
      <c r="E111" s="17"/>
      <c r="F111" s="72"/>
    </row>
    <row r="112" spans="1:6">
      <c r="A112" s="71"/>
      <c r="B112" s="17"/>
      <c r="C112" s="17"/>
      <c r="D112" s="17"/>
      <c r="E112" s="17"/>
      <c r="F112" s="72"/>
    </row>
    <row r="113" spans="1:6" ht="15.75" thickBot="1">
      <c r="A113" s="110"/>
      <c r="B113" s="111"/>
      <c r="C113" s="111"/>
      <c r="D113" s="111"/>
      <c r="E113" s="111"/>
      <c r="F113" s="112"/>
    </row>
    <row r="114" spans="1:6">
      <c r="A114" s="17"/>
      <c r="B114" s="17"/>
      <c r="C114" s="17"/>
      <c r="D114" s="17"/>
      <c r="E114" s="17"/>
      <c r="F114" s="17"/>
    </row>
    <row r="115" spans="1:6">
      <c r="A115" s="17" t="s">
        <v>3794</v>
      </c>
      <c r="B115" s="17"/>
      <c r="C115" s="17"/>
      <c r="D115" s="17"/>
      <c r="E115" s="17"/>
      <c r="F115" s="17"/>
    </row>
    <row r="116" spans="1:6">
      <c r="A116" s="68" t="s">
        <v>3795</v>
      </c>
      <c r="B116" s="68"/>
      <c r="C116" s="68"/>
      <c r="D116" s="68"/>
      <c r="E116" s="68"/>
      <c r="F116" s="68"/>
    </row>
    <row r="117" spans="1:6">
      <c r="A117" s="17"/>
      <c r="B117" s="17"/>
      <c r="C117" s="30"/>
      <c r="D117" s="30"/>
      <c r="E117" s="30"/>
      <c r="F117" s="30"/>
    </row>
    <row r="118" spans="1:6" ht="15.75">
      <c r="A118" s="1403" t="s">
        <v>2783</v>
      </c>
      <c r="B118" s="17"/>
      <c r="C118" s="30"/>
      <c r="D118" s="30"/>
      <c r="E118" s="30"/>
      <c r="F118" s="30"/>
    </row>
    <row r="119" spans="1:6">
      <c r="A119" s="17"/>
      <c r="B119" s="17"/>
      <c r="C119" s="30"/>
      <c r="D119" s="30"/>
      <c r="E119" s="30"/>
      <c r="F119" s="30"/>
    </row>
    <row r="120" spans="1:6">
      <c r="A120" s="30"/>
      <c r="B120" s="134"/>
      <c r="C120" s="30"/>
      <c r="D120" s="30"/>
      <c r="E120" s="30"/>
      <c r="F120" s="30"/>
    </row>
    <row r="121" spans="1:6" ht="15.75" thickBot="1">
      <c r="A121" s="30"/>
      <c r="B121" s="17" t="str">
        <f>'Data Sheet'!$C$25</f>
        <v xml:space="preserve"> Niagara Mohawk Power Corporation </v>
      </c>
      <c r="C121" s="30"/>
      <c r="D121" s="30"/>
      <c r="E121" s="743" t="str">
        <f>'Data Sheet'!$C$40</f>
        <v>June 1, 2015</v>
      </c>
      <c r="F121" s="9" t="str">
        <f>'Data Sheet'!$C$38</f>
        <v>December 31, 2014</v>
      </c>
    </row>
    <row r="122" spans="1:6">
      <c r="A122" s="43"/>
      <c r="B122" s="46"/>
      <c r="C122" s="46"/>
      <c r="D122" s="46"/>
      <c r="E122" s="46"/>
      <c r="F122" s="59"/>
    </row>
    <row r="123" spans="1:6" ht="15.75">
      <c r="A123" s="137" t="s">
        <v>3273</v>
      </c>
      <c r="B123" s="136"/>
      <c r="C123" s="136"/>
      <c r="D123" s="136"/>
      <c r="E123" s="136"/>
      <c r="F123" s="138"/>
    </row>
    <row r="124" spans="1:6" ht="15.75">
      <c r="A124" s="137" t="s">
        <v>1152</v>
      </c>
      <c r="B124" s="136"/>
      <c r="C124" s="136"/>
      <c r="D124" s="136"/>
      <c r="E124" s="136"/>
      <c r="F124" s="138"/>
    </row>
    <row r="125" spans="1:6">
      <c r="A125" s="31"/>
      <c r="B125" s="32"/>
      <c r="C125" s="32"/>
      <c r="D125" s="32"/>
      <c r="E125" s="32"/>
      <c r="F125" s="33"/>
    </row>
    <row r="126" spans="1:6">
      <c r="A126" s="34"/>
      <c r="B126" s="30"/>
      <c r="C126" s="30"/>
      <c r="D126" s="30"/>
      <c r="E126" s="30"/>
      <c r="F126" s="39"/>
    </row>
    <row r="127" spans="1:6">
      <c r="A127" s="34"/>
      <c r="B127" s="30"/>
      <c r="C127" s="30"/>
      <c r="D127" s="30"/>
      <c r="E127" s="30"/>
      <c r="F127" s="39"/>
    </row>
    <row r="128" spans="1:6">
      <c r="A128" s="34"/>
      <c r="B128" s="35"/>
      <c r="C128" s="35"/>
      <c r="D128" s="35"/>
      <c r="E128" s="35"/>
      <c r="F128" s="36"/>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0"/>
      <c r="D136" s="30"/>
      <c r="E136" s="30"/>
      <c r="F136" s="39"/>
    </row>
    <row r="137" spans="1:6">
      <c r="A137" s="34"/>
      <c r="B137" s="30"/>
      <c r="C137" s="35"/>
      <c r="D137" s="35"/>
      <c r="E137" s="35"/>
      <c r="F137" s="36"/>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34"/>
      <c r="B163" s="30"/>
      <c r="C163" s="30"/>
      <c r="D163" s="30"/>
      <c r="E163" s="30"/>
      <c r="F163" s="39"/>
    </row>
    <row r="164" spans="1:6">
      <c r="A164" s="71"/>
      <c r="B164" s="17"/>
      <c r="C164" s="17"/>
      <c r="D164" s="17"/>
      <c r="E164" s="17"/>
      <c r="F164" s="72"/>
    </row>
    <row r="165" spans="1:6">
      <c r="A165" s="71"/>
      <c r="B165" s="17"/>
      <c r="C165" s="17"/>
      <c r="D165" s="17"/>
      <c r="E165" s="17"/>
      <c r="F165" s="72"/>
    </row>
    <row r="166" spans="1:6">
      <c r="A166" s="71"/>
      <c r="B166" s="17"/>
      <c r="C166" s="17"/>
      <c r="D166" s="17"/>
      <c r="E166" s="17"/>
      <c r="F166" s="72"/>
    </row>
    <row r="167" spans="1:6">
      <c r="A167" s="71"/>
      <c r="B167" s="17"/>
      <c r="C167" s="17"/>
      <c r="D167" s="17"/>
      <c r="E167" s="17"/>
      <c r="F167" s="72"/>
    </row>
    <row r="168" spans="1:6">
      <c r="A168" s="71"/>
      <c r="B168" s="17"/>
      <c r="C168" s="17"/>
      <c r="D168" s="17"/>
      <c r="E168" s="17"/>
      <c r="F168" s="72"/>
    </row>
    <row r="169" spans="1:6">
      <c r="A169" s="71"/>
      <c r="B169" s="17"/>
      <c r="C169" s="17"/>
      <c r="D169" s="17"/>
      <c r="E169" s="17"/>
      <c r="F169" s="72"/>
    </row>
    <row r="170" spans="1:6">
      <c r="A170" s="71"/>
      <c r="B170" s="17"/>
      <c r="C170" s="17"/>
      <c r="D170" s="17"/>
      <c r="E170" s="17"/>
      <c r="F170" s="72"/>
    </row>
    <row r="171" spans="1:6">
      <c r="A171" s="71"/>
      <c r="B171" s="17"/>
      <c r="C171" s="17"/>
      <c r="D171" s="17"/>
      <c r="E171" s="17"/>
      <c r="F171" s="72"/>
    </row>
    <row r="172" spans="1:6">
      <c r="A172" s="71"/>
      <c r="B172" s="17"/>
      <c r="C172" s="17"/>
      <c r="D172" s="17"/>
      <c r="E172" s="17"/>
      <c r="F172" s="72"/>
    </row>
    <row r="173" spans="1:6" ht="15.75" thickBot="1">
      <c r="A173" s="110"/>
      <c r="B173" s="111"/>
      <c r="C173" s="111"/>
      <c r="D173" s="111"/>
      <c r="E173" s="111"/>
      <c r="F173" s="112"/>
    </row>
    <row r="174" spans="1:6">
      <c r="A174" s="17"/>
      <c r="B174" s="17"/>
      <c r="C174" s="17"/>
      <c r="D174" s="17"/>
      <c r="E174" s="17"/>
      <c r="F174" s="17"/>
    </row>
    <row r="175" spans="1:6">
      <c r="A175" s="17" t="s">
        <v>1831</v>
      </c>
      <c r="B175" s="17"/>
      <c r="C175" s="17"/>
      <c r="D175" s="17"/>
      <c r="E175" s="17"/>
      <c r="F175" s="17"/>
    </row>
    <row r="176" spans="1:6">
      <c r="A176" s="68" t="s">
        <v>1153</v>
      </c>
      <c r="B176" s="68"/>
      <c r="C176" s="68"/>
      <c r="D176" s="68"/>
      <c r="E176" s="68"/>
      <c r="F176" s="68"/>
    </row>
  </sheetData>
  <printOptions horizontalCentered="1" verticalCentered="1"/>
  <pageMargins left="0.5" right="0.5" top="0" bottom="0" header="0.25" footer="0.25"/>
  <pageSetup scale="73" fitToHeight="3" orientation="portrait" horizontalDpi="300" verticalDpi="300" r:id="rId1"/>
  <headerFooter alignWithMargins="0"/>
  <rowBreaks count="1" manualBreakCount="1">
    <brk id="5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
  <dimension ref="A1:K216"/>
  <sheetViews>
    <sheetView defaultGridColor="0" view="pageBreakPreview" colorId="22" zoomScale="60" zoomScaleNormal="85" workbookViewId="0">
      <selection activeCell="C41" sqref="C41"/>
    </sheetView>
  </sheetViews>
  <sheetFormatPr defaultColWidth="9.6640625" defaultRowHeight="15"/>
  <cols>
    <col min="1" max="1" width="3.33203125" customWidth="1"/>
    <col min="2" max="2" width="36.6640625" customWidth="1"/>
    <col min="3" max="3" width="5.6640625" customWidth="1"/>
    <col min="4" max="4" width="2.6640625" customWidth="1"/>
    <col min="5" max="5" width="1.6640625" customWidth="1"/>
    <col min="6" max="6" width="14.77734375" customWidth="1"/>
    <col min="7" max="7" width="16.88671875" customWidth="1"/>
    <col min="8" max="8" width="24" customWidth="1"/>
  </cols>
  <sheetData>
    <row r="1" spans="1:8">
      <c r="A1" s="43"/>
      <c r="B1" s="44" t="s">
        <v>5587</v>
      </c>
      <c r="C1" s="58" t="s">
        <v>1433</v>
      </c>
      <c r="D1" s="46"/>
      <c r="E1" s="46"/>
      <c r="F1" s="44"/>
      <c r="G1" s="1918" t="s">
        <v>1836</v>
      </c>
      <c r="H1" s="183" t="s">
        <v>1837</v>
      </c>
    </row>
    <row r="2" spans="1:8">
      <c r="A2" s="34"/>
      <c r="B2" s="80" t="str">
        <f>'Data Sheet'!$C$25</f>
        <v xml:space="preserve"> Niagara Mohawk Power Corporation </v>
      </c>
      <c r="C2" s="191" t="s">
        <v>1434</v>
      </c>
      <c r="D2" s="30" t="s">
        <v>5576</v>
      </c>
      <c r="E2" s="17"/>
      <c r="F2" s="64" t="s">
        <v>1436</v>
      </c>
      <c r="G2" s="696" t="s">
        <v>1839</v>
      </c>
      <c r="H2" s="705"/>
    </row>
    <row r="3" spans="1:8" ht="15" customHeight="1">
      <c r="A3" s="37"/>
      <c r="B3" s="38"/>
      <c r="C3" s="155" t="s">
        <v>1437</v>
      </c>
      <c r="D3" s="38" t="s">
        <v>1435</v>
      </c>
      <c r="E3" s="76"/>
      <c r="F3" s="114" t="s">
        <v>1438</v>
      </c>
      <c r="G3" s="755" t="str">
        <f>'Data Sheet'!$C$40</f>
        <v>June 1, 2015</v>
      </c>
      <c r="H3" s="1413" t="str">
        <f>'Data Sheet'!$C$38</f>
        <v>December 31, 2014</v>
      </c>
    </row>
    <row r="4" spans="1:8" ht="15" customHeight="1">
      <c r="A4" s="31" t="s">
        <v>1154</v>
      </c>
      <c r="B4" s="32"/>
      <c r="C4" s="32"/>
      <c r="D4" s="32"/>
      <c r="E4" s="32"/>
      <c r="F4" s="32"/>
      <c r="G4" s="32"/>
      <c r="H4" s="33"/>
    </row>
    <row r="5" spans="1:8">
      <c r="A5" s="34"/>
      <c r="B5" s="2588" t="s">
        <v>3163</v>
      </c>
      <c r="C5" s="2589"/>
      <c r="D5" s="119" t="s">
        <v>1155</v>
      </c>
      <c r="E5" s="2591" t="s">
        <v>3164</v>
      </c>
      <c r="F5" s="2591"/>
      <c r="G5" s="2591"/>
      <c r="H5" s="2592"/>
    </row>
    <row r="6" spans="1:8">
      <c r="A6" s="34"/>
      <c r="B6" s="2590"/>
      <c r="C6" s="2590"/>
      <c r="D6" s="119"/>
      <c r="E6" s="2593"/>
      <c r="F6" s="2593"/>
      <c r="G6" s="2593"/>
      <c r="H6" s="2594"/>
    </row>
    <row r="7" spans="1:8">
      <c r="A7" s="34"/>
      <c r="B7" s="2590"/>
      <c r="C7" s="2590"/>
      <c r="D7" s="119"/>
      <c r="E7" s="2593"/>
      <c r="F7" s="2593"/>
      <c r="G7" s="2593"/>
      <c r="H7" s="2594"/>
    </row>
    <row r="8" spans="1:8">
      <c r="A8" s="34"/>
      <c r="B8" s="2590"/>
      <c r="C8" s="2590"/>
      <c r="D8" s="119"/>
      <c r="E8" s="2595" t="s">
        <v>3165</v>
      </c>
      <c r="F8" s="2595"/>
      <c r="G8" s="2595"/>
      <c r="H8" s="2596"/>
    </row>
    <row r="9" spans="1:8">
      <c r="A9" s="34"/>
      <c r="B9" s="2590"/>
      <c r="C9" s="2590"/>
      <c r="D9" s="119"/>
      <c r="E9" s="2595"/>
      <c r="F9" s="2595"/>
      <c r="G9" s="2595"/>
      <c r="H9" s="2596"/>
    </row>
    <row r="10" spans="1:8">
      <c r="A10" s="34"/>
      <c r="B10" s="2590"/>
      <c r="C10" s="2590"/>
      <c r="D10" s="119"/>
      <c r="E10" s="2595"/>
      <c r="F10" s="2595"/>
      <c r="G10" s="2595"/>
      <c r="H10" s="2596"/>
    </row>
    <row r="11" spans="1:8">
      <c r="A11" s="34"/>
      <c r="B11" s="1204"/>
      <c r="C11" s="1204"/>
      <c r="D11" s="119"/>
      <c r="E11" s="2595"/>
      <c r="F11" s="2595"/>
      <c r="G11" s="2595"/>
      <c r="H11" s="2596"/>
    </row>
    <row r="12" spans="1:8">
      <c r="A12" s="34"/>
      <c r="B12" s="2597" t="s">
        <v>3166</v>
      </c>
      <c r="C12" s="2565"/>
      <c r="D12" s="119"/>
      <c r="E12" s="2595"/>
      <c r="F12" s="2595"/>
      <c r="G12" s="2595"/>
      <c r="H12" s="2596"/>
    </row>
    <row r="13" spans="1:8">
      <c r="A13" s="34"/>
      <c r="B13" s="2565"/>
      <c r="C13" s="2565"/>
      <c r="D13" s="119"/>
      <c r="E13" s="1234"/>
      <c r="F13" s="1235"/>
      <c r="G13" s="1235"/>
      <c r="H13" s="1236"/>
    </row>
    <row r="14" spans="1:8" ht="21" customHeight="1">
      <c r="A14" s="34"/>
      <c r="B14" s="2565"/>
      <c r="C14" s="2565"/>
      <c r="D14" s="119"/>
      <c r="E14" s="2598" t="s">
        <v>3167</v>
      </c>
      <c r="F14" s="2599"/>
      <c r="G14" s="2599"/>
      <c r="H14" s="2600"/>
    </row>
    <row r="15" spans="1:8">
      <c r="A15" s="34"/>
      <c r="B15" s="1238"/>
      <c r="C15" s="1238"/>
      <c r="D15" s="119"/>
      <c r="E15" s="2599"/>
      <c r="F15" s="2599"/>
      <c r="G15" s="2599"/>
      <c r="H15" s="2600"/>
    </row>
    <row r="16" spans="1:8">
      <c r="A16" s="34"/>
      <c r="B16" s="2601" t="s">
        <v>3442</v>
      </c>
      <c r="C16" s="2590"/>
      <c r="D16" s="119"/>
      <c r="E16" s="1237"/>
      <c r="F16" s="1237"/>
      <c r="G16" s="1237"/>
      <c r="H16" s="1236"/>
    </row>
    <row r="17" spans="1:8">
      <c r="A17" s="34"/>
      <c r="B17" s="2590"/>
      <c r="C17" s="2590"/>
      <c r="D17" s="119"/>
      <c r="E17" s="1235"/>
      <c r="F17" s="1235"/>
      <c r="G17" s="1235"/>
      <c r="H17" s="1236"/>
    </row>
    <row r="18" spans="1:8">
      <c r="A18" s="34"/>
      <c r="B18" s="2590"/>
      <c r="C18" s="2590"/>
      <c r="D18" s="119"/>
      <c r="E18" s="2597" t="s">
        <v>3168</v>
      </c>
      <c r="F18" s="2597"/>
      <c r="G18" s="2597"/>
      <c r="H18" s="2594"/>
    </row>
    <row r="19" spans="1:8">
      <c r="A19" s="34"/>
      <c r="B19" s="2590"/>
      <c r="C19" s="2590"/>
      <c r="D19" s="119"/>
      <c r="E19" s="2597"/>
      <c r="F19" s="2597"/>
      <c r="G19" s="2597"/>
      <c r="H19" s="2594"/>
    </row>
    <row r="20" spans="1:8">
      <c r="A20" s="34"/>
      <c r="B20" s="119"/>
      <c r="C20" s="119"/>
      <c r="D20" s="119"/>
      <c r="E20" s="1235"/>
      <c r="F20" s="1235"/>
      <c r="G20" s="1235"/>
      <c r="H20" s="1236"/>
    </row>
    <row r="21" spans="1:8">
      <c r="A21" s="34"/>
      <c r="B21" s="2601" t="s">
        <v>3169</v>
      </c>
      <c r="C21" s="2590"/>
      <c r="D21" s="119"/>
      <c r="E21" s="2597" t="s">
        <v>3170</v>
      </c>
      <c r="F21" s="2597"/>
      <c r="G21" s="2597"/>
      <c r="H21" s="2594"/>
    </row>
    <row r="22" spans="1:8">
      <c r="A22" s="34"/>
      <c r="B22" s="2590"/>
      <c r="C22" s="2590"/>
      <c r="D22" s="119"/>
      <c r="E22" s="2597"/>
      <c r="F22" s="2597"/>
      <c r="G22" s="2597"/>
      <c r="H22" s="2594"/>
    </row>
    <row r="23" spans="1:8">
      <c r="A23" s="34"/>
      <c r="B23" s="2590"/>
      <c r="C23" s="2590"/>
      <c r="D23" s="119"/>
      <c r="E23" s="2597"/>
      <c r="F23" s="2597"/>
      <c r="G23" s="2597"/>
      <c r="H23" s="2594"/>
    </row>
    <row r="24" spans="1:8">
      <c r="A24" s="34"/>
      <c r="B24" s="2590"/>
      <c r="C24" s="2590"/>
      <c r="D24" s="119"/>
      <c r="H24" s="1236"/>
    </row>
    <row r="25" spans="1:8">
      <c r="A25" s="34"/>
      <c r="B25" s="1201"/>
      <c r="C25" s="1201"/>
      <c r="D25" s="119"/>
      <c r="E25" s="2601" t="s">
        <v>1923</v>
      </c>
      <c r="F25" s="2601"/>
      <c r="G25" s="2601"/>
      <c r="H25" s="2607"/>
    </row>
    <row r="26" spans="1:8">
      <c r="A26" s="34"/>
      <c r="B26" s="2601" t="s">
        <v>1924</v>
      </c>
      <c r="C26" s="2601"/>
      <c r="D26" s="119"/>
      <c r="E26" s="2601"/>
      <c r="F26" s="2601"/>
      <c r="G26" s="2601"/>
      <c r="H26" s="2607"/>
    </row>
    <row r="27" spans="1:8">
      <c r="A27" s="34"/>
      <c r="B27" s="2601"/>
      <c r="C27" s="2601"/>
      <c r="D27" s="119"/>
      <c r="E27" s="2601"/>
      <c r="F27" s="2601"/>
      <c r="G27" s="2601"/>
      <c r="H27" s="2607"/>
    </row>
    <row r="28" spans="1:8">
      <c r="A28" s="34"/>
      <c r="B28" s="2601"/>
      <c r="C28" s="2601"/>
      <c r="D28" s="119"/>
      <c r="E28" s="2601"/>
      <c r="F28" s="2601"/>
      <c r="G28" s="2601"/>
      <c r="H28" s="2607"/>
    </row>
    <row r="29" spans="1:8">
      <c r="A29" s="34"/>
      <c r="B29" s="2601"/>
      <c r="C29" s="2601"/>
      <c r="D29" s="119"/>
      <c r="E29" s="2601"/>
      <c r="F29" s="2601"/>
      <c r="G29" s="2601"/>
      <c r="H29" s="2607"/>
    </row>
    <row r="30" spans="1:8">
      <c r="A30" s="34"/>
      <c r="B30" s="1204"/>
      <c r="C30" s="1204"/>
      <c r="D30" s="119"/>
      <c r="F30" s="911"/>
      <c r="G30" s="911"/>
      <c r="H30" s="941"/>
    </row>
    <row r="31" spans="1:8">
      <c r="A31" s="34"/>
      <c r="B31" s="2601" t="s">
        <v>1925</v>
      </c>
      <c r="C31" s="2555"/>
      <c r="D31" s="119"/>
      <c r="E31" s="118" t="s">
        <v>1926</v>
      </c>
      <c r="F31" s="911"/>
      <c r="G31" s="911"/>
      <c r="H31" s="941"/>
    </row>
    <row r="32" spans="1:8">
      <c r="A32" s="34"/>
      <c r="B32" s="2555"/>
      <c r="C32" s="2555"/>
      <c r="D32" s="119"/>
      <c r="E32" s="1239"/>
      <c r="F32" s="1235"/>
      <c r="G32" s="1235"/>
      <c r="H32" s="1236"/>
    </row>
    <row r="33" spans="1:8">
      <c r="A33" s="34"/>
      <c r="B33" s="2555"/>
      <c r="C33" s="2555"/>
      <c r="D33" s="119"/>
      <c r="E33" s="2602" t="s">
        <v>1927</v>
      </c>
      <c r="F33" s="2603"/>
      <c r="G33" s="2603"/>
      <c r="H33" s="2604"/>
    </row>
    <row r="34" spans="1:8">
      <c r="A34" s="34"/>
      <c r="B34" s="2555"/>
      <c r="C34" s="2555"/>
      <c r="D34" s="119"/>
      <c r="E34" s="2603"/>
      <c r="F34" s="2603"/>
      <c r="G34" s="2603"/>
      <c r="H34" s="2604"/>
    </row>
    <row r="35" spans="1:8">
      <c r="A35" s="34"/>
      <c r="B35" s="2555"/>
      <c r="C35" s="2555"/>
      <c r="D35" s="119"/>
      <c r="E35" s="2603"/>
      <c r="F35" s="2603"/>
      <c r="G35" s="2603"/>
      <c r="H35" s="2604"/>
    </row>
    <row r="36" spans="1:8">
      <c r="A36" s="34"/>
      <c r="B36" s="2555"/>
      <c r="C36" s="2555"/>
      <c r="D36" s="119"/>
      <c r="E36" s="2603"/>
      <c r="F36" s="2603"/>
      <c r="G36" s="2603"/>
      <c r="H36" s="2604"/>
    </row>
    <row r="37" spans="1:8">
      <c r="A37" s="37"/>
      <c r="B37" s="2571"/>
      <c r="C37" s="2571"/>
      <c r="D37" s="124"/>
      <c r="E37" s="2605"/>
      <c r="F37" s="2605"/>
      <c r="G37" s="2605"/>
      <c r="H37" s="2606"/>
    </row>
    <row r="38" spans="1:8">
      <c r="A38" s="34"/>
      <c r="B38" s="35"/>
      <c r="C38" s="35"/>
      <c r="D38" s="35"/>
      <c r="E38" s="35"/>
      <c r="F38" s="30"/>
      <c r="G38" s="139"/>
      <c r="H38" s="140"/>
    </row>
    <row r="39" spans="1:8">
      <c r="A39" s="34"/>
      <c r="B39" s="35"/>
      <c r="C39" s="35"/>
      <c r="D39" s="35"/>
      <c r="E39" s="35"/>
      <c r="F39" s="30"/>
      <c r="G39" s="139"/>
      <c r="H39" s="140"/>
    </row>
    <row r="40" spans="1:8">
      <c r="A40" s="34"/>
      <c r="B40" s="35"/>
      <c r="C40" s="35"/>
      <c r="D40" s="35"/>
      <c r="E40" s="35"/>
      <c r="F40" s="30"/>
      <c r="G40" s="139"/>
      <c r="H40" s="140"/>
    </row>
    <row r="41" spans="1:8">
      <c r="A41" s="34"/>
      <c r="B41" s="35"/>
      <c r="C41" s="35"/>
      <c r="D41" s="35"/>
      <c r="E41" s="35"/>
      <c r="F41" s="30"/>
      <c r="G41" s="139"/>
      <c r="H41" s="140"/>
    </row>
    <row r="42" spans="1:8">
      <c r="A42" s="34"/>
      <c r="B42" s="35"/>
      <c r="C42" s="35"/>
      <c r="D42" s="35"/>
      <c r="E42" s="35"/>
      <c r="F42" s="30"/>
      <c r="G42" s="139"/>
      <c r="H42" s="140"/>
    </row>
    <row r="43" spans="1:8">
      <c r="A43" s="34"/>
      <c r="B43" s="35"/>
      <c r="C43" s="35"/>
      <c r="D43" s="35"/>
      <c r="E43" s="35"/>
      <c r="F43" s="30"/>
      <c r="G43" s="139"/>
      <c r="H43" s="140"/>
    </row>
    <row r="44" spans="1:8">
      <c r="A44" s="34"/>
      <c r="B44" s="30"/>
      <c r="C44" s="35"/>
      <c r="D44" s="35"/>
      <c r="E44" s="35"/>
      <c r="F44" s="30"/>
      <c r="G44" s="139"/>
      <c r="H44" s="140"/>
    </row>
    <row r="45" spans="1:8">
      <c r="A45" s="34"/>
      <c r="B45" s="30"/>
      <c r="C45" s="35"/>
      <c r="D45" s="35"/>
      <c r="E45" s="35"/>
      <c r="F45" s="30"/>
      <c r="G45" s="139"/>
      <c r="H45" s="140"/>
    </row>
    <row r="46" spans="1:8">
      <c r="A46" s="34"/>
      <c r="B46" s="30"/>
      <c r="C46" s="35"/>
      <c r="D46" s="35"/>
      <c r="E46" s="35"/>
      <c r="F46" s="30"/>
      <c r="G46" s="139"/>
      <c r="H46" s="140"/>
    </row>
    <row r="47" spans="1:8">
      <c r="A47" s="34"/>
      <c r="B47" s="30"/>
      <c r="C47" s="35"/>
      <c r="D47" s="35"/>
      <c r="E47" s="35"/>
      <c r="F47" s="30"/>
      <c r="G47" s="139"/>
      <c r="H47" s="140"/>
    </row>
    <row r="48" spans="1:8">
      <c r="A48" s="34"/>
      <c r="B48" s="30"/>
      <c r="C48" s="35"/>
      <c r="D48" s="35"/>
      <c r="E48" s="35"/>
      <c r="F48" s="30"/>
      <c r="G48" s="139"/>
      <c r="H48" s="140"/>
    </row>
    <row r="49" spans="1:8">
      <c r="A49" s="34"/>
      <c r="B49" s="30"/>
      <c r="C49" s="35"/>
      <c r="D49" s="35"/>
      <c r="E49" s="35"/>
      <c r="F49" s="30"/>
      <c r="G49" s="139"/>
      <c r="H49" s="140"/>
    </row>
    <row r="50" spans="1:8" ht="15.75" thickBot="1">
      <c r="A50" s="40"/>
      <c r="B50" s="41"/>
      <c r="C50" s="42"/>
      <c r="D50" s="42"/>
      <c r="E50" s="42"/>
      <c r="F50" s="41"/>
      <c r="G50" s="141"/>
      <c r="H50" s="142"/>
    </row>
    <row r="51" spans="1:8">
      <c r="A51" s="30" t="s">
        <v>1156</v>
      </c>
      <c r="B51" s="30"/>
      <c r="C51" s="35"/>
      <c r="D51" s="35"/>
      <c r="E51" s="35"/>
      <c r="F51" s="30"/>
      <c r="G51" s="139"/>
      <c r="H51" s="139"/>
    </row>
    <row r="52" spans="1:8" ht="15.75" thickBot="1">
      <c r="A52" s="35" t="s">
        <v>1157</v>
      </c>
      <c r="B52" s="35"/>
      <c r="C52" s="35"/>
      <c r="D52" s="68"/>
      <c r="E52" s="35"/>
      <c r="F52" s="143"/>
      <c r="G52" s="68"/>
      <c r="H52" s="143"/>
    </row>
    <row r="53" spans="1:8">
      <c r="A53" s="29"/>
      <c r="B53" s="44" t="s">
        <v>5587</v>
      </c>
      <c r="C53" s="58" t="s">
        <v>1433</v>
      </c>
      <c r="D53" s="46"/>
      <c r="E53" s="46"/>
      <c r="F53" s="44"/>
      <c r="G53" s="1918" t="s">
        <v>1836</v>
      </c>
      <c r="H53" s="183" t="s">
        <v>1837</v>
      </c>
    </row>
    <row r="54" spans="1:8">
      <c r="A54" s="71"/>
      <c r="B54" s="80" t="str">
        <f>'Data Sheet'!$C$25</f>
        <v xml:space="preserve"> Niagara Mohawk Power Corporation </v>
      </c>
      <c r="C54" s="1653" t="s">
        <v>1434</v>
      </c>
      <c r="D54" s="30" t="s">
        <v>5576</v>
      </c>
      <c r="E54" s="886"/>
      <c r="F54" s="64" t="s">
        <v>1436</v>
      </c>
      <c r="G54" s="696" t="s">
        <v>1839</v>
      </c>
      <c r="H54" s="705"/>
    </row>
    <row r="55" spans="1:8">
      <c r="A55" s="73"/>
      <c r="B55" s="38"/>
      <c r="C55" s="155" t="s">
        <v>1437</v>
      </c>
      <c r="D55" s="38" t="s">
        <v>1435</v>
      </c>
      <c r="E55" s="32"/>
      <c r="F55" s="114" t="s">
        <v>1438</v>
      </c>
      <c r="G55" s="755" t="str">
        <f>'Data Sheet'!$C$40</f>
        <v>June 1, 2015</v>
      </c>
      <c r="H55" s="1413" t="str">
        <f>'Data Sheet'!$C$38</f>
        <v>December 31, 2014</v>
      </c>
    </row>
    <row r="56" spans="1:8">
      <c r="A56" s="144" t="s">
        <v>1944</v>
      </c>
      <c r="B56" s="32"/>
      <c r="C56" s="32"/>
      <c r="D56" s="32"/>
      <c r="E56" s="32"/>
      <c r="F56" s="32"/>
      <c r="G56" s="32"/>
      <c r="H56" s="33"/>
    </row>
    <row r="57" spans="1:8">
      <c r="A57" s="1680" t="s">
        <v>5508</v>
      </c>
      <c r="B57" s="1041"/>
      <c r="C57" s="1041"/>
      <c r="D57" s="1041"/>
      <c r="E57" s="1041"/>
      <c r="F57" s="1041"/>
      <c r="G57" s="1041"/>
      <c r="H57" s="69"/>
    </row>
    <row r="58" spans="1:8">
      <c r="A58" s="889"/>
      <c r="B58" s="1542" t="s">
        <v>5507</v>
      </c>
      <c r="C58" s="1041"/>
      <c r="D58" s="1041"/>
      <c r="E58" s="1041"/>
      <c r="F58" s="1041"/>
      <c r="G58" s="1041"/>
      <c r="H58" s="69"/>
    </row>
    <row r="59" spans="1:8">
      <c r="A59" s="1680"/>
      <c r="B59" s="1041"/>
      <c r="C59" s="1041"/>
      <c r="D59" s="1041"/>
      <c r="E59" s="1041"/>
      <c r="F59" s="1041"/>
      <c r="G59" s="1041"/>
      <c r="H59" s="69"/>
    </row>
    <row r="60" spans="1:8">
      <c r="A60" s="1680" t="s">
        <v>5509</v>
      </c>
      <c r="B60" s="1041"/>
      <c r="C60" s="1041"/>
      <c r="D60" s="1041"/>
      <c r="E60" s="1041"/>
      <c r="F60" s="1041"/>
      <c r="G60" s="1041"/>
      <c r="H60" s="69"/>
    </row>
    <row r="61" spans="1:8">
      <c r="A61" s="889"/>
      <c r="B61" s="1542" t="s">
        <v>5507</v>
      </c>
      <c r="C61" s="1041"/>
      <c r="D61" s="1041"/>
      <c r="E61" s="1041"/>
      <c r="F61" s="1041"/>
      <c r="G61" s="1041"/>
      <c r="H61" s="69"/>
    </row>
    <row r="62" spans="1:8">
      <c r="A62" s="1680"/>
      <c r="B62" s="1041"/>
      <c r="C62" s="1041"/>
      <c r="D62" s="1041"/>
      <c r="E62" s="1041"/>
      <c r="F62" s="1041"/>
      <c r="G62" s="1041"/>
      <c r="H62" s="69"/>
    </row>
    <row r="63" spans="1:8">
      <c r="A63" s="1680" t="s">
        <v>5510</v>
      </c>
      <c r="B63" s="1041"/>
      <c r="C63" s="1041"/>
      <c r="D63" s="1041"/>
      <c r="E63" s="1041"/>
      <c r="F63" s="1041"/>
      <c r="G63" s="1041"/>
      <c r="H63" s="69"/>
    </row>
    <row r="64" spans="1:8">
      <c r="A64" s="889"/>
      <c r="B64" s="1542" t="s">
        <v>5507</v>
      </c>
      <c r="C64" s="1041"/>
      <c r="D64" s="1041"/>
      <c r="E64" s="1041"/>
      <c r="F64" s="1041"/>
      <c r="G64" s="1041"/>
      <c r="H64" s="69"/>
    </row>
    <row r="65" spans="1:8">
      <c r="A65" s="1680"/>
      <c r="B65" s="1041"/>
      <c r="C65" s="1041"/>
      <c r="D65" s="1041"/>
      <c r="E65" s="1041"/>
      <c r="F65" s="1041"/>
      <c r="G65" s="1041"/>
      <c r="H65" s="69"/>
    </row>
    <row r="66" spans="1:8">
      <c r="A66" s="1680" t="s">
        <v>5511</v>
      </c>
      <c r="B66" s="1041"/>
      <c r="C66" s="1041"/>
      <c r="D66" s="1041"/>
      <c r="E66" s="1041"/>
      <c r="F66" s="1041"/>
      <c r="G66" s="1041"/>
      <c r="H66" s="69"/>
    </row>
    <row r="67" spans="1:8">
      <c r="A67" s="889"/>
      <c r="B67" s="1542" t="s">
        <v>5507</v>
      </c>
      <c r="C67" s="1041"/>
      <c r="D67" s="1041"/>
      <c r="E67" s="1041"/>
      <c r="F67" s="1041"/>
      <c r="G67" s="1041"/>
      <c r="H67" s="69"/>
    </row>
    <row r="68" spans="1:8">
      <c r="A68" s="1680"/>
      <c r="B68" s="1041"/>
      <c r="C68" s="1041"/>
      <c r="D68" s="1041"/>
      <c r="E68" s="1041"/>
      <c r="F68" s="1041"/>
      <c r="G68" s="1041"/>
      <c r="H68" s="69"/>
    </row>
    <row r="69" spans="1:8">
      <c r="A69" s="1680" t="s">
        <v>5512</v>
      </c>
      <c r="B69" s="1041"/>
      <c r="C69" s="1041"/>
      <c r="D69" s="1041"/>
      <c r="E69" s="1041"/>
      <c r="F69" s="1041"/>
      <c r="G69" s="1041"/>
      <c r="H69" s="69"/>
    </row>
    <row r="70" spans="1:8">
      <c r="A70" s="889"/>
      <c r="B70" s="1542" t="s">
        <v>5507</v>
      </c>
      <c r="C70" s="1041"/>
      <c r="D70" s="1041"/>
      <c r="E70" s="1041"/>
      <c r="F70" s="1041"/>
      <c r="G70" s="1041"/>
      <c r="H70" s="69"/>
    </row>
    <row r="71" spans="1:8">
      <c r="A71" s="889"/>
      <c r="B71" s="1542"/>
      <c r="C71" s="1041"/>
      <c r="D71" s="1041"/>
      <c r="E71" s="1041"/>
      <c r="F71" s="1041"/>
      <c r="G71" s="1041"/>
      <c r="H71" s="69"/>
    </row>
    <row r="72" spans="1:8">
      <c r="A72" s="1680" t="s">
        <v>5513</v>
      </c>
      <c r="B72" s="1041"/>
      <c r="C72" s="1041"/>
      <c r="D72" s="1041"/>
      <c r="E72" s="1041"/>
      <c r="F72" s="1041"/>
      <c r="G72" s="1041"/>
      <c r="H72" s="69"/>
    </row>
    <row r="73" spans="1:8" s="2174" customFormat="1">
      <c r="A73" s="1680"/>
      <c r="B73" s="2174" t="s">
        <v>6052</v>
      </c>
      <c r="C73" s="1041"/>
      <c r="D73" s="1041"/>
      <c r="E73" s="1041"/>
      <c r="F73" s="1041"/>
      <c r="G73" s="1041"/>
      <c r="H73" s="69"/>
    </row>
    <row r="74" spans="1:8" s="2174" customFormat="1">
      <c r="A74" s="1680"/>
      <c r="B74" s="2174" t="s">
        <v>6053</v>
      </c>
      <c r="C74" s="1041"/>
      <c r="D74" s="1041"/>
      <c r="E74" s="1041"/>
      <c r="F74" s="1041"/>
      <c r="G74" s="1041"/>
      <c r="H74" s="69"/>
    </row>
    <row r="75" spans="1:8" s="2174" customFormat="1">
      <c r="A75" s="1680"/>
      <c r="B75" s="2174" t="s">
        <v>6054</v>
      </c>
      <c r="C75" s="1041"/>
      <c r="D75" s="1041"/>
      <c r="E75" s="1041"/>
      <c r="F75" s="1041"/>
      <c r="G75" s="1041"/>
      <c r="H75" s="69"/>
    </row>
    <row r="76" spans="1:8" s="2174" customFormat="1">
      <c r="A76" s="1680"/>
      <c r="B76" s="2174" t="s">
        <v>6055</v>
      </c>
      <c r="C76" s="1041"/>
      <c r="D76" s="1041"/>
      <c r="E76" s="1041"/>
      <c r="F76" s="1041"/>
      <c r="G76" s="1041"/>
      <c r="H76" s="69"/>
    </row>
    <row r="77" spans="1:8" s="2174" customFormat="1">
      <c r="A77" s="1680"/>
      <c r="B77" s="2174" t="s">
        <v>6056</v>
      </c>
      <c r="C77" s="1041"/>
      <c r="D77" s="1041"/>
      <c r="E77" s="1041"/>
      <c r="F77" s="1041"/>
      <c r="G77" s="1041"/>
      <c r="H77" s="69"/>
    </row>
    <row r="78" spans="1:8" s="2174" customFormat="1">
      <c r="A78" s="1680"/>
      <c r="B78" s="2174" t="s">
        <v>6057</v>
      </c>
      <c r="C78" s="1041"/>
      <c r="D78" s="1041"/>
      <c r="E78" s="1041"/>
      <c r="F78" s="1041"/>
      <c r="G78" s="1041"/>
      <c r="H78" s="69"/>
    </row>
    <row r="79" spans="1:8" s="2174" customFormat="1">
      <c r="A79" s="1680"/>
      <c r="B79" s="2174" t="s">
        <v>6058</v>
      </c>
      <c r="C79" s="1041"/>
      <c r="D79" s="1041"/>
      <c r="E79" s="1041"/>
      <c r="F79" s="1041"/>
      <c r="G79" s="1041"/>
      <c r="H79" s="69"/>
    </row>
    <row r="80" spans="1:8">
      <c r="A80" s="889"/>
      <c r="B80" s="2174" t="s">
        <v>6059</v>
      </c>
      <c r="C80" s="1041"/>
      <c r="D80" s="1041"/>
      <c r="E80" s="1041"/>
      <c r="F80" s="1041"/>
      <c r="G80" s="1041"/>
      <c r="H80" s="69"/>
    </row>
    <row r="81" spans="1:11">
      <c r="A81" s="889"/>
      <c r="B81" s="2174" t="s">
        <v>6060</v>
      </c>
      <c r="C81" s="1041"/>
      <c r="D81" s="1041"/>
      <c r="E81" s="1041"/>
      <c r="F81" s="1041"/>
      <c r="G81" s="1041"/>
      <c r="H81" s="69"/>
    </row>
    <row r="82" spans="1:11" s="2174" customFormat="1">
      <c r="A82" s="889"/>
      <c r="C82" s="1041"/>
      <c r="D82" s="1041"/>
      <c r="E82" s="1041"/>
      <c r="F82" s="1041"/>
      <c r="G82" s="1041"/>
      <c r="H82" s="69"/>
    </row>
    <row r="83" spans="1:11">
      <c r="A83" s="1680" t="s">
        <v>5514</v>
      </c>
      <c r="B83" s="2175"/>
      <c r="C83" s="1041"/>
      <c r="D83" s="1041"/>
      <c r="E83" s="1041"/>
      <c r="F83" s="1041"/>
      <c r="G83" s="1041"/>
      <c r="H83" s="69"/>
    </row>
    <row r="84" spans="1:11">
      <c r="A84" s="889"/>
      <c r="B84" s="1542" t="s">
        <v>5507</v>
      </c>
      <c r="C84" s="1041"/>
      <c r="D84" s="1041"/>
      <c r="E84" s="1041"/>
      <c r="F84" s="1041"/>
      <c r="G84" s="1041"/>
      <c r="H84" s="69"/>
    </row>
    <row r="85" spans="1:11">
      <c r="A85" s="889"/>
      <c r="B85" s="1542"/>
      <c r="C85" s="1041"/>
      <c r="D85" s="1041"/>
      <c r="E85" s="1041"/>
      <c r="F85" s="1041"/>
      <c r="G85" s="1041"/>
      <c r="H85" s="69"/>
    </row>
    <row r="86" spans="1:11">
      <c r="A86" s="1680" t="s">
        <v>5515</v>
      </c>
      <c r="B86" s="2175"/>
      <c r="C86" s="1041"/>
      <c r="D86" s="1041"/>
      <c r="E86" s="1041"/>
      <c r="F86" s="1041"/>
      <c r="G86" s="1041"/>
      <c r="H86" s="69"/>
    </row>
    <row r="87" spans="1:11">
      <c r="A87" s="889"/>
      <c r="B87" s="1542" t="s">
        <v>5625</v>
      </c>
      <c r="C87" s="1041"/>
      <c r="D87" s="1041"/>
      <c r="E87" s="1041"/>
      <c r="F87" s="1041"/>
      <c r="G87" s="1041"/>
      <c r="H87" s="69"/>
    </row>
    <row r="88" spans="1:11">
      <c r="A88" s="889"/>
      <c r="B88" s="1542"/>
      <c r="C88" s="1041"/>
      <c r="D88" s="1041"/>
      <c r="E88" s="1041"/>
      <c r="F88" s="1041"/>
      <c r="G88" s="1041"/>
      <c r="H88" s="69"/>
    </row>
    <row r="89" spans="1:11">
      <c r="A89" s="1680" t="s">
        <v>5516</v>
      </c>
      <c r="B89" s="2175"/>
      <c r="C89" s="1041"/>
      <c r="D89" s="1041"/>
      <c r="E89" s="1041"/>
      <c r="F89" s="1041"/>
      <c r="G89" s="1041"/>
      <c r="H89" s="69"/>
    </row>
    <row r="90" spans="1:11">
      <c r="A90" s="889"/>
      <c r="B90" s="2151" t="s">
        <v>6013</v>
      </c>
      <c r="C90" s="1041"/>
      <c r="D90" s="1041"/>
      <c r="E90" s="1041"/>
      <c r="F90" s="1041"/>
      <c r="G90" s="1041"/>
      <c r="H90" s="69"/>
    </row>
    <row r="91" spans="1:11">
      <c r="A91" s="889"/>
      <c r="B91" s="2151" t="s">
        <v>6014</v>
      </c>
      <c r="C91" s="1041"/>
      <c r="D91" s="1041"/>
      <c r="E91" s="1041"/>
      <c r="F91" s="1041"/>
      <c r="G91" s="1041"/>
      <c r="H91" s="69"/>
      <c r="K91" s="2151"/>
    </row>
    <row r="92" spans="1:11">
      <c r="A92" s="1680"/>
      <c r="B92" s="2151" t="s">
        <v>6015</v>
      </c>
      <c r="C92" s="1041"/>
      <c r="D92" s="1041"/>
      <c r="E92" s="1041"/>
      <c r="F92" s="1041"/>
      <c r="G92" s="1041"/>
      <c r="H92" s="69"/>
      <c r="K92" s="2151"/>
    </row>
    <row r="93" spans="1:11">
      <c r="A93" s="889"/>
      <c r="B93" s="1542"/>
      <c r="C93" s="1041"/>
      <c r="D93" s="1041"/>
      <c r="E93" s="1041"/>
      <c r="F93" s="1041"/>
      <c r="G93" s="1041"/>
      <c r="H93" s="69"/>
      <c r="K93" s="2151"/>
    </row>
    <row r="94" spans="1:11">
      <c r="A94" s="1680" t="s">
        <v>5517</v>
      </c>
      <c r="B94" s="2152"/>
      <c r="C94" s="1041"/>
      <c r="D94" s="1041"/>
      <c r="E94" s="1041"/>
      <c r="F94" s="1041"/>
      <c r="G94" s="1041"/>
      <c r="H94" s="69"/>
    </row>
    <row r="95" spans="1:11">
      <c r="A95" s="889"/>
      <c r="B95" s="1542" t="s">
        <v>5507</v>
      </c>
      <c r="C95" s="1041"/>
      <c r="D95" s="1041"/>
      <c r="E95" s="1041"/>
      <c r="F95" s="1041"/>
      <c r="G95" s="1041"/>
      <c r="H95" s="69"/>
    </row>
    <row r="96" spans="1:11">
      <c r="A96" s="1680"/>
      <c r="B96" s="1041"/>
      <c r="C96" s="1041"/>
      <c r="D96" s="1041"/>
      <c r="E96" s="1041"/>
      <c r="F96" s="1041"/>
      <c r="G96" s="1041"/>
      <c r="H96" s="69"/>
    </row>
    <row r="97" spans="1:8">
      <c r="A97" s="1680" t="s">
        <v>5518</v>
      </c>
      <c r="B97" s="1041"/>
      <c r="C97" s="1041"/>
      <c r="D97" s="1041"/>
      <c r="E97" s="1041"/>
      <c r="F97" s="1041"/>
      <c r="G97" s="1041"/>
      <c r="H97" s="69"/>
    </row>
    <row r="98" spans="1:8">
      <c r="A98" s="889"/>
      <c r="B98" s="1542" t="s">
        <v>5507</v>
      </c>
      <c r="C98" s="1041"/>
      <c r="D98" s="1041"/>
      <c r="E98" s="1041"/>
      <c r="F98" s="1041"/>
      <c r="G98" s="1041"/>
      <c r="H98" s="69"/>
    </row>
    <row r="99" spans="1:8">
      <c r="A99" s="1680"/>
      <c r="B99" s="1041"/>
      <c r="C99" s="1041"/>
      <c r="D99" s="1041"/>
      <c r="E99" s="1041"/>
      <c r="F99" s="1041"/>
      <c r="G99" s="1041"/>
      <c r="H99" s="69"/>
    </row>
    <row r="100" spans="1:8">
      <c r="A100" s="1680" t="s">
        <v>5519</v>
      </c>
      <c r="B100" s="1041"/>
      <c r="C100" s="1041"/>
      <c r="D100" s="1041"/>
      <c r="E100" s="1041"/>
      <c r="F100" s="1041"/>
      <c r="G100" s="1041"/>
      <c r="H100" s="69"/>
    </row>
    <row r="101" spans="1:8">
      <c r="A101" s="1680"/>
      <c r="B101" s="1041"/>
      <c r="C101" s="1041"/>
      <c r="D101" s="1041"/>
      <c r="E101" s="1041"/>
      <c r="F101" s="1041"/>
      <c r="G101" s="1041"/>
      <c r="H101" s="69"/>
    </row>
    <row r="102" spans="1:8">
      <c r="A102" s="1680" t="s">
        <v>5520</v>
      </c>
      <c r="B102" s="1041"/>
      <c r="C102" s="1041"/>
      <c r="D102" s="1041"/>
      <c r="E102" s="1041"/>
      <c r="F102" s="1041"/>
      <c r="G102" s="1041"/>
      <c r="H102" s="69"/>
    </row>
    <row r="103" spans="1:8">
      <c r="A103" s="889"/>
      <c r="B103" s="1542" t="s">
        <v>5626</v>
      </c>
      <c r="C103" s="1041"/>
      <c r="D103" s="1041"/>
      <c r="E103" s="1041"/>
      <c r="F103" s="1041"/>
      <c r="G103" s="1041"/>
      <c r="H103" s="69"/>
    </row>
    <row r="104" spans="1:8">
      <c r="A104" s="889"/>
      <c r="B104" s="1542" t="s">
        <v>6101</v>
      </c>
      <c r="C104" s="1041"/>
      <c r="D104" s="1041"/>
      <c r="E104" s="1041"/>
      <c r="F104" s="1041"/>
      <c r="G104" s="1041"/>
      <c r="H104" s="69"/>
    </row>
    <row r="105" spans="1:8">
      <c r="A105" s="889"/>
      <c r="B105" s="1542" t="s">
        <v>5627</v>
      </c>
      <c r="C105" s="1041"/>
      <c r="D105" s="1041"/>
      <c r="E105" s="1041"/>
      <c r="F105" s="1041"/>
      <c r="G105" s="1041"/>
      <c r="H105" s="69"/>
    </row>
    <row r="106" spans="1:8">
      <c r="A106" s="889"/>
      <c r="B106" s="1542" t="s">
        <v>5628</v>
      </c>
      <c r="C106" s="1041"/>
      <c r="D106" s="1041"/>
      <c r="E106" s="1041"/>
      <c r="F106" s="1041"/>
      <c r="G106" s="1041"/>
      <c r="H106" s="69"/>
    </row>
    <row r="107" spans="1:8">
      <c r="A107" s="889"/>
      <c r="B107" s="1542"/>
      <c r="C107" s="1041"/>
      <c r="D107" s="1041"/>
      <c r="E107" s="1041"/>
      <c r="F107" s="1041"/>
      <c r="G107" s="1041"/>
      <c r="H107" s="69"/>
    </row>
    <row r="108" spans="1:8">
      <c r="A108" s="1680" t="s">
        <v>5521</v>
      </c>
      <c r="B108" s="1041"/>
      <c r="C108" s="1041"/>
      <c r="D108" s="1041"/>
      <c r="E108" s="1041"/>
      <c r="F108" s="1041"/>
      <c r="G108" s="1041"/>
      <c r="H108" s="69"/>
    </row>
    <row r="109" spans="1:8" ht="15.75" thickBot="1">
      <c r="A109" s="1914"/>
      <c r="B109" s="614"/>
      <c r="C109" s="614"/>
      <c r="D109" s="614"/>
      <c r="E109" s="614"/>
      <c r="F109" s="614"/>
      <c r="G109" s="614"/>
      <c r="H109" s="615"/>
    </row>
    <row r="110" spans="1:8" ht="15.75">
      <c r="A110" s="1915" t="str">
        <f>A51</f>
        <v>FERC FORM NO.1 (ED. 12-96) NYPSC Modified-96</v>
      </c>
      <c r="B110" s="65"/>
      <c r="C110" s="428"/>
      <c r="D110" s="428"/>
      <c r="E110" s="428"/>
      <c r="F110" s="428"/>
      <c r="G110" s="428"/>
      <c r="H110" s="428"/>
    </row>
    <row r="111" spans="1:8">
      <c r="A111" s="1041" t="s">
        <v>1945</v>
      </c>
      <c r="B111" s="1041"/>
      <c r="C111" s="1041"/>
      <c r="D111" s="1041"/>
      <c r="E111" s="1041"/>
      <c r="F111" s="1041"/>
      <c r="G111" s="1041"/>
      <c r="H111" s="1041"/>
    </row>
    <row r="112" spans="1:8" ht="15.75">
      <c r="A112" s="136" t="s">
        <v>2536</v>
      </c>
      <c r="B112" s="35"/>
      <c r="C112" s="35"/>
      <c r="D112" s="35"/>
      <c r="E112" s="35"/>
      <c r="F112" s="35"/>
      <c r="G112" s="35"/>
      <c r="H112" s="35"/>
    </row>
    <row r="113" spans="1:8" ht="15.75" thickBot="1">
      <c r="A113" s="30"/>
      <c r="B113" s="30"/>
      <c r="C113" s="30"/>
      <c r="D113" s="30"/>
      <c r="E113" s="30"/>
      <c r="F113" s="30"/>
      <c r="G113" s="30"/>
      <c r="H113" s="30"/>
    </row>
    <row r="114" spans="1:8">
      <c r="A114" s="29"/>
      <c r="B114" s="44" t="s">
        <v>1915</v>
      </c>
      <c r="C114" s="58" t="s">
        <v>1433</v>
      </c>
      <c r="D114" s="46"/>
      <c r="E114" s="46"/>
      <c r="F114" s="44"/>
      <c r="G114" s="44" t="s">
        <v>1836</v>
      </c>
      <c r="H114" s="59" t="s">
        <v>1837</v>
      </c>
    </row>
    <row r="115" spans="1:8">
      <c r="A115" s="71"/>
      <c r="B115" s="80" t="str">
        <f>'Data Sheet'!$C$25</f>
        <v xml:space="preserve"> Niagara Mohawk Power Corporation </v>
      </c>
      <c r="C115" s="57">
        <v>-1</v>
      </c>
      <c r="D115" s="30" t="s">
        <v>1435</v>
      </c>
      <c r="E115" s="17"/>
      <c r="F115" s="64" t="s">
        <v>1436</v>
      </c>
      <c r="G115" s="64" t="s">
        <v>1839</v>
      </c>
      <c r="H115" s="39"/>
    </row>
    <row r="116" spans="1:8">
      <c r="A116" s="73"/>
      <c r="B116" s="38"/>
      <c r="C116" s="115">
        <v>-2</v>
      </c>
      <c r="D116" s="38" t="s">
        <v>1435</v>
      </c>
      <c r="E116" s="32"/>
      <c r="F116" s="114" t="s">
        <v>1438</v>
      </c>
      <c r="G116" s="755" t="str">
        <f>'Data Sheet'!$C$40</f>
        <v>June 1, 2015</v>
      </c>
      <c r="H116" s="1502" t="str">
        <f>'Data Sheet'!$C$38</f>
        <v>December 31, 2014</v>
      </c>
    </row>
    <row r="117" spans="1:8">
      <c r="A117" s="144" t="s">
        <v>1944</v>
      </c>
      <c r="B117" s="32"/>
      <c r="C117" s="32"/>
      <c r="D117" s="32"/>
      <c r="E117" s="32"/>
      <c r="F117" s="32"/>
      <c r="G117" s="32"/>
      <c r="H117" s="33"/>
    </row>
    <row r="118" spans="1:8">
      <c r="A118" s="71"/>
      <c r="B118" s="68"/>
      <c r="C118" s="68"/>
      <c r="D118" s="68"/>
      <c r="E118" s="68"/>
      <c r="F118" s="68"/>
      <c r="G118" s="68"/>
      <c r="H118" s="69"/>
    </row>
    <row r="119" spans="1:8">
      <c r="A119" s="71"/>
      <c r="B119" s="68"/>
      <c r="C119" s="68"/>
      <c r="D119" s="68"/>
      <c r="E119" s="68"/>
      <c r="F119" s="68"/>
      <c r="G119" s="68"/>
      <c r="H119" s="69"/>
    </row>
    <row r="120" spans="1:8">
      <c r="A120" s="71"/>
      <c r="B120" s="68"/>
      <c r="C120" s="68"/>
      <c r="D120" s="68"/>
      <c r="E120" s="68"/>
      <c r="F120" s="68"/>
      <c r="G120" s="68"/>
      <c r="H120" s="69"/>
    </row>
    <row r="121" spans="1:8">
      <c r="A121" s="71"/>
      <c r="B121" s="68"/>
      <c r="C121" s="68"/>
      <c r="D121" s="68"/>
      <c r="E121" s="68"/>
      <c r="F121" s="68"/>
      <c r="G121" s="68"/>
      <c r="H121" s="69"/>
    </row>
    <row r="122" spans="1:8">
      <c r="A122" s="71"/>
      <c r="B122" s="68"/>
      <c r="C122" s="68"/>
      <c r="D122" s="68"/>
      <c r="E122" s="68"/>
      <c r="F122" s="68"/>
      <c r="G122" s="68"/>
      <c r="H122" s="69"/>
    </row>
    <row r="123" spans="1:8">
      <c r="A123" s="71"/>
      <c r="B123" s="68"/>
      <c r="C123" s="68"/>
      <c r="D123" s="68"/>
      <c r="E123" s="68"/>
      <c r="F123" s="68"/>
      <c r="G123" s="68"/>
      <c r="H123" s="69"/>
    </row>
    <row r="124" spans="1:8">
      <c r="A124" s="71"/>
      <c r="B124" s="68"/>
      <c r="C124" s="68"/>
      <c r="D124" s="68"/>
      <c r="E124" s="68"/>
      <c r="F124" s="68"/>
      <c r="G124" s="68"/>
      <c r="H124" s="69"/>
    </row>
    <row r="125" spans="1:8">
      <c r="A125" s="71"/>
      <c r="B125" s="68"/>
      <c r="C125" s="68"/>
      <c r="D125" s="68"/>
      <c r="E125" s="68"/>
      <c r="F125" s="68"/>
      <c r="G125" s="68"/>
      <c r="H125" s="69"/>
    </row>
    <row r="126" spans="1:8">
      <c r="A126" s="71"/>
      <c r="B126" s="68"/>
      <c r="C126" s="68"/>
      <c r="D126" s="68"/>
      <c r="E126" s="68"/>
      <c r="F126" s="68"/>
      <c r="G126" s="68"/>
      <c r="H126" s="69"/>
    </row>
    <row r="127" spans="1:8">
      <c r="A127" s="71"/>
      <c r="B127" s="68"/>
      <c r="C127" s="68"/>
      <c r="D127" s="68"/>
      <c r="E127" s="68"/>
      <c r="F127" s="68"/>
      <c r="G127" s="68"/>
      <c r="H127" s="69"/>
    </row>
    <row r="128" spans="1:8">
      <c r="A128" s="71"/>
      <c r="B128" s="68"/>
      <c r="C128" s="68"/>
      <c r="D128" s="68"/>
      <c r="E128" s="68"/>
      <c r="F128" s="68"/>
      <c r="G128" s="68"/>
      <c r="H128" s="69"/>
    </row>
    <row r="129" spans="1:8">
      <c r="A129" s="71"/>
      <c r="B129" s="68"/>
      <c r="C129" s="68"/>
      <c r="D129" s="68"/>
      <c r="E129" s="68"/>
      <c r="F129" s="68"/>
      <c r="G129" s="68"/>
      <c r="H129" s="69"/>
    </row>
    <row r="130" spans="1:8">
      <c r="A130" s="71"/>
      <c r="B130" s="68"/>
      <c r="C130" s="68"/>
      <c r="D130" s="68"/>
      <c r="E130" s="68"/>
      <c r="F130" s="68"/>
      <c r="G130" s="68"/>
      <c r="H130" s="69"/>
    </row>
    <row r="131" spans="1:8">
      <c r="A131" s="71"/>
      <c r="B131" s="68"/>
      <c r="C131" s="68"/>
      <c r="D131" s="68"/>
      <c r="E131" s="68"/>
      <c r="F131" s="68"/>
      <c r="G131" s="68"/>
      <c r="H131" s="69"/>
    </row>
    <row r="132" spans="1:8">
      <c r="A132" s="71"/>
      <c r="B132" s="68"/>
      <c r="C132" s="68"/>
      <c r="D132" s="68"/>
      <c r="E132" s="68"/>
      <c r="F132" s="68"/>
      <c r="G132" s="68"/>
      <c r="H132" s="69"/>
    </row>
    <row r="133" spans="1:8">
      <c r="A133" s="71"/>
      <c r="B133" s="68"/>
      <c r="C133" s="68"/>
      <c r="D133" s="68"/>
      <c r="E133" s="68"/>
      <c r="F133" s="68"/>
      <c r="G133" s="68"/>
      <c r="H133" s="69"/>
    </row>
    <row r="134" spans="1:8">
      <c r="A134" s="71"/>
      <c r="B134" s="68"/>
      <c r="C134" s="68"/>
      <c r="D134" s="68"/>
      <c r="E134" s="68"/>
      <c r="F134" s="68"/>
      <c r="G134" s="68"/>
      <c r="H134" s="69"/>
    </row>
    <row r="135" spans="1:8">
      <c r="A135" s="71"/>
      <c r="B135" s="68"/>
      <c r="C135" s="68"/>
      <c r="D135" s="68"/>
      <c r="E135" s="68"/>
      <c r="F135" s="68"/>
      <c r="G135" s="68"/>
      <c r="H135" s="69"/>
    </row>
    <row r="136" spans="1:8">
      <c r="A136" s="71"/>
      <c r="B136" s="68"/>
      <c r="C136" s="68"/>
      <c r="D136" s="68"/>
      <c r="E136" s="68"/>
      <c r="F136" s="68"/>
      <c r="G136" s="68"/>
      <c r="H136" s="69"/>
    </row>
    <row r="137" spans="1:8">
      <c r="A137" s="71"/>
      <c r="B137" s="68"/>
      <c r="C137" s="68"/>
      <c r="D137" s="68"/>
      <c r="E137" s="68"/>
      <c r="F137" s="68"/>
      <c r="G137" s="68"/>
      <c r="H137" s="69"/>
    </row>
    <row r="138" spans="1:8">
      <c r="A138" s="71"/>
      <c r="B138" s="68"/>
      <c r="C138" s="68"/>
      <c r="D138" s="68"/>
      <c r="E138" s="68"/>
      <c r="F138" s="68"/>
      <c r="G138" s="68"/>
      <c r="H138" s="69"/>
    </row>
    <row r="139" spans="1:8">
      <c r="A139" s="71"/>
      <c r="B139" s="68"/>
      <c r="C139" s="68"/>
      <c r="D139" s="68"/>
      <c r="E139" s="68"/>
      <c r="F139" s="68"/>
      <c r="G139" s="68"/>
      <c r="H139" s="69"/>
    </row>
    <row r="140" spans="1:8">
      <c r="A140" s="71"/>
      <c r="B140" s="68"/>
      <c r="C140" s="68"/>
      <c r="D140" s="68"/>
      <c r="E140" s="68"/>
      <c r="F140" s="68"/>
      <c r="G140" s="68"/>
      <c r="H140" s="69"/>
    </row>
    <row r="141" spans="1:8">
      <c r="A141" s="71"/>
      <c r="B141" s="68"/>
      <c r="C141" s="68"/>
      <c r="D141" s="68"/>
      <c r="E141" s="68"/>
      <c r="F141" s="68"/>
      <c r="G141" s="68"/>
      <c r="H141" s="69"/>
    </row>
    <row r="142" spans="1:8">
      <c r="A142" s="71"/>
      <c r="B142" s="68"/>
      <c r="C142" s="68"/>
      <c r="D142" s="68"/>
      <c r="E142" s="68"/>
      <c r="F142" s="68"/>
      <c r="G142" s="68"/>
      <c r="H142" s="69"/>
    </row>
    <row r="143" spans="1:8">
      <c r="A143" s="71"/>
      <c r="B143" s="68"/>
      <c r="C143" s="68"/>
      <c r="D143" s="68"/>
      <c r="E143" s="68"/>
      <c r="F143" s="68"/>
      <c r="G143" s="68"/>
      <c r="H143" s="69"/>
    </row>
    <row r="144" spans="1:8">
      <c r="A144" s="71"/>
      <c r="B144" s="68"/>
      <c r="C144" s="68"/>
      <c r="D144" s="68"/>
      <c r="E144" s="68"/>
      <c r="F144" s="68"/>
      <c r="G144" s="68"/>
      <c r="H144" s="69"/>
    </row>
    <row r="145" spans="1:8">
      <c r="A145" s="71"/>
      <c r="B145" s="68"/>
      <c r="C145" s="68"/>
      <c r="D145" s="68"/>
      <c r="E145" s="68"/>
      <c r="F145" s="68"/>
      <c r="G145" s="68"/>
      <c r="H145" s="69"/>
    </row>
    <row r="146" spans="1:8">
      <c r="A146" s="71"/>
      <c r="B146" s="68"/>
      <c r="C146" s="68"/>
      <c r="D146" s="68"/>
      <c r="E146" s="68"/>
      <c r="F146" s="68"/>
      <c r="G146" s="68"/>
      <c r="H146" s="69"/>
    </row>
    <row r="147" spans="1:8">
      <c r="A147" s="71"/>
      <c r="B147" s="68"/>
      <c r="C147" s="68"/>
      <c r="D147" s="68"/>
      <c r="E147" s="68"/>
      <c r="F147" s="68"/>
      <c r="G147" s="68"/>
      <c r="H147" s="69"/>
    </row>
    <row r="148" spans="1:8">
      <c r="A148" s="71"/>
      <c r="B148" s="68"/>
      <c r="C148" s="68"/>
      <c r="D148" s="68"/>
      <c r="E148" s="68"/>
      <c r="F148" s="68"/>
      <c r="G148" s="68"/>
      <c r="H148" s="69"/>
    </row>
    <row r="149" spans="1:8">
      <c r="A149" s="71"/>
      <c r="B149" s="68"/>
      <c r="C149" s="68"/>
      <c r="D149" s="68"/>
      <c r="E149" s="68"/>
      <c r="F149" s="68"/>
      <c r="G149" s="68"/>
      <c r="H149" s="69"/>
    </row>
    <row r="150" spans="1:8">
      <c r="A150" s="71"/>
      <c r="B150" s="68"/>
      <c r="C150" s="68"/>
      <c r="D150" s="68"/>
      <c r="E150" s="68"/>
      <c r="F150" s="68"/>
      <c r="G150" s="68"/>
      <c r="H150" s="69"/>
    </row>
    <row r="151" spans="1:8">
      <c r="A151" s="71"/>
      <c r="B151" s="68"/>
      <c r="C151" s="68"/>
      <c r="D151" s="68"/>
      <c r="E151" s="68"/>
      <c r="F151" s="68"/>
      <c r="G151" s="68"/>
      <c r="H151" s="69"/>
    </row>
    <row r="152" spans="1:8">
      <c r="A152" s="71"/>
      <c r="B152" s="68"/>
      <c r="C152" s="68"/>
      <c r="D152" s="68"/>
      <c r="E152" s="68"/>
      <c r="F152" s="68"/>
      <c r="G152" s="68"/>
      <c r="H152" s="69"/>
    </row>
    <row r="153" spans="1:8">
      <c r="A153" s="71"/>
      <c r="B153" s="68"/>
      <c r="C153" s="68"/>
      <c r="D153" s="68"/>
      <c r="E153" s="68"/>
      <c r="F153" s="68"/>
      <c r="G153" s="68"/>
      <c r="H153" s="69"/>
    </row>
    <row r="154" spans="1:8">
      <c r="A154" s="71"/>
      <c r="B154" s="68"/>
      <c r="C154" s="68"/>
      <c r="D154" s="68"/>
      <c r="E154" s="68"/>
      <c r="F154" s="68"/>
      <c r="G154" s="68"/>
      <c r="H154" s="69"/>
    </row>
    <row r="155" spans="1:8">
      <c r="A155" s="71"/>
      <c r="B155" s="68"/>
      <c r="C155" s="68"/>
      <c r="D155" s="68"/>
      <c r="E155" s="68"/>
      <c r="F155" s="68"/>
      <c r="G155" s="68"/>
      <c r="H155" s="69"/>
    </row>
    <row r="156" spans="1:8">
      <c r="A156" s="71"/>
      <c r="B156" s="68"/>
      <c r="C156" s="68"/>
      <c r="D156" s="68"/>
      <c r="E156" s="68"/>
      <c r="F156" s="68"/>
      <c r="G156" s="68"/>
      <c r="H156" s="69"/>
    </row>
    <row r="157" spans="1:8">
      <c r="A157" s="71"/>
      <c r="B157" s="68"/>
      <c r="C157" s="68"/>
      <c r="D157" s="68"/>
      <c r="E157" s="68"/>
      <c r="F157" s="68"/>
      <c r="G157" s="68"/>
      <c r="H157" s="69"/>
    </row>
    <row r="158" spans="1:8">
      <c r="A158" s="71"/>
      <c r="B158" s="68"/>
      <c r="C158" s="68"/>
      <c r="D158" s="68"/>
      <c r="E158" s="68"/>
      <c r="F158" s="68"/>
      <c r="G158" s="68"/>
      <c r="H158" s="69"/>
    </row>
    <row r="159" spans="1:8">
      <c r="A159" s="71"/>
      <c r="B159" s="68"/>
      <c r="C159" s="68"/>
      <c r="D159" s="68"/>
      <c r="E159" s="68"/>
      <c r="F159" s="68"/>
      <c r="G159" s="68"/>
      <c r="H159" s="69"/>
    </row>
    <row r="160" spans="1:8">
      <c r="A160" s="71"/>
      <c r="B160" s="68"/>
      <c r="C160" s="68"/>
      <c r="D160" s="68"/>
      <c r="E160" s="68"/>
      <c r="F160" s="68"/>
      <c r="G160" s="68"/>
      <c r="H160" s="69"/>
    </row>
    <row r="161" spans="1:8">
      <c r="A161" s="71"/>
      <c r="B161" s="17"/>
      <c r="C161" s="68"/>
      <c r="D161" s="68"/>
      <c r="E161" s="68"/>
      <c r="F161" s="68"/>
      <c r="G161" s="68"/>
      <c r="H161" s="69"/>
    </row>
    <row r="162" spans="1:8" ht="15.75" thickBot="1">
      <c r="A162" s="110"/>
      <c r="B162" s="111"/>
      <c r="C162" s="614"/>
      <c r="D162" s="614"/>
      <c r="E162" s="614"/>
      <c r="F162" s="614"/>
      <c r="G162" s="614"/>
      <c r="H162" s="615"/>
    </row>
    <row r="163" spans="1:8" ht="15.75">
      <c r="A163" s="145" t="str">
        <f>A51</f>
        <v>FERC FORM NO.1 (ED. 12-96) NYPSC Modified-96</v>
      </c>
      <c r="B163" s="17"/>
      <c r="C163" s="68"/>
      <c r="D163" s="68"/>
      <c r="E163" s="68"/>
      <c r="F163" s="68"/>
      <c r="G163" s="68"/>
      <c r="H163" s="68"/>
    </row>
    <row r="164" spans="1:8" ht="15.75" thickBot="1">
      <c r="A164" s="68" t="s">
        <v>1946</v>
      </c>
      <c r="B164" s="68"/>
      <c r="C164" s="68"/>
      <c r="D164" s="68"/>
      <c r="E164" s="68"/>
      <c r="F164" s="68"/>
      <c r="G164" s="68"/>
      <c r="H164" s="68"/>
    </row>
    <row r="165" spans="1:8">
      <c r="A165" s="29"/>
      <c r="B165" s="44" t="s">
        <v>1915</v>
      </c>
      <c r="C165" s="58" t="s">
        <v>1433</v>
      </c>
      <c r="D165" s="46"/>
      <c r="E165" s="46"/>
      <c r="F165" s="44"/>
      <c r="G165" s="44" t="s">
        <v>1836</v>
      </c>
      <c r="H165" s="59" t="s">
        <v>1837</v>
      </c>
    </row>
    <row r="166" spans="1:8">
      <c r="A166" s="71"/>
      <c r="B166" s="80" t="str">
        <f>'Data Sheet'!$C$25</f>
        <v xml:space="preserve"> Niagara Mohawk Power Corporation </v>
      </c>
      <c r="C166" s="57">
        <v>-1</v>
      </c>
      <c r="D166" s="30" t="s">
        <v>1435</v>
      </c>
      <c r="E166" s="17"/>
      <c r="F166" s="64" t="s">
        <v>1436</v>
      </c>
      <c r="G166" s="64" t="s">
        <v>1839</v>
      </c>
      <c r="H166" s="39"/>
    </row>
    <row r="167" spans="1:8">
      <c r="A167" s="73"/>
      <c r="B167" s="38"/>
      <c r="C167" s="115">
        <v>-2</v>
      </c>
      <c r="D167" s="38" t="s">
        <v>1435</v>
      </c>
      <c r="E167" s="32"/>
      <c r="F167" s="114" t="s">
        <v>1438</v>
      </c>
      <c r="G167" s="755" t="str">
        <f>'Data Sheet'!$C$40</f>
        <v>June 1, 2015</v>
      </c>
      <c r="H167" s="1501" t="str">
        <f>'Data Sheet'!$C$38</f>
        <v>December 31, 2014</v>
      </c>
    </row>
    <row r="168" spans="1:8">
      <c r="A168" s="144" t="s">
        <v>1944</v>
      </c>
      <c r="B168" s="32"/>
      <c r="C168" s="32"/>
      <c r="D168" s="32"/>
      <c r="E168" s="32"/>
      <c r="F168" s="32"/>
      <c r="G168" s="32"/>
      <c r="H168" s="33"/>
    </row>
    <row r="169" spans="1:8">
      <c r="A169" s="71"/>
      <c r="B169" s="68"/>
      <c r="C169" s="68"/>
      <c r="D169" s="68"/>
      <c r="E169" s="68"/>
      <c r="F169" s="68"/>
      <c r="G169" s="68"/>
      <c r="H169" s="69"/>
    </row>
    <row r="170" spans="1:8">
      <c r="A170" s="71"/>
      <c r="B170" s="68"/>
      <c r="C170" s="68"/>
      <c r="D170" s="68"/>
      <c r="E170" s="68"/>
      <c r="F170" s="68"/>
      <c r="G170" s="68"/>
      <c r="H170" s="69"/>
    </row>
    <row r="171" spans="1:8">
      <c r="A171" s="71"/>
      <c r="B171" s="68"/>
      <c r="C171" s="68"/>
      <c r="D171" s="68"/>
      <c r="E171" s="68"/>
      <c r="F171" s="68"/>
      <c r="G171" s="68"/>
      <c r="H171" s="69"/>
    </row>
    <row r="172" spans="1:8">
      <c r="A172" s="71"/>
      <c r="B172" s="68"/>
      <c r="C172" s="68"/>
      <c r="D172" s="68"/>
      <c r="E172" s="68"/>
      <c r="F172" s="68"/>
      <c r="G172" s="68"/>
      <c r="H172" s="69"/>
    </row>
    <row r="173" spans="1:8">
      <c r="A173" s="71"/>
      <c r="B173" s="68"/>
      <c r="C173" s="68"/>
      <c r="D173" s="68"/>
      <c r="E173" s="68"/>
      <c r="F173" s="68"/>
      <c r="G173" s="68"/>
      <c r="H173" s="69"/>
    </row>
    <row r="174" spans="1:8">
      <c r="A174" s="71"/>
      <c r="B174" s="68"/>
      <c r="C174" s="68"/>
      <c r="D174" s="68"/>
      <c r="E174" s="68"/>
      <c r="F174" s="68"/>
      <c r="G174" s="68"/>
      <c r="H174" s="69"/>
    </row>
    <row r="175" spans="1:8">
      <c r="A175" s="71"/>
      <c r="B175" s="68"/>
      <c r="C175" s="68"/>
      <c r="D175" s="68"/>
      <c r="E175" s="68"/>
      <c r="F175" s="68"/>
      <c r="G175" s="68"/>
      <c r="H175" s="69"/>
    </row>
    <row r="176" spans="1:8">
      <c r="A176" s="71"/>
      <c r="B176" s="68"/>
      <c r="C176" s="68"/>
      <c r="D176" s="68"/>
      <c r="E176" s="68"/>
      <c r="F176" s="68"/>
      <c r="G176" s="68"/>
      <c r="H176" s="69"/>
    </row>
    <row r="177" spans="1:8">
      <c r="A177" s="71"/>
      <c r="B177" s="68"/>
      <c r="C177" s="68"/>
      <c r="D177" s="68"/>
      <c r="E177" s="68"/>
      <c r="F177" s="68"/>
      <c r="G177" s="68"/>
      <c r="H177" s="69"/>
    </row>
    <row r="178" spans="1:8">
      <c r="A178" s="71"/>
      <c r="B178" s="68"/>
      <c r="C178" s="68"/>
      <c r="D178" s="68"/>
      <c r="E178" s="68"/>
      <c r="F178" s="68"/>
      <c r="G178" s="68"/>
      <c r="H178" s="69"/>
    </row>
    <row r="179" spans="1:8">
      <c r="A179" s="71"/>
      <c r="B179" s="68"/>
      <c r="C179" s="68"/>
      <c r="D179" s="68"/>
      <c r="E179" s="68"/>
      <c r="F179" s="68"/>
      <c r="G179" s="68"/>
      <c r="H179" s="69"/>
    </row>
    <row r="180" spans="1:8">
      <c r="A180" s="71"/>
      <c r="B180" s="68"/>
      <c r="C180" s="68"/>
      <c r="D180" s="68"/>
      <c r="E180" s="68"/>
      <c r="F180" s="68"/>
      <c r="G180" s="68"/>
      <c r="H180" s="69"/>
    </row>
    <row r="181" spans="1:8">
      <c r="A181" s="71"/>
      <c r="B181" s="68"/>
      <c r="C181" s="68"/>
      <c r="D181" s="68"/>
      <c r="E181" s="68"/>
      <c r="F181" s="68"/>
      <c r="G181" s="68"/>
      <c r="H181" s="69"/>
    </row>
    <row r="182" spans="1:8">
      <c r="A182" s="71"/>
      <c r="B182" s="68"/>
      <c r="C182" s="68"/>
      <c r="D182" s="68"/>
      <c r="E182" s="68"/>
      <c r="F182" s="68"/>
      <c r="G182" s="68"/>
      <c r="H182" s="69"/>
    </row>
    <row r="183" spans="1:8">
      <c r="A183" s="71"/>
      <c r="B183" s="68"/>
      <c r="C183" s="68"/>
      <c r="D183" s="68"/>
      <c r="E183" s="68"/>
      <c r="F183" s="68"/>
      <c r="G183" s="68"/>
      <c r="H183" s="69"/>
    </row>
    <row r="184" spans="1:8">
      <c r="A184" s="71"/>
      <c r="B184" s="68"/>
      <c r="C184" s="68"/>
      <c r="D184" s="68"/>
      <c r="E184" s="68"/>
      <c r="F184" s="68"/>
      <c r="G184" s="68"/>
      <c r="H184" s="69"/>
    </row>
    <row r="185" spans="1:8">
      <c r="A185" s="71"/>
      <c r="B185" s="68"/>
      <c r="C185" s="68"/>
      <c r="D185" s="68"/>
      <c r="E185" s="68"/>
      <c r="F185" s="68"/>
      <c r="G185" s="68"/>
      <c r="H185" s="69"/>
    </row>
    <row r="186" spans="1:8">
      <c r="A186" s="71"/>
      <c r="B186" s="68"/>
      <c r="C186" s="68"/>
      <c r="D186" s="68"/>
      <c r="E186" s="68"/>
      <c r="F186" s="68"/>
      <c r="G186" s="68"/>
      <c r="H186" s="69"/>
    </row>
    <row r="187" spans="1:8">
      <c r="A187" s="71"/>
      <c r="B187" s="68"/>
      <c r="C187" s="68"/>
      <c r="D187" s="68"/>
      <c r="E187" s="68"/>
      <c r="F187" s="68"/>
      <c r="G187" s="68"/>
      <c r="H187" s="69"/>
    </row>
    <row r="188" spans="1:8">
      <c r="A188" s="71"/>
      <c r="B188" s="68"/>
      <c r="C188" s="68"/>
      <c r="D188" s="68"/>
      <c r="E188" s="68"/>
      <c r="F188" s="68"/>
      <c r="G188" s="68"/>
      <c r="H188" s="69"/>
    </row>
    <row r="189" spans="1:8">
      <c r="A189" s="71"/>
      <c r="B189" s="68"/>
      <c r="C189" s="68"/>
      <c r="D189" s="68"/>
      <c r="E189" s="68"/>
      <c r="F189" s="68"/>
      <c r="G189" s="68"/>
      <c r="H189" s="69"/>
    </row>
    <row r="190" spans="1:8">
      <c r="A190" s="71"/>
      <c r="B190" s="68"/>
      <c r="C190" s="68"/>
      <c r="D190" s="68"/>
      <c r="E190" s="68"/>
      <c r="F190" s="68"/>
      <c r="G190" s="68"/>
      <c r="H190" s="69"/>
    </row>
    <row r="191" spans="1:8">
      <c r="A191" s="71"/>
      <c r="B191" s="68"/>
      <c r="C191" s="68"/>
      <c r="D191" s="68"/>
      <c r="E191" s="68"/>
      <c r="F191" s="68"/>
      <c r="G191" s="68"/>
      <c r="H191" s="69"/>
    </row>
    <row r="192" spans="1:8">
      <c r="A192" s="71"/>
      <c r="B192" s="68"/>
      <c r="C192" s="68"/>
      <c r="D192" s="68"/>
      <c r="E192" s="68"/>
      <c r="F192" s="68"/>
      <c r="G192" s="68"/>
      <c r="H192" s="69"/>
    </row>
    <row r="193" spans="1:8">
      <c r="A193" s="71"/>
      <c r="B193" s="68"/>
      <c r="C193" s="68"/>
      <c r="D193" s="68"/>
      <c r="E193" s="68"/>
      <c r="F193" s="68"/>
      <c r="G193" s="68"/>
      <c r="H193" s="69"/>
    </row>
    <row r="194" spans="1:8">
      <c r="A194" s="71"/>
      <c r="B194" s="68"/>
      <c r="C194" s="68"/>
      <c r="D194" s="68"/>
      <c r="E194" s="68"/>
      <c r="F194" s="68"/>
      <c r="G194" s="68"/>
      <c r="H194" s="69"/>
    </row>
    <row r="195" spans="1:8">
      <c r="A195" s="71"/>
      <c r="B195" s="68"/>
      <c r="C195" s="68"/>
      <c r="D195" s="68"/>
      <c r="E195" s="68"/>
      <c r="F195" s="68"/>
      <c r="G195" s="68"/>
      <c r="H195" s="69"/>
    </row>
    <row r="196" spans="1:8">
      <c r="A196" s="71"/>
      <c r="B196" s="68"/>
      <c r="C196" s="68"/>
      <c r="D196" s="68"/>
      <c r="E196" s="68"/>
      <c r="F196" s="68"/>
      <c r="G196" s="68"/>
      <c r="H196" s="69"/>
    </row>
    <row r="197" spans="1:8">
      <c r="A197" s="71"/>
      <c r="B197" s="68"/>
      <c r="C197" s="68"/>
      <c r="D197" s="68"/>
      <c r="E197" s="68"/>
      <c r="F197" s="68"/>
      <c r="G197" s="68"/>
      <c r="H197" s="69"/>
    </row>
    <row r="198" spans="1:8">
      <c r="A198" s="71"/>
      <c r="B198" s="68"/>
      <c r="C198" s="68"/>
      <c r="D198" s="68"/>
      <c r="E198" s="68"/>
      <c r="F198" s="68"/>
      <c r="G198" s="68"/>
      <c r="H198" s="69"/>
    </row>
    <row r="199" spans="1:8">
      <c r="A199" s="71"/>
      <c r="B199" s="68"/>
      <c r="C199" s="68"/>
      <c r="D199" s="68"/>
      <c r="E199" s="68"/>
      <c r="F199" s="68"/>
      <c r="G199" s="68"/>
      <c r="H199" s="69"/>
    </row>
    <row r="200" spans="1:8">
      <c r="A200" s="71"/>
      <c r="B200" s="68"/>
      <c r="C200" s="68"/>
      <c r="D200" s="68"/>
      <c r="E200" s="68"/>
      <c r="F200" s="68"/>
      <c r="G200" s="68"/>
      <c r="H200" s="69"/>
    </row>
    <row r="201" spans="1:8">
      <c r="A201" s="71"/>
      <c r="B201" s="68"/>
      <c r="C201" s="68"/>
      <c r="D201" s="68"/>
      <c r="E201" s="68"/>
      <c r="F201" s="68"/>
      <c r="G201" s="68"/>
      <c r="H201" s="69"/>
    </row>
    <row r="202" spans="1:8">
      <c r="A202" s="71"/>
      <c r="B202" s="68"/>
      <c r="C202" s="68"/>
      <c r="D202" s="68"/>
      <c r="E202" s="68"/>
      <c r="F202" s="68"/>
      <c r="G202" s="68"/>
      <c r="H202" s="69"/>
    </row>
    <row r="203" spans="1:8">
      <c r="A203" s="71"/>
      <c r="B203" s="68"/>
      <c r="C203" s="68"/>
      <c r="D203" s="68"/>
      <c r="E203" s="68"/>
      <c r="F203" s="68"/>
      <c r="G203" s="68"/>
      <c r="H203" s="69"/>
    </row>
    <row r="204" spans="1:8">
      <c r="A204" s="71"/>
      <c r="B204" s="68"/>
      <c r="C204" s="68"/>
      <c r="D204" s="68"/>
      <c r="E204" s="68"/>
      <c r="F204" s="68"/>
      <c r="G204" s="68"/>
      <c r="H204" s="69"/>
    </row>
    <row r="205" spans="1:8">
      <c r="A205" s="71"/>
      <c r="B205" s="68"/>
      <c r="C205" s="68"/>
      <c r="D205" s="68"/>
      <c r="E205" s="68"/>
      <c r="F205" s="68"/>
      <c r="G205" s="68"/>
      <c r="H205" s="69"/>
    </row>
    <row r="206" spans="1:8">
      <c r="A206" s="71"/>
      <c r="B206" s="68"/>
      <c r="C206" s="68"/>
      <c r="D206" s="68"/>
      <c r="E206" s="68"/>
      <c r="F206" s="68"/>
      <c r="G206" s="68"/>
      <c r="H206" s="69"/>
    </row>
    <row r="207" spans="1:8">
      <c r="A207" s="71"/>
      <c r="B207" s="68"/>
      <c r="C207" s="68"/>
      <c r="D207" s="68"/>
      <c r="E207" s="68"/>
      <c r="F207" s="68"/>
      <c r="G207" s="68"/>
      <c r="H207" s="69"/>
    </row>
    <row r="208" spans="1:8">
      <c r="A208" s="71"/>
      <c r="B208" s="68"/>
      <c r="C208" s="68"/>
      <c r="D208" s="68"/>
      <c r="E208" s="68"/>
      <c r="F208" s="68"/>
      <c r="G208" s="68"/>
      <c r="H208" s="69"/>
    </row>
    <row r="209" spans="1:8">
      <c r="A209" s="71"/>
      <c r="B209" s="68"/>
      <c r="C209" s="68"/>
      <c r="D209" s="68"/>
      <c r="E209" s="68"/>
      <c r="F209" s="68"/>
      <c r="G209" s="68"/>
      <c r="H209" s="69"/>
    </row>
    <row r="210" spans="1:8">
      <c r="A210" s="71"/>
      <c r="B210" s="68"/>
      <c r="C210" s="68"/>
      <c r="D210" s="68"/>
      <c r="E210" s="68"/>
      <c r="F210" s="68"/>
      <c r="G210" s="68"/>
      <c r="H210" s="69"/>
    </row>
    <row r="211" spans="1:8">
      <c r="A211" s="71"/>
      <c r="B211" s="68"/>
      <c r="C211" s="68"/>
      <c r="D211" s="68"/>
      <c r="E211" s="68"/>
      <c r="F211" s="68"/>
      <c r="G211" s="68"/>
      <c r="H211" s="69"/>
    </row>
    <row r="212" spans="1:8">
      <c r="A212" s="71"/>
      <c r="B212" s="68"/>
      <c r="C212" s="68"/>
      <c r="D212" s="68"/>
      <c r="E212" s="68"/>
      <c r="F212" s="68"/>
      <c r="G212" s="68"/>
      <c r="H212" s="69"/>
    </row>
    <row r="213" spans="1:8">
      <c r="A213" s="71"/>
      <c r="B213" s="17"/>
      <c r="C213" s="68"/>
      <c r="D213" s="68"/>
      <c r="E213" s="68"/>
      <c r="F213" s="68"/>
      <c r="G213" s="68"/>
      <c r="H213" s="69"/>
    </row>
    <row r="214" spans="1:8" ht="15.75" thickBot="1">
      <c r="A214" s="110"/>
      <c r="B214" s="111"/>
      <c r="C214" s="614"/>
      <c r="D214" s="614"/>
      <c r="E214" s="614"/>
      <c r="F214" s="614"/>
      <c r="G214" s="614"/>
      <c r="H214" s="615"/>
    </row>
    <row r="215" spans="1:8" ht="15.75">
      <c r="A215" s="145" t="str">
        <f>A51</f>
        <v>FERC FORM NO.1 (ED. 12-96) NYPSC Modified-96</v>
      </c>
      <c r="B215" s="17"/>
      <c r="C215" s="68"/>
      <c r="D215" s="68"/>
      <c r="E215" s="68"/>
      <c r="F215" s="68"/>
      <c r="G215" s="68"/>
      <c r="H215" s="68"/>
    </row>
    <row r="216" spans="1:8">
      <c r="A216" s="68" t="s">
        <v>1947</v>
      </c>
      <c r="B216" s="68"/>
      <c r="C216" s="68"/>
      <c r="D216" s="68"/>
      <c r="E216" s="68"/>
      <c r="F216" s="68"/>
      <c r="G216" s="68"/>
      <c r="H216" s="68"/>
    </row>
  </sheetData>
  <mergeCells count="13">
    <mergeCell ref="B31:C37"/>
    <mergeCell ref="E33:H37"/>
    <mergeCell ref="B16:C19"/>
    <mergeCell ref="E18:H19"/>
    <mergeCell ref="B21:C24"/>
    <mergeCell ref="E21:H23"/>
    <mergeCell ref="E25:H29"/>
    <mergeCell ref="B26:C29"/>
    <mergeCell ref="B5:C10"/>
    <mergeCell ref="E5:H7"/>
    <mergeCell ref="E8:H12"/>
    <mergeCell ref="B12:C14"/>
    <mergeCell ref="E14:H15"/>
  </mergeCells>
  <printOptions horizontalCentered="1" verticalCentered="1"/>
  <pageMargins left="0.5" right="0.5" top="0" bottom="0" header="0.5" footer="0.5"/>
  <pageSetup scale="75" fitToHeight="4" orientation="portrait" horizontalDpi="300" verticalDpi="300" r:id="rId1"/>
  <headerFooter alignWithMargins="0"/>
  <rowBreaks count="2" manualBreakCount="2">
    <brk id="52" max="16383" man="1"/>
    <brk id="15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
  <dimension ref="A1:K275"/>
  <sheetViews>
    <sheetView defaultGridColor="0" view="pageBreakPreview" colorId="22" zoomScale="60" zoomScaleNormal="70" workbookViewId="0">
      <selection activeCell="G143" sqref="G143"/>
    </sheetView>
  </sheetViews>
  <sheetFormatPr defaultColWidth="9.6640625" defaultRowHeight="15"/>
  <cols>
    <col min="1" max="1" width="4.6640625" customWidth="1"/>
    <col min="2" max="2" width="51.44140625" customWidth="1"/>
    <col min="3" max="3" width="4.5546875" customWidth="1"/>
    <col min="4" max="4" width="2.6640625" customWidth="1"/>
    <col min="5" max="5" width="0.21875" customWidth="1"/>
    <col min="6" max="6" width="14.5546875" customWidth="1"/>
    <col min="7" max="7" width="18.21875" customWidth="1"/>
    <col min="8" max="8" width="17.6640625" customWidth="1"/>
    <col min="10" max="10" width="13.5546875" bestFit="1" customWidth="1"/>
    <col min="11" max="11" width="14.5546875" bestFit="1" customWidth="1"/>
  </cols>
  <sheetData>
    <row r="1" spans="1:10">
      <c r="A1" s="1240"/>
      <c r="B1" s="1241" t="s">
        <v>5587</v>
      </c>
      <c r="C1" s="1242" t="s">
        <v>1433</v>
      </c>
      <c r="D1" s="1243"/>
      <c r="E1" s="1243"/>
      <c r="F1" s="1241"/>
      <c r="G1" s="1919" t="s">
        <v>1836</v>
      </c>
      <c r="H1" s="1389" t="s">
        <v>1837</v>
      </c>
    </row>
    <row r="2" spans="1:10">
      <c r="A2" s="923"/>
      <c r="B2" s="901" t="str">
        <f>'Data Sheet'!$C$25</f>
        <v xml:space="preserve"> Niagara Mohawk Power Corporation </v>
      </c>
      <c r="C2" s="1244" t="s">
        <v>1434</v>
      </c>
      <c r="D2" s="30" t="s">
        <v>5576</v>
      </c>
      <c r="E2" s="902"/>
      <c r="F2" s="9" t="s">
        <v>1436</v>
      </c>
      <c r="G2" s="1920" t="s">
        <v>1839</v>
      </c>
      <c r="H2" s="1530"/>
    </row>
    <row r="3" spans="1:10" ht="15" customHeight="1">
      <c r="A3" s="927"/>
      <c r="B3" s="928"/>
      <c r="C3" s="1245" t="s">
        <v>1437</v>
      </c>
      <c r="D3" s="38" t="s">
        <v>1435</v>
      </c>
      <c r="E3" s="928"/>
      <c r="F3" s="514" t="s">
        <v>1438</v>
      </c>
      <c r="G3" s="754" t="str">
        <f>'Data Sheet'!$C$40</f>
        <v>June 1, 2015</v>
      </c>
      <c r="H3" s="1409" t="str">
        <f>'Data Sheet'!$C$38</f>
        <v>December 31, 2014</v>
      </c>
    </row>
    <row r="4" spans="1:10" ht="15" customHeight="1">
      <c r="A4" s="1246" t="s">
        <v>1948</v>
      </c>
      <c r="B4" s="921"/>
      <c r="C4" s="921"/>
      <c r="D4" s="921"/>
      <c r="E4" s="921"/>
      <c r="F4" s="921"/>
      <c r="G4" s="921"/>
      <c r="H4" s="922"/>
    </row>
    <row r="5" spans="1:10" ht="9.75" customHeight="1">
      <c r="A5" s="1247"/>
      <c r="B5" s="924"/>
      <c r="C5" s="924"/>
      <c r="D5" s="924"/>
      <c r="E5" s="924"/>
      <c r="F5" s="1248" t="s">
        <v>1850</v>
      </c>
      <c r="G5" s="1248" t="s">
        <v>1949</v>
      </c>
      <c r="H5" s="1249" t="s">
        <v>1949</v>
      </c>
    </row>
    <row r="6" spans="1:10">
      <c r="A6" s="1247" t="s">
        <v>1843</v>
      </c>
      <c r="B6" s="924" t="s">
        <v>341</v>
      </c>
      <c r="C6" s="924"/>
      <c r="D6" s="924"/>
      <c r="E6" s="924"/>
      <c r="F6" s="1248" t="s">
        <v>3228</v>
      </c>
      <c r="G6" s="1248" t="s">
        <v>1950</v>
      </c>
      <c r="H6" s="1249" t="s">
        <v>2684</v>
      </c>
    </row>
    <row r="7" spans="1:10">
      <c r="A7" s="1250" t="s">
        <v>1846</v>
      </c>
      <c r="B7" s="921" t="s">
        <v>3230</v>
      </c>
      <c r="C7" s="921"/>
      <c r="D7" s="921"/>
      <c r="E7" s="921"/>
      <c r="F7" s="1251" t="s">
        <v>3231</v>
      </c>
      <c r="G7" s="1251" t="s">
        <v>3232</v>
      </c>
      <c r="H7" s="1252" t="s">
        <v>3233</v>
      </c>
    </row>
    <row r="8" spans="1:10" ht="15.75">
      <c r="A8" s="1250" t="s">
        <v>2685</v>
      </c>
      <c r="B8" s="1254" t="s">
        <v>2686</v>
      </c>
      <c r="C8" s="921"/>
      <c r="D8" s="921"/>
      <c r="E8" s="921"/>
      <c r="F8" s="1251"/>
      <c r="G8" s="1418"/>
      <c r="H8" s="1419"/>
    </row>
    <row r="9" spans="1:10">
      <c r="A9" s="1250" t="s">
        <v>2687</v>
      </c>
      <c r="B9" s="1255" t="s">
        <v>2688</v>
      </c>
      <c r="C9" s="921"/>
      <c r="D9" s="921"/>
      <c r="E9" s="921"/>
      <c r="F9" s="1256" t="s">
        <v>1357</v>
      </c>
      <c r="G9" s="560">
        <f>11226566891-1289132075.39</f>
        <v>9937434815.6100006</v>
      </c>
      <c r="H9" s="560">
        <f>11765680645-1289132075.39</f>
        <v>10476548569.610001</v>
      </c>
      <c r="J9" s="2156"/>
    </row>
    <row r="10" spans="1:10">
      <c r="A10" s="1250" t="s">
        <v>2689</v>
      </c>
      <c r="B10" s="1255" t="s">
        <v>2690</v>
      </c>
      <c r="C10" s="921"/>
      <c r="D10" s="921"/>
      <c r="E10" s="921"/>
      <c r="F10" s="1256" t="s">
        <v>1357</v>
      </c>
      <c r="G10" s="151">
        <v>418788081</v>
      </c>
      <c r="H10" s="151">
        <v>436096750</v>
      </c>
      <c r="J10" s="2156"/>
    </row>
    <row r="11" spans="1:10">
      <c r="A11" s="1250" t="s">
        <v>2691</v>
      </c>
      <c r="B11" s="1255" t="s">
        <v>1960</v>
      </c>
      <c r="C11" s="921"/>
      <c r="D11" s="921"/>
      <c r="E11" s="921"/>
      <c r="F11" s="1256"/>
      <c r="G11" s="151">
        <f>SUM(G9:G10)</f>
        <v>10356222896.610001</v>
      </c>
      <c r="H11" s="151">
        <f>SUM(H9:H10)</f>
        <v>10912645319.610001</v>
      </c>
      <c r="J11" s="2156"/>
    </row>
    <row r="12" spans="1:10">
      <c r="A12" s="1250" t="s">
        <v>1961</v>
      </c>
      <c r="B12" s="1255" t="s">
        <v>1962</v>
      </c>
      <c r="C12" s="921"/>
      <c r="D12" s="921"/>
      <c r="E12" s="921"/>
      <c r="F12" s="1256" t="s">
        <v>1357</v>
      </c>
      <c r="G12" s="151">
        <v>3437253226</v>
      </c>
      <c r="H12" s="151">
        <v>3547739372</v>
      </c>
      <c r="J12" s="2156"/>
    </row>
    <row r="13" spans="1:10">
      <c r="A13" s="1250" t="s">
        <v>1963</v>
      </c>
      <c r="B13" s="1255" t="s">
        <v>1964</v>
      </c>
      <c r="C13" s="921"/>
      <c r="D13" s="921"/>
      <c r="E13" s="921"/>
      <c r="F13" s="1256" t="s">
        <v>1965</v>
      </c>
      <c r="G13" s="151">
        <f>G11-G12</f>
        <v>6918969670.6100006</v>
      </c>
      <c r="H13" s="151">
        <f>H11-H12</f>
        <v>7364905947.6100006</v>
      </c>
      <c r="J13" s="2156"/>
    </row>
    <row r="14" spans="1:10">
      <c r="A14" s="1250" t="s">
        <v>1966</v>
      </c>
      <c r="B14" s="1255" t="s">
        <v>1967</v>
      </c>
      <c r="C14" s="921"/>
      <c r="D14" s="921"/>
      <c r="E14" s="921"/>
      <c r="F14" s="1256" t="s">
        <v>1360</v>
      </c>
      <c r="G14" s="1543"/>
      <c r="H14" s="1543"/>
      <c r="J14" s="2156"/>
    </row>
    <row r="15" spans="1:10">
      <c r="A15" s="1250" t="s">
        <v>1968</v>
      </c>
      <c r="B15" s="1255" t="s">
        <v>1969</v>
      </c>
      <c r="C15" s="921"/>
      <c r="D15" s="921"/>
      <c r="E15" s="921"/>
      <c r="F15" s="1256" t="s">
        <v>1360</v>
      </c>
      <c r="G15" s="151"/>
      <c r="H15" s="151"/>
      <c r="J15" s="2156"/>
    </row>
    <row r="16" spans="1:10">
      <c r="A16" s="1250" t="s">
        <v>1970</v>
      </c>
      <c r="B16" s="1255" t="s">
        <v>1971</v>
      </c>
      <c r="C16" s="921"/>
      <c r="D16" s="921"/>
      <c r="E16" s="921"/>
      <c r="F16" s="1256" t="s">
        <v>1965</v>
      </c>
      <c r="G16" s="151"/>
      <c r="H16" s="151"/>
      <c r="J16" s="2156"/>
    </row>
    <row r="17" spans="1:10">
      <c r="A17" s="1250" t="s">
        <v>1972</v>
      </c>
      <c r="B17" s="1255" t="s">
        <v>1973</v>
      </c>
      <c r="C17" s="921"/>
      <c r="D17" s="921"/>
      <c r="E17" s="921"/>
      <c r="F17" s="1256" t="s">
        <v>1965</v>
      </c>
      <c r="G17" s="151">
        <f>G13+G16</f>
        <v>6918969670.6100006</v>
      </c>
      <c r="H17" s="151">
        <f>H13+H16</f>
        <v>7364905947.6100006</v>
      </c>
      <c r="J17" s="2156"/>
    </row>
    <row r="18" spans="1:10">
      <c r="A18" s="1250" t="s">
        <v>1974</v>
      </c>
      <c r="B18" s="1255" t="s">
        <v>1975</v>
      </c>
      <c r="C18" s="921"/>
      <c r="D18" s="921"/>
      <c r="E18" s="921"/>
      <c r="F18" s="1256">
        <v>122</v>
      </c>
      <c r="G18" s="151"/>
      <c r="H18" s="151"/>
      <c r="J18" s="2156"/>
    </row>
    <row r="19" spans="1:10">
      <c r="A19" s="1250" t="s">
        <v>1976</v>
      </c>
      <c r="B19" s="1255" t="s">
        <v>1977</v>
      </c>
      <c r="C19" s="921"/>
      <c r="D19" s="921"/>
      <c r="E19" s="921"/>
      <c r="F19" s="1256" t="s">
        <v>1965</v>
      </c>
      <c r="G19" s="151"/>
      <c r="H19" s="151"/>
      <c r="J19" s="2156"/>
    </row>
    <row r="20" spans="1:10" ht="15.75">
      <c r="A20" s="1250" t="s">
        <v>1978</v>
      </c>
      <c r="B20" s="1254" t="s">
        <v>1979</v>
      </c>
      <c r="C20" s="921"/>
      <c r="D20" s="921"/>
      <c r="E20" s="921"/>
      <c r="F20" s="1256"/>
      <c r="G20" s="1419"/>
      <c r="H20" s="1419"/>
      <c r="J20" s="2156"/>
    </row>
    <row r="21" spans="1:10">
      <c r="A21" s="1250" t="s">
        <v>1980</v>
      </c>
      <c r="B21" s="1255" t="s">
        <v>1981</v>
      </c>
      <c r="C21" s="921"/>
      <c r="D21" s="921"/>
      <c r="E21" s="921"/>
      <c r="F21" s="1256">
        <v>221</v>
      </c>
      <c r="G21" s="151">
        <v>11172925</v>
      </c>
      <c r="H21" s="151">
        <v>11183746</v>
      </c>
      <c r="J21" s="2156"/>
    </row>
    <row r="22" spans="1:10">
      <c r="A22" s="1250" t="s">
        <v>1982</v>
      </c>
      <c r="B22" s="1255" t="s">
        <v>1983</v>
      </c>
      <c r="C22" s="921"/>
      <c r="D22" s="921"/>
      <c r="E22" s="921"/>
      <c r="F22" s="1256" t="s">
        <v>1965</v>
      </c>
      <c r="G22" s="151">
        <v>66702</v>
      </c>
      <c r="H22" s="151">
        <v>135299</v>
      </c>
      <c r="J22" s="2156"/>
    </row>
    <row r="23" spans="1:10">
      <c r="A23" s="1250" t="s">
        <v>1984</v>
      </c>
      <c r="B23" s="1255" t="s">
        <v>1985</v>
      </c>
      <c r="C23" s="921"/>
      <c r="D23" s="921"/>
      <c r="E23" s="921"/>
      <c r="F23" s="1256" t="s">
        <v>1965</v>
      </c>
      <c r="G23" s="151"/>
      <c r="H23" s="151"/>
      <c r="J23" s="2156"/>
    </row>
    <row r="24" spans="1:10">
      <c r="A24" s="1250" t="s">
        <v>1986</v>
      </c>
      <c r="B24" s="1255" t="s">
        <v>1987</v>
      </c>
      <c r="C24" s="921"/>
      <c r="D24" s="921"/>
      <c r="E24" s="921"/>
      <c r="F24" s="1256" t="s">
        <v>1380</v>
      </c>
      <c r="G24" s="151">
        <v>3868565</v>
      </c>
      <c r="H24" s="151">
        <v>2641435</v>
      </c>
      <c r="J24" s="2156"/>
    </row>
    <row r="25" spans="1:10">
      <c r="A25" s="1250" t="s">
        <v>1988</v>
      </c>
      <c r="B25" s="1255" t="s">
        <v>1989</v>
      </c>
      <c r="C25" s="921"/>
      <c r="D25" s="921"/>
      <c r="E25" s="921"/>
      <c r="F25" s="1256" t="s">
        <v>1965</v>
      </c>
      <c r="G25" s="1419"/>
      <c r="H25" s="1419"/>
      <c r="J25" s="2156"/>
    </row>
    <row r="26" spans="1:10">
      <c r="A26" s="1250" t="s">
        <v>1990</v>
      </c>
      <c r="B26" s="1255" t="s">
        <v>1991</v>
      </c>
      <c r="C26" s="921"/>
      <c r="D26" s="921"/>
      <c r="E26" s="921"/>
      <c r="F26" s="1256" t="s">
        <v>1965</v>
      </c>
      <c r="G26" s="151"/>
      <c r="H26" s="151"/>
      <c r="J26" s="2156"/>
    </row>
    <row r="27" spans="1:10">
      <c r="A27" s="1250" t="s">
        <v>1992</v>
      </c>
      <c r="B27" s="1255" t="s">
        <v>1993</v>
      </c>
      <c r="C27" s="921"/>
      <c r="D27" s="921"/>
      <c r="E27" s="921"/>
      <c r="F27" s="1256"/>
      <c r="G27" s="151">
        <v>4060986</v>
      </c>
      <c r="H27" s="151">
        <v>4733459</v>
      </c>
      <c r="J27" s="2156"/>
    </row>
    <row r="28" spans="1:10">
      <c r="A28" s="1250" t="s">
        <v>1994</v>
      </c>
      <c r="B28" s="2279" t="s">
        <v>1995</v>
      </c>
      <c r="C28" s="2280"/>
      <c r="D28" s="2280"/>
      <c r="E28" s="2280"/>
      <c r="F28" s="2282" t="s">
        <v>1965</v>
      </c>
      <c r="G28" s="1543">
        <v>27021749</v>
      </c>
      <c r="H28" s="1543">
        <v>29270184</v>
      </c>
      <c r="J28" s="2156"/>
    </row>
    <row r="29" spans="1:10">
      <c r="A29" s="1250">
        <v>22</v>
      </c>
      <c r="B29" s="2279" t="s">
        <v>4177</v>
      </c>
      <c r="C29" s="2280"/>
      <c r="D29" s="2280"/>
      <c r="E29" s="2280"/>
      <c r="F29" s="2282"/>
      <c r="G29" s="1543">
        <v>3547795</v>
      </c>
      <c r="H29" s="1543">
        <v>16771305</v>
      </c>
      <c r="J29" s="2156"/>
    </row>
    <row r="30" spans="1:10">
      <c r="A30" s="1250">
        <v>23</v>
      </c>
      <c r="B30" s="1255" t="s">
        <v>5475</v>
      </c>
      <c r="C30" s="921"/>
      <c r="D30" s="921"/>
      <c r="E30" s="921"/>
      <c r="F30" s="1256"/>
      <c r="G30" s="151">
        <f>G21-G22+G23+G24+SUM(G26:G29)</f>
        <v>49605318</v>
      </c>
      <c r="H30" s="151">
        <v>64464830</v>
      </c>
      <c r="J30" s="2156"/>
    </row>
    <row r="31" spans="1:10" ht="15.75">
      <c r="A31" s="1250">
        <v>24</v>
      </c>
      <c r="B31" s="1254" t="s">
        <v>1998</v>
      </c>
      <c r="C31" s="921"/>
      <c r="D31" s="921"/>
      <c r="E31" s="921"/>
      <c r="F31" s="1256"/>
      <c r="G31" s="1419"/>
      <c r="H31" s="1419"/>
      <c r="J31" s="2156"/>
    </row>
    <row r="32" spans="1:10">
      <c r="A32" s="1250">
        <v>25</v>
      </c>
      <c r="B32" s="1255" t="s">
        <v>2000</v>
      </c>
      <c r="C32" s="921"/>
      <c r="D32" s="921"/>
      <c r="E32" s="921"/>
      <c r="F32" s="1256" t="s">
        <v>1965</v>
      </c>
      <c r="G32" s="151">
        <v>11129599</v>
      </c>
      <c r="H32" s="151">
        <v>14053145</v>
      </c>
      <c r="J32" s="2156"/>
    </row>
    <row r="33" spans="1:10">
      <c r="A33" s="1250">
        <v>26</v>
      </c>
      <c r="B33" s="1255" t="s">
        <v>2002</v>
      </c>
      <c r="C33" s="921"/>
      <c r="D33" s="921"/>
      <c r="E33" s="921"/>
      <c r="F33" s="1256" t="s">
        <v>1965</v>
      </c>
      <c r="G33" s="151">
        <v>70473060</v>
      </c>
      <c r="H33" s="151">
        <v>2207419</v>
      </c>
      <c r="J33" s="2156"/>
    </row>
    <row r="34" spans="1:10">
      <c r="A34" s="1250">
        <v>27</v>
      </c>
      <c r="B34" s="1255" t="s">
        <v>2004</v>
      </c>
      <c r="C34" s="921"/>
      <c r="D34" s="921"/>
      <c r="E34" s="921"/>
      <c r="F34" s="1256" t="s">
        <v>1965</v>
      </c>
      <c r="G34" s="151">
        <v>64000</v>
      </c>
      <c r="H34" s="151"/>
      <c r="J34" s="2156"/>
    </row>
    <row r="35" spans="1:10">
      <c r="A35" s="1250">
        <v>28</v>
      </c>
      <c r="B35" s="1255" t="s">
        <v>2006</v>
      </c>
      <c r="C35" s="921"/>
      <c r="D35" s="921"/>
      <c r="E35" s="921"/>
      <c r="F35" s="1256" t="s">
        <v>1965</v>
      </c>
      <c r="G35" s="151"/>
      <c r="H35" s="151"/>
      <c r="J35" s="2156"/>
    </row>
    <row r="36" spans="1:10">
      <c r="A36" s="1250">
        <v>29</v>
      </c>
      <c r="B36" s="1255" t="s">
        <v>2008</v>
      </c>
      <c r="C36" s="921"/>
      <c r="D36" s="921"/>
      <c r="E36" s="921"/>
      <c r="F36" s="1256"/>
      <c r="G36" s="151">
        <v>50625</v>
      </c>
      <c r="H36" s="151"/>
      <c r="J36" s="2156"/>
    </row>
    <row r="37" spans="1:10">
      <c r="A37" s="1250">
        <v>30</v>
      </c>
      <c r="B37" s="1255" t="s">
        <v>2010</v>
      </c>
      <c r="C37" s="921"/>
      <c r="D37" s="921"/>
      <c r="E37" s="921"/>
      <c r="F37" s="1256" t="s">
        <v>1965</v>
      </c>
      <c r="G37" s="151">
        <v>455849125</v>
      </c>
      <c r="H37" s="151">
        <v>457323155</v>
      </c>
      <c r="J37" s="2156"/>
    </row>
    <row r="38" spans="1:10">
      <c r="A38" s="1250">
        <v>31</v>
      </c>
      <c r="B38" s="1255" t="s">
        <v>230</v>
      </c>
      <c r="C38" s="921"/>
      <c r="D38" s="921"/>
      <c r="E38" s="921"/>
      <c r="F38" s="1256" t="s">
        <v>1965</v>
      </c>
      <c r="G38" s="151">
        <v>60784364</v>
      </c>
      <c r="H38" s="151">
        <v>61751223</v>
      </c>
      <c r="J38" s="2156"/>
    </row>
    <row r="39" spans="1:10">
      <c r="A39" s="1250">
        <v>32</v>
      </c>
      <c r="B39" s="1255" t="s">
        <v>232</v>
      </c>
      <c r="C39" s="921"/>
      <c r="D39" s="921"/>
      <c r="E39" s="921"/>
      <c r="F39" s="1256" t="s">
        <v>1965</v>
      </c>
      <c r="G39" s="151">
        <v>129065983</v>
      </c>
      <c r="H39" s="151">
        <v>124714314</v>
      </c>
      <c r="J39" s="2156"/>
    </row>
    <row r="40" spans="1:10">
      <c r="A40" s="1250">
        <v>33</v>
      </c>
      <c r="B40" s="1255" t="s">
        <v>234</v>
      </c>
      <c r="C40" s="921"/>
      <c r="D40" s="921"/>
      <c r="E40" s="921"/>
      <c r="F40" s="1256" t="s">
        <v>1965</v>
      </c>
      <c r="G40" s="151">
        <v>224752101</v>
      </c>
      <c r="H40" s="151">
        <v>761848662</v>
      </c>
      <c r="J40" s="2156"/>
    </row>
    <row r="41" spans="1:10">
      <c r="A41" s="1250">
        <v>34</v>
      </c>
      <c r="B41" s="1255" t="s">
        <v>236</v>
      </c>
      <c r="C41" s="921"/>
      <c r="D41" s="921"/>
      <c r="E41" s="921"/>
      <c r="F41" s="1256" t="s">
        <v>1965</v>
      </c>
      <c r="G41" s="151">
        <v>109970717</v>
      </c>
      <c r="H41" s="151">
        <v>29707227</v>
      </c>
      <c r="J41" s="2156"/>
    </row>
    <row r="42" spans="1:10">
      <c r="A42" s="1250">
        <v>35</v>
      </c>
      <c r="B42" s="1255" t="s">
        <v>237</v>
      </c>
      <c r="C42" s="921"/>
      <c r="D42" s="921"/>
      <c r="E42" s="921"/>
      <c r="F42" s="1256">
        <v>227</v>
      </c>
      <c r="G42" s="151"/>
      <c r="H42" s="151"/>
      <c r="J42" s="2156"/>
    </row>
    <row r="43" spans="1:10">
      <c r="A43" s="1250">
        <v>36</v>
      </c>
      <c r="B43" s="1255" t="s">
        <v>238</v>
      </c>
      <c r="C43" s="921"/>
      <c r="D43" s="921"/>
      <c r="E43" s="921"/>
      <c r="F43" s="1256">
        <v>227</v>
      </c>
      <c r="G43" s="151"/>
      <c r="H43" s="151"/>
      <c r="J43" s="2156"/>
    </row>
    <row r="44" spans="1:10">
      <c r="A44" s="1250">
        <v>37</v>
      </c>
      <c r="B44" s="1255" t="s">
        <v>239</v>
      </c>
      <c r="C44" s="921"/>
      <c r="D44" s="921"/>
      <c r="E44" s="921"/>
      <c r="F44" s="1256">
        <v>227</v>
      </c>
      <c r="G44" s="151"/>
      <c r="H44" s="151"/>
      <c r="J44" s="2156"/>
    </row>
    <row r="45" spans="1:10">
      <c r="A45" s="1250">
        <v>38</v>
      </c>
      <c r="B45" s="1255" t="s">
        <v>1043</v>
      </c>
      <c r="C45" s="921"/>
      <c r="D45" s="921"/>
      <c r="E45" s="921"/>
      <c r="F45" s="1256">
        <v>227</v>
      </c>
      <c r="G45" s="151">
        <v>41787452</v>
      </c>
      <c r="H45" s="151">
        <v>43840870</v>
      </c>
      <c r="J45" s="2156"/>
    </row>
    <row r="46" spans="1:10">
      <c r="A46" s="1250">
        <v>39</v>
      </c>
      <c r="B46" s="1255" t="s">
        <v>1044</v>
      </c>
      <c r="C46" s="921"/>
      <c r="D46" s="921"/>
      <c r="E46" s="921"/>
      <c r="F46" s="1256">
        <v>227</v>
      </c>
      <c r="G46" s="151"/>
      <c r="H46" s="151"/>
      <c r="J46" s="2156"/>
    </row>
    <row r="47" spans="1:10">
      <c r="A47" s="1250">
        <v>40</v>
      </c>
      <c r="B47" s="1255" t="s">
        <v>1046</v>
      </c>
      <c r="C47" s="921"/>
      <c r="D47" s="921"/>
      <c r="E47" s="921"/>
      <c r="F47" s="1256">
        <v>227</v>
      </c>
      <c r="G47" s="151"/>
      <c r="H47" s="151"/>
      <c r="J47" s="2156"/>
    </row>
    <row r="48" spans="1:10">
      <c r="A48" s="1250">
        <v>41</v>
      </c>
      <c r="B48" s="1255" t="s">
        <v>1048</v>
      </c>
      <c r="C48" s="921"/>
      <c r="D48" s="921"/>
      <c r="E48" s="921"/>
      <c r="F48" s="1256" t="s">
        <v>1049</v>
      </c>
      <c r="G48" s="151"/>
      <c r="H48" s="151"/>
      <c r="J48" s="2156"/>
    </row>
    <row r="49" spans="1:10">
      <c r="A49" s="1250">
        <v>42</v>
      </c>
      <c r="B49" s="1255" t="s">
        <v>1051</v>
      </c>
      <c r="C49" s="921"/>
      <c r="D49" s="921"/>
      <c r="E49" s="921"/>
      <c r="F49" s="1256" t="s">
        <v>1384</v>
      </c>
      <c r="G49" s="151"/>
      <c r="H49" s="151"/>
      <c r="J49" s="2156"/>
    </row>
    <row r="50" spans="1:10">
      <c r="A50" s="1250">
        <v>43</v>
      </c>
      <c r="B50" s="1255" t="s">
        <v>1053</v>
      </c>
      <c r="C50" s="921"/>
      <c r="D50" s="921"/>
      <c r="E50" s="921"/>
      <c r="F50" s="1256" t="s">
        <v>1384</v>
      </c>
      <c r="G50" s="151"/>
      <c r="H50" s="151"/>
      <c r="J50" s="2156"/>
    </row>
    <row r="51" spans="1:10">
      <c r="A51" s="1250">
        <v>44</v>
      </c>
      <c r="B51" s="1255" t="s">
        <v>1055</v>
      </c>
      <c r="C51" s="921"/>
      <c r="D51" s="921"/>
      <c r="E51" s="921"/>
      <c r="F51" s="1256" t="s">
        <v>1965</v>
      </c>
      <c r="G51" s="151">
        <v>2596695</v>
      </c>
      <c r="H51" s="151"/>
      <c r="J51" s="2156"/>
    </row>
    <row r="52" spans="1:10">
      <c r="A52" s="1250">
        <v>45</v>
      </c>
      <c r="B52" s="1255" t="s">
        <v>1057</v>
      </c>
      <c r="C52" s="921"/>
      <c r="D52" s="921"/>
      <c r="E52" s="921"/>
      <c r="F52" s="1256" t="s">
        <v>1965</v>
      </c>
      <c r="G52" s="151">
        <v>43713623</v>
      </c>
      <c r="H52" s="151">
        <v>47180301</v>
      </c>
      <c r="J52" s="2156"/>
    </row>
    <row r="53" spans="1:10">
      <c r="A53" s="1250">
        <v>46</v>
      </c>
      <c r="B53" s="1255" t="s">
        <v>1928</v>
      </c>
      <c r="C53" s="921"/>
      <c r="D53" s="921"/>
      <c r="E53" s="921"/>
      <c r="F53" s="1256" t="s">
        <v>1965</v>
      </c>
      <c r="G53" s="151"/>
      <c r="H53" s="151"/>
      <c r="J53" s="2156"/>
    </row>
    <row r="54" spans="1:10">
      <c r="A54" s="1250">
        <v>47</v>
      </c>
      <c r="B54" s="1255" t="s">
        <v>1060</v>
      </c>
      <c r="C54" s="921"/>
      <c r="D54" s="921"/>
      <c r="E54" s="921"/>
      <c r="F54" s="1256" t="s">
        <v>1965</v>
      </c>
      <c r="G54" s="151">
        <v>26796167</v>
      </c>
      <c r="H54" s="151">
        <v>39147570</v>
      </c>
      <c r="J54" s="2156"/>
    </row>
    <row r="55" spans="1:10">
      <c r="A55" s="1250">
        <v>48</v>
      </c>
      <c r="B55" s="1255" t="s">
        <v>1062</v>
      </c>
      <c r="C55" s="921"/>
      <c r="D55" s="921"/>
      <c r="E55" s="921"/>
      <c r="F55" s="1256" t="s">
        <v>1965</v>
      </c>
      <c r="G55" s="151"/>
      <c r="H55" s="151"/>
      <c r="J55" s="2156"/>
    </row>
    <row r="56" spans="1:10">
      <c r="A56" s="1250">
        <v>49</v>
      </c>
      <c r="B56" s="1255" t="s">
        <v>1064</v>
      </c>
      <c r="C56" s="921"/>
      <c r="D56" s="921"/>
      <c r="E56" s="921"/>
      <c r="F56" s="1256" t="s">
        <v>1965</v>
      </c>
      <c r="G56" s="151">
        <v>13161</v>
      </c>
      <c r="H56" s="151">
        <v>13161</v>
      </c>
      <c r="J56" s="2156"/>
    </row>
    <row r="57" spans="1:10">
      <c r="A57" s="1250">
        <v>50</v>
      </c>
      <c r="B57" s="1255" t="s">
        <v>1066</v>
      </c>
      <c r="C57" s="921"/>
      <c r="D57" s="921"/>
      <c r="E57" s="921"/>
      <c r="F57" s="1256" t="s">
        <v>1965</v>
      </c>
      <c r="G57" s="151">
        <v>12062258</v>
      </c>
      <c r="H57" s="151">
        <v>7975894</v>
      </c>
      <c r="J57" s="2156"/>
    </row>
    <row r="58" spans="1:10">
      <c r="A58" s="1250">
        <v>51</v>
      </c>
      <c r="B58" s="1255" t="s">
        <v>1068</v>
      </c>
      <c r="C58" s="921"/>
      <c r="D58" s="921"/>
      <c r="E58" s="921"/>
      <c r="F58" s="1256" t="s">
        <v>1965</v>
      </c>
      <c r="G58" s="151">
        <v>138405371</v>
      </c>
      <c r="H58" s="151">
        <v>152690243</v>
      </c>
      <c r="J58" s="2156"/>
    </row>
    <row r="59" spans="1:10">
      <c r="A59" s="1250">
        <v>52</v>
      </c>
      <c r="B59" s="2279" t="s">
        <v>1070</v>
      </c>
      <c r="C59" s="2280"/>
      <c r="D59" s="2280"/>
      <c r="E59" s="2280"/>
      <c r="F59" s="2282"/>
      <c r="G59" s="1543">
        <v>2689218</v>
      </c>
      <c r="H59" s="1543">
        <v>2813205</v>
      </c>
      <c r="J59" s="2156"/>
    </row>
    <row r="60" spans="1:10">
      <c r="A60" s="1250">
        <v>53</v>
      </c>
      <c r="B60" s="2279" t="s">
        <v>4178</v>
      </c>
      <c r="C60" s="2280"/>
      <c r="D60" s="2280"/>
      <c r="E60" s="2280"/>
      <c r="F60" s="2282"/>
      <c r="G60" s="1543">
        <v>25348280</v>
      </c>
      <c r="H60" s="1543">
        <v>16174108</v>
      </c>
      <c r="J60" s="2156"/>
    </row>
    <row r="61" spans="1:10" ht="15.75" thickBot="1">
      <c r="A61" s="1899">
        <v>54</v>
      </c>
      <c r="B61" s="1257" t="s">
        <v>5476</v>
      </c>
      <c r="C61" s="932"/>
      <c r="D61" s="932"/>
      <c r="E61" s="932"/>
      <c r="F61" s="1258"/>
      <c r="G61" s="1259">
        <f>SUM(G32:G38)-G39+SUM(G40:G49)-G50+SUM(G51:G60)</f>
        <v>1097419833</v>
      </c>
      <c r="H61" s="1259">
        <f>SUM(H32:H38)-H39+SUM(H40:H49)-H50+SUM(H51:H60)</f>
        <v>1512011869</v>
      </c>
      <c r="J61" s="2156"/>
    </row>
    <row r="62" spans="1:10">
      <c r="A62" s="934" t="s">
        <v>1072</v>
      </c>
      <c r="B62" s="902"/>
      <c r="C62" s="924"/>
      <c r="D62" s="924"/>
      <c r="E62" s="924"/>
      <c r="F62" s="924"/>
      <c r="G62" s="143"/>
      <c r="H62" s="143"/>
      <c r="J62" s="2156"/>
    </row>
    <row r="63" spans="1:10">
      <c r="A63" s="924" t="s">
        <v>1073</v>
      </c>
      <c r="B63" s="924"/>
      <c r="C63" s="924"/>
      <c r="D63" s="12"/>
      <c r="E63" s="924"/>
      <c r="F63" s="924"/>
      <c r="G63" s="143"/>
      <c r="H63" s="143"/>
      <c r="J63" s="2156"/>
    </row>
    <row r="64" spans="1:10">
      <c r="A64" s="924"/>
      <c r="B64" s="924"/>
      <c r="C64" s="924"/>
      <c r="D64" s="12"/>
      <c r="E64" s="924"/>
      <c r="F64" s="924"/>
      <c r="G64" s="143"/>
      <c r="H64" s="143"/>
      <c r="J64" s="2156"/>
    </row>
    <row r="65" spans="1:10" ht="15.75" thickBot="1">
      <c r="A65" s="902"/>
      <c r="B65" s="902"/>
      <c r="C65" s="902"/>
      <c r="D65" s="902"/>
      <c r="E65" s="902"/>
      <c r="F65" s="902"/>
      <c r="G65" s="139"/>
      <c r="H65" s="139"/>
      <c r="J65" s="2156"/>
    </row>
    <row r="66" spans="1:10">
      <c r="A66" s="1263"/>
      <c r="B66" s="1241" t="s">
        <v>5587</v>
      </c>
      <c r="C66" s="1242" t="s">
        <v>1433</v>
      </c>
      <c r="D66" s="1243"/>
      <c r="E66" s="1243"/>
      <c r="F66" s="1241"/>
      <c r="G66" s="1921" t="s">
        <v>1836</v>
      </c>
      <c r="H66" s="1922" t="s">
        <v>1837</v>
      </c>
      <c r="J66" s="2156"/>
    </row>
    <row r="67" spans="1:10">
      <c r="A67" s="923"/>
      <c r="B67" s="901" t="str">
        <f>'Data Sheet'!$C$25</f>
        <v xml:space="preserve"> Niagara Mohawk Power Corporation </v>
      </c>
      <c r="C67" s="1244" t="s">
        <v>1434</v>
      </c>
      <c r="D67" s="30" t="s">
        <v>5576</v>
      </c>
      <c r="E67" s="902"/>
      <c r="F67" s="1264" t="s">
        <v>1436</v>
      </c>
      <c r="G67" s="1923" t="s">
        <v>1839</v>
      </c>
      <c r="H67" s="1530"/>
      <c r="J67" s="2156"/>
    </row>
    <row r="68" spans="1:10">
      <c r="A68" s="927"/>
      <c r="B68" s="928"/>
      <c r="C68" s="1245" t="s">
        <v>1437</v>
      </c>
      <c r="D68" s="38" t="s">
        <v>1435</v>
      </c>
      <c r="E68" s="928"/>
      <c r="F68" s="1265" t="s">
        <v>1438</v>
      </c>
      <c r="G68" s="755" t="str">
        <f>'Data Sheet'!$C$40</f>
        <v>June 1, 2015</v>
      </c>
      <c r="H68" s="1413" t="str">
        <f>'Data Sheet'!$C$38</f>
        <v>December 31, 2014</v>
      </c>
      <c r="J68" s="2156"/>
    </row>
    <row r="69" spans="1:10" ht="15.75">
      <c r="A69" s="1246" t="s">
        <v>1074</v>
      </c>
      <c r="B69" s="1266"/>
      <c r="C69" s="921"/>
      <c r="D69" s="921"/>
      <c r="E69" s="921"/>
      <c r="F69" s="921"/>
      <c r="G69" s="921"/>
      <c r="H69" s="922"/>
      <c r="J69" s="2156"/>
    </row>
    <row r="70" spans="1:10">
      <c r="A70" s="1267"/>
      <c r="B70" s="924"/>
      <c r="C70" s="924"/>
      <c r="D70" s="924"/>
      <c r="E70" s="924"/>
      <c r="F70" s="1248" t="s">
        <v>1850</v>
      </c>
      <c r="G70" s="1248" t="s">
        <v>1949</v>
      </c>
      <c r="H70" s="1249" t="s">
        <v>1949</v>
      </c>
      <c r="J70" s="2156"/>
    </row>
    <row r="71" spans="1:10">
      <c r="A71" s="1267" t="s">
        <v>1843</v>
      </c>
      <c r="B71" s="924" t="s">
        <v>341</v>
      </c>
      <c r="C71" s="924"/>
      <c r="D71" s="924"/>
      <c r="E71" s="924"/>
      <c r="F71" s="1248" t="s">
        <v>3228</v>
      </c>
      <c r="G71" s="1248" t="s">
        <v>1950</v>
      </c>
      <c r="H71" s="1249" t="s">
        <v>2684</v>
      </c>
      <c r="J71" s="2156"/>
    </row>
    <row r="72" spans="1:10">
      <c r="A72" s="1253" t="s">
        <v>1846</v>
      </c>
      <c r="B72" s="921" t="s">
        <v>3230</v>
      </c>
      <c r="C72" s="921"/>
      <c r="D72" s="921"/>
      <c r="E72" s="921"/>
      <c r="F72" s="1251" t="s">
        <v>3231</v>
      </c>
      <c r="G72" s="1251" t="s">
        <v>3232</v>
      </c>
      <c r="H72" s="1252" t="s">
        <v>3233</v>
      </c>
      <c r="J72" s="2156"/>
    </row>
    <row r="73" spans="1:10" ht="15.75">
      <c r="A73" s="1250">
        <v>55</v>
      </c>
      <c r="B73" s="1254" t="s">
        <v>1076</v>
      </c>
      <c r="C73" s="921"/>
      <c r="D73" s="921"/>
      <c r="E73" s="921"/>
      <c r="F73" s="1268"/>
      <c r="G73" s="1418"/>
      <c r="H73" s="1419"/>
      <c r="J73" s="2156"/>
    </row>
    <row r="74" spans="1:10">
      <c r="A74" s="1250">
        <v>56</v>
      </c>
      <c r="B74" s="1255" t="s">
        <v>1077</v>
      </c>
      <c r="C74" s="921"/>
      <c r="D74" s="921"/>
      <c r="E74" s="921"/>
      <c r="F74" s="1245" t="s">
        <v>1078</v>
      </c>
      <c r="G74" s="149">
        <v>21064201</v>
      </c>
      <c r="H74" s="149">
        <v>23801494</v>
      </c>
      <c r="J74" s="2156"/>
    </row>
    <row r="75" spans="1:10">
      <c r="A75" s="1250">
        <v>57</v>
      </c>
      <c r="B75" s="1255" t="s">
        <v>1079</v>
      </c>
      <c r="C75" s="921"/>
      <c r="D75" s="921"/>
      <c r="E75" s="921"/>
      <c r="F75" s="1245">
        <v>230</v>
      </c>
      <c r="G75" s="151"/>
      <c r="H75" s="151"/>
      <c r="J75" s="2156"/>
    </row>
    <row r="76" spans="1:10">
      <c r="A76" s="1250">
        <v>58</v>
      </c>
      <c r="B76" s="1255" t="s">
        <v>1080</v>
      </c>
      <c r="C76" s="921"/>
      <c r="D76" s="921"/>
      <c r="E76" s="921"/>
      <c r="F76" s="1245">
        <v>230</v>
      </c>
      <c r="G76" s="151"/>
      <c r="H76" s="151"/>
      <c r="J76" s="2156"/>
    </row>
    <row r="77" spans="1:10">
      <c r="A77" s="1250">
        <v>59</v>
      </c>
      <c r="B77" s="1255" t="s">
        <v>1081</v>
      </c>
      <c r="C77" s="921"/>
      <c r="D77" s="921"/>
      <c r="E77" s="921"/>
      <c r="F77" s="1245">
        <v>232</v>
      </c>
      <c r="G77" s="151">
        <v>1179298837</v>
      </c>
      <c r="H77" s="151">
        <v>1182085824</v>
      </c>
      <c r="J77" s="2156"/>
    </row>
    <row r="78" spans="1:10">
      <c r="A78" s="1250">
        <v>60</v>
      </c>
      <c r="B78" s="1255" t="s">
        <v>1082</v>
      </c>
      <c r="C78" s="921"/>
      <c r="D78" s="921"/>
      <c r="E78" s="921"/>
      <c r="F78" s="1245" t="s">
        <v>1078</v>
      </c>
      <c r="G78" s="151">
        <v>3517310</v>
      </c>
      <c r="H78" s="151">
        <v>8240486</v>
      </c>
      <c r="J78" s="2156"/>
    </row>
    <row r="79" spans="1:10">
      <c r="A79" s="1250">
        <v>61</v>
      </c>
      <c r="B79" s="1255" t="s">
        <v>1083</v>
      </c>
      <c r="C79" s="921"/>
      <c r="D79" s="921"/>
      <c r="E79" s="921"/>
      <c r="F79" s="1245" t="s">
        <v>1078</v>
      </c>
      <c r="G79" s="151"/>
      <c r="H79" s="151"/>
      <c r="J79" s="2156"/>
    </row>
    <row r="80" spans="1:10">
      <c r="A80" s="1250">
        <v>62</v>
      </c>
      <c r="B80" s="1255" t="s">
        <v>1084</v>
      </c>
      <c r="C80" s="921"/>
      <c r="D80" s="921"/>
      <c r="E80" s="921"/>
      <c r="F80" s="1245" t="s">
        <v>1078</v>
      </c>
      <c r="G80" s="151">
        <v>3330057</v>
      </c>
      <c r="H80" s="151">
        <v>1063161</v>
      </c>
      <c r="J80" s="2156"/>
    </row>
    <row r="81" spans="1:11">
      <c r="A81" s="1250">
        <v>63</v>
      </c>
      <c r="B81" s="1255" t="s">
        <v>1085</v>
      </c>
      <c r="C81" s="921"/>
      <c r="D81" s="921"/>
      <c r="E81" s="921"/>
      <c r="F81" s="1245" t="s">
        <v>1078</v>
      </c>
      <c r="G81" s="151">
        <v>36975</v>
      </c>
      <c r="H81" s="151"/>
      <c r="J81" s="2156"/>
    </row>
    <row r="82" spans="1:11">
      <c r="A82" s="1250">
        <v>64</v>
      </c>
      <c r="B82" s="1255" t="s">
        <v>1086</v>
      </c>
      <c r="C82" s="921"/>
      <c r="D82" s="921"/>
      <c r="E82" s="921"/>
      <c r="F82" s="1245">
        <v>233</v>
      </c>
      <c r="G82" s="151">
        <v>317627675</v>
      </c>
      <c r="H82" s="151">
        <v>342715444</v>
      </c>
      <c r="J82" s="2156"/>
    </row>
    <row r="83" spans="1:11">
      <c r="A83" s="1250">
        <v>65</v>
      </c>
      <c r="B83" s="1255" t="s">
        <v>1087</v>
      </c>
      <c r="C83" s="921"/>
      <c r="D83" s="921"/>
      <c r="E83" s="921"/>
      <c r="F83" s="1245" t="s">
        <v>1078</v>
      </c>
      <c r="G83" s="151"/>
      <c r="H83" s="151"/>
      <c r="J83" s="2156"/>
    </row>
    <row r="84" spans="1:11">
      <c r="A84" s="1250">
        <v>66</v>
      </c>
      <c r="B84" s="1255" t="s">
        <v>1088</v>
      </c>
      <c r="C84" s="921"/>
      <c r="D84" s="921"/>
      <c r="E84" s="921"/>
      <c r="F84" s="1245" t="s">
        <v>2263</v>
      </c>
      <c r="G84" s="151"/>
      <c r="H84" s="151"/>
      <c r="J84" s="2156"/>
    </row>
    <row r="85" spans="1:11">
      <c r="A85" s="1250">
        <v>67</v>
      </c>
      <c r="B85" s="1255" t="s">
        <v>1089</v>
      </c>
      <c r="C85" s="921"/>
      <c r="D85" s="921"/>
      <c r="E85" s="921"/>
      <c r="F85" s="1245" t="s">
        <v>1078</v>
      </c>
      <c r="G85" s="151">
        <v>18521340</v>
      </c>
      <c r="H85" s="151">
        <v>15773644</v>
      </c>
      <c r="J85" s="2156"/>
    </row>
    <row r="86" spans="1:11">
      <c r="A86" s="1250">
        <v>68</v>
      </c>
      <c r="B86" s="1255" t="s">
        <v>1090</v>
      </c>
      <c r="C86" s="921"/>
      <c r="D86" s="921"/>
      <c r="E86" s="921"/>
      <c r="F86" s="1245">
        <v>234</v>
      </c>
      <c r="G86" s="151">
        <v>576075123</v>
      </c>
      <c r="H86" s="151">
        <v>649977636</v>
      </c>
      <c r="J86" s="2156"/>
    </row>
    <row r="87" spans="1:11">
      <c r="A87" s="1250">
        <v>69</v>
      </c>
      <c r="B87" s="1255" t="s">
        <v>1091</v>
      </c>
      <c r="C87" s="921"/>
      <c r="D87" s="921"/>
      <c r="E87" s="921"/>
      <c r="F87" s="1245" t="s">
        <v>1078</v>
      </c>
      <c r="G87" s="151"/>
      <c r="H87" s="151"/>
      <c r="J87" s="2156"/>
    </row>
    <row r="88" spans="1:11">
      <c r="A88" s="1250">
        <v>70</v>
      </c>
      <c r="B88" s="1255" t="s">
        <v>5477</v>
      </c>
      <c r="C88" s="921"/>
      <c r="D88" s="921"/>
      <c r="E88" s="921"/>
      <c r="F88" s="1268"/>
      <c r="G88" s="151">
        <f>SUM(G74:G87)</f>
        <v>2119471518</v>
      </c>
      <c r="H88" s="151">
        <f>SUM(H74:H87)</f>
        <v>2223657689</v>
      </c>
      <c r="J88" s="2156"/>
    </row>
    <row r="89" spans="1:11">
      <c r="A89" s="1250">
        <v>71</v>
      </c>
      <c r="B89" s="934" t="s">
        <v>5479</v>
      </c>
      <c r="C89" s="924"/>
      <c r="D89" s="924"/>
      <c r="E89" s="924"/>
      <c r="F89" s="1269"/>
      <c r="G89" s="157"/>
      <c r="H89" s="157"/>
      <c r="J89" s="2156"/>
    </row>
    <row r="90" spans="1:11">
      <c r="A90" s="1253"/>
      <c r="B90" s="1255" t="s">
        <v>5478</v>
      </c>
      <c r="C90" s="921"/>
      <c r="D90" s="921"/>
      <c r="E90" s="921"/>
      <c r="F90" s="1268"/>
      <c r="G90" s="154">
        <f>G17+G18+G19+G30+G61+G88</f>
        <v>10185466339.610001</v>
      </c>
      <c r="H90" s="2226">
        <f>H17+H18+H19+H30+H61+H88</f>
        <v>11165040335.610001</v>
      </c>
      <c r="J90" s="2156"/>
    </row>
    <row r="91" spans="1:11">
      <c r="A91" s="923"/>
      <c r="B91" s="924"/>
      <c r="C91" s="924"/>
      <c r="D91" s="924"/>
      <c r="E91" s="924"/>
      <c r="F91" s="902"/>
      <c r="G91" s="139"/>
      <c r="H91" s="140"/>
      <c r="J91" s="2156"/>
    </row>
    <row r="92" spans="1:11">
      <c r="A92" s="923"/>
      <c r="B92" s="924"/>
      <c r="C92" s="924"/>
      <c r="D92" s="924"/>
      <c r="E92" s="924"/>
      <c r="F92" s="902"/>
      <c r="G92" s="139"/>
      <c r="H92" s="140"/>
      <c r="J92" s="2156"/>
    </row>
    <row r="93" spans="1:11">
      <c r="A93" s="923"/>
      <c r="B93" s="924"/>
      <c r="C93" s="924"/>
      <c r="D93" s="924"/>
      <c r="E93" s="924"/>
      <c r="F93" s="902"/>
      <c r="G93" s="139"/>
      <c r="H93" s="140"/>
      <c r="J93" s="2156"/>
      <c r="K93" s="1586"/>
    </row>
    <row r="94" spans="1:11">
      <c r="A94" s="923"/>
      <c r="B94" s="924"/>
      <c r="C94" s="924"/>
      <c r="D94" s="924"/>
      <c r="E94" s="924"/>
      <c r="F94" s="902"/>
      <c r="G94" s="139"/>
      <c r="H94" s="140"/>
    </row>
    <row r="95" spans="1:11">
      <c r="A95" s="923"/>
      <c r="B95" s="924"/>
      <c r="C95" s="924"/>
      <c r="D95" s="924"/>
      <c r="E95" s="924"/>
      <c r="F95" s="902"/>
      <c r="G95" s="139"/>
      <c r="H95" s="140"/>
    </row>
    <row r="96" spans="1:11">
      <c r="A96" s="923"/>
      <c r="B96" s="924"/>
      <c r="C96" s="924"/>
      <c r="D96" s="924"/>
      <c r="E96" s="924"/>
      <c r="F96" s="902"/>
      <c r="G96" s="139"/>
      <c r="H96" s="140"/>
    </row>
    <row r="97" spans="1:8">
      <c r="A97" s="923"/>
      <c r="B97" s="924"/>
      <c r="C97" s="924"/>
      <c r="D97" s="924"/>
      <c r="E97" s="924"/>
      <c r="F97" s="902"/>
      <c r="G97" s="139"/>
      <c r="H97" s="140"/>
    </row>
    <row r="98" spans="1:8">
      <c r="A98" s="923"/>
      <c r="B98" s="924"/>
      <c r="C98" s="924"/>
      <c r="D98" s="924"/>
      <c r="E98" s="924"/>
      <c r="F98" s="902"/>
      <c r="G98" s="139"/>
      <c r="H98" s="140"/>
    </row>
    <row r="99" spans="1:8">
      <c r="A99" s="923"/>
      <c r="B99" s="924"/>
      <c r="C99" s="924"/>
      <c r="D99" s="924"/>
      <c r="E99" s="924"/>
      <c r="F99" s="902"/>
      <c r="G99" s="139"/>
      <c r="H99" s="140"/>
    </row>
    <row r="100" spans="1:8">
      <c r="A100" s="923"/>
      <c r="B100" s="924"/>
      <c r="C100" s="924"/>
      <c r="D100" s="924"/>
      <c r="E100" s="924"/>
      <c r="F100" s="902"/>
      <c r="G100" s="139"/>
      <c r="H100" s="140"/>
    </row>
    <row r="101" spans="1:8">
      <c r="A101" s="923"/>
      <c r="B101" s="924"/>
      <c r="C101" s="924"/>
      <c r="D101" s="924"/>
      <c r="E101" s="924"/>
      <c r="F101" s="902"/>
      <c r="G101" s="139"/>
      <c r="H101" s="140"/>
    </row>
    <row r="102" spans="1:8">
      <c r="A102" s="923"/>
      <c r="B102" s="924"/>
      <c r="C102" s="924"/>
      <c r="D102" s="924"/>
      <c r="E102" s="924"/>
      <c r="F102" s="902"/>
      <c r="G102" s="139"/>
      <c r="H102" s="140"/>
    </row>
    <row r="103" spans="1:8">
      <c r="A103" s="923"/>
      <c r="B103" s="924"/>
      <c r="C103" s="924"/>
      <c r="D103" s="924"/>
      <c r="E103" s="924"/>
      <c r="F103" s="902"/>
      <c r="G103" s="139"/>
      <c r="H103" s="140"/>
    </row>
    <row r="104" spans="1:8">
      <c r="A104" s="923"/>
      <c r="B104" s="924"/>
      <c r="C104" s="924"/>
      <c r="D104" s="924"/>
      <c r="E104" s="924"/>
      <c r="F104" s="902"/>
      <c r="G104" s="139"/>
      <c r="H104" s="140"/>
    </row>
    <row r="105" spans="1:8">
      <c r="A105" s="923"/>
      <c r="B105" s="924"/>
      <c r="C105" s="924"/>
      <c r="D105" s="924"/>
      <c r="E105" s="924"/>
      <c r="F105" s="902"/>
      <c r="G105" s="139"/>
      <c r="H105" s="140"/>
    </row>
    <row r="106" spans="1:8">
      <c r="A106" s="923"/>
      <c r="B106" s="924"/>
      <c r="C106" s="924"/>
      <c r="D106" s="924"/>
      <c r="E106" s="924"/>
      <c r="F106" s="902"/>
      <c r="G106" s="139"/>
      <c r="H106" s="140"/>
    </row>
    <row r="107" spans="1:8">
      <c r="A107" s="923"/>
      <c r="B107" s="924"/>
      <c r="C107" s="924"/>
      <c r="D107" s="924"/>
      <c r="E107" s="924"/>
      <c r="F107" s="902"/>
      <c r="G107" s="139"/>
      <c r="H107" s="140"/>
    </row>
    <row r="108" spans="1:8">
      <c r="A108" s="923"/>
      <c r="B108" s="924"/>
      <c r="C108" s="924"/>
      <c r="D108" s="924"/>
      <c r="E108" s="924"/>
      <c r="F108" s="902"/>
      <c r="G108" s="139"/>
      <c r="H108" s="140"/>
    </row>
    <row r="109" spans="1:8">
      <c r="A109" s="923"/>
      <c r="B109" s="924"/>
      <c r="C109" s="924"/>
      <c r="D109" s="924"/>
      <c r="E109" s="924"/>
      <c r="F109" s="902"/>
      <c r="G109" s="139"/>
      <c r="H109" s="140"/>
    </row>
    <row r="110" spans="1:8">
      <c r="A110" s="923"/>
      <c r="B110" s="924"/>
      <c r="C110" s="924"/>
      <c r="D110" s="924"/>
      <c r="E110" s="924"/>
      <c r="F110" s="902"/>
      <c r="G110" s="139"/>
      <c r="H110" s="140"/>
    </row>
    <row r="111" spans="1:8">
      <c r="A111" s="923"/>
      <c r="B111" s="924"/>
      <c r="C111" s="924"/>
      <c r="D111" s="924"/>
      <c r="E111" s="924"/>
      <c r="F111" s="902"/>
      <c r="G111" s="139"/>
      <c r="H111" s="140"/>
    </row>
    <row r="112" spans="1:8">
      <c r="A112" s="923"/>
      <c r="B112" s="924"/>
      <c r="C112" s="924"/>
      <c r="D112" s="924"/>
      <c r="E112" s="924"/>
      <c r="F112" s="902"/>
      <c r="G112" s="139"/>
      <c r="H112" s="140"/>
    </row>
    <row r="113" spans="1:10">
      <c r="A113" s="923"/>
      <c r="B113" s="902"/>
      <c r="C113" s="924"/>
      <c r="D113" s="924"/>
      <c r="E113" s="924"/>
      <c r="F113" s="902"/>
      <c r="G113" s="139"/>
      <c r="H113" s="140"/>
    </row>
    <row r="114" spans="1:10">
      <c r="A114" s="923"/>
      <c r="B114" s="902"/>
      <c r="C114" s="924"/>
      <c r="D114" s="924"/>
      <c r="E114" s="924"/>
      <c r="F114" s="902"/>
      <c r="G114" s="139"/>
      <c r="H114" s="140"/>
    </row>
    <row r="115" spans="1:10">
      <c r="A115" s="923"/>
      <c r="B115" s="902"/>
      <c r="C115" s="924"/>
      <c r="D115" s="924"/>
      <c r="E115" s="924"/>
      <c r="F115" s="902"/>
      <c r="G115" s="139"/>
      <c r="H115" s="140"/>
    </row>
    <row r="116" spans="1:10">
      <c r="A116" s="923"/>
      <c r="B116" s="902"/>
      <c r="C116" s="924"/>
      <c r="D116" s="924"/>
      <c r="E116" s="924"/>
      <c r="F116" s="902"/>
      <c r="G116" s="139"/>
      <c r="H116" s="140"/>
    </row>
    <row r="117" spans="1:10">
      <c r="A117" s="923"/>
      <c r="B117" s="902"/>
      <c r="C117" s="924"/>
      <c r="D117" s="924"/>
      <c r="E117" s="924"/>
      <c r="F117" s="902"/>
      <c r="G117" s="139"/>
      <c r="H117" s="140"/>
    </row>
    <row r="118" spans="1:10">
      <c r="A118" s="923"/>
      <c r="B118" s="902"/>
      <c r="C118" s="924"/>
      <c r="D118" s="924"/>
      <c r="E118" s="924"/>
      <c r="F118" s="902"/>
      <c r="G118" s="139"/>
      <c r="H118" s="140"/>
    </row>
    <row r="119" spans="1:10">
      <c r="A119" s="923"/>
      <c r="B119" s="902"/>
      <c r="C119" s="924"/>
      <c r="D119" s="924"/>
      <c r="E119" s="924"/>
      <c r="F119" s="902"/>
      <c r="G119" s="139"/>
      <c r="H119" s="140"/>
    </row>
    <row r="120" spans="1:10">
      <c r="A120" s="923"/>
      <c r="B120" s="902"/>
      <c r="C120" s="924"/>
      <c r="D120" s="924"/>
      <c r="E120" s="924"/>
      <c r="F120" s="902"/>
      <c r="G120" s="139"/>
      <c r="H120" s="140"/>
    </row>
    <row r="121" spans="1:10" ht="15.75" thickBot="1">
      <c r="A121" s="930"/>
      <c r="B121" s="931"/>
      <c r="C121" s="932"/>
      <c r="D121" s="932"/>
      <c r="E121" s="932"/>
      <c r="F121" s="931"/>
      <c r="G121" s="141"/>
      <c r="H121" s="142"/>
    </row>
    <row r="122" spans="1:10">
      <c r="A122" s="934" t="s">
        <v>1092</v>
      </c>
      <c r="B122" s="902"/>
      <c r="C122" s="924"/>
      <c r="D122" s="924"/>
      <c r="E122" s="924"/>
      <c r="F122" s="902"/>
      <c r="G122" s="139"/>
      <c r="H122" s="139"/>
    </row>
    <row r="123" spans="1:10">
      <c r="A123" s="924" t="s">
        <v>1093</v>
      </c>
      <c r="B123" s="924"/>
      <c r="C123" s="924"/>
      <c r="D123" s="924"/>
      <c r="E123" s="924"/>
      <c r="F123" s="924"/>
      <c r="G123" s="143"/>
      <c r="H123" s="143"/>
    </row>
    <row r="124" spans="1:10">
      <c r="A124" s="924"/>
      <c r="B124" s="924"/>
      <c r="C124" s="924"/>
      <c r="D124" s="924"/>
      <c r="E124" s="924"/>
      <c r="F124" s="924"/>
      <c r="G124" s="143"/>
      <c r="H124" s="143"/>
    </row>
    <row r="125" spans="1:10" ht="15.75" thickBot="1">
      <c r="A125" s="902"/>
      <c r="B125" s="902"/>
      <c r="C125" s="902"/>
      <c r="D125" s="902"/>
      <c r="E125" s="902"/>
      <c r="F125" s="902"/>
      <c r="G125" s="139"/>
      <c r="H125" s="139"/>
    </row>
    <row r="126" spans="1:10">
      <c r="A126" s="1263"/>
      <c r="B126" s="1241" t="s">
        <v>5587</v>
      </c>
      <c r="C126" s="1242" t="s">
        <v>1433</v>
      </c>
      <c r="D126" s="1243"/>
      <c r="E126" s="1243"/>
      <c r="F126" s="1241"/>
      <c r="G126" s="1921" t="s">
        <v>1836</v>
      </c>
      <c r="H126" s="1922" t="s">
        <v>1837</v>
      </c>
      <c r="J126" s="2156"/>
    </row>
    <row r="127" spans="1:10">
      <c r="A127" s="923"/>
      <c r="B127" s="901" t="str">
        <f>'Data Sheet'!$C$25</f>
        <v xml:space="preserve"> Niagara Mohawk Power Corporation </v>
      </c>
      <c r="C127" s="1244" t="s">
        <v>1434</v>
      </c>
      <c r="D127" s="30" t="s">
        <v>5576</v>
      </c>
      <c r="E127" s="902"/>
      <c r="F127" s="1264" t="s">
        <v>1436</v>
      </c>
      <c r="G127" s="1923" t="s">
        <v>1839</v>
      </c>
      <c r="H127" s="1530"/>
      <c r="J127" s="2156"/>
    </row>
    <row r="128" spans="1:10">
      <c r="A128" s="927"/>
      <c r="B128" s="928"/>
      <c r="C128" s="1245" t="s">
        <v>1437</v>
      </c>
      <c r="D128" s="38" t="s">
        <v>1435</v>
      </c>
      <c r="E128" s="928"/>
      <c r="F128" s="1265" t="s">
        <v>1438</v>
      </c>
      <c r="G128" s="755" t="str">
        <f>'Data Sheet'!$C$40</f>
        <v>June 1, 2015</v>
      </c>
      <c r="H128" s="1413" t="str">
        <f>'Data Sheet'!$C$38</f>
        <v>December 31, 2014</v>
      </c>
      <c r="J128" s="2156"/>
    </row>
    <row r="129" spans="1:10" ht="15.75">
      <c r="A129" s="1246" t="s">
        <v>1094</v>
      </c>
      <c r="B129" s="921"/>
      <c r="C129" s="921"/>
      <c r="D129" s="921"/>
      <c r="E129" s="921"/>
      <c r="F129" s="921"/>
      <c r="G129" s="921"/>
      <c r="H129" s="922"/>
      <c r="J129" s="2156"/>
    </row>
    <row r="130" spans="1:10">
      <c r="A130" s="1267"/>
      <c r="B130" s="924"/>
      <c r="C130" s="924"/>
      <c r="D130" s="924"/>
      <c r="E130" s="924"/>
      <c r="F130" s="1248" t="s">
        <v>1850</v>
      </c>
      <c r="G130" s="1248" t="s">
        <v>1949</v>
      </c>
      <c r="H130" s="1249" t="s">
        <v>1949</v>
      </c>
      <c r="J130" s="2156"/>
    </row>
    <row r="131" spans="1:10">
      <c r="A131" s="1267" t="s">
        <v>1843</v>
      </c>
      <c r="B131" s="924" t="s">
        <v>341</v>
      </c>
      <c r="C131" s="924"/>
      <c r="D131" s="924"/>
      <c r="E131" s="924"/>
      <c r="F131" s="1248" t="s">
        <v>3228</v>
      </c>
      <c r="G131" s="1248" t="s">
        <v>1950</v>
      </c>
      <c r="H131" s="1249" t="s">
        <v>2684</v>
      </c>
      <c r="J131" s="2156"/>
    </row>
    <row r="132" spans="1:10">
      <c r="A132" s="1253" t="s">
        <v>1846</v>
      </c>
      <c r="B132" s="921" t="s">
        <v>3230</v>
      </c>
      <c r="C132" s="921"/>
      <c r="D132" s="921"/>
      <c r="E132" s="921"/>
      <c r="F132" s="1251" t="s">
        <v>3231</v>
      </c>
      <c r="G132" s="1251" t="s">
        <v>3232</v>
      </c>
      <c r="H132" s="1252" t="s">
        <v>3233</v>
      </c>
      <c r="J132" s="2156"/>
    </row>
    <row r="133" spans="1:10" ht="15.75">
      <c r="A133" s="1250" t="s">
        <v>2685</v>
      </c>
      <c r="B133" s="1254" t="s">
        <v>1095</v>
      </c>
      <c r="C133" s="921"/>
      <c r="D133" s="921"/>
      <c r="E133" s="921"/>
      <c r="F133" s="1268"/>
      <c r="G133" s="1418"/>
      <c r="H133" s="1419"/>
      <c r="J133" s="2156"/>
    </row>
    <row r="134" spans="1:10">
      <c r="A134" s="1250" t="s">
        <v>2687</v>
      </c>
      <c r="B134" s="1255" t="s">
        <v>1096</v>
      </c>
      <c r="C134" s="921"/>
      <c r="D134" s="921"/>
      <c r="E134" s="921"/>
      <c r="F134" s="1245" t="s">
        <v>1767</v>
      </c>
      <c r="G134" s="149">
        <v>187364863</v>
      </c>
      <c r="H134" s="149">
        <v>187364863</v>
      </c>
      <c r="J134" s="2156"/>
    </row>
    <row r="135" spans="1:10">
      <c r="A135" s="1250" t="s">
        <v>2689</v>
      </c>
      <c r="B135" s="1255" t="s">
        <v>1097</v>
      </c>
      <c r="C135" s="921"/>
      <c r="D135" s="921"/>
      <c r="E135" s="921"/>
      <c r="F135" s="1245" t="s">
        <v>1767</v>
      </c>
      <c r="G135" s="151">
        <v>28984701</v>
      </c>
      <c r="H135" s="151">
        <v>28984701</v>
      </c>
      <c r="J135" s="2156"/>
    </row>
    <row r="136" spans="1:10">
      <c r="A136" s="1250" t="s">
        <v>2691</v>
      </c>
      <c r="B136" s="1255" t="s">
        <v>1098</v>
      </c>
      <c r="C136" s="921"/>
      <c r="D136" s="921"/>
      <c r="E136" s="921"/>
      <c r="F136" s="1245">
        <v>252</v>
      </c>
      <c r="G136" s="151"/>
      <c r="H136" s="151"/>
      <c r="J136" s="2156"/>
    </row>
    <row r="137" spans="1:10">
      <c r="A137" s="1250" t="s">
        <v>1961</v>
      </c>
      <c r="B137" s="1255" t="s">
        <v>1099</v>
      </c>
      <c r="C137" s="921"/>
      <c r="D137" s="921"/>
      <c r="E137" s="921"/>
      <c r="F137" s="1245">
        <v>252</v>
      </c>
      <c r="G137" s="151"/>
      <c r="H137" s="151"/>
      <c r="J137" s="2156"/>
    </row>
    <row r="138" spans="1:10">
      <c r="A138" s="1250" t="s">
        <v>1963</v>
      </c>
      <c r="B138" s="1255" t="s">
        <v>1100</v>
      </c>
      <c r="C138" s="921"/>
      <c r="D138" s="921"/>
      <c r="E138" s="921"/>
      <c r="F138" s="1245">
        <v>252</v>
      </c>
      <c r="G138" s="151"/>
      <c r="H138" s="151"/>
      <c r="J138" s="2156"/>
    </row>
    <row r="139" spans="1:10">
      <c r="A139" s="1250" t="s">
        <v>1966</v>
      </c>
      <c r="B139" s="1255" t="s">
        <v>1871</v>
      </c>
      <c r="C139" s="921"/>
      <c r="D139" s="921"/>
      <c r="E139" s="921"/>
      <c r="F139" s="1245">
        <v>253</v>
      </c>
      <c r="G139" s="151">
        <f>2974737334-1289132075.39</f>
        <v>1685605258.6099999</v>
      </c>
      <c r="H139" s="151">
        <f>3011316791-1289132075.39</f>
        <v>1722184715.6099999</v>
      </c>
      <c r="J139" s="2156"/>
    </row>
    <row r="140" spans="1:10">
      <c r="A140" s="1250" t="s">
        <v>1968</v>
      </c>
      <c r="B140" s="1255" t="s">
        <v>2565</v>
      </c>
      <c r="C140" s="921"/>
      <c r="D140" s="921"/>
      <c r="E140" s="921"/>
      <c r="F140" s="1245">
        <v>252</v>
      </c>
      <c r="G140" s="151"/>
      <c r="H140" s="151"/>
      <c r="J140" s="2156"/>
    </row>
    <row r="141" spans="1:10">
      <c r="A141" s="1250" t="s">
        <v>1970</v>
      </c>
      <c r="B141" s="1255" t="s">
        <v>2566</v>
      </c>
      <c r="C141" s="921"/>
      <c r="D141" s="921"/>
      <c r="E141" s="921"/>
      <c r="F141" s="1245">
        <v>254</v>
      </c>
      <c r="G141" s="151"/>
      <c r="H141" s="151"/>
      <c r="J141" s="2156"/>
    </row>
    <row r="142" spans="1:10">
      <c r="A142" s="1250" t="s">
        <v>1972</v>
      </c>
      <c r="B142" s="1255" t="s">
        <v>2567</v>
      </c>
      <c r="C142" s="921"/>
      <c r="D142" s="921"/>
      <c r="E142" s="921"/>
      <c r="F142" s="1245">
        <v>254</v>
      </c>
      <c r="G142" s="151"/>
      <c r="H142" s="151"/>
      <c r="J142" s="2156"/>
    </row>
    <row r="143" spans="1:10">
      <c r="A143" s="1250" t="s">
        <v>1974</v>
      </c>
      <c r="B143" s="1255" t="s">
        <v>2568</v>
      </c>
      <c r="C143" s="921"/>
      <c r="D143" s="921"/>
      <c r="E143" s="921"/>
      <c r="F143" s="1245" t="s">
        <v>542</v>
      </c>
      <c r="G143" s="151">
        <v>885105595.33999944</v>
      </c>
      <c r="H143" s="151">
        <v>1104061255</v>
      </c>
      <c r="J143" s="2156"/>
    </row>
    <row r="144" spans="1:10">
      <c r="A144" s="1250" t="s">
        <v>1976</v>
      </c>
      <c r="B144" s="1255" t="s">
        <v>2569</v>
      </c>
      <c r="C144" s="921"/>
      <c r="D144" s="921"/>
      <c r="E144" s="921"/>
      <c r="F144" s="1245" t="s">
        <v>542</v>
      </c>
      <c r="G144" s="151">
        <v>-2431117</v>
      </c>
      <c r="H144" s="151">
        <v>-2529828</v>
      </c>
      <c r="J144" s="2156"/>
    </row>
    <row r="145" spans="1:10">
      <c r="A145" s="1250" t="s">
        <v>1978</v>
      </c>
      <c r="B145" s="1255" t="s">
        <v>2570</v>
      </c>
      <c r="C145" s="921"/>
      <c r="D145" s="921"/>
      <c r="E145" s="921"/>
      <c r="F145" s="1245" t="s">
        <v>1767</v>
      </c>
      <c r="G145" s="151"/>
      <c r="H145" s="151"/>
      <c r="J145" s="2156"/>
    </row>
    <row r="146" spans="1:10">
      <c r="A146" s="1250">
        <v>14</v>
      </c>
      <c r="B146" s="2279" t="s">
        <v>4179</v>
      </c>
      <c r="C146" s="2280"/>
      <c r="D146" s="2280"/>
      <c r="E146" s="2280"/>
      <c r="F146" s="2281" t="s">
        <v>4180</v>
      </c>
      <c r="G146" s="1543">
        <v>539606</v>
      </c>
      <c r="H146" s="1543">
        <v>1636263</v>
      </c>
      <c r="J146" s="2156"/>
    </row>
    <row r="147" spans="1:10">
      <c r="A147" s="1250">
        <v>15</v>
      </c>
      <c r="B147" s="1255" t="s">
        <v>5457</v>
      </c>
      <c r="C147" s="921"/>
      <c r="D147" s="921"/>
      <c r="E147" s="921"/>
      <c r="F147" s="1245" t="s">
        <v>1078</v>
      </c>
      <c r="G147" s="151">
        <f>SUM(G134:G140)-G141-G142+SUM(G143:G144)-G145+G146</f>
        <v>2785168906.9499993</v>
      </c>
      <c r="H147" s="151">
        <f>SUM(H134:H140)-H141-H142+SUM(H143:H144)-H145+H146</f>
        <v>3041701969.6099997</v>
      </c>
      <c r="J147" s="2156"/>
    </row>
    <row r="148" spans="1:10" ht="15.75">
      <c r="A148" s="1250">
        <v>16</v>
      </c>
      <c r="B148" s="1254" t="s">
        <v>2571</v>
      </c>
      <c r="C148" s="921"/>
      <c r="D148" s="921"/>
      <c r="E148" s="921"/>
      <c r="F148" s="1268"/>
      <c r="G148" s="1419"/>
      <c r="H148" s="1419"/>
      <c r="J148" s="2156"/>
    </row>
    <row r="149" spans="1:10">
      <c r="A149" s="1250">
        <v>17</v>
      </c>
      <c r="B149" s="1255" t="s">
        <v>2572</v>
      </c>
      <c r="C149" s="921"/>
      <c r="D149" s="921"/>
      <c r="E149" s="921"/>
      <c r="F149" s="1245" t="s">
        <v>1780</v>
      </c>
      <c r="G149" s="151">
        <v>2140705000</v>
      </c>
      <c r="H149" s="151">
        <v>2540705000</v>
      </c>
      <c r="J149" s="2156"/>
    </row>
    <row r="150" spans="1:10">
      <c r="A150" s="1250">
        <v>18</v>
      </c>
      <c r="B150" s="1255" t="s">
        <v>2573</v>
      </c>
      <c r="C150" s="921"/>
      <c r="D150" s="921"/>
      <c r="E150" s="921"/>
      <c r="F150" s="1245" t="s">
        <v>1780</v>
      </c>
      <c r="G150" s="151"/>
      <c r="H150" s="151"/>
      <c r="J150" s="2156"/>
    </row>
    <row r="151" spans="1:10">
      <c r="A151" s="1250">
        <v>19</v>
      </c>
      <c r="B151" s="1255" t="s">
        <v>2574</v>
      </c>
      <c r="C151" s="921"/>
      <c r="D151" s="921"/>
      <c r="E151" s="921"/>
      <c r="F151" s="1245" t="s">
        <v>1780</v>
      </c>
      <c r="G151" s="151">
        <v>0</v>
      </c>
      <c r="H151" s="151"/>
      <c r="J151" s="2156"/>
    </row>
    <row r="152" spans="1:10">
      <c r="A152" s="1250">
        <v>20</v>
      </c>
      <c r="B152" s="1255" t="s">
        <v>2575</v>
      </c>
      <c r="C152" s="921"/>
      <c r="D152" s="921"/>
      <c r="E152" s="921"/>
      <c r="F152" s="1245" t="s">
        <v>1780</v>
      </c>
      <c r="G152" s="151">
        <v>413760000</v>
      </c>
      <c r="H152" s="151">
        <v>413760000</v>
      </c>
      <c r="J152" s="2156"/>
    </row>
    <row r="153" spans="1:10">
      <c r="A153" s="1250">
        <v>21</v>
      </c>
      <c r="B153" s="1255" t="s">
        <v>2576</v>
      </c>
      <c r="C153" s="921"/>
      <c r="D153" s="921"/>
      <c r="E153" s="921"/>
      <c r="F153" s="1245" t="s">
        <v>1078</v>
      </c>
      <c r="G153" s="151"/>
      <c r="H153" s="151"/>
      <c r="J153" s="2156"/>
    </row>
    <row r="154" spans="1:10">
      <c r="A154" s="1250">
        <v>22</v>
      </c>
      <c r="B154" s="1255" t="s">
        <v>2577</v>
      </c>
      <c r="C154" s="921"/>
      <c r="D154" s="921"/>
      <c r="E154" s="921"/>
      <c r="F154" s="1245" t="s">
        <v>1078</v>
      </c>
      <c r="G154" s="151">
        <v>113603</v>
      </c>
      <c r="H154" s="151">
        <v>8814</v>
      </c>
      <c r="J154" s="2156"/>
    </row>
    <row r="155" spans="1:10">
      <c r="A155" s="1250">
        <v>23</v>
      </c>
      <c r="B155" s="1255" t="s">
        <v>5458</v>
      </c>
      <c r="C155" s="921"/>
      <c r="D155" s="921"/>
      <c r="E155" s="921"/>
      <c r="F155" s="1245" t="s">
        <v>1078</v>
      </c>
      <c r="G155" s="151">
        <f>G149-G150+SUM(G151:G153)-G154</f>
        <v>2554351397</v>
      </c>
      <c r="H155" s="151">
        <f>H149-H150+SUM(H151:H153)-H154</f>
        <v>2954456186</v>
      </c>
      <c r="J155" s="2156"/>
    </row>
    <row r="156" spans="1:10" ht="15.75">
      <c r="A156" s="1250">
        <v>24</v>
      </c>
      <c r="B156" s="1254" t="s">
        <v>2578</v>
      </c>
      <c r="C156" s="921"/>
      <c r="D156" s="921"/>
      <c r="E156" s="921"/>
      <c r="F156" s="1268"/>
      <c r="G156" s="1419"/>
      <c r="H156" s="1419"/>
      <c r="J156" s="2156"/>
    </row>
    <row r="157" spans="1:10">
      <c r="A157" s="1250">
        <v>25</v>
      </c>
      <c r="B157" s="1255" t="s">
        <v>2579</v>
      </c>
      <c r="C157" s="921"/>
      <c r="D157" s="921"/>
      <c r="E157" s="921"/>
      <c r="F157" s="1245" t="s">
        <v>1078</v>
      </c>
      <c r="G157" s="151"/>
      <c r="H157" s="151"/>
      <c r="J157" s="2156"/>
    </row>
    <row r="158" spans="1:10">
      <c r="A158" s="1250">
        <v>26</v>
      </c>
      <c r="B158" s="1255" t="s">
        <v>2580</v>
      </c>
      <c r="C158" s="921"/>
      <c r="D158" s="921"/>
      <c r="E158" s="921"/>
      <c r="F158" s="1245" t="s">
        <v>1078</v>
      </c>
      <c r="G158" s="151">
        <v>-2225</v>
      </c>
      <c r="H158" s="151">
        <v>-2225</v>
      </c>
      <c r="J158" s="2156"/>
    </row>
    <row r="159" spans="1:10">
      <c r="A159" s="1250">
        <v>27</v>
      </c>
      <c r="B159" s="1255" t="s">
        <v>2581</v>
      </c>
      <c r="C159" s="921"/>
      <c r="D159" s="921"/>
      <c r="E159" s="921"/>
      <c r="F159" s="1245" t="s">
        <v>1078</v>
      </c>
      <c r="G159" s="151">
        <v>17750923</v>
      </c>
      <c r="H159" s="151">
        <v>23187574</v>
      </c>
      <c r="J159" s="2156"/>
    </row>
    <row r="160" spans="1:10">
      <c r="A160" s="1250">
        <v>28</v>
      </c>
      <c r="B160" s="1255" t="s">
        <v>2582</v>
      </c>
      <c r="C160" s="921"/>
      <c r="D160" s="921"/>
      <c r="E160" s="921"/>
      <c r="F160" s="1245" t="s">
        <v>1078</v>
      </c>
      <c r="G160" s="151"/>
      <c r="H160" s="151"/>
      <c r="J160" s="2156"/>
    </row>
    <row r="161" spans="1:10">
      <c r="A161" s="1250">
        <v>29</v>
      </c>
      <c r="B161" s="1255" t="s">
        <v>2583</v>
      </c>
      <c r="C161" s="921"/>
      <c r="D161" s="921"/>
      <c r="E161" s="921"/>
      <c r="F161" s="1245" t="s">
        <v>1078</v>
      </c>
      <c r="G161" s="151"/>
      <c r="H161" s="151"/>
      <c r="J161" s="2156"/>
    </row>
    <row r="162" spans="1:10">
      <c r="A162" s="1250">
        <v>30</v>
      </c>
      <c r="B162" s="1255" t="s">
        <v>2584</v>
      </c>
      <c r="C162" s="921"/>
      <c r="D162" s="921"/>
      <c r="E162" s="921"/>
      <c r="F162" s="1245" t="s">
        <v>1078</v>
      </c>
      <c r="G162" s="151"/>
      <c r="H162" s="151"/>
      <c r="J162" s="2156"/>
    </row>
    <row r="163" spans="1:10">
      <c r="A163" s="1250">
        <v>31</v>
      </c>
      <c r="B163" s="2279" t="s">
        <v>4183</v>
      </c>
      <c r="C163" s="2280"/>
      <c r="D163" s="2280"/>
      <c r="E163" s="2280"/>
      <c r="F163" s="2281"/>
      <c r="G163" s="1543"/>
      <c r="H163" s="1543">
        <v>30199081</v>
      </c>
      <c r="J163" s="2156"/>
    </row>
    <row r="164" spans="1:10">
      <c r="A164" s="1250">
        <v>32</v>
      </c>
      <c r="B164" s="2279" t="s">
        <v>4184</v>
      </c>
      <c r="C164" s="2280"/>
      <c r="D164" s="2280"/>
      <c r="E164" s="2280"/>
      <c r="F164" s="2281"/>
      <c r="G164" s="1543">
        <v>10701158</v>
      </c>
      <c r="H164" s="1543">
        <v>10768332</v>
      </c>
      <c r="J164" s="2156"/>
    </row>
    <row r="165" spans="1:10">
      <c r="A165" s="1250">
        <v>33</v>
      </c>
      <c r="B165" s="1255" t="s">
        <v>5480</v>
      </c>
      <c r="C165" s="921"/>
      <c r="D165" s="921"/>
      <c r="E165" s="921"/>
      <c r="F165" s="1268"/>
      <c r="G165" s="151">
        <f>SUM(G157:G164)</f>
        <v>28449856</v>
      </c>
      <c r="H165" s="151">
        <f>SUM(H157:H164)</f>
        <v>64152762</v>
      </c>
      <c r="J165" s="2156"/>
    </row>
    <row r="166" spans="1:10" ht="15.75">
      <c r="A166" s="1250">
        <v>34</v>
      </c>
      <c r="B166" s="1254" t="s">
        <v>2585</v>
      </c>
      <c r="C166" s="921"/>
      <c r="D166" s="921"/>
      <c r="E166" s="921"/>
      <c r="F166" s="1268"/>
      <c r="G166" s="1419"/>
      <c r="H166" s="1419"/>
      <c r="J166" s="2156"/>
    </row>
    <row r="167" spans="1:10">
      <c r="A167" s="1250">
        <v>35</v>
      </c>
      <c r="B167" s="1255" t="s">
        <v>2586</v>
      </c>
      <c r="C167" s="921"/>
      <c r="D167" s="921"/>
      <c r="E167" s="921"/>
      <c r="F167" s="1245" t="s">
        <v>1078</v>
      </c>
      <c r="G167" s="151"/>
      <c r="H167" s="151"/>
      <c r="J167" s="2156"/>
    </row>
    <row r="168" spans="1:10">
      <c r="A168" s="1250">
        <v>36</v>
      </c>
      <c r="B168" s="1255" t="s">
        <v>2587</v>
      </c>
      <c r="C168" s="921"/>
      <c r="D168" s="921"/>
      <c r="E168" s="921"/>
      <c r="F168" s="1245" t="s">
        <v>1078</v>
      </c>
      <c r="G168" s="151">
        <v>202843313</v>
      </c>
      <c r="H168" s="151">
        <v>162865180</v>
      </c>
      <c r="J168" s="2156"/>
    </row>
    <row r="169" spans="1:10">
      <c r="A169" s="1250">
        <v>37</v>
      </c>
      <c r="B169" s="1255" t="s">
        <v>2588</v>
      </c>
      <c r="C169" s="921"/>
      <c r="D169" s="921"/>
      <c r="E169" s="921"/>
      <c r="F169" s="1245" t="s">
        <v>1078</v>
      </c>
      <c r="G169" s="151">
        <v>220000000</v>
      </c>
      <c r="H169" s="151">
        <v>225000000</v>
      </c>
      <c r="J169" s="2156"/>
    </row>
    <row r="170" spans="1:10">
      <c r="A170" s="1250">
        <v>38</v>
      </c>
      <c r="B170" s="1255" t="s">
        <v>2589</v>
      </c>
      <c r="C170" s="921"/>
      <c r="D170" s="921"/>
      <c r="E170" s="921"/>
      <c r="F170" s="1245" t="s">
        <v>1078</v>
      </c>
      <c r="G170" s="151">
        <v>149699719</v>
      </c>
      <c r="H170" s="151">
        <v>91452384</v>
      </c>
      <c r="J170" s="2156"/>
    </row>
    <row r="171" spans="1:10">
      <c r="A171" s="1250">
        <v>39</v>
      </c>
      <c r="B171" s="1255" t="s">
        <v>2590</v>
      </c>
      <c r="C171" s="921"/>
      <c r="D171" s="921"/>
      <c r="E171" s="921"/>
      <c r="F171" s="1245" t="s">
        <v>1078</v>
      </c>
      <c r="G171" s="151">
        <v>29577508</v>
      </c>
      <c r="H171" s="151">
        <v>29970373</v>
      </c>
      <c r="J171" s="2156"/>
    </row>
    <row r="172" spans="1:10">
      <c r="A172" s="1250">
        <v>40</v>
      </c>
      <c r="B172" s="1255" t="s">
        <v>2591</v>
      </c>
      <c r="C172" s="921"/>
      <c r="D172" s="921"/>
      <c r="E172" s="921"/>
      <c r="F172" s="1245" t="s">
        <v>1789</v>
      </c>
      <c r="G172" s="151">
        <v>-24753971</v>
      </c>
      <c r="H172" s="151">
        <v>68627778</v>
      </c>
      <c r="J172" s="2156"/>
    </row>
    <row r="173" spans="1:10">
      <c r="A173" s="1250">
        <v>41</v>
      </c>
      <c r="B173" s="1255" t="s">
        <v>2592</v>
      </c>
      <c r="C173" s="921"/>
      <c r="D173" s="921"/>
      <c r="E173" s="921"/>
      <c r="F173" s="1245" t="s">
        <v>1078</v>
      </c>
      <c r="G173" s="151">
        <v>25128697</v>
      </c>
      <c r="H173" s="151">
        <v>27022754</v>
      </c>
      <c r="J173" s="2156"/>
    </row>
    <row r="174" spans="1:10">
      <c r="A174" s="1250">
        <v>42</v>
      </c>
      <c r="B174" s="1255" t="s">
        <v>2593</v>
      </c>
      <c r="C174" s="921"/>
      <c r="D174" s="921"/>
      <c r="E174" s="921"/>
      <c r="F174" s="1245" t="s">
        <v>1078</v>
      </c>
      <c r="G174" s="151"/>
      <c r="H174" s="151"/>
      <c r="J174" s="2156"/>
    </row>
    <row r="175" spans="1:10">
      <c r="A175" s="1250">
        <v>43</v>
      </c>
      <c r="B175" s="1255" t="s">
        <v>2594</v>
      </c>
      <c r="C175" s="921"/>
      <c r="D175" s="921"/>
      <c r="E175" s="921"/>
      <c r="F175" s="1245" t="s">
        <v>1078</v>
      </c>
      <c r="G175" s="151"/>
      <c r="H175" s="151"/>
      <c r="J175" s="2156"/>
    </row>
    <row r="176" spans="1:10">
      <c r="A176" s="1250">
        <v>44</v>
      </c>
      <c r="B176" s="1255" t="s">
        <v>2595</v>
      </c>
      <c r="C176" s="921"/>
      <c r="D176" s="921"/>
      <c r="E176" s="921"/>
      <c r="F176" s="1245" t="s">
        <v>1078</v>
      </c>
      <c r="G176" s="151"/>
      <c r="H176" s="151"/>
      <c r="J176" s="2156"/>
    </row>
    <row r="177" spans="1:10">
      <c r="A177" s="1250">
        <v>45</v>
      </c>
      <c r="B177" s="1255" t="s">
        <v>2596</v>
      </c>
      <c r="C177" s="921"/>
      <c r="D177" s="921"/>
      <c r="E177" s="921"/>
      <c r="F177" s="1245" t="s">
        <v>1078</v>
      </c>
      <c r="G177" s="151">
        <v>287786</v>
      </c>
      <c r="H177" s="151">
        <v>1617025</v>
      </c>
      <c r="J177" s="2156"/>
    </row>
    <row r="178" spans="1:10">
      <c r="A178" s="1250">
        <v>46</v>
      </c>
      <c r="B178" s="1255" t="s">
        <v>2597</v>
      </c>
      <c r="C178" s="921"/>
      <c r="D178" s="921"/>
      <c r="E178" s="921"/>
      <c r="F178" s="1245" t="s">
        <v>1078</v>
      </c>
      <c r="G178" s="151">
        <v>100105076</v>
      </c>
      <c r="H178" s="151">
        <v>162400464</v>
      </c>
      <c r="J178" s="2156"/>
    </row>
    <row r="179" spans="1:10">
      <c r="A179" s="1250">
        <v>47</v>
      </c>
      <c r="B179" s="1255" t="s">
        <v>2598</v>
      </c>
      <c r="C179" s="921"/>
      <c r="D179" s="921"/>
      <c r="E179" s="921"/>
      <c r="F179" s="1245" t="s">
        <v>1078</v>
      </c>
      <c r="G179" s="151">
        <v>446390</v>
      </c>
      <c r="H179" s="151"/>
      <c r="J179" s="2156"/>
    </row>
    <row r="180" spans="1:10">
      <c r="A180" s="1250">
        <v>48</v>
      </c>
      <c r="B180" s="2279" t="s">
        <v>4181</v>
      </c>
      <c r="C180" s="2280"/>
      <c r="D180" s="2280"/>
      <c r="E180" s="2280"/>
      <c r="F180" s="2281"/>
      <c r="G180" s="1543">
        <v>9724363</v>
      </c>
      <c r="H180" s="1543">
        <v>54162346</v>
      </c>
      <c r="J180" s="2156"/>
    </row>
    <row r="181" spans="1:10">
      <c r="A181" s="1250">
        <v>49</v>
      </c>
      <c r="B181" s="2279" t="s">
        <v>4182</v>
      </c>
      <c r="C181" s="2280"/>
      <c r="D181" s="2280"/>
      <c r="E181" s="2280"/>
      <c r="F181" s="2281"/>
      <c r="G181" s="1543">
        <v>1319559</v>
      </c>
      <c r="H181" s="1543">
        <v>7533059</v>
      </c>
      <c r="J181" s="2156"/>
    </row>
    <row r="182" spans="1:10" ht="15.75" thickBot="1">
      <c r="A182" s="1900">
        <v>50</v>
      </c>
      <c r="B182" s="1257" t="s">
        <v>5481</v>
      </c>
      <c r="C182" s="932"/>
      <c r="D182" s="932"/>
      <c r="E182" s="932"/>
      <c r="F182" s="1270"/>
      <c r="G182" s="159">
        <f>SUM(G167:G181)</f>
        <v>714378440</v>
      </c>
      <c r="H182" s="159">
        <f>SUM(H167:H181)</f>
        <v>830651363</v>
      </c>
      <c r="J182" s="2156"/>
    </row>
    <row r="183" spans="1:10">
      <c r="B183" s="1261"/>
      <c r="C183" s="1262"/>
      <c r="D183" s="1262"/>
      <c r="E183" s="1262"/>
      <c r="F183" s="1260"/>
      <c r="G183" s="1271"/>
      <c r="H183" s="1271"/>
      <c r="J183" s="2156"/>
    </row>
    <row r="184" spans="1:10">
      <c r="A184" s="924" t="s">
        <v>2599</v>
      </c>
      <c r="B184" s="902"/>
      <c r="C184" s="924"/>
      <c r="D184" s="924"/>
      <c r="E184" s="924"/>
      <c r="F184" s="902"/>
      <c r="G184" s="139"/>
      <c r="H184" s="139"/>
      <c r="J184" s="2156"/>
    </row>
    <row r="185" spans="1:10">
      <c r="A185" s="924" t="s">
        <v>2600</v>
      </c>
      <c r="B185" s="924"/>
      <c r="C185" s="924"/>
      <c r="D185" s="12"/>
      <c r="E185" s="924"/>
      <c r="F185" s="924"/>
      <c r="G185" s="143"/>
      <c r="H185" s="143"/>
      <c r="J185" s="2156"/>
    </row>
    <row r="186" spans="1:10" ht="15.75" thickBot="1">
      <c r="A186" s="902"/>
      <c r="B186" s="902"/>
      <c r="C186" s="902"/>
      <c r="D186" s="902"/>
      <c r="E186" s="902"/>
      <c r="F186" s="902"/>
      <c r="G186" s="139"/>
      <c r="H186" s="139"/>
      <c r="J186" s="2156"/>
    </row>
    <row r="187" spans="1:10">
      <c r="A187" s="1263"/>
      <c r="B187" s="1241" t="s">
        <v>5587</v>
      </c>
      <c r="C187" s="1242" t="s">
        <v>1433</v>
      </c>
      <c r="D187" s="1243"/>
      <c r="E187" s="1243"/>
      <c r="F187" s="1241"/>
      <c r="G187" s="1921" t="s">
        <v>1836</v>
      </c>
      <c r="H187" s="1922" t="s">
        <v>1837</v>
      </c>
      <c r="J187" s="2156"/>
    </row>
    <row r="188" spans="1:10">
      <c r="A188" s="923"/>
      <c r="B188" s="901" t="str">
        <f>'Data Sheet'!$C$25</f>
        <v xml:space="preserve"> Niagara Mohawk Power Corporation </v>
      </c>
      <c r="C188" s="1244" t="s">
        <v>1434</v>
      </c>
      <c r="D188" s="30" t="s">
        <v>5576</v>
      </c>
      <c r="E188" s="902"/>
      <c r="F188" s="1264" t="s">
        <v>1436</v>
      </c>
      <c r="G188" s="1923" t="s">
        <v>1839</v>
      </c>
      <c r="H188" s="1530"/>
      <c r="J188" s="2156"/>
    </row>
    <row r="189" spans="1:10">
      <c r="A189" s="927"/>
      <c r="B189" s="928"/>
      <c r="C189" s="1245" t="s">
        <v>1437</v>
      </c>
      <c r="D189" s="38" t="s">
        <v>1435</v>
      </c>
      <c r="E189" s="928"/>
      <c r="F189" s="1265" t="s">
        <v>1438</v>
      </c>
      <c r="G189" s="755" t="str">
        <f>'Data Sheet'!$C$40</f>
        <v>June 1, 2015</v>
      </c>
      <c r="H189" s="1413" t="str">
        <f>'Data Sheet'!$C$38</f>
        <v>December 31, 2014</v>
      </c>
      <c r="J189" s="2156"/>
    </row>
    <row r="190" spans="1:10" ht="15.75">
      <c r="A190" s="1246" t="s">
        <v>2601</v>
      </c>
      <c r="B190" s="921"/>
      <c r="C190" s="921"/>
      <c r="D190" s="921"/>
      <c r="E190" s="921"/>
      <c r="F190" s="921"/>
      <c r="G190" s="921"/>
      <c r="H190" s="922"/>
      <c r="J190" s="2156"/>
    </row>
    <row r="191" spans="1:10">
      <c r="A191" s="1267"/>
      <c r="B191" s="924"/>
      <c r="C191" s="924"/>
      <c r="D191" s="924"/>
      <c r="E191" s="924"/>
      <c r="F191" s="1248" t="s">
        <v>1850</v>
      </c>
      <c r="G191" s="1248" t="s">
        <v>1949</v>
      </c>
      <c r="H191" s="1249" t="s">
        <v>1949</v>
      </c>
    </row>
    <row r="192" spans="1:10">
      <c r="A192" s="1267" t="s">
        <v>1843</v>
      </c>
      <c r="B192" s="924" t="s">
        <v>341</v>
      </c>
      <c r="C192" s="924"/>
      <c r="D192" s="924"/>
      <c r="E192" s="924"/>
      <c r="F192" s="1248" t="s">
        <v>3228</v>
      </c>
      <c r="G192" s="1248" t="s">
        <v>1950</v>
      </c>
      <c r="H192" s="1249" t="s">
        <v>2684</v>
      </c>
    </row>
    <row r="193" spans="1:8">
      <c r="A193" s="1253" t="s">
        <v>1846</v>
      </c>
      <c r="B193" s="921" t="s">
        <v>3230</v>
      </c>
      <c r="C193" s="921"/>
      <c r="D193" s="921"/>
      <c r="E193" s="921"/>
      <c r="F193" s="1251" t="s">
        <v>3231</v>
      </c>
      <c r="G193" s="1251" t="s">
        <v>3232</v>
      </c>
      <c r="H193" s="1252" t="s">
        <v>3233</v>
      </c>
    </row>
    <row r="194" spans="1:8" ht="15.75">
      <c r="A194" s="1250">
        <v>51</v>
      </c>
      <c r="B194" s="1254" t="s">
        <v>2602</v>
      </c>
      <c r="C194" s="921"/>
      <c r="D194" s="921"/>
      <c r="E194" s="921"/>
      <c r="F194" s="1251"/>
      <c r="G194" s="1418"/>
      <c r="H194" s="1419"/>
    </row>
    <row r="195" spans="1:8">
      <c r="A195" s="1250">
        <v>52</v>
      </c>
      <c r="B195" s="1255" t="s">
        <v>2603</v>
      </c>
      <c r="C195" s="921"/>
      <c r="D195" s="921"/>
      <c r="E195" s="921"/>
      <c r="F195" s="1268"/>
      <c r="G195" s="154">
        <v>5926971</v>
      </c>
      <c r="H195" s="2227">
        <v>2956126</v>
      </c>
    </row>
    <row r="196" spans="1:8">
      <c r="A196" s="1250">
        <v>53</v>
      </c>
      <c r="B196" s="1255" t="s">
        <v>2604</v>
      </c>
      <c r="C196" s="921"/>
      <c r="D196" s="921"/>
      <c r="E196" s="921"/>
      <c r="F196" s="1245" t="s">
        <v>1791</v>
      </c>
      <c r="G196" s="152">
        <v>22458282</v>
      </c>
      <c r="H196" s="2228">
        <v>20521889</v>
      </c>
    </row>
    <row r="197" spans="1:8">
      <c r="A197" s="1250">
        <v>54</v>
      </c>
      <c r="B197" s="1255" t="s">
        <v>2605</v>
      </c>
      <c r="C197" s="921"/>
      <c r="D197" s="921"/>
      <c r="E197" s="921"/>
      <c r="F197" s="1268"/>
      <c r="G197" s="152"/>
      <c r="H197" s="2228"/>
    </row>
    <row r="198" spans="1:8">
      <c r="A198" s="1250">
        <v>55</v>
      </c>
      <c r="B198" s="1255" t="s">
        <v>2606</v>
      </c>
      <c r="C198" s="921"/>
      <c r="D198" s="921"/>
      <c r="E198" s="921"/>
      <c r="F198" s="1245">
        <v>269</v>
      </c>
      <c r="G198" s="152">
        <v>1126864604</v>
      </c>
      <c r="H198" s="2228">
        <v>1087726672</v>
      </c>
    </row>
    <row r="199" spans="1:8">
      <c r="A199" s="1250">
        <v>56</v>
      </c>
      <c r="B199" s="1255" t="s">
        <v>2607</v>
      </c>
      <c r="C199" s="921"/>
      <c r="D199" s="921"/>
      <c r="E199" s="921"/>
      <c r="F199" s="1245">
        <v>278</v>
      </c>
      <c r="G199" s="152">
        <v>620268095</v>
      </c>
      <c r="H199" s="2228">
        <v>739595628</v>
      </c>
    </row>
    <row r="200" spans="1:8">
      <c r="A200" s="1250">
        <v>57</v>
      </c>
      <c r="B200" s="1255" t="s">
        <v>2608</v>
      </c>
      <c r="C200" s="921"/>
      <c r="D200" s="921"/>
      <c r="E200" s="921"/>
      <c r="F200" s="1245">
        <v>269</v>
      </c>
      <c r="G200" s="152"/>
      <c r="H200" s="2228"/>
    </row>
    <row r="201" spans="1:8">
      <c r="A201" s="1250">
        <v>58</v>
      </c>
      <c r="B201" s="1255" t="s">
        <v>2609</v>
      </c>
      <c r="C201" s="921"/>
      <c r="D201" s="921"/>
      <c r="E201" s="921"/>
      <c r="F201" s="1245" t="s">
        <v>2610</v>
      </c>
      <c r="G201" s="152">
        <f>1932200825+395398963</f>
        <v>2327599788</v>
      </c>
      <c r="H201" s="2228">
        <v>2423277740</v>
      </c>
    </row>
    <row r="202" spans="1:8">
      <c r="A202" s="1250">
        <v>59</v>
      </c>
      <c r="B202" s="1255" t="s">
        <v>5482</v>
      </c>
      <c r="C202" s="921"/>
      <c r="D202" s="921"/>
      <c r="E202" s="921"/>
      <c r="F202" s="1268"/>
      <c r="G202" s="154">
        <f>SUM(G195:G201)</f>
        <v>4103117740</v>
      </c>
      <c r="H202" s="2226">
        <f>SUM(H195:H201)</f>
        <v>4274078055</v>
      </c>
    </row>
    <row r="203" spans="1:8">
      <c r="A203" s="1250">
        <v>60</v>
      </c>
      <c r="B203" s="1255"/>
      <c r="C203" s="921"/>
      <c r="D203" s="921"/>
      <c r="E203" s="921"/>
      <c r="F203" s="1268"/>
      <c r="G203" s="152"/>
      <c r="H203" s="2228"/>
    </row>
    <row r="204" spans="1:8">
      <c r="A204" s="1250">
        <v>61</v>
      </c>
      <c r="B204" s="1255"/>
      <c r="C204" s="921"/>
      <c r="D204" s="921"/>
      <c r="E204" s="921"/>
      <c r="F204" s="1268"/>
      <c r="G204" s="152"/>
      <c r="H204" s="2228"/>
    </row>
    <row r="205" spans="1:8">
      <c r="A205" s="1250">
        <v>62</v>
      </c>
      <c r="B205" s="1255"/>
      <c r="C205" s="921"/>
      <c r="D205" s="921"/>
      <c r="E205" s="921"/>
      <c r="F205" s="1268"/>
      <c r="G205" s="152"/>
      <c r="H205" s="2228"/>
    </row>
    <row r="206" spans="1:8">
      <c r="A206" s="1250">
        <v>63</v>
      </c>
      <c r="B206" s="1255"/>
      <c r="C206" s="921"/>
      <c r="D206" s="921"/>
      <c r="E206" s="921"/>
      <c r="F206" s="1268"/>
      <c r="G206" s="152"/>
      <c r="H206" s="2228"/>
    </row>
    <row r="207" spans="1:8">
      <c r="A207" s="1250">
        <v>64</v>
      </c>
      <c r="B207" s="1255"/>
      <c r="C207" s="921"/>
      <c r="D207" s="921"/>
      <c r="E207" s="921"/>
      <c r="F207" s="1268"/>
      <c r="G207" s="152"/>
      <c r="H207" s="2228"/>
    </row>
    <row r="208" spans="1:8">
      <c r="A208" s="1250">
        <v>65</v>
      </c>
      <c r="B208" s="1255"/>
      <c r="C208" s="921"/>
      <c r="D208" s="921"/>
      <c r="E208" s="921"/>
      <c r="F208" s="1268"/>
      <c r="G208" s="152"/>
      <c r="H208" s="2228"/>
    </row>
    <row r="209" spans="1:8">
      <c r="A209" s="1250">
        <v>66</v>
      </c>
      <c r="B209" s="1255"/>
      <c r="C209" s="921"/>
      <c r="D209" s="921"/>
      <c r="E209" s="921"/>
      <c r="F209" s="1268"/>
      <c r="G209" s="152"/>
      <c r="H209" s="2228"/>
    </row>
    <row r="210" spans="1:8">
      <c r="A210" s="1250">
        <v>67</v>
      </c>
      <c r="B210" s="1255"/>
      <c r="C210" s="921"/>
      <c r="D210" s="921"/>
      <c r="E210" s="921"/>
      <c r="F210" s="1268"/>
      <c r="G210" s="152"/>
      <c r="H210" s="2228"/>
    </row>
    <row r="211" spans="1:8">
      <c r="A211" s="1250">
        <v>68</v>
      </c>
      <c r="B211" s="1255"/>
      <c r="C211" s="921"/>
      <c r="D211" s="921"/>
      <c r="E211" s="921"/>
      <c r="F211" s="1268"/>
      <c r="G211" s="152"/>
      <c r="H211" s="2228"/>
    </row>
    <row r="212" spans="1:8">
      <c r="A212" s="1250">
        <v>69</v>
      </c>
      <c r="B212" s="1255"/>
      <c r="C212" s="921"/>
      <c r="D212" s="921"/>
      <c r="E212" s="921"/>
      <c r="F212" s="1268"/>
      <c r="G212" s="152"/>
      <c r="H212" s="2228"/>
    </row>
    <row r="213" spans="1:8">
      <c r="A213" s="1250">
        <v>70</v>
      </c>
      <c r="B213" s="1255"/>
      <c r="C213" s="921"/>
      <c r="D213" s="921"/>
      <c r="E213" s="921"/>
      <c r="F213" s="1268"/>
      <c r="G213" s="152"/>
      <c r="H213" s="2228"/>
    </row>
    <row r="214" spans="1:8">
      <c r="A214" s="1250">
        <v>71</v>
      </c>
      <c r="B214" s="1255"/>
      <c r="C214" s="921"/>
      <c r="D214" s="921"/>
      <c r="E214" s="921"/>
      <c r="F214" s="1268"/>
      <c r="G214" s="152"/>
      <c r="H214" s="2228"/>
    </row>
    <row r="215" spans="1:8">
      <c r="A215" s="1250">
        <v>72</v>
      </c>
      <c r="B215" s="1255"/>
      <c r="C215" s="921"/>
      <c r="D215" s="921"/>
      <c r="E215" s="921"/>
      <c r="F215" s="1268"/>
      <c r="G215" s="152"/>
      <c r="H215" s="2228"/>
    </row>
    <row r="216" spans="1:8">
      <c r="A216" s="1250">
        <v>73</v>
      </c>
      <c r="B216" s="1272" t="s">
        <v>5578</v>
      </c>
      <c r="C216" s="924"/>
      <c r="D216" s="924"/>
      <c r="E216" s="924"/>
      <c r="F216" s="1248"/>
      <c r="G216" s="160"/>
      <c r="H216" s="2229"/>
    </row>
    <row r="217" spans="1:8">
      <c r="A217" s="1253"/>
      <c r="B217" s="1273" t="s">
        <v>5579</v>
      </c>
      <c r="C217" s="921"/>
      <c r="D217" s="921"/>
      <c r="E217" s="921"/>
      <c r="F217" s="1251"/>
      <c r="G217" s="154">
        <f>G147+G155+G165+G182+G202</f>
        <v>10185466339.949999</v>
      </c>
      <c r="H217" s="2226">
        <f>H147+H155+H165+H182+H202</f>
        <v>11165040335.610001</v>
      </c>
    </row>
    <row r="218" spans="1:8">
      <c r="A218" s="923"/>
      <c r="B218" s="924"/>
      <c r="C218" s="924"/>
      <c r="D218" s="924"/>
      <c r="E218" s="924"/>
      <c r="F218" s="924"/>
      <c r="G218" s="143"/>
      <c r="H218" s="162"/>
    </row>
    <row r="219" spans="1:8" ht="15.75">
      <c r="A219" s="923"/>
      <c r="B219" s="1274" t="s">
        <v>2611</v>
      </c>
      <c r="C219" s="924"/>
      <c r="D219" s="924"/>
      <c r="E219" s="924"/>
      <c r="F219" s="924"/>
      <c r="G219" s="143"/>
      <c r="H219" s="162"/>
    </row>
    <row r="220" spans="1:8">
      <c r="A220" s="923"/>
      <c r="B220" s="934" t="s">
        <v>199</v>
      </c>
      <c r="C220" s="924"/>
      <c r="D220" s="924"/>
      <c r="E220" s="924"/>
      <c r="F220" s="924"/>
      <c r="G220" s="143"/>
      <c r="H220" s="162"/>
    </row>
    <row r="221" spans="1:8">
      <c r="A221" s="923"/>
      <c r="B221" s="934" t="s">
        <v>200</v>
      </c>
      <c r="C221" s="924"/>
      <c r="D221" s="924"/>
      <c r="E221" s="924"/>
      <c r="F221" s="924"/>
      <c r="G221" s="143"/>
      <c r="H221" s="162"/>
    </row>
    <row r="222" spans="1:8">
      <c r="A222" s="923"/>
      <c r="B222" s="924"/>
      <c r="C222" s="924"/>
      <c r="D222" s="924"/>
      <c r="E222" s="924"/>
      <c r="F222" s="924"/>
      <c r="G222" s="143"/>
      <c r="H222" s="162"/>
    </row>
    <row r="223" spans="1:8">
      <c r="A223" s="923"/>
      <c r="B223" s="924"/>
      <c r="C223" s="924"/>
      <c r="D223" s="924"/>
      <c r="E223" s="924"/>
      <c r="F223" s="924"/>
      <c r="G223" s="143"/>
      <c r="H223" s="162"/>
    </row>
    <row r="224" spans="1:8">
      <c r="A224" s="923"/>
      <c r="B224" s="924"/>
      <c r="C224" s="924"/>
      <c r="D224" s="924"/>
      <c r="E224" s="924"/>
      <c r="F224" s="924"/>
      <c r="G224" s="143"/>
      <c r="H224" s="162"/>
    </row>
    <row r="225" spans="1:8">
      <c r="A225" s="923"/>
      <c r="B225" s="924"/>
      <c r="C225" s="924"/>
      <c r="D225" s="924"/>
      <c r="E225" s="924"/>
      <c r="F225" s="924"/>
      <c r="G225" s="143"/>
      <c r="H225" s="162"/>
    </row>
    <row r="226" spans="1:8">
      <c r="A226" s="923"/>
      <c r="B226" s="924"/>
      <c r="C226" s="924"/>
      <c r="D226" s="924"/>
      <c r="E226" s="924"/>
      <c r="F226" s="924"/>
      <c r="G226" s="143"/>
      <c r="H226" s="162"/>
    </row>
    <row r="227" spans="1:8">
      <c r="A227" s="923"/>
      <c r="B227" s="924"/>
      <c r="C227" s="924"/>
      <c r="D227" s="924"/>
      <c r="E227" s="924"/>
      <c r="F227" s="924"/>
      <c r="G227" s="143"/>
      <c r="H227" s="162"/>
    </row>
    <row r="228" spans="1:8">
      <c r="A228" s="923"/>
      <c r="B228" s="924"/>
      <c r="C228" s="924"/>
      <c r="D228" s="924"/>
      <c r="E228" s="924"/>
      <c r="F228" s="924"/>
      <c r="G228" s="143"/>
      <c r="H228" s="162"/>
    </row>
    <row r="229" spans="1:8">
      <c r="A229" s="923"/>
      <c r="B229" s="924"/>
      <c r="C229" s="924"/>
      <c r="D229" s="924"/>
      <c r="E229" s="924"/>
      <c r="F229" s="924"/>
      <c r="G229" s="143"/>
      <c r="H229" s="162"/>
    </row>
    <row r="230" spans="1:8">
      <c r="A230" s="923"/>
      <c r="B230" s="924"/>
      <c r="C230" s="924"/>
      <c r="D230" s="924"/>
      <c r="E230" s="924"/>
      <c r="F230" s="924"/>
      <c r="G230" s="143"/>
      <c r="H230" s="162"/>
    </row>
    <row r="231" spans="1:8">
      <c r="A231" s="923"/>
      <c r="B231" s="924"/>
      <c r="C231" s="924"/>
      <c r="D231" s="924"/>
      <c r="E231" s="924"/>
      <c r="F231" s="924"/>
      <c r="G231" s="143"/>
      <c r="H231" s="162"/>
    </row>
    <row r="232" spans="1:8">
      <c r="A232" s="923"/>
      <c r="B232" s="924"/>
      <c r="C232" s="924"/>
      <c r="D232" s="924"/>
      <c r="E232" s="924"/>
      <c r="F232" s="924"/>
      <c r="G232" s="143"/>
      <c r="H232" s="162"/>
    </row>
    <row r="233" spans="1:8">
      <c r="A233" s="923"/>
      <c r="B233" s="924"/>
      <c r="C233" s="924"/>
      <c r="D233" s="924"/>
      <c r="E233" s="924"/>
      <c r="F233" s="924"/>
      <c r="G233" s="143"/>
      <c r="H233" s="162"/>
    </row>
    <row r="234" spans="1:8">
      <c r="A234" s="923"/>
      <c r="B234" s="902"/>
      <c r="C234" s="924"/>
      <c r="D234" s="924"/>
      <c r="E234" s="924"/>
      <c r="F234" s="924"/>
      <c r="G234" s="143"/>
      <c r="H234" s="162"/>
    </row>
    <row r="235" spans="1:8">
      <c r="A235" s="923"/>
      <c r="B235" s="902"/>
      <c r="C235" s="924"/>
      <c r="D235" s="924"/>
      <c r="E235" s="924"/>
      <c r="F235" s="924"/>
      <c r="G235" s="143"/>
      <c r="H235" s="162"/>
    </row>
    <row r="236" spans="1:8">
      <c r="A236" s="923"/>
      <c r="B236" s="902"/>
      <c r="C236" s="924"/>
      <c r="D236" s="924"/>
      <c r="E236" s="924"/>
      <c r="F236" s="924"/>
      <c r="G236" s="143"/>
      <c r="H236" s="162"/>
    </row>
    <row r="237" spans="1:8">
      <c r="A237" s="923"/>
      <c r="B237" s="902"/>
      <c r="C237" s="924"/>
      <c r="D237" s="924"/>
      <c r="E237" s="924"/>
      <c r="F237" s="924"/>
      <c r="G237" s="143"/>
      <c r="H237" s="162"/>
    </row>
    <row r="238" spans="1:8">
      <c r="A238" s="923"/>
      <c r="B238" s="902"/>
      <c r="C238" s="924"/>
      <c r="D238" s="924"/>
      <c r="E238" s="924"/>
      <c r="F238" s="924"/>
      <c r="G238" s="143"/>
      <c r="H238" s="162"/>
    </row>
    <row r="239" spans="1:8">
      <c r="A239" s="923"/>
      <c r="B239" s="902"/>
      <c r="C239" s="924"/>
      <c r="D239" s="924"/>
      <c r="E239" s="924"/>
      <c r="F239" s="924"/>
      <c r="G239" s="143"/>
      <c r="H239" s="162"/>
    </row>
    <row r="240" spans="1:8">
      <c r="A240" s="923"/>
      <c r="B240" s="902"/>
      <c r="C240" s="924"/>
      <c r="D240" s="924"/>
      <c r="E240" s="924"/>
      <c r="F240" s="924"/>
      <c r="G240" s="143"/>
      <c r="H240" s="162"/>
    </row>
    <row r="241" spans="1:8">
      <c r="A241" s="923"/>
      <c r="B241" s="902"/>
      <c r="C241" s="924"/>
      <c r="D241" s="924"/>
      <c r="E241" s="924"/>
      <c r="F241" s="924"/>
      <c r="G241" s="143"/>
      <c r="H241" s="162"/>
    </row>
    <row r="242" spans="1:8">
      <c r="A242" s="923"/>
      <c r="B242" s="902"/>
      <c r="C242" s="924"/>
      <c r="D242" s="924"/>
      <c r="E242" s="924"/>
      <c r="F242" s="924"/>
      <c r="G242" s="143"/>
      <c r="H242" s="162"/>
    </row>
    <row r="243" spans="1:8">
      <c r="A243" s="923"/>
      <c r="B243" s="902"/>
      <c r="C243" s="924"/>
      <c r="D243" s="924"/>
      <c r="E243" s="924"/>
      <c r="F243" s="924"/>
      <c r="G243" s="143"/>
      <c r="H243" s="162"/>
    </row>
    <row r="244" spans="1:8" ht="15.75" thickBot="1">
      <c r="A244" s="930"/>
      <c r="B244" s="931"/>
      <c r="C244" s="932"/>
      <c r="D244" s="932"/>
      <c r="E244" s="932"/>
      <c r="F244" s="932"/>
      <c r="G244" s="163"/>
      <c r="H244" s="164"/>
    </row>
    <row r="245" spans="1:8">
      <c r="A245" s="934" t="s">
        <v>1092</v>
      </c>
      <c r="B245" s="902"/>
      <c r="C245" s="924"/>
      <c r="D245" s="924"/>
      <c r="E245" s="924"/>
      <c r="F245" s="924"/>
      <c r="G245" s="143"/>
      <c r="H245" s="143"/>
    </row>
    <row r="246" spans="1:8">
      <c r="A246" s="924" t="s">
        <v>201</v>
      </c>
      <c r="B246" s="924"/>
      <c r="C246" s="924"/>
      <c r="D246" s="12"/>
      <c r="E246" s="924"/>
      <c r="F246" s="924"/>
      <c r="G246" s="143"/>
      <c r="H246" s="143"/>
    </row>
    <row r="249" spans="1:8">
      <c r="H249" s="1586"/>
    </row>
    <row r="275" spans="8:8">
      <c r="H275" s="1586"/>
    </row>
  </sheetData>
  <printOptions horizontalCentered="1" verticalCentered="1"/>
  <pageMargins left="0.5" right="0.5" top="0" bottom="0" header="0.25" footer="0.25"/>
  <pageSetup scale="70" fitToHeight="0" orientation="portrait" horizontalDpi="4294967293" verticalDpi="4294967293" r:id="rId1"/>
  <headerFooter alignWithMargins="0"/>
  <rowBreaks count="3" manualBreakCount="3">
    <brk id="63" max="16383" man="1"/>
    <brk id="124" max="16383" man="1"/>
    <brk id="18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dimension ref="A1:AE69"/>
  <sheetViews>
    <sheetView tabSelected="1" defaultGridColor="0" view="pageBreakPreview" topLeftCell="B1" colorId="22" zoomScale="55" zoomScaleNormal="70" zoomScaleSheetLayoutView="55" workbookViewId="0">
      <selection activeCell="K53" sqref="K53"/>
    </sheetView>
  </sheetViews>
  <sheetFormatPr defaultColWidth="9.6640625" defaultRowHeight="15"/>
  <cols>
    <col min="1" max="1" width="4.6640625" customWidth="1"/>
    <col min="2" max="2" width="53.5546875" customWidth="1"/>
    <col min="3" max="3" width="3.6640625" customWidth="1"/>
    <col min="4" max="5" width="2.6640625" customWidth="1"/>
    <col min="6" max="6" width="15.44140625" customWidth="1"/>
    <col min="7" max="7" width="18.5546875" customWidth="1"/>
    <col min="8" max="8" width="17.77734375" customWidth="1"/>
    <col min="9" max="9" width="18.6640625" customWidth="1"/>
    <col min="10" max="10" width="21" customWidth="1"/>
    <col min="11" max="11" width="23.44140625" customWidth="1"/>
    <col min="12" max="14" width="16.6640625" customWidth="1"/>
    <col min="15" max="16" width="4.6640625" customWidth="1"/>
    <col min="17" max="20" width="14.6640625" customWidth="1"/>
    <col min="21" max="21" width="17.33203125" bestFit="1" customWidth="1"/>
    <col min="22" max="22" width="19.109375" customWidth="1"/>
    <col min="23" max="23" width="5.6640625" customWidth="1"/>
    <col min="24" max="24" width="49" customWidth="1"/>
    <col min="25" max="25" width="3.77734375" customWidth="1"/>
    <col min="26" max="27" width="2.77734375" customWidth="1"/>
    <col min="28" max="28" width="14.5546875" customWidth="1"/>
    <col min="29" max="29" width="17.88671875" bestFit="1" customWidth="1"/>
    <col min="30" max="30" width="17.5546875" bestFit="1" customWidth="1"/>
  </cols>
  <sheetData>
    <row r="1" spans="1:30">
      <c r="A1" s="43"/>
      <c r="B1" s="44" t="s">
        <v>5587</v>
      </c>
      <c r="C1" s="58" t="s">
        <v>1433</v>
      </c>
      <c r="D1" s="46"/>
      <c r="E1" s="46"/>
      <c r="F1" s="44"/>
      <c r="G1" s="1918" t="s">
        <v>1836</v>
      </c>
      <c r="H1" s="183" t="s">
        <v>1837</v>
      </c>
      <c r="I1" s="43" t="s">
        <v>5587</v>
      </c>
      <c r="J1" s="65"/>
      <c r="K1" s="58" t="s">
        <v>1433</v>
      </c>
      <c r="L1" s="44"/>
      <c r="M1" s="1918" t="s">
        <v>1917</v>
      </c>
      <c r="N1" s="954" t="s">
        <v>1837</v>
      </c>
      <c r="O1" s="59"/>
      <c r="P1" s="43" t="s">
        <v>5587</v>
      </c>
      <c r="Q1" s="65"/>
      <c r="R1" s="46"/>
      <c r="S1" s="58" t="s">
        <v>1433</v>
      </c>
      <c r="T1" s="44"/>
      <c r="U1" s="1918" t="s">
        <v>1917</v>
      </c>
      <c r="V1" s="539" t="s">
        <v>1837</v>
      </c>
      <c r="W1" s="43"/>
      <c r="X1" s="44" t="s">
        <v>5587</v>
      </c>
      <c r="Y1" s="58" t="s">
        <v>1433</v>
      </c>
      <c r="Z1" s="46"/>
      <c r="AA1" s="46"/>
      <c r="AB1" s="44"/>
      <c r="AC1" s="1918" t="s">
        <v>1836</v>
      </c>
      <c r="AD1" s="183" t="s">
        <v>1918</v>
      </c>
    </row>
    <row r="2" spans="1:30">
      <c r="A2" s="34"/>
      <c r="B2" s="80" t="str">
        <f>'Data Sheet'!$C$25</f>
        <v xml:space="preserve"> Niagara Mohawk Power Corporation </v>
      </c>
      <c r="C2" s="191" t="s">
        <v>1434</v>
      </c>
      <c r="D2" s="30" t="s">
        <v>5576</v>
      </c>
      <c r="E2" s="30"/>
      <c r="F2" s="64" t="s">
        <v>1436</v>
      </c>
      <c r="G2" s="696" t="s">
        <v>1839</v>
      </c>
      <c r="H2" s="705"/>
      <c r="I2" s="71" t="str">
        <f>'Data Sheet'!$C$25</f>
        <v xml:space="preserve"> Niagara Mohawk Power Corporation </v>
      </c>
      <c r="J2" s="17"/>
      <c r="K2" s="57" t="s">
        <v>5607</v>
      </c>
      <c r="L2" s="80"/>
      <c r="M2" s="696" t="s">
        <v>1839</v>
      </c>
      <c r="N2" s="171"/>
      <c r="O2" s="39"/>
      <c r="P2" s="71" t="str">
        <f>'Data Sheet'!$C$25</f>
        <v xml:space="preserve"> Niagara Mohawk Power Corporation </v>
      </c>
      <c r="Q2" s="17"/>
      <c r="R2" s="30"/>
      <c r="S2" s="57" t="s">
        <v>5607</v>
      </c>
      <c r="T2" s="64"/>
      <c r="U2" s="696" t="s">
        <v>1839</v>
      </c>
      <c r="V2" s="193"/>
      <c r="W2" s="34"/>
      <c r="X2" s="80" t="str">
        <f>'Data Sheet'!$C$25</f>
        <v xml:space="preserve"> Niagara Mohawk Power Corporation </v>
      </c>
      <c r="Y2" s="191" t="s">
        <v>1434</v>
      </c>
      <c r="Z2" s="30" t="s">
        <v>5576</v>
      </c>
      <c r="AA2" s="30"/>
      <c r="AB2" s="64" t="s">
        <v>1436</v>
      </c>
      <c r="AC2" s="696" t="s">
        <v>1839</v>
      </c>
      <c r="AD2" s="705"/>
    </row>
    <row r="3" spans="1:30" ht="15" customHeight="1">
      <c r="A3" s="37"/>
      <c r="B3" s="38"/>
      <c r="C3" s="155" t="s">
        <v>1437</v>
      </c>
      <c r="D3" s="38" t="s">
        <v>1435</v>
      </c>
      <c r="E3" s="38"/>
      <c r="F3" s="114" t="s">
        <v>1438</v>
      </c>
      <c r="G3" s="755" t="str">
        <f>'Data Sheet'!$C$40</f>
        <v>June 1, 2015</v>
      </c>
      <c r="H3" s="1413" t="str">
        <f>'Data Sheet'!$C$38</f>
        <v>December 31, 2014</v>
      </c>
      <c r="I3" s="37"/>
      <c r="J3" s="76"/>
      <c r="K3" s="115" t="s">
        <v>5606</v>
      </c>
      <c r="L3" s="116"/>
      <c r="M3" s="755" t="str">
        <f>'Data Sheet'!$C$40</f>
        <v>June 1, 2015</v>
      </c>
      <c r="N3" s="1414" t="str">
        <f>'Data Sheet'!$C$38</f>
        <v>December 31, 2014</v>
      </c>
      <c r="O3" s="131"/>
      <c r="P3" s="37"/>
      <c r="Q3" s="76"/>
      <c r="R3" s="38"/>
      <c r="S3" s="115" t="s">
        <v>5606</v>
      </c>
      <c r="T3" s="114"/>
      <c r="U3" s="755" t="str">
        <f>'Data Sheet'!$C$40</f>
        <v>June 1, 2015</v>
      </c>
      <c r="V3" s="1413" t="str">
        <f>'Data Sheet'!$C$38</f>
        <v>December 31, 2014</v>
      </c>
      <c r="W3" s="37"/>
      <c r="X3" s="38"/>
      <c r="Y3" s="155" t="s">
        <v>1437</v>
      </c>
      <c r="Z3" s="38" t="s">
        <v>1435</v>
      </c>
      <c r="AA3" s="38"/>
      <c r="AB3" s="114" t="s">
        <v>1438</v>
      </c>
      <c r="AC3" s="755" t="str">
        <f>'Data Sheet'!$C$40</f>
        <v>June 1, 2015</v>
      </c>
      <c r="AD3" s="1413" t="str">
        <f>'Data Sheet'!$C$38</f>
        <v>December 31, 2014</v>
      </c>
    </row>
    <row r="4" spans="1:30" ht="15" customHeight="1">
      <c r="A4" s="31" t="s">
        <v>202</v>
      </c>
      <c r="B4" s="32"/>
      <c r="C4" s="32"/>
      <c r="D4" s="32"/>
      <c r="E4" s="32"/>
      <c r="F4" s="32"/>
      <c r="G4" s="32"/>
      <c r="H4" s="33"/>
      <c r="I4" s="31" t="s">
        <v>203</v>
      </c>
      <c r="J4" s="32"/>
      <c r="K4" s="32"/>
      <c r="L4" s="32"/>
      <c r="M4" s="32"/>
      <c r="N4" s="32"/>
      <c r="O4" s="33"/>
      <c r="P4" s="31" t="s">
        <v>203</v>
      </c>
      <c r="Q4" s="32"/>
      <c r="R4" s="32"/>
      <c r="S4" s="32"/>
      <c r="T4" s="32"/>
      <c r="U4" s="32"/>
      <c r="V4" s="33"/>
      <c r="W4" s="31" t="s">
        <v>203</v>
      </c>
      <c r="X4" s="32"/>
      <c r="Y4" s="32"/>
      <c r="Z4" s="32"/>
      <c r="AA4" s="32"/>
      <c r="AB4" s="32"/>
      <c r="AC4" s="32"/>
      <c r="AD4" s="33"/>
    </row>
    <row r="5" spans="1:30">
      <c r="A5" s="34"/>
      <c r="B5" s="2568" t="s">
        <v>681</v>
      </c>
      <c r="C5" s="35"/>
      <c r="D5" s="2568" t="s">
        <v>682</v>
      </c>
      <c r="E5" s="2553"/>
      <c r="F5" s="2553"/>
      <c r="G5" s="2553"/>
      <c r="H5" s="2554"/>
      <c r="I5" s="2614" t="s">
        <v>320</v>
      </c>
      <c r="J5" s="2553"/>
      <c r="K5" s="2553"/>
      <c r="L5" s="2568" t="s">
        <v>321</v>
      </c>
      <c r="M5" s="2553"/>
      <c r="N5" s="2553"/>
      <c r="O5" s="2550"/>
      <c r="P5" s="117"/>
      <c r="Q5" s="35"/>
      <c r="R5" s="35"/>
      <c r="S5" s="35"/>
      <c r="T5" s="35"/>
      <c r="U5" s="35"/>
      <c r="V5" s="39"/>
      <c r="W5" s="51"/>
      <c r="X5" s="30"/>
      <c r="Y5" s="30"/>
      <c r="Z5" s="30"/>
      <c r="AA5" s="30"/>
      <c r="AB5" s="191" t="s">
        <v>1539</v>
      </c>
      <c r="AC5" s="115" t="s">
        <v>1540</v>
      </c>
      <c r="AD5" s="2190"/>
    </row>
    <row r="6" spans="1:30">
      <c r="A6" s="34"/>
      <c r="B6" s="2555"/>
      <c r="C6" s="35"/>
      <c r="D6" s="2555"/>
      <c r="E6" s="2555"/>
      <c r="F6" s="2555"/>
      <c r="G6" s="2555"/>
      <c r="H6" s="2556"/>
      <c r="I6" s="2615"/>
      <c r="J6" s="2555"/>
      <c r="K6" s="2555"/>
      <c r="L6" s="2555"/>
      <c r="M6" s="2555"/>
      <c r="N6" s="2555"/>
      <c r="O6" s="2552"/>
      <c r="P6" s="117"/>
      <c r="Q6" s="35"/>
      <c r="R6" s="35"/>
      <c r="S6" s="35"/>
      <c r="T6" s="35"/>
      <c r="U6" s="35"/>
      <c r="V6" s="39"/>
      <c r="W6" s="51" t="s">
        <v>1843</v>
      </c>
      <c r="X6" s="171" t="s">
        <v>1541</v>
      </c>
      <c r="Y6" s="30"/>
      <c r="Z6" s="30"/>
      <c r="AA6" s="30"/>
      <c r="AB6" s="191" t="s">
        <v>3228</v>
      </c>
      <c r="AC6" s="191" t="s">
        <v>210</v>
      </c>
      <c r="AD6" s="2191" t="s">
        <v>213</v>
      </c>
    </row>
    <row r="7" spans="1:30">
      <c r="A7" s="34"/>
      <c r="B7" s="2555"/>
      <c r="C7" s="35"/>
      <c r="D7" s="2555"/>
      <c r="E7" s="2555"/>
      <c r="F7" s="2555"/>
      <c r="G7" s="2555"/>
      <c r="H7" s="2556"/>
      <c r="I7" s="2615"/>
      <c r="J7" s="2555"/>
      <c r="K7" s="2555"/>
      <c r="L7" s="2555" t="s">
        <v>322</v>
      </c>
      <c r="M7" s="2555"/>
      <c r="N7" s="2555"/>
      <c r="O7" s="2556"/>
      <c r="P7" s="117"/>
      <c r="Q7" s="35"/>
      <c r="R7" s="35"/>
      <c r="S7" s="35"/>
      <c r="T7" s="35"/>
      <c r="U7" s="35"/>
      <c r="V7" s="39"/>
      <c r="W7" s="54" t="s">
        <v>1846</v>
      </c>
      <c r="X7" s="32" t="s">
        <v>3230</v>
      </c>
      <c r="Y7" s="32"/>
      <c r="Z7" s="32"/>
      <c r="AA7" s="32"/>
      <c r="AB7" s="55" t="s">
        <v>3231</v>
      </c>
      <c r="AC7" s="55" t="s">
        <v>3232</v>
      </c>
      <c r="AD7" s="2192" t="s">
        <v>3233</v>
      </c>
    </row>
    <row r="8" spans="1:30">
      <c r="A8" s="34"/>
      <c r="B8" s="2555"/>
      <c r="C8" s="35"/>
      <c r="D8" s="2555"/>
      <c r="E8" s="2555"/>
      <c r="F8" s="2555"/>
      <c r="G8" s="2555"/>
      <c r="H8" s="2556"/>
      <c r="I8" s="2615"/>
      <c r="J8" s="2555"/>
      <c r="K8" s="2555"/>
      <c r="L8" s="2555"/>
      <c r="M8" s="2555"/>
      <c r="N8" s="2555"/>
      <c r="O8" s="2556"/>
      <c r="P8" s="117"/>
      <c r="Q8" s="35"/>
      <c r="R8" s="35"/>
      <c r="S8" s="35"/>
      <c r="T8" s="35"/>
      <c r="U8" s="165"/>
      <c r="V8" s="39"/>
      <c r="W8" s="147">
        <v>27</v>
      </c>
      <c r="X8" s="862" t="s">
        <v>1542</v>
      </c>
      <c r="Y8" s="32"/>
      <c r="Z8" s="32"/>
      <c r="AA8" s="32"/>
      <c r="AB8" s="155" t="s">
        <v>1543</v>
      </c>
      <c r="AC8" s="1278">
        <f>G49</f>
        <v>310257924</v>
      </c>
      <c r="AD8" s="2193">
        <f>H49</f>
        <v>281718165.08376741</v>
      </c>
    </row>
    <row r="9" spans="1:30" ht="15.75">
      <c r="A9" s="34"/>
      <c r="B9" s="2555"/>
      <c r="C9" s="35"/>
      <c r="D9" s="2555"/>
      <c r="E9" s="2555"/>
      <c r="F9" s="2555"/>
      <c r="G9" s="2555"/>
      <c r="H9" s="2556"/>
      <c r="I9" s="2616" t="s">
        <v>323</v>
      </c>
      <c r="J9" s="2555"/>
      <c r="K9" s="2555"/>
      <c r="L9" s="2555"/>
      <c r="M9" s="2555"/>
      <c r="N9" s="2555"/>
      <c r="O9" s="2556"/>
      <c r="P9" s="117"/>
      <c r="Q9" s="35"/>
      <c r="R9" s="35"/>
      <c r="S9" s="35"/>
      <c r="T9" s="35"/>
      <c r="U9" s="35"/>
      <c r="V9" s="39"/>
      <c r="W9" s="147">
        <v>28</v>
      </c>
      <c r="X9" s="1277" t="s">
        <v>749</v>
      </c>
      <c r="Y9" s="38"/>
      <c r="Z9" s="38"/>
      <c r="AA9" s="38"/>
      <c r="AB9" s="115"/>
      <c r="AC9" s="178"/>
      <c r="AD9" s="2194"/>
    </row>
    <row r="10" spans="1:30">
      <c r="A10" s="34"/>
      <c r="B10" s="2555"/>
      <c r="C10" s="35"/>
      <c r="D10" s="2555"/>
      <c r="E10" s="2555"/>
      <c r="F10" s="2555"/>
      <c r="G10" s="2555"/>
      <c r="H10" s="2556"/>
      <c r="I10" s="2615"/>
      <c r="J10" s="2555"/>
      <c r="K10" s="2555"/>
      <c r="L10" s="2555"/>
      <c r="M10" s="2555"/>
      <c r="N10" s="2555"/>
      <c r="O10" s="2556"/>
      <c r="P10" s="117"/>
      <c r="Q10" s="35"/>
      <c r="R10" s="35"/>
      <c r="S10" s="35"/>
      <c r="T10" s="35"/>
      <c r="U10" s="35"/>
      <c r="V10" s="39"/>
      <c r="W10" s="147">
        <v>29</v>
      </c>
      <c r="X10" s="862" t="s">
        <v>1544</v>
      </c>
      <c r="Y10" s="32"/>
      <c r="Z10" s="32"/>
      <c r="AA10" s="32"/>
      <c r="AB10" s="115"/>
      <c r="AC10" s="173"/>
      <c r="AD10" s="2195"/>
    </row>
    <row r="11" spans="1:30">
      <c r="A11" s="34"/>
      <c r="B11" s="2572" t="s">
        <v>744</v>
      </c>
      <c r="C11" s="35"/>
      <c r="D11" s="2555"/>
      <c r="E11" s="2555"/>
      <c r="F11" s="2555"/>
      <c r="G11" s="2555"/>
      <c r="H11" s="2556"/>
      <c r="I11" s="2615"/>
      <c r="J11" s="2555"/>
      <c r="K11" s="2555"/>
      <c r="L11" s="35"/>
      <c r="M11" s="143"/>
      <c r="N11" s="143"/>
      <c r="O11" s="39"/>
      <c r="P11" s="117"/>
      <c r="Q11" s="35"/>
      <c r="R11" s="35"/>
      <c r="S11" s="35"/>
      <c r="T11" s="143"/>
      <c r="U11" s="143"/>
      <c r="V11" s="39"/>
      <c r="W11" s="147">
        <v>30</v>
      </c>
      <c r="X11" s="862" t="s">
        <v>1545</v>
      </c>
      <c r="Y11" s="32"/>
      <c r="Z11" s="32"/>
      <c r="AA11" s="32"/>
      <c r="AB11" s="115"/>
      <c r="AC11" s="178"/>
      <c r="AD11" s="2194"/>
    </row>
    <row r="12" spans="1:30">
      <c r="A12" s="34"/>
      <c r="B12" s="2555"/>
      <c r="C12" s="35"/>
      <c r="D12" s="2555"/>
      <c r="E12" s="2555"/>
      <c r="F12" s="2555"/>
      <c r="G12" s="2555"/>
      <c r="H12" s="2556"/>
      <c r="I12" s="2617" t="s">
        <v>745</v>
      </c>
      <c r="J12" s="2555"/>
      <c r="K12" s="2555"/>
      <c r="L12" s="909"/>
      <c r="M12" s="143"/>
      <c r="N12" s="143"/>
      <c r="O12" s="39"/>
      <c r="P12" s="34"/>
      <c r="Q12" s="30"/>
      <c r="R12" s="35"/>
      <c r="S12" s="35"/>
      <c r="T12" s="143"/>
      <c r="U12" s="143"/>
      <c r="V12" s="39"/>
      <c r="W12" s="147">
        <v>31</v>
      </c>
      <c r="X12" s="862" t="s">
        <v>1546</v>
      </c>
      <c r="Y12" s="32"/>
      <c r="Z12" s="32"/>
      <c r="AA12" s="32"/>
      <c r="AB12" s="115"/>
      <c r="AC12" s="152"/>
      <c r="AD12" s="2196"/>
    </row>
    <row r="13" spans="1:30">
      <c r="A13" s="34"/>
      <c r="B13" s="2572" t="s">
        <v>746</v>
      </c>
      <c r="C13" s="35"/>
      <c r="D13" s="2555"/>
      <c r="E13" s="2555"/>
      <c r="F13" s="2555"/>
      <c r="G13" s="2555"/>
      <c r="H13" s="2556"/>
      <c r="I13" s="2615"/>
      <c r="J13" s="2555"/>
      <c r="K13" s="2555"/>
      <c r="L13" s="909"/>
      <c r="M13" s="143"/>
      <c r="N13" s="143"/>
      <c r="O13" s="39"/>
      <c r="P13" s="34"/>
      <c r="Q13" s="30"/>
      <c r="R13" s="35"/>
      <c r="S13" s="35"/>
      <c r="T13" s="143"/>
      <c r="U13" s="143"/>
      <c r="V13" s="39"/>
      <c r="W13" s="147">
        <v>32</v>
      </c>
      <c r="X13" s="862" t="s">
        <v>1547</v>
      </c>
      <c r="Y13" s="32"/>
      <c r="Z13" s="32"/>
      <c r="AA13" s="32"/>
      <c r="AB13" s="115"/>
      <c r="AC13" s="152"/>
      <c r="AD13" s="2196"/>
    </row>
    <row r="14" spans="1:30">
      <c r="A14" s="34"/>
      <c r="B14" s="2555"/>
      <c r="C14" s="35"/>
      <c r="D14" s="2555"/>
      <c r="E14" s="2555"/>
      <c r="F14" s="2555"/>
      <c r="G14" s="2555"/>
      <c r="H14" s="2556"/>
      <c r="I14" s="2615"/>
      <c r="J14" s="2555"/>
      <c r="K14" s="2555"/>
      <c r="L14" s="909"/>
      <c r="M14" s="143"/>
      <c r="N14" s="143"/>
      <c r="O14" s="39"/>
      <c r="P14" s="117"/>
      <c r="Q14" s="35"/>
      <c r="R14" s="35"/>
      <c r="S14" s="35"/>
      <c r="T14" s="143"/>
      <c r="U14" s="143"/>
      <c r="V14" s="39"/>
      <c r="W14" s="147">
        <v>33</v>
      </c>
      <c r="X14" s="862" t="s">
        <v>1548</v>
      </c>
      <c r="Y14" s="32"/>
      <c r="Z14" s="32"/>
      <c r="AA14" s="32"/>
      <c r="AB14" s="115"/>
      <c r="AC14" s="152"/>
      <c r="AD14" s="2196">
        <v>3814232</v>
      </c>
    </row>
    <row r="15" spans="1:30">
      <c r="A15" s="34"/>
      <c r="B15" s="2555"/>
      <c r="C15" s="35"/>
      <c r="D15" s="2572" t="s">
        <v>747</v>
      </c>
      <c r="E15" s="2555"/>
      <c r="F15" s="2555"/>
      <c r="G15" s="2555"/>
      <c r="H15" s="2556"/>
      <c r="I15" s="2615"/>
      <c r="J15" s="2555"/>
      <c r="K15" s="2555"/>
      <c r="L15" s="909"/>
      <c r="M15" s="143"/>
      <c r="N15" s="143"/>
      <c r="O15" s="39"/>
      <c r="P15" s="117"/>
      <c r="Q15" s="35"/>
      <c r="R15" s="35"/>
      <c r="S15" s="35"/>
      <c r="T15" s="143"/>
      <c r="U15" s="143"/>
      <c r="V15" s="39"/>
      <c r="W15" s="147">
        <v>34</v>
      </c>
      <c r="X15" s="862" t="s">
        <v>1549</v>
      </c>
      <c r="Y15" s="32"/>
      <c r="Z15" s="32"/>
      <c r="AA15" s="32"/>
      <c r="AB15" s="115"/>
      <c r="AC15" s="152">
        <v>6311523</v>
      </c>
      <c r="AD15" s="2196">
        <v>6856463</v>
      </c>
    </row>
    <row r="16" spans="1:30">
      <c r="A16" s="34"/>
      <c r="B16" s="2572" t="s">
        <v>748</v>
      </c>
      <c r="C16" s="35"/>
      <c r="D16" s="2555"/>
      <c r="E16" s="2555"/>
      <c r="F16" s="2555"/>
      <c r="G16" s="2555"/>
      <c r="H16" s="2556"/>
      <c r="I16" s="2615"/>
      <c r="J16" s="2555"/>
      <c r="K16" s="2555"/>
      <c r="L16" s="909"/>
      <c r="M16" s="35"/>
      <c r="N16" s="35"/>
      <c r="O16" s="39"/>
      <c r="P16" s="117"/>
      <c r="Q16" s="35"/>
      <c r="R16" s="35"/>
      <c r="S16" s="35"/>
      <c r="T16" s="35"/>
      <c r="U16" s="35"/>
      <c r="V16" s="39"/>
      <c r="W16" s="147">
        <v>35</v>
      </c>
      <c r="X16" s="862" t="s">
        <v>1550</v>
      </c>
      <c r="Y16" s="32"/>
      <c r="Z16" s="32"/>
      <c r="AA16" s="32"/>
      <c r="AB16" s="115"/>
      <c r="AC16" s="152">
        <v>192752</v>
      </c>
      <c r="AD16" s="2196">
        <v>-484831.2</v>
      </c>
    </row>
    <row r="17" spans="1:30">
      <c r="A17" s="37"/>
      <c r="B17" s="2571"/>
      <c r="C17" s="32"/>
      <c r="D17" s="32"/>
      <c r="E17" s="32"/>
      <c r="F17" s="32"/>
      <c r="G17" s="32"/>
      <c r="H17" s="33"/>
      <c r="I17" s="2618"/>
      <c r="J17" s="2571"/>
      <c r="K17" s="2571"/>
      <c r="L17" s="32"/>
      <c r="M17" s="32"/>
      <c r="N17" s="32"/>
      <c r="O17" s="39"/>
      <c r="P17" s="31"/>
      <c r="Q17" s="32"/>
      <c r="R17" s="32"/>
      <c r="S17" s="32"/>
      <c r="T17" s="32"/>
      <c r="U17" s="32"/>
      <c r="V17" s="39"/>
      <c r="W17" s="147">
        <v>36</v>
      </c>
      <c r="X17" s="862" t="s">
        <v>1551</v>
      </c>
      <c r="Y17" s="32"/>
      <c r="Z17" s="32"/>
      <c r="AA17" s="32"/>
      <c r="AB17" s="155">
        <v>119</v>
      </c>
      <c r="AC17" s="152">
        <v>-98711</v>
      </c>
      <c r="AD17" s="2196">
        <v>-85477.72</v>
      </c>
    </row>
    <row r="18" spans="1:30">
      <c r="A18" s="51"/>
      <c r="B18" s="35"/>
      <c r="C18" s="35"/>
      <c r="D18" s="35"/>
      <c r="E18" s="35"/>
      <c r="F18" s="191" t="s">
        <v>204</v>
      </c>
      <c r="G18" s="161" t="s">
        <v>205</v>
      </c>
      <c r="H18" s="166"/>
      <c r="I18" s="31" t="s">
        <v>206</v>
      </c>
      <c r="J18" s="32"/>
      <c r="K18" s="32" t="s">
        <v>207</v>
      </c>
      <c r="L18" s="32"/>
      <c r="M18" s="161" t="s">
        <v>208</v>
      </c>
      <c r="N18" s="167"/>
      <c r="O18" s="168"/>
      <c r="P18" s="169"/>
      <c r="Q18" s="161" t="s">
        <v>208</v>
      </c>
      <c r="R18" s="167"/>
      <c r="S18" s="161" t="s">
        <v>208</v>
      </c>
      <c r="T18" s="167"/>
      <c r="U18" s="161" t="s">
        <v>208</v>
      </c>
      <c r="V18" s="170"/>
      <c r="W18" s="147">
        <v>37</v>
      </c>
      <c r="X18" s="862" t="s">
        <v>1552</v>
      </c>
      <c r="Y18" s="32"/>
      <c r="Z18" s="32"/>
      <c r="AA18" s="32"/>
      <c r="AB18" s="115"/>
      <c r="AC18" s="152">
        <v>4107510</v>
      </c>
      <c r="AD18" s="2196">
        <v>7442686.9499999993</v>
      </c>
    </row>
    <row r="19" spans="1:30">
      <c r="A19" s="146" t="s">
        <v>1843</v>
      </c>
      <c r="B19" s="171" t="s">
        <v>209</v>
      </c>
      <c r="C19" s="35"/>
      <c r="D19" s="35"/>
      <c r="E19" s="35"/>
      <c r="F19" s="191" t="s">
        <v>1901</v>
      </c>
      <c r="G19" s="697" t="s">
        <v>210</v>
      </c>
      <c r="H19" s="49" t="s">
        <v>211</v>
      </c>
      <c r="I19" s="146" t="s">
        <v>210</v>
      </c>
      <c r="J19" s="64" t="s">
        <v>211</v>
      </c>
      <c r="K19" s="171" t="s">
        <v>212</v>
      </c>
      <c r="L19" s="695" t="s">
        <v>213</v>
      </c>
      <c r="M19" s="696" t="s">
        <v>210</v>
      </c>
      <c r="N19" s="695" t="s">
        <v>213</v>
      </c>
      <c r="O19" s="193" t="s">
        <v>1843</v>
      </c>
      <c r="P19" s="146" t="s">
        <v>1843</v>
      </c>
      <c r="Q19" s="696" t="s">
        <v>210</v>
      </c>
      <c r="R19" s="695" t="s">
        <v>213</v>
      </c>
      <c r="S19" s="696" t="s">
        <v>210</v>
      </c>
      <c r="T19" s="695" t="s">
        <v>213</v>
      </c>
      <c r="U19" s="696" t="s">
        <v>210</v>
      </c>
      <c r="V19" s="193" t="s">
        <v>213</v>
      </c>
      <c r="W19" s="147">
        <v>38</v>
      </c>
      <c r="X19" s="862" t="s">
        <v>1553</v>
      </c>
      <c r="Y19" s="32"/>
      <c r="Z19" s="32"/>
      <c r="AA19" s="32"/>
      <c r="AB19" s="115"/>
      <c r="AC19" s="152">
        <v>15596868</v>
      </c>
      <c r="AD19" s="2196">
        <v>5721342.5</v>
      </c>
    </row>
    <row r="20" spans="1:30">
      <c r="A20" s="146" t="s">
        <v>1846</v>
      </c>
      <c r="B20" s="35"/>
      <c r="C20" s="35"/>
      <c r="D20" s="35"/>
      <c r="E20" s="35"/>
      <c r="F20" s="191" t="s">
        <v>1846</v>
      </c>
      <c r="G20" s="156"/>
      <c r="H20" s="157"/>
      <c r="I20" s="51"/>
      <c r="J20" s="64"/>
      <c r="K20" s="35"/>
      <c r="L20" s="57"/>
      <c r="M20" s="156"/>
      <c r="N20" s="172"/>
      <c r="O20" s="193" t="s">
        <v>1846</v>
      </c>
      <c r="P20" s="146" t="s">
        <v>1846</v>
      </c>
      <c r="Q20" s="156"/>
      <c r="R20" s="172"/>
      <c r="S20" s="156"/>
      <c r="T20" s="172"/>
      <c r="U20" s="156"/>
      <c r="V20" s="157"/>
      <c r="W20" s="147">
        <v>39</v>
      </c>
      <c r="X20" s="862" t="s">
        <v>1554</v>
      </c>
      <c r="Y20" s="32"/>
      <c r="Z20" s="32"/>
      <c r="AA20" s="32"/>
      <c r="AB20" s="115"/>
      <c r="AC20" s="152">
        <v>3533391</v>
      </c>
      <c r="AD20" s="2196">
        <v>743477.99</v>
      </c>
    </row>
    <row r="21" spans="1:30">
      <c r="A21" s="54"/>
      <c r="B21" s="216" t="s">
        <v>3230</v>
      </c>
      <c r="C21" s="32"/>
      <c r="D21" s="32"/>
      <c r="E21" s="32"/>
      <c r="F21" s="155" t="s">
        <v>3231</v>
      </c>
      <c r="G21" s="698" t="s">
        <v>3232</v>
      </c>
      <c r="H21" s="699" t="s">
        <v>3233</v>
      </c>
      <c r="I21" s="147" t="s">
        <v>2512</v>
      </c>
      <c r="J21" s="700" t="s">
        <v>2513</v>
      </c>
      <c r="K21" s="700" t="s">
        <v>2514</v>
      </c>
      <c r="L21" s="700" t="s">
        <v>2515</v>
      </c>
      <c r="M21" s="698" t="s">
        <v>2516</v>
      </c>
      <c r="N21" s="701" t="s">
        <v>2517</v>
      </c>
      <c r="O21" s="131"/>
      <c r="P21" s="54"/>
      <c r="Q21" s="698" t="s">
        <v>2518</v>
      </c>
      <c r="R21" s="701" t="s">
        <v>2519</v>
      </c>
      <c r="S21" s="698" t="s">
        <v>214</v>
      </c>
      <c r="T21" s="701" t="s">
        <v>215</v>
      </c>
      <c r="U21" s="698" t="s">
        <v>216</v>
      </c>
      <c r="V21" s="699" t="s">
        <v>217</v>
      </c>
      <c r="W21" s="147">
        <v>40</v>
      </c>
      <c r="X21" s="862" t="s">
        <v>1555</v>
      </c>
      <c r="Y21" s="32"/>
      <c r="Z21" s="32"/>
      <c r="AA21" s="32"/>
      <c r="AB21" s="115"/>
      <c r="AC21" s="152"/>
      <c r="AD21" s="2196">
        <v>709535</v>
      </c>
    </row>
    <row r="22" spans="1:30" ht="15.75">
      <c r="A22" s="147">
        <v>1</v>
      </c>
      <c r="B22" s="1277" t="s">
        <v>218</v>
      </c>
      <c r="C22" s="32"/>
      <c r="D22" s="32"/>
      <c r="E22" s="32"/>
      <c r="F22" s="115"/>
      <c r="G22" s="173"/>
      <c r="H22" s="174"/>
      <c r="I22" s="175"/>
      <c r="J22" s="176"/>
      <c r="K22" s="177"/>
      <c r="L22" s="178"/>
      <c r="M22" s="173"/>
      <c r="N22" s="179"/>
      <c r="O22" s="194">
        <v>1</v>
      </c>
      <c r="P22" s="2222">
        <v>1</v>
      </c>
      <c r="Q22" s="173"/>
      <c r="R22" s="179"/>
      <c r="S22" s="173"/>
      <c r="T22" s="179"/>
      <c r="U22" s="173"/>
      <c r="V22" s="2231"/>
      <c r="W22" s="147">
        <v>41</v>
      </c>
      <c r="X22" s="862" t="s">
        <v>5485</v>
      </c>
      <c r="Y22" s="32"/>
      <c r="Z22" s="32"/>
      <c r="AA22" s="32"/>
      <c r="AB22" s="115"/>
      <c r="AC22" s="152">
        <f>AC12-AC13+AC14-AC15+SUM(AC16:AC21)</f>
        <v>17020287</v>
      </c>
      <c r="AD22" s="2196">
        <f>AD12-AD13+AD14-AD15+SUM(AD16:AD21)</f>
        <v>11004502.52</v>
      </c>
    </row>
    <row r="23" spans="1:30">
      <c r="A23" s="147">
        <v>2</v>
      </c>
      <c r="B23" s="862" t="s">
        <v>219</v>
      </c>
      <c r="C23" s="32"/>
      <c r="D23" s="32"/>
      <c r="E23" s="32"/>
      <c r="F23" s="155" t="s">
        <v>824</v>
      </c>
      <c r="G23" s="154">
        <f>+I23+K23+M23</f>
        <v>3425416829</v>
      </c>
      <c r="H23" s="149">
        <v>3334248581.9120378</v>
      </c>
      <c r="I23" s="1420">
        <f>2803530173-5972053</f>
        <v>2797558120</v>
      </c>
      <c r="J23" s="1421">
        <v>2741313199</v>
      </c>
      <c r="K23" s="1422">
        <v>627583917</v>
      </c>
      <c r="L23" s="154">
        <v>592478028</v>
      </c>
      <c r="M23" s="154">
        <v>274792</v>
      </c>
      <c r="N23" s="148">
        <v>457355</v>
      </c>
      <c r="O23" s="194">
        <v>2</v>
      </c>
      <c r="P23" s="2222">
        <v>2</v>
      </c>
      <c r="Q23" s="154"/>
      <c r="R23" s="148"/>
      <c r="S23" s="154"/>
      <c r="T23" s="148"/>
      <c r="U23" s="154"/>
      <c r="V23" s="149"/>
      <c r="W23" s="147">
        <v>42</v>
      </c>
      <c r="X23" s="862" t="s">
        <v>2392</v>
      </c>
      <c r="Y23" s="32"/>
      <c r="Z23" s="32"/>
      <c r="AA23" s="32"/>
      <c r="AB23" s="115"/>
      <c r="AC23" s="178"/>
      <c r="AD23" s="2194"/>
    </row>
    <row r="24" spans="1:30">
      <c r="A24" s="147">
        <v>3</v>
      </c>
      <c r="B24" s="862" t="s">
        <v>220</v>
      </c>
      <c r="C24" s="32"/>
      <c r="D24" s="32"/>
      <c r="E24" s="32"/>
      <c r="F24" s="115"/>
      <c r="G24" s="173"/>
      <c r="H24" s="174"/>
      <c r="I24" s="175"/>
      <c r="J24" s="176"/>
      <c r="K24" s="177"/>
      <c r="L24" s="178"/>
      <c r="M24" s="173"/>
      <c r="N24" s="179"/>
      <c r="O24" s="194">
        <v>3</v>
      </c>
      <c r="P24" s="2222">
        <v>3</v>
      </c>
      <c r="Q24" s="173"/>
      <c r="R24" s="179"/>
      <c r="S24" s="173"/>
      <c r="T24" s="179"/>
      <c r="U24" s="173"/>
      <c r="V24" s="2231"/>
      <c r="W24" s="147">
        <v>43</v>
      </c>
      <c r="X24" s="862" t="s">
        <v>2393</v>
      </c>
      <c r="Y24" s="32"/>
      <c r="Z24" s="32"/>
      <c r="AA24" s="32"/>
      <c r="AB24" s="115"/>
      <c r="AC24" s="152">
        <v>6733</v>
      </c>
      <c r="AD24" s="2196">
        <v>598060</v>
      </c>
    </row>
    <row r="25" spans="1:30">
      <c r="A25" s="147">
        <v>4</v>
      </c>
      <c r="B25" s="862" t="s">
        <v>221</v>
      </c>
      <c r="C25" s="32"/>
      <c r="D25" s="32"/>
      <c r="E25" s="32"/>
      <c r="F25" s="155" t="s">
        <v>3558</v>
      </c>
      <c r="G25" s="152">
        <f>+I25+K25+M25</f>
        <v>2304475115</v>
      </c>
      <c r="H25" s="151">
        <v>2227945424</v>
      </c>
      <c r="I25" s="1423">
        <f>1878500556-5972053</f>
        <v>1872528503</v>
      </c>
      <c r="J25" s="1424">
        <v>1843736940.5080028</v>
      </c>
      <c r="K25" s="1425">
        <v>431946612</v>
      </c>
      <c r="L25" s="152">
        <v>384208483</v>
      </c>
      <c r="M25" s="152"/>
      <c r="N25" s="150"/>
      <c r="O25" s="194">
        <v>4</v>
      </c>
      <c r="P25" s="2222">
        <v>4</v>
      </c>
      <c r="Q25" s="152"/>
      <c r="R25" s="150"/>
      <c r="S25" s="152"/>
      <c r="T25" s="150"/>
      <c r="U25" s="152"/>
      <c r="V25" s="151"/>
      <c r="W25" s="147">
        <v>44</v>
      </c>
      <c r="X25" s="862" t="s">
        <v>2394</v>
      </c>
      <c r="Y25" s="32"/>
      <c r="Z25" s="32"/>
      <c r="AA25" s="32"/>
      <c r="AB25" s="155">
        <v>340</v>
      </c>
      <c r="AC25" s="152"/>
      <c r="AD25" s="2196"/>
    </row>
    <row r="26" spans="1:30">
      <c r="A26" s="147">
        <v>5</v>
      </c>
      <c r="B26" s="862" t="s">
        <v>222</v>
      </c>
      <c r="C26" s="32"/>
      <c r="D26" s="32"/>
      <c r="E26" s="32"/>
      <c r="F26" s="155" t="s">
        <v>3558</v>
      </c>
      <c r="G26" s="152">
        <f>+I26+K26+M26</f>
        <v>235306671</v>
      </c>
      <c r="H26" s="151">
        <v>233138735</v>
      </c>
      <c r="I26" s="1423">
        <v>206689906</v>
      </c>
      <c r="J26" s="1424">
        <v>203949151</v>
      </c>
      <c r="K26" s="1425">
        <v>28616765</v>
      </c>
      <c r="L26" s="152">
        <v>29189584</v>
      </c>
      <c r="M26" s="152"/>
      <c r="N26" s="150"/>
      <c r="O26" s="194">
        <v>5</v>
      </c>
      <c r="P26" s="2222">
        <v>5</v>
      </c>
      <c r="Q26" s="152"/>
      <c r="R26" s="150"/>
      <c r="S26" s="152"/>
      <c r="T26" s="150"/>
      <c r="U26" s="152"/>
      <c r="V26" s="151"/>
      <c r="W26" s="147">
        <v>45</v>
      </c>
      <c r="X26" s="862" t="s">
        <v>2395</v>
      </c>
      <c r="Y26" s="32"/>
      <c r="Z26" s="32"/>
      <c r="AA26" s="32"/>
      <c r="AB26" s="155">
        <v>340</v>
      </c>
      <c r="AC26" s="152">
        <v>12273593</v>
      </c>
      <c r="AD26" s="2196">
        <v>6922062</v>
      </c>
    </row>
    <row r="27" spans="1:30">
      <c r="A27" s="147">
        <v>6</v>
      </c>
      <c r="B27" s="1541" t="s">
        <v>223</v>
      </c>
      <c r="C27" s="32"/>
      <c r="D27" s="32"/>
      <c r="E27" s="32"/>
      <c r="F27" s="155" t="s">
        <v>2255</v>
      </c>
      <c r="G27" s="152">
        <f>+I27+K27+M27</f>
        <v>226354968</v>
      </c>
      <c r="H27" s="151">
        <v>217183136</v>
      </c>
      <c r="I27" s="1423">
        <v>181515154</v>
      </c>
      <c r="J27" s="1424">
        <v>173429735.19000003</v>
      </c>
      <c r="K27" s="1425">
        <v>44839814</v>
      </c>
      <c r="L27" s="152">
        <v>43753401.079999998</v>
      </c>
      <c r="M27" s="152"/>
      <c r="N27" s="150"/>
      <c r="O27" s="194">
        <v>6</v>
      </c>
      <c r="P27" s="2222">
        <v>6</v>
      </c>
      <c r="Q27" s="152"/>
      <c r="R27" s="150"/>
      <c r="S27" s="152"/>
      <c r="T27" s="150"/>
      <c r="U27" s="152"/>
      <c r="V27" s="151"/>
      <c r="W27" s="147">
        <v>46</v>
      </c>
      <c r="X27" s="862" t="s">
        <v>5486</v>
      </c>
      <c r="Y27" s="32"/>
      <c r="Z27" s="32"/>
      <c r="AA27" s="32"/>
      <c r="AB27" s="115"/>
      <c r="AC27" s="150">
        <f>SUM(AC24:AC26)</f>
        <v>12280326</v>
      </c>
      <c r="AD27" s="2196">
        <f>SUM(AD24:AD26)</f>
        <v>7520122</v>
      </c>
    </row>
    <row r="28" spans="1:30">
      <c r="A28" s="147">
        <v>7</v>
      </c>
      <c r="B28" s="1541" t="s">
        <v>4185</v>
      </c>
      <c r="C28" s="32"/>
      <c r="D28" s="32"/>
      <c r="E28" s="32"/>
      <c r="F28" s="155" t="s">
        <v>2255</v>
      </c>
      <c r="G28" s="152"/>
      <c r="H28" s="151">
        <v>6549</v>
      </c>
      <c r="I28" s="1423"/>
      <c r="J28" s="1424">
        <v>3247.63</v>
      </c>
      <c r="K28" s="1425"/>
      <c r="L28" s="152">
        <v>3301</v>
      </c>
      <c r="M28" s="152"/>
      <c r="N28" s="150"/>
      <c r="O28" s="194">
        <v>7</v>
      </c>
      <c r="P28" s="2222">
        <v>7</v>
      </c>
      <c r="Q28" s="152"/>
      <c r="R28" s="150"/>
      <c r="S28" s="152"/>
      <c r="T28" s="150"/>
      <c r="U28" s="152"/>
      <c r="V28" s="151"/>
      <c r="W28" s="147"/>
      <c r="X28" s="862"/>
      <c r="Y28" s="32"/>
      <c r="Z28" s="32"/>
      <c r="AA28" s="32"/>
      <c r="AB28" s="115"/>
      <c r="AC28" s="152"/>
      <c r="AD28" s="2196"/>
    </row>
    <row r="29" spans="1:30">
      <c r="A29" s="147">
        <v>8</v>
      </c>
      <c r="B29" s="1541" t="s">
        <v>141</v>
      </c>
      <c r="C29" s="32"/>
      <c r="D29" s="32"/>
      <c r="E29" s="32"/>
      <c r="F29" s="155" t="s">
        <v>2255</v>
      </c>
      <c r="G29" s="152">
        <f>+I29+K29+M29</f>
        <v>930976</v>
      </c>
      <c r="H29" s="151">
        <v>-544515</v>
      </c>
      <c r="I29" s="1423">
        <v>930643</v>
      </c>
      <c r="J29" s="1424">
        <v>-406606</v>
      </c>
      <c r="K29" s="1425">
        <v>333</v>
      </c>
      <c r="L29" s="152">
        <v>-137909</v>
      </c>
      <c r="M29" s="152"/>
      <c r="N29" s="150"/>
      <c r="O29" s="194">
        <v>8</v>
      </c>
      <c r="P29" s="2222">
        <v>8</v>
      </c>
      <c r="Q29" s="152"/>
      <c r="R29" s="150"/>
      <c r="S29" s="152"/>
      <c r="T29" s="150"/>
      <c r="U29" s="152"/>
      <c r="V29" s="151"/>
      <c r="W29" s="147">
        <v>47</v>
      </c>
      <c r="X29" s="862" t="s">
        <v>2396</v>
      </c>
      <c r="Y29" s="32"/>
      <c r="Z29" s="32"/>
      <c r="AA29" s="32"/>
      <c r="AB29" s="115"/>
      <c r="AC29" s="178"/>
      <c r="AD29" s="2194"/>
    </row>
    <row r="30" spans="1:30">
      <c r="A30" s="147">
        <v>9</v>
      </c>
      <c r="B30" s="1541" t="s">
        <v>142</v>
      </c>
      <c r="C30" s="32"/>
      <c r="D30" s="32"/>
      <c r="E30" s="32"/>
      <c r="F30" s="155" t="s">
        <v>2255</v>
      </c>
      <c r="G30" s="152"/>
      <c r="H30" s="151">
        <v>9228</v>
      </c>
      <c r="I30" s="1423">
        <v>0</v>
      </c>
      <c r="J30" s="1424">
        <v>9228</v>
      </c>
      <c r="K30" s="1425"/>
      <c r="L30" s="152"/>
      <c r="M30" s="152"/>
      <c r="N30" s="150"/>
      <c r="O30" s="194">
        <v>9</v>
      </c>
      <c r="P30" s="2222">
        <v>9</v>
      </c>
      <c r="Q30" s="152"/>
      <c r="R30" s="150"/>
      <c r="S30" s="152"/>
      <c r="T30" s="150"/>
      <c r="U30" s="152"/>
      <c r="V30" s="151"/>
      <c r="W30" s="147">
        <v>48</v>
      </c>
      <c r="X30" s="862" t="s">
        <v>2397</v>
      </c>
      <c r="Y30" s="32"/>
      <c r="Z30" s="32"/>
      <c r="AA30" s="32"/>
      <c r="AB30" s="155" t="s">
        <v>1789</v>
      </c>
      <c r="AC30" s="152">
        <v>546931</v>
      </c>
      <c r="AD30" s="2196">
        <v>-1605270</v>
      </c>
    </row>
    <row r="31" spans="1:30">
      <c r="A31" s="1986">
        <v>10</v>
      </c>
      <c r="B31" s="1541" t="s">
        <v>143</v>
      </c>
      <c r="C31" s="32"/>
      <c r="D31" s="32"/>
      <c r="E31" s="32"/>
      <c r="F31" s="155"/>
      <c r="G31" s="152"/>
      <c r="H31" s="151"/>
      <c r="I31" s="1423"/>
      <c r="J31" s="1424"/>
      <c r="K31" s="1425"/>
      <c r="L31" s="152"/>
      <c r="M31" s="152"/>
      <c r="N31" s="150"/>
      <c r="O31" s="1987">
        <v>10</v>
      </c>
      <c r="P31" s="2222">
        <v>10</v>
      </c>
      <c r="Q31" s="152"/>
      <c r="R31" s="32"/>
      <c r="S31" s="32"/>
      <c r="T31" s="32"/>
      <c r="U31" s="155"/>
      <c r="V31" s="560"/>
      <c r="W31" s="2230">
        <v>49</v>
      </c>
      <c r="X31" s="862" t="s">
        <v>2398</v>
      </c>
      <c r="Y31" s="32"/>
      <c r="Z31" s="32"/>
      <c r="AA31" s="32"/>
      <c r="AB31" s="155" t="s">
        <v>1789</v>
      </c>
      <c r="AC31" s="152">
        <v>-4267318</v>
      </c>
      <c r="AD31" s="2196">
        <v>-150149</v>
      </c>
    </row>
    <row r="32" spans="1:30">
      <c r="A32" s="147"/>
      <c r="B32" s="1541" t="s">
        <v>144</v>
      </c>
      <c r="C32" s="32"/>
      <c r="D32" s="32"/>
      <c r="E32" s="32"/>
      <c r="F32" s="115"/>
      <c r="G32" s="152"/>
      <c r="H32" s="151"/>
      <c r="I32" s="1423"/>
      <c r="J32" s="1424"/>
      <c r="K32" s="1425"/>
      <c r="L32" s="152"/>
      <c r="M32" s="152"/>
      <c r="N32" s="150"/>
      <c r="O32" s="194"/>
      <c r="P32" s="2222"/>
      <c r="Q32" s="152"/>
      <c r="R32" s="150"/>
      <c r="S32" s="152"/>
      <c r="T32" s="150"/>
      <c r="U32" s="152"/>
      <c r="V32" s="151"/>
      <c r="W32" s="2225">
        <v>50</v>
      </c>
      <c r="X32" s="862" t="s">
        <v>2399</v>
      </c>
      <c r="Y32" s="32"/>
      <c r="Z32" s="32"/>
      <c r="AA32" s="32"/>
      <c r="AB32" s="155" t="s">
        <v>1789</v>
      </c>
      <c r="AC32" s="152">
        <v>-694494</v>
      </c>
      <c r="AD32" s="2196">
        <v>-32786</v>
      </c>
    </row>
    <row r="33" spans="1:31">
      <c r="A33" s="147">
        <v>11</v>
      </c>
      <c r="B33" s="1541" t="s">
        <v>314</v>
      </c>
      <c r="C33" s="32"/>
      <c r="D33" s="32"/>
      <c r="E33" s="32"/>
      <c r="F33" s="115"/>
      <c r="G33" s="152"/>
      <c r="H33" s="151"/>
      <c r="I33" s="1423"/>
      <c r="J33" s="1424"/>
      <c r="K33" s="1425"/>
      <c r="L33" s="152"/>
      <c r="M33" s="152"/>
      <c r="N33" s="150"/>
      <c r="O33" s="194">
        <v>11</v>
      </c>
      <c r="P33" s="2222">
        <v>11</v>
      </c>
      <c r="Q33" s="152"/>
      <c r="R33" s="150"/>
      <c r="S33" s="152"/>
      <c r="T33" s="150"/>
      <c r="U33" s="152"/>
      <c r="V33" s="151"/>
      <c r="W33" s="147">
        <v>51</v>
      </c>
      <c r="X33" s="862" t="s">
        <v>2400</v>
      </c>
      <c r="Y33" s="32"/>
      <c r="Z33" s="32"/>
      <c r="AA33" s="32"/>
      <c r="AB33" s="155" t="s">
        <v>1525</v>
      </c>
      <c r="AC33" s="152"/>
      <c r="AD33" s="2196"/>
    </row>
    <row r="34" spans="1:31">
      <c r="A34" s="147">
        <v>12</v>
      </c>
      <c r="B34" s="1541" t="s">
        <v>315</v>
      </c>
      <c r="C34" s="32"/>
      <c r="D34" s="32"/>
      <c r="E34" s="32"/>
      <c r="F34" s="115"/>
      <c r="G34" s="152">
        <f t="shared" ref="G34:G39" si="0">+I34+K34+M34</f>
        <v>4760200</v>
      </c>
      <c r="H34" s="151">
        <v>25610030</v>
      </c>
      <c r="I34" s="1423">
        <v>2208199</v>
      </c>
      <c r="J34" s="1424">
        <v>37723802</v>
      </c>
      <c r="K34" s="1425">
        <v>2552001</v>
      </c>
      <c r="L34" s="152">
        <v>-12113772</v>
      </c>
      <c r="M34" s="152"/>
      <c r="N34" s="150"/>
      <c r="O34" s="194">
        <v>12</v>
      </c>
      <c r="P34" s="2222">
        <v>12</v>
      </c>
      <c r="Q34" s="152"/>
      <c r="R34" s="150"/>
      <c r="S34" s="152"/>
      <c r="T34" s="150"/>
      <c r="U34" s="152"/>
      <c r="V34" s="151"/>
      <c r="W34" s="147">
        <v>52</v>
      </c>
      <c r="X34" s="862" t="s">
        <v>2401</v>
      </c>
      <c r="Y34" s="32"/>
      <c r="Z34" s="32"/>
      <c r="AA34" s="32"/>
      <c r="AB34" s="155" t="s">
        <v>1525</v>
      </c>
      <c r="AC34" s="152"/>
      <c r="AD34" s="2196"/>
    </row>
    <row r="35" spans="1:31">
      <c r="A35" s="147">
        <v>13</v>
      </c>
      <c r="B35" s="1541" t="s">
        <v>316</v>
      </c>
      <c r="C35" s="32"/>
      <c r="D35" s="32"/>
      <c r="E35" s="32"/>
      <c r="F35" s="115"/>
      <c r="G35" s="152">
        <f>+I35+K35+M35</f>
        <v>31778295</v>
      </c>
      <c r="H35" s="151"/>
      <c r="I35" s="1423">
        <v>16559556</v>
      </c>
      <c r="J35" s="1424"/>
      <c r="K35" s="1425">
        <v>15218739</v>
      </c>
      <c r="L35" s="152">
        <v>0</v>
      </c>
      <c r="M35" s="152"/>
      <c r="N35" s="150"/>
      <c r="O35" s="194">
        <v>13</v>
      </c>
      <c r="P35" s="2222">
        <v>13</v>
      </c>
      <c r="Q35" s="152"/>
      <c r="R35" s="150"/>
      <c r="S35" s="152"/>
      <c r="T35" s="150"/>
      <c r="U35" s="152"/>
      <c r="V35" s="151"/>
      <c r="W35" s="147">
        <v>53</v>
      </c>
      <c r="X35" s="862" t="s">
        <v>2402</v>
      </c>
      <c r="Y35" s="32"/>
      <c r="Z35" s="32"/>
      <c r="AA35" s="32"/>
      <c r="AB35" s="115"/>
      <c r="AC35" s="152"/>
      <c r="AD35" s="2196"/>
    </row>
    <row r="36" spans="1:31">
      <c r="A36" s="147">
        <v>14</v>
      </c>
      <c r="B36" s="1541" t="s">
        <v>317</v>
      </c>
      <c r="C36" s="32"/>
      <c r="D36" s="32"/>
      <c r="E36" s="32"/>
      <c r="F36" s="155" t="s">
        <v>1789</v>
      </c>
      <c r="G36" s="152">
        <f t="shared" si="0"/>
        <v>253612153</v>
      </c>
      <c r="H36" s="151">
        <v>246088345</v>
      </c>
      <c r="I36" s="1423">
        <v>204469212</v>
      </c>
      <c r="J36" s="1424">
        <v>197872572</v>
      </c>
      <c r="K36" s="1425">
        <v>49142941</v>
      </c>
      <c r="L36" s="152">
        <v>48215773</v>
      </c>
      <c r="M36" s="152"/>
      <c r="N36" s="150"/>
      <c r="O36" s="194">
        <v>14</v>
      </c>
      <c r="P36" s="2222">
        <v>14</v>
      </c>
      <c r="Q36" s="152"/>
      <c r="R36" s="150"/>
      <c r="S36" s="152"/>
      <c r="T36" s="150"/>
      <c r="U36" s="152"/>
      <c r="V36" s="151"/>
      <c r="W36" s="147">
        <v>54</v>
      </c>
      <c r="X36" s="862" t="s">
        <v>2403</v>
      </c>
      <c r="Y36" s="32"/>
      <c r="Z36" s="32"/>
      <c r="AA36" s="32"/>
      <c r="AB36" s="115"/>
      <c r="AC36" s="152">
        <v>1936393</v>
      </c>
      <c r="AD36" s="2196">
        <v>1975674</v>
      </c>
    </row>
    <row r="37" spans="1:31">
      <c r="A37" s="147">
        <v>15</v>
      </c>
      <c r="B37" s="1541" t="s">
        <v>318</v>
      </c>
      <c r="C37" s="32"/>
      <c r="D37" s="32"/>
      <c r="E37" s="32"/>
      <c r="F37" s="155" t="s">
        <v>1789</v>
      </c>
      <c r="G37" s="152">
        <f t="shared" si="0"/>
        <v>75729093</v>
      </c>
      <c r="H37" s="151">
        <v>31893245.023117349</v>
      </c>
      <c r="I37" s="1423">
        <v>59240270</v>
      </c>
      <c r="J37" s="1424">
        <v>22607439.64726717</v>
      </c>
      <c r="K37" s="1425">
        <v>16488823</v>
      </c>
      <c r="L37" s="152">
        <v>9285805</v>
      </c>
      <c r="M37" s="152"/>
      <c r="N37" s="150"/>
      <c r="O37" s="194">
        <v>15</v>
      </c>
      <c r="P37" s="2222">
        <v>15</v>
      </c>
      <c r="Q37" s="152"/>
      <c r="R37" s="150"/>
      <c r="S37" s="152"/>
      <c r="T37" s="150"/>
      <c r="U37" s="152"/>
      <c r="V37" s="151"/>
      <c r="W37" s="147">
        <v>55</v>
      </c>
      <c r="X37" s="862" t="s">
        <v>5487</v>
      </c>
      <c r="Y37" s="32"/>
      <c r="Z37" s="32"/>
      <c r="AA37" s="32"/>
      <c r="AB37" s="115"/>
      <c r="AC37" s="152">
        <f>SUM(AC30:AC33)-AC34+AC35-AC36</f>
        <v>-6351274</v>
      </c>
      <c r="AD37" s="2196">
        <f>SUM(AD30:AD33)-AD34+AD35-AD36</f>
        <v>-3763879</v>
      </c>
    </row>
    <row r="38" spans="1:31">
      <c r="A38" s="147">
        <v>16</v>
      </c>
      <c r="B38" s="1541" t="s">
        <v>319</v>
      </c>
      <c r="C38" s="32"/>
      <c r="D38" s="32"/>
      <c r="E38" s="32"/>
      <c r="F38" s="155" t="s">
        <v>1789</v>
      </c>
      <c r="G38" s="152">
        <f t="shared" si="0"/>
        <v>19642673</v>
      </c>
      <c r="H38" s="151">
        <v>19007794.71659714</v>
      </c>
      <c r="I38" s="1423">
        <v>15268016</v>
      </c>
      <c r="J38" s="1424">
        <v>15589621.4890547</v>
      </c>
      <c r="K38" s="1425">
        <v>4374657</v>
      </c>
      <c r="L38" s="152">
        <v>3418174</v>
      </c>
      <c r="M38" s="152"/>
      <c r="N38" s="150"/>
      <c r="O38" s="194">
        <v>16</v>
      </c>
      <c r="P38" s="2222">
        <v>16</v>
      </c>
      <c r="Q38" s="152"/>
      <c r="R38" s="150"/>
      <c r="S38" s="152"/>
      <c r="T38" s="150"/>
      <c r="U38" s="152"/>
      <c r="V38" s="151"/>
      <c r="W38" s="147">
        <v>56</v>
      </c>
      <c r="X38" s="862" t="s">
        <v>5488</v>
      </c>
      <c r="Y38" s="32"/>
      <c r="Z38" s="32"/>
      <c r="AA38" s="32"/>
      <c r="AB38" s="115"/>
      <c r="AC38" s="152">
        <f>AC22-AC27-AC37</f>
        <v>11091235</v>
      </c>
      <c r="AD38" s="2196">
        <f>AD22-AD27-AD37</f>
        <v>7248259.5199999996</v>
      </c>
    </row>
    <row r="39" spans="1:31" ht="15.75">
      <c r="A39" s="147">
        <v>17</v>
      </c>
      <c r="B39" s="1541" t="s">
        <v>1524</v>
      </c>
      <c r="C39" s="32"/>
      <c r="D39" s="32"/>
      <c r="E39" s="32"/>
      <c r="F39" s="155" t="s">
        <v>1525</v>
      </c>
      <c r="G39" s="152">
        <f t="shared" si="0"/>
        <v>25998513</v>
      </c>
      <c r="H39" s="151">
        <v>51820238.088555932</v>
      </c>
      <c r="I39" s="1423">
        <v>21372496</v>
      </c>
      <c r="J39" s="1424">
        <v>33599397.291187212</v>
      </c>
      <c r="K39" s="1425">
        <v>4626017</v>
      </c>
      <c r="L39" s="152">
        <v>18220840.79736872</v>
      </c>
      <c r="M39" s="152"/>
      <c r="N39" s="150"/>
      <c r="O39" s="194">
        <v>17</v>
      </c>
      <c r="P39" s="2222">
        <v>17</v>
      </c>
      <c r="Q39" s="152"/>
      <c r="R39" s="150"/>
      <c r="S39" s="152"/>
      <c r="T39" s="150"/>
      <c r="U39" s="152"/>
      <c r="V39" s="151"/>
      <c r="W39" s="147">
        <v>57</v>
      </c>
      <c r="X39" s="1277" t="s">
        <v>767</v>
      </c>
      <c r="Y39" s="38"/>
      <c r="Z39" s="38"/>
      <c r="AA39" s="38"/>
      <c r="AB39" s="115"/>
      <c r="AC39" s="178"/>
      <c r="AD39" s="2194"/>
    </row>
    <row r="40" spans="1:31">
      <c r="A40" s="147">
        <v>18</v>
      </c>
      <c r="B40" s="1541" t="s">
        <v>1526</v>
      </c>
      <c r="C40" s="32"/>
      <c r="D40" s="32"/>
      <c r="E40" s="32"/>
      <c r="F40" s="155" t="s">
        <v>1525</v>
      </c>
      <c r="G40" s="152"/>
      <c r="H40" s="151"/>
      <c r="I40" s="1423"/>
      <c r="J40" s="1424"/>
      <c r="K40" s="1425"/>
      <c r="L40" s="152"/>
      <c r="M40" s="152"/>
      <c r="N40" s="150"/>
      <c r="O40" s="194">
        <v>18</v>
      </c>
      <c r="P40" s="2222">
        <v>18</v>
      </c>
      <c r="Q40" s="152"/>
      <c r="R40" s="150"/>
      <c r="S40" s="152"/>
      <c r="T40" s="150"/>
      <c r="U40" s="152"/>
      <c r="V40" s="151"/>
      <c r="W40" s="147">
        <v>58</v>
      </c>
      <c r="X40" s="862" t="s">
        <v>2404</v>
      </c>
      <c r="Y40" s="32"/>
      <c r="Z40" s="32"/>
      <c r="AA40" s="32"/>
      <c r="AB40" s="115"/>
      <c r="AC40" s="152">
        <v>89759019</v>
      </c>
      <c r="AD40" s="2196">
        <v>85584323</v>
      </c>
    </row>
    <row r="41" spans="1:31">
      <c r="A41" s="147">
        <v>19</v>
      </c>
      <c r="B41" s="1541" t="s">
        <v>1527</v>
      </c>
      <c r="C41" s="32"/>
      <c r="D41" s="32"/>
      <c r="E41" s="32"/>
      <c r="F41" s="155">
        <v>266</v>
      </c>
      <c r="G41" s="152"/>
      <c r="H41" s="560"/>
      <c r="I41" s="1423"/>
      <c r="J41" s="1424"/>
      <c r="K41" s="1425"/>
      <c r="L41" s="152"/>
      <c r="M41" s="152"/>
      <c r="N41" s="150"/>
      <c r="O41" s="194">
        <v>19</v>
      </c>
      <c r="P41" s="2222">
        <v>19</v>
      </c>
      <c r="Q41" s="152"/>
      <c r="R41" s="150"/>
      <c r="S41" s="152"/>
      <c r="T41" s="150"/>
      <c r="U41" s="152"/>
      <c r="V41" s="151"/>
      <c r="W41" s="147">
        <v>59</v>
      </c>
      <c r="X41" s="862" t="s">
        <v>2405</v>
      </c>
      <c r="Y41" s="32"/>
      <c r="Z41" s="32"/>
      <c r="AA41" s="32"/>
      <c r="AB41" s="115"/>
      <c r="AC41" s="152">
        <v>3655285</v>
      </c>
      <c r="AD41" s="2196">
        <v>3262870</v>
      </c>
    </row>
    <row r="42" spans="1:31">
      <c r="A42" s="147">
        <v>20</v>
      </c>
      <c r="B42" s="1541" t="s">
        <v>1528</v>
      </c>
      <c r="C42" s="32"/>
      <c r="D42" s="32"/>
      <c r="E42" s="32"/>
      <c r="F42" s="115"/>
      <c r="G42" s="152"/>
      <c r="H42" s="151"/>
      <c r="I42" s="1423"/>
      <c r="J42" s="1424"/>
      <c r="K42" s="1425"/>
      <c r="L42" s="152"/>
      <c r="M42" s="152"/>
      <c r="N42" s="150"/>
      <c r="O42" s="194">
        <v>20</v>
      </c>
      <c r="P42" s="2222">
        <v>20</v>
      </c>
      <c r="Q42" s="152"/>
      <c r="R42" s="150"/>
      <c r="S42" s="152"/>
      <c r="T42" s="150"/>
      <c r="U42" s="152"/>
      <c r="V42" s="151"/>
      <c r="W42" s="147">
        <v>60</v>
      </c>
      <c r="X42" s="862" t="s">
        <v>2406</v>
      </c>
      <c r="Y42" s="32"/>
      <c r="Z42" s="32"/>
      <c r="AA42" s="32"/>
      <c r="AB42" s="115"/>
      <c r="AC42" s="152">
        <v>2644482</v>
      </c>
      <c r="AD42" s="2196">
        <v>3137145</v>
      </c>
    </row>
    <row r="43" spans="1:31">
      <c r="A43" s="147">
        <v>21</v>
      </c>
      <c r="B43" s="1541" t="s">
        <v>1529</v>
      </c>
      <c r="C43" s="32"/>
      <c r="D43" s="32"/>
      <c r="E43" s="32"/>
      <c r="F43" s="115"/>
      <c r="G43" s="152"/>
      <c r="H43" s="151"/>
      <c r="I43" s="1423"/>
      <c r="J43" s="1424"/>
      <c r="K43" s="1425"/>
      <c r="L43" s="152"/>
      <c r="M43" s="152"/>
      <c r="N43" s="150"/>
      <c r="O43" s="194">
        <v>21</v>
      </c>
      <c r="P43" s="2222">
        <v>21</v>
      </c>
      <c r="Q43" s="152"/>
      <c r="R43" s="150"/>
      <c r="S43" s="152"/>
      <c r="T43" s="150"/>
      <c r="U43" s="152"/>
      <c r="V43" s="151"/>
      <c r="W43" s="147">
        <v>61</v>
      </c>
      <c r="X43" s="862" t="s">
        <v>2407</v>
      </c>
      <c r="Y43" s="32"/>
      <c r="Z43" s="32"/>
      <c r="AA43" s="32"/>
      <c r="AB43" s="115"/>
      <c r="AC43" s="152"/>
      <c r="AD43" s="2196"/>
    </row>
    <row r="44" spans="1:31">
      <c r="A44" s="147">
        <v>22</v>
      </c>
      <c r="B44" s="1541" t="s">
        <v>1530</v>
      </c>
      <c r="C44" s="32"/>
      <c r="D44" s="32"/>
      <c r="E44" s="32"/>
      <c r="F44" s="115"/>
      <c r="G44" s="152"/>
      <c r="H44" s="151"/>
      <c r="I44" s="1423"/>
      <c r="J44" s="1424"/>
      <c r="K44" s="1425"/>
      <c r="L44" s="152"/>
      <c r="M44" s="152"/>
      <c r="N44" s="150"/>
      <c r="O44" s="194">
        <v>22</v>
      </c>
      <c r="P44" s="2222">
        <v>22</v>
      </c>
      <c r="Q44" s="152"/>
      <c r="R44" s="150"/>
      <c r="S44" s="152"/>
      <c r="T44" s="150"/>
      <c r="U44" s="152"/>
      <c r="V44" s="151"/>
      <c r="W44" s="147">
        <v>62</v>
      </c>
      <c r="X44" s="862" t="s">
        <v>2408</v>
      </c>
      <c r="Y44" s="32"/>
      <c r="Z44" s="32"/>
      <c r="AA44" s="32"/>
      <c r="AB44" s="115"/>
      <c r="AC44" s="152"/>
      <c r="AD44" s="2196">
        <v>15115</v>
      </c>
    </row>
    <row r="45" spans="1:31">
      <c r="A45" s="147">
        <v>23</v>
      </c>
      <c r="B45" s="1541" t="s">
        <v>1531</v>
      </c>
      <c r="C45" s="32"/>
      <c r="D45" s="32"/>
      <c r="E45" s="32"/>
      <c r="F45" s="115"/>
      <c r="G45" s="152"/>
      <c r="H45" s="151"/>
      <c r="I45" s="1423"/>
      <c r="J45" s="1424"/>
      <c r="K45" s="1425"/>
      <c r="L45" s="152"/>
      <c r="M45" s="152"/>
      <c r="N45" s="150"/>
      <c r="O45" s="194">
        <v>23</v>
      </c>
      <c r="P45" s="2222">
        <v>23</v>
      </c>
      <c r="Q45" s="152"/>
      <c r="R45" s="150"/>
      <c r="S45" s="152"/>
      <c r="T45" s="150"/>
      <c r="U45" s="152"/>
      <c r="V45" s="151"/>
      <c r="W45" s="147">
        <v>63</v>
      </c>
      <c r="X45" s="862" t="s">
        <v>2409</v>
      </c>
      <c r="Y45" s="32"/>
      <c r="Z45" s="32"/>
      <c r="AA45" s="32"/>
      <c r="AB45" s="155">
        <v>340</v>
      </c>
      <c r="AC45" s="152">
        <v>72105</v>
      </c>
      <c r="AD45" s="2196">
        <v>246314</v>
      </c>
    </row>
    <row r="46" spans="1:31" s="943" customFormat="1">
      <c r="A46" s="147">
        <v>24</v>
      </c>
      <c r="B46" s="1541" t="s">
        <v>4186</v>
      </c>
      <c r="C46" s="862"/>
      <c r="D46" s="862"/>
      <c r="E46" s="862"/>
      <c r="F46" s="863"/>
      <c r="G46" s="152">
        <v>126838</v>
      </c>
      <c r="H46" s="151">
        <v>372207</v>
      </c>
      <c r="I46" s="2276">
        <v>58814</v>
      </c>
      <c r="J46" s="2277">
        <v>174115</v>
      </c>
      <c r="K46" s="1512">
        <v>68024</v>
      </c>
      <c r="L46" s="865">
        <v>198092</v>
      </c>
      <c r="M46" s="1510"/>
      <c r="N46" s="1510"/>
      <c r="O46" s="194">
        <v>24</v>
      </c>
      <c r="P46" s="2222">
        <v>24</v>
      </c>
      <c r="Q46" s="1510"/>
      <c r="R46" s="1510"/>
      <c r="S46" s="1510"/>
      <c r="T46" s="1510"/>
      <c r="U46" s="1510"/>
      <c r="V46" s="1511"/>
      <c r="W46" s="147">
        <v>64</v>
      </c>
      <c r="X46" s="862" t="s">
        <v>2410</v>
      </c>
      <c r="Y46" s="32"/>
      <c r="Z46" s="32"/>
      <c r="AA46" s="32"/>
      <c r="AB46" s="155">
        <v>340</v>
      </c>
      <c r="AC46" s="152">
        <v>11550300</v>
      </c>
      <c r="AD46" s="2196">
        <v>5768220</v>
      </c>
      <c r="AE46" s="2176"/>
    </row>
    <row r="47" spans="1:31">
      <c r="A47" s="147">
        <v>25</v>
      </c>
      <c r="B47" s="862" t="s">
        <v>5483</v>
      </c>
      <c r="C47" s="32"/>
      <c r="D47" s="32"/>
      <c r="E47" s="32"/>
      <c r="F47" s="115"/>
      <c r="G47" s="152">
        <f t="shared" ref="G47:L47" si="1">SUM(G36:G46)+SUM(G25:G34)-G35</f>
        <v>3115158905</v>
      </c>
      <c r="H47" s="151">
        <f t="shared" si="1"/>
        <v>3052530416.8282704</v>
      </c>
      <c r="I47" s="1423">
        <f t="shared" si="1"/>
        <v>2547721657</v>
      </c>
      <c r="J47" s="152">
        <f t="shared" si="1"/>
        <v>2528288643.7555122</v>
      </c>
      <c r="K47" s="152">
        <f t="shared" si="1"/>
        <v>567437248</v>
      </c>
      <c r="L47" s="152">
        <f t="shared" si="1"/>
        <v>524241772.87736869</v>
      </c>
      <c r="M47" s="152"/>
      <c r="N47" s="152"/>
      <c r="O47" s="194">
        <v>25</v>
      </c>
      <c r="P47" s="2222">
        <v>25</v>
      </c>
      <c r="Q47" s="152">
        <f t="shared" ref="Q47:V47" si="2">SUM(Q25:Q34)-Q35+SUM(Q36:Q39)-Q40+Q41-Q42+Q43-Q44+Q45</f>
        <v>0</v>
      </c>
      <c r="R47" s="152">
        <f t="shared" si="2"/>
        <v>0</v>
      </c>
      <c r="S47" s="152">
        <f t="shared" si="2"/>
        <v>0</v>
      </c>
      <c r="T47" s="152">
        <f t="shared" si="2"/>
        <v>0</v>
      </c>
      <c r="U47" s="152">
        <f t="shared" si="2"/>
        <v>0</v>
      </c>
      <c r="V47" s="151">
        <f t="shared" si="2"/>
        <v>0</v>
      </c>
      <c r="W47" s="147">
        <v>65</v>
      </c>
      <c r="X47" s="862" t="s">
        <v>2411</v>
      </c>
      <c r="Y47" s="32"/>
      <c r="Z47" s="32"/>
      <c r="AA47" s="32"/>
      <c r="AB47" s="115"/>
      <c r="AC47" s="152">
        <v>6249477</v>
      </c>
      <c r="AD47" s="2196">
        <v>647999</v>
      </c>
      <c r="AE47" s="2176"/>
    </row>
    <row r="48" spans="1:31">
      <c r="A48" s="2608">
        <v>26</v>
      </c>
      <c r="B48" s="134" t="s">
        <v>1532</v>
      </c>
      <c r="C48" s="35"/>
      <c r="D48" s="35"/>
      <c r="E48" s="35"/>
      <c r="F48" s="57"/>
      <c r="G48" s="156"/>
      <c r="H48" s="157"/>
      <c r="I48" s="180"/>
      <c r="J48" s="61"/>
      <c r="K48" s="35"/>
      <c r="L48" s="57"/>
      <c r="M48" s="156"/>
      <c r="N48" s="172"/>
      <c r="O48" s="2610">
        <v>26</v>
      </c>
      <c r="P48" s="2612">
        <v>26</v>
      </c>
      <c r="Q48" s="156"/>
      <c r="R48" s="156"/>
      <c r="S48" s="156"/>
      <c r="T48" s="172"/>
      <c r="U48" s="156"/>
      <c r="V48" s="157"/>
      <c r="W48" s="147">
        <v>66</v>
      </c>
      <c r="X48" s="862" t="s">
        <v>5489</v>
      </c>
      <c r="Y48" s="32"/>
      <c r="Z48" s="32"/>
      <c r="AA48" s="32"/>
      <c r="AB48" s="115"/>
      <c r="AC48" s="152">
        <f>SUM(AC40:AC42)-AC43-AC44+AC45+AC46-AC47</f>
        <v>101431714</v>
      </c>
      <c r="AD48" s="2196">
        <f>SUM(AD40:AD42)-AD43-AD44+AD45+AD46-AD47</f>
        <v>97335758</v>
      </c>
      <c r="AE48" s="2176"/>
    </row>
    <row r="49" spans="1:31">
      <c r="A49" s="2609"/>
      <c r="B49" s="862" t="s">
        <v>5484</v>
      </c>
      <c r="C49" s="32"/>
      <c r="D49" s="32"/>
      <c r="E49" s="32"/>
      <c r="F49" s="115"/>
      <c r="G49" s="150">
        <f t="shared" ref="G49:L49" si="3">G23-G47</f>
        <v>310257924</v>
      </c>
      <c r="H49" s="149">
        <f t="shared" si="3"/>
        <v>281718165.08376741</v>
      </c>
      <c r="I49" s="181">
        <f t="shared" si="3"/>
        <v>249836463</v>
      </c>
      <c r="J49" s="154">
        <f t="shared" si="3"/>
        <v>213024555.24448776</v>
      </c>
      <c r="K49" s="154">
        <f t="shared" si="3"/>
        <v>60146669</v>
      </c>
      <c r="L49" s="154">
        <f t="shared" si="3"/>
        <v>68236255.122631311</v>
      </c>
      <c r="M49" s="154">
        <v>274792</v>
      </c>
      <c r="N49" s="154">
        <v>457355</v>
      </c>
      <c r="O49" s="2611"/>
      <c r="P49" s="2613"/>
      <c r="Q49" s="154">
        <f t="shared" ref="Q49:V49" si="4">Q23-Q47</f>
        <v>0</v>
      </c>
      <c r="R49" s="154">
        <f t="shared" si="4"/>
        <v>0</v>
      </c>
      <c r="S49" s="154">
        <f t="shared" si="4"/>
        <v>0</v>
      </c>
      <c r="T49" s="154">
        <f t="shared" si="4"/>
        <v>0</v>
      </c>
      <c r="U49" s="154">
        <f t="shared" si="4"/>
        <v>0</v>
      </c>
      <c r="V49" s="149">
        <f t="shared" si="4"/>
        <v>0</v>
      </c>
      <c r="W49" s="147">
        <v>67</v>
      </c>
      <c r="X49" s="862" t="s">
        <v>5490</v>
      </c>
      <c r="Y49" s="32"/>
      <c r="Z49" s="32"/>
      <c r="AA49" s="32"/>
      <c r="AB49" s="115"/>
      <c r="AC49" s="152">
        <f>AC8+AC38-AC48</f>
        <v>219917445</v>
      </c>
      <c r="AD49" s="2196">
        <f>AD8+AD38-AD48</f>
        <v>191630666.6037674</v>
      </c>
      <c r="AE49" s="2176"/>
    </row>
    <row r="50" spans="1:31" ht="15.75">
      <c r="A50" s="34"/>
      <c r="B50" s="30"/>
      <c r="C50" s="35"/>
      <c r="D50" s="35"/>
      <c r="E50" s="35"/>
      <c r="F50" s="30"/>
      <c r="G50" s="139"/>
      <c r="H50" s="140"/>
      <c r="I50" s="34"/>
      <c r="J50" s="30"/>
      <c r="K50" s="35"/>
      <c r="L50" s="30"/>
      <c r="M50" s="139"/>
      <c r="N50" s="139"/>
      <c r="O50" s="39"/>
      <c r="P50" s="71"/>
      <c r="Q50" s="30"/>
      <c r="R50" s="30"/>
      <c r="S50" s="30"/>
      <c r="T50" s="30"/>
      <c r="U50" s="30"/>
      <c r="V50" s="39"/>
      <c r="W50" s="147">
        <v>68</v>
      </c>
      <c r="X50" s="1277" t="s">
        <v>775</v>
      </c>
      <c r="Y50" s="38"/>
      <c r="Z50" s="38"/>
      <c r="AA50" s="38"/>
      <c r="AB50" s="115"/>
      <c r="AC50" s="178"/>
      <c r="AD50" s="2194"/>
      <c r="AE50" s="2176"/>
    </row>
    <row r="51" spans="1:31">
      <c r="A51" s="34"/>
      <c r="B51" s="30"/>
      <c r="C51" s="35"/>
      <c r="D51" s="35"/>
      <c r="E51" s="35"/>
      <c r="F51" s="30"/>
      <c r="G51" s="139"/>
      <c r="H51" s="140"/>
      <c r="I51" s="34"/>
      <c r="J51" s="30"/>
      <c r="K51" s="35"/>
      <c r="L51" s="30"/>
      <c r="M51" s="139"/>
      <c r="N51" s="139"/>
      <c r="O51" s="39"/>
      <c r="P51" s="71"/>
      <c r="Q51" s="30"/>
      <c r="R51" s="30"/>
      <c r="S51" s="30"/>
      <c r="T51" s="30"/>
      <c r="U51" s="30"/>
      <c r="V51" s="39"/>
      <c r="W51" s="147">
        <v>69</v>
      </c>
      <c r="X51" s="862" t="s">
        <v>2412</v>
      </c>
      <c r="Y51" s="32"/>
      <c r="Z51" s="32"/>
      <c r="AA51" s="32"/>
      <c r="AB51" s="115"/>
      <c r="AC51" s="152"/>
      <c r="AD51" s="2196"/>
      <c r="AE51" s="2176"/>
    </row>
    <row r="52" spans="1:31">
      <c r="A52" s="34"/>
      <c r="B52" s="30"/>
      <c r="C52" s="35"/>
      <c r="D52" s="35"/>
      <c r="E52" s="35"/>
      <c r="F52" s="30"/>
      <c r="G52" s="139"/>
      <c r="H52" s="140"/>
      <c r="I52" s="34"/>
      <c r="J52" s="30"/>
      <c r="K52" s="35"/>
      <c r="L52" s="30"/>
      <c r="M52" s="139"/>
      <c r="N52" s="139"/>
      <c r="O52" s="39"/>
      <c r="P52" s="71"/>
      <c r="Q52" s="30"/>
      <c r="R52" s="30"/>
      <c r="S52" s="30"/>
      <c r="T52" s="30"/>
      <c r="U52" s="30"/>
      <c r="V52" s="39"/>
      <c r="W52" s="147">
        <v>70</v>
      </c>
      <c r="X52" s="862" t="s">
        <v>2413</v>
      </c>
      <c r="Y52" s="32"/>
      <c r="Z52" s="32"/>
      <c r="AA52" s="32"/>
      <c r="AB52" s="115"/>
      <c r="AC52" s="152"/>
      <c r="AD52" s="2196"/>
      <c r="AE52" s="2176"/>
    </row>
    <row r="53" spans="1:31">
      <c r="A53" s="34"/>
      <c r="B53" s="30"/>
      <c r="C53" s="35"/>
      <c r="D53" s="35"/>
      <c r="E53" s="35"/>
      <c r="F53" s="30"/>
      <c r="G53" s="139"/>
      <c r="H53" s="140"/>
      <c r="I53" s="34"/>
      <c r="J53" s="30"/>
      <c r="K53" s="35"/>
      <c r="L53" s="30"/>
      <c r="M53" s="139"/>
      <c r="N53" s="139"/>
      <c r="O53" s="39"/>
      <c r="P53" s="71"/>
      <c r="Q53" s="30"/>
      <c r="R53" s="30"/>
      <c r="S53" s="30"/>
      <c r="T53" s="30"/>
      <c r="U53" s="30"/>
      <c r="V53" s="39"/>
      <c r="W53" s="147">
        <v>71</v>
      </c>
      <c r="X53" s="862" t="s">
        <v>5491</v>
      </c>
      <c r="Y53" s="32"/>
      <c r="Z53" s="32"/>
      <c r="AA53" s="32"/>
      <c r="AB53" s="115"/>
      <c r="AC53" s="152">
        <f>AC51-AC52</f>
        <v>0</v>
      </c>
      <c r="AD53" s="2196">
        <f>AD51-AD52</f>
        <v>0</v>
      </c>
      <c r="AE53" s="2176"/>
    </row>
    <row r="54" spans="1:31">
      <c r="A54" s="34"/>
      <c r="B54" s="30"/>
      <c r="C54" s="35"/>
      <c r="D54" s="35"/>
      <c r="E54" s="35"/>
      <c r="F54" s="30"/>
      <c r="G54" s="139"/>
      <c r="H54" s="140"/>
      <c r="I54" s="34"/>
      <c r="J54" s="30"/>
      <c r="K54" s="35"/>
      <c r="L54" s="30"/>
      <c r="M54" s="139"/>
      <c r="N54" s="139"/>
      <c r="O54" s="39"/>
      <c r="P54" s="71"/>
      <c r="Q54" s="30"/>
      <c r="R54" s="30"/>
      <c r="S54" s="30"/>
      <c r="T54" s="30"/>
      <c r="U54" s="30"/>
      <c r="V54" s="39"/>
      <c r="W54" s="147">
        <v>72</v>
      </c>
      <c r="X54" s="862" t="s">
        <v>2414</v>
      </c>
      <c r="Y54" s="32"/>
      <c r="Z54" s="32"/>
      <c r="AA54" s="32"/>
      <c r="AB54" s="155" t="s">
        <v>1789</v>
      </c>
      <c r="AC54" s="152"/>
      <c r="AD54" s="2196"/>
      <c r="AE54" s="2176"/>
    </row>
    <row r="55" spans="1:31">
      <c r="A55" s="34"/>
      <c r="B55" s="30"/>
      <c r="C55" s="35"/>
      <c r="D55" s="35"/>
      <c r="E55" s="35"/>
      <c r="F55" s="30"/>
      <c r="G55" s="139"/>
      <c r="H55" s="140"/>
      <c r="I55" s="34"/>
      <c r="J55" s="30"/>
      <c r="K55" s="35"/>
      <c r="L55" s="30"/>
      <c r="M55" s="139"/>
      <c r="N55" s="139"/>
      <c r="O55" s="39"/>
      <c r="P55" s="71"/>
      <c r="Q55" s="30"/>
      <c r="R55" s="30"/>
      <c r="S55" s="30"/>
      <c r="T55" s="30"/>
      <c r="U55" s="30"/>
      <c r="V55" s="39"/>
      <c r="W55" s="147">
        <v>73</v>
      </c>
      <c r="X55" s="862" t="s">
        <v>5492</v>
      </c>
      <c r="Y55" s="32"/>
      <c r="Z55" s="32"/>
      <c r="AA55" s="32"/>
      <c r="AB55" s="115"/>
      <c r="AC55" s="152">
        <f>AC53-AC54</f>
        <v>0</v>
      </c>
      <c r="AD55" s="2196">
        <f>AD53-AD54</f>
        <v>0</v>
      </c>
      <c r="AE55" s="2176"/>
    </row>
    <row r="56" spans="1:31">
      <c r="A56" s="34"/>
      <c r="B56" s="30"/>
      <c r="C56" s="35"/>
      <c r="D56" s="35"/>
      <c r="E56" s="35"/>
      <c r="F56" s="30"/>
      <c r="G56" s="139"/>
      <c r="H56" s="140"/>
      <c r="I56" s="34"/>
      <c r="J56" s="30"/>
      <c r="K56" s="35"/>
      <c r="L56" s="30"/>
      <c r="M56" s="139"/>
      <c r="N56" s="139"/>
      <c r="O56" s="39"/>
      <c r="P56" s="71"/>
      <c r="Q56" s="30"/>
      <c r="R56" s="30"/>
      <c r="S56" s="30"/>
      <c r="T56" s="30"/>
      <c r="U56" s="30"/>
      <c r="V56" s="39"/>
      <c r="W56" s="147">
        <v>74</v>
      </c>
      <c r="X56" s="862" t="s">
        <v>5493</v>
      </c>
      <c r="Y56" s="32"/>
      <c r="Z56" s="32"/>
      <c r="AA56" s="32"/>
      <c r="AB56" s="115"/>
      <c r="AC56" s="154">
        <f>AC49-AC55</f>
        <v>219917445</v>
      </c>
      <c r="AD56" s="2197">
        <f>AD49-AD55</f>
        <v>191630666.6037674</v>
      </c>
      <c r="AE56" s="2176"/>
    </row>
    <row r="57" spans="1:31">
      <c r="A57" s="34"/>
      <c r="B57" s="30"/>
      <c r="C57" s="35"/>
      <c r="D57" s="35"/>
      <c r="E57" s="35"/>
      <c r="F57" s="30"/>
      <c r="G57" s="139"/>
      <c r="H57" s="140"/>
      <c r="I57" s="34"/>
      <c r="J57" s="30"/>
      <c r="K57" s="35"/>
      <c r="L57" s="30"/>
      <c r="M57" s="139"/>
      <c r="N57" s="139"/>
      <c r="O57" s="39"/>
      <c r="P57" s="71"/>
      <c r="Q57" s="30"/>
      <c r="R57" s="30"/>
      <c r="S57" s="30"/>
      <c r="T57" s="30"/>
      <c r="U57" s="30"/>
      <c r="V57" s="39"/>
      <c r="W57" s="34"/>
      <c r="X57" s="30"/>
      <c r="Y57" s="35"/>
      <c r="Z57" s="35"/>
      <c r="AA57" s="35"/>
      <c r="AB57" s="30"/>
      <c r="AC57" s="139"/>
      <c r="AD57" s="2198"/>
    </row>
    <row r="58" spans="1:31">
      <c r="A58" s="34"/>
      <c r="B58" s="30"/>
      <c r="C58" s="35"/>
      <c r="D58" s="35"/>
      <c r="E58" s="35"/>
      <c r="F58" s="30"/>
      <c r="G58" s="139"/>
      <c r="H58" s="140"/>
      <c r="I58" s="34"/>
      <c r="J58" s="30"/>
      <c r="K58" s="35"/>
      <c r="L58" s="30"/>
      <c r="M58" s="139"/>
      <c r="N58" s="139"/>
      <c r="O58" s="39"/>
      <c r="P58" s="71"/>
      <c r="Q58" s="30"/>
      <c r="R58" s="30"/>
      <c r="S58" s="30"/>
      <c r="T58" s="30"/>
      <c r="U58" s="30"/>
      <c r="V58" s="39"/>
      <c r="W58" s="34"/>
      <c r="X58" s="30"/>
      <c r="Y58" s="35"/>
      <c r="Z58" s="35"/>
      <c r="AA58" s="35"/>
      <c r="AB58" s="30"/>
      <c r="AC58" s="139"/>
      <c r="AD58" s="140"/>
    </row>
    <row r="59" spans="1:31">
      <c r="A59" s="34"/>
      <c r="B59" s="30"/>
      <c r="C59" s="35"/>
      <c r="D59" s="35"/>
      <c r="E59" s="35"/>
      <c r="F59" s="30"/>
      <c r="G59" s="139"/>
      <c r="H59" s="140"/>
      <c r="I59" s="34"/>
      <c r="J59" s="30"/>
      <c r="K59" s="35"/>
      <c r="L59" s="30"/>
      <c r="M59" s="139"/>
      <c r="N59" s="139"/>
      <c r="O59" s="39"/>
      <c r="P59" s="71"/>
      <c r="Q59" s="30"/>
      <c r="R59" s="30"/>
      <c r="S59" s="30"/>
      <c r="T59" s="30"/>
      <c r="U59" s="30"/>
      <c r="V59" s="39"/>
      <c r="W59" s="34"/>
      <c r="X59" s="30"/>
      <c r="Y59" s="35"/>
      <c r="Z59" s="35"/>
      <c r="AA59" s="35"/>
      <c r="AB59" s="30"/>
      <c r="AC59" s="1279"/>
      <c r="AD59" s="140"/>
    </row>
    <row r="60" spans="1:31" ht="15.75" thickBot="1">
      <c r="A60" s="40"/>
      <c r="B60" s="41"/>
      <c r="C60" s="42"/>
      <c r="D60" s="42"/>
      <c r="E60" s="42"/>
      <c r="F60" s="41"/>
      <c r="G60" s="141"/>
      <c r="H60" s="142"/>
      <c r="I60" s="40"/>
      <c r="J60" s="41"/>
      <c r="K60" s="42"/>
      <c r="L60" s="41"/>
      <c r="M60" s="141"/>
      <c r="N60" s="141"/>
      <c r="O60" s="182"/>
      <c r="P60" s="110"/>
      <c r="Q60" s="41"/>
      <c r="R60" s="41"/>
      <c r="S60" s="41"/>
      <c r="T60" s="41"/>
      <c r="U60" s="41"/>
      <c r="V60" s="182"/>
      <c r="W60" s="40"/>
      <c r="X60" s="41"/>
      <c r="Y60" s="42"/>
      <c r="Z60" s="42"/>
      <c r="AA60" s="42"/>
      <c r="AB60" s="41"/>
      <c r="AC60" s="141"/>
      <c r="AD60" s="142"/>
    </row>
    <row r="61" spans="1:31">
      <c r="A61" s="30"/>
      <c r="B61" s="30"/>
      <c r="C61" s="35"/>
      <c r="D61" s="35"/>
      <c r="E61" s="35"/>
      <c r="F61" s="30"/>
      <c r="G61" s="139"/>
      <c r="H61" s="139"/>
      <c r="I61" s="30"/>
      <c r="J61" s="30"/>
      <c r="K61" s="35"/>
      <c r="L61" s="30"/>
      <c r="M61" s="139"/>
      <c r="N61" s="139"/>
      <c r="O61" s="30"/>
      <c r="P61" s="17"/>
      <c r="Q61" s="30"/>
      <c r="R61" s="30"/>
      <c r="S61" s="30"/>
      <c r="T61" s="30"/>
      <c r="U61" s="30"/>
      <c r="V61" s="30"/>
      <c r="W61" s="30"/>
      <c r="X61" s="30"/>
      <c r="Y61" s="35"/>
      <c r="Z61" s="35"/>
      <c r="AA61" s="35"/>
      <c r="AB61" s="30"/>
      <c r="AC61" s="139"/>
      <c r="AD61" s="139"/>
    </row>
    <row r="62" spans="1:31">
      <c r="A62" s="17" t="s">
        <v>1533</v>
      </c>
      <c r="B62" s="30"/>
      <c r="C62" s="35"/>
      <c r="D62" s="35"/>
      <c r="E62" s="35"/>
      <c r="F62" s="30"/>
      <c r="G62" s="139"/>
      <c r="H62" s="17"/>
      <c r="I62" s="17" t="s">
        <v>1534</v>
      </c>
      <c r="J62" s="30"/>
      <c r="K62" s="35"/>
      <c r="L62" s="30"/>
      <c r="M62" s="139"/>
      <c r="N62" s="139"/>
      <c r="O62" s="30"/>
      <c r="P62" s="17" t="s">
        <v>1535</v>
      </c>
      <c r="Q62" s="30"/>
      <c r="R62" s="30"/>
      <c r="S62" s="30"/>
      <c r="T62" s="30"/>
      <c r="U62" s="30"/>
      <c r="V62" s="30"/>
      <c r="W62" s="134" t="s">
        <v>3794</v>
      </c>
      <c r="X62" s="30"/>
      <c r="Y62" s="35"/>
      <c r="Z62" s="35"/>
      <c r="AA62" s="35"/>
      <c r="AB62" s="30"/>
      <c r="AC62" s="139"/>
      <c r="AD62" s="139"/>
    </row>
    <row r="63" spans="1:31">
      <c r="A63" s="35" t="s">
        <v>1536</v>
      </c>
      <c r="B63" s="35"/>
      <c r="C63" s="68"/>
      <c r="D63" s="68"/>
      <c r="E63" s="35"/>
      <c r="F63" s="35"/>
      <c r="G63" s="143"/>
      <c r="H63" s="68"/>
      <c r="I63" s="143" t="s">
        <v>1537</v>
      </c>
      <c r="J63" s="35"/>
      <c r="K63" s="35"/>
      <c r="L63" s="35"/>
      <c r="M63" s="143"/>
      <c r="N63" s="143"/>
      <c r="O63" s="35"/>
      <c r="P63" s="35" t="s">
        <v>1538</v>
      </c>
      <c r="Q63" s="35"/>
      <c r="R63" s="35"/>
      <c r="S63" s="35"/>
      <c r="T63" s="35"/>
      <c r="U63" s="35"/>
      <c r="V63" s="35"/>
      <c r="W63" s="35" t="s">
        <v>2415</v>
      </c>
      <c r="X63" s="35"/>
      <c r="Y63" s="35"/>
      <c r="Z63" s="68"/>
      <c r="AA63" s="35"/>
      <c r="AB63" s="35"/>
      <c r="AC63" s="143"/>
      <c r="AD63" s="143"/>
    </row>
    <row r="64" spans="1:31">
      <c r="I64" s="30"/>
      <c r="J64" s="30"/>
      <c r="K64" s="35"/>
      <c r="L64" s="30"/>
      <c r="M64" s="139"/>
      <c r="N64" s="139"/>
      <c r="O64" s="30"/>
      <c r="P64" s="17"/>
      <c r="Q64" s="30"/>
      <c r="R64" s="30"/>
      <c r="S64" s="30"/>
      <c r="T64" s="30"/>
      <c r="U64" s="30"/>
      <c r="V64" s="30"/>
      <c r="AC64" s="2156"/>
      <c r="AD64" s="2401"/>
    </row>
    <row r="65" spans="9:30">
      <c r="I65" s="2156"/>
      <c r="AD65" s="2402"/>
    </row>
    <row r="69" spans="9:30">
      <c r="K69" s="2156"/>
    </row>
  </sheetData>
  <mergeCells count="14">
    <mergeCell ref="A48:A49"/>
    <mergeCell ref="O48:O49"/>
    <mergeCell ref="P48:P49"/>
    <mergeCell ref="I5:K8"/>
    <mergeCell ref="L5:O6"/>
    <mergeCell ref="L7:O10"/>
    <mergeCell ref="I9:K11"/>
    <mergeCell ref="B5:B10"/>
    <mergeCell ref="D5:H14"/>
    <mergeCell ref="B11:B12"/>
    <mergeCell ref="I12:K17"/>
    <mergeCell ref="B13:B15"/>
    <mergeCell ref="D15:H16"/>
    <mergeCell ref="B16:B17"/>
  </mergeCells>
  <printOptions horizontalCentered="1" verticalCentered="1"/>
  <pageMargins left="0.25" right="0.25" top="0.25" bottom="0.25" header="0" footer="0"/>
  <pageSetup scale="70" fitToWidth="4" orientation="portrait" horizontalDpi="4294967293" verticalDpi="4294967293"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
  <dimension ref="A1:I141"/>
  <sheetViews>
    <sheetView defaultGridColor="0" view="pageBreakPreview" topLeftCell="A70" colorId="22" zoomScale="60" zoomScaleNormal="80" workbookViewId="0">
      <selection activeCell="I61" sqref="I61"/>
    </sheetView>
  </sheetViews>
  <sheetFormatPr defaultColWidth="9.6640625" defaultRowHeight="15"/>
  <cols>
    <col min="1" max="1" width="6.109375" style="9" customWidth="1"/>
    <col min="2" max="2" width="47.5546875" style="9" customWidth="1"/>
    <col min="3" max="3" width="3.6640625" style="9" customWidth="1"/>
    <col min="4" max="4" width="3.6640625" style="9" bestFit="1" customWidth="1"/>
    <col min="5" max="5" width="22.6640625" style="9" customWidth="1"/>
    <col min="6" max="6" width="17.33203125" style="9" bestFit="1" customWidth="1"/>
    <col min="7" max="7" width="18" style="1534" customWidth="1"/>
    <col min="8" max="8" width="9.6640625" style="9"/>
    <col min="9" max="9" width="11.44140625" style="9" bestFit="1" customWidth="1"/>
    <col min="10" max="16384" width="9.6640625" style="9"/>
  </cols>
  <sheetData>
    <row r="1" spans="1:7">
      <c r="A1" s="43"/>
      <c r="B1" s="44" t="s">
        <v>5587</v>
      </c>
      <c r="C1" s="58" t="s">
        <v>1433</v>
      </c>
      <c r="D1" s="46"/>
      <c r="E1" s="46"/>
      <c r="F1" s="702" t="s">
        <v>1917</v>
      </c>
      <c r="G1" s="2499" t="s">
        <v>1918</v>
      </c>
    </row>
    <row r="2" spans="1:7">
      <c r="A2" s="34"/>
      <c r="B2" s="80" t="str">
        <f>'Data Sheet'!$C$25</f>
        <v xml:space="preserve"> Niagara Mohawk Power Corporation </v>
      </c>
      <c r="C2" s="57" t="s">
        <v>1434</v>
      </c>
      <c r="D2" s="30" t="s">
        <v>5597</v>
      </c>
      <c r="E2" s="64" t="s">
        <v>1436</v>
      </c>
      <c r="F2" s="1672" t="s">
        <v>1919</v>
      </c>
      <c r="G2" s="2500"/>
    </row>
    <row r="3" spans="1:7" ht="15" customHeight="1">
      <c r="A3" s="37"/>
      <c r="B3" s="38"/>
      <c r="C3" s="115" t="s">
        <v>1437</v>
      </c>
      <c r="D3" s="38" t="s">
        <v>5608</v>
      </c>
      <c r="E3" s="114" t="s">
        <v>1438</v>
      </c>
      <c r="F3" s="755" t="str">
        <f>'Data Sheet'!$C$40</f>
        <v>June 1, 2015</v>
      </c>
      <c r="G3" s="2501" t="str">
        <f>'Data Sheet'!$C$38</f>
        <v>December 31, 2014</v>
      </c>
    </row>
    <row r="4" spans="1:7" ht="15" customHeight="1">
      <c r="A4" s="31"/>
      <c r="B4" s="32" t="s">
        <v>2416</v>
      </c>
      <c r="C4" s="32"/>
      <c r="D4" s="32"/>
      <c r="E4" s="32"/>
      <c r="F4" s="32"/>
      <c r="G4" s="2502"/>
    </row>
    <row r="5" spans="1:7">
      <c r="A5" s="34"/>
      <c r="B5" s="2568" t="s">
        <v>2471</v>
      </c>
      <c r="C5" s="2557"/>
      <c r="D5" s="35"/>
      <c r="E5" s="134" t="s">
        <v>2472</v>
      </c>
      <c r="F5" s="17"/>
      <c r="G5" s="2503"/>
    </row>
    <row r="6" spans="1:7">
      <c r="A6" s="34"/>
      <c r="B6" s="2555"/>
      <c r="C6" s="2558"/>
      <c r="D6" s="35"/>
      <c r="E6" s="2572" t="s">
        <v>2473</v>
      </c>
      <c r="F6" s="2555"/>
      <c r="G6" s="2556"/>
    </row>
    <row r="7" spans="1:7">
      <c r="A7" s="34"/>
      <c r="B7" s="2555"/>
      <c r="C7" s="2558"/>
      <c r="D7" s="35"/>
      <c r="E7" s="2555"/>
      <c r="F7" s="2555"/>
      <c r="G7" s="2556"/>
    </row>
    <row r="8" spans="1:7">
      <c r="A8" s="34"/>
      <c r="B8" s="2572" t="s">
        <v>2474</v>
      </c>
      <c r="C8" s="2555"/>
      <c r="D8" s="35"/>
      <c r="E8" s="2555"/>
      <c r="F8" s="2555"/>
      <c r="G8" s="2556"/>
    </row>
    <row r="9" spans="1:7">
      <c r="A9" s="34"/>
      <c r="B9" s="2555"/>
      <c r="C9" s="2555"/>
      <c r="D9" s="35"/>
      <c r="E9" s="2572" t="s">
        <v>2475</v>
      </c>
      <c r="F9" s="2555"/>
      <c r="G9" s="2556"/>
    </row>
    <row r="10" spans="1:7">
      <c r="A10" s="34"/>
      <c r="B10" s="2555"/>
      <c r="C10" s="2555"/>
      <c r="D10" s="35"/>
      <c r="E10" s="2555"/>
      <c r="F10" s="2555"/>
      <c r="G10" s="2556"/>
    </row>
    <row r="11" spans="1:7">
      <c r="A11" s="34"/>
      <c r="B11" s="2555"/>
      <c r="C11" s="2555"/>
      <c r="D11" s="35"/>
      <c r="E11" s="2555"/>
      <c r="F11" s="2555"/>
      <c r="G11" s="2556"/>
    </row>
    <row r="12" spans="1:7">
      <c r="A12" s="34"/>
      <c r="B12" s="2572" t="s">
        <v>2476</v>
      </c>
      <c r="C12" s="2555"/>
      <c r="D12" s="35"/>
      <c r="E12" s="2555"/>
      <c r="F12" s="2555"/>
      <c r="G12" s="2556"/>
    </row>
    <row r="13" spans="1:7">
      <c r="A13" s="34"/>
      <c r="B13" s="2555"/>
      <c r="C13" s="2555"/>
      <c r="D13" s="35"/>
      <c r="E13" s="2555"/>
      <c r="F13" s="2555"/>
      <c r="G13" s="2556"/>
    </row>
    <row r="14" spans="1:7">
      <c r="A14" s="34"/>
      <c r="B14" s="2572" t="s">
        <v>2477</v>
      </c>
      <c r="C14" s="2555"/>
      <c r="D14" s="35"/>
      <c r="E14" s="2572" t="s">
        <v>2478</v>
      </c>
      <c r="F14" s="2555"/>
      <c r="G14" s="2556"/>
    </row>
    <row r="15" spans="1:7">
      <c r="A15" s="34"/>
      <c r="B15" s="2555"/>
      <c r="C15" s="2555"/>
      <c r="D15" s="35"/>
      <c r="E15" s="2555"/>
      <c r="F15" s="2555"/>
      <c r="G15" s="2556"/>
    </row>
    <row r="16" spans="1:7">
      <c r="A16" s="37"/>
      <c r="B16" s="2571"/>
      <c r="C16" s="2571"/>
      <c r="D16" s="32"/>
      <c r="E16" s="1202"/>
      <c r="F16" s="1202"/>
      <c r="G16" s="2504"/>
    </row>
    <row r="17" spans="1:9">
      <c r="A17" s="34"/>
      <c r="B17" s="52"/>
      <c r="C17" s="35"/>
      <c r="D17" s="35"/>
      <c r="E17" s="35"/>
      <c r="F17" s="191" t="s">
        <v>1951</v>
      </c>
      <c r="G17" s="2505"/>
    </row>
    <row r="18" spans="1:9">
      <c r="A18" s="51"/>
      <c r="B18" s="52"/>
      <c r="C18" s="35"/>
      <c r="D18" s="35"/>
      <c r="E18" s="35"/>
      <c r="F18" s="697" t="s">
        <v>1952</v>
      </c>
      <c r="G18" s="2505"/>
    </row>
    <row r="19" spans="1:9">
      <c r="A19" s="146" t="s">
        <v>1843</v>
      </c>
      <c r="B19" s="191" t="s">
        <v>1898</v>
      </c>
      <c r="C19" s="35"/>
      <c r="D19" s="35"/>
      <c r="E19" s="35"/>
      <c r="F19" s="697" t="s">
        <v>209</v>
      </c>
      <c r="G19" s="2506" t="s">
        <v>1953</v>
      </c>
    </row>
    <row r="20" spans="1:9">
      <c r="A20" s="146" t="s">
        <v>1846</v>
      </c>
      <c r="B20" s="52"/>
      <c r="C20" s="35"/>
      <c r="D20" s="35"/>
      <c r="E20" s="35"/>
      <c r="F20" s="697" t="s">
        <v>1954</v>
      </c>
      <c r="G20" s="2505"/>
    </row>
    <row r="21" spans="1:9">
      <c r="A21" s="54"/>
      <c r="B21" s="155" t="s">
        <v>3230</v>
      </c>
      <c r="C21" s="32"/>
      <c r="D21" s="32"/>
      <c r="E21" s="32"/>
      <c r="F21" s="698" t="s">
        <v>3231</v>
      </c>
      <c r="G21" s="2507" t="s">
        <v>3232</v>
      </c>
    </row>
    <row r="22" spans="1:9" ht="15.75">
      <c r="A22" s="54"/>
      <c r="B22" s="1280" t="s">
        <v>1955</v>
      </c>
      <c r="C22" s="32"/>
      <c r="D22" s="32"/>
      <c r="E22" s="32"/>
      <c r="F22" s="185"/>
      <c r="G22" s="2508"/>
    </row>
    <row r="23" spans="1:9">
      <c r="A23" s="147">
        <v>1</v>
      </c>
      <c r="B23" s="862" t="s">
        <v>1956</v>
      </c>
      <c r="C23" s="32"/>
      <c r="D23" s="32"/>
      <c r="E23" s="32"/>
      <c r="F23" s="185"/>
      <c r="G23" s="2509">
        <v>885105595.33999944</v>
      </c>
      <c r="I23" s="1536"/>
    </row>
    <row r="24" spans="1:9">
      <c r="A24" s="147">
        <v>2</v>
      </c>
      <c r="B24" s="862" t="s">
        <v>1957</v>
      </c>
      <c r="C24" s="32"/>
      <c r="D24" s="32"/>
      <c r="E24" s="32"/>
      <c r="F24" s="185"/>
      <c r="G24" s="2508"/>
    </row>
    <row r="25" spans="1:9">
      <c r="A25" s="147">
        <v>3</v>
      </c>
      <c r="B25" s="862" t="s">
        <v>2012</v>
      </c>
      <c r="C25" s="32"/>
      <c r="D25" s="32"/>
      <c r="E25" s="32"/>
      <c r="F25" s="104"/>
      <c r="G25" s="2510"/>
    </row>
    <row r="26" spans="1:9">
      <c r="A26" s="147">
        <v>4</v>
      </c>
      <c r="B26" s="1541" t="s">
        <v>2013</v>
      </c>
      <c r="C26" s="32"/>
      <c r="D26" s="32"/>
      <c r="E26" s="32"/>
      <c r="F26" s="115"/>
      <c r="G26" s="2511"/>
    </row>
    <row r="27" spans="1:9">
      <c r="A27" s="147">
        <v>5</v>
      </c>
      <c r="B27" s="1541" t="s">
        <v>2013</v>
      </c>
      <c r="C27" s="32"/>
      <c r="D27" s="32"/>
      <c r="E27" s="32"/>
      <c r="F27" s="115"/>
      <c r="G27" s="2511"/>
    </row>
    <row r="28" spans="1:9">
      <c r="A28" s="147">
        <v>6</v>
      </c>
      <c r="B28" s="1541" t="s">
        <v>2013</v>
      </c>
      <c r="C28" s="32"/>
      <c r="D28" s="32"/>
      <c r="E28" s="32"/>
      <c r="F28" s="115"/>
      <c r="G28" s="2511"/>
    </row>
    <row r="29" spans="1:9">
      <c r="A29" s="147">
        <v>7</v>
      </c>
      <c r="B29" s="1541" t="s">
        <v>2013</v>
      </c>
      <c r="C29" s="32"/>
      <c r="D29" s="32"/>
      <c r="E29" s="32"/>
      <c r="F29" s="115"/>
      <c r="G29" s="2511"/>
    </row>
    <row r="30" spans="1:9">
      <c r="A30" s="147">
        <v>8</v>
      </c>
      <c r="B30" s="1541" t="s">
        <v>2013</v>
      </c>
      <c r="C30" s="32"/>
      <c r="D30" s="32"/>
      <c r="E30" s="32"/>
      <c r="F30" s="115"/>
      <c r="G30" s="2511"/>
    </row>
    <row r="31" spans="1:9">
      <c r="A31" s="147">
        <v>9</v>
      </c>
      <c r="B31" s="862" t="s">
        <v>2014</v>
      </c>
      <c r="C31" s="32"/>
      <c r="D31" s="32"/>
      <c r="E31" s="32"/>
      <c r="F31" s="115"/>
      <c r="G31" s="2511">
        <f>SUM(G26:G30)</f>
        <v>0</v>
      </c>
    </row>
    <row r="32" spans="1:9">
      <c r="A32" s="147">
        <v>10</v>
      </c>
      <c r="B32" s="1541" t="s">
        <v>2015</v>
      </c>
      <c r="C32" s="32"/>
      <c r="D32" s="32"/>
      <c r="E32" s="32"/>
      <c r="F32" s="115"/>
      <c r="G32" s="2511"/>
    </row>
    <row r="33" spans="1:9">
      <c r="A33" s="147">
        <v>11</v>
      </c>
      <c r="B33" s="1541" t="s">
        <v>2015</v>
      </c>
      <c r="C33" s="32"/>
      <c r="D33" s="32"/>
      <c r="E33" s="32"/>
      <c r="F33" s="115"/>
      <c r="G33" s="2511"/>
    </row>
    <row r="34" spans="1:9">
      <c r="A34" s="147">
        <v>12</v>
      </c>
      <c r="B34" s="1541" t="s">
        <v>2015</v>
      </c>
      <c r="C34" s="32"/>
      <c r="D34" s="32"/>
      <c r="E34" s="32"/>
      <c r="F34" s="115"/>
      <c r="G34" s="2511"/>
    </row>
    <row r="35" spans="1:9">
      <c r="A35" s="147">
        <v>13</v>
      </c>
      <c r="B35" s="1541" t="s">
        <v>2015</v>
      </c>
      <c r="C35" s="32"/>
      <c r="D35" s="32"/>
      <c r="E35" s="32"/>
      <c r="F35" s="115"/>
      <c r="G35" s="2511"/>
    </row>
    <row r="36" spans="1:9">
      <c r="A36" s="147">
        <v>14</v>
      </c>
      <c r="B36" s="1541" t="s">
        <v>2015</v>
      </c>
      <c r="C36" s="32"/>
      <c r="D36" s="32"/>
      <c r="E36" s="32"/>
      <c r="F36" s="115"/>
      <c r="G36" s="2511"/>
    </row>
    <row r="37" spans="1:9">
      <c r="A37" s="147">
        <v>15</v>
      </c>
      <c r="B37" s="862" t="s">
        <v>2016</v>
      </c>
      <c r="C37" s="32"/>
      <c r="D37" s="32"/>
      <c r="E37" s="32"/>
      <c r="F37" s="115"/>
      <c r="G37" s="2511">
        <f>SUM(G32:G36)</f>
        <v>0</v>
      </c>
    </row>
    <row r="38" spans="1:9">
      <c r="A38" s="147">
        <v>16</v>
      </c>
      <c r="B38" s="862" t="s">
        <v>2017</v>
      </c>
      <c r="C38" s="32"/>
      <c r="D38" s="32"/>
      <c r="E38" s="32"/>
      <c r="F38" s="115"/>
      <c r="G38" s="2511">
        <f>+'114117'!AC56-'114117'!AC17</f>
        <v>220016156</v>
      </c>
    </row>
    <row r="39" spans="1:9">
      <c r="A39" s="147">
        <v>17</v>
      </c>
      <c r="B39" s="862" t="s">
        <v>2018</v>
      </c>
      <c r="C39" s="32"/>
      <c r="D39" s="32"/>
      <c r="E39" s="32"/>
      <c r="F39" s="185"/>
      <c r="G39" s="2508"/>
    </row>
    <row r="40" spans="1:9">
      <c r="A40" s="147">
        <v>18</v>
      </c>
      <c r="B40" s="862"/>
      <c r="C40" s="32"/>
      <c r="D40" s="32"/>
      <c r="E40" s="32"/>
      <c r="F40" s="115"/>
      <c r="G40" s="2511"/>
      <c r="I40" s="1536"/>
    </row>
    <row r="41" spans="1:9">
      <c r="A41" s="147">
        <v>19</v>
      </c>
      <c r="B41" s="862"/>
      <c r="C41" s="32"/>
      <c r="D41" s="32"/>
      <c r="E41" s="32"/>
      <c r="F41" s="115"/>
      <c r="G41" s="2511"/>
    </row>
    <row r="42" spans="1:9">
      <c r="A42" s="147">
        <v>20</v>
      </c>
      <c r="B42" s="862"/>
      <c r="C42" s="32"/>
      <c r="D42" s="32"/>
      <c r="E42" s="32"/>
      <c r="F42" s="115"/>
      <c r="G42" s="2511"/>
    </row>
    <row r="43" spans="1:9">
      <c r="A43" s="147">
        <v>21</v>
      </c>
      <c r="B43" s="862"/>
      <c r="C43" s="32"/>
      <c r="D43" s="32"/>
      <c r="E43" s="32"/>
      <c r="F43" s="115"/>
      <c r="G43" s="2511"/>
    </row>
    <row r="44" spans="1:9">
      <c r="A44" s="147">
        <v>22</v>
      </c>
      <c r="B44" s="862" t="s">
        <v>2019</v>
      </c>
      <c r="C44" s="32"/>
      <c r="D44" s="32"/>
      <c r="E44" s="32"/>
      <c r="F44" s="115"/>
      <c r="G44" s="2511">
        <f>SUM(G40:G43)</f>
        <v>0</v>
      </c>
    </row>
    <row r="45" spans="1:9">
      <c r="A45" s="147">
        <v>23</v>
      </c>
      <c r="B45" s="862" t="s">
        <v>2020</v>
      </c>
      <c r="C45" s="32"/>
      <c r="D45" s="32"/>
      <c r="E45" s="32"/>
      <c r="F45" s="186"/>
      <c r="G45" s="2512"/>
    </row>
    <row r="46" spans="1:9">
      <c r="A46" s="147">
        <v>24</v>
      </c>
      <c r="B46" s="862"/>
      <c r="C46" s="32"/>
      <c r="D46" s="32"/>
      <c r="E46" s="32"/>
      <c r="F46" s="115"/>
      <c r="G46" s="2511">
        <v>-1060496.6000000001</v>
      </c>
    </row>
    <row r="47" spans="1:9">
      <c r="A47" s="147">
        <v>25</v>
      </c>
      <c r="B47" s="862"/>
      <c r="C47" s="32"/>
      <c r="D47" s="32"/>
      <c r="E47" s="32"/>
      <c r="F47" s="115"/>
      <c r="G47" s="2511"/>
    </row>
    <row r="48" spans="1:9">
      <c r="A48" s="147">
        <v>26</v>
      </c>
      <c r="B48" s="862"/>
      <c r="C48" s="32"/>
      <c r="D48" s="32"/>
      <c r="E48" s="32"/>
      <c r="F48" s="115"/>
      <c r="G48" s="2511"/>
    </row>
    <row r="49" spans="1:9">
      <c r="A49" s="147">
        <v>27</v>
      </c>
      <c r="B49" s="862"/>
      <c r="C49" s="32"/>
      <c r="D49" s="32"/>
      <c r="E49" s="32"/>
      <c r="F49" s="115"/>
      <c r="G49" s="2511"/>
    </row>
    <row r="50" spans="1:9">
      <c r="A50" s="147">
        <v>28</v>
      </c>
      <c r="B50" s="862"/>
      <c r="C50" s="32"/>
      <c r="D50" s="32"/>
      <c r="E50" s="32"/>
      <c r="F50" s="115"/>
      <c r="G50" s="2511"/>
    </row>
    <row r="51" spans="1:9">
      <c r="A51" s="147">
        <v>29</v>
      </c>
      <c r="B51" s="862" t="s">
        <v>2021</v>
      </c>
      <c r="C51" s="32"/>
      <c r="D51" s="32"/>
      <c r="E51" s="32"/>
      <c r="F51" s="115"/>
      <c r="G51" s="2511">
        <f>SUM(G46:G50)</f>
        <v>-1060496.6000000001</v>
      </c>
    </row>
    <row r="52" spans="1:9">
      <c r="A52" s="147">
        <v>30</v>
      </c>
      <c r="B52" s="862" t="s">
        <v>2022</v>
      </c>
      <c r="C52" s="32"/>
      <c r="D52" s="32"/>
      <c r="E52" s="32"/>
      <c r="F52" s="185"/>
      <c r="G52" s="2508"/>
    </row>
    <row r="53" spans="1:9">
      <c r="A53" s="147">
        <v>31</v>
      </c>
      <c r="B53" s="862"/>
      <c r="C53" s="32"/>
      <c r="D53" s="32"/>
      <c r="E53" s="32"/>
      <c r="F53" s="115"/>
      <c r="G53" s="2511"/>
    </row>
    <row r="54" spans="1:9">
      <c r="A54" s="147">
        <v>32</v>
      </c>
      <c r="B54" s="862"/>
      <c r="C54" s="32"/>
      <c r="D54" s="32"/>
      <c r="E54" s="32"/>
      <c r="F54" s="115"/>
      <c r="G54" s="2511"/>
    </row>
    <row r="55" spans="1:9">
      <c r="A55" s="147">
        <v>33</v>
      </c>
      <c r="B55" s="862"/>
      <c r="C55" s="32"/>
      <c r="D55" s="32"/>
      <c r="E55" s="32"/>
      <c r="F55" s="115"/>
      <c r="G55" s="2511"/>
    </row>
    <row r="56" spans="1:9">
      <c r="A56" s="147">
        <v>34</v>
      </c>
      <c r="B56" s="862"/>
      <c r="C56" s="32"/>
      <c r="D56" s="32"/>
      <c r="E56" s="32"/>
      <c r="F56" s="115"/>
      <c r="G56" s="2511"/>
    </row>
    <row r="57" spans="1:9">
      <c r="A57" s="147">
        <v>35</v>
      </c>
      <c r="B57" s="862"/>
      <c r="C57" s="32"/>
      <c r="D57" s="32"/>
      <c r="E57" s="32"/>
      <c r="F57" s="115"/>
      <c r="G57" s="2511"/>
    </row>
    <row r="58" spans="1:9">
      <c r="A58" s="147">
        <v>36</v>
      </c>
      <c r="B58" s="862" t="s">
        <v>2023</v>
      </c>
      <c r="C58" s="32"/>
      <c r="D58" s="32"/>
      <c r="E58" s="32"/>
      <c r="F58" s="115"/>
      <c r="G58" s="2511">
        <f>SUM(G53:G57)</f>
        <v>0</v>
      </c>
    </row>
    <row r="59" spans="1:9">
      <c r="A59" s="147">
        <v>37</v>
      </c>
      <c r="B59" s="862" t="s">
        <v>647</v>
      </c>
      <c r="C59" s="32"/>
      <c r="D59" s="32"/>
      <c r="E59" s="32"/>
      <c r="F59" s="115"/>
      <c r="G59" s="2511"/>
    </row>
    <row r="60" spans="1:9" ht="15.75" thickBot="1">
      <c r="A60" s="691">
        <v>38</v>
      </c>
      <c r="B60" s="135" t="s">
        <v>648</v>
      </c>
      <c r="C60" s="42"/>
      <c r="D60" s="42"/>
      <c r="E60" s="42"/>
      <c r="F60" s="158"/>
      <c r="G60" s="2513">
        <f>G23+G31+G37+G38+G44+G51+G58</f>
        <v>1104061254.7399995</v>
      </c>
      <c r="H60" s="1536"/>
      <c r="I60" s="1536"/>
    </row>
    <row r="61" spans="1:9">
      <c r="A61" s="1281"/>
      <c r="B61" s="1282"/>
      <c r="C61" s="880"/>
      <c r="D61" s="880"/>
      <c r="E61" s="880"/>
      <c r="F61" s="1281"/>
      <c r="G61" s="2514"/>
    </row>
    <row r="62" spans="1:9">
      <c r="A62" s="17" t="s">
        <v>1834</v>
      </c>
      <c r="B62" s="35"/>
      <c r="C62" s="17"/>
      <c r="D62" s="17"/>
      <c r="E62" s="35"/>
      <c r="F62" s="30"/>
      <c r="G62" s="2515"/>
    </row>
    <row r="63" spans="1:9">
      <c r="A63" s="2630" t="s">
        <v>649</v>
      </c>
      <c r="B63" s="2631"/>
      <c r="C63" s="2631"/>
      <c r="D63" s="2631"/>
      <c r="E63" s="2631"/>
      <c r="F63" s="2631"/>
      <c r="G63" s="2631"/>
    </row>
    <row r="64" spans="1:9" ht="15.75" thickBot="1">
      <c r="A64" s="35"/>
      <c r="B64" s="68"/>
      <c r="C64" s="68"/>
      <c r="D64" s="68"/>
      <c r="E64" s="35"/>
      <c r="F64" s="35"/>
      <c r="G64" s="2516"/>
    </row>
    <row r="65" spans="1:7">
      <c r="A65" s="43"/>
      <c r="B65" s="44" t="s">
        <v>5587</v>
      </c>
      <c r="C65" s="58" t="s">
        <v>1433</v>
      </c>
      <c r="D65" s="46"/>
      <c r="E65" s="46"/>
      <c r="F65" s="702" t="s">
        <v>1917</v>
      </c>
      <c r="G65" s="2499" t="s">
        <v>1918</v>
      </c>
    </row>
    <row r="66" spans="1:7">
      <c r="A66" s="34"/>
      <c r="B66" s="901" t="str">
        <f>'Data Sheet'!$C$25</f>
        <v xml:space="preserve"> Niagara Mohawk Power Corporation </v>
      </c>
      <c r="C66" s="57" t="s">
        <v>1434</v>
      </c>
      <c r="D66" s="30" t="s">
        <v>5597</v>
      </c>
      <c r="E66" s="64" t="s">
        <v>1436</v>
      </c>
      <c r="F66" s="1672" t="s">
        <v>1919</v>
      </c>
      <c r="G66" s="2500"/>
    </row>
    <row r="67" spans="1:7">
      <c r="A67" s="37"/>
      <c r="B67" s="38"/>
      <c r="C67" s="115" t="s">
        <v>1437</v>
      </c>
      <c r="D67" s="38" t="s">
        <v>5608</v>
      </c>
      <c r="E67" s="114" t="s">
        <v>1438</v>
      </c>
      <c r="F67" s="755" t="str">
        <f>'Data Sheet'!$C$40</f>
        <v>June 1, 2015</v>
      </c>
      <c r="G67" s="2501" t="str">
        <f>'Data Sheet'!$C$38</f>
        <v>December 31, 2014</v>
      </c>
    </row>
    <row r="68" spans="1:7">
      <c r="A68" s="31" t="s">
        <v>650</v>
      </c>
      <c r="B68" s="32"/>
      <c r="C68" s="32"/>
      <c r="D68" s="32"/>
      <c r="E68" s="32"/>
      <c r="F68" s="32"/>
      <c r="G68" s="2502"/>
    </row>
    <row r="69" spans="1:7">
      <c r="A69" s="51" t="s">
        <v>1843</v>
      </c>
      <c r="B69" s="187" t="s">
        <v>1898</v>
      </c>
      <c r="C69" s="30"/>
      <c r="D69" s="30"/>
      <c r="E69" s="30"/>
      <c r="F69" s="30"/>
      <c r="G69" s="2517" t="s">
        <v>1953</v>
      </c>
    </row>
    <row r="70" spans="1:7">
      <c r="A70" s="54" t="s">
        <v>1846</v>
      </c>
      <c r="B70" s="188" t="s">
        <v>651</v>
      </c>
      <c r="C70" s="38"/>
      <c r="D70" s="32"/>
      <c r="E70" s="32"/>
      <c r="F70" s="32"/>
      <c r="G70" s="2518" t="s">
        <v>3231</v>
      </c>
    </row>
    <row r="71" spans="1:7">
      <c r="A71" s="51"/>
      <c r="B71" s="30"/>
      <c r="C71" s="30"/>
      <c r="D71" s="35"/>
      <c r="E71" s="35"/>
      <c r="F71" s="35"/>
      <c r="G71" s="2508"/>
    </row>
    <row r="72" spans="1:7" ht="15.75">
      <c r="A72" s="51"/>
      <c r="B72" s="136" t="s">
        <v>354</v>
      </c>
      <c r="C72" s="1209"/>
      <c r="D72" s="70"/>
      <c r="E72" s="136"/>
      <c r="F72" s="35"/>
      <c r="G72" s="2508"/>
    </row>
    <row r="73" spans="1:7">
      <c r="A73" s="51"/>
      <c r="B73" s="2627" t="s">
        <v>2479</v>
      </c>
      <c r="C73" s="2555"/>
      <c r="D73" s="2555"/>
      <c r="E73" s="2555"/>
      <c r="F73" s="2632"/>
      <c r="G73" s="2508"/>
    </row>
    <row r="74" spans="1:7">
      <c r="A74" s="51"/>
      <c r="B74" s="2628"/>
      <c r="C74" s="2555"/>
      <c r="D74" s="2555"/>
      <c r="E74" s="2555"/>
      <c r="F74" s="2632"/>
      <c r="G74" s="2508"/>
    </row>
    <row r="75" spans="1:7">
      <c r="A75" s="54"/>
      <c r="B75" s="32"/>
      <c r="C75" s="32"/>
      <c r="D75" s="32"/>
      <c r="E75" s="32"/>
      <c r="F75" s="38"/>
      <c r="G75" s="2508"/>
    </row>
    <row r="76" spans="1:7">
      <c r="A76" s="1901" t="s">
        <v>1045</v>
      </c>
      <c r="B76" s="35"/>
      <c r="C76" s="35"/>
      <c r="D76" s="35"/>
      <c r="E76" s="35"/>
      <c r="F76" s="30"/>
      <c r="G76" s="2505"/>
    </row>
    <row r="77" spans="1:7">
      <c r="A77" s="1901" t="s">
        <v>1047</v>
      </c>
      <c r="B77" s="35"/>
      <c r="C77" s="35"/>
      <c r="D77" s="35"/>
      <c r="E77" s="35"/>
      <c r="F77" s="30"/>
      <c r="G77" s="2505"/>
    </row>
    <row r="78" spans="1:7">
      <c r="A78" s="1901" t="s">
        <v>1050</v>
      </c>
      <c r="B78" s="35"/>
      <c r="C78" s="35"/>
      <c r="D78" s="35"/>
      <c r="E78" s="35"/>
      <c r="F78" s="30"/>
      <c r="G78" s="2505"/>
    </row>
    <row r="79" spans="1:7">
      <c r="A79" s="1901" t="s">
        <v>1052</v>
      </c>
      <c r="B79" s="35"/>
      <c r="C79" s="35"/>
      <c r="D79" s="35"/>
      <c r="E79" s="35"/>
      <c r="F79" s="30"/>
      <c r="G79" s="2505"/>
    </row>
    <row r="80" spans="1:7">
      <c r="A80" s="1901" t="s">
        <v>1054</v>
      </c>
      <c r="B80" s="35"/>
      <c r="C80" s="35"/>
      <c r="D80" s="35"/>
      <c r="E80" s="35"/>
      <c r="F80" s="30"/>
      <c r="G80" s="2505"/>
    </row>
    <row r="81" spans="1:7">
      <c r="A81" s="1902" t="s">
        <v>1056</v>
      </c>
      <c r="B81" s="32"/>
      <c r="C81" s="32"/>
      <c r="D81" s="32"/>
      <c r="E81" s="32"/>
      <c r="F81" s="38"/>
      <c r="G81" s="2511"/>
    </row>
    <row r="82" spans="1:7">
      <c r="A82" s="1902" t="s">
        <v>1058</v>
      </c>
      <c r="B82" s="32" t="s">
        <v>355</v>
      </c>
      <c r="C82" s="32"/>
      <c r="D82" s="32"/>
      <c r="E82" s="32"/>
      <c r="F82" s="38"/>
      <c r="G82" s="2519"/>
    </row>
    <row r="83" spans="1:7">
      <c r="A83" s="1901"/>
      <c r="B83" s="35"/>
      <c r="C83" s="35"/>
      <c r="D83" s="35"/>
      <c r="E83" s="35"/>
      <c r="F83" s="30"/>
      <c r="G83" s="2508"/>
    </row>
    <row r="84" spans="1:7" ht="15.75">
      <c r="A84" s="1901"/>
      <c r="B84" s="2619" t="s">
        <v>356</v>
      </c>
      <c r="C84" s="2622"/>
      <c r="D84" s="2622"/>
      <c r="E84" s="2622"/>
      <c r="F84" s="2623"/>
      <c r="G84" s="2508"/>
    </row>
    <row r="85" spans="1:7">
      <c r="A85" s="1901"/>
      <c r="B85" s="2624" t="s">
        <v>357</v>
      </c>
      <c r="C85" s="2625"/>
      <c r="D85" s="2625"/>
      <c r="E85" s="2625"/>
      <c r="F85" s="2626"/>
      <c r="G85" s="2508"/>
    </row>
    <row r="86" spans="1:7">
      <c r="A86" s="1901"/>
      <c r="B86" s="35"/>
      <c r="C86" s="35"/>
      <c r="D86" s="35"/>
      <c r="E86" s="35"/>
      <c r="F86" s="30"/>
      <c r="G86" s="2508"/>
    </row>
    <row r="87" spans="1:7">
      <c r="A87" s="1901"/>
      <c r="B87" s="2627" t="s">
        <v>2480</v>
      </c>
      <c r="C87" s="2555"/>
      <c r="D87" s="2555"/>
      <c r="E87" s="2555"/>
      <c r="F87" s="30"/>
      <c r="G87" s="2508"/>
    </row>
    <row r="88" spans="1:7">
      <c r="A88" s="1901"/>
      <c r="B88" s="2628"/>
      <c r="C88" s="2555"/>
      <c r="D88" s="2555"/>
      <c r="E88" s="2555"/>
      <c r="F88" s="30"/>
      <c r="G88" s="2508"/>
    </row>
    <row r="89" spans="1:7">
      <c r="A89" s="1901"/>
      <c r="B89" s="2628"/>
      <c r="C89" s="2555"/>
      <c r="D89" s="2555"/>
      <c r="E89" s="2555"/>
      <c r="F89" s="30"/>
      <c r="G89" s="2508"/>
    </row>
    <row r="90" spans="1:7">
      <c r="A90" s="1902"/>
      <c r="B90" s="2629"/>
      <c r="C90" s="2571"/>
      <c r="D90" s="2571"/>
      <c r="E90" s="2571"/>
      <c r="F90" s="38"/>
      <c r="G90" s="2508"/>
    </row>
    <row r="91" spans="1:7">
      <c r="A91" s="1902" t="s">
        <v>1059</v>
      </c>
      <c r="B91" s="1284" t="s">
        <v>358</v>
      </c>
      <c r="C91" s="32"/>
      <c r="D91" s="32"/>
      <c r="E91" s="32"/>
      <c r="F91" s="38"/>
      <c r="G91" s="2519"/>
    </row>
    <row r="92" spans="1:7">
      <c r="A92" s="1902" t="s">
        <v>1061</v>
      </c>
      <c r="B92" s="1284" t="s">
        <v>359</v>
      </c>
      <c r="C92" s="32"/>
      <c r="D92" s="32"/>
      <c r="E92" s="32"/>
      <c r="F92" s="38"/>
      <c r="G92" s="2519"/>
    </row>
    <row r="93" spans="1:7">
      <c r="A93" s="1902" t="s">
        <v>1063</v>
      </c>
      <c r="B93" s="1284" t="s">
        <v>360</v>
      </c>
      <c r="C93" s="32"/>
      <c r="D93" s="32"/>
      <c r="E93" s="32"/>
      <c r="F93" s="38"/>
      <c r="G93" s="2519">
        <f>+G60+G92</f>
        <v>1104061254.7399995</v>
      </c>
    </row>
    <row r="94" spans="1:7">
      <c r="A94" s="1903"/>
      <c r="B94" s="944"/>
      <c r="C94" s="35"/>
      <c r="D94" s="35"/>
      <c r="E94" s="35"/>
      <c r="F94" s="30"/>
      <c r="G94" s="2508"/>
    </row>
    <row r="95" spans="1:7" ht="15.75">
      <c r="A95" s="1903"/>
      <c r="B95" s="2619" t="s">
        <v>5586</v>
      </c>
      <c r="C95" s="2620"/>
      <c r="D95" s="2620"/>
      <c r="E95" s="2620"/>
      <c r="F95" s="2621"/>
      <c r="G95" s="2508"/>
    </row>
    <row r="96" spans="1:7">
      <c r="A96" s="1904"/>
      <c r="B96" s="55"/>
      <c r="C96" s="32"/>
      <c r="D96" s="32"/>
      <c r="E96" s="32"/>
      <c r="F96" s="38"/>
      <c r="G96" s="2508"/>
    </row>
    <row r="97" spans="1:7">
      <c r="A97" s="1902" t="s">
        <v>1065</v>
      </c>
      <c r="B97" s="862" t="s">
        <v>361</v>
      </c>
      <c r="C97" s="32"/>
      <c r="D97" s="32"/>
      <c r="E97" s="32"/>
      <c r="F97" s="38"/>
      <c r="G97" s="2519">
        <v>-2431117</v>
      </c>
    </row>
    <row r="98" spans="1:7">
      <c r="A98" s="1902" t="s">
        <v>1067</v>
      </c>
      <c r="B98" s="862" t="s">
        <v>362</v>
      </c>
      <c r="C98" s="32"/>
      <c r="D98" s="32"/>
      <c r="E98" s="32"/>
      <c r="F98" s="38"/>
      <c r="G98" s="2519">
        <v>-98711</v>
      </c>
    </row>
    <row r="99" spans="1:7">
      <c r="A99" s="1902" t="s">
        <v>1069</v>
      </c>
      <c r="B99" s="862" t="s">
        <v>363</v>
      </c>
      <c r="C99" s="32"/>
      <c r="D99" s="32"/>
      <c r="E99" s="32"/>
      <c r="F99" s="38"/>
      <c r="G99" s="2519"/>
    </row>
    <row r="100" spans="1:7">
      <c r="A100" s="1902" t="s">
        <v>1071</v>
      </c>
      <c r="B100" s="862" t="s">
        <v>364</v>
      </c>
      <c r="C100" s="38"/>
      <c r="D100" s="38"/>
      <c r="E100" s="38"/>
      <c r="F100" s="38"/>
      <c r="G100" s="2519"/>
    </row>
    <row r="101" spans="1:7">
      <c r="A101" s="1902" t="s">
        <v>1075</v>
      </c>
      <c r="B101" s="862" t="s">
        <v>365</v>
      </c>
      <c r="C101" s="32"/>
      <c r="D101" s="32"/>
      <c r="E101" s="32"/>
      <c r="F101" s="38"/>
      <c r="G101" s="2519">
        <f>G97+G98-G99+G100</f>
        <v>-2529828</v>
      </c>
    </row>
    <row r="102" spans="1:7">
      <c r="A102" s="34"/>
      <c r="B102" s="35"/>
      <c r="C102" s="35"/>
      <c r="D102" s="35"/>
      <c r="E102" s="35"/>
      <c r="F102" s="30"/>
      <c r="G102" s="2520"/>
    </row>
    <row r="103" spans="1:7">
      <c r="A103" s="34"/>
      <c r="B103" s="35"/>
      <c r="C103" s="35"/>
      <c r="D103" s="35"/>
      <c r="E103" s="35"/>
      <c r="F103" s="30"/>
      <c r="G103" s="2520"/>
    </row>
    <row r="104" spans="1:7">
      <c r="A104" s="34"/>
      <c r="B104" s="35"/>
      <c r="C104" s="35"/>
      <c r="D104" s="35"/>
      <c r="E104" s="35"/>
      <c r="F104" s="30"/>
      <c r="G104" s="2520"/>
    </row>
    <row r="105" spans="1:7">
      <c r="A105" s="34"/>
      <c r="B105" s="35"/>
      <c r="C105" s="35"/>
      <c r="D105" s="35"/>
      <c r="E105" s="35"/>
      <c r="F105" s="30"/>
      <c r="G105" s="2520"/>
    </row>
    <row r="106" spans="1:7">
      <c r="A106" s="34"/>
      <c r="B106" s="35"/>
      <c r="C106" s="35"/>
      <c r="D106" s="35"/>
      <c r="E106" s="35"/>
      <c r="F106" s="30"/>
      <c r="G106" s="2520"/>
    </row>
    <row r="107" spans="1:7">
      <c r="A107" s="34"/>
      <c r="B107" s="35"/>
      <c r="C107" s="35"/>
      <c r="D107" s="35"/>
      <c r="E107" s="35"/>
      <c r="F107" s="30"/>
      <c r="G107" s="2520"/>
    </row>
    <row r="108" spans="1:7">
      <c r="A108" s="34"/>
      <c r="B108" s="35"/>
      <c r="C108" s="35"/>
      <c r="D108" s="35"/>
      <c r="E108" s="35"/>
      <c r="F108" s="30"/>
      <c r="G108" s="2520"/>
    </row>
    <row r="109" spans="1:7">
      <c r="A109" s="34"/>
      <c r="B109" s="35"/>
      <c r="C109" s="35"/>
      <c r="D109" s="35"/>
      <c r="E109" s="35"/>
      <c r="F109" s="30"/>
      <c r="G109" s="2520"/>
    </row>
    <row r="110" spans="1:7">
      <c r="A110" s="34"/>
      <c r="B110" s="35"/>
      <c r="C110" s="35"/>
      <c r="D110" s="35"/>
      <c r="E110" s="35"/>
      <c r="F110" s="30"/>
      <c r="G110" s="2520"/>
    </row>
    <row r="111" spans="1:7">
      <c r="A111" s="34"/>
      <c r="B111" s="35"/>
      <c r="C111" s="35"/>
      <c r="D111" s="35"/>
      <c r="E111" s="35"/>
      <c r="F111" s="30"/>
      <c r="G111" s="2520"/>
    </row>
    <row r="112" spans="1:7">
      <c r="A112" s="34"/>
      <c r="B112" s="30"/>
      <c r="C112" s="35"/>
      <c r="D112" s="35"/>
      <c r="E112" s="35"/>
      <c r="F112" s="30"/>
      <c r="G112" s="2520"/>
    </row>
    <row r="113" spans="1:7">
      <c r="A113" s="34"/>
      <c r="B113" s="30"/>
      <c r="C113" s="35"/>
      <c r="D113" s="35"/>
      <c r="E113" s="35"/>
      <c r="F113" s="30"/>
      <c r="G113" s="2520"/>
    </row>
    <row r="114" spans="1:7">
      <c r="A114" s="34"/>
      <c r="B114" s="35"/>
      <c r="C114" s="35"/>
      <c r="D114" s="35"/>
      <c r="E114" s="35"/>
      <c r="F114" s="30"/>
      <c r="G114" s="2520"/>
    </row>
    <row r="115" spans="1:7">
      <c r="A115" s="34"/>
      <c r="B115" s="30"/>
      <c r="C115" s="35"/>
      <c r="D115" s="35"/>
      <c r="E115" s="35"/>
      <c r="F115" s="30"/>
      <c r="G115" s="2520"/>
    </row>
    <row r="116" spans="1:7">
      <c r="A116" s="34"/>
      <c r="B116" s="30"/>
      <c r="C116" s="30"/>
      <c r="D116" s="30"/>
      <c r="E116" s="30"/>
      <c r="F116" s="30"/>
      <c r="G116" s="2520"/>
    </row>
    <row r="117" spans="1:7">
      <c r="A117" s="34"/>
      <c r="B117" s="30"/>
      <c r="C117" s="35"/>
      <c r="D117" s="35"/>
      <c r="E117" s="35"/>
      <c r="F117" s="30"/>
      <c r="G117" s="2520"/>
    </row>
    <row r="118" spans="1:7">
      <c r="A118" s="34"/>
      <c r="B118" s="30"/>
      <c r="C118" s="35"/>
      <c r="D118" s="35"/>
      <c r="E118" s="35"/>
      <c r="F118" s="30"/>
      <c r="G118" s="2520"/>
    </row>
    <row r="119" spans="1:7">
      <c r="A119" s="34"/>
      <c r="B119" s="30"/>
      <c r="C119" s="35"/>
      <c r="D119" s="35"/>
      <c r="E119" s="35"/>
      <c r="F119" s="30"/>
      <c r="G119" s="2520"/>
    </row>
    <row r="120" spans="1:7">
      <c r="A120" s="34"/>
      <c r="B120" s="35"/>
      <c r="C120" s="35"/>
      <c r="D120" s="35"/>
      <c r="E120" s="35"/>
      <c r="F120" s="30"/>
      <c r="G120" s="2520"/>
    </row>
    <row r="121" spans="1:7">
      <c r="A121" s="34"/>
      <c r="B121" s="30"/>
      <c r="C121" s="35"/>
      <c r="D121" s="35"/>
      <c r="E121" s="35"/>
      <c r="F121" s="30"/>
      <c r="G121" s="2520"/>
    </row>
    <row r="122" spans="1:7">
      <c r="A122" s="34"/>
      <c r="B122" s="30"/>
      <c r="C122" s="35"/>
      <c r="D122" s="35"/>
      <c r="E122" s="35"/>
      <c r="F122" s="30"/>
      <c r="G122" s="2520"/>
    </row>
    <row r="123" spans="1:7" ht="15.75" thickBot="1">
      <c r="A123" s="40"/>
      <c r="B123" s="41"/>
      <c r="C123" s="42"/>
      <c r="D123" s="42"/>
      <c r="E123" s="42"/>
      <c r="F123" s="41"/>
      <c r="G123" s="2521"/>
    </row>
    <row r="124" spans="1:7">
      <c r="A124" s="1442" t="s">
        <v>1834</v>
      </c>
      <c r="B124" s="1442"/>
      <c r="C124" s="35"/>
      <c r="D124" s="17"/>
      <c r="E124" s="35"/>
      <c r="F124" s="30"/>
      <c r="G124" s="2515"/>
    </row>
    <row r="125" spans="1:7">
      <c r="A125" s="35" t="s">
        <v>366</v>
      </c>
      <c r="B125" s="35"/>
      <c r="C125" s="35"/>
      <c r="D125" s="35"/>
      <c r="E125" s="35"/>
      <c r="F125" s="35"/>
      <c r="G125" s="2516"/>
    </row>
    <row r="126" spans="1:7">
      <c r="A126" s="17"/>
      <c r="B126" s="17"/>
      <c r="C126" s="17"/>
      <c r="D126" s="17"/>
      <c r="E126" s="17"/>
      <c r="F126" s="17"/>
      <c r="G126" s="2161"/>
    </row>
    <row r="127" spans="1:7">
      <c r="A127" s="17"/>
      <c r="B127" s="17"/>
      <c r="C127" s="17"/>
      <c r="D127" s="17"/>
      <c r="E127" s="17"/>
      <c r="F127" s="17"/>
      <c r="G127" s="2161"/>
    </row>
    <row r="128" spans="1:7">
      <c r="A128" s="17"/>
      <c r="B128" s="17"/>
      <c r="C128" s="17"/>
      <c r="D128" s="17"/>
      <c r="E128" s="17"/>
      <c r="F128" s="17"/>
      <c r="G128" s="2161"/>
    </row>
    <row r="129" spans="1:7">
      <c r="A129" s="30"/>
      <c r="B129" s="30"/>
      <c r="C129" s="30"/>
      <c r="D129" s="30"/>
      <c r="E129" s="30"/>
      <c r="F129" s="30"/>
      <c r="G129" s="2515"/>
    </row>
    <row r="130" spans="1:7">
      <c r="A130" s="30"/>
      <c r="B130" s="30"/>
      <c r="C130" s="30"/>
      <c r="D130" s="30"/>
      <c r="E130" s="30"/>
      <c r="F130" s="30"/>
      <c r="G130" s="2515"/>
    </row>
    <row r="131" spans="1:7">
      <c r="A131" s="30"/>
      <c r="B131" s="30"/>
      <c r="C131" s="30"/>
      <c r="D131" s="30"/>
      <c r="E131" s="30"/>
      <c r="F131" s="30"/>
      <c r="G131" s="2515"/>
    </row>
    <row r="132" spans="1:7">
      <c r="A132" s="30"/>
      <c r="B132" s="30"/>
      <c r="C132" s="30"/>
      <c r="D132" s="30"/>
      <c r="E132" s="30"/>
      <c r="F132" s="30"/>
      <c r="G132" s="2515"/>
    </row>
    <row r="133" spans="1:7">
      <c r="A133" s="30"/>
      <c r="B133" s="30"/>
      <c r="C133" s="30"/>
      <c r="D133" s="30"/>
      <c r="E133" s="30"/>
      <c r="F133" s="30"/>
      <c r="G133" s="2515"/>
    </row>
    <row r="134" spans="1:7">
      <c r="A134" s="30"/>
      <c r="B134" s="30"/>
      <c r="C134" s="30"/>
      <c r="D134" s="30"/>
      <c r="E134" s="30"/>
      <c r="F134" s="30"/>
      <c r="G134" s="2515"/>
    </row>
    <row r="135" spans="1:7">
      <c r="A135" s="30"/>
      <c r="B135" s="30"/>
      <c r="C135" s="30"/>
      <c r="D135" s="30"/>
      <c r="E135" s="30"/>
      <c r="F135" s="30"/>
      <c r="G135" s="2515"/>
    </row>
    <row r="136" spans="1:7">
      <c r="A136" s="30"/>
      <c r="B136" s="30"/>
      <c r="C136" s="30"/>
      <c r="D136" s="30"/>
      <c r="E136" s="30"/>
      <c r="F136" s="30"/>
      <c r="G136" s="2515"/>
    </row>
    <row r="137" spans="1:7">
      <c r="A137" s="30"/>
      <c r="B137" s="30"/>
      <c r="C137" s="30"/>
      <c r="D137" s="30"/>
      <c r="E137" s="30"/>
      <c r="F137" s="30"/>
      <c r="G137" s="2515"/>
    </row>
    <row r="138" spans="1:7">
      <c r="A138" s="30"/>
      <c r="B138" s="30"/>
      <c r="C138" s="30"/>
      <c r="D138" s="30"/>
      <c r="E138" s="30"/>
      <c r="F138" s="30"/>
      <c r="G138" s="2515"/>
    </row>
    <row r="139" spans="1:7">
      <c r="A139" s="30"/>
      <c r="B139" s="30"/>
      <c r="C139" s="30"/>
      <c r="D139" s="30"/>
      <c r="E139" s="30"/>
      <c r="F139" s="30"/>
      <c r="G139" s="2515"/>
    </row>
    <row r="140" spans="1:7">
      <c r="A140" s="30"/>
      <c r="B140" s="30"/>
      <c r="C140" s="30"/>
      <c r="D140" s="30"/>
      <c r="E140" s="30"/>
      <c r="F140" s="30"/>
      <c r="G140" s="2515"/>
    </row>
    <row r="141" spans="1:7">
      <c r="A141" s="30"/>
      <c r="B141" s="30"/>
      <c r="C141" s="30"/>
      <c r="D141" s="30"/>
      <c r="E141" s="30"/>
      <c r="F141" s="30"/>
      <c r="G141" s="2515"/>
    </row>
  </sheetData>
  <mergeCells count="13">
    <mergeCell ref="B95:F95"/>
    <mergeCell ref="B84:F84"/>
    <mergeCell ref="B85:F85"/>
    <mergeCell ref="B87:E90"/>
    <mergeCell ref="B14:C16"/>
    <mergeCell ref="E14:G15"/>
    <mergeCell ref="A63:G63"/>
    <mergeCell ref="B73:F74"/>
    <mergeCell ref="B5:C7"/>
    <mergeCell ref="E6:G8"/>
    <mergeCell ref="B8:C11"/>
    <mergeCell ref="E9:G13"/>
    <mergeCell ref="B12:C13"/>
  </mergeCells>
  <printOptions horizontalCentered="1" verticalCentered="1"/>
  <pageMargins left="0.5" right="0.5" top="0.5" bottom="0.5" header="0.5" footer="0.5"/>
  <pageSetup scale="63" fitToHeight="2" orientation="portrait" horizontalDpi="4294967293" verticalDpi="4294967293" r:id="rId1"/>
  <headerFooter alignWithMargins="0"/>
  <rowBreaks count="1" manualBreakCount="1">
    <brk id="63" max="16383" man="1"/>
  </rowBreaks>
  <colBreaks count="1" manualBreakCount="1">
    <brk id="7" max="12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dimension ref="A1:H145"/>
  <sheetViews>
    <sheetView defaultGridColor="0" view="pageBreakPreview" colorId="22" zoomScale="80" zoomScaleNormal="80" zoomScaleSheetLayoutView="80" workbookViewId="0">
      <selection activeCell="E35" sqref="E35"/>
    </sheetView>
  </sheetViews>
  <sheetFormatPr defaultColWidth="9.6640625" defaultRowHeight="15"/>
  <cols>
    <col min="1" max="1" width="4.6640625" style="9" customWidth="1"/>
    <col min="2" max="2" width="47" style="9" customWidth="1"/>
    <col min="3" max="3" width="29.77734375" style="9" customWidth="1"/>
    <col min="4" max="4" width="17.33203125" style="9" bestFit="1" customWidth="1"/>
    <col min="5" max="5" width="18.6640625" style="9" customWidth="1"/>
    <col min="6" max="6" width="10" style="9" bestFit="1" customWidth="1"/>
    <col min="7" max="7" width="11.5546875" style="9" bestFit="1" customWidth="1"/>
    <col min="8" max="8" width="10.44140625" style="9" bestFit="1" customWidth="1"/>
    <col min="9" max="16384" width="9.6640625" style="9"/>
  </cols>
  <sheetData>
    <row r="1" spans="1:5">
      <c r="A1" s="43"/>
      <c r="B1" s="44" t="s">
        <v>5587</v>
      </c>
      <c r="C1" s="58" t="s">
        <v>1433</v>
      </c>
      <c r="D1" s="702" t="s">
        <v>1917</v>
      </c>
      <c r="E1" s="183" t="s">
        <v>1918</v>
      </c>
    </row>
    <row r="2" spans="1:5">
      <c r="A2" s="34"/>
      <c r="B2" s="80" t="str">
        <f>'Data Sheet'!$C$25</f>
        <v xml:space="preserve"> Niagara Mohawk Power Corporation </v>
      </c>
      <c r="C2" s="57" t="s">
        <v>5609</v>
      </c>
      <c r="D2" s="694" t="s">
        <v>1919</v>
      </c>
      <c r="E2" s="705"/>
    </row>
    <row r="3" spans="1:5" ht="15" customHeight="1">
      <c r="A3" s="37"/>
      <c r="B3" s="38"/>
      <c r="C3" s="115" t="s">
        <v>1840</v>
      </c>
      <c r="D3" s="754" t="str">
        <f>'Data Sheet'!$C$40</f>
        <v>June 1, 2015</v>
      </c>
      <c r="E3" s="1413" t="str">
        <f>'Data Sheet'!$C$38</f>
        <v>December 31, 2014</v>
      </c>
    </row>
    <row r="4" spans="1:5" ht="15" customHeight="1">
      <c r="A4" s="31"/>
      <c r="B4" s="32" t="s">
        <v>367</v>
      </c>
      <c r="C4" s="32"/>
      <c r="D4" s="32"/>
      <c r="E4" s="33"/>
    </row>
    <row r="5" spans="1:5">
      <c r="A5" s="34"/>
      <c r="B5" s="2568" t="s">
        <v>3675</v>
      </c>
      <c r="C5" s="2568" t="s">
        <v>3676</v>
      </c>
      <c r="D5" s="2553"/>
      <c r="E5" s="2554"/>
    </row>
    <row r="6" spans="1:5">
      <c r="A6" s="34"/>
      <c r="B6" s="2555"/>
      <c r="C6" s="2555"/>
      <c r="D6" s="2555"/>
      <c r="E6" s="2556"/>
    </row>
    <row r="7" spans="1:5">
      <c r="A7" s="34"/>
      <c r="B7" s="2555"/>
      <c r="C7" s="2555"/>
      <c r="D7" s="2555"/>
      <c r="E7" s="2556"/>
    </row>
    <row r="8" spans="1:5">
      <c r="A8" s="34"/>
      <c r="B8" s="2555"/>
      <c r="C8" s="2555"/>
      <c r="D8" s="2555"/>
      <c r="E8" s="2556"/>
    </row>
    <row r="9" spans="1:5">
      <c r="A9" s="34"/>
      <c r="B9" s="2555"/>
      <c r="C9" s="2555"/>
      <c r="D9" s="2555"/>
      <c r="E9" s="2556"/>
    </row>
    <row r="10" spans="1:5">
      <c r="A10" s="34"/>
      <c r="B10" s="2555"/>
      <c r="C10" s="2555"/>
      <c r="D10" s="2555"/>
      <c r="E10" s="2556"/>
    </row>
    <row r="11" spans="1:5">
      <c r="A11" s="34"/>
      <c r="B11" s="2555"/>
      <c r="C11" s="909"/>
      <c r="D11" s="909"/>
      <c r="E11" s="910"/>
    </row>
    <row r="12" spans="1:5">
      <c r="A12" s="34"/>
      <c r="B12" s="2555"/>
      <c r="C12" s="913"/>
      <c r="D12" s="913"/>
      <c r="E12" s="162"/>
    </row>
    <row r="13" spans="1:5">
      <c r="A13" s="34"/>
      <c r="B13" s="2572" t="s">
        <v>3677</v>
      </c>
      <c r="C13" s="35"/>
      <c r="D13" s="17"/>
      <c r="E13" s="162"/>
    </row>
    <row r="14" spans="1:5">
      <c r="A14" s="34"/>
      <c r="B14" s="2555"/>
      <c r="C14" s="35"/>
      <c r="D14" s="17"/>
      <c r="E14" s="162"/>
    </row>
    <row r="15" spans="1:5">
      <c r="A15" s="37"/>
      <c r="B15" s="32"/>
      <c r="C15" s="32"/>
      <c r="D15" s="76"/>
      <c r="E15" s="166"/>
    </row>
    <row r="16" spans="1:5">
      <c r="A16" s="146" t="s">
        <v>1843</v>
      </c>
      <c r="B16" s="35" t="s">
        <v>368</v>
      </c>
      <c r="C16" s="35"/>
      <c r="D16" s="68"/>
      <c r="E16" s="53" t="s">
        <v>369</v>
      </c>
    </row>
    <row r="17" spans="1:5">
      <c r="A17" s="147" t="s">
        <v>1846</v>
      </c>
      <c r="B17" s="32" t="s">
        <v>3230</v>
      </c>
      <c r="C17" s="32"/>
      <c r="D17" s="32"/>
      <c r="E17" s="194" t="s">
        <v>3231</v>
      </c>
    </row>
    <row r="18" spans="1:5">
      <c r="A18" s="147">
        <v>1</v>
      </c>
      <c r="B18" s="862" t="s">
        <v>370</v>
      </c>
      <c r="C18" s="32"/>
      <c r="D18" s="189"/>
      <c r="E18" s="190"/>
    </row>
    <row r="19" spans="1:5">
      <c r="A19" s="147">
        <v>2</v>
      </c>
      <c r="B19" s="862" t="s">
        <v>371</v>
      </c>
      <c r="C19" s="32"/>
      <c r="D19" s="189"/>
      <c r="E19" s="149">
        <f>'114117'!AC56</f>
        <v>219917445</v>
      </c>
    </row>
    <row r="20" spans="1:5">
      <c r="A20" s="147">
        <v>3</v>
      </c>
      <c r="B20" s="862" t="s">
        <v>444</v>
      </c>
      <c r="C20" s="32"/>
      <c r="D20" s="189"/>
      <c r="E20" s="190"/>
    </row>
    <row r="21" spans="1:5">
      <c r="A21" s="147">
        <v>4</v>
      </c>
      <c r="B21" s="862" t="s">
        <v>445</v>
      </c>
      <c r="C21" s="32"/>
      <c r="D21" s="189"/>
      <c r="E21" s="151">
        <v>227285944</v>
      </c>
    </row>
    <row r="22" spans="1:5">
      <c r="A22" s="147">
        <v>5</v>
      </c>
      <c r="B22" s="862" t="s">
        <v>4175</v>
      </c>
      <c r="C22" s="32"/>
      <c r="D22" s="38"/>
      <c r="E22" s="151">
        <v>3760074</v>
      </c>
    </row>
    <row r="23" spans="1:5">
      <c r="A23" s="147">
        <v>6</v>
      </c>
      <c r="B23" s="216" t="s">
        <v>4176</v>
      </c>
      <c r="C23" s="32"/>
      <c r="D23" s="38"/>
      <c r="E23" s="1543">
        <v>2644482</v>
      </c>
    </row>
    <row r="24" spans="1:5">
      <c r="A24" s="147">
        <v>7</v>
      </c>
      <c r="B24" s="862" t="s">
        <v>4174</v>
      </c>
      <c r="C24" s="32"/>
      <c r="D24" s="38"/>
      <c r="E24" s="1543">
        <v>-27018095</v>
      </c>
    </row>
    <row r="25" spans="1:5">
      <c r="A25" s="147">
        <v>8</v>
      </c>
      <c r="B25" s="862" t="s">
        <v>446</v>
      </c>
      <c r="C25" s="32"/>
      <c r="D25" s="38"/>
      <c r="E25" s="151">
        <v>25998513</v>
      </c>
    </row>
    <row r="26" spans="1:5">
      <c r="A26" s="147">
        <v>9</v>
      </c>
      <c r="B26" s="862" t="s">
        <v>447</v>
      </c>
      <c r="C26" s="32"/>
      <c r="D26" s="38"/>
      <c r="E26" s="151">
        <v>-1936393</v>
      </c>
    </row>
    <row r="27" spans="1:5">
      <c r="A27" s="147">
        <v>10</v>
      </c>
      <c r="B27" s="862" t="s">
        <v>448</v>
      </c>
      <c r="C27" s="32"/>
      <c r="D27" s="38"/>
      <c r="E27" s="151">
        <v>-16991066</v>
      </c>
    </row>
    <row r="28" spans="1:5">
      <c r="A28" s="147">
        <v>11</v>
      </c>
      <c r="B28" s="862" t="s">
        <v>449</v>
      </c>
      <c r="C28" s="32"/>
      <c r="D28" s="38"/>
      <c r="E28" s="151">
        <v>-2923401</v>
      </c>
    </row>
    <row r="29" spans="1:5">
      <c r="A29" s="147">
        <v>12</v>
      </c>
      <c r="B29" s="862" t="s">
        <v>450</v>
      </c>
      <c r="C29" s="32"/>
      <c r="D29" s="38"/>
      <c r="E29" s="151"/>
    </row>
    <row r="30" spans="1:5">
      <c r="A30" s="147">
        <v>13</v>
      </c>
      <c r="B30" s="862" t="s">
        <v>451</v>
      </c>
      <c r="C30" s="32"/>
      <c r="D30" s="38"/>
      <c r="E30" s="151">
        <v>119315165</v>
      </c>
    </row>
    <row r="31" spans="1:5">
      <c r="A31" s="147">
        <v>14</v>
      </c>
      <c r="B31" s="862" t="s">
        <v>452</v>
      </c>
      <c r="C31" s="32"/>
      <c r="D31" s="38"/>
      <c r="E31" s="151">
        <v>2670808</v>
      </c>
    </row>
    <row r="32" spans="1:5">
      <c r="A32" s="147">
        <v>15</v>
      </c>
      <c r="B32" s="862" t="s">
        <v>453</v>
      </c>
      <c r="C32" s="32"/>
      <c r="D32" s="38"/>
      <c r="E32" s="151">
        <v>150530502</v>
      </c>
    </row>
    <row r="33" spans="1:8">
      <c r="A33" s="147">
        <v>16</v>
      </c>
      <c r="B33" s="862" t="s">
        <v>454</v>
      </c>
      <c r="C33" s="32"/>
      <c r="D33" s="38"/>
      <c r="E33" s="151">
        <v>15596868</v>
      </c>
    </row>
    <row r="34" spans="1:8">
      <c r="A34" s="147">
        <v>17</v>
      </c>
      <c r="B34" s="862" t="s">
        <v>455</v>
      </c>
      <c r="C34" s="32"/>
      <c r="D34" s="38"/>
      <c r="E34" s="151">
        <v>-98711</v>
      </c>
    </row>
    <row r="35" spans="1:8">
      <c r="A35" s="147">
        <v>18</v>
      </c>
      <c r="B35" s="862" t="s">
        <v>456</v>
      </c>
      <c r="C35" s="32"/>
      <c r="D35" s="38"/>
      <c r="E35" s="151">
        <v>-35373401</v>
      </c>
    </row>
    <row r="36" spans="1:8">
      <c r="A36" s="147">
        <v>19</v>
      </c>
      <c r="B36" s="862" t="s">
        <v>4187</v>
      </c>
      <c r="C36" s="32"/>
      <c r="D36" s="38"/>
      <c r="E36" s="151">
        <v>-39137932</v>
      </c>
    </row>
    <row r="37" spans="1:8">
      <c r="A37" s="147">
        <v>20</v>
      </c>
      <c r="B37" s="862" t="s">
        <v>4188</v>
      </c>
      <c r="C37" s="32"/>
      <c r="D37" s="38"/>
      <c r="E37" s="151">
        <v>64325836</v>
      </c>
    </row>
    <row r="38" spans="1:8">
      <c r="A38" s="147">
        <v>21</v>
      </c>
      <c r="B38" s="862"/>
      <c r="C38" s="32"/>
      <c r="D38" s="38"/>
      <c r="E38" s="151"/>
      <c r="H38" s="1536"/>
    </row>
    <row r="39" spans="1:8">
      <c r="A39" s="147">
        <v>22</v>
      </c>
      <c r="B39" s="862" t="s">
        <v>457</v>
      </c>
      <c r="C39" s="32"/>
      <c r="D39" s="38"/>
      <c r="E39" s="151">
        <f>SUM(E19:E32)-E33-E34+SUM(E35:E38)</f>
        <v>677570324</v>
      </c>
      <c r="G39" s="1536"/>
    </row>
    <row r="40" spans="1:8">
      <c r="A40" s="147">
        <v>23</v>
      </c>
      <c r="B40" s="862"/>
      <c r="C40" s="32"/>
      <c r="D40" s="38"/>
      <c r="E40" s="151"/>
    </row>
    <row r="41" spans="1:8">
      <c r="A41" s="147">
        <v>24</v>
      </c>
      <c r="B41" s="862" t="s">
        <v>458</v>
      </c>
      <c r="C41" s="32"/>
      <c r="D41" s="38"/>
      <c r="E41" s="151"/>
    </row>
    <row r="42" spans="1:8">
      <c r="A42" s="147">
        <v>25</v>
      </c>
      <c r="B42" s="862" t="s">
        <v>459</v>
      </c>
      <c r="C42" s="32"/>
      <c r="D42" s="38"/>
      <c r="E42" s="151"/>
    </row>
    <row r="43" spans="1:8">
      <c r="A43" s="147">
        <v>26</v>
      </c>
      <c r="B43" s="862" t="s">
        <v>460</v>
      </c>
      <c r="C43" s="32"/>
      <c r="D43" s="38"/>
      <c r="E43" s="151">
        <v>-623231007</v>
      </c>
    </row>
    <row r="44" spans="1:8">
      <c r="A44" s="147">
        <v>27</v>
      </c>
      <c r="B44" s="862" t="s">
        <v>461</v>
      </c>
      <c r="C44" s="32"/>
      <c r="D44" s="38"/>
      <c r="E44" s="151"/>
    </row>
    <row r="45" spans="1:8">
      <c r="A45" s="147">
        <v>28</v>
      </c>
      <c r="B45" s="862" t="s">
        <v>462</v>
      </c>
      <c r="C45" s="32"/>
      <c r="D45" s="38"/>
      <c r="E45" s="151">
        <v>-12317846</v>
      </c>
    </row>
    <row r="46" spans="1:8">
      <c r="A46" s="147">
        <v>29</v>
      </c>
      <c r="B46" s="862" t="s">
        <v>463</v>
      </c>
      <c r="C46" s="32"/>
      <c r="D46" s="38"/>
      <c r="E46" s="151">
        <v>-10821</v>
      </c>
    </row>
    <row r="47" spans="1:8">
      <c r="A47" s="147">
        <v>30</v>
      </c>
      <c r="B47" s="862" t="s">
        <v>454</v>
      </c>
      <c r="C47" s="32"/>
      <c r="D47" s="38"/>
      <c r="E47" s="151">
        <v>-15596868</v>
      </c>
    </row>
    <row r="48" spans="1:8">
      <c r="A48" s="147">
        <v>31</v>
      </c>
      <c r="B48" s="862" t="s">
        <v>5629</v>
      </c>
      <c r="C48" s="32"/>
      <c r="D48" s="38"/>
      <c r="E48" s="151">
        <v>-37604770</v>
      </c>
    </row>
    <row r="49" spans="1:5">
      <c r="A49" s="147">
        <v>32</v>
      </c>
      <c r="B49" s="862" t="s">
        <v>4189</v>
      </c>
      <c r="C49" s="32"/>
      <c r="D49" s="38"/>
      <c r="E49" s="151"/>
    </row>
    <row r="50" spans="1:5">
      <c r="A50" s="147">
        <v>33</v>
      </c>
      <c r="B50" s="862"/>
      <c r="C50" s="32"/>
      <c r="D50" s="38"/>
      <c r="E50" s="151"/>
    </row>
    <row r="51" spans="1:5">
      <c r="A51" s="147">
        <v>34</v>
      </c>
      <c r="B51" s="862" t="s">
        <v>1749</v>
      </c>
      <c r="C51" s="32"/>
      <c r="D51" s="38"/>
      <c r="E51" s="151">
        <v>-657567576</v>
      </c>
    </row>
    <row r="52" spans="1:5">
      <c r="A52" s="147">
        <v>35</v>
      </c>
      <c r="B52" s="862"/>
      <c r="C52" s="32"/>
      <c r="D52" s="38"/>
      <c r="E52" s="190"/>
    </row>
    <row r="53" spans="1:5">
      <c r="A53" s="147">
        <v>36</v>
      </c>
      <c r="B53" s="862" t="s">
        <v>1750</v>
      </c>
      <c r="C53" s="32"/>
      <c r="D53" s="38"/>
      <c r="E53" s="151"/>
    </row>
    <row r="54" spans="1:5">
      <c r="A54" s="147">
        <v>37</v>
      </c>
      <c r="B54" s="862" t="s">
        <v>1617</v>
      </c>
      <c r="C54" s="32"/>
      <c r="D54" s="38"/>
      <c r="E54" s="151">
        <v>-672473</v>
      </c>
    </row>
    <row r="55" spans="1:5">
      <c r="A55" s="147">
        <v>38</v>
      </c>
      <c r="B55" s="862"/>
      <c r="C55" s="32"/>
      <c r="D55" s="38"/>
      <c r="E55" s="151"/>
    </row>
    <row r="56" spans="1:5">
      <c r="A56" s="147">
        <v>39</v>
      </c>
      <c r="B56" s="862" t="s">
        <v>1618</v>
      </c>
      <c r="C56" s="32"/>
      <c r="D56" s="38"/>
      <c r="E56" s="151"/>
    </row>
    <row r="57" spans="1:5">
      <c r="A57" s="147">
        <v>40</v>
      </c>
      <c r="B57" s="862" t="s">
        <v>1619</v>
      </c>
      <c r="C57" s="32"/>
      <c r="D57" s="38"/>
      <c r="E57" s="151"/>
    </row>
    <row r="58" spans="1:5">
      <c r="A58" s="147">
        <v>41</v>
      </c>
      <c r="B58" s="862" t="s">
        <v>1620</v>
      </c>
      <c r="C58" s="32"/>
      <c r="D58" s="38"/>
      <c r="E58" s="190"/>
    </row>
    <row r="59" spans="1:5">
      <c r="A59" s="147">
        <v>42</v>
      </c>
      <c r="B59" s="862" t="s">
        <v>1621</v>
      </c>
      <c r="C59" s="32"/>
      <c r="D59" s="38"/>
      <c r="E59" s="151"/>
    </row>
    <row r="60" spans="1:5">
      <c r="A60" s="147">
        <v>43</v>
      </c>
      <c r="B60" s="862"/>
      <c r="C60" s="32"/>
      <c r="D60" s="38"/>
      <c r="E60" s="151"/>
    </row>
    <row r="61" spans="1:5">
      <c r="A61" s="147">
        <v>44</v>
      </c>
      <c r="B61" s="862" t="s">
        <v>1622</v>
      </c>
      <c r="C61" s="32"/>
      <c r="D61" s="38"/>
      <c r="E61" s="151"/>
    </row>
    <row r="62" spans="1:5" ht="15.75" thickBot="1">
      <c r="A62" s="691">
        <v>45</v>
      </c>
      <c r="B62" s="135" t="s">
        <v>1623</v>
      </c>
      <c r="C62" s="42"/>
      <c r="D62" s="41"/>
      <c r="E62" s="159"/>
    </row>
    <row r="63" spans="1:5">
      <c r="A63" s="1281"/>
      <c r="B63" s="1282"/>
      <c r="C63" s="880"/>
      <c r="D63" s="1281"/>
      <c r="E63" s="1271"/>
    </row>
    <row r="64" spans="1:5">
      <c r="A64" s="17" t="s">
        <v>1834</v>
      </c>
      <c r="B64" s="30"/>
      <c r="C64" s="35"/>
      <c r="D64" s="30"/>
      <c r="E64" s="139"/>
    </row>
    <row r="65" spans="1:5">
      <c r="A65" s="17"/>
      <c r="B65" s="30"/>
      <c r="C65" s="35"/>
      <c r="D65" s="30"/>
      <c r="E65" s="139"/>
    </row>
    <row r="66" spans="1:5" ht="15.75" thickBot="1">
      <c r="A66" s="35" t="s">
        <v>1624</v>
      </c>
      <c r="B66" s="68"/>
      <c r="C66" s="35"/>
      <c r="D66" s="35"/>
      <c r="E66" s="143"/>
    </row>
    <row r="67" spans="1:5">
      <c r="A67" s="43"/>
      <c r="B67" s="44" t="s">
        <v>5587</v>
      </c>
      <c r="C67" s="58" t="s">
        <v>1433</v>
      </c>
      <c r="D67" s="702" t="s">
        <v>1917</v>
      </c>
      <c r="E67" s="183" t="s">
        <v>1918</v>
      </c>
    </row>
    <row r="68" spans="1:5">
      <c r="A68" s="34"/>
      <c r="B68" s="80" t="str">
        <f>'Data Sheet'!$C$25</f>
        <v xml:space="preserve"> Niagara Mohawk Power Corporation </v>
      </c>
      <c r="C68" s="57" t="s">
        <v>5609</v>
      </c>
      <c r="D68" s="694" t="s">
        <v>1919</v>
      </c>
      <c r="E68" s="705"/>
    </row>
    <row r="69" spans="1:5">
      <c r="A69" s="37"/>
      <c r="B69" s="38"/>
      <c r="C69" s="115" t="s">
        <v>1840</v>
      </c>
      <c r="D69" s="754" t="str">
        <f>'Data Sheet'!$C$40</f>
        <v>June 1, 2015</v>
      </c>
      <c r="E69" s="1413" t="str">
        <f>'Data Sheet'!$C$38</f>
        <v>December 31, 2014</v>
      </c>
    </row>
    <row r="70" spans="1:5">
      <c r="A70" s="31"/>
      <c r="B70" s="32" t="s">
        <v>1625</v>
      </c>
      <c r="C70" s="32"/>
      <c r="D70" s="32"/>
      <c r="E70" s="33"/>
    </row>
    <row r="71" spans="1:5">
      <c r="A71" s="1285" t="s">
        <v>3678</v>
      </c>
      <c r="B71" s="134" t="s">
        <v>3679</v>
      </c>
      <c r="C71" s="134" t="s">
        <v>1626</v>
      </c>
      <c r="D71" s="17"/>
      <c r="E71" s="36"/>
    </row>
    <row r="72" spans="1:5">
      <c r="A72" s="1286"/>
      <c r="B72" s="2572" t="s">
        <v>3680</v>
      </c>
      <c r="C72" s="134" t="s">
        <v>1627</v>
      </c>
      <c r="D72" s="17"/>
      <c r="E72" s="36"/>
    </row>
    <row r="73" spans="1:5">
      <c r="A73" s="34"/>
      <c r="B73" s="2555"/>
      <c r="C73" s="134" t="s">
        <v>1628</v>
      </c>
      <c r="D73" s="17"/>
      <c r="E73" s="36"/>
    </row>
    <row r="74" spans="1:5">
      <c r="A74" s="34"/>
      <c r="B74" s="2555"/>
      <c r="C74" s="134" t="s">
        <v>1629</v>
      </c>
      <c r="D74" s="17"/>
      <c r="E74" s="184"/>
    </row>
    <row r="75" spans="1:5">
      <c r="A75" s="34"/>
      <c r="B75" s="35"/>
      <c r="C75" s="134" t="s">
        <v>1630</v>
      </c>
      <c r="D75" s="17"/>
      <c r="E75" s="36"/>
    </row>
    <row r="76" spans="1:5">
      <c r="A76" s="34"/>
      <c r="B76" s="2572" t="s">
        <v>3681</v>
      </c>
      <c r="C76" s="134" t="s">
        <v>413</v>
      </c>
      <c r="D76" s="17"/>
      <c r="E76" s="36"/>
    </row>
    <row r="77" spans="1:5">
      <c r="A77" s="34"/>
      <c r="B77" s="2555"/>
      <c r="C77" s="2572" t="s">
        <v>414</v>
      </c>
      <c r="D77" s="2555"/>
      <c r="E77" s="2556"/>
    </row>
    <row r="78" spans="1:5">
      <c r="A78" s="34"/>
      <c r="B78" s="2555"/>
      <c r="C78" s="2555"/>
      <c r="D78" s="2555"/>
      <c r="E78" s="2556"/>
    </row>
    <row r="79" spans="1:5">
      <c r="A79" s="34"/>
      <c r="B79" s="2555"/>
      <c r="C79" s="35"/>
      <c r="D79" s="17"/>
      <c r="E79" s="162"/>
    </row>
    <row r="80" spans="1:5">
      <c r="A80" s="34"/>
      <c r="B80" s="2558"/>
      <c r="C80" s="35"/>
      <c r="D80" s="17"/>
      <c r="E80" s="162"/>
    </row>
    <row r="81" spans="1:5">
      <c r="A81" s="37"/>
      <c r="B81" s="32"/>
      <c r="C81" s="32"/>
      <c r="D81" s="76"/>
      <c r="E81" s="166"/>
    </row>
    <row r="82" spans="1:5">
      <c r="A82" s="146" t="s">
        <v>1843</v>
      </c>
      <c r="B82" s="35" t="s">
        <v>415</v>
      </c>
      <c r="C82" s="35"/>
      <c r="D82" s="68"/>
      <c r="E82" s="53" t="s">
        <v>369</v>
      </c>
    </row>
    <row r="83" spans="1:5">
      <c r="A83" s="147" t="s">
        <v>1846</v>
      </c>
      <c r="B83" s="32" t="s">
        <v>3230</v>
      </c>
      <c r="C83" s="32"/>
      <c r="D83" s="32"/>
      <c r="E83" s="194" t="s">
        <v>3231</v>
      </c>
    </row>
    <row r="84" spans="1:5">
      <c r="A84" s="147">
        <v>46</v>
      </c>
      <c r="B84" s="862" t="s">
        <v>416</v>
      </c>
      <c r="C84" s="32"/>
      <c r="D84" s="189"/>
      <c r="E84" s="149"/>
    </row>
    <row r="85" spans="1:5">
      <c r="A85" s="147">
        <v>47</v>
      </c>
      <c r="B85" s="862" t="s">
        <v>417</v>
      </c>
      <c r="C85" s="32"/>
      <c r="D85" s="189"/>
      <c r="E85" s="151"/>
    </row>
    <row r="86" spans="1:5">
      <c r="A86" s="147">
        <v>48</v>
      </c>
      <c r="B86" s="862"/>
      <c r="C86" s="32"/>
      <c r="D86" s="189"/>
      <c r="E86" s="151"/>
    </row>
    <row r="87" spans="1:5">
      <c r="A87" s="147">
        <v>49</v>
      </c>
      <c r="B87" s="862" t="s">
        <v>418</v>
      </c>
      <c r="C87" s="32"/>
      <c r="D87" s="189"/>
      <c r="E87" s="151"/>
    </row>
    <row r="88" spans="1:5">
      <c r="A88" s="147">
        <v>50</v>
      </c>
      <c r="B88" s="862" t="s">
        <v>419</v>
      </c>
      <c r="C88" s="32"/>
      <c r="D88" s="38"/>
      <c r="E88" s="151"/>
    </row>
    <row r="89" spans="1:5">
      <c r="A89" s="147">
        <v>51</v>
      </c>
      <c r="B89" s="862" t="s">
        <v>420</v>
      </c>
      <c r="C89" s="32"/>
      <c r="D89" s="38"/>
      <c r="E89" s="151"/>
    </row>
    <row r="90" spans="1:5">
      <c r="A90" s="147">
        <v>52</v>
      </c>
      <c r="B90" s="862" t="s">
        <v>421</v>
      </c>
      <c r="C90" s="32"/>
      <c r="D90" s="38"/>
      <c r="E90" s="151"/>
    </row>
    <row r="91" spans="1:5">
      <c r="A91" s="147">
        <v>53</v>
      </c>
      <c r="B91" s="862" t="s">
        <v>5632</v>
      </c>
      <c r="C91" s="32"/>
      <c r="D91" s="38"/>
      <c r="E91" s="151">
        <v>-530584</v>
      </c>
    </row>
    <row r="92" spans="1:5">
      <c r="A92" s="147">
        <v>54</v>
      </c>
      <c r="B92" s="862" t="s">
        <v>5631</v>
      </c>
      <c r="C92" s="32"/>
      <c r="D92" s="38"/>
      <c r="E92" s="151">
        <v>-515080406</v>
      </c>
    </row>
    <row r="93" spans="1:5">
      <c r="A93" s="147">
        <v>55</v>
      </c>
      <c r="B93" s="862" t="s">
        <v>5630</v>
      </c>
      <c r="C93" s="32"/>
      <c r="D93" s="38"/>
      <c r="E93" s="151">
        <v>68265641</v>
      </c>
    </row>
    <row r="94" spans="1:5">
      <c r="A94" s="147">
        <v>56</v>
      </c>
      <c r="B94" s="862" t="s">
        <v>422</v>
      </c>
      <c r="C94" s="32"/>
      <c r="D94" s="38"/>
      <c r="E94" s="190"/>
    </row>
    <row r="95" spans="1:5">
      <c r="A95" s="147">
        <v>57</v>
      </c>
      <c r="B95" s="862" t="s">
        <v>423</v>
      </c>
      <c r="C95" s="32"/>
      <c r="D95" s="38"/>
      <c r="E95" s="151">
        <f>E51+SUM(E53:E62)+SUM(E84:E93)</f>
        <v>-1105585398</v>
      </c>
    </row>
    <row r="96" spans="1:5">
      <c r="A96" s="147">
        <v>58</v>
      </c>
      <c r="B96" s="862"/>
      <c r="C96" s="32"/>
      <c r="D96" s="38"/>
      <c r="E96" s="190"/>
    </row>
    <row r="97" spans="1:5">
      <c r="A97" s="147">
        <v>59</v>
      </c>
      <c r="B97" s="862" t="s">
        <v>424</v>
      </c>
      <c r="C97" s="32"/>
      <c r="D97" s="38"/>
      <c r="E97" s="190"/>
    </row>
    <row r="98" spans="1:5">
      <c r="A98" s="147">
        <v>60</v>
      </c>
      <c r="B98" s="862" t="s">
        <v>425</v>
      </c>
      <c r="C98" s="32"/>
      <c r="D98" s="38"/>
      <c r="E98" s="190"/>
    </row>
    <row r="99" spans="1:5">
      <c r="A99" s="147">
        <v>61</v>
      </c>
      <c r="B99" s="862" t="s">
        <v>426</v>
      </c>
      <c r="C99" s="32"/>
      <c r="D99" s="38"/>
      <c r="E99" s="151">
        <v>900000000</v>
      </c>
    </row>
    <row r="100" spans="1:5">
      <c r="A100" s="147">
        <v>62</v>
      </c>
      <c r="B100" s="862" t="s">
        <v>427</v>
      </c>
      <c r="C100" s="32"/>
      <c r="D100" s="38"/>
      <c r="E100" s="151"/>
    </row>
    <row r="101" spans="1:5">
      <c r="A101" s="147">
        <v>63</v>
      </c>
      <c r="B101" s="862" t="s">
        <v>428</v>
      </c>
      <c r="C101" s="32"/>
      <c r="D101" s="38"/>
      <c r="E101" s="151"/>
    </row>
    <row r="102" spans="1:5">
      <c r="A102" s="147">
        <v>64</v>
      </c>
      <c r="B102" s="862" t="s">
        <v>456</v>
      </c>
      <c r="C102" s="32"/>
      <c r="D102" s="38"/>
      <c r="E102" s="151"/>
    </row>
    <row r="103" spans="1:5">
      <c r="A103" s="147">
        <v>65</v>
      </c>
      <c r="B103" s="862"/>
      <c r="C103" s="32"/>
      <c r="D103" s="38"/>
      <c r="E103" s="151"/>
    </row>
    <row r="104" spans="1:5">
      <c r="A104" s="147">
        <v>66</v>
      </c>
      <c r="B104" s="862" t="s">
        <v>429</v>
      </c>
      <c r="C104" s="32"/>
      <c r="D104" s="38"/>
      <c r="E104" s="151"/>
    </row>
    <row r="105" spans="1:5">
      <c r="A105" s="147">
        <v>67</v>
      </c>
      <c r="B105" s="862" t="s">
        <v>5633</v>
      </c>
      <c r="C105" s="32"/>
      <c r="D105" s="38"/>
      <c r="E105" s="151">
        <v>-6227105</v>
      </c>
    </row>
    <row r="106" spans="1:5">
      <c r="A106" s="147">
        <v>68</v>
      </c>
      <c r="B106" s="862"/>
      <c r="C106" s="32"/>
      <c r="D106" s="38"/>
      <c r="E106" s="151"/>
    </row>
    <row r="107" spans="1:5">
      <c r="A107" s="147">
        <v>69</v>
      </c>
      <c r="B107" s="862"/>
      <c r="C107" s="32"/>
      <c r="D107" s="38"/>
      <c r="E107" s="151"/>
    </row>
    <row r="108" spans="1:5">
      <c r="A108" s="147">
        <v>70</v>
      </c>
      <c r="B108" s="862" t="s">
        <v>430</v>
      </c>
      <c r="C108" s="32"/>
      <c r="D108" s="38"/>
      <c r="E108" s="151">
        <f>SUM(E99:E107)</f>
        <v>893772895</v>
      </c>
    </row>
    <row r="109" spans="1:5">
      <c r="A109" s="147">
        <v>71</v>
      </c>
      <c r="B109" s="862"/>
      <c r="C109" s="32"/>
      <c r="D109" s="38"/>
      <c r="E109" s="151"/>
    </row>
    <row r="110" spans="1:5">
      <c r="A110" s="147">
        <v>72</v>
      </c>
      <c r="B110" s="862" t="s">
        <v>431</v>
      </c>
      <c r="C110" s="32"/>
      <c r="D110" s="38"/>
      <c r="E110" s="190"/>
    </row>
    <row r="111" spans="1:5">
      <c r="A111" s="147">
        <v>73</v>
      </c>
      <c r="B111" s="862" t="s">
        <v>432</v>
      </c>
      <c r="C111" s="32"/>
      <c r="D111" s="38"/>
      <c r="E111" s="151">
        <v>-500000000</v>
      </c>
    </row>
    <row r="112" spans="1:5">
      <c r="A112" s="147">
        <v>74</v>
      </c>
      <c r="B112" s="862" t="s">
        <v>427</v>
      </c>
      <c r="C112" s="32"/>
      <c r="D112" s="38"/>
      <c r="E112" s="151"/>
    </row>
    <row r="113" spans="1:5">
      <c r="A113" s="147">
        <v>75</v>
      </c>
      <c r="B113" s="862" t="s">
        <v>428</v>
      </c>
      <c r="C113" s="32"/>
      <c r="D113" s="38"/>
      <c r="E113" s="151"/>
    </row>
    <row r="114" spans="1:5">
      <c r="A114" s="147">
        <v>76</v>
      </c>
      <c r="B114" s="862" t="s">
        <v>456</v>
      </c>
      <c r="C114" s="32"/>
      <c r="D114" s="38"/>
      <c r="E114" s="151">
        <v>38162222</v>
      </c>
    </row>
    <row r="115" spans="1:5">
      <c r="A115" s="147">
        <v>77</v>
      </c>
      <c r="B115" s="862" t="s">
        <v>4190</v>
      </c>
      <c r="C115" s="32"/>
      <c r="D115" s="38"/>
      <c r="E115" s="151"/>
    </row>
    <row r="116" spans="1:5">
      <c r="A116" s="147">
        <v>78</v>
      </c>
      <c r="B116" s="862" t="s">
        <v>433</v>
      </c>
      <c r="C116" s="32"/>
      <c r="D116" s="38"/>
      <c r="E116" s="151"/>
    </row>
    <row r="117" spans="1:5">
      <c r="A117" s="147">
        <v>79</v>
      </c>
      <c r="B117" s="862"/>
      <c r="C117" s="32"/>
      <c r="D117" s="38"/>
      <c r="E117" s="151"/>
    </row>
    <row r="118" spans="1:5">
      <c r="A118" s="147">
        <v>80</v>
      </c>
      <c r="B118" s="862" t="s">
        <v>434</v>
      </c>
      <c r="C118" s="32"/>
      <c r="D118" s="38"/>
      <c r="E118" s="151">
        <v>-1060497</v>
      </c>
    </row>
    <row r="119" spans="1:5">
      <c r="A119" s="147">
        <v>81</v>
      </c>
      <c r="B119" s="862" t="s">
        <v>435</v>
      </c>
      <c r="C119" s="32"/>
      <c r="D119" s="38"/>
      <c r="E119" s="151"/>
    </row>
    <row r="120" spans="1:5">
      <c r="A120" s="147">
        <v>82</v>
      </c>
      <c r="B120" s="862" t="s">
        <v>436</v>
      </c>
      <c r="C120" s="32"/>
      <c r="D120" s="38"/>
      <c r="E120" s="190"/>
    </row>
    <row r="121" spans="1:5">
      <c r="A121" s="147">
        <v>83</v>
      </c>
      <c r="B121" s="862" t="s">
        <v>437</v>
      </c>
      <c r="C121" s="32"/>
      <c r="D121" s="38"/>
      <c r="E121" s="151">
        <f>SUM(E108:E119)</f>
        <v>430874620</v>
      </c>
    </row>
    <row r="122" spans="1:5">
      <c r="A122" s="147">
        <v>84</v>
      </c>
      <c r="B122" s="862"/>
      <c r="C122" s="32"/>
      <c r="D122" s="38"/>
      <c r="E122" s="151"/>
    </row>
    <row r="123" spans="1:5">
      <c r="A123" s="147">
        <v>85</v>
      </c>
      <c r="B123" s="862" t="s">
        <v>438</v>
      </c>
      <c r="C123" s="32"/>
      <c r="D123" s="38"/>
      <c r="E123" s="190"/>
    </row>
    <row r="124" spans="1:5">
      <c r="A124" s="147">
        <v>86</v>
      </c>
      <c r="B124" s="862" t="s">
        <v>439</v>
      </c>
      <c r="C124" s="32"/>
      <c r="D124" s="38"/>
      <c r="E124" s="151">
        <f>E39+E95+E121</f>
        <v>2859546</v>
      </c>
    </row>
    <row r="125" spans="1:5">
      <c r="A125" s="147">
        <v>87</v>
      </c>
      <c r="B125" s="862"/>
      <c r="C125" s="32"/>
      <c r="D125" s="38"/>
      <c r="E125" s="190"/>
    </row>
    <row r="126" spans="1:5">
      <c r="A126" s="147">
        <v>88</v>
      </c>
      <c r="B126" s="862" t="s">
        <v>440</v>
      </c>
      <c r="C126" s="32"/>
      <c r="D126" s="38"/>
      <c r="E126" s="151">
        <v>11193599</v>
      </c>
    </row>
    <row r="127" spans="1:5">
      <c r="A127" s="147">
        <v>89</v>
      </c>
      <c r="B127" s="862"/>
      <c r="C127" s="32"/>
      <c r="D127" s="38"/>
      <c r="E127" s="190"/>
    </row>
    <row r="128" spans="1:5" ht="15.75" thickBot="1">
      <c r="A128" s="691">
        <v>90</v>
      </c>
      <c r="B128" s="135" t="s">
        <v>441</v>
      </c>
      <c r="C128" s="42"/>
      <c r="D128" s="41"/>
      <c r="E128" s="159">
        <f>E124+E126</f>
        <v>14053145</v>
      </c>
    </row>
    <row r="129" spans="1:5">
      <c r="A129" s="17" t="s">
        <v>3794</v>
      </c>
      <c r="B129" s="35"/>
      <c r="C129" s="30"/>
      <c r="D129" s="30"/>
      <c r="E129" s="139"/>
    </row>
    <row r="130" spans="1:5">
      <c r="A130" s="35" t="s">
        <v>442</v>
      </c>
      <c r="B130" s="35"/>
      <c r="C130" s="35"/>
      <c r="D130" s="35"/>
      <c r="E130" s="143"/>
    </row>
    <row r="131" spans="1:5">
      <c r="A131" s="17"/>
      <c r="B131" s="17"/>
      <c r="C131" s="17"/>
      <c r="D131" s="17"/>
      <c r="E131" s="17"/>
    </row>
    <row r="132" spans="1:5">
      <c r="A132"/>
      <c r="B132"/>
      <c r="C132"/>
      <c r="D132"/>
      <c r="E132"/>
    </row>
    <row r="133" spans="1:5">
      <c r="A133" s="17"/>
      <c r="B133" s="35"/>
      <c r="C133" s="30"/>
      <c r="D133" s="30"/>
      <c r="E133" s="139"/>
    </row>
    <row r="134" spans="1:5">
      <c r="A134" s="17"/>
      <c r="B134" s="35"/>
      <c r="C134" s="30"/>
      <c r="D134" s="30"/>
      <c r="E134" s="139"/>
    </row>
    <row r="135" spans="1:5">
      <c r="A135" s="17"/>
      <c r="B135" s="35"/>
      <c r="C135" s="30"/>
      <c r="D135" s="30"/>
      <c r="E135" s="139"/>
    </row>
    <row r="136" spans="1:5">
      <c r="A136" s="17"/>
      <c r="B136" s="35"/>
      <c r="C136" s="30"/>
      <c r="D136" s="30"/>
      <c r="E136" s="139"/>
    </row>
    <row r="137" spans="1:5">
      <c r="A137" s="17"/>
      <c r="B137" s="35"/>
      <c r="C137" s="30"/>
      <c r="D137" s="30"/>
      <c r="E137" s="139"/>
    </row>
    <row r="138" spans="1:5">
      <c r="A138" s="30"/>
      <c r="B138" s="30"/>
      <c r="C138" s="30"/>
      <c r="D138" s="30"/>
      <c r="E138" s="139"/>
    </row>
    <row r="139" spans="1:5">
      <c r="A139" s="30"/>
      <c r="B139" s="30"/>
      <c r="C139" s="30"/>
      <c r="D139" s="30"/>
      <c r="E139" s="139"/>
    </row>
    <row r="140" spans="1:5">
      <c r="A140" s="30"/>
      <c r="B140" s="30"/>
      <c r="C140" s="30"/>
      <c r="D140" s="30"/>
      <c r="E140" s="139"/>
    </row>
    <row r="141" spans="1:5">
      <c r="A141" s="30"/>
      <c r="B141" s="30"/>
      <c r="C141" s="30"/>
      <c r="D141" s="30"/>
      <c r="E141" s="139"/>
    </row>
    <row r="142" spans="1:5">
      <c r="A142" s="30"/>
      <c r="B142" s="30"/>
      <c r="C142" s="30"/>
      <c r="D142" s="30"/>
      <c r="E142" s="139"/>
    </row>
    <row r="143" spans="1:5">
      <c r="A143" s="30"/>
      <c r="B143" s="30"/>
      <c r="C143" s="30"/>
      <c r="D143" s="30"/>
      <c r="E143" s="139"/>
    </row>
    <row r="144" spans="1:5">
      <c r="A144" s="30"/>
      <c r="B144" s="30"/>
      <c r="C144" s="30"/>
      <c r="D144" s="30"/>
      <c r="E144" s="139"/>
    </row>
    <row r="145" spans="1:5">
      <c r="A145" s="30"/>
      <c r="B145" s="30"/>
      <c r="C145" s="30"/>
      <c r="D145" s="30"/>
      <c r="E145" s="139"/>
    </row>
  </sheetData>
  <mergeCells count="6">
    <mergeCell ref="B76:B80"/>
    <mergeCell ref="C77:E78"/>
    <mergeCell ref="B5:B12"/>
    <mergeCell ref="C5:E10"/>
    <mergeCell ref="B13:B14"/>
    <mergeCell ref="B72:B74"/>
  </mergeCells>
  <printOptions horizontalCentered="1" verticalCentered="1"/>
  <pageMargins left="0.5" right="0.5" top="0.5" bottom="0.5" header="0.5" footer="0.5"/>
  <pageSetup scale="67" fitToHeight="2" orientation="portrait" horizontalDpi="4294967293" verticalDpi="4294967293" r:id="rId1"/>
  <headerFooter alignWithMargins="0"/>
  <rowBreaks count="1" manualBreakCount="1">
    <brk id="6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7"/>
  <dimension ref="A1:N230"/>
  <sheetViews>
    <sheetView defaultGridColor="0" view="pageBreakPreview" topLeftCell="A100" colorId="22" zoomScale="60" zoomScaleNormal="70" workbookViewId="0">
      <selection activeCell="H143" sqref="H143"/>
    </sheetView>
  </sheetViews>
  <sheetFormatPr defaultColWidth="9.6640625" defaultRowHeight="15"/>
  <cols>
    <col min="1" max="1" width="7" style="9" customWidth="1"/>
    <col min="2" max="2" width="49.109375" style="9" bestFit="1" customWidth="1"/>
    <col min="3" max="3" width="15" style="9" bestFit="1" customWidth="1"/>
    <col min="4" max="4" width="3.6640625" style="9" customWidth="1"/>
    <col min="5" max="5" width="1.6640625" style="9" customWidth="1"/>
    <col min="6" max="6" width="18.88671875" style="9" bestFit="1" customWidth="1"/>
    <col min="7" max="7" width="17.33203125" style="9" bestFit="1" customWidth="1"/>
    <col min="8" max="8" width="25.33203125" style="9" customWidth="1"/>
    <col min="9" max="9" width="9.6640625" style="9"/>
    <col min="10" max="10" width="15.5546875" style="9" customWidth="1"/>
    <col min="11" max="11" width="17" style="9" bestFit="1" customWidth="1"/>
    <col min="12" max="16384" width="9.6640625" style="9"/>
  </cols>
  <sheetData>
    <row r="1" spans="1:8">
      <c r="A1" s="43"/>
      <c r="B1" s="44" t="s">
        <v>5587</v>
      </c>
      <c r="C1" s="58" t="s">
        <v>1433</v>
      </c>
      <c r="D1" s="46"/>
      <c r="E1" s="46"/>
      <c r="F1" s="44"/>
      <c r="G1" s="1918" t="s">
        <v>1917</v>
      </c>
      <c r="H1" s="183" t="s">
        <v>1837</v>
      </c>
    </row>
    <row r="2" spans="1:8">
      <c r="A2" s="34"/>
      <c r="B2" s="80" t="str">
        <f>'Data Sheet'!$C$25</f>
        <v xml:space="preserve"> Niagara Mohawk Power Corporation </v>
      </c>
      <c r="C2" s="191" t="s">
        <v>1434</v>
      </c>
      <c r="D2" s="30" t="s">
        <v>5597</v>
      </c>
      <c r="E2" s="30" t="s">
        <v>1436</v>
      </c>
      <c r="F2" s="80"/>
      <c r="G2" s="696" t="s">
        <v>1919</v>
      </c>
      <c r="H2" s="705"/>
    </row>
    <row r="3" spans="1:8" ht="15" customHeight="1">
      <c r="A3" s="37"/>
      <c r="B3" s="38"/>
      <c r="C3" s="155" t="s">
        <v>1437</v>
      </c>
      <c r="D3" s="38" t="s">
        <v>5610</v>
      </c>
      <c r="E3" s="38" t="s">
        <v>1438</v>
      </c>
      <c r="F3" s="114"/>
      <c r="G3" s="755" t="str">
        <f>'Data Sheet'!$C$40</f>
        <v>June 1, 2015</v>
      </c>
      <c r="H3" s="1413" t="str">
        <f>'Data Sheet'!$C$38</f>
        <v>December 31, 2014</v>
      </c>
    </row>
    <row r="4" spans="1:8" ht="15" customHeight="1">
      <c r="A4" s="31" t="s">
        <v>443</v>
      </c>
      <c r="B4" s="32"/>
      <c r="C4" s="32"/>
      <c r="D4" s="32"/>
      <c r="E4" s="32"/>
      <c r="F4" s="32"/>
      <c r="G4" s="32"/>
      <c r="H4" s="33"/>
    </row>
    <row r="5" spans="1:8">
      <c r="A5" s="34"/>
      <c r="B5" s="2568" t="s">
        <v>3682</v>
      </c>
      <c r="C5" s="2553"/>
      <c r="D5" s="35"/>
      <c r="E5" s="2568" t="s">
        <v>3683</v>
      </c>
      <c r="F5" s="2553"/>
      <c r="G5" s="2553"/>
      <c r="H5" s="2554"/>
    </row>
    <row r="6" spans="1:8">
      <c r="A6" s="34"/>
      <c r="B6" s="2555"/>
      <c r="C6" s="2555"/>
      <c r="D6" s="35"/>
      <c r="E6" s="2555"/>
      <c r="F6" s="2555"/>
      <c r="G6" s="2555"/>
      <c r="H6" s="2556"/>
    </row>
    <row r="7" spans="1:8">
      <c r="A7" s="34"/>
      <c r="B7" s="2555"/>
      <c r="C7" s="2555"/>
      <c r="D7" s="35"/>
      <c r="E7" s="2555"/>
      <c r="F7" s="2555"/>
      <c r="G7" s="2555"/>
      <c r="H7" s="2556"/>
    </row>
    <row r="8" spans="1:8">
      <c r="A8" s="34"/>
      <c r="B8" s="2555"/>
      <c r="C8" s="2555"/>
      <c r="D8" s="35"/>
      <c r="E8" s="2555"/>
      <c r="F8" s="2555"/>
      <c r="G8" s="2555"/>
      <c r="H8" s="2556"/>
    </row>
    <row r="9" spans="1:8">
      <c r="A9" s="34"/>
      <c r="B9" s="2555"/>
      <c r="C9" s="2555"/>
      <c r="D9" s="35"/>
      <c r="E9" s="2572" t="s">
        <v>3760</v>
      </c>
      <c r="F9" s="2573"/>
      <c r="G9" s="2573"/>
      <c r="H9" s="2579"/>
    </row>
    <row r="10" spans="1:8">
      <c r="A10" s="34"/>
      <c r="B10" s="2555"/>
      <c r="C10" s="2555"/>
      <c r="D10" s="35"/>
      <c r="E10" s="2573"/>
      <c r="F10" s="2573"/>
      <c r="G10" s="2573"/>
      <c r="H10" s="2579"/>
    </row>
    <row r="11" spans="1:8">
      <c r="A11" s="34"/>
      <c r="B11" s="2555"/>
      <c r="C11" s="2555"/>
      <c r="D11" s="35"/>
      <c r="E11" s="2573"/>
      <c r="F11" s="2573"/>
      <c r="G11" s="2573"/>
      <c r="H11" s="2579"/>
    </row>
    <row r="12" spans="1:8">
      <c r="A12" s="34"/>
      <c r="B12" s="2572" t="s">
        <v>3761</v>
      </c>
      <c r="C12" s="2555"/>
      <c r="D12" s="35"/>
      <c r="E12" s="2573"/>
      <c r="F12" s="2573"/>
      <c r="G12" s="2573"/>
      <c r="H12" s="2579"/>
    </row>
    <row r="13" spans="1:8">
      <c r="A13" s="34"/>
      <c r="B13" s="2555"/>
      <c r="C13" s="2555"/>
      <c r="D13" s="35"/>
      <c r="E13" s="2573"/>
      <c r="F13" s="2573"/>
      <c r="G13" s="2573"/>
      <c r="H13" s="2579"/>
    </row>
    <row r="14" spans="1:8">
      <c r="A14" s="34"/>
      <c r="B14" s="2555"/>
      <c r="C14" s="2555"/>
      <c r="D14" s="35"/>
      <c r="E14" s="2636" t="s">
        <v>3762</v>
      </c>
      <c r="F14" s="2555"/>
      <c r="G14" s="2555"/>
      <c r="H14" s="2556"/>
    </row>
    <row r="15" spans="1:8">
      <c r="A15" s="34"/>
      <c r="B15" s="2555"/>
      <c r="C15" s="2555"/>
      <c r="D15" s="35"/>
      <c r="E15" s="2555"/>
      <c r="F15" s="2555"/>
      <c r="G15" s="2555"/>
      <c r="H15" s="2556"/>
    </row>
    <row r="16" spans="1:8">
      <c r="A16" s="34"/>
      <c r="B16" s="2555"/>
      <c r="C16" s="2555"/>
      <c r="D16" s="35"/>
      <c r="E16" s="2555"/>
      <c r="F16" s="2555"/>
      <c r="G16" s="2555"/>
      <c r="H16" s="2556"/>
    </row>
    <row r="17" spans="1:8">
      <c r="A17" s="34"/>
      <c r="B17" s="2555"/>
      <c r="C17" s="2555"/>
      <c r="D17" s="35"/>
      <c r="E17" s="2572" t="s">
        <v>3763</v>
      </c>
      <c r="F17" s="2555"/>
      <c r="G17" s="2555"/>
      <c r="H17" s="2556"/>
    </row>
    <row r="18" spans="1:8">
      <c r="A18" s="34"/>
      <c r="B18" s="2555"/>
      <c r="C18" s="2555"/>
      <c r="D18" s="35"/>
      <c r="E18" s="2555"/>
      <c r="F18" s="2555"/>
      <c r="G18" s="2555"/>
      <c r="H18" s="2556"/>
    </row>
    <row r="19" spans="1:8">
      <c r="A19" s="34"/>
      <c r="B19" s="2555"/>
      <c r="C19" s="2555"/>
      <c r="D19" s="35"/>
      <c r="E19" s="2555"/>
      <c r="F19" s="2555"/>
      <c r="G19" s="2555"/>
      <c r="H19" s="2556"/>
    </row>
    <row r="20" spans="1:8">
      <c r="A20" s="34"/>
      <c r="B20" s="2572" t="s">
        <v>3764</v>
      </c>
      <c r="C20" s="2555"/>
      <c r="D20" s="35"/>
      <c r="E20" s="2555"/>
      <c r="F20" s="2555"/>
      <c r="G20" s="2555"/>
      <c r="H20" s="2556"/>
    </row>
    <row r="21" spans="1:8">
      <c r="A21" s="37"/>
      <c r="B21" s="2571"/>
      <c r="C21" s="2571"/>
      <c r="D21" s="32"/>
      <c r="E21" s="2571"/>
      <c r="F21" s="2571"/>
      <c r="G21" s="2571"/>
      <c r="H21" s="2637"/>
    </row>
    <row r="22" spans="1:8">
      <c r="A22" s="34"/>
      <c r="B22" s="35"/>
      <c r="C22" s="35"/>
      <c r="D22" s="35"/>
      <c r="E22" s="35"/>
      <c r="F22" s="30"/>
      <c r="G22" s="139"/>
      <c r="H22" s="140"/>
    </row>
    <row r="23" spans="1:8">
      <c r="A23" s="34" t="s">
        <v>6026</v>
      </c>
      <c r="B23" s="2167"/>
      <c r="C23" s="1924"/>
      <c r="D23" s="1924"/>
      <c r="E23" s="1924"/>
      <c r="F23" s="1924"/>
      <c r="G23" s="1924"/>
      <c r="H23" s="140"/>
    </row>
    <row r="24" spans="1:8">
      <c r="A24" s="34"/>
      <c r="B24" s="1924"/>
      <c r="C24" s="1924"/>
      <c r="D24" s="1924"/>
      <c r="E24" s="1924"/>
      <c r="F24" s="1924"/>
      <c r="G24" s="1924"/>
      <c r="H24" s="140"/>
    </row>
    <row r="25" spans="1:8">
      <c r="A25" s="34"/>
      <c r="B25" s="2168" t="s">
        <v>6016</v>
      </c>
      <c r="C25" s="2170">
        <v>-165473</v>
      </c>
      <c r="D25" s="1924"/>
      <c r="E25" s="1924"/>
      <c r="F25" s="1924"/>
      <c r="G25" s="1924"/>
      <c r="H25" s="140"/>
    </row>
    <row r="26" spans="1:8">
      <c r="A26" s="34"/>
      <c r="B26" s="2168" t="s">
        <v>6017</v>
      </c>
      <c r="C26" s="1514">
        <v>-4723176</v>
      </c>
      <c r="D26" s="35"/>
      <c r="E26" s="35"/>
      <c r="F26" s="30"/>
      <c r="G26" s="139"/>
      <c r="H26" s="140"/>
    </row>
    <row r="27" spans="1:8">
      <c r="A27" s="34"/>
      <c r="B27" s="2168" t="s">
        <v>6018</v>
      </c>
      <c r="C27" s="1514">
        <v>2266896</v>
      </c>
      <c r="D27" s="35"/>
      <c r="E27" s="35"/>
      <c r="F27" s="30"/>
      <c r="G27" s="139"/>
      <c r="H27" s="140"/>
    </row>
    <row r="28" spans="1:8">
      <c r="A28" s="34"/>
      <c r="B28" s="2168" t="s">
        <v>6019</v>
      </c>
      <c r="C28" s="1514">
        <v>36975</v>
      </c>
      <c r="D28" s="35"/>
      <c r="E28" s="35"/>
      <c r="F28" s="30"/>
      <c r="G28" s="139"/>
      <c r="H28" s="140"/>
    </row>
    <row r="29" spans="1:8">
      <c r="A29" s="34"/>
      <c r="B29" s="2168" t="s">
        <v>6020</v>
      </c>
      <c r="C29" s="1514">
        <v>-25087769</v>
      </c>
      <c r="D29" s="35"/>
      <c r="E29" s="35"/>
      <c r="F29" s="30"/>
      <c r="G29" s="139"/>
      <c r="H29" s="140"/>
    </row>
    <row r="30" spans="1:8">
      <c r="A30" s="34"/>
      <c r="B30" s="2168" t="s">
        <v>6021</v>
      </c>
      <c r="C30" s="2171">
        <v>103214</v>
      </c>
      <c r="D30" s="35"/>
      <c r="E30" s="35"/>
      <c r="F30" s="30"/>
      <c r="G30" s="139"/>
      <c r="H30" s="140"/>
    </row>
    <row r="31" spans="1:8">
      <c r="A31" s="34"/>
      <c r="B31" s="2168" t="s">
        <v>6022</v>
      </c>
      <c r="C31" s="2171">
        <v>5436652</v>
      </c>
      <c r="D31" s="35"/>
      <c r="E31" s="35"/>
      <c r="F31" s="30"/>
      <c r="G31" s="139"/>
      <c r="H31" s="140"/>
    </row>
    <row r="32" spans="1:8">
      <c r="A32" s="34"/>
      <c r="B32" s="2168" t="s">
        <v>6023</v>
      </c>
      <c r="C32" s="2171">
        <v>67174</v>
      </c>
      <c r="D32" s="35"/>
      <c r="E32" s="35"/>
      <c r="F32" s="30"/>
      <c r="G32" s="139"/>
      <c r="H32" s="140"/>
    </row>
    <row r="33" spans="1:8">
      <c r="A33" s="34"/>
      <c r="B33" s="2168" t="s">
        <v>6024</v>
      </c>
      <c r="C33" s="2171">
        <v>409309</v>
      </c>
      <c r="D33" s="35"/>
      <c r="E33" s="35"/>
      <c r="F33" s="30"/>
      <c r="G33" s="139"/>
      <c r="H33" s="140"/>
    </row>
    <row r="34" spans="1:8">
      <c r="A34" s="34"/>
      <c r="B34" s="2168" t="s">
        <v>6025</v>
      </c>
      <c r="C34" s="2171">
        <v>-13717203</v>
      </c>
      <c r="D34" s="35"/>
      <c r="E34" s="35"/>
      <c r="F34" s="30"/>
      <c r="G34" s="139"/>
      <c r="H34" s="140"/>
    </row>
    <row r="35" spans="1:8" ht="15.75" thickBot="1">
      <c r="A35" s="34"/>
      <c r="B35" s="2173" t="s">
        <v>6027</v>
      </c>
      <c r="C35" s="2172">
        <f>SUM(C25:C34)</f>
        <v>-35373401</v>
      </c>
      <c r="D35" s="35"/>
      <c r="E35" s="35"/>
      <c r="F35" s="30"/>
      <c r="G35" s="139"/>
      <c r="H35" s="140"/>
    </row>
    <row r="36" spans="1:8" ht="16.5" thickTop="1">
      <c r="A36" s="34"/>
      <c r="B36" s="2169"/>
      <c r="C36" s="1514"/>
      <c r="D36" s="35"/>
      <c r="E36" s="35"/>
      <c r="F36" s="30"/>
      <c r="G36" s="139"/>
      <c r="H36" s="140"/>
    </row>
    <row r="37" spans="1:8">
      <c r="A37" s="34"/>
      <c r="B37" s="2168" t="s">
        <v>6028</v>
      </c>
      <c r="C37" s="1514">
        <v>50625</v>
      </c>
      <c r="D37" s="35"/>
      <c r="E37" s="35"/>
      <c r="F37" s="30"/>
      <c r="G37" s="139"/>
      <c r="H37" s="140"/>
    </row>
    <row r="38" spans="1:8">
      <c r="A38" s="34"/>
      <c r="B38" s="2168" t="s">
        <v>6029</v>
      </c>
      <c r="C38" s="1514">
        <v>1128419</v>
      </c>
      <c r="D38" s="35"/>
      <c r="E38" s="35"/>
      <c r="F38" s="30"/>
      <c r="G38" s="139"/>
      <c r="H38" s="140"/>
    </row>
    <row r="39" spans="1:8">
      <c r="A39" s="34"/>
      <c r="B39" s="2168" t="s">
        <v>6030</v>
      </c>
      <c r="C39" s="1514">
        <v>-2248435</v>
      </c>
      <c r="D39" s="35"/>
      <c r="E39" s="35"/>
      <c r="F39" s="30"/>
      <c r="G39" s="139"/>
      <c r="H39" s="140"/>
    </row>
    <row r="40" spans="1:8">
      <c r="A40" s="34"/>
      <c r="B40" s="2168" t="s">
        <v>6102</v>
      </c>
      <c r="C40" s="1514">
        <v>538807</v>
      </c>
      <c r="D40" s="35"/>
      <c r="E40" s="35"/>
      <c r="F40" s="30"/>
      <c r="G40" s="139"/>
      <c r="H40" s="140"/>
    </row>
    <row r="41" spans="1:8" ht="15.75" thickBot="1">
      <c r="A41" s="34"/>
      <c r="B41" s="2173" t="s">
        <v>6031</v>
      </c>
      <c r="C41" s="2172">
        <f>SUM(C37:C40)</f>
        <v>-530584</v>
      </c>
      <c r="D41" s="35"/>
      <c r="E41" s="35"/>
      <c r="F41" s="30"/>
      <c r="G41" s="139"/>
      <c r="H41" s="140"/>
    </row>
    <row r="42" spans="1:8" ht="15.75" thickTop="1">
      <c r="A42" s="34"/>
      <c r="B42" s="2166"/>
      <c r="C42" s="35"/>
      <c r="D42" s="35"/>
      <c r="E42" s="35"/>
      <c r="F42" s="30"/>
      <c r="G42" s="139"/>
      <c r="H42" s="140"/>
    </row>
    <row r="43" spans="1:8" ht="15" customHeight="1">
      <c r="A43" s="34"/>
      <c r="B43" s="2168" t="s">
        <v>6032</v>
      </c>
      <c r="C43" s="1514">
        <v>-446390</v>
      </c>
      <c r="D43" s="35"/>
      <c r="E43" s="35"/>
      <c r="F43" s="30"/>
      <c r="G43" s="139"/>
      <c r="H43" s="140"/>
    </row>
    <row r="44" spans="1:8">
      <c r="A44" s="34"/>
      <c r="B44" s="2168" t="s">
        <v>6033</v>
      </c>
      <c r="C44" s="1514">
        <v>-2970845</v>
      </c>
      <c r="D44" s="35"/>
      <c r="E44" s="35"/>
      <c r="F44" s="30"/>
      <c r="G44" s="139"/>
      <c r="H44" s="140"/>
    </row>
    <row r="45" spans="1:8">
      <c r="A45" s="34"/>
      <c r="B45" s="2168" t="s">
        <v>6103</v>
      </c>
      <c r="C45" s="1514">
        <v>25000000</v>
      </c>
      <c r="D45" s="35"/>
      <c r="E45" s="35"/>
      <c r="F45" s="30"/>
      <c r="G45" s="139"/>
      <c r="H45" s="140"/>
    </row>
    <row r="46" spans="1:8">
      <c r="A46" s="34"/>
      <c r="B46" s="2168" t="s">
        <v>6034</v>
      </c>
      <c r="C46" s="1514">
        <v>5000000</v>
      </c>
      <c r="D46" s="35"/>
      <c r="E46" s="35"/>
      <c r="F46" s="30"/>
      <c r="G46" s="139"/>
      <c r="H46" s="140"/>
    </row>
    <row r="47" spans="1:8">
      <c r="A47" s="34"/>
      <c r="B47" s="2168" t="s">
        <v>6035</v>
      </c>
      <c r="C47" s="1514">
        <v>11579457</v>
      </c>
      <c r="D47" s="35"/>
      <c r="E47" s="35"/>
      <c r="F47" s="30"/>
      <c r="G47" s="139"/>
      <c r="H47" s="140"/>
    </row>
    <row r="48" spans="1:8" ht="15.75" thickBot="1">
      <c r="A48" s="34"/>
      <c r="B48" s="2173" t="s">
        <v>6036</v>
      </c>
      <c r="C48" s="2172">
        <f>SUM(C43:C47)</f>
        <v>38162222</v>
      </c>
      <c r="D48" s="35"/>
      <c r="E48" s="35"/>
      <c r="F48" s="30"/>
      <c r="G48" s="139"/>
      <c r="H48" s="140"/>
    </row>
    <row r="49" spans="1:8" ht="15.75" thickTop="1">
      <c r="A49" s="34"/>
      <c r="B49" s="35"/>
      <c r="C49" s="1513"/>
      <c r="D49" s="35"/>
      <c r="E49" s="35"/>
      <c r="F49" s="30"/>
      <c r="G49" s="139"/>
      <c r="H49" s="140"/>
    </row>
    <row r="50" spans="1:8">
      <c r="A50" s="2233" t="s">
        <v>6292</v>
      </c>
      <c r="B50" s="35"/>
      <c r="C50" s="35"/>
      <c r="D50" s="35"/>
      <c r="E50" s="35"/>
      <c r="F50" s="30"/>
      <c r="G50" s="139"/>
      <c r="H50" s="140"/>
    </row>
    <row r="51" spans="1:8">
      <c r="B51" s="2635" t="s">
        <v>6291</v>
      </c>
      <c r="C51" s="2635"/>
      <c r="D51" s="2635"/>
      <c r="E51" s="2635"/>
      <c r="F51" s="2635"/>
      <c r="G51" s="2635"/>
      <c r="H51" s="140"/>
    </row>
    <row r="52" spans="1:8">
      <c r="A52" s="2233"/>
      <c r="B52" s="2635"/>
      <c r="C52" s="2635"/>
      <c r="D52" s="2635"/>
      <c r="E52" s="2635"/>
      <c r="F52" s="2635"/>
      <c r="G52" s="2635"/>
      <c r="H52" s="140"/>
    </row>
    <row r="53" spans="1:8">
      <c r="A53" s="2232"/>
      <c r="B53" s="2635"/>
      <c r="C53" s="2635"/>
      <c r="D53" s="2635"/>
      <c r="E53" s="2635"/>
      <c r="F53" s="2635"/>
      <c r="G53" s="2635"/>
      <c r="H53" s="140"/>
    </row>
    <row r="54" spans="1:8">
      <c r="A54" s="2232"/>
      <c r="B54" s="2635"/>
      <c r="C54" s="2635"/>
      <c r="D54" s="2635"/>
      <c r="E54" s="2635"/>
      <c r="F54" s="2635"/>
      <c r="G54" s="2635"/>
      <c r="H54" s="140"/>
    </row>
    <row r="55" spans="1:8">
      <c r="A55" s="34"/>
      <c r="B55" s="2635"/>
      <c r="C55" s="2635"/>
      <c r="D55" s="2635"/>
      <c r="E55" s="2635"/>
      <c r="F55" s="2635"/>
      <c r="G55" s="2635"/>
      <c r="H55" s="140"/>
    </row>
    <row r="56" spans="1:8">
      <c r="A56" s="34"/>
      <c r="B56" s="30"/>
      <c r="C56" s="35"/>
      <c r="D56" s="35"/>
      <c r="E56" s="35"/>
      <c r="F56" s="30"/>
      <c r="G56" s="139"/>
      <c r="H56" s="140"/>
    </row>
    <row r="57" spans="1:8">
      <c r="A57" s="34"/>
      <c r="B57" s="30"/>
      <c r="C57" s="35"/>
      <c r="D57" s="35"/>
      <c r="E57" s="35"/>
      <c r="F57" s="30"/>
      <c r="G57" s="139"/>
      <c r="H57" s="140"/>
    </row>
    <row r="58" spans="1:8">
      <c r="A58" s="34"/>
      <c r="B58" s="30"/>
      <c r="C58" s="35"/>
      <c r="D58" s="35"/>
      <c r="E58" s="35"/>
      <c r="F58" s="30"/>
      <c r="G58" s="139"/>
      <c r="H58" s="140"/>
    </row>
    <row r="59" spans="1:8" ht="15.75" thickBot="1">
      <c r="A59" s="40"/>
      <c r="B59" s="41"/>
      <c r="C59" s="42"/>
      <c r="D59" s="42"/>
      <c r="E59" s="42"/>
      <c r="F59" s="41"/>
      <c r="G59" s="141"/>
      <c r="H59" s="142"/>
    </row>
    <row r="60" spans="1:8">
      <c r="A60" s="17" t="s">
        <v>1929</v>
      </c>
      <c r="B60" s="35"/>
      <c r="C60" s="17"/>
      <c r="D60" s="17"/>
      <c r="E60" s="30"/>
      <c r="F60" s="30"/>
      <c r="G60" s="139"/>
      <c r="H60" s="139"/>
    </row>
    <row r="61" spans="1:8" ht="15.75" thickBot="1">
      <c r="A61" s="35" t="s">
        <v>1930</v>
      </c>
      <c r="B61" s="35"/>
      <c r="C61" s="68"/>
      <c r="D61" s="68"/>
      <c r="E61" s="35"/>
      <c r="F61" s="35"/>
      <c r="G61" s="143"/>
      <c r="H61" s="143"/>
    </row>
    <row r="62" spans="1:8">
      <c r="A62" s="43"/>
      <c r="B62" s="44" t="s">
        <v>1915</v>
      </c>
      <c r="C62" s="58" t="s">
        <v>1433</v>
      </c>
      <c r="D62" s="46"/>
      <c r="E62" s="46"/>
      <c r="F62" s="44"/>
      <c r="G62" s="44" t="s">
        <v>1836</v>
      </c>
      <c r="H62" s="59" t="s">
        <v>1837</v>
      </c>
    </row>
    <row r="63" spans="1:8">
      <c r="A63" s="34"/>
      <c r="B63" s="80" t="str">
        <f>'Data Sheet'!$C$22</f>
        <v>Please fill in the following:</v>
      </c>
      <c r="C63" s="191" t="s">
        <v>1434</v>
      </c>
      <c r="D63" s="30" t="s">
        <v>5597</v>
      </c>
      <c r="E63" s="30"/>
      <c r="F63" s="64" t="s">
        <v>1436</v>
      </c>
      <c r="G63" s="64" t="s">
        <v>1839</v>
      </c>
      <c r="H63" s="39"/>
    </row>
    <row r="64" spans="1:8">
      <c r="A64" s="37"/>
      <c r="B64" s="38"/>
      <c r="C64" s="155" t="s">
        <v>1437</v>
      </c>
      <c r="D64" s="38" t="s">
        <v>1435</v>
      </c>
      <c r="E64" s="38"/>
      <c r="F64" s="114" t="s">
        <v>1438</v>
      </c>
      <c r="G64" s="755" t="str">
        <f>'Data Sheet'!$C$40</f>
        <v>June 1, 2015</v>
      </c>
      <c r="H64" s="1413" t="str">
        <f>'Data Sheet'!$C$38</f>
        <v>December 31, 2014</v>
      </c>
    </row>
    <row r="65" spans="1:14">
      <c r="A65" s="31" t="s">
        <v>1931</v>
      </c>
      <c r="B65" s="32"/>
      <c r="C65" s="32"/>
      <c r="D65" s="32"/>
      <c r="E65" s="32"/>
      <c r="F65" s="32"/>
      <c r="G65" s="32"/>
      <c r="H65" s="33"/>
    </row>
    <row r="66" spans="1:14">
      <c r="A66" s="34"/>
      <c r="B66" s="35"/>
      <c r="C66" s="35"/>
      <c r="D66" s="35"/>
      <c r="E66" s="35"/>
      <c r="F66" s="17"/>
      <c r="G66" s="35"/>
      <c r="H66" s="36"/>
    </row>
    <row r="67" spans="1:14">
      <c r="A67" s="34"/>
      <c r="B67" s="35"/>
      <c r="C67" s="35"/>
      <c r="D67" s="35"/>
      <c r="E67" s="35"/>
      <c r="F67" s="17"/>
      <c r="G67" s="35"/>
      <c r="H67" s="36"/>
    </row>
    <row r="68" spans="1:14">
      <c r="A68" s="2233" t="s">
        <v>6037</v>
      </c>
      <c r="B68" s="35"/>
      <c r="C68" s="35"/>
      <c r="D68" s="35"/>
      <c r="E68" s="35"/>
      <c r="F68" s="17"/>
      <c r="G68" s="35"/>
      <c r="H68" s="36"/>
    </row>
    <row r="69" spans="1:14">
      <c r="A69" s="34"/>
      <c r="B69" s="35"/>
      <c r="C69" s="35"/>
      <c r="D69" s="35"/>
      <c r="E69" s="35"/>
      <c r="F69" s="17"/>
      <c r="G69" s="35"/>
      <c r="H69" s="184"/>
    </row>
    <row r="70" spans="1:14" ht="48.75" customHeight="1">
      <c r="A70" s="34"/>
      <c r="B70" s="2634" t="s">
        <v>6287</v>
      </c>
      <c r="C70" s="2634"/>
      <c r="D70" s="2634"/>
      <c r="E70" s="2634"/>
      <c r="F70" s="2634"/>
      <c r="G70" s="2634"/>
      <c r="H70" s="36"/>
    </row>
    <row r="71" spans="1:14">
      <c r="A71" s="34"/>
      <c r="B71" s="35"/>
      <c r="C71" s="35"/>
      <c r="D71" s="35"/>
      <c r="E71" s="35"/>
      <c r="F71" s="17"/>
      <c r="G71" s="35"/>
      <c r="H71" s="36"/>
    </row>
    <row r="72" spans="1:14" ht="94.5" customHeight="1">
      <c r="A72" s="34"/>
      <c r="B72" s="2634" t="s">
        <v>6290</v>
      </c>
      <c r="C72" s="2634"/>
      <c r="D72" s="2634"/>
      <c r="E72" s="2634"/>
      <c r="F72" s="2634"/>
      <c r="G72" s="2634"/>
      <c r="H72" s="162"/>
    </row>
    <row r="73" spans="1:14">
      <c r="A73" s="34"/>
      <c r="B73" s="35"/>
      <c r="C73" s="35"/>
      <c r="D73" s="35"/>
      <c r="E73" s="35"/>
      <c r="F73" s="17"/>
      <c r="G73" s="143"/>
      <c r="H73" s="162"/>
    </row>
    <row r="74" spans="1:14" ht="35.25" customHeight="1">
      <c r="A74" s="34"/>
      <c r="B74" s="2534" t="s">
        <v>6288</v>
      </c>
      <c r="C74" s="2534"/>
      <c r="D74" s="2534"/>
      <c r="E74" s="2534"/>
      <c r="F74" s="2534"/>
      <c r="G74" s="2534"/>
      <c r="H74" s="162"/>
    </row>
    <row r="75" spans="1:14">
      <c r="A75" s="34"/>
      <c r="B75" s="35"/>
      <c r="C75" s="35"/>
      <c r="D75" s="35"/>
      <c r="E75" s="35"/>
      <c r="F75" s="17"/>
      <c r="G75" s="143"/>
      <c r="H75" s="162"/>
    </row>
    <row r="76" spans="1:14" ht="12" customHeight="1">
      <c r="A76" s="34"/>
      <c r="B76" s="2634" t="s">
        <v>6289</v>
      </c>
      <c r="C76" s="2634"/>
      <c r="D76" s="2634"/>
      <c r="E76" s="2634"/>
      <c r="F76" s="2634"/>
      <c r="G76" s="2634"/>
      <c r="H76" s="162"/>
    </row>
    <row r="77" spans="1:14">
      <c r="A77" s="34"/>
      <c r="H77" s="36"/>
      <c r="K77" s="2099"/>
      <c r="L77" s="2099"/>
      <c r="M77" s="2099"/>
      <c r="N77" s="2099"/>
    </row>
    <row r="78" spans="1:14">
      <c r="A78" s="34"/>
      <c r="B78" s="35"/>
      <c r="C78" s="35"/>
      <c r="D78" s="35"/>
      <c r="E78" s="35"/>
      <c r="F78" s="17"/>
      <c r="G78" s="35"/>
      <c r="H78" s="36"/>
    </row>
    <row r="79" spans="1:14" ht="31.5" customHeight="1">
      <c r="A79" s="34"/>
      <c r="B79" s="35"/>
      <c r="C79" s="2178" t="s">
        <v>6038</v>
      </c>
      <c r="D79" s="2178"/>
      <c r="E79" s="2178"/>
      <c r="F79" s="2178" t="s">
        <v>380</v>
      </c>
      <c r="G79" s="2178" t="s">
        <v>6039</v>
      </c>
      <c r="H79" s="36"/>
    </row>
    <row r="80" spans="1:14">
      <c r="A80" s="34"/>
      <c r="B80" s="35"/>
      <c r="C80" s="2633" t="s">
        <v>6041</v>
      </c>
      <c r="D80" s="2633"/>
      <c r="E80" s="2633"/>
      <c r="F80" s="2633"/>
      <c r="G80" s="2633"/>
      <c r="H80" s="36"/>
    </row>
    <row r="81" spans="1:11" ht="15.75">
      <c r="A81" s="34"/>
      <c r="B81" s="35"/>
      <c r="C81" s="2179" t="s">
        <v>6040</v>
      </c>
      <c r="D81" s="35"/>
      <c r="E81" s="35"/>
      <c r="F81" s="35"/>
      <c r="G81" s="2179" t="s">
        <v>6040</v>
      </c>
      <c r="H81" s="36"/>
    </row>
    <row r="82" spans="1:11">
      <c r="A82" s="34"/>
      <c r="B82" s="35"/>
      <c r="C82" s="35"/>
      <c r="D82" s="35"/>
      <c r="E82" s="35"/>
      <c r="F82" s="30"/>
      <c r="G82" s="139"/>
      <c r="H82" s="140"/>
    </row>
    <row r="83" spans="1:11">
      <c r="A83" s="34"/>
      <c r="B83" s="30"/>
      <c r="C83" s="35"/>
      <c r="D83" s="35"/>
      <c r="E83" s="35"/>
      <c r="F83" s="30"/>
      <c r="G83" s="139"/>
      <c r="H83" s="140"/>
    </row>
    <row r="84" spans="1:11" ht="15.75">
      <c r="A84" s="34"/>
      <c r="B84" s="2529" t="s">
        <v>6042</v>
      </c>
      <c r="F84" s="2180"/>
      <c r="H84" s="140"/>
    </row>
    <row r="85" spans="1:11" ht="15.75">
      <c r="A85" s="34"/>
      <c r="B85" s="2530" t="s">
        <v>6275</v>
      </c>
      <c r="C85" s="2180">
        <v>3345707</v>
      </c>
      <c r="D85" s="35"/>
      <c r="E85" s="35"/>
      <c r="F85" s="2180">
        <v>-11458</v>
      </c>
      <c r="G85" s="2180">
        <v>3334249</v>
      </c>
      <c r="H85" s="140"/>
      <c r="J85" s="1533"/>
      <c r="K85" s="2309"/>
    </row>
    <row r="86" spans="1:11" ht="15.75">
      <c r="A86" s="34"/>
      <c r="B86" s="2530" t="s">
        <v>6043</v>
      </c>
      <c r="C86" s="2181">
        <v>2233421</v>
      </c>
      <c r="D86" s="35"/>
      <c r="E86" s="35"/>
      <c r="F86" s="2181">
        <v>-5475</v>
      </c>
      <c r="G86" s="2181">
        <v>2227946</v>
      </c>
      <c r="H86" s="140"/>
    </row>
    <row r="87" spans="1:11" ht="15.75">
      <c r="A87" s="34"/>
      <c r="B87" s="2531" t="s">
        <v>6044</v>
      </c>
      <c r="C87" s="2181">
        <v>237013</v>
      </c>
      <c r="D87" s="35"/>
      <c r="E87" s="35"/>
      <c r="F87" s="2181">
        <v>-3874</v>
      </c>
      <c r="G87" s="2181">
        <v>233139</v>
      </c>
      <c r="H87" s="140"/>
    </row>
    <row r="88" spans="1:11" ht="15.75">
      <c r="A88" s="34"/>
      <c r="B88" s="2531" t="s">
        <v>6276</v>
      </c>
      <c r="C88" s="2181">
        <v>21893</v>
      </c>
      <c r="D88" s="35"/>
      <c r="E88" s="35"/>
      <c r="F88" s="2181">
        <v>3717</v>
      </c>
      <c r="G88" s="2181">
        <v>25610</v>
      </c>
      <c r="H88" s="140"/>
    </row>
    <row r="89" spans="1:11" ht="15.75">
      <c r="A89" s="34"/>
      <c r="B89" s="2531" t="s">
        <v>6277</v>
      </c>
      <c r="C89" s="2181">
        <v>249806</v>
      </c>
      <c r="D89" s="35"/>
      <c r="E89" s="35"/>
      <c r="F89" s="2181">
        <v>-3718</v>
      </c>
      <c r="G89" s="2181">
        <v>246088</v>
      </c>
      <c r="H89" s="140"/>
    </row>
    <row r="90" spans="1:11" ht="15.75">
      <c r="A90" s="34"/>
      <c r="B90" s="2531" t="s">
        <v>6278</v>
      </c>
      <c r="C90" s="2181">
        <v>51078</v>
      </c>
      <c r="D90" s="35"/>
      <c r="E90" s="35"/>
      <c r="F90" s="2181">
        <v>-177</v>
      </c>
      <c r="G90" s="2181">
        <v>50901</v>
      </c>
      <c r="H90" s="140"/>
    </row>
    <row r="91" spans="1:11" ht="15.75">
      <c r="A91" s="34"/>
      <c r="B91" s="2531" t="s">
        <v>6045</v>
      </c>
      <c r="C91" s="2181">
        <v>52478</v>
      </c>
      <c r="D91" s="35"/>
      <c r="E91" s="35"/>
      <c r="F91" s="2181">
        <v>-658</v>
      </c>
      <c r="G91" s="2181">
        <v>51820</v>
      </c>
      <c r="H91" s="140"/>
    </row>
    <row r="92" spans="1:11" ht="15.75">
      <c r="A92" s="34"/>
      <c r="B92" s="2531" t="s">
        <v>6046</v>
      </c>
      <c r="C92" s="2181">
        <v>3062716</v>
      </c>
      <c r="D92" s="35"/>
      <c r="E92" s="35"/>
      <c r="F92" s="2181">
        <v>-10185</v>
      </c>
      <c r="G92" s="2181">
        <v>3052531</v>
      </c>
      <c r="H92" s="140"/>
    </row>
    <row r="93" spans="1:11" ht="15.75">
      <c r="A93" s="34"/>
      <c r="B93" s="2531" t="s">
        <v>6047</v>
      </c>
      <c r="C93" s="2181">
        <v>282991</v>
      </c>
      <c r="D93" s="35"/>
      <c r="E93" s="35"/>
      <c r="F93" s="2181">
        <v>-1273</v>
      </c>
      <c r="G93" s="2181">
        <v>281718</v>
      </c>
      <c r="H93" s="140"/>
    </row>
    <row r="94" spans="1:11" ht="15.75">
      <c r="A94" s="34"/>
      <c r="B94" s="2531" t="s">
        <v>6279</v>
      </c>
      <c r="C94" s="2181">
        <v>7968</v>
      </c>
      <c r="F94" s="2181">
        <v>-448</v>
      </c>
      <c r="G94" s="2181">
        <v>7520</v>
      </c>
      <c r="H94" s="140"/>
    </row>
    <row r="95" spans="1:11" ht="15.75">
      <c r="A95" s="34"/>
      <c r="B95" s="2531" t="s">
        <v>6280</v>
      </c>
      <c r="C95" s="2181">
        <v>-3941</v>
      </c>
      <c r="F95" s="2181">
        <v>177</v>
      </c>
      <c r="G95" s="2181">
        <v>-3764</v>
      </c>
      <c r="H95" s="140"/>
    </row>
    <row r="96" spans="1:11" ht="15.75">
      <c r="A96" s="34"/>
      <c r="B96" s="2531" t="s">
        <v>6048</v>
      </c>
      <c r="C96" s="2181">
        <v>192633</v>
      </c>
      <c r="D96" s="35"/>
      <c r="E96" s="35"/>
      <c r="F96" s="2181">
        <v>-1002</v>
      </c>
      <c r="G96" s="2181">
        <v>191631</v>
      </c>
      <c r="H96" s="140"/>
    </row>
    <row r="97" spans="1:10">
      <c r="A97" s="34"/>
      <c r="B97" s="2525"/>
      <c r="C97" s="2525"/>
      <c r="D97" s="35"/>
      <c r="E97" s="35"/>
      <c r="F97" s="2525"/>
      <c r="G97" s="2180"/>
      <c r="H97" s="140"/>
    </row>
    <row r="98" spans="1:10" ht="15.75">
      <c r="A98" s="34"/>
      <c r="B98" s="2529" t="s">
        <v>6049</v>
      </c>
      <c r="C98" s="2525"/>
      <c r="D98" s="35"/>
      <c r="E98" s="35"/>
      <c r="F98" s="2525"/>
      <c r="G98" s="2182"/>
      <c r="H98" s="140"/>
      <c r="J98" s="1534"/>
    </row>
    <row r="99" spans="1:10" ht="15.75">
      <c r="A99" s="34"/>
      <c r="B99" s="2530" t="s">
        <v>6281</v>
      </c>
      <c r="C99" s="2180">
        <v>1095423</v>
      </c>
      <c r="D99" s="35"/>
      <c r="E99" s="35"/>
      <c r="F99" s="2180">
        <v>1997</v>
      </c>
      <c r="G99" s="2180">
        <v>1097420</v>
      </c>
      <c r="H99" s="140"/>
      <c r="J99" s="2177"/>
    </row>
    <row r="100" spans="1:10" ht="15.75">
      <c r="A100" s="34"/>
      <c r="B100" s="2530" t="s">
        <v>6282</v>
      </c>
      <c r="C100" s="2181">
        <v>2118366</v>
      </c>
      <c r="D100" s="35"/>
      <c r="E100" s="35"/>
      <c r="F100" s="2181">
        <v>1105</v>
      </c>
      <c r="G100" s="2181">
        <v>2119471</v>
      </c>
      <c r="H100" s="140"/>
    </row>
    <row r="101" spans="1:10" ht="15.75">
      <c r="A101" s="34"/>
      <c r="B101" s="2530" t="s">
        <v>6050</v>
      </c>
      <c r="C101" s="2181">
        <v>10182364</v>
      </c>
      <c r="D101" s="35"/>
      <c r="E101" s="35"/>
      <c r="F101" s="2181">
        <v>3102</v>
      </c>
      <c r="G101" s="2181">
        <v>10185466</v>
      </c>
      <c r="H101" s="140"/>
    </row>
    <row r="102" spans="1:10" ht="15.75">
      <c r="A102" s="34"/>
      <c r="B102" s="2530"/>
      <c r="C102" s="2181"/>
      <c r="D102" s="35"/>
      <c r="E102" s="35"/>
      <c r="F102" s="2181"/>
      <c r="G102" s="2181"/>
      <c r="H102" s="140"/>
    </row>
    <row r="103" spans="1:10" ht="15.75">
      <c r="A103" s="34"/>
      <c r="B103" s="2530" t="s">
        <v>6283</v>
      </c>
      <c r="C103" s="2181">
        <v>2754351</v>
      </c>
      <c r="D103" s="35"/>
      <c r="E103" s="35"/>
      <c r="F103" s="2181">
        <v>-200000</v>
      </c>
      <c r="G103" s="2181">
        <v>2554351</v>
      </c>
      <c r="H103" s="140"/>
    </row>
    <row r="104" spans="1:10" ht="15.75">
      <c r="A104" s="34"/>
      <c r="B104" s="2530" t="s">
        <v>6284</v>
      </c>
      <c r="C104" s="2181">
        <v>2786171</v>
      </c>
      <c r="D104" s="35"/>
      <c r="E104" s="35"/>
      <c r="F104" s="2181">
        <v>-1002</v>
      </c>
      <c r="G104" s="2181">
        <v>2785169</v>
      </c>
      <c r="H104" s="140"/>
    </row>
    <row r="105" spans="1:10" ht="15.75">
      <c r="A105" s="34"/>
      <c r="B105" s="2530" t="s">
        <v>6285</v>
      </c>
      <c r="C105" s="2181">
        <v>521732</v>
      </c>
      <c r="D105" s="35"/>
      <c r="E105" s="35"/>
      <c r="F105" s="2181">
        <v>192646</v>
      </c>
      <c r="G105" s="2181">
        <v>714378</v>
      </c>
      <c r="H105" s="140"/>
      <c r="J105" s="2177"/>
    </row>
    <row r="106" spans="1:10" ht="15.75">
      <c r="A106" s="34"/>
      <c r="B106" s="2530" t="s">
        <v>6286</v>
      </c>
      <c r="C106" s="2181">
        <v>4091659</v>
      </c>
      <c r="D106" s="35"/>
      <c r="E106" s="35"/>
      <c r="F106" s="2181">
        <v>11458</v>
      </c>
      <c r="G106" s="2181">
        <v>4103117</v>
      </c>
      <c r="H106" s="140"/>
    </row>
    <row r="107" spans="1:10" ht="15.75">
      <c r="A107" s="34"/>
      <c r="B107" s="2530" t="s">
        <v>6051</v>
      </c>
      <c r="C107" s="2181">
        <f>C101</f>
        <v>10182364</v>
      </c>
      <c r="D107" s="35"/>
      <c r="E107" s="35"/>
      <c r="F107" s="2181">
        <v>3102</v>
      </c>
      <c r="G107" s="2181">
        <v>10185466</v>
      </c>
      <c r="H107" s="140"/>
    </row>
    <row r="108" spans="1:10">
      <c r="A108" s="34"/>
      <c r="B108" s="2523"/>
      <c r="C108" s="2523"/>
      <c r="D108" s="35"/>
      <c r="E108" s="35"/>
      <c r="F108" s="30"/>
      <c r="G108" s="139"/>
      <c r="H108" s="140"/>
    </row>
    <row r="109" spans="1:10">
      <c r="A109" s="34"/>
      <c r="B109" s="2524"/>
      <c r="C109" s="2523"/>
      <c r="D109" s="35"/>
      <c r="E109" s="35"/>
      <c r="F109" s="30"/>
      <c r="G109" s="139"/>
      <c r="H109" s="140"/>
    </row>
    <row r="110" spans="1:10">
      <c r="A110" s="34"/>
      <c r="B110" s="2525"/>
      <c r="C110" s="2527"/>
      <c r="D110" s="35"/>
      <c r="E110" s="35"/>
      <c r="F110" s="30"/>
      <c r="G110" s="139"/>
      <c r="H110" s="140"/>
    </row>
    <row r="111" spans="1:10">
      <c r="A111" s="34"/>
      <c r="B111" s="2525"/>
      <c r="C111" s="2526"/>
      <c r="D111" s="35"/>
      <c r="E111" s="35"/>
      <c r="F111" s="30"/>
      <c r="G111" s="139"/>
      <c r="H111" s="140"/>
    </row>
    <row r="112" spans="1:10">
      <c r="A112" s="34"/>
      <c r="B112" s="2525"/>
      <c r="C112" s="2528"/>
      <c r="D112" s="35"/>
      <c r="E112" s="35"/>
      <c r="F112" s="30"/>
      <c r="G112" s="139"/>
      <c r="H112" s="140"/>
    </row>
    <row r="113" spans="1:8">
      <c r="A113" s="34"/>
      <c r="B113" s="30"/>
      <c r="C113" s="35"/>
      <c r="D113" s="35"/>
      <c r="E113" s="35"/>
      <c r="F113" s="30"/>
      <c r="G113" s="139"/>
      <c r="H113" s="140"/>
    </row>
    <row r="114" spans="1:8">
      <c r="A114" s="34"/>
      <c r="B114" s="30"/>
      <c r="C114" s="35"/>
      <c r="D114" s="35"/>
      <c r="E114" s="35"/>
      <c r="F114" s="30"/>
      <c r="G114" s="139"/>
      <c r="H114" s="140"/>
    </row>
    <row r="115" spans="1:8">
      <c r="A115" s="34"/>
      <c r="B115" s="30"/>
      <c r="C115" s="35"/>
      <c r="D115" s="35"/>
      <c r="E115" s="35"/>
      <c r="F115" s="30"/>
      <c r="G115" s="139"/>
      <c r="H115" s="140"/>
    </row>
    <row r="116" spans="1:8">
      <c r="A116" s="34"/>
      <c r="B116" s="30"/>
      <c r="C116" s="35"/>
      <c r="D116" s="35"/>
      <c r="E116" s="35"/>
      <c r="F116" s="30"/>
      <c r="G116" s="139"/>
      <c r="H116" s="140"/>
    </row>
    <row r="117" spans="1:8">
      <c r="A117" s="34"/>
      <c r="B117" s="30"/>
      <c r="C117" s="35"/>
      <c r="D117" s="35"/>
      <c r="E117" s="35"/>
      <c r="F117" s="30"/>
      <c r="G117" s="139"/>
      <c r="H117" s="140"/>
    </row>
    <row r="118" spans="1:8">
      <c r="A118" s="34"/>
      <c r="B118" s="30"/>
      <c r="C118" s="35"/>
      <c r="D118" s="35"/>
      <c r="E118" s="35"/>
      <c r="F118" s="30"/>
      <c r="G118" s="139"/>
      <c r="H118" s="140"/>
    </row>
    <row r="119" spans="1:8">
      <c r="A119" s="34"/>
      <c r="B119" s="30"/>
      <c r="C119" s="35"/>
      <c r="D119" s="35"/>
      <c r="E119" s="35"/>
      <c r="F119" s="30"/>
      <c r="G119" s="139"/>
      <c r="H119" s="140"/>
    </row>
    <row r="120" spans="1:8">
      <c r="A120" s="34"/>
      <c r="B120" s="30"/>
      <c r="C120" s="35"/>
      <c r="D120" s="35"/>
      <c r="E120" s="35"/>
      <c r="F120" s="30"/>
      <c r="G120" s="139"/>
      <c r="H120" s="140"/>
    </row>
    <row r="121" spans="1:8">
      <c r="A121" s="34"/>
      <c r="B121" s="30"/>
      <c r="C121" s="35"/>
      <c r="D121" s="35"/>
      <c r="E121" s="35"/>
      <c r="F121" s="30"/>
      <c r="G121" s="139"/>
      <c r="H121" s="140"/>
    </row>
    <row r="122" spans="1:8">
      <c r="A122" s="34"/>
      <c r="B122" s="30"/>
      <c r="C122" s="35"/>
      <c r="D122" s="35"/>
      <c r="E122" s="35"/>
      <c r="F122" s="30"/>
      <c r="G122" s="139"/>
      <c r="H122" s="140"/>
    </row>
    <row r="123" spans="1:8" ht="15.75" thickBot="1">
      <c r="A123" s="40"/>
      <c r="B123" s="41"/>
      <c r="C123" s="42"/>
      <c r="D123" s="42"/>
      <c r="E123" s="42"/>
      <c r="F123" s="41"/>
      <c r="G123" s="141"/>
      <c r="H123" s="142"/>
    </row>
    <row r="124" spans="1:8">
      <c r="A124" s="17" t="s">
        <v>1929</v>
      </c>
      <c r="B124" s="35"/>
      <c r="C124" s="17"/>
      <c r="D124" s="17"/>
      <c r="E124" s="30"/>
      <c r="F124" s="30"/>
      <c r="G124" s="139"/>
      <c r="H124" s="192" t="s">
        <v>1932</v>
      </c>
    </row>
    <row r="125" spans="1:8">
      <c r="A125" s="35" t="s">
        <v>1933</v>
      </c>
      <c r="B125" s="35"/>
      <c r="C125" s="35"/>
      <c r="D125" s="35"/>
      <c r="E125" s="35"/>
      <c r="F125" s="35"/>
      <c r="G125" s="143"/>
      <c r="H125" s="143"/>
    </row>
    <row r="126" spans="1:8">
      <c r="A126" s="17"/>
      <c r="B126" s="17"/>
      <c r="C126" s="17"/>
      <c r="D126" s="17"/>
      <c r="E126" s="17"/>
      <c r="F126" s="17"/>
      <c r="G126" s="17"/>
      <c r="H126" s="17"/>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s="30"/>
      <c r="B134" s="30"/>
      <c r="C134" s="30"/>
      <c r="D134" s="30"/>
      <c r="E134" s="30"/>
      <c r="F134" s="30"/>
      <c r="G134" s="139"/>
      <c r="H134" s="139"/>
    </row>
    <row r="135" spans="1:8">
      <c r="A135" s="30"/>
      <c r="B135" s="30"/>
      <c r="C135" s="30"/>
      <c r="D135" s="30"/>
      <c r="E135" s="30"/>
      <c r="F135" s="30"/>
      <c r="G135" s="139"/>
      <c r="H135" s="139"/>
    </row>
    <row r="136" spans="1:8">
      <c r="A136" s="30"/>
      <c r="B136" s="30"/>
      <c r="C136" s="30"/>
      <c r="D136" s="30"/>
      <c r="E136" s="30"/>
      <c r="F136" s="30"/>
      <c r="G136" s="139"/>
      <c r="H136" s="139"/>
    </row>
    <row r="137" spans="1:8">
      <c r="A137" s="30"/>
      <c r="B137" s="30"/>
      <c r="C137" s="30"/>
      <c r="D137" s="30"/>
      <c r="E137" s="30"/>
      <c r="F137" s="30"/>
      <c r="G137" s="139"/>
      <c r="H137" s="139"/>
    </row>
    <row r="138" spans="1:8">
      <c r="A138" s="30"/>
      <c r="B138" s="30"/>
      <c r="C138" s="30"/>
      <c r="D138" s="30"/>
      <c r="E138" s="30"/>
      <c r="F138" s="30"/>
      <c r="G138" s="139"/>
      <c r="H138" s="139"/>
    </row>
    <row r="139" spans="1:8">
      <c r="A139" s="30"/>
      <c r="B139"/>
      <c r="C139" s="30"/>
      <c r="D139" s="30"/>
      <c r="E139" s="30"/>
      <c r="F139" s="30"/>
      <c r="G139" s="139"/>
      <c r="H139" s="139"/>
    </row>
    <row r="140" spans="1:8">
      <c r="A140" s="30"/>
      <c r="B140"/>
      <c r="C140" s="30"/>
      <c r="D140" s="30"/>
      <c r="E140" s="30"/>
      <c r="F140" s="30"/>
      <c r="G140" s="139"/>
      <c r="H140" s="139"/>
    </row>
    <row r="141" spans="1:8">
      <c r="A141" s="30"/>
      <c r="B141"/>
      <c r="C141" s="30"/>
      <c r="D141" s="30"/>
      <c r="E141" s="30"/>
      <c r="F141" s="30"/>
      <c r="G141" s="139"/>
      <c r="H141" s="139"/>
    </row>
    <row r="142" spans="1:8">
      <c r="A142" s="30"/>
      <c r="B142"/>
      <c r="C142" s="30"/>
      <c r="D142" s="30"/>
      <c r="E142" s="30"/>
      <c r="F142" s="30"/>
      <c r="G142" s="139"/>
      <c r="H142" s="139"/>
    </row>
    <row r="143" spans="1:8">
      <c r="A143" s="30"/>
      <c r="B143"/>
      <c r="C143" s="30"/>
      <c r="D143" s="30"/>
      <c r="E143" s="30"/>
      <c r="F143" s="30"/>
      <c r="G143" s="139"/>
      <c r="H143" s="139"/>
    </row>
    <row r="144" spans="1:8">
      <c r="A144" s="30"/>
      <c r="B144"/>
      <c r="C144" s="30"/>
      <c r="D144" s="30"/>
      <c r="E144" s="30"/>
      <c r="F144" s="30"/>
      <c r="G144" s="139"/>
      <c r="H144" s="139"/>
    </row>
    <row r="145" spans="1:8">
      <c r="A145" s="30"/>
      <c r="B145"/>
      <c r="C145" s="30"/>
      <c r="D145" s="30"/>
      <c r="E145" s="30"/>
      <c r="F145" s="30"/>
      <c r="G145" s="139"/>
      <c r="H145" s="139"/>
    </row>
    <row r="146" spans="1:8">
      <c r="A146" s="30"/>
      <c r="B146"/>
      <c r="C146" s="30"/>
      <c r="D146" s="30"/>
      <c r="E146" s="30"/>
      <c r="F146" s="30"/>
      <c r="G146" s="139"/>
      <c r="H146" s="139"/>
    </row>
    <row r="147" spans="1:8">
      <c r="A147" s="30"/>
      <c r="B147"/>
      <c r="C147" s="30"/>
      <c r="D147" s="30"/>
      <c r="E147" s="30"/>
      <c r="F147" s="30"/>
      <c r="G147" s="139"/>
      <c r="H147" s="139"/>
    </row>
    <row r="148" spans="1:8">
      <c r="A148" s="30"/>
      <c r="B148"/>
      <c r="C148" s="30"/>
      <c r="D148" s="30"/>
      <c r="E148" s="30"/>
      <c r="F148" s="30"/>
      <c r="G148" s="30"/>
      <c r="H148" s="30"/>
    </row>
    <row r="149" spans="1:8">
      <c r="A149" s="30"/>
      <c r="B149" s="30"/>
      <c r="C149" s="30"/>
      <c r="D149" s="30"/>
      <c r="E149" s="30"/>
      <c r="F149" s="30"/>
      <c r="G149" s="30"/>
      <c r="H149" s="30"/>
    </row>
    <row r="150" spans="1:8">
      <c r="A150" s="30"/>
      <c r="B150" s="30"/>
      <c r="C150" s="30"/>
      <c r="D150" s="30"/>
      <c r="E150" s="30"/>
      <c r="F150" s="30"/>
      <c r="G150" s="30"/>
      <c r="H150" s="30"/>
    </row>
    <row r="151" spans="1:8">
      <c r="A151" s="30"/>
      <c r="B151" s="30"/>
      <c r="C151" s="30"/>
      <c r="D151" s="30"/>
      <c r="E151" s="30"/>
      <c r="F151" s="30"/>
      <c r="G151" s="30"/>
      <c r="H151" s="30"/>
    </row>
    <row r="152" spans="1:8">
      <c r="A152" s="30"/>
      <c r="B152" s="30"/>
      <c r="C152" s="30"/>
      <c r="D152" s="30"/>
      <c r="E152" s="30"/>
      <c r="F152" s="30"/>
      <c r="G152" s="30"/>
      <c r="H152" s="30"/>
    </row>
    <row r="230" spans="1:4">
      <c r="A230" s="17"/>
      <c r="B230" s="451"/>
      <c r="C230" s="17"/>
      <c r="D230" s="451"/>
    </row>
  </sheetData>
  <mergeCells count="13">
    <mergeCell ref="B51:G55"/>
    <mergeCell ref="B5:C11"/>
    <mergeCell ref="E5:H8"/>
    <mergeCell ref="E9:H13"/>
    <mergeCell ref="B12:C19"/>
    <mergeCell ref="E14:H16"/>
    <mergeCell ref="E17:H21"/>
    <mergeCell ref="B20:C21"/>
    <mergeCell ref="C80:G80"/>
    <mergeCell ref="B70:G70"/>
    <mergeCell ref="B72:G72"/>
    <mergeCell ref="B74:G74"/>
    <mergeCell ref="B76:G76"/>
  </mergeCells>
  <printOptions horizontalCentered="1" verticalCentered="1"/>
  <pageMargins left="0.5" right="0.5" top="0.5" bottom="0.5" header="0.5" footer="0.5"/>
  <pageSetup scale="58" orientation="portrait" horizontalDpi="300" verticalDpi="300" r:id="rId1"/>
  <headerFooter alignWithMargins="0"/>
  <rowBreaks count="1" manualBreakCount="1">
    <brk id="6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8"/>
  <dimension ref="A1:K151"/>
  <sheetViews>
    <sheetView defaultGridColor="0" view="pageBreakPreview" topLeftCell="D1" colorId="22" zoomScale="90" zoomScaleNormal="70" zoomScaleSheetLayoutView="90" workbookViewId="0">
      <selection activeCell="B66" sqref="B65:K66"/>
    </sheetView>
  </sheetViews>
  <sheetFormatPr defaultColWidth="9.6640625" defaultRowHeight="15"/>
  <cols>
    <col min="1" max="1" width="4.6640625" style="9" customWidth="1"/>
    <col min="2" max="2" width="45.77734375" style="9" customWidth="1"/>
    <col min="3" max="3" width="20.5546875" style="9" customWidth="1"/>
    <col min="4" max="4" width="17.77734375" style="9" customWidth="1"/>
    <col min="5" max="5" width="18.6640625" style="9" customWidth="1"/>
    <col min="6" max="7" width="19.6640625" style="9" customWidth="1"/>
    <col min="8" max="8" width="21.5546875" style="9" customWidth="1"/>
    <col min="9" max="10" width="19.6640625" style="9" customWidth="1"/>
    <col min="11" max="11" width="4.6640625" style="9" customWidth="1"/>
    <col min="12" max="16384" width="9.6640625" style="9"/>
  </cols>
  <sheetData>
    <row r="1" spans="1:11" ht="17.649999999999999" customHeight="1">
      <c r="A1" s="43"/>
      <c r="B1" s="46" t="s">
        <v>5587</v>
      </c>
      <c r="C1" s="45" t="s">
        <v>1433</v>
      </c>
      <c r="D1" s="1918" t="s">
        <v>1836</v>
      </c>
      <c r="E1" s="183" t="s">
        <v>1837</v>
      </c>
      <c r="F1" s="43" t="s">
        <v>5587</v>
      </c>
      <c r="G1" s="46"/>
      <c r="H1" s="45" t="s">
        <v>1433</v>
      </c>
      <c r="I1" s="1918" t="s">
        <v>1917</v>
      </c>
      <c r="J1" s="954" t="s">
        <v>1918</v>
      </c>
      <c r="K1" s="59"/>
    </row>
    <row r="2" spans="1:11" ht="17.649999999999999" customHeight="1">
      <c r="A2" s="34"/>
      <c r="B2" s="80" t="str">
        <f>'Data Sheet'!$C$25</f>
        <v xml:space="preserve"> Niagara Mohawk Power Corporation </v>
      </c>
      <c r="C2" s="48" t="s">
        <v>5605</v>
      </c>
      <c r="D2" s="696" t="s">
        <v>1934</v>
      </c>
      <c r="E2" s="705"/>
      <c r="F2" s="71" t="str">
        <f>'Data Sheet'!$C$25</f>
        <v xml:space="preserve"> Niagara Mohawk Power Corporation </v>
      </c>
      <c r="G2" s="30"/>
      <c r="H2" s="48" t="s">
        <v>5605</v>
      </c>
      <c r="I2" s="696" t="s">
        <v>1935</v>
      </c>
      <c r="J2" s="171"/>
      <c r="K2" s="39"/>
    </row>
    <row r="3" spans="1:11" ht="17.649999999999999" customHeight="1">
      <c r="A3" s="37"/>
      <c r="B3" s="38"/>
      <c r="C3" s="50" t="s">
        <v>1840</v>
      </c>
      <c r="D3" s="755" t="str">
        <f>'Data Sheet'!$C$40</f>
        <v>June 1, 2015</v>
      </c>
      <c r="E3" s="257" t="str">
        <f>'Data Sheet'!$C$38</f>
        <v>December 31, 2014</v>
      </c>
      <c r="F3" s="37"/>
      <c r="G3" s="38"/>
      <c r="H3" s="50" t="s">
        <v>1840</v>
      </c>
      <c r="I3" s="755" t="str">
        <f>'Data Sheet'!$C$40</f>
        <v>June 1, 2015</v>
      </c>
      <c r="J3" s="377" t="str">
        <f>'Data Sheet'!$C$38</f>
        <v>December 31, 2014</v>
      </c>
      <c r="K3" s="131"/>
    </row>
    <row r="4" spans="1:11" ht="17.649999999999999" customHeight="1">
      <c r="A4" s="117"/>
      <c r="B4" s="35" t="s">
        <v>3204</v>
      </c>
      <c r="C4" s="35"/>
      <c r="D4" s="35"/>
      <c r="E4" s="36"/>
      <c r="F4" s="117" t="s">
        <v>3205</v>
      </c>
      <c r="G4" s="35"/>
      <c r="H4" s="35"/>
      <c r="I4" s="35"/>
      <c r="J4" s="35"/>
      <c r="K4" s="36"/>
    </row>
    <row r="5" spans="1:11" ht="17.649999999999999" customHeight="1">
      <c r="A5" s="31"/>
      <c r="B5" s="32" t="s">
        <v>3206</v>
      </c>
      <c r="C5" s="32"/>
      <c r="D5" s="32"/>
      <c r="E5" s="33"/>
      <c r="F5" s="31" t="s">
        <v>3206</v>
      </c>
      <c r="G5" s="32"/>
      <c r="H5" s="32"/>
      <c r="I5" s="32"/>
      <c r="J5" s="32"/>
      <c r="K5" s="33"/>
    </row>
    <row r="6" spans="1:11" ht="17.649999999999999" customHeight="1">
      <c r="A6" s="146"/>
      <c r="B6" s="30"/>
      <c r="C6" s="30"/>
      <c r="D6" s="57"/>
      <c r="E6" s="49"/>
      <c r="F6" s="51"/>
      <c r="G6" s="696" t="s">
        <v>3207</v>
      </c>
      <c r="H6" s="696" t="s">
        <v>3207</v>
      </c>
      <c r="I6" s="696" t="s">
        <v>3207</v>
      </c>
      <c r="J6" s="64"/>
      <c r="K6" s="193"/>
    </row>
    <row r="7" spans="1:11" ht="17.649999999999999" customHeight="1">
      <c r="A7" s="146" t="s">
        <v>1843</v>
      </c>
      <c r="B7" s="35" t="s">
        <v>1898</v>
      </c>
      <c r="C7" s="35"/>
      <c r="D7" s="191" t="s">
        <v>2497</v>
      </c>
      <c r="E7" s="193" t="s">
        <v>3208</v>
      </c>
      <c r="F7" s="146" t="s">
        <v>3209</v>
      </c>
      <c r="G7" s="696" t="s">
        <v>3210</v>
      </c>
      <c r="H7" s="696" t="s">
        <v>3210</v>
      </c>
      <c r="I7" s="696" t="s">
        <v>3210</v>
      </c>
      <c r="J7" s="696" t="s">
        <v>3783</v>
      </c>
      <c r="K7" s="193" t="s">
        <v>1843</v>
      </c>
    </row>
    <row r="8" spans="1:11" ht="17.649999999999999" customHeight="1">
      <c r="A8" s="147" t="s">
        <v>1846</v>
      </c>
      <c r="B8" s="32" t="s">
        <v>3230</v>
      </c>
      <c r="C8" s="32"/>
      <c r="D8" s="155" t="s">
        <v>3231</v>
      </c>
      <c r="E8" s="194" t="s">
        <v>3232</v>
      </c>
      <c r="F8" s="147" t="s">
        <v>3233</v>
      </c>
      <c r="G8" s="700" t="s">
        <v>2512</v>
      </c>
      <c r="H8" s="700" t="s">
        <v>2513</v>
      </c>
      <c r="I8" s="700" t="s">
        <v>2514</v>
      </c>
      <c r="J8" s="700" t="s">
        <v>2515</v>
      </c>
      <c r="K8" s="194" t="s">
        <v>1846</v>
      </c>
    </row>
    <row r="9" spans="1:11" ht="17.649999999999999" customHeight="1">
      <c r="A9" s="1902" t="s">
        <v>2685</v>
      </c>
      <c r="B9" s="32" t="s">
        <v>2686</v>
      </c>
      <c r="C9" s="32"/>
      <c r="D9" s="195"/>
      <c r="E9" s="196"/>
      <c r="F9" s="197"/>
      <c r="G9" s="198"/>
      <c r="H9" s="198"/>
      <c r="I9" s="198"/>
      <c r="J9" s="199"/>
      <c r="K9" s="1907" t="s">
        <v>2685</v>
      </c>
    </row>
    <row r="10" spans="1:11" ht="17.649999999999999" customHeight="1">
      <c r="A10" s="1902" t="s">
        <v>2687</v>
      </c>
      <c r="B10" s="862" t="s">
        <v>3211</v>
      </c>
      <c r="C10" s="32"/>
      <c r="D10" s="200"/>
      <c r="E10" s="201"/>
      <c r="F10" s="202"/>
      <c r="G10" s="203"/>
      <c r="H10" s="203"/>
      <c r="I10" s="203"/>
      <c r="J10" s="204"/>
      <c r="K10" s="1907" t="s">
        <v>2687</v>
      </c>
    </row>
    <row r="11" spans="1:11" ht="17.649999999999999" customHeight="1">
      <c r="A11" s="1902" t="s">
        <v>2689</v>
      </c>
      <c r="B11" s="862" t="s">
        <v>3212</v>
      </c>
      <c r="C11" s="32"/>
      <c r="D11" s="864">
        <f>SUM(E11:J11)</f>
        <v>9931915007</v>
      </c>
      <c r="E11" s="868">
        <v>7584822686</v>
      </c>
      <c r="F11" s="869">
        <v>2016394085</v>
      </c>
      <c r="G11" s="870"/>
      <c r="H11" s="870"/>
      <c r="I11" s="870"/>
      <c r="J11" s="870">
        <v>330698236</v>
      </c>
      <c r="K11" s="1907" t="s">
        <v>2689</v>
      </c>
    </row>
    <row r="12" spans="1:11" ht="17.649999999999999" customHeight="1">
      <c r="A12" s="1902" t="s">
        <v>2691</v>
      </c>
      <c r="B12" s="862" t="s">
        <v>3213</v>
      </c>
      <c r="C12" s="32"/>
      <c r="D12" s="865">
        <f>SUM(E12:J12)</f>
        <v>0</v>
      </c>
      <c r="E12" s="871"/>
      <c r="F12" s="872"/>
      <c r="G12" s="873"/>
      <c r="H12" s="873"/>
      <c r="I12" s="873"/>
      <c r="J12" s="873"/>
      <c r="K12" s="1907" t="s">
        <v>2691</v>
      </c>
    </row>
    <row r="13" spans="1:11" ht="17.649999999999999" customHeight="1">
      <c r="A13" s="1902" t="s">
        <v>1961</v>
      </c>
      <c r="B13" s="862" t="s">
        <v>3214</v>
      </c>
      <c r="C13" s="32"/>
      <c r="D13" s="865">
        <f>SUM(E13:J13)</f>
        <v>0</v>
      </c>
      <c r="E13" s="871"/>
      <c r="F13" s="872"/>
      <c r="G13" s="873"/>
      <c r="H13" s="873"/>
      <c r="I13" s="873"/>
      <c r="J13" s="873"/>
      <c r="K13" s="1907" t="s">
        <v>1961</v>
      </c>
    </row>
    <row r="14" spans="1:11" ht="17.649999999999999" customHeight="1">
      <c r="A14" s="1902" t="s">
        <v>1963</v>
      </c>
      <c r="B14" s="862" t="s">
        <v>3215</v>
      </c>
      <c r="C14" s="32"/>
      <c r="D14" s="865">
        <f>SUM(E14:J14)</f>
        <v>541208436</v>
      </c>
      <c r="E14" s="871">
        <v>479295968</v>
      </c>
      <c r="F14" s="872">
        <v>50656930</v>
      </c>
      <c r="G14" s="873"/>
      <c r="H14" s="873"/>
      <c r="I14" s="873"/>
      <c r="J14" s="873">
        <v>11255538</v>
      </c>
      <c r="K14" s="1907" t="s">
        <v>1963</v>
      </c>
    </row>
    <row r="15" spans="1:11" ht="17.649999999999999" customHeight="1">
      <c r="A15" s="1902" t="s">
        <v>1966</v>
      </c>
      <c r="B15" s="862" t="s">
        <v>3216</v>
      </c>
      <c r="C15" s="32"/>
      <c r="D15" s="865">
        <f>SUM(E15:J15)</f>
        <v>0</v>
      </c>
      <c r="E15" s="871"/>
      <c r="F15" s="872"/>
      <c r="G15" s="873"/>
      <c r="H15" s="873"/>
      <c r="I15" s="873"/>
      <c r="J15" s="873"/>
      <c r="K15" s="1907" t="s">
        <v>1966</v>
      </c>
    </row>
    <row r="16" spans="1:11" ht="17.649999999999999" customHeight="1">
      <c r="A16" s="1902" t="s">
        <v>1968</v>
      </c>
      <c r="B16" s="862" t="s">
        <v>3217</v>
      </c>
      <c r="C16" s="32"/>
      <c r="D16" s="865">
        <f>SUM(D11:D15)</f>
        <v>10473123443</v>
      </c>
      <c r="E16" s="874">
        <v>8064118654</v>
      </c>
      <c r="F16" s="875">
        <v>2067051015</v>
      </c>
      <c r="G16" s="876"/>
      <c r="H16" s="876"/>
      <c r="I16" s="876"/>
      <c r="J16" s="876">
        <v>341953774</v>
      </c>
      <c r="K16" s="1907" t="s">
        <v>1968</v>
      </c>
    </row>
    <row r="17" spans="1:11" ht="17.649999999999999" customHeight="1">
      <c r="A17" s="1902" t="s">
        <v>1970</v>
      </c>
      <c r="B17" s="862" t="s">
        <v>3218</v>
      </c>
      <c r="C17" s="32"/>
      <c r="D17" s="865">
        <f>SUM(E17:J17)</f>
        <v>3425127</v>
      </c>
      <c r="E17" s="871">
        <v>3425127</v>
      </c>
      <c r="F17" s="872"/>
      <c r="G17" s="873"/>
      <c r="H17" s="873"/>
      <c r="I17" s="873"/>
      <c r="J17" s="873"/>
      <c r="K17" s="1907" t="s">
        <v>1970</v>
      </c>
    </row>
    <row r="18" spans="1:11" ht="17.649999999999999" customHeight="1">
      <c r="A18" s="1902" t="s">
        <v>1972</v>
      </c>
      <c r="B18" s="862" t="s">
        <v>3219</v>
      </c>
      <c r="C18" s="32"/>
      <c r="D18" s="865">
        <f>SUM(E18:J18)</f>
        <v>0</v>
      </c>
      <c r="E18" s="871"/>
      <c r="F18" s="872"/>
      <c r="G18" s="873"/>
      <c r="H18" s="873"/>
      <c r="I18" s="873"/>
      <c r="J18" s="873"/>
      <c r="K18" s="1907" t="s">
        <v>1972</v>
      </c>
    </row>
    <row r="19" spans="1:11" ht="17.649999999999999" customHeight="1">
      <c r="A19" s="1902" t="s">
        <v>1974</v>
      </c>
      <c r="B19" s="862" t="s">
        <v>1368</v>
      </c>
      <c r="C19" s="32"/>
      <c r="D19" s="865">
        <f>SUM(E19:J19)</f>
        <v>436096750</v>
      </c>
      <c r="E19" s="871">
        <v>387118458</v>
      </c>
      <c r="F19" s="872">
        <v>44040449</v>
      </c>
      <c r="G19" s="873"/>
      <c r="H19" s="873"/>
      <c r="I19" s="873"/>
      <c r="J19" s="873">
        <v>4937843</v>
      </c>
      <c r="K19" s="1907" t="s">
        <v>1974</v>
      </c>
    </row>
    <row r="20" spans="1:11" s="1585" customFormat="1" ht="17.649999999999999" customHeight="1">
      <c r="A20" s="1905" t="s">
        <v>1976</v>
      </c>
      <c r="B20" s="1541" t="s">
        <v>3220</v>
      </c>
      <c r="C20" s="1580"/>
      <c r="D20" s="1581"/>
      <c r="E20" s="1582"/>
      <c r="F20" s="1583"/>
      <c r="G20" s="1584"/>
      <c r="H20" s="1584"/>
      <c r="I20" s="1584"/>
      <c r="J20" s="1584"/>
      <c r="K20" s="1908" t="s">
        <v>1976</v>
      </c>
    </row>
    <row r="21" spans="1:11" ht="17.649999999999999" customHeight="1">
      <c r="A21" s="1902" t="s">
        <v>1978</v>
      </c>
      <c r="B21" s="862" t="s">
        <v>3374</v>
      </c>
      <c r="C21" s="32"/>
      <c r="D21" s="865">
        <f>SUM(D16:D20)</f>
        <v>10912645320</v>
      </c>
      <c r="E21" s="2234">
        <f>SUM(E16:E20)</f>
        <v>8454662239</v>
      </c>
      <c r="F21" s="2235">
        <f>SUM(F16:F20)</f>
        <v>2111091464</v>
      </c>
      <c r="G21" s="876"/>
      <c r="H21" s="876"/>
      <c r="I21" s="876"/>
      <c r="J21" s="1512">
        <f>SUM(J16:J20)</f>
        <v>346891617</v>
      </c>
      <c r="K21" s="1909" t="s">
        <v>1978</v>
      </c>
    </row>
    <row r="22" spans="1:11" ht="17.649999999999999" customHeight="1">
      <c r="A22" s="1902" t="s">
        <v>1980</v>
      </c>
      <c r="B22" s="862" t="s">
        <v>3375</v>
      </c>
      <c r="C22" s="32"/>
      <c r="D22" s="865">
        <f>D42</f>
        <v>3547739372</v>
      </c>
      <c r="E22" s="874">
        <v>2622917268</v>
      </c>
      <c r="F22" s="875">
        <v>784312867</v>
      </c>
      <c r="G22" s="876"/>
      <c r="H22" s="876"/>
      <c r="I22" s="876"/>
      <c r="J22" s="866">
        <v>140509237</v>
      </c>
      <c r="K22" s="1909" t="s">
        <v>1980</v>
      </c>
    </row>
    <row r="23" spans="1:11" ht="17.649999999999999" customHeight="1">
      <c r="A23" s="1902" t="s">
        <v>1982</v>
      </c>
      <c r="B23" s="862" t="s">
        <v>3376</v>
      </c>
      <c r="C23" s="32"/>
      <c r="D23" s="864">
        <f>D21-D22</f>
        <v>7364905948</v>
      </c>
      <c r="E23" s="877">
        <f>E21-E22</f>
        <v>5831744971</v>
      </c>
      <c r="F23" s="878">
        <f>F21-F22</f>
        <v>1326778597</v>
      </c>
      <c r="G23" s="879"/>
      <c r="H23" s="879"/>
      <c r="I23" s="879"/>
      <c r="J23" s="867">
        <f>J21-J22</f>
        <v>206382380</v>
      </c>
      <c r="K23" s="1909" t="s">
        <v>1982</v>
      </c>
    </row>
    <row r="24" spans="1:11" ht="17.649999999999999" customHeight="1">
      <c r="A24" s="1901" t="s">
        <v>1984</v>
      </c>
      <c r="B24" s="134" t="s">
        <v>3377</v>
      </c>
      <c r="C24" s="30"/>
      <c r="D24" s="206"/>
      <c r="E24" s="207"/>
      <c r="F24" s="208"/>
      <c r="G24" s="209"/>
      <c r="H24" s="209"/>
      <c r="I24" s="209"/>
      <c r="J24" s="210"/>
      <c r="K24" s="1910" t="s">
        <v>1984</v>
      </c>
    </row>
    <row r="25" spans="1:11" ht="17.649999999999999" customHeight="1">
      <c r="A25" s="1906"/>
      <c r="B25" s="863" t="s">
        <v>3378</v>
      </c>
      <c r="C25" s="38"/>
      <c r="D25" s="206"/>
      <c r="E25" s="207"/>
      <c r="F25" s="208"/>
      <c r="G25" s="209"/>
      <c r="H25" s="209"/>
      <c r="I25" s="209"/>
      <c r="J25" s="210"/>
      <c r="K25" s="1908"/>
    </row>
    <row r="26" spans="1:11" ht="17.649999999999999" customHeight="1">
      <c r="A26" s="1902" t="s">
        <v>1986</v>
      </c>
      <c r="B26" s="862" t="s">
        <v>3379</v>
      </c>
      <c r="C26" s="32"/>
      <c r="D26" s="211"/>
      <c r="E26" s="212"/>
      <c r="F26" s="213"/>
      <c r="G26" s="214"/>
      <c r="H26" s="214"/>
      <c r="I26" s="214"/>
      <c r="J26" s="215"/>
      <c r="K26" s="1907" t="s">
        <v>1986</v>
      </c>
    </row>
    <row r="27" spans="1:11" ht="17.649999999999999" customHeight="1">
      <c r="A27" s="1902" t="s">
        <v>1988</v>
      </c>
      <c r="B27" s="862" t="s">
        <v>3380</v>
      </c>
      <c r="C27" s="32"/>
      <c r="D27" s="864">
        <f>SUM(E27:J27)</f>
        <v>3543695388</v>
      </c>
      <c r="E27" s="868">
        <v>2618875086</v>
      </c>
      <c r="F27" s="1426">
        <v>784311065</v>
      </c>
      <c r="G27" s="1427"/>
      <c r="H27" s="1427"/>
      <c r="I27" s="1427"/>
      <c r="J27" s="1427">
        <v>140509237</v>
      </c>
      <c r="K27" s="1908" t="s">
        <v>1988</v>
      </c>
    </row>
    <row r="28" spans="1:11" ht="17.649999999999999" customHeight="1">
      <c r="A28" s="1902" t="s">
        <v>1990</v>
      </c>
      <c r="B28" s="862" t="s">
        <v>3381</v>
      </c>
      <c r="C28" s="542"/>
      <c r="D28" s="865">
        <f>SUM(E28:J28)</f>
        <v>0</v>
      </c>
      <c r="E28" s="1428"/>
      <c r="F28" s="1429"/>
      <c r="G28" s="1430"/>
      <c r="H28" s="1430"/>
      <c r="I28" s="1430"/>
      <c r="J28" s="1431"/>
      <c r="K28" s="1907" t="s">
        <v>1990</v>
      </c>
    </row>
    <row r="29" spans="1:11" ht="17.649999999999999" customHeight="1">
      <c r="A29" s="1902" t="s">
        <v>1992</v>
      </c>
      <c r="B29" s="862" t="s">
        <v>3382</v>
      </c>
      <c r="C29" s="1439"/>
      <c r="D29" s="881">
        <f>SUM(E29:J29)</f>
        <v>0</v>
      </c>
      <c r="E29" s="1432"/>
      <c r="F29" s="1429"/>
      <c r="G29" s="1433"/>
      <c r="H29" s="1433"/>
      <c r="I29" s="1433"/>
      <c r="J29" s="1434"/>
      <c r="K29" s="1907" t="s">
        <v>1992</v>
      </c>
    </row>
    <row r="30" spans="1:11" ht="17.649999999999999" customHeight="1">
      <c r="A30" s="1902" t="s">
        <v>1994</v>
      </c>
      <c r="B30" s="862" t="s">
        <v>3383</v>
      </c>
      <c r="C30" s="1439"/>
      <c r="D30" s="882">
        <f>SUM(E30:J30)</f>
        <v>3249874</v>
      </c>
      <c r="E30" s="1435">
        <v>3248072</v>
      </c>
      <c r="F30" s="1429">
        <v>1802</v>
      </c>
      <c r="G30" s="1436"/>
      <c r="H30" s="1437"/>
      <c r="I30" s="1437"/>
      <c r="J30" s="1437"/>
      <c r="K30" s="1908" t="s">
        <v>1994</v>
      </c>
    </row>
    <row r="31" spans="1:11" ht="17.649999999999999" customHeight="1">
      <c r="A31" s="1902" t="s">
        <v>1996</v>
      </c>
      <c r="B31" s="862" t="s">
        <v>3384</v>
      </c>
      <c r="C31" s="1439"/>
      <c r="D31" s="883">
        <f>SUM(D27:D30)</f>
        <v>3546945262</v>
      </c>
      <c r="E31" s="874">
        <f t="shared" ref="E31:J31" si="0">SUM(E27:E30)</f>
        <v>2622123158</v>
      </c>
      <c r="F31" s="875">
        <f t="shared" si="0"/>
        <v>784312867</v>
      </c>
      <c r="G31" s="866">
        <f t="shared" si="0"/>
        <v>0</v>
      </c>
      <c r="H31" s="876">
        <f t="shared" si="0"/>
        <v>0</v>
      </c>
      <c r="I31" s="876">
        <f t="shared" si="0"/>
        <v>0</v>
      </c>
      <c r="J31" s="876">
        <f t="shared" si="0"/>
        <v>140509237</v>
      </c>
      <c r="K31" s="1907" t="s">
        <v>1996</v>
      </c>
    </row>
    <row r="32" spans="1:11" ht="17.649999999999999" customHeight="1">
      <c r="A32" s="1902" t="s">
        <v>1997</v>
      </c>
      <c r="B32" s="862" t="s">
        <v>3218</v>
      </c>
      <c r="C32" s="1439"/>
      <c r="D32" s="214"/>
      <c r="E32" s="212"/>
      <c r="F32" s="213"/>
      <c r="G32" s="214"/>
      <c r="H32" s="214"/>
      <c r="I32" s="214"/>
      <c r="J32" s="215"/>
      <c r="K32" s="1907" t="s">
        <v>1997</v>
      </c>
    </row>
    <row r="33" spans="1:11" ht="17.649999999999999" customHeight="1">
      <c r="A33" s="1902" t="s">
        <v>1999</v>
      </c>
      <c r="B33" s="862" t="s">
        <v>3380</v>
      </c>
      <c r="C33" s="542"/>
      <c r="D33" s="865">
        <f>SUM(E33:J33)</f>
        <v>794110</v>
      </c>
      <c r="E33" s="1435">
        <v>794110</v>
      </c>
      <c r="F33" s="1429"/>
      <c r="G33" s="1437"/>
      <c r="H33" s="1437"/>
      <c r="I33" s="1437"/>
      <c r="J33" s="1437"/>
      <c r="K33" s="1908" t="s">
        <v>1999</v>
      </c>
    </row>
    <row r="34" spans="1:11" ht="17.649999999999999" customHeight="1">
      <c r="A34" s="1902" t="s">
        <v>2001</v>
      </c>
      <c r="B34" s="862" t="s">
        <v>3385</v>
      </c>
      <c r="C34" s="32"/>
      <c r="D34" s="865">
        <f>SUM(E34:J34)</f>
        <v>0</v>
      </c>
      <c r="E34" s="1435"/>
      <c r="F34" s="1429"/>
      <c r="G34" s="1437"/>
      <c r="H34" s="1437"/>
      <c r="I34" s="1437"/>
      <c r="J34" s="1437"/>
      <c r="K34" s="1907" t="s">
        <v>2001</v>
      </c>
    </row>
    <row r="35" spans="1:11" ht="17.649999999999999" customHeight="1">
      <c r="A35" s="1902" t="s">
        <v>2003</v>
      </c>
      <c r="B35" s="862" t="s">
        <v>3386</v>
      </c>
      <c r="C35" s="32"/>
      <c r="D35" s="866">
        <f>SUM(D33:D34)</f>
        <v>794110</v>
      </c>
      <c r="E35" s="874">
        <f t="shared" ref="E35:J35" si="1">SUM(E33:E34)</f>
        <v>794110</v>
      </c>
      <c r="F35" s="875">
        <f t="shared" si="1"/>
        <v>0</v>
      </c>
      <c r="G35" s="876">
        <f t="shared" si="1"/>
        <v>0</v>
      </c>
      <c r="H35" s="876">
        <f t="shared" si="1"/>
        <v>0</v>
      </c>
      <c r="I35" s="876">
        <f t="shared" si="1"/>
        <v>0</v>
      </c>
      <c r="J35" s="876">
        <f t="shared" si="1"/>
        <v>0</v>
      </c>
      <c r="K35" s="1907" t="s">
        <v>2003</v>
      </c>
    </row>
    <row r="36" spans="1:11" ht="17.649999999999999" customHeight="1">
      <c r="A36" s="1902" t="s">
        <v>2005</v>
      </c>
      <c r="B36" s="862" t="s">
        <v>3219</v>
      </c>
      <c r="C36" s="32"/>
      <c r="D36" s="211"/>
      <c r="E36" s="212"/>
      <c r="F36" s="213"/>
      <c r="G36" s="214"/>
      <c r="H36" s="214"/>
      <c r="I36" s="214"/>
      <c r="J36" s="215"/>
      <c r="K36" s="1907" t="s">
        <v>2005</v>
      </c>
    </row>
    <row r="37" spans="1:11" ht="17.649999999999999" customHeight="1">
      <c r="A37" s="1902" t="s">
        <v>2007</v>
      </c>
      <c r="B37" s="862" t="s">
        <v>3380</v>
      </c>
      <c r="C37" s="32"/>
      <c r="D37" s="865">
        <f>SUM(E37:J37)</f>
        <v>0</v>
      </c>
      <c r="E37" s="1435"/>
      <c r="F37" s="1429"/>
      <c r="G37" s="1437"/>
      <c r="H37" s="1437"/>
      <c r="I37" s="1437"/>
      <c r="J37" s="1437"/>
      <c r="K37" s="1907" t="s">
        <v>2007</v>
      </c>
    </row>
    <row r="38" spans="1:11" ht="17.649999999999999" customHeight="1">
      <c r="A38" s="1902" t="s">
        <v>2009</v>
      </c>
      <c r="B38" s="862" t="s">
        <v>3387</v>
      </c>
      <c r="C38" s="32"/>
      <c r="D38" s="865">
        <f>SUM(E38:J38)</f>
        <v>0</v>
      </c>
      <c r="E38" s="1435"/>
      <c r="F38" s="1429"/>
      <c r="G38" s="1437"/>
      <c r="H38" s="1437"/>
      <c r="I38" s="1437"/>
      <c r="J38" s="1437"/>
      <c r="K38" s="1907" t="s">
        <v>2009</v>
      </c>
    </row>
    <row r="39" spans="1:11" ht="17.649999999999999" customHeight="1">
      <c r="A39" s="1902" t="s">
        <v>2011</v>
      </c>
      <c r="B39" s="862" t="s">
        <v>3388</v>
      </c>
      <c r="C39" s="1438"/>
      <c r="D39" s="866">
        <f t="shared" ref="D39:J39" si="2">SUM(D37:D38)</f>
        <v>0</v>
      </c>
      <c r="E39" s="874">
        <f t="shared" si="2"/>
        <v>0</v>
      </c>
      <c r="F39" s="875">
        <f t="shared" si="2"/>
        <v>0</v>
      </c>
      <c r="G39" s="876">
        <f t="shared" si="2"/>
        <v>0</v>
      </c>
      <c r="H39" s="876">
        <f t="shared" si="2"/>
        <v>0</v>
      </c>
      <c r="I39" s="876">
        <f t="shared" si="2"/>
        <v>0</v>
      </c>
      <c r="J39" s="876">
        <f t="shared" si="2"/>
        <v>0</v>
      </c>
      <c r="K39" s="1907" t="s">
        <v>2011</v>
      </c>
    </row>
    <row r="40" spans="1:11" ht="17.649999999999999" customHeight="1">
      <c r="A40" s="1902" t="s">
        <v>231</v>
      </c>
      <c r="B40" s="862" t="s">
        <v>3389</v>
      </c>
      <c r="C40" s="32"/>
      <c r="D40" s="865">
        <f>SUM(E40:J40)</f>
        <v>0</v>
      </c>
      <c r="E40" s="1432"/>
      <c r="F40" s="1429" t="s">
        <v>1904</v>
      </c>
      <c r="G40" s="1433"/>
      <c r="H40" s="1433"/>
      <c r="I40" s="1433"/>
      <c r="J40" s="1434"/>
      <c r="K40" s="1907" t="s">
        <v>231</v>
      </c>
    </row>
    <row r="41" spans="1:11" ht="17.649999999999999" customHeight="1">
      <c r="A41" s="1902" t="s">
        <v>233</v>
      </c>
      <c r="B41" s="862" t="s">
        <v>3390</v>
      </c>
      <c r="C41" s="32"/>
      <c r="D41" s="865">
        <f>SUM(E41:J41)</f>
        <v>0</v>
      </c>
      <c r="E41" s="1435"/>
      <c r="F41" s="1429"/>
      <c r="G41" s="1437"/>
      <c r="H41" s="1437"/>
      <c r="I41" s="1437"/>
      <c r="J41" s="1437"/>
      <c r="K41" s="1907" t="s">
        <v>233</v>
      </c>
    </row>
    <row r="42" spans="1:11" ht="17.649999999999999" customHeight="1">
      <c r="A42" s="1901" t="s">
        <v>235</v>
      </c>
      <c r="B42" s="134" t="s">
        <v>3391</v>
      </c>
      <c r="C42" s="35"/>
      <c r="D42" s="864">
        <f>D31+D35+D39+D40+D41</f>
        <v>3547739372</v>
      </c>
      <c r="E42" s="877">
        <f t="shared" ref="E42:J42" si="3">E31+E35+E39+E40+E41</f>
        <v>2622917268</v>
      </c>
      <c r="F42" s="878">
        <f t="shared" si="3"/>
        <v>784312867</v>
      </c>
      <c r="G42" s="879">
        <f t="shared" si="3"/>
        <v>0</v>
      </c>
      <c r="H42" s="879">
        <f t="shared" si="3"/>
        <v>0</v>
      </c>
      <c r="I42" s="879">
        <f t="shared" si="3"/>
        <v>0</v>
      </c>
      <c r="J42" s="879">
        <f t="shared" si="3"/>
        <v>140509237</v>
      </c>
      <c r="K42" s="1910" t="s">
        <v>235</v>
      </c>
    </row>
    <row r="43" spans="1:11" ht="17.649999999999999" customHeight="1">
      <c r="A43" s="1902"/>
      <c r="B43" s="862" t="s">
        <v>722</v>
      </c>
      <c r="C43" s="216"/>
      <c r="D43" s="211"/>
      <c r="E43" s="212"/>
      <c r="F43" s="213"/>
      <c r="G43" s="214"/>
      <c r="H43" s="214"/>
      <c r="I43" s="214"/>
      <c r="J43" s="215"/>
      <c r="K43" s="132"/>
    </row>
    <row r="44" spans="1:11">
      <c r="A44" s="34"/>
      <c r="B44" s="35"/>
      <c r="C44" s="35"/>
      <c r="D44" s="143"/>
      <c r="E44" s="162"/>
      <c r="F44" s="34"/>
      <c r="G44" s="35"/>
      <c r="H44" s="35"/>
      <c r="I44" s="35"/>
      <c r="J44" s="143"/>
      <c r="K44" s="162"/>
    </row>
    <row r="45" spans="1:11">
      <c r="A45" s="34"/>
      <c r="B45" s="35"/>
      <c r="C45" s="35"/>
      <c r="D45" s="143"/>
      <c r="E45" s="162"/>
      <c r="F45" s="34"/>
      <c r="G45" s="35"/>
      <c r="H45" s="35"/>
      <c r="I45" s="35"/>
      <c r="J45" s="143"/>
      <c r="K45" s="162"/>
    </row>
    <row r="46" spans="1:11">
      <c r="A46" s="34"/>
      <c r="B46" s="35"/>
      <c r="C46" s="35"/>
      <c r="D46" s="143"/>
      <c r="E46" s="162"/>
      <c r="F46" s="34"/>
      <c r="G46" s="30"/>
      <c r="H46" s="35"/>
      <c r="I46" s="35"/>
      <c r="J46" s="143"/>
      <c r="K46" s="162"/>
    </row>
    <row r="47" spans="1:11">
      <c r="A47" s="34"/>
      <c r="B47" s="30"/>
      <c r="C47" s="35"/>
      <c r="D47" s="143"/>
      <c r="E47" s="162"/>
      <c r="F47" s="34"/>
      <c r="G47" s="30"/>
      <c r="H47" s="35"/>
      <c r="I47" s="35"/>
      <c r="J47" s="143"/>
      <c r="K47" s="162"/>
    </row>
    <row r="48" spans="1:11">
      <c r="A48" s="34"/>
      <c r="B48" s="30"/>
      <c r="C48" s="35"/>
      <c r="D48" s="143"/>
      <c r="E48" s="162"/>
      <c r="F48" s="34"/>
      <c r="G48" s="30"/>
      <c r="H48" s="35"/>
      <c r="I48" s="35"/>
      <c r="J48" s="143"/>
      <c r="K48" s="162"/>
    </row>
    <row r="49" spans="1:11">
      <c r="A49" s="34"/>
      <c r="B49" s="30"/>
      <c r="C49" s="35"/>
      <c r="D49" s="143"/>
      <c r="E49" s="162"/>
      <c r="F49" s="34"/>
      <c r="G49" s="30"/>
      <c r="H49" s="35"/>
      <c r="I49" s="35"/>
      <c r="J49" s="143"/>
      <c r="K49" s="162"/>
    </row>
    <row r="50" spans="1:11">
      <c r="A50" s="34"/>
      <c r="B50" s="30"/>
      <c r="C50" s="35"/>
      <c r="D50" s="143"/>
      <c r="E50" s="162"/>
      <c r="F50" s="34"/>
      <c r="G50" s="30"/>
      <c r="H50" s="35"/>
      <c r="I50" s="35"/>
      <c r="J50" s="143"/>
      <c r="K50" s="162"/>
    </row>
    <row r="51" spans="1:11">
      <c r="A51" s="34"/>
      <c r="B51" s="30"/>
      <c r="C51" s="35"/>
      <c r="D51" s="143"/>
      <c r="E51" s="162"/>
      <c r="F51" s="34"/>
      <c r="G51" s="30"/>
      <c r="H51" s="35"/>
      <c r="I51" s="35"/>
      <c r="J51" s="143"/>
      <c r="K51" s="162"/>
    </row>
    <row r="52" spans="1:11">
      <c r="A52" s="34"/>
      <c r="B52" s="30"/>
      <c r="C52" s="35"/>
      <c r="D52" s="143"/>
      <c r="E52" s="162"/>
      <c r="F52" s="34"/>
      <c r="G52" s="30"/>
      <c r="H52" s="35"/>
      <c r="I52" s="35"/>
      <c r="J52" s="143"/>
      <c r="K52" s="162"/>
    </row>
    <row r="53" spans="1:11">
      <c r="A53" s="34"/>
      <c r="B53" s="30"/>
      <c r="C53" s="35"/>
      <c r="D53" s="143"/>
      <c r="E53" s="162"/>
      <c r="F53" s="34"/>
      <c r="G53" s="30"/>
      <c r="H53" s="35"/>
      <c r="I53" s="35"/>
      <c r="J53" s="143"/>
      <c r="K53" s="162"/>
    </row>
    <row r="54" spans="1:11">
      <c r="A54" s="34"/>
      <c r="B54" s="30"/>
      <c r="C54" s="35"/>
      <c r="D54" s="143"/>
      <c r="E54" s="162"/>
      <c r="F54" s="34"/>
      <c r="G54" s="30"/>
      <c r="H54" s="35"/>
      <c r="I54" s="35"/>
      <c r="J54" s="143"/>
      <c r="K54" s="162"/>
    </row>
    <row r="55" spans="1:11">
      <c r="A55" s="34"/>
      <c r="B55" s="30"/>
      <c r="C55" s="35"/>
      <c r="D55" s="143"/>
      <c r="E55" s="162"/>
      <c r="F55" s="34"/>
      <c r="G55" s="30"/>
      <c r="H55" s="35"/>
      <c r="I55" s="35"/>
      <c r="J55" s="143"/>
      <c r="K55" s="162"/>
    </row>
    <row r="56" spans="1:11" ht="15.75" thickBot="1">
      <c r="A56" s="40"/>
      <c r="B56" s="41"/>
      <c r="C56" s="42"/>
      <c r="D56" s="163"/>
      <c r="E56" s="164"/>
      <c r="F56" s="40"/>
      <c r="G56" s="41"/>
      <c r="H56" s="42"/>
      <c r="I56" s="42"/>
      <c r="J56" s="163"/>
      <c r="K56" s="164"/>
    </row>
    <row r="57" spans="1:11">
      <c r="A57" s="2638" t="s">
        <v>2599</v>
      </c>
      <c r="B57" s="2638"/>
      <c r="C57" s="35"/>
      <c r="D57" s="143"/>
      <c r="E57" s="143"/>
      <c r="F57" s="2638" t="s">
        <v>2599</v>
      </c>
      <c r="G57" s="2638"/>
      <c r="H57" s="35"/>
      <c r="I57" s="35"/>
      <c r="J57" s="143"/>
      <c r="K57" s="143"/>
    </row>
    <row r="58" spans="1:11">
      <c r="A58" s="35" t="s">
        <v>3392</v>
      </c>
      <c r="B58" s="35"/>
      <c r="C58" s="68"/>
      <c r="D58" s="143"/>
      <c r="E58" s="143"/>
      <c r="F58" s="35" t="s">
        <v>3393</v>
      </c>
      <c r="G58" s="35"/>
      <c r="H58" s="68"/>
      <c r="I58" s="35"/>
      <c r="J58" s="143"/>
      <c r="K58" s="143"/>
    </row>
    <row r="59" spans="1:11">
      <c r="A59" s="30"/>
      <c r="B59" s="30"/>
      <c r="C59" s="30"/>
      <c r="D59" s="139"/>
      <c r="E59" s="139"/>
      <c r="F59" s="30"/>
      <c r="G59" s="30"/>
      <c r="H59" s="30"/>
      <c r="I59" s="30"/>
      <c r="J59" s="139"/>
      <c r="K59" s="139"/>
    </row>
    <row r="60" spans="1:11">
      <c r="A60" s="30"/>
      <c r="B60" s="30"/>
      <c r="C60" s="30"/>
      <c r="D60" s="139"/>
      <c r="E60" s="139"/>
      <c r="F60" s="30"/>
      <c r="G60" s="30"/>
      <c r="H60" s="30"/>
      <c r="I60" s="30"/>
      <c r="J60" s="139"/>
      <c r="K60" s="139"/>
    </row>
    <row r="61" spans="1:11">
      <c r="A61" s="30"/>
      <c r="B61" s="30"/>
      <c r="C61" s="30"/>
      <c r="D61" s="139"/>
      <c r="E61" s="139"/>
      <c r="F61" s="30"/>
      <c r="G61" s="30"/>
      <c r="H61" s="30"/>
      <c r="I61" s="30"/>
      <c r="J61" s="139"/>
      <c r="K61" s="139"/>
    </row>
    <row r="62" spans="1:11">
      <c r="A62" s="30"/>
      <c r="B62" s="30"/>
      <c r="C62" s="30"/>
      <c r="D62" s="139"/>
      <c r="E62" s="139"/>
      <c r="F62" s="30"/>
      <c r="G62" s="30"/>
      <c r="H62" s="30"/>
      <c r="I62" s="30"/>
      <c r="J62" s="139"/>
      <c r="K62" s="139"/>
    </row>
    <row r="63" spans="1:11">
      <c r="A63" s="30"/>
      <c r="B63" s="30"/>
      <c r="C63" s="30"/>
      <c r="D63" s="139"/>
      <c r="E63" s="139"/>
      <c r="F63" s="30"/>
      <c r="G63" s="30"/>
      <c r="H63" s="30"/>
      <c r="I63" s="30"/>
      <c r="J63" s="139"/>
      <c r="K63" s="139"/>
    </row>
    <row r="64" spans="1:11">
      <c r="A64" s="30"/>
      <c r="B64" s="30"/>
      <c r="C64" s="30"/>
      <c r="D64" s="139"/>
      <c r="E64" s="139"/>
      <c r="F64" s="30"/>
      <c r="G64" s="30"/>
      <c r="H64" s="30"/>
      <c r="I64" s="30"/>
      <c r="J64" s="139"/>
      <c r="K64" s="139"/>
    </row>
    <row r="65" spans="1:11">
      <c r="A65" s="30"/>
      <c r="B65" s="30"/>
      <c r="C65" s="30"/>
      <c r="D65" s="139"/>
      <c r="E65" s="139"/>
      <c r="F65" s="30"/>
      <c r="G65" s="30"/>
      <c r="H65" s="30"/>
      <c r="I65" s="30"/>
      <c r="J65" s="139"/>
      <c r="K65" s="139"/>
    </row>
    <row r="66" spans="1:11">
      <c r="A66" s="30"/>
      <c r="B66"/>
      <c r="C66" s="30"/>
      <c r="D66" s="139"/>
      <c r="E66" s="139"/>
      <c r="F66" s="30"/>
      <c r="G66" s="30"/>
      <c r="H66" s="30"/>
      <c r="I66" s="30"/>
      <c r="J66" s="139"/>
      <c r="K66" s="139"/>
    </row>
    <row r="67" spans="1:11">
      <c r="A67" s="30"/>
      <c r="B67"/>
      <c r="C67" s="30"/>
      <c r="D67" s="139"/>
      <c r="E67" s="139"/>
      <c r="F67" s="30"/>
      <c r="G67" s="30"/>
      <c r="H67" s="30"/>
      <c r="I67" s="30"/>
      <c r="J67" s="139"/>
      <c r="K67" s="139"/>
    </row>
    <row r="68" spans="1:11">
      <c r="A68" s="30"/>
      <c r="B68"/>
      <c r="C68" s="30"/>
      <c r="D68" s="139"/>
      <c r="E68" s="139"/>
      <c r="F68" s="30"/>
      <c r="G68" s="30"/>
      <c r="H68" s="30"/>
      <c r="I68" s="30"/>
      <c r="J68" s="139"/>
      <c r="K68" s="139"/>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51"/>
    </row>
  </sheetData>
  <mergeCells count="2">
    <mergeCell ref="A57:B57"/>
    <mergeCell ref="F57:G57"/>
  </mergeCells>
  <printOptions horizontalCentered="1" verticalCentered="1"/>
  <pageMargins left="0.5" right="0.5" top="0.5" bottom="0.5" header="0.5" footer="0.5"/>
  <pageSetup scale="54" fitToWidth="2" orientation="portrait" r:id="rId1"/>
  <headerFooter alignWithMargins="0"/>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9">
    <pageSetUpPr fitToPage="1"/>
  </sheetPr>
  <dimension ref="A1:I152"/>
  <sheetViews>
    <sheetView defaultGridColor="0" view="pageBreakPreview" colorId="22" zoomScale="60" zoomScaleNormal="70" workbookViewId="0">
      <selection activeCell="C41" sqref="C41"/>
    </sheetView>
  </sheetViews>
  <sheetFormatPr defaultColWidth="9.6640625" defaultRowHeight="15"/>
  <cols>
    <col min="1" max="1" width="4.6640625" style="9" customWidth="1"/>
    <col min="2" max="2" width="36.6640625" style="9" customWidth="1"/>
    <col min="3" max="3" width="23.88671875" style="9" customWidth="1"/>
    <col min="4" max="5" width="18.6640625" style="9" customWidth="1"/>
    <col min="6" max="6" width="32.21875" style="9" customWidth="1"/>
    <col min="7" max="7" width="25.6640625" style="9" customWidth="1"/>
    <col min="8" max="8" width="18.44140625" style="9" customWidth="1"/>
    <col min="9" max="9" width="16.21875" style="9" customWidth="1"/>
    <col min="10" max="16384" width="9.6640625" style="9"/>
  </cols>
  <sheetData>
    <row r="1" spans="1:9" ht="17.649999999999999" customHeight="1">
      <c r="A1" s="43"/>
      <c r="B1" s="44" t="s">
        <v>5587</v>
      </c>
      <c r="C1" s="45" t="s">
        <v>1433</v>
      </c>
      <c r="D1" s="1918" t="s">
        <v>1836</v>
      </c>
      <c r="E1" s="183" t="s">
        <v>1837</v>
      </c>
      <c r="F1" s="217" t="s">
        <v>5587</v>
      </c>
      <c r="G1" s="58" t="s">
        <v>1433</v>
      </c>
      <c r="H1" s="702" t="s">
        <v>1918</v>
      </c>
      <c r="I1" s="1861" t="s">
        <v>1917</v>
      </c>
    </row>
    <row r="2" spans="1:9" ht="17.649999999999999" customHeight="1">
      <c r="A2" s="34"/>
      <c r="B2" s="80" t="str">
        <f>'Data Sheet'!$C$25</f>
        <v xml:space="preserve"> Niagara Mohawk Power Corporation </v>
      </c>
      <c r="C2" s="218" t="s">
        <v>5605</v>
      </c>
      <c r="D2" s="696" t="s">
        <v>1934</v>
      </c>
      <c r="E2" s="1925"/>
      <c r="F2" s="79" t="str">
        <f>'Data Sheet'!$C$25</f>
        <v xml:space="preserve"> Niagara Mohawk Power Corporation </v>
      </c>
      <c r="G2" s="57" t="s">
        <v>5605</v>
      </c>
      <c r="H2" s="695" t="s">
        <v>3394</v>
      </c>
      <c r="I2" s="193"/>
    </row>
    <row r="3" spans="1:9" ht="17.649999999999999" customHeight="1">
      <c r="A3" s="37"/>
      <c r="B3" s="219"/>
      <c r="C3" s="220" t="s">
        <v>5611</v>
      </c>
      <c r="D3" s="755" t="str">
        <f>'Data Sheet'!$C$40</f>
        <v>June 1, 2015</v>
      </c>
      <c r="E3" s="703" t="str">
        <f>'Data Sheet'!$C$38</f>
        <v>December 31, 2014</v>
      </c>
      <c r="F3" s="37"/>
      <c r="G3" s="115" t="s">
        <v>5611</v>
      </c>
      <c r="H3" s="748" t="str">
        <f>'Data Sheet'!$C$40</f>
        <v>June 1, 2015</v>
      </c>
      <c r="I3" s="257" t="str">
        <f>'Data Sheet'!$C$38</f>
        <v>December 31, 2014</v>
      </c>
    </row>
    <row r="4" spans="1:9" ht="21" customHeight="1">
      <c r="A4" s="31" t="s">
        <v>3395</v>
      </c>
      <c r="B4" s="32"/>
      <c r="C4" s="32"/>
      <c r="D4" s="32"/>
      <c r="E4" s="33"/>
      <c r="F4" s="31" t="s">
        <v>3396</v>
      </c>
      <c r="G4" s="32"/>
      <c r="H4" s="32"/>
      <c r="I4" s="501"/>
    </row>
    <row r="5" spans="1:9" ht="19.899999999999999" customHeight="1">
      <c r="A5" s="221"/>
      <c r="B5" s="118" t="s">
        <v>3397</v>
      </c>
      <c r="C5" s="884" t="s">
        <v>3398</v>
      </c>
      <c r="D5" s="119"/>
      <c r="E5" s="128"/>
      <c r="F5" s="117"/>
      <c r="G5" s="35"/>
      <c r="H5" s="30"/>
      <c r="I5" s="72"/>
    </row>
    <row r="6" spans="1:9" ht="17.649999999999999" customHeight="1">
      <c r="A6" s="221"/>
      <c r="B6" s="118" t="s">
        <v>3399</v>
      </c>
      <c r="C6" s="884" t="s">
        <v>3400</v>
      </c>
      <c r="D6" s="119"/>
      <c r="E6" s="128"/>
      <c r="F6" s="117"/>
      <c r="G6" s="35"/>
      <c r="H6" s="30"/>
      <c r="I6" s="72"/>
    </row>
    <row r="7" spans="1:9" ht="17.649999999999999" customHeight="1">
      <c r="A7" s="221"/>
      <c r="B7" s="118" t="s">
        <v>3401</v>
      </c>
      <c r="C7" s="884" t="s">
        <v>3402</v>
      </c>
      <c r="D7" s="119"/>
      <c r="E7" s="128"/>
      <c r="F7" s="117"/>
      <c r="G7" s="35"/>
      <c r="H7" s="30"/>
      <c r="I7" s="72"/>
    </row>
    <row r="8" spans="1:9" ht="17.649999999999999" customHeight="1">
      <c r="A8" s="222"/>
      <c r="B8" s="122" t="s">
        <v>3403</v>
      </c>
      <c r="C8" s="122" t="s">
        <v>3404</v>
      </c>
      <c r="D8" s="223"/>
      <c r="E8" s="130"/>
      <c r="F8" s="31"/>
      <c r="G8" s="224"/>
      <c r="H8" s="38"/>
      <c r="I8" s="72"/>
    </row>
    <row r="9" spans="1:9" ht="17.649999999999999" customHeight="1">
      <c r="A9" s="34"/>
      <c r="B9" s="52"/>
      <c r="C9" s="35"/>
      <c r="D9" s="60"/>
      <c r="E9" s="703" t="s">
        <v>3405</v>
      </c>
      <c r="F9" s="31" t="s">
        <v>3405</v>
      </c>
      <c r="G9" s="63"/>
      <c r="H9" s="225"/>
      <c r="I9" s="226"/>
    </row>
    <row r="10" spans="1:9" ht="17.649999999999999" customHeight="1">
      <c r="A10" s="51"/>
      <c r="B10" s="35"/>
      <c r="C10" s="35"/>
      <c r="D10" s="60"/>
      <c r="E10" s="39"/>
      <c r="F10" s="117"/>
      <c r="G10" s="60" t="s">
        <v>3406</v>
      </c>
      <c r="H10" s="696" t="s">
        <v>3407</v>
      </c>
      <c r="I10" s="193" t="s">
        <v>1843</v>
      </c>
    </row>
    <row r="11" spans="1:9" ht="17.649999999999999" customHeight="1">
      <c r="A11" s="146" t="s">
        <v>1843</v>
      </c>
      <c r="B11" s="35" t="s">
        <v>3408</v>
      </c>
      <c r="C11" s="35"/>
      <c r="D11" s="227" t="s">
        <v>3409</v>
      </c>
      <c r="E11" s="39"/>
      <c r="F11" s="704" t="s">
        <v>3410</v>
      </c>
      <c r="G11" s="227" t="s">
        <v>3411</v>
      </c>
      <c r="H11" s="696" t="s">
        <v>2684</v>
      </c>
      <c r="I11" s="193" t="s">
        <v>1846</v>
      </c>
    </row>
    <row r="12" spans="1:9" ht="17.649999999999999" customHeight="1">
      <c r="A12" s="146" t="s">
        <v>1846</v>
      </c>
      <c r="B12" s="52"/>
      <c r="C12" s="35"/>
      <c r="D12" s="227" t="s">
        <v>3412</v>
      </c>
      <c r="E12" s="705" t="s">
        <v>3413</v>
      </c>
      <c r="F12" s="117"/>
      <c r="G12" s="227" t="s">
        <v>3414</v>
      </c>
      <c r="H12" s="64"/>
      <c r="I12" s="49"/>
    </row>
    <row r="13" spans="1:9" ht="17.649999999999999" customHeight="1">
      <c r="A13" s="34"/>
      <c r="B13" s="57"/>
      <c r="C13" s="30"/>
      <c r="D13" s="227"/>
      <c r="E13" s="39"/>
      <c r="F13" s="704" t="s">
        <v>3233</v>
      </c>
      <c r="G13" s="227"/>
      <c r="H13" s="64"/>
      <c r="I13" s="49"/>
    </row>
    <row r="14" spans="1:9" ht="17.649999999999999" customHeight="1">
      <c r="A14" s="37"/>
      <c r="B14" s="55" t="s">
        <v>3230</v>
      </c>
      <c r="C14" s="32"/>
      <c r="D14" s="205" t="s">
        <v>3231</v>
      </c>
      <c r="E14" s="703" t="s">
        <v>3232</v>
      </c>
      <c r="F14" s="31"/>
      <c r="G14" s="205" t="s">
        <v>2512</v>
      </c>
      <c r="H14" s="700" t="s">
        <v>2513</v>
      </c>
      <c r="I14" s="132"/>
    </row>
    <row r="15" spans="1:9" ht="17.649999999999999" customHeight="1">
      <c r="A15" s="146"/>
      <c r="B15" s="1440" t="s">
        <v>3415</v>
      </c>
      <c r="C15" s="30"/>
      <c r="D15" s="227"/>
      <c r="E15" s="39"/>
      <c r="F15" s="197"/>
      <c r="G15" s="1449"/>
      <c r="H15" s="227"/>
      <c r="I15" s="49"/>
    </row>
    <row r="16" spans="1:9" ht="17.649999999999999" customHeight="1">
      <c r="A16" s="716">
        <v>1</v>
      </c>
      <c r="B16" s="1441" t="s">
        <v>3243</v>
      </c>
      <c r="C16" s="38"/>
      <c r="D16" s="228"/>
      <c r="E16" s="229"/>
      <c r="F16" s="230"/>
      <c r="G16" s="1450"/>
      <c r="H16" s="867"/>
      <c r="I16" s="194">
        <v>1</v>
      </c>
    </row>
    <row r="17" spans="1:9" ht="17.649999999999999" customHeight="1">
      <c r="A17" s="147">
        <v>2</v>
      </c>
      <c r="B17" s="1441" t="s">
        <v>3244</v>
      </c>
      <c r="C17" s="38"/>
      <c r="D17" s="1443"/>
      <c r="E17" s="1444"/>
      <c r="F17" s="197"/>
      <c r="G17" s="1450"/>
      <c r="H17" s="866"/>
      <c r="I17" s="194">
        <v>2</v>
      </c>
    </row>
    <row r="18" spans="1:9" ht="17.649999999999999" customHeight="1">
      <c r="A18" s="147">
        <v>3</v>
      </c>
      <c r="B18" s="1284" t="s">
        <v>3245</v>
      </c>
      <c r="C18" s="32"/>
      <c r="D18" s="231"/>
      <c r="E18" s="240"/>
      <c r="F18" s="232"/>
      <c r="G18" s="1450"/>
      <c r="H18" s="866"/>
      <c r="I18" s="194">
        <v>3</v>
      </c>
    </row>
    <row r="19" spans="1:9" ht="17.649999999999999" customHeight="1">
      <c r="A19" s="147">
        <v>4</v>
      </c>
      <c r="B19" s="1284" t="s">
        <v>3246</v>
      </c>
      <c r="C19" s="32"/>
      <c r="D19" s="231"/>
      <c r="E19" s="240"/>
      <c r="F19" s="197"/>
      <c r="G19" s="1450"/>
      <c r="H19" s="866"/>
      <c r="I19" s="194">
        <v>4</v>
      </c>
    </row>
    <row r="20" spans="1:9" ht="17.649999999999999" customHeight="1">
      <c r="A20" s="147">
        <v>5</v>
      </c>
      <c r="B20" s="1284" t="s">
        <v>3247</v>
      </c>
      <c r="C20" s="32"/>
      <c r="D20" s="231"/>
      <c r="E20" s="240"/>
      <c r="F20" s="232"/>
      <c r="G20" s="1450"/>
      <c r="H20" s="866"/>
      <c r="I20" s="194">
        <v>5</v>
      </c>
    </row>
    <row r="21" spans="1:9" ht="17.649999999999999" customHeight="1">
      <c r="A21" s="147">
        <v>6</v>
      </c>
      <c r="B21" s="1284" t="s">
        <v>3248</v>
      </c>
      <c r="C21" s="32"/>
      <c r="D21" s="150">
        <f>SUM(D16:D20)</f>
        <v>0</v>
      </c>
      <c r="E21" s="233"/>
      <c r="F21" s="197"/>
      <c r="G21" s="234"/>
      <c r="H21" s="866">
        <f>SUM(H16:H20)</f>
        <v>0</v>
      </c>
      <c r="I21" s="194">
        <v>6</v>
      </c>
    </row>
    <row r="22" spans="1:9" ht="17.649999999999999" customHeight="1">
      <c r="A22" s="147">
        <v>7</v>
      </c>
      <c r="B22" s="1284" t="s">
        <v>3249</v>
      </c>
      <c r="C22" s="32"/>
      <c r="D22" s="235"/>
      <c r="E22" s="236"/>
      <c r="F22" s="202"/>
      <c r="G22" s="237"/>
      <c r="H22" s="204"/>
      <c r="I22" s="194">
        <v>7</v>
      </c>
    </row>
    <row r="23" spans="1:9" ht="17.649999999999999" customHeight="1">
      <c r="A23" s="147">
        <v>8</v>
      </c>
      <c r="B23" s="1284" t="s">
        <v>3250</v>
      </c>
      <c r="C23" s="32"/>
      <c r="D23" s="231"/>
      <c r="E23" s="1445"/>
      <c r="F23" s="1451"/>
      <c r="G23" s="231"/>
      <c r="H23" s="866"/>
      <c r="I23" s="194">
        <v>8</v>
      </c>
    </row>
    <row r="24" spans="1:9" ht="17.649999999999999" customHeight="1">
      <c r="A24" s="147">
        <v>9</v>
      </c>
      <c r="B24" s="1284" t="s">
        <v>3251</v>
      </c>
      <c r="C24" s="32"/>
      <c r="D24" s="231"/>
      <c r="E24" s="1445"/>
      <c r="F24" s="1451"/>
      <c r="G24" s="231"/>
      <c r="H24" s="866"/>
      <c r="I24" s="194">
        <v>9</v>
      </c>
    </row>
    <row r="25" spans="1:9" ht="17.649999999999999" customHeight="1">
      <c r="A25" s="147">
        <v>10</v>
      </c>
      <c r="B25" s="1284" t="s">
        <v>3252</v>
      </c>
      <c r="C25" s="32"/>
      <c r="D25" s="150">
        <f>D23+D24</f>
        <v>0</v>
      </c>
      <c r="E25" s="1446"/>
      <c r="F25" s="238"/>
      <c r="G25" s="239"/>
      <c r="H25" s="866">
        <f>H23+H24</f>
        <v>0</v>
      </c>
      <c r="I25" s="194">
        <v>10</v>
      </c>
    </row>
    <row r="26" spans="1:9" ht="17.649999999999999" customHeight="1">
      <c r="A26" s="147">
        <v>11</v>
      </c>
      <c r="B26" s="1284" t="s">
        <v>3253</v>
      </c>
      <c r="C26" s="32"/>
      <c r="D26" s="231"/>
      <c r="E26" s="1445"/>
      <c r="F26" s="1451"/>
      <c r="G26" s="231"/>
      <c r="H26" s="866"/>
      <c r="I26" s="194">
        <v>11</v>
      </c>
    </row>
    <row r="27" spans="1:9" ht="17.649999999999999" customHeight="1">
      <c r="A27" s="147">
        <v>12</v>
      </c>
      <c r="B27" s="1284" t="s">
        <v>3254</v>
      </c>
      <c r="C27" s="32"/>
      <c r="D27" s="231"/>
      <c r="E27" s="1445"/>
      <c r="F27" s="1451"/>
      <c r="G27" s="231"/>
      <c r="H27" s="866"/>
      <c r="I27" s="194">
        <v>12</v>
      </c>
    </row>
    <row r="28" spans="1:9" ht="17.649999999999999" customHeight="1">
      <c r="A28" s="147">
        <v>13</v>
      </c>
      <c r="B28" s="1284" t="s">
        <v>3255</v>
      </c>
      <c r="C28" s="32"/>
      <c r="D28" s="231"/>
      <c r="E28" s="240"/>
      <c r="F28" s="1452"/>
      <c r="G28" s="231"/>
      <c r="H28" s="866"/>
      <c r="I28" s="194">
        <v>13</v>
      </c>
    </row>
    <row r="29" spans="1:9" ht="17.649999999999999" customHeight="1">
      <c r="A29" s="146">
        <v>14</v>
      </c>
      <c r="B29" s="1442" t="s">
        <v>3256</v>
      </c>
      <c r="C29" s="35"/>
      <c r="D29" s="172">
        <f>D21+D25+D26+D27-D28</f>
        <v>0</v>
      </c>
      <c r="E29" s="1447"/>
      <c r="F29" s="242"/>
      <c r="G29" s="243"/>
      <c r="H29" s="1453">
        <f>H21+H25+H26+H27-H28</f>
        <v>0</v>
      </c>
      <c r="I29" s="193">
        <v>14</v>
      </c>
    </row>
    <row r="30" spans="1:9" ht="17.649999999999999" customHeight="1">
      <c r="A30" s="316"/>
      <c r="B30" s="1284" t="s">
        <v>3257</v>
      </c>
      <c r="C30" s="32"/>
      <c r="D30" s="150"/>
      <c r="E30" s="1447"/>
      <c r="F30" s="232"/>
      <c r="G30" s="234"/>
      <c r="H30" s="866"/>
      <c r="I30" s="257"/>
    </row>
    <row r="31" spans="1:9" ht="17.649999999999999" customHeight="1">
      <c r="A31" s="147">
        <v>15</v>
      </c>
      <c r="B31" s="1284" t="s">
        <v>3258</v>
      </c>
      <c r="C31" s="32"/>
      <c r="D31" s="231"/>
      <c r="E31" s="1447"/>
      <c r="F31" s="232"/>
      <c r="G31" s="234"/>
      <c r="H31" s="1450"/>
      <c r="I31" s="194">
        <v>15</v>
      </c>
    </row>
    <row r="32" spans="1:9" ht="17.649999999999999" customHeight="1">
      <c r="A32" s="147">
        <v>16</v>
      </c>
      <c r="B32" s="1284" t="s">
        <v>3259</v>
      </c>
      <c r="C32" s="32"/>
      <c r="D32" s="231"/>
      <c r="E32" s="1447"/>
      <c r="F32" s="232"/>
      <c r="G32" s="234"/>
      <c r="H32" s="1450"/>
      <c r="I32" s="194">
        <v>16</v>
      </c>
    </row>
    <row r="33" spans="1:9" ht="17.649999999999999" customHeight="1">
      <c r="A33" s="147">
        <v>17</v>
      </c>
      <c r="B33" s="1284" t="s">
        <v>3260</v>
      </c>
      <c r="C33" s="32"/>
      <c r="D33" s="231"/>
      <c r="E33" s="1448"/>
      <c r="F33" s="202"/>
      <c r="G33" s="239"/>
      <c r="H33" s="1454"/>
      <c r="I33" s="194">
        <v>17</v>
      </c>
    </row>
    <row r="34" spans="1:9" ht="17.649999999999999" customHeight="1">
      <c r="A34" s="147">
        <v>18</v>
      </c>
      <c r="B34" s="1284" t="s">
        <v>3261</v>
      </c>
      <c r="C34" s="32"/>
      <c r="D34" s="231"/>
      <c r="E34" s="1445"/>
      <c r="F34" s="1451"/>
      <c r="G34" s="231"/>
      <c r="H34" s="1454"/>
      <c r="I34" s="194">
        <v>18</v>
      </c>
    </row>
    <row r="35" spans="1:9" ht="17.649999999999999" customHeight="1">
      <c r="A35" s="147">
        <v>19</v>
      </c>
      <c r="B35" s="1284" t="s">
        <v>3262</v>
      </c>
      <c r="C35" s="32"/>
      <c r="D35" s="231"/>
      <c r="E35" s="1445"/>
      <c r="F35" s="1451"/>
      <c r="G35" s="231"/>
      <c r="H35" s="1454"/>
      <c r="I35" s="194">
        <v>19</v>
      </c>
    </row>
    <row r="36" spans="1:9" ht="17.649999999999999" customHeight="1">
      <c r="A36" s="147">
        <v>20</v>
      </c>
      <c r="B36" s="1284" t="s">
        <v>3263</v>
      </c>
      <c r="C36" s="32"/>
      <c r="D36" s="231"/>
      <c r="E36" s="1445"/>
      <c r="F36" s="1451"/>
      <c r="G36" s="231"/>
      <c r="H36" s="1454"/>
      <c r="I36" s="194">
        <v>20</v>
      </c>
    </row>
    <row r="37" spans="1:9" ht="17.649999999999999" customHeight="1">
      <c r="A37" s="147">
        <v>21</v>
      </c>
      <c r="B37" s="1284" t="s">
        <v>2496</v>
      </c>
      <c r="C37" s="32"/>
      <c r="D37" s="231"/>
      <c r="E37" s="1445"/>
      <c r="F37" s="1451"/>
      <c r="G37" s="231"/>
      <c r="H37" s="1454"/>
      <c r="I37" s="194">
        <v>21</v>
      </c>
    </row>
    <row r="38" spans="1:9" ht="17.649999999999999" customHeight="1">
      <c r="A38" s="146">
        <v>22</v>
      </c>
      <c r="B38" s="1442" t="s">
        <v>3264</v>
      </c>
      <c r="C38" s="35"/>
      <c r="D38" s="241">
        <f>SUM(D35:D37)</f>
        <v>0</v>
      </c>
      <c r="E38" s="1447"/>
      <c r="F38" s="242"/>
      <c r="G38" s="243"/>
      <c r="H38" s="1455">
        <f>SUM(H35:H37)</f>
        <v>0</v>
      </c>
      <c r="I38" s="193">
        <v>22</v>
      </c>
    </row>
    <row r="39" spans="1:9" ht="17.649999999999999" customHeight="1">
      <c r="A39" s="316"/>
      <c r="B39" s="1284" t="s">
        <v>3265</v>
      </c>
      <c r="C39" s="32"/>
      <c r="D39" s="150"/>
      <c r="E39" s="1448"/>
      <c r="F39" s="202"/>
      <c r="G39" s="239"/>
      <c r="H39" s="1454"/>
      <c r="I39" s="257"/>
    </row>
    <row r="40" spans="1:9">
      <c r="A40" s="71"/>
      <c r="B40" s="35"/>
      <c r="C40" s="35"/>
      <c r="D40" s="139"/>
      <c r="E40" s="39"/>
      <c r="F40" s="117"/>
      <c r="G40" s="139"/>
      <c r="H40" s="30"/>
      <c r="I40" s="72"/>
    </row>
    <row r="41" spans="1:9">
      <c r="A41" s="71"/>
      <c r="B41" s="35"/>
      <c r="C41" s="35"/>
      <c r="D41" s="139"/>
      <c r="E41" s="39"/>
      <c r="F41" s="117"/>
      <c r="G41" s="139"/>
      <c r="H41" s="30"/>
      <c r="I41" s="72"/>
    </row>
    <row r="42" spans="1:9">
      <c r="A42" s="34"/>
      <c r="B42" s="35"/>
      <c r="C42" s="35"/>
      <c r="D42" s="139"/>
      <c r="E42" s="39"/>
      <c r="F42" s="117"/>
      <c r="G42" s="139"/>
      <c r="H42" s="30"/>
      <c r="I42" s="72"/>
    </row>
    <row r="43" spans="1:9">
      <c r="A43" s="34"/>
      <c r="B43" s="30"/>
      <c r="C43" s="35"/>
      <c r="D43" s="139"/>
      <c r="E43" s="39"/>
      <c r="F43" s="34"/>
      <c r="G43" s="139"/>
      <c r="H43" s="30"/>
      <c r="I43" s="72"/>
    </row>
    <row r="44" spans="1:9">
      <c r="A44" s="34"/>
      <c r="B44" s="35"/>
      <c r="C44" s="35"/>
      <c r="D44" s="139"/>
      <c r="E44" s="39"/>
      <c r="F44" s="34"/>
      <c r="G44" s="139"/>
      <c r="H44" s="30"/>
      <c r="I44" s="72"/>
    </row>
    <row r="45" spans="1:9">
      <c r="A45" s="34"/>
      <c r="B45" s="30"/>
      <c r="C45" s="35"/>
      <c r="D45" s="139"/>
      <c r="E45" s="39"/>
      <c r="F45" s="117"/>
      <c r="G45" s="139"/>
      <c r="H45" s="30"/>
      <c r="I45" s="72"/>
    </row>
    <row r="46" spans="1:9">
      <c r="A46" s="34"/>
      <c r="B46" s="30"/>
      <c r="C46" s="35"/>
      <c r="D46" s="139"/>
      <c r="E46" s="39"/>
      <c r="F46" s="34"/>
      <c r="G46" s="139"/>
      <c r="H46" s="30"/>
      <c r="I46" s="72"/>
    </row>
    <row r="47" spans="1:9">
      <c r="A47" s="34"/>
      <c r="B47" s="30"/>
      <c r="C47" s="35"/>
      <c r="D47" s="139"/>
      <c r="E47" s="39"/>
      <c r="F47" s="34"/>
      <c r="G47" s="139"/>
      <c r="H47" s="30"/>
      <c r="I47" s="72"/>
    </row>
    <row r="48" spans="1:9">
      <c r="A48" s="34"/>
      <c r="B48" s="30"/>
      <c r="C48" s="35"/>
      <c r="D48" s="139"/>
      <c r="E48" s="39"/>
      <c r="F48" s="34"/>
      <c r="G48" s="139"/>
      <c r="H48" s="30"/>
      <c r="I48" s="72"/>
    </row>
    <row r="49" spans="1:9">
      <c r="A49" s="34"/>
      <c r="B49" s="30"/>
      <c r="C49" s="35"/>
      <c r="D49" s="139"/>
      <c r="E49" s="39"/>
      <c r="F49" s="34"/>
      <c r="G49" s="139"/>
      <c r="H49" s="30"/>
      <c r="I49" s="72"/>
    </row>
    <row r="50" spans="1:9">
      <c r="A50" s="34"/>
      <c r="B50" s="30"/>
      <c r="C50" s="35"/>
      <c r="D50" s="139"/>
      <c r="E50" s="39"/>
      <c r="F50" s="34"/>
      <c r="G50" s="139"/>
      <c r="H50" s="30"/>
      <c r="I50" s="72"/>
    </row>
    <row r="51" spans="1:9">
      <c r="A51" s="34"/>
      <c r="B51" s="30"/>
      <c r="C51" s="35"/>
      <c r="D51" s="139"/>
      <c r="E51" s="39"/>
      <c r="F51" s="34"/>
      <c r="G51" s="139"/>
      <c r="H51" s="30"/>
      <c r="I51" s="72"/>
    </row>
    <row r="52" spans="1:9">
      <c r="A52" s="34"/>
      <c r="B52" s="30"/>
      <c r="C52" s="35"/>
      <c r="D52" s="139"/>
      <c r="E52" s="39"/>
      <c r="F52" s="34"/>
      <c r="G52" s="139"/>
      <c r="H52" s="30"/>
      <c r="I52" s="72"/>
    </row>
    <row r="53" spans="1:9">
      <c r="A53" s="34"/>
      <c r="B53" s="30"/>
      <c r="C53" s="35"/>
      <c r="D53" s="139"/>
      <c r="E53" s="39"/>
      <c r="F53" s="34"/>
      <c r="G53" s="139"/>
      <c r="H53" s="30"/>
      <c r="I53" s="72"/>
    </row>
    <row r="54" spans="1:9" ht="15.75" thickBot="1">
      <c r="A54" s="40"/>
      <c r="B54" s="41"/>
      <c r="C54" s="42"/>
      <c r="D54" s="141"/>
      <c r="E54" s="182"/>
      <c r="F54" s="40"/>
      <c r="G54" s="141"/>
      <c r="H54" s="41"/>
      <c r="I54" s="112"/>
    </row>
    <row r="55" spans="1:9">
      <c r="A55" s="30"/>
      <c r="B55" s="30"/>
      <c r="C55" s="35"/>
      <c r="D55" s="139"/>
      <c r="E55" s="30"/>
      <c r="F55" s="30"/>
      <c r="G55" s="139"/>
      <c r="H55" s="30"/>
    </row>
    <row r="56" spans="1:9">
      <c r="A56" s="17" t="s">
        <v>2599</v>
      </c>
      <c r="B56" s="30"/>
      <c r="C56" s="35"/>
      <c r="D56" s="139"/>
      <c r="E56" s="30"/>
      <c r="F56" s="17" t="s">
        <v>2599</v>
      </c>
      <c r="G56" s="139"/>
      <c r="H56" s="30"/>
    </row>
    <row r="57" spans="1:9">
      <c r="A57" s="35" t="s">
        <v>3266</v>
      </c>
      <c r="B57" s="68"/>
      <c r="C57" s="68"/>
      <c r="D57" s="143"/>
      <c r="E57" s="35"/>
      <c r="F57" s="143" t="s">
        <v>3267</v>
      </c>
      <c r="G57" s="68"/>
      <c r="H57" s="35"/>
      <c r="I57" s="68"/>
    </row>
    <row r="58" spans="1:9">
      <c r="A58" s="30"/>
      <c r="B58" s="30"/>
      <c r="C58" s="30"/>
      <c r="D58" s="139"/>
      <c r="E58" s="30"/>
      <c r="F58" s="30"/>
      <c r="G58" s="139"/>
      <c r="H58" s="30"/>
    </row>
    <row r="59" spans="1:9">
      <c r="A59" s="30"/>
      <c r="B59" s="30"/>
      <c r="C59" s="30"/>
      <c r="D59" s="139"/>
      <c r="E59" s="30"/>
      <c r="F59" s="30"/>
      <c r="G59" s="139"/>
      <c r="H59" s="30"/>
    </row>
    <row r="60" spans="1:9">
      <c r="A60" s="30"/>
      <c r="B60" s="30"/>
      <c r="C60" s="30"/>
      <c r="D60" s="139"/>
      <c r="E60" s="30"/>
      <c r="F60" s="30"/>
      <c r="G60" s="139"/>
      <c r="H60" s="30"/>
    </row>
    <row r="61" spans="1:9">
      <c r="A61" s="30"/>
      <c r="B61" s="30"/>
      <c r="C61" s="30"/>
      <c r="D61" s="139"/>
      <c r="E61" s="30"/>
      <c r="F61" s="30"/>
      <c r="G61" s="139"/>
      <c r="H61" s="30"/>
    </row>
    <row r="62" spans="1:9">
      <c r="A62" s="30"/>
      <c r="B62" s="30"/>
      <c r="C62" s="30"/>
      <c r="D62" s="139"/>
      <c r="E62" s="30"/>
      <c r="F62" s="30"/>
      <c r="G62" s="139"/>
      <c r="H62" s="30"/>
    </row>
    <row r="63" spans="1:9">
      <c r="A63" s="30"/>
      <c r="B63" s="30"/>
      <c r="C63" s="30"/>
      <c r="D63" s="139"/>
      <c r="E63" s="30"/>
      <c r="F63" s="30"/>
      <c r="G63" s="139"/>
      <c r="H63" s="30"/>
    </row>
    <row r="64" spans="1:9">
      <c r="A64" s="30"/>
      <c r="B64" s="30"/>
      <c r="C64" s="30"/>
      <c r="D64" s="139"/>
      <c r="E64" s="30"/>
      <c r="F64" s="30"/>
      <c r="G64" s="139"/>
      <c r="H64" s="30"/>
    </row>
    <row r="65" spans="1:8">
      <c r="A65" s="30"/>
      <c r="B65"/>
      <c r="C65" s="30"/>
      <c r="D65" s="139"/>
      <c r="E65" s="30"/>
      <c r="F65" s="30"/>
      <c r="G65" s="139"/>
      <c r="H65" s="30"/>
    </row>
    <row r="66" spans="1:8">
      <c r="A66" s="30"/>
      <c r="B66"/>
      <c r="C66" s="30"/>
      <c r="D66" s="139"/>
      <c r="E66" s="30"/>
      <c r="F66" s="30"/>
      <c r="G66" s="139"/>
      <c r="H66" s="30"/>
    </row>
    <row r="67" spans="1:8">
      <c r="A67" s="30"/>
      <c r="B67"/>
      <c r="C67" s="30"/>
      <c r="D67" s="139"/>
      <c r="E67" s="30"/>
      <c r="F67" s="30"/>
      <c r="G67" s="139"/>
      <c r="H67" s="30"/>
    </row>
    <row r="68" spans="1:8">
      <c r="A68" s="30"/>
      <c r="B68"/>
      <c r="C68" s="30"/>
      <c r="D68" s="139"/>
      <c r="E68" s="30"/>
      <c r="F68" s="30"/>
      <c r="G68" s="139"/>
      <c r="H68" s="30"/>
    </row>
    <row r="69" spans="1:8">
      <c r="A69" s="30"/>
      <c r="B69"/>
      <c r="C69" s="30"/>
      <c r="D69" s="139"/>
      <c r="E69" s="30"/>
      <c r="F69" s="30"/>
      <c r="G69" s="139"/>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51"/>
      <c r="C152" s="17"/>
      <c r="D152" s="17"/>
      <c r="E152" s="17"/>
      <c r="F152" s="451"/>
    </row>
  </sheetData>
  <printOptions horizontalCentered="1" verticalCentered="1"/>
  <pageMargins left="0.5" right="0.5" top="0.5" bottom="0.5" header="0.5" footer="0.5"/>
  <pageSetup scale="73"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H70"/>
  <sheetViews>
    <sheetView defaultGridColor="0" topLeftCell="A28" colorId="22" zoomScale="75" zoomScaleNormal="85" workbookViewId="0">
      <selection activeCell="E51" sqref="E51"/>
    </sheetView>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2536" t="s">
        <v>3136</v>
      </c>
      <c r="B2" s="2536"/>
      <c r="C2" s="2536"/>
      <c r="D2" s="2536"/>
      <c r="E2" s="2536"/>
      <c r="F2" s="2536"/>
      <c r="G2" s="7"/>
      <c r="H2" s="7"/>
    </row>
    <row r="3" spans="1:8" ht="15" customHeight="1">
      <c r="A3" s="2537" t="s">
        <v>3137</v>
      </c>
      <c r="B3" s="2537"/>
      <c r="C3" s="2537"/>
      <c r="D3" s="2537"/>
      <c r="E3" s="2537"/>
      <c r="F3" s="2537"/>
      <c r="G3" s="8"/>
      <c r="H3" s="8"/>
    </row>
    <row r="4" spans="1:8" ht="15" customHeight="1">
      <c r="A4" s="839"/>
      <c r="B4" s="7"/>
      <c r="C4" s="7"/>
      <c r="D4" s="7"/>
      <c r="E4" s="7"/>
      <c r="F4" s="7"/>
      <c r="G4" s="7"/>
      <c r="H4" s="7"/>
    </row>
    <row r="5" spans="1:8">
      <c r="A5" s="13"/>
      <c r="B5" s="7"/>
      <c r="C5" s="7"/>
      <c r="D5" s="7"/>
      <c r="E5" s="7"/>
      <c r="F5" s="7"/>
      <c r="G5" s="7"/>
      <c r="H5" s="7"/>
    </row>
    <row r="6" spans="1:8">
      <c r="A6" s="838"/>
      <c r="B6" s="7"/>
      <c r="C6" s="7"/>
      <c r="D6" s="7"/>
      <c r="E6" s="7"/>
      <c r="F6" s="7"/>
      <c r="G6" s="7"/>
      <c r="H6" s="7"/>
    </row>
    <row r="7" spans="1:8" ht="15.75">
      <c r="A7" s="2538" t="s">
        <v>3138</v>
      </c>
      <c r="B7" s="2538"/>
      <c r="C7" s="2538"/>
      <c r="D7" s="2538"/>
      <c r="E7" s="2538"/>
      <c r="F7" s="2538"/>
      <c r="G7" s="7"/>
      <c r="H7" s="7"/>
    </row>
    <row r="8" spans="1:8" ht="18.600000000000001" customHeight="1">
      <c r="B8" s="7"/>
      <c r="C8" s="7"/>
      <c r="D8" s="7"/>
      <c r="E8" s="7"/>
      <c r="F8" s="7"/>
      <c r="G8" s="7"/>
      <c r="H8" s="7"/>
    </row>
    <row r="9" spans="1:8" ht="57.6" customHeight="1">
      <c r="A9" s="2534" t="s">
        <v>1121</v>
      </c>
      <c r="B9" s="2534"/>
      <c r="C9" s="2534"/>
      <c r="D9" s="2534"/>
      <c r="E9" s="2534"/>
      <c r="F9" s="2534"/>
      <c r="G9" s="7"/>
      <c r="H9" s="7"/>
    </row>
    <row r="10" spans="1:8" ht="16.149999999999999" customHeight="1">
      <c r="A10"/>
      <c r="B10" s="7"/>
      <c r="C10" s="7"/>
      <c r="D10" s="7"/>
      <c r="E10" s="7"/>
      <c r="F10" s="7"/>
      <c r="G10" s="7"/>
      <c r="H10" s="7"/>
    </row>
    <row r="11" spans="1:8" ht="48.6" customHeight="1">
      <c r="A11" s="2534" t="s">
        <v>1122</v>
      </c>
      <c r="B11" s="2534"/>
      <c r="C11" s="2534"/>
      <c r="D11" s="2534"/>
      <c r="E11" s="2534"/>
      <c r="F11" s="2534"/>
      <c r="G11" s="7"/>
      <c r="H11" s="7"/>
    </row>
    <row r="12" spans="1:8">
      <c r="A12" s="7"/>
      <c r="B12" s="7"/>
      <c r="C12" s="7"/>
      <c r="D12" s="7"/>
      <c r="E12" s="7"/>
      <c r="F12" s="7"/>
      <c r="G12" s="7"/>
      <c r="H12" s="7"/>
    </row>
    <row r="13" spans="1:8" ht="46.15" customHeight="1">
      <c r="A13" s="2534" t="s">
        <v>777</v>
      </c>
      <c r="B13" s="2534"/>
      <c r="C13" s="2534"/>
      <c r="D13" s="2534"/>
      <c r="E13" s="2534"/>
      <c r="F13" s="2534"/>
      <c r="G13" s="7"/>
      <c r="H13" s="7"/>
    </row>
    <row r="14" spans="1:8" ht="15.6" customHeight="1">
      <c r="A14" s="7"/>
      <c r="B14" s="7"/>
      <c r="C14" s="7"/>
      <c r="D14" s="7"/>
      <c r="E14" s="7"/>
      <c r="F14" s="7"/>
      <c r="G14" s="7"/>
      <c r="H14" s="7"/>
    </row>
    <row r="15" spans="1:8" ht="75" customHeight="1">
      <c r="A15" s="2534" t="s">
        <v>1123</v>
      </c>
      <c r="B15" s="2534"/>
      <c r="C15" s="2534"/>
      <c r="D15" s="2534"/>
      <c r="E15" s="2534"/>
      <c r="F15" s="2534"/>
      <c r="G15" s="7"/>
      <c r="H15" s="7"/>
    </row>
    <row r="16" spans="1:8" ht="21" customHeight="1">
      <c r="A16" s="7"/>
      <c r="B16" s="7"/>
      <c r="C16" s="7"/>
      <c r="D16" s="7"/>
      <c r="E16" s="7"/>
      <c r="F16" s="7"/>
      <c r="G16" s="7"/>
      <c r="H16" s="7"/>
    </row>
    <row r="17" spans="1:8" ht="47.45" customHeight="1">
      <c r="A17" s="2534" t="s">
        <v>683</v>
      </c>
      <c r="B17" s="2534"/>
      <c r="C17" s="2534"/>
      <c r="D17" s="2534"/>
      <c r="E17" s="2534"/>
      <c r="F17" s="2534"/>
      <c r="G17" s="7"/>
      <c r="H17" s="7"/>
    </row>
    <row r="18" spans="1:8" ht="15.6" customHeight="1">
      <c r="A18" s="7"/>
      <c r="B18" s="7"/>
      <c r="C18" s="7"/>
      <c r="D18" s="7"/>
      <c r="E18" s="7"/>
      <c r="F18" s="7"/>
      <c r="G18" s="7"/>
      <c r="H18" s="7"/>
    </row>
    <row r="19" spans="1:8" ht="21" customHeight="1">
      <c r="A19" s="2538"/>
      <c r="B19" s="2538"/>
      <c r="C19" s="2538"/>
      <c r="D19" s="2538"/>
      <c r="E19" s="2538"/>
      <c r="F19" s="2538"/>
      <c r="G19" s="7"/>
      <c r="H19" s="7"/>
    </row>
    <row r="20" spans="1:8" ht="15" customHeight="1">
      <c r="A20" s="2534"/>
      <c r="B20" s="2534"/>
      <c r="C20" s="2534"/>
      <c r="D20" s="2534"/>
      <c r="E20" s="2534"/>
      <c r="F20" s="2534"/>
      <c r="G20" s="7"/>
      <c r="H20" s="7"/>
    </row>
    <row r="21" spans="1:8">
      <c r="A21" s="7"/>
      <c r="B21" s="7"/>
      <c r="C21" s="7"/>
      <c r="D21" s="7"/>
      <c r="E21" s="7"/>
      <c r="F21" s="7"/>
      <c r="G21" s="7"/>
      <c r="H21" s="7"/>
    </row>
    <row r="22" spans="1:8" ht="15.75">
      <c r="A22" s="2538" t="s">
        <v>3139</v>
      </c>
      <c r="B22" s="2538"/>
      <c r="C22" s="2538"/>
      <c r="D22" s="2538"/>
      <c r="E22" s="2538"/>
      <c r="F22" s="2538"/>
      <c r="G22" s="7"/>
      <c r="H22" s="7"/>
    </row>
    <row r="23" spans="1:8" ht="72.599999999999994" customHeight="1">
      <c r="A23" s="2534" t="s">
        <v>2910</v>
      </c>
      <c r="B23" s="2534"/>
      <c r="C23" s="2534"/>
      <c r="D23" s="2534"/>
      <c r="E23" s="2534"/>
      <c r="F23" s="2534"/>
      <c r="G23" s="7"/>
      <c r="H23" s="7"/>
    </row>
    <row r="24" spans="1:8">
      <c r="A24" s="7"/>
      <c r="B24" s="7"/>
      <c r="C24" s="7"/>
      <c r="D24" s="7"/>
      <c r="E24" s="7"/>
      <c r="F24" s="7"/>
      <c r="G24" s="7"/>
      <c r="H24" s="7"/>
    </row>
    <row r="25" spans="1:8" ht="22.15" customHeight="1">
      <c r="A25" s="2535" t="s">
        <v>3140</v>
      </c>
      <c r="B25" s="2535"/>
      <c r="C25" s="2535"/>
      <c r="D25" s="2535"/>
      <c r="E25" s="2535"/>
      <c r="F25" s="843"/>
      <c r="G25" s="7"/>
      <c r="H25" s="7"/>
    </row>
    <row r="26" spans="1:8" ht="17.25" customHeight="1">
      <c r="A26" s="2534" t="s">
        <v>685</v>
      </c>
      <c r="B26" s="2534"/>
      <c r="C26" s="2534"/>
      <c r="D26" s="2534"/>
      <c r="E26" s="2534"/>
      <c r="F26" s="2534"/>
      <c r="G26" s="7"/>
      <c r="H26" s="7"/>
    </row>
    <row r="27" spans="1:8">
      <c r="A27" s="7"/>
      <c r="B27" s="7"/>
      <c r="C27" s="7"/>
      <c r="D27" s="7"/>
      <c r="E27" s="7"/>
      <c r="F27" s="7"/>
      <c r="G27" s="7"/>
      <c r="H27" s="7"/>
    </row>
    <row r="28" spans="1:8" ht="15.75">
      <c r="A28" s="2538" t="s">
        <v>3141</v>
      </c>
      <c r="B28" s="2538"/>
      <c r="C28" s="2538"/>
      <c r="D28" s="2538"/>
      <c r="E28" s="2538"/>
      <c r="F28" s="2538"/>
      <c r="G28" s="7"/>
      <c r="H28" s="7"/>
    </row>
    <row r="29" spans="1:8" ht="32.450000000000003" customHeight="1">
      <c r="A29" s="2534" t="s">
        <v>1124</v>
      </c>
      <c r="B29" s="2534"/>
      <c r="C29" s="2534"/>
      <c r="D29" s="2534"/>
      <c r="E29" s="2534"/>
      <c r="F29" s="2534"/>
      <c r="G29" s="7"/>
      <c r="H29" s="7"/>
    </row>
    <row r="30" spans="1:8">
      <c r="A30" s="7"/>
      <c r="B30" s="7"/>
      <c r="C30" s="7"/>
      <c r="D30" s="7"/>
      <c r="E30" s="7"/>
      <c r="F30" s="7"/>
      <c r="G30" s="7"/>
      <c r="H30" s="7"/>
    </row>
    <row r="31" spans="1:8" ht="15.75">
      <c r="A31" s="2538" t="s">
        <v>3142</v>
      </c>
      <c r="B31" s="2538"/>
      <c r="C31" s="2538"/>
      <c r="D31" s="2538"/>
      <c r="E31" s="2538"/>
      <c r="F31" s="2538"/>
      <c r="G31" s="7"/>
      <c r="H31" s="7"/>
    </row>
    <row r="32" spans="1:8" ht="34.9" customHeight="1">
      <c r="A32" s="2534" t="s">
        <v>684</v>
      </c>
      <c r="B32" s="2534"/>
      <c r="C32" s="2534"/>
      <c r="D32" s="2534"/>
      <c r="E32" s="2534"/>
      <c r="F32" s="2534"/>
      <c r="G32" s="7"/>
      <c r="H32" s="7"/>
    </row>
    <row r="33" spans="1:8" ht="12.75" customHeight="1">
      <c r="A33" s="7"/>
      <c r="B33" s="7"/>
      <c r="C33" s="7"/>
      <c r="D33" s="7"/>
      <c r="E33" s="7"/>
      <c r="F33" s="7"/>
      <c r="G33" s="7"/>
      <c r="H33" s="7"/>
    </row>
    <row r="34" spans="1:8" ht="19.899999999999999" customHeight="1">
      <c r="A34" s="2538" t="s">
        <v>3143</v>
      </c>
      <c r="B34" s="2538"/>
      <c r="C34" s="2538"/>
      <c r="D34" s="2538"/>
      <c r="E34" s="2538"/>
      <c r="F34" s="2538"/>
      <c r="G34" s="7"/>
      <c r="H34" s="7"/>
    </row>
    <row r="35" spans="1:8" ht="59.45" customHeight="1">
      <c r="A35" s="2534" t="s">
        <v>686</v>
      </c>
      <c r="B35" s="2534"/>
      <c r="C35" s="2534"/>
      <c r="D35" s="2534"/>
      <c r="E35" s="2534"/>
      <c r="F35" s="2534"/>
      <c r="G35" s="7"/>
      <c r="H35" s="7"/>
    </row>
    <row r="36" spans="1:8" ht="12.75" customHeight="1">
      <c r="A36" s="7"/>
      <c r="B36" s="7"/>
      <c r="C36" s="7"/>
      <c r="D36" s="7"/>
      <c r="E36" s="7"/>
      <c r="F36" s="7"/>
      <c r="G36" s="7"/>
      <c r="H36" s="7"/>
    </row>
    <row r="37" spans="1:8" ht="18" customHeight="1">
      <c r="A37" s="2538" t="s">
        <v>3144</v>
      </c>
      <c r="B37" s="2538"/>
      <c r="C37" s="2538"/>
      <c r="D37" s="2538"/>
      <c r="E37" s="2538"/>
      <c r="F37" s="2538"/>
      <c r="G37" s="7"/>
      <c r="H37" s="7"/>
    </row>
    <row r="38" spans="1:8" ht="34.9" customHeight="1">
      <c r="A38" s="2534" t="s">
        <v>3145</v>
      </c>
      <c r="B38" s="2534"/>
      <c r="C38" s="2534"/>
      <c r="D38" s="2534"/>
      <c r="E38" s="2534"/>
      <c r="F38" s="2534"/>
      <c r="G38" s="7"/>
      <c r="H38" s="7"/>
    </row>
    <row r="39" spans="1:8">
      <c r="A39" s="7"/>
      <c r="B39" s="7"/>
      <c r="C39" s="7"/>
      <c r="D39" s="7"/>
      <c r="E39" s="7"/>
      <c r="F39" s="7"/>
      <c r="G39" s="7"/>
      <c r="H39" s="7"/>
    </row>
    <row r="40" spans="1:8" ht="15.75">
      <c r="B40" s="10"/>
      <c r="C40" s="841" t="s">
        <v>1125</v>
      </c>
      <c r="D40" s="11"/>
      <c r="E40" s="841" t="s">
        <v>1126</v>
      </c>
      <c r="F40" s="12"/>
      <c r="G40" s="10"/>
    </row>
    <row r="41" spans="1:8" ht="15.75">
      <c r="A41" s="840" t="s">
        <v>3146</v>
      </c>
      <c r="B41" s="12"/>
      <c r="C41" s="842" t="s">
        <v>3147</v>
      </c>
      <c r="D41" s="11"/>
      <c r="E41" s="842" t="s">
        <v>3147</v>
      </c>
      <c r="F41" s="11"/>
    </row>
    <row r="42" spans="1:8" ht="18">
      <c r="A42" s="565" t="s">
        <v>3148</v>
      </c>
      <c r="C42" s="9" t="s">
        <v>778</v>
      </c>
      <c r="E42" s="9" t="s">
        <v>790</v>
      </c>
    </row>
    <row r="43" spans="1:8" ht="18">
      <c r="A43" s="565" t="s">
        <v>3149</v>
      </c>
      <c r="C43" s="9" t="s">
        <v>779</v>
      </c>
      <c r="E43" s="9" t="s">
        <v>791</v>
      </c>
    </row>
    <row r="44" spans="1:8" ht="18">
      <c r="A44" s="565" t="s">
        <v>3150</v>
      </c>
      <c r="C44" s="9" t="s">
        <v>780</v>
      </c>
      <c r="E44" s="9" t="s">
        <v>792</v>
      </c>
    </row>
    <row r="45" spans="1:8" ht="18">
      <c r="A45" s="565" t="s">
        <v>3151</v>
      </c>
      <c r="C45" s="9" t="s">
        <v>789</v>
      </c>
      <c r="E45" s="9" t="s">
        <v>793</v>
      </c>
    </row>
    <row r="46" spans="1:8" ht="18">
      <c r="A46" s="565" t="s">
        <v>3152</v>
      </c>
      <c r="C46" s="9" t="s">
        <v>781</v>
      </c>
      <c r="E46" s="9" t="s">
        <v>794</v>
      </c>
    </row>
    <row r="47" spans="1:8" ht="18">
      <c r="A47" s="565" t="s">
        <v>3153</v>
      </c>
      <c r="C47" s="9" t="s">
        <v>782</v>
      </c>
      <c r="E47" s="9" t="s">
        <v>795</v>
      </c>
    </row>
    <row r="48" spans="1:8" ht="18">
      <c r="A48" s="565" t="s">
        <v>3154</v>
      </c>
      <c r="C48" s="9" t="s">
        <v>783</v>
      </c>
      <c r="E48" s="9" t="s">
        <v>796</v>
      </c>
    </row>
    <row r="49" spans="1:7" ht="18">
      <c r="A49" s="565" t="s">
        <v>3155</v>
      </c>
      <c r="C49" s="9" t="s">
        <v>784</v>
      </c>
      <c r="E49" s="9" t="s">
        <v>797</v>
      </c>
    </row>
    <row r="50" spans="1:7" ht="18">
      <c r="A50" s="565" t="s">
        <v>3156</v>
      </c>
      <c r="C50" s="9" t="s">
        <v>785</v>
      </c>
      <c r="E50" s="9" t="s">
        <v>798</v>
      </c>
    </row>
    <row r="51" spans="1:7" ht="18">
      <c r="A51" s="565" t="s">
        <v>3157</v>
      </c>
      <c r="C51" s="9" t="s">
        <v>786</v>
      </c>
      <c r="E51" s="9" t="s">
        <v>799</v>
      </c>
    </row>
    <row r="52" spans="1:7" ht="18">
      <c r="A52" s="565" t="s">
        <v>3158</v>
      </c>
      <c r="C52" s="9" t="s">
        <v>787</v>
      </c>
      <c r="E52" s="9" t="s">
        <v>800</v>
      </c>
    </row>
    <row r="53" spans="1:7" ht="18">
      <c r="A53" s="565" t="s">
        <v>3159</v>
      </c>
      <c r="C53" s="9" t="s">
        <v>788</v>
      </c>
      <c r="E53" s="9" t="s">
        <v>801</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26:F26"/>
    <mergeCell ref="A23:F23"/>
    <mergeCell ref="A17:F17"/>
    <mergeCell ref="A19:F19"/>
    <mergeCell ref="A38:F38"/>
    <mergeCell ref="A32:F32"/>
    <mergeCell ref="A34:F34"/>
    <mergeCell ref="A35:F35"/>
    <mergeCell ref="A37:F37"/>
    <mergeCell ref="A28:F28"/>
    <mergeCell ref="A29:F29"/>
    <mergeCell ref="A31:F31"/>
    <mergeCell ref="A22:F22"/>
    <mergeCell ref="A13:F13"/>
    <mergeCell ref="A15:F15"/>
    <mergeCell ref="A25:E25"/>
    <mergeCell ref="A20:F20"/>
    <mergeCell ref="A2:F2"/>
    <mergeCell ref="A3:F3"/>
    <mergeCell ref="A7:F7"/>
    <mergeCell ref="A9:F9"/>
    <mergeCell ref="A11:F11"/>
  </mergeCells>
  <printOptions horizontalCentered="1" verticalCentered="1"/>
  <pageMargins left="0.5" right="0.5" top="0.5" bottom="0.5" header="0.5" footer="0.5"/>
  <pageSetup scale="57" orientation="portrait" horizontalDpi="4294967293" vertic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0"/>
  <dimension ref="A1:M152"/>
  <sheetViews>
    <sheetView defaultGridColor="0" view="pageBreakPreview" topLeftCell="A94" colorId="22" zoomScale="60" zoomScaleNormal="60" workbookViewId="0">
      <selection activeCell="C41" sqref="C41"/>
    </sheetView>
  </sheetViews>
  <sheetFormatPr defaultColWidth="9.6640625" defaultRowHeight="15"/>
  <cols>
    <col min="1" max="1" width="4.6640625" style="9" customWidth="1"/>
    <col min="2" max="2" width="35.6640625" style="9" customWidth="1"/>
    <col min="3" max="3" width="25.6640625" style="9" customWidth="1"/>
    <col min="4" max="5" width="20.6640625" style="9" customWidth="1"/>
    <col min="6" max="6" width="33.109375" style="9" customWidth="1"/>
    <col min="7" max="9" width="23.6640625" style="9" customWidth="1"/>
    <col min="10" max="10" width="4.6640625" style="9" customWidth="1"/>
    <col min="11" max="12" width="9.6640625" style="9"/>
    <col min="13" max="13" width="12.88671875" style="9" bestFit="1" customWidth="1"/>
    <col min="14" max="16384" width="9.6640625" style="9"/>
  </cols>
  <sheetData>
    <row r="1" spans="1:10" ht="15.2" customHeight="1">
      <c r="A1" s="29" t="s">
        <v>5588</v>
      </c>
      <c r="B1" s="244"/>
      <c r="C1" s="65" t="s">
        <v>3512</v>
      </c>
      <c r="D1" s="1926" t="s">
        <v>1917</v>
      </c>
      <c r="E1" s="1861" t="s">
        <v>1918</v>
      </c>
      <c r="F1" s="29" t="s">
        <v>5587</v>
      </c>
      <c r="G1" s="246" t="s">
        <v>3512</v>
      </c>
      <c r="H1" s="678" t="s">
        <v>1917</v>
      </c>
      <c r="I1" s="678" t="s">
        <v>1918</v>
      </c>
      <c r="J1" s="66"/>
    </row>
    <row r="2" spans="1:10" ht="15.2" customHeight="1">
      <c r="A2" s="71" t="str">
        <f>'Data Sheet'!$C$25</f>
        <v xml:space="preserve"> Niagara Mohawk Power Corporation </v>
      </c>
      <c r="B2" s="80"/>
      <c r="C2" s="17" t="s">
        <v>5612</v>
      </c>
      <c r="D2" s="694" t="s">
        <v>3535</v>
      </c>
      <c r="E2" s="1674"/>
      <c r="F2" s="71" t="str">
        <f>'Data Sheet'!$C$25</f>
        <v xml:space="preserve"> Niagara Mohawk Power Corporation </v>
      </c>
      <c r="G2" s="17" t="s">
        <v>5612</v>
      </c>
      <c r="H2" s="328" t="s">
        <v>3535</v>
      </c>
      <c r="I2" s="328"/>
      <c r="J2" s="72"/>
    </row>
    <row r="3" spans="1:10" ht="15.2" customHeight="1">
      <c r="A3" s="73" t="s">
        <v>3513</v>
      </c>
      <c r="B3" s="80"/>
      <c r="C3" s="17" t="s">
        <v>5613</v>
      </c>
      <c r="D3" s="754" t="str">
        <f>'Data Sheet'!$C$40</f>
        <v>June 1, 2015</v>
      </c>
      <c r="E3" s="257" t="str">
        <f>'Data Sheet'!$C$38</f>
        <v>December 31, 2014</v>
      </c>
      <c r="F3" s="73"/>
      <c r="G3" s="17" t="s">
        <v>5613</v>
      </c>
      <c r="H3" s="754" t="str">
        <f>'Data Sheet'!$C$40</f>
        <v>June 1, 2015</v>
      </c>
      <c r="I3" s="1414" t="str">
        <f>'Data Sheet'!$C$38</f>
        <v>December 31, 2014</v>
      </c>
      <c r="J3" s="75"/>
    </row>
    <row r="4" spans="1:10" ht="15.2" customHeight="1">
      <c r="A4" s="247" t="s">
        <v>3514</v>
      </c>
      <c r="B4" s="248"/>
      <c r="C4" s="248"/>
      <c r="D4" s="248"/>
      <c r="E4" s="249"/>
      <c r="F4" s="247" t="s">
        <v>3515</v>
      </c>
      <c r="G4" s="248"/>
      <c r="H4" s="248"/>
      <c r="I4" s="248"/>
      <c r="J4" s="249"/>
    </row>
    <row r="5" spans="1:10" ht="15.2" customHeight="1">
      <c r="A5" s="71"/>
      <c r="B5" s="17"/>
      <c r="C5" s="17"/>
      <c r="D5" s="17"/>
      <c r="E5" s="72"/>
      <c r="F5" s="71"/>
      <c r="G5" s="17"/>
      <c r="H5" s="17"/>
      <c r="I5" s="17"/>
      <c r="J5" s="72"/>
    </row>
    <row r="6" spans="1:10" ht="15.2" customHeight="1">
      <c r="A6" s="250" t="s">
        <v>2246</v>
      </c>
      <c r="B6" s="251"/>
      <c r="C6" s="251"/>
      <c r="D6" s="251"/>
      <c r="E6" s="252"/>
      <c r="F6" s="250" t="s">
        <v>809</v>
      </c>
      <c r="G6" s="251"/>
      <c r="H6" s="251"/>
      <c r="I6" s="251"/>
      <c r="J6" s="72"/>
    </row>
    <row r="7" spans="1:10" ht="15.2" customHeight="1">
      <c r="A7" s="250"/>
      <c r="B7" s="251"/>
      <c r="C7" s="251"/>
      <c r="D7" s="251"/>
      <c r="E7" s="252"/>
      <c r="F7" s="250" t="s">
        <v>810</v>
      </c>
      <c r="G7" s="251"/>
      <c r="H7" s="251"/>
      <c r="I7" s="251"/>
      <c r="J7" s="72"/>
    </row>
    <row r="8" spans="1:10" ht="15.2" customHeight="1">
      <c r="A8" s="250" t="s">
        <v>811</v>
      </c>
      <c r="B8" s="251"/>
      <c r="C8" s="251"/>
      <c r="D8" s="251"/>
      <c r="E8" s="252"/>
      <c r="F8" s="250" t="s">
        <v>812</v>
      </c>
      <c r="G8" s="251"/>
      <c r="H8" s="251"/>
      <c r="I8" s="251"/>
      <c r="J8" s="72"/>
    </row>
    <row r="9" spans="1:10" ht="15.2" customHeight="1">
      <c r="A9" s="250" t="s">
        <v>813</v>
      </c>
      <c r="B9" s="251"/>
      <c r="C9" s="251"/>
      <c r="D9" s="251"/>
      <c r="E9" s="252"/>
      <c r="F9" s="250"/>
      <c r="G9" s="251"/>
      <c r="H9" s="251"/>
      <c r="I9" s="251"/>
      <c r="J9" s="72"/>
    </row>
    <row r="10" spans="1:10" ht="15.2" customHeight="1">
      <c r="A10" s="250" t="s">
        <v>814</v>
      </c>
      <c r="B10" s="251"/>
      <c r="C10" s="251"/>
      <c r="D10" s="251"/>
      <c r="E10" s="252"/>
      <c r="F10" s="250" t="s">
        <v>815</v>
      </c>
      <c r="G10" s="251"/>
      <c r="H10" s="251"/>
      <c r="I10" s="251"/>
      <c r="J10" s="72"/>
    </row>
    <row r="11" spans="1:10" ht="15.2" customHeight="1">
      <c r="A11" s="250"/>
      <c r="B11" s="251"/>
      <c r="C11" s="251"/>
      <c r="D11" s="251"/>
      <c r="E11" s="252"/>
      <c r="F11" s="250" t="s">
        <v>816</v>
      </c>
      <c r="G11" s="251"/>
      <c r="H11" s="251"/>
      <c r="I11" s="251"/>
      <c r="J11" s="72"/>
    </row>
    <row r="12" spans="1:10" ht="15.2" customHeight="1">
      <c r="A12" s="250" t="s">
        <v>817</v>
      </c>
      <c r="B12" s="251"/>
      <c r="C12" s="251"/>
      <c r="D12" s="251"/>
      <c r="E12" s="252"/>
      <c r="F12" s="250" t="s">
        <v>818</v>
      </c>
      <c r="G12" s="251"/>
      <c r="H12" s="251"/>
      <c r="I12" s="251"/>
      <c r="J12" s="72"/>
    </row>
    <row r="13" spans="1:10" ht="15.2" customHeight="1">
      <c r="A13" s="250"/>
      <c r="B13" s="251"/>
      <c r="C13" s="251"/>
      <c r="D13" s="251"/>
      <c r="E13" s="252"/>
      <c r="F13" s="250" t="s">
        <v>819</v>
      </c>
      <c r="G13" s="251"/>
      <c r="H13" s="251"/>
      <c r="I13" s="251"/>
      <c r="J13" s="72"/>
    </row>
    <row r="14" spans="1:10" ht="15.2" customHeight="1">
      <c r="A14" s="250" t="s">
        <v>820</v>
      </c>
      <c r="B14" s="251"/>
      <c r="C14" s="251"/>
      <c r="D14" s="251"/>
      <c r="E14" s="252"/>
      <c r="F14" s="250"/>
      <c r="G14" s="251"/>
      <c r="H14" s="251"/>
      <c r="I14" s="251"/>
      <c r="J14" s="72"/>
    </row>
    <row r="15" spans="1:10" ht="15.2" customHeight="1">
      <c r="A15" s="250"/>
      <c r="B15" s="251"/>
      <c r="C15" s="251"/>
      <c r="D15" s="251"/>
      <c r="E15" s="252"/>
      <c r="F15" s="250" t="s">
        <v>821</v>
      </c>
      <c r="G15" s="251"/>
      <c r="H15" s="251"/>
      <c r="I15" s="251"/>
      <c r="J15" s="72"/>
    </row>
    <row r="16" spans="1:10" ht="15.2" customHeight="1">
      <c r="A16" s="250" t="s">
        <v>677</v>
      </c>
      <c r="B16" s="251"/>
      <c r="C16" s="251"/>
      <c r="D16" s="251"/>
      <c r="E16" s="252"/>
      <c r="F16" s="250" t="s">
        <v>678</v>
      </c>
      <c r="G16" s="251"/>
      <c r="H16" s="251"/>
      <c r="I16" s="251"/>
      <c r="J16" s="72"/>
    </row>
    <row r="17" spans="1:10" ht="15.2" customHeight="1">
      <c r="A17" s="250" t="s">
        <v>679</v>
      </c>
      <c r="B17" s="251"/>
      <c r="C17" s="251"/>
      <c r="D17" s="251"/>
      <c r="E17" s="252"/>
      <c r="F17" s="250"/>
      <c r="G17" s="251"/>
      <c r="H17" s="251"/>
      <c r="I17" s="251"/>
      <c r="J17" s="72"/>
    </row>
    <row r="18" spans="1:10" ht="15.2" customHeight="1">
      <c r="A18" s="250" t="s">
        <v>680</v>
      </c>
      <c r="B18" s="251"/>
      <c r="C18" s="251"/>
      <c r="D18" s="251"/>
      <c r="E18" s="252"/>
      <c r="F18" s="250" t="s">
        <v>372</v>
      </c>
      <c r="G18" s="251"/>
      <c r="H18" s="251"/>
      <c r="I18" s="251"/>
      <c r="J18" s="72"/>
    </row>
    <row r="19" spans="1:10" ht="15.2" customHeight="1">
      <c r="A19" s="250" t="s">
        <v>373</v>
      </c>
      <c r="B19" s="251"/>
      <c r="C19" s="251"/>
      <c r="D19" s="251"/>
      <c r="E19" s="252"/>
      <c r="F19" s="250" t="s">
        <v>374</v>
      </c>
      <c r="G19" s="251"/>
      <c r="H19" s="251"/>
      <c r="I19" s="251"/>
      <c r="J19" s="72"/>
    </row>
    <row r="20" spans="1:10" ht="15.2" customHeight="1">
      <c r="A20" s="250" t="s">
        <v>375</v>
      </c>
      <c r="B20" s="251"/>
      <c r="C20" s="251"/>
      <c r="D20" s="251"/>
      <c r="E20" s="252"/>
      <c r="F20" s="250" t="s">
        <v>376</v>
      </c>
      <c r="G20" s="251"/>
      <c r="H20" s="251"/>
      <c r="I20" s="251"/>
      <c r="J20" s="72"/>
    </row>
    <row r="21" spans="1:10" ht="15.2" customHeight="1">
      <c r="A21" s="250" t="s">
        <v>377</v>
      </c>
      <c r="B21" s="251"/>
      <c r="C21" s="251"/>
      <c r="D21" s="251"/>
      <c r="E21" s="252"/>
      <c r="F21" s="250"/>
      <c r="G21" s="251"/>
      <c r="H21" s="251"/>
      <c r="I21" s="251"/>
      <c r="J21" s="72"/>
    </row>
    <row r="22" spans="1:10" ht="15.2" customHeight="1">
      <c r="A22" s="71"/>
      <c r="B22" s="17"/>
      <c r="C22" s="17"/>
      <c r="D22" s="17"/>
      <c r="E22" s="72"/>
      <c r="F22" s="73"/>
      <c r="G22" s="76"/>
      <c r="H22" s="76"/>
      <c r="I22" s="76"/>
      <c r="J22" s="75"/>
    </row>
    <row r="23" spans="1:10" ht="15.2" customHeight="1">
      <c r="A23" s="253"/>
      <c r="B23" s="89"/>
      <c r="C23" s="81"/>
      <c r="D23" s="692" t="s">
        <v>1949</v>
      </c>
      <c r="E23" s="84"/>
      <c r="F23" s="71"/>
      <c r="G23" s="77"/>
      <c r="H23" s="17"/>
      <c r="I23" s="694" t="s">
        <v>1949</v>
      </c>
      <c r="J23" s="254"/>
    </row>
    <row r="24" spans="1:10" ht="15.2" customHeight="1">
      <c r="A24" s="255" t="s">
        <v>1843</v>
      </c>
      <c r="B24" s="328" t="s">
        <v>209</v>
      </c>
      <c r="C24" s="80"/>
      <c r="D24" s="694" t="s">
        <v>3412</v>
      </c>
      <c r="E24" s="450" t="s">
        <v>378</v>
      </c>
      <c r="F24" s="255" t="s">
        <v>379</v>
      </c>
      <c r="G24" s="694" t="s">
        <v>380</v>
      </c>
      <c r="H24" s="329" t="s">
        <v>381</v>
      </c>
      <c r="I24" s="694" t="s">
        <v>2684</v>
      </c>
      <c r="J24" s="254" t="s">
        <v>1843</v>
      </c>
    </row>
    <row r="25" spans="1:10" ht="15.2" customHeight="1">
      <c r="A25" s="256" t="s">
        <v>1846</v>
      </c>
      <c r="B25" s="377" t="s">
        <v>3230</v>
      </c>
      <c r="C25" s="116"/>
      <c r="D25" s="706" t="s">
        <v>3231</v>
      </c>
      <c r="E25" s="584" t="s">
        <v>3232</v>
      </c>
      <c r="F25" s="256" t="s">
        <v>3233</v>
      </c>
      <c r="G25" s="706" t="s">
        <v>2512</v>
      </c>
      <c r="H25" s="707" t="s">
        <v>2513</v>
      </c>
      <c r="I25" s="706" t="s">
        <v>2514</v>
      </c>
      <c r="J25" s="257" t="s">
        <v>1846</v>
      </c>
    </row>
    <row r="26" spans="1:10" ht="15.2" customHeight="1">
      <c r="A26" s="258">
        <v>1</v>
      </c>
      <c r="B26" s="259" t="s">
        <v>382</v>
      </c>
      <c r="C26" s="260"/>
      <c r="D26" s="261"/>
      <c r="E26" s="262"/>
      <c r="F26" s="263"/>
      <c r="G26" s="264"/>
      <c r="H26" s="264"/>
      <c r="I26" s="265"/>
      <c r="J26" s="257">
        <v>1</v>
      </c>
    </row>
    <row r="27" spans="1:10" ht="15.2" customHeight="1">
      <c r="A27" s="258">
        <v>2</v>
      </c>
      <c r="B27" s="259" t="s">
        <v>383</v>
      </c>
      <c r="C27" s="260"/>
      <c r="D27" s="266"/>
      <c r="E27" s="267"/>
      <c r="F27" s="268"/>
      <c r="G27" s="269"/>
      <c r="H27" s="269"/>
      <c r="I27" s="269"/>
      <c r="J27" s="257">
        <v>2</v>
      </c>
    </row>
    <row r="28" spans="1:10" ht="15.2" customHeight="1">
      <c r="A28" s="258">
        <v>3</v>
      </c>
      <c r="B28" s="259" t="s">
        <v>384</v>
      </c>
      <c r="C28" s="260"/>
      <c r="D28" s="273">
        <v>6357778</v>
      </c>
      <c r="E28" s="270"/>
      <c r="F28" s="271"/>
      <c r="G28" s="272"/>
      <c r="H28" s="272"/>
      <c r="I28" s="272">
        <f>D28+E28-F28+G28+H28</f>
        <v>6357778</v>
      </c>
      <c r="J28" s="257">
        <v>3</v>
      </c>
    </row>
    <row r="29" spans="1:10" ht="15.2" customHeight="1">
      <c r="A29" s="258">
        <v>4</v>
      </c>
      <c r="B29" s="259" t="s">
        <v>385</v>
      </c>
      <c r="C29" s="260"/>
      <c r="D29" s="273"/>
      <c r="E29" s="270"/>
      <c r="F29" s="271"/>
      <c r="G29" s="272"/>
      <c r="H29" s="272"/>
      <c r="I29" s="272"/>
      <c r="J29" s="257">
        <v>4</v>
      </c>
    </row>
    <row r="30" spans="1:10" ht="15.2" customHeight="1">
      <c r="A30" s="258">
        <v>5</v>
      </c>
      <c r="B30" s="259" t="s">
        <v>386</v>
      </c>
      <c r="C30" s="260"/>
      <c r="D30" s="273">
        <f t="shared" ref="D30:I30" si="0">SUM(D27:D29)</f>
        <v>6357778</v>
      </c>
      <c r="E30" s="270">
        <f t="shared" si="0"/>
        <v>0</v>
      </c>
      <c r="F30" s="271">
        <f t="shared" si="0"/>
        <v>0</v>
      </c>
      <c r="G30" s="272">
        <f t="shared" si="0"/>
        <v>0</v>
      </c>
      <c r="H30" s="272">
        <f t="shared" si="0"/>
        <v>0</v>
      </c>
      <c r="I30" s="272">
        <f t="shared" si="0"/>
        <v>6357778</v>
      </c>
      <c r="J30" s="257">
        <v>5</v>
      </c>
    </row>
    <row r="31" spans="1:10" ht="15.2" customHeight="1">
      <c r="A31" s="258">
        <v>6</v>
      </c>
      <c r="B31" s="259" t="s">
        <v>387</v>
      </c>
      <c r="C31" s="260"/>
      <c r="D31" s="274"/>
      <c r="E31" s="275"/>
      <c r="F31" s="276"/>
      <c r="G31" s="277"/>
      <c r="H31" s="277"/>
      <c r="I31" s="278" t="s">
        <v>1904</v>
      </c>
      <c r="J31" s="257">
        <v>6</v>
      </c>
    </row>
    <row r="32" spans="1:10" ht="15.2" customHeight="1">
      <c r="A32" s="258">
        <v>7</v>
      </c>
      <c r="B32" s="259" t="s">
        <v>388</v>
      </c>
      <c r="C32" s="260"/>
      <c r="D32" s="279"/>
      <c r="E32" s="280"/>
      <c r="F32" s="281"/>
      <c r="G32" s="282"/>
      <c r="H32" s="282"/>
      <c r="I32" s="283" t="s">
        <v>1904</v>
      </c>
      <c r="J32" s="257">
        <v>7</v>
      </c>
    </row>
    <row r="33" spans="1:10" ht="15.2" customHeight="1">
      <c r="A33" s="258">
        <v>8</v>
      </c>
      <c r="B33" s="259" t="s">
        <v>389</v>
      </c>
      <c r="C33" s="260"/>
      <c r="D33" s="273"/>
      <c r="E33" s="267"/>
      <c r="F33" s="271"/>
      <c r="G33" s="272"/>
      <c r="H33" s="272"/>
      <c r="I33" s="272"/>
      <c r="J33" s="257">
        <v>8</v>
      </c>
    </row>
    <row r="34" spans="1:10" ht="15.2" customHeight="1">
      <c r="A34" s="258">
        <v>9</v>
      </c>
      <c r="B34" s="259" t="s">
        <v>390</v>
      </c>
      <c r="C34" s="260"/>
      <c r="D34" s="273"/>
      <c r="E34" s="270"/>
      <c r="F34" s="268"/>
      <c r="G34" s="272"/>
      <c r="H34" s="272"/>
      <c r="I34" s="272"/>
      <c r="J34" s="257">
        <v>9</v>
      </c>
    </row>
    <row r="35" spans="1:10" ht="15.2" customHeight="1">
      <c r="A35" s="258">
        <v>10</v>
      </c>
      <c r="B35" s="259" t="s">
        <v>391</v>
      </c>
      <c r="C35" s="260"/>
      <c r="D35" s="273"/>
      <c r="E35" s="270"/>
      <c r="F35" s="271"/>
      <c r="G35" s="272"/>
      <c r="H35" s="272"/>
      <c r="I35" s="272"/>
      <c r="J35" s="257">
        <v>10</v>
      </c>
    </row>
    <row r="36" spans="1:10" ht="15.2" customHeight="1">
      <c r="A36" s="258">
        <v>11</v>
      </c>
      <c r="B36" s="259" t="s">
        <v>392</v>
      </c>
      <c r="C36" s="260"/>
      <c r="D36" s="273"/>
      <c r="E36" s="270"/>
      <c r="F36" s="271"/>
      <c r="G36" s="272"/>
      <c r="H36" s="272"/>
      <c r="I36" s="272"/>
      <c r="J36" s="257">
        <v>11</v>
      </c>
    </row>
    <row r="37" spans="1:10" ht="15.2" customHeight="1">
      <c r="A37" s="258">
        <v>12</v>
      </c>
      <c r="B37" s="259" t="s">
        <v>393</v>
      </c>
      <c r="C37" s="260"/>
      <c r="D37" s="273"/>
      <c r="E37" s="270"/>
      <c r="F37" s="271"/>
      <c r="G37" s="272"/>
      <c r="H37" s="272"/>
      <c r="I37" s="272"/>
      <c r="J37" s="257">
        <v>12</v>
      </c>
    </row>
    <row r="38" spans="1:10" ht="15.2" customHeight="1">
      <c r="A38" s="258">
        <v>13</v>
      </c>
      <c r="B38" s="259" t="s">
        <v>394</v>
      </c>
      <c r="C38" s="260"/>
      <c r="D38" s="273"/>
      <c r="E38" s="270"/>
      <c r="F38" s="271"/>
      <c r="G38" s="272"/>
      <c r="H38" s="272"/>
      <c r="I38" s="272"/>
      <c r="J38" s="257">
        <v>13</v>
      </c>
    </row>
    <row r="39" spans="1:10" ht="15.2" customHeight="1">
      <c r="A39" s="258">
        <v>14</v>
      </c>
      <c r="B39" s="259" t="s">
        <v>395</v>
      </c>
      <c r="C39" s="260"/>
      <c r="D39" s="273"/>
      <c r="E39" s="270"/>
      <c r="F39" s="271"/>
      <c r="G39" s="272"/>
      <c r="H39" s="272"/>
      <c r="I39" s="272"/>
      <c r="J39" s="257">
        <v>14</v>
      </c>
    </row>
    <row r="40" spans="1:10" ht="15.2" customHeight="1">
      <c r="A40" s="258">
        <v>15</v>
      </c>
      <c r="B40" s="259" t="s">
        <v>396</v>
      </c>
      <c r="C40" s="260"/>
      <c r="D40" s="273">
        <f t="shared" ref="D40:I40" si="1">SUM(D33:D39)</f>
        <v>0</v>
      </c>
      <c r="E40" s="270">
        <f t="shared" si="1"/>
        <v>0</v>
      </c>
      <c r="F40" s="271">
        <f t="shared" si="1"/>
        <v>0</v>
      </c>
      <c r="G40" s="272">
        <f t="shared" si="1"/>
        <v>0</v>
      </c>
      <c r="H40" s="272">
        <f t="shared" si="1"/>
        <v>0</v>
      </c>
      <c r="I40" s="272">
        <f t="shared" si="1"/>
        <v>0</v>
      </c>
      <c r="J40" s="257">
        <v>15</v>
      </c>
    </row>
    <row r="41" spans="1:10" ht="15.2" customHeight="1">
      <c r="A41" s="258">
        <v>16</v>
      </c>
      <c r="B41" s="259" t="s">
        <v>397</v>
      </c>
      <c r="C41" s="260"/>
      <c r="D41" s="284"/>
      <c r="E41" s="285"/>
      <c r="F41" s="286"/>
      <c r="G41" s="287"/>
      <c r="H41" s="287"/>
      <c r="I41" s="288" t="s">
        <v>1904</v>
      </c>
      <c r="J41" s="257">
        <v>16</v>
      </c>
    </row>
    <row r="42" spans="1:10" ht="15.2" customHeight="1">
      <c r="A42" s="258">
        <v>17</v>
      </c>
      <c r="B42" s="259" t="s">
        <v>398</v>
      </c>
      <c r="C42" s="260"/>
      <c r="D42" s="273"/>
      <c r="E42" s="270"/>
      <c r="F42" s="271"/>
      <c r="G42" s="272"/>
      <c r="H42" s="272"/>
      <c r="I42" s="272"/>
      <c r="J42" s="257">
        <v>17</v>
      </c>
    </row>
    <row r="43" spans="1:10" ht="15.2" customHeight="1">
      <c r="A43" s="258">
        <v>18</v>
      </c>
      <c r="B43" s="259" t="s">
        <v>399</v>
      </c>
      <c r="C43" s="260"/>
      <c r="D43" s="273"/>
      <c r="E43" s="270"/>
      <c r="F43" s="271"/>
      <c r="G43" s="272"/>
      <c r="H43" s="272" t="s">
        <v>1904</v>
      </c>
      <c r="I43" s="272"/>
      <c r="J43" s="257">
        <v>18</v>
      </c>
    </row>
    <row r="44" spans="1:10" ht="15.2" customHeight="1">
      <c r="A44" s="258">
        <v>19</v>
      </c>
      <c r="B44" s="259" t="s">
        <v>400</v>
      </c>
      <c r="C44" s="260"/>
      <c r="D44" s="273"/>
      <c r="E44" s="270"/>
      <c r="F44" s="271"/>
      <c r="G44" s="272"/>
      <c r="H44" s="272" t="s">
        <v>1904</v>
      </c>
      <c r="I44" s="272"/>
      <c r="J44" s="257">
        <v>19</v>
      </c>
    </row>
    <row r="45" spans="1:10" ht="15.2" customHeight="1">
      <c r="A45" s="258">
        <v>20</v>
      </c>
      <c r="B45" s="259" t="s">
        <v>401</v>
      </c>
      <c r="C45" s="260"/>
      <c r="D45" s="273"/>
      <c r="E45" s="270"/>
      <c r="F45" s="271"/>
      <c r="G45" s="272"/>
      <c r="H45" s="272" t="s">
        <v>1904</v>
      </c>
      <c r="I45" s="272"/>
      <c r="J45" s="257">
        <v>20</v>
      </c>
    </row>
    <row r="46" spans="1:10" ht="15.2" customHeight="1">
      <c r="A46" s="258">
        <v>21</v>
      </c>
      <c r="B46" s="259" t="s">
        <v>402</v>
      </c>
      <c r="C46" s="260"/>
      <c r="D46" s="273"/>
      <c r="E46" s="270"/>
      <c r="F46" s="271"/>
      <c r="G46" s="272"/>
      <c r="H46" s="272" t="s">
        <v>1904</v>
      </c>
      <c r="I46" s="272"/>
      <c r="J46" s="257">
        <v>21</v>
      </c>
    </row>
    <row r="47" spans="1:10" ht="15.2" customHeight="1">
      <c r="A47" s="258">
        <v>22</v>
      </c>
      <c r="B47" s="259" t="s">
        <v>403</v>
      </c>
      <c r="C47" s="260"/>
      <c r="D47" s="273"/>
      <c r="E47" s="270"/>
      <c r="F47" s="271"/>
      <c r="G47" s="272"/>
      <c r="H47" s="272" t="s">
        <v>1904</v>
      </c>
      <c r="I47" s="272"/>
      <c r="J47" s="257">
        <v>22</v>
      </c>
    </row>
    <row r="48" spans="1:10" ht="15.2" customHeight="1">
      <c r="A48" s="258">
        <v>23</v>
      </c>
      <c r="B48" s="259" t="s">
        <v>404</v>
      </c>
      <c r="C48" s="260"/>
      <c r="D48" s="273">
        <f t="shared" ref="D48:I48" si="2">SUM(D42:D47)</f>
        <v>0</v>
      </c>
      <c r="E48" s="270">
        <f t="shared" si="2"/>
        <v>0</v>
      </c>
      <c r="F48" s="271">
        <f t="shared" si="2"/>
        <v>0</v>
      </c>
      <c r="G48" s="272">
        <f t="shared" si="2"/>
        <v>0</v>
      </c>
      <c r="H48" s="272">
        <f t="shared" si="2"/>
        <v>0</v>
      </c>
      <c r="I48" s="272">
        <f t="shared" si="2"/>
        <v>0</v>
      </c>
      <c r="J48" s="257">
        <v>23</v>
      </c>
    </row>
    <row r="49" spans="1:10" ht="15.2" customHeight="1">
      <c r="A49" s="258">
        <v>24</v>
      </c>
      <c r="B49" s="259" t="s">
        <v>405</v>
      </c>
      <c r="C49" s="260"/>
      <c r="D49" s="284"/>
      <c r="E49" s="285"/>
      <c r="F49" s="286"/>
      <c r="G49" s="287"/>
      <c r="H49" s="287"/>
      <c r="I49" s="288" t="s">
        <v>1904</v>
      </c>
      <c r="J49" s="257">
        <v>24</v>
      </c>
    </row>
    <row r="50" spans="1:10" ht="15.2" customHeight="1">
      <c r="A50" s="258">
        <v>25</v>
      </c>
      <c r="B50" s="259" t="s">
        <v>406</v>
      </c>
      <c r="C50" s="260"/>
      <c r="D50" s="273">
        <v>8220</v>
      </c>
      <c r="E50" s="270"/>
      <c r="F50" s="271"/>
      <c r="G50" s="272" t="s">
        <v>1904</v>
      </c>
      <c r="H50" s="272"/>
      <c r="I50" s="272">
        <f>D50+E50-F50+G50+H50</f>
        <v>8220</v>
      </c>
      <c r="J50" s="257">
        <v>25</v>
      </c>
    </row>
    <row r="51" spans="1:10" ht="15.2" customHeight="1">
      <c r="A51" s="258">
        <v>26</v>
      </c>
      <c r="B51" s="259" t="s">
        <v>1751</v>
      </c>
      <c r="C51" s="260"/>
      <c r="D51" s="273"/>
      <c r="E51" s="270"/>
      <c r="F51" s="271"/>
      <c r="G51" s="272"/>
      <c r="H51" s="272" t="s">
        <v>1904</v>
      </c>
      <c r="I51" s="272"/>
      <c r="J51" s="257">
        <v>26</v>
      </c>
    </row>
    <row r="52" spans="1:10" ht="15.2" customHeight="1">
      <c r="A52" s="258">
        <v>27</v>
      </c>
      <c r="B52" s="259" t="s">
        <v>1752</v>
      </c>
      <c r="C52" s="260"/>
      <c r="D52" s="273"/>
      <c r="E52" s="270"/>
      <c r="F52" s="271"/>
      <c r="G52" s="272"/>
      <c r="H52" s="272" t="s">
        <v>1904</v>
      </c>
      <c r="I52" s="272"/>
      <c r="J52" s="257">
        <v>27</v>
      </c>
    </row>
    <row r="53" spans="1:10" ht="15.2" customHeight="1">
      <c r="A53" s="258">
        <v>28</v>
      </c>
      <c r="B53" s="259" t="s">
        <v>1753</v>
      </c>
      <c r="C53" s="260"/>
      <c r="D53" s="273"/>
      <c r="E53" s="270"/>
      <c r="F53" s="271"/>
      <c r="G53" s="272" t="s">
        <v>1904</v>
      </c>
      <c r="H53" s="272" t="s">
        <v>1904</v>
      </c>
      <c r="I53" s="272"/>
      <c r="J53" s="257">
        <v>28</v>
      </c>
    </row>
    <row r="54" spans="1:10" ht="15.2" customHeight="1">
      <c r="A54" s="258">
        <v>29</v>
      </c>
      <c r="B54" s="259" t="s">
        <v>1754</v>
      </c>
      <c r="C54" s="260"/>
      <c r="D54" s="273"/>
      <c r="E54" s="270"/>
      <c r="F54" s="271"/>
      <c r="G54" s="272" t="s">
        <v>1904</v>
      </c>
      <c r="H54" s="272"/>
      <c r="I54" s="272"/>
      <c r="J54" s="257">
        <v>29</v>
      </c>
    </row>
    <row r="55" spans="1:10" ht="15.2" customHeight="1">
      <c r="A55" s="258">
        <v>30</v>
      </c>
      <c r="B55" s="259" t="s">
        <v>1755</v>
      </c>
      <c r="C55" s="260"/>
      <c r="D55" s="273"/>
      <c r="E55" s="270"/>
      <c r="F55" s="271"/>
      <c r="G55" s="272"/>
      <c r="H55" s="272"/>
      <c r="I55" s="272"/>
      <c r="J55" s="257">
        <v>30</v>
      </c>
    </row>
    <row r="56" spans="1:10" ht="15.2" customHeight="1">
      <c r="A56" s="258">
        <v>31</v>
      </c>
      <c r="B56" s="259" t="s">
        <v>1756</v>
      </c>
      <c r="C56" s="260"/>
      <c r="D56" s="273"/>
      <c r="E56" s="270"/>
      <c r="F56" s="271"/>
      <c r="G56" s="272"/>
      <c r="H56" s="272"/>
      <c r="I56" s="272"/>
      <c r="J56" s="257">
        <v>31</v>
      </c>
    </row>
    <row r="57" spans="1:10" ht="15.2" customHeight="1">
      <c r="A57" s="258">
        <v>32</v>
      </c>
      <c r="B57" s="259" t="s">
        <v>4103</v>
      </c>
      <c r="C57" s="260"/>
      <c r="D57" s="273">
        <f t="shared" ref="D57:I57" si="3">SUM(D50:D56)</f>
        <v>8220</v>
      </c>
      <c r="E57" s="270">
        <f t="shared" si="3"/>
        <v>0</v>
      </c>
      <c r="F57" s="271">
        <f t="shared" si="3"/>
        <v>0</v>
      </c>
      <c r="G57" s="272">
        <f t="shared" si="3"/>
        <v>0</v>
      </c>
      <c r="H57" s="272">
        <f t="shared" si="3"/>
        <v>0</v>
      </c>
      <c r="I57" s="272">
        <f t="shared" si="3"/>
        <v>8220</v>
      </c>
      <c r="J57" s="257">
        <v>32</v>
      </c>
    </row>
    <row r="58" spans="1:10" ht="15.2" customHeight="1">
      <c r="A58" s="258">
        <v>33</v>
      </c>
      <c r="B58" s="259" t="s">
        <v>3324</v>
      </c>
      <c r="C58" s="260"/>
      <c r="D58" s="284"/>
      <c r="E58" s="285"/>
      <c r="F58" s="286"/>
      <c r="G58" s="287"/>
      <c r="H58" s="287"/>
      <c r="I58" s="288" t="s">
        <v>1904</v>
      </c>
      <c r="J58" s="257">
        <v>33</v>
      </c>
    </row>
    <row r="59" spans="1:10" ht="15.2" customHeight="1">
      <c r="A59" s="258">
        <v>34</v>
      </c>
      <c r="B59" s="259" t="s">
        <v>3325</v>
      </c>
      <c r="C59" s="260"/>
      <c r="D59" s="273"/>
      <c r="E59" s="270"/>
      <c r="F59" s="271"/>
      <c r="G59" s="272"/>
      <c r="H59" s="272"/>
      <c r="I59" s="272"/>
      <c r="J59" s="257">
        <v>34</v>
      </c>
    </row>
    <row r="60" spans="1:10" ht="15.2" customHeight="1">
      <c r="A60" s="258">
        <v>35</v>
      </c>
      <c r="B60" s="259" t="s">
        <v>3326</v>
      </c>
      <c r="C60" s="260"/>
      <c r="D60" s="273"/>
      <c r="E60" s="270"/>
      <c r="F60" s="271"/>
      <c r="G60" s="272"/>
      <c r="H60" s="272"/>
      <c r="I60" s="272"/>
      <c r="J60" s="257">
        <v>35</v>
      </c>
    </row>
    <row r="61" spans="1:10" ht="15.2" customHeight="1">
      <c r="A61" s="258">
        <v>36</v>
      </c>
      <c r="B61" s="259" t="s">
        <v>3327</v>
      </c>
      <c r="C61" s="260"/>
      <c r="D61" s="273"/>
      <c r="E61" s="270"/>
      <c r="F61" s="271"/>
      <c r="G61" s="272"/>
      <c r="H61" s="272"/>
      <c r="I61" s="272"/>
      <c r="J61" s="257">
        <v>36</v>
      </c>
    </row>
    <row r="62" spans="1:10" ht="15.2" customHeight="1">
      <c r="A62" s="258">
        <v>37</v>
      </c>
      <c r="B62" s="259" t="s">
        <v>3328</v>
      </c>
      <c r="C62" s="260"/>
      <c r="D62" s="273"/>
      <c r="E62" s="270"/>
      <c r="F62" s="271"/>
      <c r="G62" s="272"/>
      <c r="H62" s="272"/>
      <c r="I62" s="272"/>
      <c r="J62" s="257">
        <v>37</v>
      </c>
    </row>
    <row r="63" spans="1:10" ht="15.2" customHeight="1">
      <c r="A63" s="258">
        <v>38</v>
      </c>
      <c r="B63" s="259" t="s">
        <v>3309</v>
      </c>
      <c r="C63" s="260"/>
      <c r="D63" s="273"/>
      <c r="E63" s="270"/>
      <c r="F63" s="271"/>
      <c r="G63" s="272"/>
      <c r="H63" s="272"/>
      <c r="I63" s="272"/>
      <c r="J63" s="257">
        <v>38</v>
      </c>
    </row>
    <row r="64" spans="1:10" ht="15.2" customHeight="1" thickBot="1">
      <c r="A64" s="289">
        <v>39</v>
      </c>
      <c r="B64" s="290" t="s">
        <v>3310</v>
      </c>
      <c r="C64" s="291"/>
      <c r="D64" s="538"/>
      <c r="E64" s="1456"/>
      <c r="F64" s="1457"/>
      <c r="G64" s="1458"/>
      <c r="H64" s="1458"/>
      <c r="I64" s="1458"/>
      <c r="J64" s="295">
        <v>39</v>
      </c>
    </row>
    <row r="65" spans="1:13" ht="15.2" customHeight="1">
      <c r="A65" s="88"/>
      <c r="B65" s="88"/>
      <c r="C65" s="88"/>
      <c r="D65" s="296"/>
      <c r="E65" s="296"/>
      <c r="F65" s="296"/>
      <c r="G65" s="296"/>
      <c r="H65" s="296"/>
      <c r="I65" s="296"/>
      <c r="J65" s="17"/>
    </row>
    <row r="66" spans="1:13" ht="15.2" customHeight="1">
      <c r="A66" s="17" t="s">
        <v>3311</v>
      </c>
      <c r="B66" s="17"/>
      <c r="C66" s="17"/>
      <c r="D66" s="17"/>
      <c r="E66" s="17"/>
      <c r="F66" s="17" t="s">
        <v>3312</v>
      </c>
      <c r="G66" s="17"/>
      <c r="H66" s="17"/>
      <c r="I66" s="17"/>
      <c r="J66" s="17"/>
    </row>
    <row r="67" spans="1:13" ht="15.2" customHeight="1">
      <c r="A67" s="68" t="s">
        <v>3313</v>
      </c>
      <c r="B67" s="68"/>
      <c r="C67" s="68"/>
      <c r="D67" s="68"/>
      <c r="E67" s="68"/>
      <c r="F67" s="68" t="s">
        <v>3314</v>
      </c>
      <c r="G67" s="68"/>
      <c r="H67" s="68"/>
      <c r="I67" s="68"/>
      <c r="J67" s="68"/>
    </row>
    <row r="68" spans="1:13" ht="15.6" customHeight="1" thickBot="1">
      <c r="A68" s="17"/>
      <c r="B68" s="17"/>
      <c r="C68" s="17"/>
      <c r="D68" s="17"/>
      <c r="E68" s="17"/>
      <c r="F68" s="17"/>
      <c r="G68" s="17"/>
      <c r="H68" s="17"/>
      <c r="I68" s="17"/>
      <c r="J68" s="17"/>
    </row>
    <row r="69" spans="1:13" ht="15.6" customHeight="1">
      <c r="A69" s="29" t="s">
        <v>5588</v>
      </c>
      <c r="B69" s="244"/>
      <c r="C69" s="245" t="s">
        <v>3512</v>
      </c>
      <c r="D69" s="1926" t="s">
        <v>1917</v>
      </c>
      <c r="E69" s="454" t="s">
        <v>1918</v>
      </c>
      <c r="F69" s="29" t="s">
        <v>5588</v>
      </c>
      <c r="G69" s="246" t="s">
        <v>3512</v>
      </c>
      <c r="H69" s="678" t="s">
        <v>1917</v>
      </c>
      <c r="I69" s="678" t="s">
        <v>1918</v>
      </c>
      <c r="J69" s="66"/>
    </row>
    <row r="70" spans="1:13" ht="15.6" customHeight="1">
      <c r="A70" s="71" t="str">
        <f>'Data Sheet'!$C$25</f>
        <v xml:space="preserve"> Niagara Mohawk Power Corporation </v>
      </c>
      <c r="B70" s="17"/>
      <c r="C70" s="17" t="s">
        <v>5612</v>
      </c>
      <c r="D70" s="694" t="s">
        <v>3535</v>
      </c>
      <c r="E70" s="254"/>
      <c r="F70" s="71" t="str">
        <f>'Data Sheet'!$C$25</f>
        <v xml:space="preserve"> Niagara Mohawk Power Corporation </v>
      </c>
      <c r="G70" s="17" t="s">
        <v>5612</v>
      </c>
      <c r="H70" s="328" t="s">
        <v>3535</v>
      </c>
      <c r="I70" s="328"/>
      <c r="J70" s="72"/>
    </row>
    <row r="71" spans="1:13" ht="15.6" customHeight="1">
      <c r="A71" s="73"/>
      <c r="B71" s="116"/>
      <c r="C71" s="17" t="s">
        <v>5613</v>
      </c>
      <c r="D71" s="755" t="str">
        <f>'Data Sheet'!$C$40</f>
        <v>June 1, 2015</v>
      </c>
      <c r="E71" s="257" t="str">
        <f>'Data Sheet'!$C$38</f>
        <v>December 31, 2014</v>
      </c>
      <c r="F71" s="73"/>
      <c r="G71" s="17" t="s">
        <v>5613</v>
      </c>
      <c r="H71" s="754" t="str">
        <f>'Data Sheet'!$C$40</f>
        <v>June 1, 2015</v>
      </c>
      <c r="I71" s="377" t="str">
        <f>'Data Sheet'!$C$38</f>
        <v>December 31, 2014</v>
      </c>
      <c r="J71" s="75"/>
    </row>
    <row r="72" spans="1:13" ht="15.6" customHeight="1">
      <c r="A72" s="297"/>
      <c r="B72" s="298" t="s">
        <v>3315</v>
      </c>
      <c r="C72" s="298"/>
      <c r="D72" s="298"/>
      <c r="E72" s="299"/>
      <c r="F72" s="297" t="s">
        <v>3316</v>
      </c>
      <c r="G72" s="298"/>
      <c r="H72" s="298"/>
      <c r="I72" s="298"/>
      <c r="J72" s="299"/>
    </row>
    <row r="73" spans="1:13" ht="15.6" customHeight="1">
      <c r="A73" s="253"/>
      <c r="B73" s="89"/>
      <c r="C73" s="81"/>
      <c r="D73" s="709" t="s">
        <v>1949</v>
      </c>
      <c r="E73" s="95"/>
      <c r="F73" s="71"/>
      <c r="G73" s="97"/>
      <c r="H73" s="97"/>
      <c r="I73" s="694" t="s">
        <v>1949</v>
      </c>
      <c r="J73" s="254"/>
    </row>
    <row r="74" spans="1:13" ht="15.6" customHeight="1">
      <c r="A74" s="255" t="s">
        <v>1843</v>
      </c>
      <c r="B74" s="328" t="s">
        <v>209</v>
      </c>
      <c r="C74" s="80"/>
      <c r="D74" s="329" t="s">
        <v>3412</v>
      </c>
      <c r="E74" s="254" t="s">
        <v>3413</v>
      </c>
      <c r="F74" s="255" t="s">
        <v>379</v>
      </c>
      <c r="G74" s="328" t="s">
        <v>380</v>
      </c>
      <c r="H74" s="328" t="s">
        <v>381</v>
      </c>
      <c r="I74" s="694" t="s">
        <v>2684</v>
      </c>
      <c r="J74" s="254" t="s">
        <v>1843</v>
      </c>
    </row>
    <row r="75" spans="1:13" ht="15.6" customHeight="1">
      <c r="A75" s="256" t="s">
        <v>1846</v>
      </c>
      <c r="B75" s="377" t="s">
        <v>3230</v>
      </c>
      <c r="C75" s="116"/>
      <c r="D75" s="707" t="s">
        <v>3231</v>
      </c>
      <c r="E75" s="257" t="s">
        <v>3232</v>
      </c>
      <c r="F75" s="256" t="s">
        <v>3233</v>
      </c>
      <c r="G75" s="377" t="s">
        <v>2512</v>
      </c>
      <c r="H75" s="377" t="s">
        <v>2513</v>
      </c>
      <c r="I75" s="706" t="s">
        <v>2514</v>
      </c>
      <c r="J75" s="257" t="s">
        <v>1846</v>
      </c>
    </row>
    <row r="76" spans="1:13" ht="15.6" customHeight="1">
      <c r="A76" s="258">
        <v>40</v>
      </c>
      <c r="B76" s="298" t="s">
        <v>3317</v>
      </c>
      <c r="C76" s="260"/>
      <c r="D76" s="266"/>
      <c r="E76" s="300"/>
      <c r="F76" s="268"/>
      <c r="G76" s="301"/>
      <c r="H76" s="301"/>
      <c r="I76" s="273">
        <f>D76+E76-F76+G76+H76</f>
        <v>0</v>
      </c>
      <c r="J76" s="302">
        <v>40</v>
      </c>
    </row>
    <row r="77" spans="1:13" ht="15.6" customHeight="1">
      <c r="A77" s="258">
        <v>41</v>
      </c>
      <c r="B77" s="76" t="s">
        <v>3318</v>
      </c>
      <c r="C77" s="116"/>
      <c r="D77" s="273">
        <f t="shared" ref="D77:I77" si="4">SUM(D59:D64)+D76</f>
        <v>0</v>
      </c>
      <c r="E77" s="303">
        <f t="shared" si="4"/>
        <v>0</v>
      </c>
      <c r="F77" s="271">
        <f t="shared" si="4"/>
        <v>0</v>
      </c>
      <c r="G77" s="273">
        <f t="shared" si="4"/>
        <v>0</v>
      </c>
      <c r="H77" s="273">
        <f t="shared" si="4"/>
        <v>0</v>
      </c>
      <c r="I77" s="273">
        <f t="shared" si="4"/>
        <v>0</v>
      </c>
      <c r="J77" s="302">
        <v>41</v>
      </c>
    </row>
    <row r="78" spans="1:13" ht="15.6" customHeight="1">
      <c r="A78" s="258">
        <v>42</v>
      </c>
      <c r="B78" s="76" t="s">
        <v>3319</v>
      </c>
      <c r="C78" s="116"/>
      <c r="D78" s="273">
        <f t="shared" ref="D78:I78" si="5">D40+D48+D57+D77</f>
        <v>8220</v>
      </c>
      <c r="E78" s="303">
        <f t="shared" si="5"/>
        <v>0</v>
      </c>
      <c r="F78" s="271">
        <f t="shared" si="5"/>
        <v>0</v>
      </c>
      <c r="G78" s="304">
        <f t="shared" si="5"/>
        <v>0</v>
      </c>
      <c r="H78" s="304">
        <f t="shared" si="5"/>
        <v>0</v>
      </c>
      <c r="I78" s="273">
        <f t="shared" si="5"/>
        <v>8220</v>
      </c>
      <c r="J78" s="302">
        <v>42</v>
      </c>
    </row>
    <row r="79" spans="1:13" ht="15.6" customHeight="1">
      <c r="A79" s="258">
        <v>43</v>
      </c>
      <c r="B79" s="76" t="s">
        <v>3320</v>
      </c>
      <c r="C79" s="116"/>
      <c r="D79" s="284"/>
      <c r="E79" s="285"/>
      <c r="F79" s="286"/>
      <c r="G79" s="287"/>
      <c r="H79" s="287"/>
      <c r="I79" s="288"/>
      <c r="J79" s="302">
        <v>43</v>
      </c>
    </row>
    <row r="80" spans="1:13" ht="15.6" customHeight="1">
      <c r="A80" s="258">
        <v>44</v>
      </c>
      <c r="B80" s="76" t="s">
        <v>3321</v>
      </c>
      <c r="C80" s="116"/>
      <c r="D80" s="273">
        <v>98658087</v>
      </c>
      <c r="E80" s="303">
        <v>628552</v>
      </c>
      <c r="F80" s="271">
        <v>7418</v>
      </c>
      <c r="G80" s="305"/>
      <c r="H80" s="304"/>
      <c r="I80" s="273">
        <f>+D80+E80-F80+G80+H80</f>
        <v>99279221</v>
      </c>
      <c r="J80" s="302">
        <v>44</v>
      </c>
      <c r="M80" s="1536"/>
    </row>
    <row r="81" spans="1:13" ht="15.6" customHeight="1">
      <c r="A81" s="258">
        <v>45</v>
      </c>
      <c r="B81" s="76" t="s">
        <v>3322</v>
      </c>
      <c r="C81" s="116"/>
      <c r="D81" s="273">
        <v>33190804</v>
      </c>
      <c r="E81" s="303">
        <v>1320884</v>
      </c>
      <c r="F81" s="271">
        <v>130212</v>
      </c>
      <c r="G81" s="305"/>
      <c r="H81" s="304"/>
      <c r="I81" s="273">
        <f t="shared" ref="I81:I88" si="6">+D81+E81-F81+G81+H81</f>
        <v>34381476</v>
      </c>
      <c r="J81" s="302">
        <v>45</v>
      </c>
      <c r="M81" s="1536"/>
    </row>
    <row r="82" spans="1:13" ht="15.6" customHeight="1">
      <c r="A82" s="258">
        <v>46</v>
      </c>
      <c r="B82" s="76" t="s">
        <v>3323</v>
      </c>
      <c r="C82" s="116"/>
      <c r="D82" s="273">
        <v>795209003</v>
      </c>
      <c r="E82" s="303">
        <v>94549183</v>
      </c>
      <c r="F82" s="271">
        <v>4651992</v>
      </c>
      <c r="G82" s="305"/>
      <c r="H82" s="301">
        <v>-1575972</v>
      </c>
      <c r="I82" s="273">
        <f t="shared" si="6"/>
        <v>883530222</v>
      </c>
      <c r="J82" s="302">
        <v>46</v>
      </c>
      <c r="M82" s="1536"/>
    </row>
    <row r="83" spans="1:13" ht="15.6" customHeight="1">
      <c r="A83" s="258">
        <v>47</v>
      </c>
      <c r="B83" s="76" t="s">
        <v>2024</v>
      </c>
      <c r="C83" s="116"/>
      <c r="D83" s="273">
        <v>120626991</v>
      </c>
      <c r="E83" s="303">
        <v>-238580</v>
      </c>
      <c r="F83" s="271">
        <v>416005</v>
      </c>
      <c r="G83" s="305"/>
      <c r="H83" s="304">
        <v>-297</v>
      </c>
      <c r="I83" s="273">
        <f t="shared" si="6"/>
        <v>119972109</v>
      </c>
      <c r="J83" s="302">
        <v>47</v>
      </c>
      <c r="M83" s="1536"/>
    </row>
    <row r="84" spans="1:13" ht="15.6" customHeight="1">
      <c r="A84" s="258">
        <v>48</v>
      </c>
      <c r="B84" s="76" t="s">
        <v>2025</v>
      </c>
      <c r="C84" s="116"/>
      <c r="D84" s="273">
        <v>625269801</v>
      </c>
      <c r="E84" s="303">
        <v>22624714</v>
      </c>
      <c r="F84" s="271">
        <v>2685633</v>
      </c>
      <c r="G84" s="305"/>
      <c r="H84" s="304">
        <v>-22080</v>
      </c>
      <c r="I84" s="273">
        <f t="shared" si="6"/>
        <v>645186802</v>
      </c>
      <c r="J84" s="302">
        <v>48</v>
      </c>
      <c r="M84" s="1536"/>
    </row>
    <row r="85" spans="1:13" ht="15.6" customHeight="1">
      <c r="A85" s="258">
        <v>49</v>
      </c>
      <c r="B85" s="76" t="s">
        <v>693</v>
      </c>
      <c r="C85" s="116"/>
      <c r="D85" s="273">
        <v>413364376</v>
      </c>
      <c r="E85" s="303">
        <v>35428981</v>
      </c>
      <c r="F85" s="271">
        <v>1124953</v>
      </c>
      <c r="G85" s="305"/>
      <c r="H85" s="304">
        <v>-11312</v>
      </c>
      <c r="I85" s="273">
        <f t="shared" si="6"/>
        <v>447657092</v>
      </c>
      <c r="J85" s="302">
        <v>49</v>
      </c>
      <c r="M85" s="1536"/>
    </row>
    <row r="86" spans="1:13" ht="15.6" customHeight="1">
      <c r="A86" s="258">
        <v>50</v>
      </c>
      <c r="B86" s="76" t="s">
        <v>694</v>
      </c>
      <c r="C86" s="116"/>
      <c r="D86" s="273">
        <v>37990617</v>
      </c>
      <c r="E86" s="303">
        <v>1374201</v>
      </c>
      <c r="F86" s="271">
        <v>142</v>
      </c>
      <c r="G86" s="305">
        <v>-1</v>
      </c>
      <c r="H86" s="304"/>
      <c r="I86" s="273">
        <f t="shared" si="6"/>
        <v>39364675</v>
      </c>
      <c r="J86" s="302">
        <v>50</v>
      </c>
      <c r="M86" s="1536"/>
    </row>
    <row r="87" spans="1:13" ht="15.6" customHeight="1">
      <c r="A87" s="258">
        <v>51</v>
      </c>
      <c r="B87" s="76" t="s">
        <v>695</v>
      </c>
      <c r="C87" s="116"/>
      <c r="D87" s="273">
        <v>119424101</v>
      </c>
      <c r="E87" s="303">
        <v>8433382</v>
      </c>
      <c r="F87" s="271">
        <v>299518</v>
      </c>
      <c r="G87" s="305"/>
      <c r="H87" s="304">
        <v>-668898</v>
      </c>
      <c r="I87" s="273">
        <f t="shared" si="6"/>
        <v>126889067</v>
      </c>
      <c r="J87" s="302">
        <v>51</v>
      </c>
      <c r="M87" s="1536"/>
    </row>
    <row r="88" spans="1:13" ht="15.6" customHeight="1">
      <c r="A88" s="258">
        <v>52</v>
      </c>
      <c r="B88" s="76" t="s">
        <v>696</v>
      </c>
      <c r="C88" s="116"/>
      <c r="D88" s="273">
        <v>2370690</v>
      </c>
      <c r="E88" s="303"/>
      <c r="F88" s="271">
        <v>31674</v>
      </c>
      <c r="G88" s="305"/>
      <c r="H88" s="304"/>
      <c r="I88" s="273">
        <f t="shared" si="6"/>
        <v>2339016</v>
      </c>
      <c r="J88" s="302">
        <v>52</v>
      </c>
      <c r="M88" s="1536"/>
    </row>
    <row r="89" spans="1:13" ht="15.6" customHeight="1">
      <c r="A89" s="258">
        <v>53</v>
      </c>
      <c r="B89" s="76" t="s">
        <v>697</v>
      </c>
      <c r="C89" s="116"/>
      <c r="D89" s="273">
        <f t="shared" ref="D89:I89" si="7">SUM(D80:D88)</f>
        <v>2246104470</v>
      </c>
      <c r="E89" s="303">
        <f t="shared" si="7"/>
        <v>164121317</v>
      </c>
      <c r="F89" s="271">
        <f t="shared" si="7"/>
        <v>9347547</v>
      </c>
      <c r="G89" s="305">
        <f t="shared" si="7"/>
        <v>-1</v>
      </c>
      <c r="H89" s="304">
        <f t="shared" si="7"/>
        <v>-2278559</v>
      </c>
      <c r="I89" s="273">
        <f t="shared" si="7"/>
        <v>2398599680</v>
      </c>
      <c r="J89" s="302">
        <v>53</v>
      </c>
      <c r="M89" s="1536"/>
    </row>
    <row r="90" spans="1:13" ht="15.6" customHeight="1">
      <c r="A90" s="258">
        <v>54</v>
      </c>
      <c r="B90" s="76" t="s">
        <v>698</v>
      </c>
      <c r="C90" s="116"/>
      <c r="D90" s="284"/>
      <c r="E90" s="285"/>
      <c r="F90" s="286"/>
      <c r="G90" s="287"/>
      <c r="H90" s="287"/>
      <c r="I90" s="288"/>
      <c r="J90" s="302">
        <v>54</v>
      </c>
      <c r="M90" s="1536"/>
    </row>
    <row r="91" spans="1:13" ht="15.6" customHeight="1">
      <c r="A91" s="258">
        <v>55</v>
      </c>
      <c r="B91" s="76" t="s">
        <v>699</v>
      </c>
      <c r="C91" s="116"/>
      <c r="D91" s="273">
        <v>36953896</v>
      </c>
      <c r="E91" s="303">
        <v>5193883</v>
      </c>
      <c r="F91" s="271">
        <v>423</v>
      </c>
      <c r="G91" s="305"/>
      <c r="H91" s="304"/>
      <c r="I91" s="273">
        <f t="shared" ref="I91:I104" si="8">+D91+E91-F91+G91+H91</f>
        <v>42147356</v>
      </c>
      <c r="J91" s="302">
        <v>55</v>
      </c>
      <c r="M91" s="1536"/>
    </row>
    <row r="92" spans="1:13" ht="15.6" customHeight="1">
      <c r="A92" s="258">
        <v>56</v>
      </c>
      <c r="B92" s="76" t="s">
        <v>700</v>
      </c>
      <c r="C92" s="116"/>
      <c r="D92" s="273">
        <v>37186968</v>
      </c>
      <c r="E92" s="303">
        <v>4747683</v>
      </c>
      <c r="F92" s="271">
        <v>68097</v>
      </c>
      <c r="G92" s="305">
        <v>1</v>
      </c>
      <c r="H92" s="304"/>
      <c r="I92" s="273">
        <f t="shared" si="8"/>
        <v>41866555</v>
      </c>
      <c r="J92" s="302">
        <v>56</v>
      </c>
      <c r="M92" s="1536"/>
    </row>
    <row r="93" spans="1:13" ht="15.6" customHeight="1">
      <c r="A93" s="258">
        <v>57</v>
      </c>
      <c r="B93" s="76" t="s">
        <v>701</v>
      </c>
      <c r="C93" s="116"/>
      <c r="D93" s="273">
        <v>543642056</v>
      </c>
      <c r="E93" s="303">
        <v>62516625</v>
      </c>
      <c r="F93" s="271">
        <v>3627829</v>
      </c>
      <c r="G93" s="305">
        <v>-1</v>
      </c>
      <c r="H93" s="304">
        <v>1587285</v>
      </c>
      <c r="I93" s="273">
        <f t="shared" si="8"/>
        <v>604118136</v>
      </c>
      <c r="J93" s="302">
        <v>57</v>
      </c>
      <c r="M93" s="1536"/>
    </row>
    <row r="94" spans="1:13" ht="15.6" customHeight="1">
      <c r="A94" s="258">
        <v>58</v>
      </c>
      <c r="B94" s="76" t="s">
        <v>702</v>
      </c>
      <c r="C94" s="116"/>
      <c r="D94" s="273"/>
      <c r="E94" s="303"/>
      <c r="F94" s="271"/>
      <c r="G94" s="305"/>
      <c r="H94" s="304"/>
      <c r="I94" s="273">
        <f t="shared" si="8"/>
        <v>0</v>
      </c>
      <c r="J94" s="302">
        <v>58</v>
      </c>
      <c r="M94" s="1536"/>
    </row>
    <row r="95" spans="1:13" ht="15.6" customHeight="1">
      <c r="A95" s="258">
        <v>59</v>
      </c>
      <c r="B95" s="76" t="s">
        <v>703</v>
      </c>
      <c r="C95" s="116"/>
      <c r="D95" s="273">
        <v>992758473</v>
      </c>
      <c r="E95" s="303">
        <v>68229586</v>
      </c>
      <c r="F95" s="271">
        <v>5262564</v>
      </c>
      <c r="G95" s="305">
        <v>1</v>
      </c>
      <c r="H95" s="304">
        <v>22080</v>
      </c>
      <c r="I95" s="273">
        <f t="shared" si="8"/>
        <v>1055747576</v>
      </c>
      <c r="J95" s="302">
        <v>59</v>
      </c>
      <c r="M95" s="1536"/>
    </row>
    <row r="96" spans="1:13" ht="15.6" customHeight="1">
      <c r="A96" s="258">
        <v>60</v>
      </c>
      <c r="B96" s="76" t="s">
        <v>704</v>
      </c>
      <c r="C96" s="116"/>
      <c r="D96" s="273">
        <v>1095099825</v>
      </c>
      <c r="E96" s="303">
        <v>54723511</v>
      </c>
      <c r="F96" s="271">
        <v>11269682</v>
      </c>
      <c r="G96" s="305"/>
      <c r="H96" s="304">
        <v>297</v>
      </c>
      <c r="I96" s="273">
        <f t="shared" si="8"/>
        <v>1138553951</v>
      </c>
      <c r="J96" s="302">
        <v>60</v>
      </c>
      <c r="M96" s="1536"/>
    </row>
    <row r="97" spans="1:13" ht="15.6" customHeight="1">
      <c r="A97" s="258">
        <v>61</v>
      </c>
      <c r="B97" s="76" t="s">
        <v>705</v>
      </c>
      <c r="C97" s="116"/>
      <c r="D97" s="273">
        <v>157282784</v>
      </c>
      <c r="E97" s="303">
        <v>14037733</v>
      </c>
      <c r="F97" s="271">
        <v>913783</v>
      </c>
      <c r="G97" s="305">
        <v>-1</v>
      </c>
      <c r="H97" s="304"/>
      <c r="I97" s="273">
        <f t="shared" si="8"/>
        <v>170406733</v>
      </c>
      <c r="J97" s="302">
        <v>61</v>
      </c>
      <c r="M97" s="1536"/>
    </row>
    <row r="98" spans="1:13" ht="15.6" customHeight="1">
      <c r="A98" s="258">
        <v>62</v>
      </c>
      <c r="B98" s="76" t="s">
        <v>706</v>
      </c>
      <c r="C98" s="116"/>
      <c r="D98" s="273">
        <v>522776600</v>
      </c>
      <c r="E98" s="303">
        <v>37117744</v>
      </c>
      <c r="F98" s="271">
        <v>7504183</v>
      </c>
      <c r="G98" s="305">
        <v>-1</v>
      </c>
      <c r="H98" s="304">
        <v>668898</v>
      </c>
      <c r="I98" s="273">
        <f t="shared" si="8"/>
        <v>553059058</v>
      </c>
      <c r="J98" s="302">
        <v>62</v>
      </c>
      <c r="M98" s="1536"/>
    </row>
    <row r="99" spans="1:13" ht="15.6" customHeight="1">
      <c r="A99" s="258">
        <v>63</v>
      </c>
      <c r="B99" s="76" t="s">
        <v>707</v>
      </c>
      <c r="C99" s="116"/>
      <c r="D99" s="273">
        <v>845596465</v>
      </c>
      <c r="E99" s="303">
        <v>51147650</v>
      </c>
      <c r="F99" s="271">
        <v>4719997</v>
      </c>
      <c r="G99" s="305"/>
      <c r="H99" s="304"/>
      <c r="I99" s="273">
        <f t="shared" si="8"/>
        <v>892024118</v>
      </c>
      <c r="J99" s="302">
        <v>63</v>
      </c>
      <c r="M99" s="1536"/>
    </row>
    <row r="100" spans="1:13" ht="15.6" customHeight="1">
      <c r="A100" s="258">
        <v>64</v>
      </c>
      <c r="B100" s="76" t="s">
        <v>708</v>
      </c>
      <c r="C100" s="116"/>
      <c r="D100" s="273">
        <v>451969717</v>
      </c>
      <c r="E100" s="303">
        <v>12587741</v>
      </c>
      <c r="F100" s="271">
        <v>2781291</v>
      </c>
      <c r="G100" s="305">
        <v>-1</v>
      </c>
      <c r="H100" s="304"/>
      <c r="I100" s="273">
        <f t="shared" si="8"/>
        <v>461776166</v>
      </c>
      <c r="J100" s="302">
        <v>64</v>
      </c>
      <c r="M100" s="1536"/>
    </row>
    <row r="101" spans="1:13" ht="15.6" customHeight="1">
      <c r="A101" s="258">
        <v>65</v>
      </c>
      <c r="B101" s="76" t="s">
        <v>709</v>
      </c>
      <c r="C101" s="116"/>
      <c r="D101" s="273">
        <v>128158598</v>
      </c>
      <c r="E101" s="303">
        <v>3407336</v>
      </c>
      <c r="F101" s="271">
        <v>1538326</v>
      </c>
      <c r="G101" s="305">
        <v>1</v>
      </c>
      <c r="H101" s="304"/>
      <c r="I101" s="273">
        <f t="shared" si="8"/>
        <v>130027609</v>
      </c>
      <c r="J101" s="302">
        <v>65</v>
      </c>
      <c r="M101" s="1536"/>
    </row>
    <row r="102" spans="1:13" ht="15.6" customHeight="1">
      <c r="A102" s="258">
        <v>66</v>
      </c>
      <c r="B102" s="2283" t="s">
        <v>710</v>
      </c>
      <c r="C102" s="116"/>
      <c r="D102" s="273">
        <v>7725430</v>
      </c>
      <c r="E102" s="303">
        <v>85885</v>
      </c>
      <c r="F102" s="271">
        <v>49728</v>
      </c>
      <c r="G102" s="305"/>
      <c r="H102" s="304"/>
      <c r="I102" s="273">
        <f t="shared" si="8"/>
        <v>7761587</v>
      </c>
      <c r="J102" s="302">
        <v>66</v>
      </c>
      <c r="M102" s="1536"/>
    </row>
    <row r="103" spans="1:13" ht="15.6" customHeight="1">
      <c r="A103" s="258">
        <v>67</v>
      </c>
      <c r="B103" s="2283" t="s">
        <v>711</v>
      </c>
      <c r="C103" s="116"/>
      <c r="D103" s="306"/>
      <c r="E103" s="303"/>
      <c r="F103" s="271"/>
      <c r="G103" s="305"/>
      <c r="H103" s="304"/>
      <c r="I103" s="273">
        <f t="shared" si="8"/>
        <v>0</v>
      </c>
      <c r="J103" s="302">
        <v>67</v>
      </c>
      <c r="M103" s="1536"/>
    </row>
    <row r="104" spans="1:13" ht="15.6" customHeight="1">
      <c r="A104" s="258">
        <v>68</v>
      </c>
      <c r="B104" s="2283" t="s">
        <v>712</v>
      </c>
      <c r="C104" s="116"/>
      <c r="D104" s="273">
        <v>235030924</v>
      </c>
      <c r="E104" s="303">
        <v>10333125</v>
      </c>
      <c r="F104" s="271">
        <v>3557661</v>
      </c>
      <c r="G104" s="305">
        <v>1</v>
      </c>
      <c r="H104" s="304"/>
      <c r="I104" s="273">
        <f t="shared" si="8"/>
        <v>241806389</v>
      </c>
      <c r="J104" s="302">
        <v>68</v>
      </c>
      <c r="M104" s="1536"/>
    </row>
    <row r="105" spans="1:13" ht="15.6" customHeight="1">
      <c r="A105" s="258">
        <v>69</v>
      </c>
      <c r="B105" s="2283" t="s">
        <v>4191</v>
      </c>
      <c r="C105" s="116"/>
      <c r="D105" s="273"/>
      <c r="E105" s="303"/>
      <c r="F105" s="271"/>
      <c r="G105" s="305"/>
      <c r="H105" s="304"/>
      <c r="I105" s="273"/>
      <c r="J105" s="302">
        <v>69</v>
      </c>
      <c r="M105" s="1536"/>
    </row>
    <row r="106" spans="1:13" ht="15.6" customHeight="1">
      <c r="A106" s="258">
        <v>70</v>
      </c>
      <c r="B106" s="2283" t="s">
        <v>5494</v>
      </c>
      <c r="C106" s="116"/>
      <c r="D106" s="273">
        <f t="shared" ref="D106:I106" si="9">SUM(D91:D105)</f>
        <v>5054181736</v>
      </c>
      <c r="E106" s="303">
        <f t="shared" si="9"/>
        <v>324128502</v>
      </c>
      <c r="F106" s="271">
        <f t="shared" si="9"/>
        <v>41293564</v>
      </c>
      <c r="G106" s="273">
        <f>SUM(G91:G105)</f>
        <v>0</v>
      </c>
      <c r="H106" s="273">
        <f t="shared" si="9"/>
        <v>2278560</v>
      </c>
      <c r="I106" s="273">
        <f t="shared" si="9"/>
        <v>5339295234</v>
      </c>
      <c r="J106" s="302">
        <v>70</v>
      </c>
      <c r="M106" s="1536"/>
    </row>
    <row r="107" spans="1:13" ht="15.6" customHeight="1">
      <c r="A107" s="258">
        <v>71</v>
      </c>
      <c r="B107" s="2283" t="s">
        <v>713</v>
      </c>
      <c r="C107" s="116"/>
      <c r="D107" s="284"/>
      <c r="E107" s="285"/>
      <c r="F107" s="286"/>
      <c r="G107" s="287"/>
      <c r="H107" s="287"/>
      <c r="I107" s="288"/>
      <c r="J107" s="302">
        <v>71</v>
      </c>
      <c r="M107" s="1536"/>
    </row>
    <row r="108" spans="1:13" ht="15.6" customHeight="1">
      <c r="A108" s="258">
        <v>72</v>
      </c>
      <c r="B108" s="2283" t="s">
        <v>714</v>
      </c>
      <c r="C108" s="116"/>
      <c r="D108" s="273">
        <v>2521592</v>
      </c>
      <c r="E108" s="303"/>
      <c r="F108" s="271">
        <v>180564</v>
      </c>
      <c r="G108" s="305"/>
      <c r="H108" s="304"/>
      <c r="I108" s="273"/>
      <c r="J108" s="302">
        <v>72</v>
      </c>
    </row>
    <row r="109" spans="1:13" ht="15.6" customHeight="1">
      <c r="A109" s="258">
        <v>73</v>
      </c>
      <c r="B109" s="2283" t="s">
        <v>715</v>
      </c>
      <c r="C109" s="116"/>
      <c r="D109" s="273">
        <v>95160966</v>
      </c>
      <c r="E109" s="303">
        <v>674320</v>
      </c>
      <c r="F109" s="271">
        <v>32341</v>
      </c>
      <c r="G109" s="305"/>
      <c r="H109" s="304"/>
      <c r="I109" s="273">
        <f t="shared" ref="I109:I120" si="10">+D109+E109-F109+G109+H109</f>
        <v>95802945</v>
      </c>
      <c r="J109" s="302">
        <v>73</v>
      </c>
    </row>
    <row r="110" spans="1:13" ht="15.6" customHeight="1">
      <c r="A110" s="258">
        <v>74</v>
      </c>
      <c r="B110" s="2283" t="s">
        <v>716</v>
      </c>
      <c r="C110" s="116"/>
      <c r="D110" s="273">
        <v>9117954</v>
      </c>
      <c r="E110" s="303">
        <v>1132093</v>
      </c>
      <c r="F110" s="271"/>
      <c r="G110" s="305"/>
      <c r="H110" s="304"/>
      <c r="I110" s="273">
        <f t="shared" si="10"/>
        <v>10250047</v>
      </c>
      <c r="J110" s="302">
        <v>74</v>
      </c>
    </row>
    <row r="111" spans="1:13" ht="15.6" customHeight="1">
      <c r="A111" s="258">
        <v>75</v>
      </c>
      <c r="B111" s="2283" t="s">
        <v>717</v>
      </c>
      <c r="C111" s="116"/>
      <c r="D111" s="273">
        <v>26362</v>
      </c>
      <c r="E111" s="303"/>
      <c r="F111" s="271"/>
      <c r="G111" s="305"/>
      <c r="H111" s="304"/>
      <c r="I111" s="273">
        <f t="shared" si="10"/>
        <v>26362</v>
      </c>
      <c r="J111" s="302">
        <v>75</v>
      </c>
    </row>
    <row r="112" spans="1:13" ht="15.6" customHeight="1">
      <c r="A112" s="258">
        <v>76</v>
      </c>
      <c r="B112" s="2283" t="s">
        <v>718</v>
      </c>
      <c r="C112" s="116"/>
      <c r="D112" s="273">
        <v>2143249</v>
      </c>
      <c r="E112" s="303"/>
      <c r="F112" s="271"/>
      <c r="G112" s="305"/>
      <c r="H112" s="304"/>
      <c r="I112" s="273">
        <f t="shared" si="10"/>
        <v>2143249</v>
      </c>
      <c r="J112" s="302">
        <v>76</v>
      </c>
    </row>
    <row r="113" spans="1:10" ht="15.6" customHeight="1">
      <c r="A113" s="258">
        <v>77</v>
      </c>
      <c r="B113" s="2283" t="s">
        <v>719</v>
      </c>
      <c r="C113" s="116"/>
      <c r="D113" s="273">
        <v>56181772</v>
      </c>
      <c r="E113" s="303">
        <v>3645853</v>
      </c>
      <c r="F113" s="271">
        <v>6117</v>
      </c>
      <c r="G113" s="305">
        <v>1</v>
      </c>
      <c r="H113" s="304"/>
      <c r="I113" s="273">
        <f t="shared" si="10"/>
        <v>59821509</v>
      </c>
      <c r="J113" s="302">
        <v>77</v>
      </c>
    </row>
    <row r="114" spans="1:10" ht="15.6" customHeight="1">
      <c r="A114" s="258">
        <v>78</v>
      </c>
      <c r="B114" s="2283" t="s">
        <v>720</v>
      </c>
      <c r="C114" s="116"/>
      <c r="D114" s="273">
        <v>22350500</v>
      </c>
      <c r="E114" s="303">
        <v>1908150</v>
      </c>
      <c r="F114" s="271"/>
      <c r="G114" s="305"/>
      <c r="H114" s="304"/>
      <c r="I114" s="273">
        <f t="shared" si="10"/>
        <v>24258650</v>
      </c>
      <c r="J114" s="302">
        <v>78</v>
      </c>
    </row>
    <row r="115" spans="1:10" ht="15.6" customHeight="1">
      <c r="A115" s="258">
        <v>79</v>
      </c>
      <c r="B115" s="2283" t="s">
        <v>721</v>
      </c>
      <c r="C115" s="116"/>
      <c r="D115" s="273">
        <v>279274</v>
      </c>
      <c r="E115" s="303"/>
      <c r="F115" s="271"/>
      <c r="G115" s="305">
        <v>1</v>
      </c>
      <c r="H115" s="304"/>
      <c r="I115" s="273">
        <f t="shared" si="10"/>
        <v>279275</v>
      </c>
      <c r="J115" s="302">
        <v>79</v>
      </c>
    </row>
    <row r="116" spans="1:10" ht="15.6" customHeight="1">
      <c r="A116" s="258">
        <v>80</v>
      </c>
      <c r="B116" s="2283" t="s">
        <v>407</v>
      </c>
      <c r="C116" s="116"/>
      <c r="D116" s="273">
        <v>73766465</v>
      </c>
      <c r="E116" s="303">
        <v>3042190</v>
      </c>
      <c r="F116" s="271">
        <v>2608511</v>
      </c>
      <c r="G116" s="305">
        <v>-1</v>
      </c>
      <c r="H116" s="304"/>
      <c r="I116" s="273">
        <f t="shared" si="10"/>
        <v>74200143</v>
      </c>
      <c r="J116" s="302">
        <v>80</v>
      </c>
    </row>
    <row r="117" spans="1:10" ht="15.6" customHeight="1">
      <c r="A117" s="258">
        <v>81</v>
      </c>
      <c r="B117" s="2283" t="s">
        <v>408</v>
      </c>
      <c r="C117" s="116"/>
      <c r="D117" s="273">
        <v>49536674</v>
      </c>
      <c r="E117" s="303">
        <v>394729</v>
      </c>
      <c r="F117" s="271">
        <v>6139</v>
      </c>
      <c r="G117" s="305"/>
      <c r="H117" s="304"/>
      <c r="I117" s="273">
        <f t="shared" si="10"/>
        <v>49925264</v>
      </c>
      <c r="J117" s="302">
        <v>81</v>
      </c>
    </row>
    <row r="118" spans="1:10" ht="15.6" customHeight="1">
      <c r="A118" s="258">
        <v>82</v>
      </c>
      <c r="B118" s="2283" t="s">
        <v>5495</v>
      </c>
      <c r="C118" s="116"/>
      <c r="D118" s="273">
        <v>311114808</v>
      </c>
      <c r="E118" s="303">
        <f>SUM(E108:E117)</f>
        <v>10797335</v>
      </c>
      <c r="F118" s="271">
        <f>SUM(F108:F117)</f>
        <v>2833672</v>
      </c>
      <c r="G118" s="305">
        <v>1</v>
      </c>
      <c r="H118" s="304"/>
      <c r="I118" s="273">
        <f t="shared" si="10"/>
        <v>319078472</v>
      </c>
      <c r="J118" s="302">
        <v>82</v>
      </c>
    </row>
    <row r="119" spans="1:10" ht="15.6" customHeight="1">
      <c r="A119" s="258">
        <v>83</v>
      </c>
      <c r="B119" s="2283" t="s">
        <v>409</v>
      </c>
      <c r="C119" s="116"/>
      <c r="D119" s="273"/>
      <c r="E119" s="303"/>
      <c r="F119" s="271"/>
      <c r="G119" s="305"/>
      <c r="H119" s="304"/>
      <c r="I119" s="273">
        <f t="shared" si="10"/>
        <v>0</v>
      </c>
      <c r="J119" s="302">
        <v>83</v>
      </c>
    </row>
    <row r="120" spans="1:10" ht="15.6" customHeight="1">
      <c r="A120" s="258">
        <v>84</v>
      </c>
      <c r="B120" s="2283" t="s">
        <v>4192</v>
      </c>
      <c r="C120" s="116"/>
      <c r="D120" s="273">
        <v>746050</v>
      </c>
      <c r="E120" s="303">
        <v>33220</v>
      </c>
      <c r="F120" s="271"/>
      <c r="G120" s="305"/>
      <c r="H120" s="304"/>
      <c r="I120" s="273">
        <f t="shared" si="10"/>
        <v>779270</v>
      </c>
      <c r="J120" s="302">
        <v>84</v>
      </c>
    </row>
    <row r="121" spans="1:10" ht="15.6" customHeight="1">
      <c r="A121" s="258">
        <v>85</v>
      </c>
      <c r="B121" s="2283" t="s">
        <v>5496</v>
      </c>
      <c r="C121" s="116"/>
      <c r="D121" s="304">
        <f t="shared" ref="D121:I121" si="11">D118+D119+D120</f>
        <v>311860858</v>
      </c>
      <c r="E121" s="303">
        <f t="shared" si="11"/>
        <v>10830555</v>
      </c>
      <c r="F121" s="271">
        <f t="shared" si="11"/>
        <v>2833672</v>
      </c>
      <c r="G121" s="273">
        <f t="shared" si="11"/>
        <v>1</v>
      </c>
      <c r="H121" s="273">
        <f t="shared" si="11"/>
        <v>0</v>
      </c>
      <c r="I121" s="273">
        <f t="shared" si="11"/>
        <v>319857742</v>
      </c>
      <c r="J121" s="1579">
        <v>85</v>
      </c>
    </row>
    <row r="122" spans="1:10" ht="15.6" customHeight="1">
      <c r="A122" s="258">
        <v>86</v>
      </c>
      <c r="B122" s="2283" t="s">
        <v>410</v>
      </c>
      <c r="C122" s="116"/>
      <c r="D122" s="273">
        <f>D78+D89+D106+D121+D30</f>
        <v>7618513062</v>
      </c>
      <c r="E122" s="303">
        <f>E78+E89+E106+E121+E30</f>
        <v>499080374</v>
      </c>
      <c r="F122" s="271">
        <f>F78+F89+F106+F121+F30</f>
        <v>53474783</v>
      </c>
      <c r="G122" s="273">
        <f>G78+G89+G106+G121+G30</f>
        <v>0</v>
      </c>
      <c r="H122" s="273">
        <v>1</v>
      </c>
      <c r="I122" s="273">
        <f>I78+I89+I106+I121+I30</f>
        <v>8064118654</v>
      </c>
      <c r="J122" s="1579">
        <v>86</v>
      </c>
    </row>
    <row r="123" spans="1:10" ht="15.6" customHeight="1">
      <c r="A123" s="258">
        <v>87</v>
      </c>
      <c r="B123" s="76" t="s">
        <v>411</v>
      </c>
      <c r="C123" s="116"/>
      <c r="D123" s="273"/>
      <c r="E123" s="303"/>
      <c r="F123" s="307"/>
      <c r="G123" s="305"/>
      <c r="H123" s="304"/>
      <c r="I123" s="273"/>
      <c r="J123" s="302">
        <v>87</v>
      </c>
    </row>
    <row r="124" spans="1:10" ht="15.6" customHeight="1">
      <c r="A124" s="258">
        <v>88</v>
      </c>
      <c r="B124" s="76" t="s">
        <v>412</v>
      </c>
      <c r="C124" s="116"/>
      <c r="D124" s="273"/>
      <c r="E124" s="308"/>
      <c r="F124" s="271"/>
      <c r="G124" s="305"/>
      <c r="H124" s="304"/>
      <c r="I124" s="273"/>
      <c r="J124" s="302">
        <v>88</v>
      </c>
    </row>
    <row r="125" spans="1:10" ht="15.6" customHeight="1">
      <c r="A125" s="258">
        <v>89</v>
      </c>
      <c r="B125" s="76" t="s">
        <v>1199</v>
      </c>
      <c r="C125" s="116"/>
      <c r="D125" s="273"/>
      <c r="E125" s="303"/>
      <c r="F125" s="271"/>
      <c r="G125" s="305"/>
      <c r="H125" s="304"/>
      <c r="I125" s="273"/>
      <c r="J125" s="302">
        <v>89</v>
      </c>
    </row>
    <row r="126" spans="1:10" ht="15.6" customHeight="1" thickBot="1">
      <c r="A126" s="289">
        <v>90</v>
      </c>
      <c r="B126" s="111" t="s">
        <v>5497</v>
      </c>
      <c r="C126" s="294"/>
      <c r="D126" s="292">
        <f t="shared" ref="D126:I126" si="12">D122+D125</f>
        <v>7618513062</v>
      </c>
      <c r="E126" s="309">
        <f t="shared" si="12"/>
        <v>499080374</v>
      </c>
      <c r="F126" s="293">
        <f t="shared" si="12"/>
        <v>53474783</v>
      </c>
      <c r="G126" s="310">
        <f t="shared" si="12"/>
        <v>0</v>
      </c>
      <c r="H126" s="311">
        <f>H122+H125</f>
        <v>1</v>
      </c>
      <c r="I126" s="292">
        <f t="shared" si="12"/>
        <v>8064118654</v>
      </c>
      <c r="J126" s="313">
        <v>90</v>
      </c>
    </row>
    <row r="127" spans="1:10" ht="15.6" customHeight="1">
      <c r="A127" s="17"/>
      <c r="B127" s="17"/>
      <c r="C127" s="17"/>
      <c r="D127" s="17"/>
      <c r="E127" s="17"/>
      <c r="F127" s="17"/>
      <c r="G127" s="17"/>
      <c r="H127" s="17"/>
      <c r="I127" s="17"/>
      <c r="J127" s="17"/>
    </row>
    <row r="128" spans="1:10" ht="15.6" customHeight="1">
      <c r="A128" s="17" t="s">
        <v>1200</v>
      </c>
      <c r="B128" s="17"/>
      <c r="C128" s="17"/>
      <c r="D128" s="17"/>
      <c r="E128" s="17"/>
      <c r="F128" s="17" t="s">
        <v>1201</v>
      </c>
      <c r="G128" s="17"/>
      <c r="H128" s="17"/>
      <c r="I128" s="17"/>
      <c r="J128" s="314" t="s">
        <v>1202</v>
      </c>
    </row>
    <row r="129" spans="1:10" ht="15.6" customHeight="1">
      <c r="A129" s="68" t="s">
        <v>1203</v>
      </c>
      <c r="B129" s="68"/>
      <c r="C129" s="68"/>
      <c r="D129" s="68"/>
      <c r="E129" s="68"/>
      <c r="F129" s="68" t="s">
        <v>1204</v>
      </c>
      <c r="G129" s="68"/>
      <c r="H129" s="68"/>
      <c r="I129" s="68"/>
      <c r="J129" s="68"/>
    </row>
    <row r="130" spans="1:10">
      <c r="A130" s="17"/>
      <c r="B130" s="17"/>
      <c r="C130" s="17"/>
      <c r="D130" s="451"/>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row r="136" spans="1:10">
      <c r="A136" s="17"/>
      <c r="B136"/>
      <c r="C136" s="17"/>
      <c r="D136" s="17"/>
      <c r="E136" s="17"/>
      <c r="F136" s="17"/>
      <c r="G136" s="17"/>
      <c r="H136" s="17"/>
      <c r="I136" s="17"/>
      <c r="J136" s="17"/>
    </row>
    <row r="137" spans="1:10">
      <c r="A137" s="17"/>
      <c r="B137"/>
      <c r="C137" s="17"/>
      <c r="D137" s="17"/>
      <c r="E137" s="17"/>
      <c r="F137" s="17"/>
      <c r="G137" s="17"/>
      <c r="H137" s="17"/>
      <c r="I137" s="17"/>
      <c r="J137" s="17"/>
    </row>
    <row r="138" spans="1:10">
      <c r="A138" s="17"/>
      <c r="B138"/>
      <c r="C138" s="17"/>
      <c r="D138" s="17"/>
      <c r="E138" s="17"/>
      <c r="F138" s="17"/>
      <c r="G138" s="17"/>
      <c r="H138" s="17"/>
      <c r="I138" s="17"/>
      <c r="J138" s="17"/>
    </row>
    <row r="139" spans="1:10">
      <c r="A139" s="17"/>
      <c r="B139"/>
      <c r="C139" s="17"/>
      <c r="D139" s="17"/>
      <c r="E139" s="17"/>
      <c r="F139" s="17"/>
      <c r="G139" s="17"/>
      <c r="H139" s="17"/>
      <c r="I139" s="17"/>
      <c r="J139" s="17"/>
    </row>
    <row r="140" spans="1:10">
      <c r="A140" s="17"/>
      <c r="B140"/>
      <c r="C140" s="17"/>
      <c r="D140" s="17"/>
      <c r="E140" s="17"/>
      <c r="F140" s="17"/>
      <c r="G140" s="17"/>
      <c r="H140" s="17"/>
      <c r="I140" s="17"/>
      <c r="J140" s="17"/>
    </row>
    <row r="141" spans="1:10">
      <c r="A141" s="17"/>
      <c r="B141"/>
      <c r="C141" s="17"/>
      <c r="D141" s="17"/>
      <c r="E141" s="17"/>
      <c r="F141" s="17"/>
      <c r="G141" s="17"/>
      <c r="H141" s="17"/>
      <c r="I141" s="17"/>
      <c r="J141" s="17"/>
    </row>
    <row r="142" spans="1:10">
      <c r="A142" s="17"/>
      <c r="B142"/>
      <c r="C142" s="17"/>
      <c r="D142" s="17"/>
      <c r="E142" s="17"/>
      <c r="F142" s="17"/>
      <c r="G142" s="17"/>
      <c r="H142" s="17"/>
      <c r="I142" s="17"/>
      <c r="J142" s="17"/>
    </row>
    <row r="143" spans="1:10">
      <c r="A143" s="17"/>
      <c r="B143"/>
      <c r="C143" s="17"/>
      <c r="D143" s="17"/>
      <c r="E143" s="17"/>
      <c r="F143" s="17"/>
      <c r="G143" s="17"/>
      <c r="H143" s="17"/>
      <c r="I143" s="17"/>
      <c r="J143" s="17"/>
    </row>
    <row r="144" spans="1:10">
      <c r="A144" s="17"/>
      <c r="B144"/>
    </row>
    <row r="145" spans="1:2">
      <c r="A145" s="17"/>
      <c r="B145"/>
    </row>
    <row r="146" spans="1:2">
      <c r="A146" s="17"/>
      <c r="B146"/>
    </row>
    <row r="147" spans="1:2">
      <c r="A147" s="17"/>
      <c r="B147"/>
    </row>
    <row r="148" spans="1:2">
      <c r="A148" s="17"/>
      <c r="B148"/>
    </row>
    <row r="149" spans="1:2">
      <c r="A149" s="17"/>
      <c r="B149"/>
    </row>
    <row r="150" spans="1:2">
      <c r="A150" s="17"/>
      <c r="B150"/>
    </row>
    <row r="151" spans="1:2">
      <c r="A151" s="17"/>
      <c r="B151" s="17"/>
    </row>
    <row r="152" spans="1:2">
      <c r="A152" s="17"/>
      <c r="B152" s="17"/>
    </row>
  </sheetData>
  <printOptions horizontalCentered="1" verticalCentered="1"/>
  <pageMargins left="0.5" right="0.5" top="0.5" bottom="0.5" header="0.5" footer="0.5"/>
  <pageSetup scale="70" fitToWidth="2" fitToHeight="2" pageOrder="overThenDown" orientation="portrait" horizontalDpi="4294967293" verticalDpi="4294967293" r:id="rId1"/>
  <headerFooter alignWithMargins="0"/>
  <rowBreaks count="1" manualBreakCount="1">
    <brk id="67" max="16383" man="1"/>
  </rowBreaks>
  <colBreaks count="1" manualBreakCount="1">
    <brk id="5" max="12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pageSetUpPr fitToPage="1"/>
  </sheetPr>
  <dimension ref="A1:F77"/>
  <sheetViews>
    <sheetView defaultGridColor="0" view="pageBreakPreview" colorId="22" zoomScale="60" zoomScaleNormal="80" workbookViewId="0">
      <selection activeCell="C41" sqref="C41"/>
    </sheetView>
  </sheetViews>
  <sheetFormatPr defaultColWidth="9.6640625" defaultRowHeight="15"/>
  <cols>
    <col min="1" max="1" width="4.6640625" style="9" customWidth="1"/>
    <col min="2" max="2" width="29.88671875" style="9" customWidth="1"/>
    <col min="3" max="3" width="27.5546875" style="9" customWidth="1"/>
    <col min="4" max="4" width="17.33203125" style="9" customWidth="1"/>
    <col min="5" max="5" width="10.33203125" style="9" bestFit="1" customWidth="1"/>
    <col min="6" max="6" width="18.6640625" style="9" customWidth="1"/>
    <col min="7" max="16384" width="9.6640625" style="9"/>
  </cols>
  <sheetData>
    <row r="1" spans="1:6">
      <c r="A1" s="29" t="s">
        <v>5587</v>
      </c>
      <c r="B1" s="244"/>
      <c r="C1" s="245" t="s">
        <v>3512</v>
      </c>
      <c r="D1" s="678" t="s">
        <v>1917</v>
      </c>
      <c r="E1" s="1749"/>
      <c r="F1" s="454" t="s">
        <v>1918</v>
      </c>
    </row>
    <row r="2" spans="1:6">
      <c r="A2" s="71" t="str">
        <f>'Data Sheet'!$C$25</f>
        <v xml:space="preserve"> Niagara Mohawk Power Corporation </v>
      </c>
      <c r="B2" s="80"/>
      <c r="C2" s="17" t="s">
        <v>5612</v>
      </c>
      <c r="D2" s="328" t="s">
        <v>3535</v>
      </c>
      <c r="E2" s="1672"/>
      <c r="F2" s="254"/>
    </row>
    <row r="3" spans="1:6" ht="14.45" customHeight="1">
      <c r="A3" s="73"/>
      <c r="B3" s="116"/>
      <c r="C3" s="17" t="s">
        <v>5613</v>
      </c>
      <c r="D3" s="2236" t="str">
        <f>'Data Sheet'!$C$40</f>
        <v>June 1, 2015</v>
      </c>
      <c r="E3" s="364"/>
      <c r="F3" s="257" t="str">
        <f>'Data Sheet'!$C$38</f>
        <v>December 31, 2014</v>
      </c>
    </row>
    <row r="4" spans="1:6" ht="15" customHeight="1">
      <c r="A4" s="247" t="s">
        <v>1205</v>
      </c>
      <c r="B4" s="248"/>
      <c r="C4" s="248"/>
      <c r="D4" s="248"/>
      <c r="E4" s="248"/>
      <c r="F4" s="249"/>
    </row>
    <row r="5" spans="1:6">
      <c r="A5" s="86"/>
      <c r="B5" s="88" t="s">
        <v>1206</v>
      </c>
      <c r="C5" s="88"/>
      <c r="D5" s="88"/>
      <c r="E5" s="88"/>
      <c r="F5" s="84"/>
    </row>
    <row r="6" spans="1:6">
      <c r="A6" s="71"/>
      <c r="B6" s="17"/>
      <c r="C6" s="17"/>
      <c r="D6" s="17"/>
      <c r="E6" s="17"/>
      <c r="F6" s="72"/>
    </row>
    <row r="7" spans="1:6">
      <c r="A7" s="73"/>
      <c r="B7" s="76" t="s">
        <v>1207</v>
      </c>
      <c r="C7" s="76"/>
      <c r="D7" s="76"/>
      <c r="E7" s="76"/>
      <c r="F7" s="75"/>
    </row>
    <row r="8" spans="1:6">
      <c r="A8" s="86"/>
      <c r="B8" s="692" t="s">
        <v>1208</v>
      </c>
      <c r="C8" s="83"/>
      <c r="D8" s="83"/>
      <c r="E8" s="83"/>
      <c r="F8" s="95"/>
    </row>
    <row r="9" spans="1:6">
      <c r="A9" s="71"/>
      <c r="B9" s="77" t="s">
        <v>1209</v>
      </c>
      <c r="C9" s="77"/>
      <c r="D9" s="77"/>
      <c r="E9" s="694" t="s">
        <v>1210</v>
      </c>
      <c r="F9" s="82"/>
    </row>
    <row r="10" spans="1:6">
      <c r="A10" s="71"/>
      <c r="B10" s="77" t="s">
        <v>1211</v>
      </c>
      <c r="C10" s="694" t="s">
        <v>1212</v>
      </c>
      <c r="D10" s="77" t="s">
        <v>1213</v>
      </c>
      <c r="E10" s="694" t="s">
        <v>1214</v>
      </c>
      <c r="F10" s="254" t="s">
        <v>1215</v>
      </c>
    </row>
    <row r="11" spans="1:6">
      <c r="A11" s="1671" t="s">
        <v>1843</v>
      </c>
      <c r="B11" s="77" t="s">
        <v>1216</v>
      </c>
      <c r="C11" s="694" t="s">
        <v>1217</v>
      </c>
      <c r="D11" s="77" t="s">
        <v>1218</v>
      </c>
      <c r="E11" s="694" t="s">
        <v>1219</v>
      </c>
      <c r="F11" s="254" t="s">
        <v>2684</v>
      </c>
    </row>
    <row r="12" spans="1:6">
      <c r="A12" s="1675" t="s">
        <v>1846</v>
      </c>
      <c r="B12" s="706" t="s">
        <v>3230</v>
      </c>
      <c r="C12" s="706" t="s">
        <v>3231</v>
      </c>
      <c r="D12" s="706" t="s">
        <v>3232</v>
      </c>
      <c r="E12" s="706" t="s">
        <v>3233</v>
      </c>
      <c r="F12" s="109"/>
    </row>
    <row r="13" spans="1:6">
      <c r="A13" s="388" t="s">
        <v>1851</v>
      </c>
      <c r="B13" s="83" t="s">
        <v>4193</v>
      </c>
      <c r="C13" s="17" t="s">
        <v>4194</v>
      </c>
      <c r="D13" s="1516">
        <v>6980</v>
      </c>
      <c r="E13" s="1519">
        <v>46370</v>
      </c>
      <c r="F13" s="355">
        <v>104999</v>
      </c>
    </row>
    <row r="14" spans="1:6">
      <c r="A14" s="315" t="s">
        <v>1852</v>
      </c>
      <c r="B14" s="77"/>
      <c r="C14" s="17" t="s">
        <v>4195</v>
      </c>
      <c r="D14" s="1515"/>
      <c r="E14" s="1518"/>
      <c r="F14" s="321"/>
    </row>
    <row r="15" spans="1:6">
      <c r="A15" s="315" t="s">
        <v>1853</v>
      </c>
      <c r="B15" s="77"/>
      <c r="C15" s="17" t="s">
        <v>4196</v>
      </c>
      <c r="D15" s="1515"/>
      <c r="E15" s="1518"/>
      <c r="F15" s="321"/>
    </row>
    <row r="16" spans="1:6">
      <c r="A16" s="315" t="s">
        <v>1854</v>
      </c>
      <c r="B16" s="77"/>
      <c r="C16" s="17" t="s">
        <v>4197</v>
      </c>
      <c r="D16" s="1515"/>
      <c r="E16" s="1518"/>
      <c r="F16" s="321"/>
    </row>
    <row r="17" spans="1:6">
      <c r="A17" s="315" t="s">
        <v>1855</v>
      </c>
      <c r="B17" s="77" t="s">
        <v>4198</v>
      </c>
      <c r="C17" s="17" t="s">
        <v>4199</v>
      </c>
      <c r="D17" s="1517">
        <v>34319</v>
      </c>
      <c r="E17" s="1519">
        <v>45291</v>
      </c>
      <c r="F17" s="321">
        <v>390790</v>
      </c>
    </row>
    <row r="18" spans="1:6">
      <c r="A18" s="315" t="s">
        <v>1856</v>
      </c>
      <c r="B18" s="77"/>
      <c r="C18" s="17" t="s">
        <v>3637</v>
      </c>
      <c r="D18" s="1515"/>
      <c r="E18" s="1518"/>
      <c r="F18" s="321"/>
    </row>
    <row r="19" spans="1:6">
      <c r="A19" s="315" t="s">
        <v>1857</v>
      </c>
      <c r="B19" s="77"/>
      <c r="C19" s="17" t="s">
        <v>4200</v>
      </c>
      <c r="D19" s="1515"/>
      <c r="E19" s="1518"/>
      <c r="F19" s="321"/>
    </row>
    <row r="20" spans="1:6">
      <c r="A20" s="315" t="s">
        <v>1858</v>
      </c>
      <c r="B20" s="77"/>
      <c r="C20" s="17" t="s">
        <v>4196</v>
      </c>
      <c r="D20" s="1515"/>
      <c r="E20" s="1518"/>
      <c r="F20" s="321"/>
    </row>
    <row r="21" spans="1:6">
      <c r="A21" s="315" t="s">
        <v>1859</v>
      </c>
      <c r="B21" s="77"/>
      <c r="C21" s="17" t="s">
        <v>4201</v>
      </c>
      <c r="D21" s="1515"/>
      <c r="E21" s="1518"/>
      <c r="F21" s="321"/>
    </row>
    <row r="22" spans="1:6">
      <c r="A22" s="315" t="s">
        <v>1860</v>
      </c>
      <c r="B22" s="77" t="s">
        <v>4198</v>
      </c>
      <c r="C22" s="17" t="s">
        <v>4199</v>
      </c>
      <c r="D22" s="1517">
        <v>34319</v>
      </c>
      <c r="E22" s="1519">
        <v>45291</v>
      </c>
      <c r="F22" s="321">
        <v>415014</v>
      </c>
    </row>
    <row r="23" spans="1:6">
      <c r="A23" s="315" t="s">
        <v>1861</v>
      </c>
      <c r="B23" s="77"/>
      <c r="C23" s="17" t="s">
        <v>4202</v>
      </c>
      <c r="D23" s="1515"/>
      <c r="E23" s="1518"/>
      <c r="F23" s="321"/>
    </row>
    <row r="24" spans="1:6">
      <c r="A24" s="315" t="s">
        <v>1862</v>
      </c>
      <c r="B24" s="77"/>
      <c r="C24" s="17" t="s">
        <v>4196</v>
      </c>
      <c r="D24" s="1515"/>
      <c r="E24" s="1518"/>
      <c r="F24" s="321"/>
    </row>
    <row r="25" spans="1:6">
      <c r="A25" s="315" t="s">
        <v>1863</v>
      </c>
      <c r="B25" s="77"/>
      <c r="C25" s="17" t="s">
        <v>4201</v>
      </c>
      <c r="D25" s="1515"/>
      <c r="E25" s="1518"/>
      <c r="F25" s="321"/>
    </row>
    <row r="26" spans="1:6">
      <c r="A26" s="315" t="s">
        <v>1864</v>
      </c>
      <c r="B26" s="77" t="s">
        <v>4203</v>
      </c>
      <c r="C26" s="17" t="s">
        <v>4199</v>
      </c>
      <c r="D26" s="1517">
        <v>31670</v>
      </c>
      <c r="E26" s="1519">
        <v>45473</v>
      </c>
      <c r="F26" s="321">
        <v>410947</v>
      </c>
    </row>
    <row r="27" spans="1:6">
      <c r="A27" s="315" t="s">
        <v>1865</v>
      </c>
      <c r="B27" s="77" t="s">
        <v>4204</v>
      </c>
      <c r="C27" s="17" t="s">
        <v>4205</v>
      </c>
      <c r="D27" s="1515"/>
      <c r="E27" s="1518"/>
      <c r="F27" s="321"/>
    </row>
    <row r="28" spans="1:6">
      <c r="A28" s="315" t="s">
        <v>1866</v>
      </c>
      <c r="B28" s="77"/>
      <c r="C28" s="17" t="s">
        <v>4196</v>
      </c>
      <c r="D28" s="1515"/>
      <c r="E28" s="1518"/>
      <c r="F28" s="321"/>
    </row>
    <row r="29" spans="1:6">
      <c r="A29" s="315" t="s">
        <v>1867</v>
      </c>
      <c r="B29" s="77"/>
      <c r="C29" s="17" t="s">
        <v>4201</v>
      </c>
      <c r="D29" s="1515"/>
      <c r="E29" s="1518"/>
      <c r="F29" s="321"/>
    </row>
    <row r="30" spans="1:6">
      <c r="A30" s="315" t="s">
        <v>1868</v>
      </c>
      <c r="B30" s="77" t="s">
        <v>4206</v>
      </c>
      <c r="C30" s="17" t="s">
        <v>4199</v>
      </c>
      <c r="D30" s="1517">
        <v>32374</v>
      </c>
      <c r="E30" s="1519">
        <v>47233</v>
      </c>
      <c r="F30" s="321">
        <v>514603</v>
      </c>
    </row>
    <row r="31" spans="1:6">
      <c r="A31" s="315" t="s">
        <v>1869</v>
      </c>
      <c r="B31" s="77"/>
      <c r="C31" s="17" t="s">
        <v>4207</v>
      </c>
      <c r="D31" s="1515"/>
      <c r="E31" s="1518"/>
      <c r="F31" s="321"/>
    </row>
    <row r="32" spans="1:6">
      <c r="A32" s="315" t="s">
        <v>1870</v>
      </c>
      <c r="B32" s="77"/>
      <c r="C32" s="17" t="s">
        <v>4208</v>
      </c>
      <c r="D32" s="1515"/>
      <c r="E32" s="1518"/>
      <c r="F32" s="321"/>
    </row>
    <row r="33" spans="1:6">
      <c r="A33" s="315" t="s">
        <v>638</v>
      </c>
      <c r="B33" s="77"/>
      <c r="C33" s="17" t="s">
        <v>4196</v>
      </c>
      <c r="D33" s="1515"/>
      <c r="E33" s="1518"/>
      <c r="F33" s="321"/>
    </row>
    <row r="34" spans="1:6">
      <c r="A34" s="315" t="s">
        <v>639</v>
      </c>
      <c r="B34" s="77"/>
      <c r="C34" s="17" t="s">
        <v>4209</v>
      </c>
      <c r="D34" s="1515"/>
      <c r="E34" s="1518"/>
      <c r="F34" s="321"/>
    </row>
    <row r="35" spans="1:6">
      <c r="A35" s="315" t="s">
        <v>640</v>
      </c>
      <c r="B35" s="77" t="s">
        <v>4210</v>
      </c>
      <c r="C35" s="17" t="s">
        <v>4211</v>
      </c>
      <c r="D35" s="1517">
        <v>33589</v>
      </c>
      <c r="E35" s="1519">
        <v>49207</v>
      </c>
      <c r="F35" s="321">
        <v>710562</v>
      </c>
    </row>
    <row r="36" spans="1:6">
      <c r="A36" s="315" t="s">
        <v>641</v>
      </c>
      <c r="B36" s="77"/>
      <c r="C36" s="17" t="s">
        <v>4212</v>
      </c>
      <c r="D36" s="1515"/>
      <c r="E36" s="1518"/>
      <c r="F36" s="321"/>
    </row>
    <row r="37" spans="1:6">
      <c r="A37" s="315" t="s">
        <v>642</v>
      </c>
      <c r="B37" s="77"/>
      <c r="C37" s="17" t="s">
        <v>4213</v>
      </c>
      <c r="D37" s="1515"/>
      <c r="E37" s="1518"/>
      <c r="F37" s="321"/>
    </row>
    <row r="38" spans="1:6">
      <c r="A38" s="315" t="s">
        <v>643</v>
      </c>
      <c r="B38" s="77" t="s">
        <v>4214</v>
      </c>
      <c r="C38" s="17" t="s">
        <v>4215</v>
      </c>
      <c r="D38" s="1517">
        <v>33589</v>
      </c>
      <c r="E38" s="1519">
        <v>49633</v>
      </c>
      <c r="F38" s="321">
        <v>280334</v>
      </c>
    </row>
    <row r="39" spans="1:6">
      <c r="A39" s="315" t="s">
        <v>644</v>
      </c>
      <c r="B39" s="77" t="s">
        <v>4216</v>
      </c>
      <c r="C39" s="17" t="s">
        <v>4217</v>
      </c>
      <c r="D39" s="1515"/>
      <c r="E39" s="1518"/>
      <c r="F39" s="321"/>
    </row>
    <row r="40" spans="1:6">
      <c r="A40" s="315" t="s">
        <v>2537</v>
      </c>
      <c r="B40" s="77"/>
      <c r="C40" s="17" t="s">
        <v>4196</v>
      </c>
      <c r="D40" s="1515"/>
      <c r="E40" s="1518"/>
      <c r="F40" s="321"/>
    </row>
    <row r="41" spans="1:6">
      <c r="A41" s="315" t="s">
        <v>2538</v>
      </c>
      <c r="B41" s="77"/>
      <c r="C41" s="17" t="s">
        <v>4213</v>
      </c>
      <c r="D41" s="1515"/>
      <c r="E41" s="1518"/>
      <c r="F41" s="321"/>
    </row>
    <row r="42" spans="1:6">
      <c r="A42" s="315" t="s">
        <v>2539</v>
      </c>
      <c r="B42" s="77" t="s">
        <v>4218</v>
      </c>
      <c r="C42" s="17" t="s">
        <v>4215</v>
      </c>
      <c r="D42" s="1517">
        <v>33589</v>
      </c>
      <c r="E42" s="1519">
        <v>49633</v>
      </c>
      <c r="F42" s="321">
        <v>597878</v>
      </c>
    </row>
    <row r="43" spans="1:6">
      <c r="A43" s="315" t="s">
        <v>2540</v>
      </c>
      <c r="B43" s="77" t="s">
        <v>4219</v>
      </c>
      <c r="C43" s="17" t="s">
        <v>4220</v>
      </c>
      <c r="D43" s="77"/>
      <c r="E43" s="17"/>
      <c r="F43" s="321"/>
    </row>
    <row r="44" spans="1:6">
      <c r="A44" s="315" t="s">
        <v>2541</v>
      </c>
      <c r="B44" s="77"/>
      <c r="C44" s="17" t="s">
        <v>4221</v>
      </c>
      <c r="D44" s="77"/>
      <c r="E44" s="17"/>
      <c r="F44" s="321"/>
    </row>
    <row r="45" spans="1:6">
      <c r="A45" s="315" t="s">
        <v>2542</v>
      </c>
      <c r="B45" s="77"/>
      <c r="C45" s="17" t="s">
        <v>4196</v>
      </c>
      <c r="D45" s="77"/>
      <c r="E45" s="17"/>
      <c r="F45" s="321"/>
    </row>
    <row r="46" spans="1:6">
      <c r="A46" s="315" t="s">
        <v>2543</v>
      </c>
      <c r="B46" s="77"/>
      <c r="C46" s="17" t="s">
        <v>4213</v>
      </c>
      <c r="D46" s="77"/>
      <c r="E46" s="17"/>
      <c r="F46" s="321"/>
    </row>
    <row r="47" spans="1:6">
      <c r="A47" s="315" t="s">
        <v>2544</v>
      </c>
      <c r="B47" s="77"/>
      <c r="C47" s="17"/>
      <c r="D47" s="77"/>
      <c r="E47" s="17"/>
      <c r="F47" s="321"/>
    </row>
    <row r="48" spans="1:6">
      <c r="A48" s="315" t="s">
        <v>2545</v>
      </c>
      <c r="B48" s="77"/>
      <c r="C48" s="17"/>
      <c r="D48" s="77"/>
      <c r="E48" s="17"/>
      <c r="F48" s="321"/>
    </row>
    <row r="49" spans="1:6">
      <c r="A49" s="315" t="s">
        <v>2546</v>
      </c>
      <c r="B49" s="77"/>
      <c r="C49" s="17"/>
      <c r="D49" s="77"/>
      <c r="E49" s="17"/>
      <c r="F49" s="321"/>
    </row>
    <row r="50" spans="1:6">
      <c r="A50" s="315" t="s">
        <v>2547</v>
      </c>
      <c r="B50" s="77"/>
      <c r="C50" s="17"/>
      <c r="D50" s="77"/>
      <c r="E50" s="17"/>
      <c r="F50" s="321"/>
    </row>
    <row r="51" spans="1:6">
      <c r="A51" s="315" t="s">
        <v>2548</v>
      </c>
      <c r="B51" s="77"/>
      <c r="C51" s="17"/>
      <c r="D51" s="77"/>
      <c r="E51" s="17"/>
      <c r="F51" s="321"/>
    </row>
    <row r="52" spans="1:6">
      <c r="A52" s="315" t="s">
        <v>2549</v>
      </c>
      <c r="B52" s="77"/>
      <c r="C52" s="17"/>
      <c r="D52" s="77"/>
      <c r="E52" s="17"/>
      <c r="F52" s="321"/>
    </row>
    <row r="53" spans="1:6">
      <c r="A53" s="315" t="s">
        <v>2550</v>
      </c>
      <c r="B53" s="77"/>
      <c r="C53" s="17"/>
      <c r="D53" s="77"/>
      <c r="E53" s="17"/>
      <c r="F53" s="321"/>
    </row>
    <row r="54" spans="1:6">
      <c r="A54" s="315" t="s">
        <v>2551</v>
      </c>
      <c r="B54" s="80"/>
      <c r="C54" s="17"/>
      <c r="D54" s="77"/>
      <c r="E54" s="17"/>
      <c r="F54" s="321"/>
    </row>
    <row r="55" spans="1:6">
      <c r="A55" s="315" t="s">
        <v>2552</v>
      </c>
      <c r="B55" s="77"/>
      <c r="C55" s="17"/>
      <c r="D55" s="77"/>
      <c r="E55" s="17"/>
      <c r="F55" s="321"/>
    </row>
    <row r="56" spans="1:6">
      <c r="A56" s="315" t="s">
        <v>2553</v>
      </c>
      <c r="B56" s="77"/>
      <c r="C56" s="17"/>
      <c r="D56" s="77"/>
      <c r="E56" s="17"/>
      <c r="F56" s="321"/>
    </row>
    <row r="57" spans="1:6">
      <c r="A57" s="315" t="s">
        <v>2554</v>
      </c>
      <c r="B57" s="77"/>
      <c r="C57" s="17"/>
      <c r="D57" s="77"/>
      <c r="E57" s="17"/>
      <c r="F57" s="321"/>
    </row>
    <row r="58" spans="1:6">
      <c r="A58" s="316" t="s">
        <v>2555</v>
      </c>
      <c r="B58" s="85"/>
      <c r="C58" s="17"/>
      <c r="D58" s="77"/>
      <c r="E58" s="17"/>
      <c r="F58" s="322"/>
    </row>
    <row r="59" spans="1:6" ht="15.75" thickBot="1">
      <c r="A59" s="323" t="s">
        <v>2556</v>
      </c>
      <c r="B59" s="478" t="s">
        <v>205</v>
      </c>
      <c r="C59" s="385"/>
      <c r="D59" s="385"/>
      <c r="E59" s="385"/>
      <c r="F59" s="327">
        <f>SUM(F13:F58)</f>
        <v>3425127</v>
      </c>
    </row>
    <row r="61" spans="1:6">
      <c r="A61" s="9" t="s">
        <v>1220</v>
      </c>
    </row>
    <row r="62" spans="1:6">
      <c r="A62" s="68" t="s">
        <v>1221</v>
      </c>
      <c r="B62" s="68"/>
      <c r="C62" s="68"/>
      <c r="D62" s="68"/>
      <c r="E62" s="68"/>
      <c r="F62" s="68"/>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3"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pageSetUpPr fitToPage="1"/>
  </sheetPr>
  <dimension ref="A1:P143"/>
  <sheetViews>
    <sheetView defaultGridColor="0" view="pageBreakPreview" topLeftCell="A22" colorId="22" zoomScale="60" zoomScaleNormal="85" workbookViewId="0">
      <selection activeCell="C41" sqref="C41"/>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5587</v>
      </c>
      <c r="B1" s="244"/>
      <c r="C1" s="65" t="s">
        <v>3512</v>
      </c>
      <c r="D1" s="1926" t="s">
        <v>1917</v>
      </c>
      <c r="E1" s="1861" t="s">
        <v>1222</v>
      </c>
      <c r="F1" s="17"/>
      <c r="G1" s="17"/>
      <c r="H1" s="17"/>
      <c r="I1" s="17"/>
      <c r="J1" s="17"/>
      <c r="K1" s="17"/>
      <c r="L1" s="17"/>
    </row>
    <row r="2" spans="1:13" ht="15.6" customHeight="1">
      <c r="A2" s="71" t="str">
        <f>'Data Sheet'!$C$25</f>
        <v xml:space="preserve"> Niagara Mohawk Power Corporation </v>
      </c>
      <c r="B2" s="80"/>
      <c r="C2" s="17" t="s">
        <v>5612</v>
      </c>
      <c r="D2" s="694" t="s">
        <v>3535</v>
      </c>
      <c r="E2" s="1674"/>
      <c r="F2" s="17"/>
      <c r="G2" s="17"/>
      <c r="H2" s="17"/>
      <c r="I2" s="17"/>
      <c r="J2" s="17"/>
      <c r="K2" s="17"/>
      <c r="L2" s="17"/>
    </row>
    <row r="3" spans="1:13" ht="15.6" customHeight="1">
      <c r="A3" s="73"/>
      <c r="B3" s="116"/>
      <c r="C3" s="17" t="s">
        <v>5613</v>
      </c>
      <c r="D3" s="754" t="str">
        <f>'Data Sheet'!$C$40</f>
        <v>June 1, 2015</v>
      </c>
      <c r="E3" s="257" t="str">
        <f>'Data Sheet'!$C$38</f>
        <v>December 31, 2014</v>
      </c>
      <c r="F3" s="17"/>
      <c r="G3" s="17"/>
      <c r="H3" s="17"/>
      <c r="I3" s="17"/>
      <c r="J3" s="17"/>
      <c r="K3" s="17"/>
      <c r="L3" s="17"/>
    </row>
    <row r="4" spans="1:13" ht="18" customHeight="1">
      <c r="A4" s="297"/>
      <c r="B4" s="298" t="s">
        <v>1224</v>
      </c>
      <c r="C4" s="298"/>
      <c r="D4" s="298"/>
      <c r="E4" s="299"/>
      <c r="F4" s="17"/>
      <c r="G4" s="17"/>
      <c r="H4" s="17"/>
      <c r="I4" s="17"/>
      <c r="J4" s="17"/>
      <c r="K4" s="17"/>
      <c r="L4" s="17"/>
    </row>
    <row r="5" spans="1:13" ht="15.6" customHeight="1">
      <c r="A5" s="71"/>
      <c r="B5" s="17" t="s">
        <v>1225</v>
      </c>
      <c r="C5" s="17"/>
      <c r="D5" s="17"/>
      <c r="E5" s="72"/>
      <c r="F5" s="17"/>
      <c r="G5" s="17"/>
      <c r="H5" s="17"/>
      <c r="I5" s="17"/>
      <c r="J5" s="17"/>
      <c r="K5" s="17"/>
      <c r="L5" s="17"/>
    </row>
    <row r="6" spans="1:13" ht="15.6" customHeight="1">
      <c r="A6" s="71"/>
      <c r="B6" s="17" t="s">
        <v>1226</v>
      </c>
      <c r="C6" s="17"/>
      <c r="D6" s="17"/>
      <c r="E6" s="72"/>
      <c r="F6" s="17"/>
      <c r="G6" s="17"/>
      <c r="H6" s="17"/>
      <c r="I6" s="17"/>
      <c r="J6" s="17"/>
      <c r="K6" s="17"/>
      <c r="L6" s="17"/>
    </row>
    <row r="7" spans="1:13" ht="15.6" customHeight="1">
      <c r="A7" s="71"/>
      <c r="B7" s="17" t="s">
        <v>1227</v>
      </c>
      <c r="C7" s="17"/>
      <c r="D7" s="17"/>
      <c r="E7" s="72"/>
      <c r="F7" s="17"/>
      <c r="G7" s="17"/>
      <c r="H7" s="17"/>
      <c r="I7" s="17"/>
      <c r="J7" s="17"/>
      <c r="K7" s="17"/>
      <c r="L7" s="17"/>
    </row>
    <row r="8" spans="1:13" ht="15.6" customHeight="1">
      <c r="A8" s="71"/>
      <c r="B8" s="17" t="s">
        <v>1228</v>
      </c>
      <c r="C8" s="17"/>
      <c r="D8" s="17"/>
      <c r="E8" s="72"/>
      <c r="F8" s="17"/>
      <c r="G8" s="17"/>
      <c r="H8" s="17"/>
      <c r="I8" s="17"/>
      <c r="J8" s="17"/>
      <c r="K8" s="17"/>
      <c r="L8" s="17"/>
    </row>
    <row r="9" spans="1:13" ht="15.6" customHeight="1">
      <c r="A9" s="71"/>
      <c r="B9" s="17" t="s">
        <v>1229</v>
      </c>
      <c r="C9" s="17"/>
      <c r="D9" s="17"/>
      <c r="E9" s="72"/>
      <c r="F9" s="17"/>
      <c r="G9" s="17"/>
      <c r="H9" s="17"/>
      <c r="I9" s="17"/>
      <c r="J9" s="17"/>
      <c r="K9" s="17"/>
      <c r="L9" s="17"/>
    </row>
    <row r="10" spans="1:13">
      <c r="A10" s="71"/>
      <c r="B10" s="17"/>
      <c r="C10" s="17"/>
      <c r="D10" s="17"/>
      <c r="E10" s="72"/>
      <c r="F10" s="17"/>
      <c r="G10" s="17"/>
      <c r="H10" s="17"/>
      <c r="I10" s="17"/>
      <c r="J10" s="17"/>
      <c r="K10" s="17"/>
      <c r="L10" s="17"/>
    </row>
    <row r="11" spans="1:13">
      <c r="A11" s="73"/>
      <c r="B11" s="76"/>
      <c r="C11" s="76"/>
      <c r="D11" s="76"/>
      <c r="E11" s="75"/>
      <c r="F11" s="17"/>
      <c r="G11" s="17"/>
      <c r="H11" s="17"/>
      <c r="I11" s="17"/>
      <c r="J11" s="17"/>
      <c r="K11" s="17"/>
      <c r="L11" s="17"/>
    </row>
    <row r="12" spans="1:13">
      <c r="A12" s="79"/>
      <c r="B12" s="17"/>
      <c r="C12" s="328" t="s">
        <v>1230</v>
      </c>
      <c r="D12" s="328" t="s">
        <v>1231</v>
      </c>
      <c r="E12" s="254" t="s">
        <v>1949</v>
      </c>
      <c r="F12" s="17"/>
      <c r="G12" s="17"/>
      <c r="H12" s="17"/>
      <c r="I12" s="17"/>
      <c r="J12" s="17"/>
      <c r="K12" s="17"/>
      <c r="L12" s="17"/>
    </row>
    <row r="13" spans="1:13">
      <c r="A13" s="79"/>
      <c r="B13" s="329" t="s">
        <v>1232</v>
      </c>
      <c r="C13" s="328" t="s">
        <v>1233</v>
      </c>
      <c r="D13" s="328" t="s">
        <v>1234</v>
      </c>
      <c r="E13" s="254" t="s">
        <v>1235</v>
      </c>
      <c r="F13" s="17"/>
      <c r="G13" s="17"/>
      <c r="H13" s="17"/>
      <c r="I13" s="17"/>
      <c r="J13" s="17"/>
      <c r="K13" s="17"/>
      <c r="L13" s="17"/>
    </row>
    <row r="14" spans="1:13">
      <c r="A14" s="315" t="s">
        <v>1843</v>
      </c>
      <c r="B14" s="329" t="s">
        <v>1236</v>
      </c>
      <c r="C14" s="328" t="s">
        <v>1237</v>
      </c>
      <c r="D14" s="328" t="s">
        <v>1238</v>
      </c>
      <c r="E14" s="254" t="s">
        <v>2502</v>
      </c>
      <c r="F14" s="17"/>
      <c r="G14" s="17"/>
      <c r="H14" s="17"/>
      <c r="I14" s="17"/>
      <c r="J14" s="17"/>
      <c r="K14" s="17"/>
      <c r="L14" s="17"/>
    </row>
    <row r="15" spans="1:13">
      <c r="A15" s="316" t="s">
        <v>1846</v>
      </c>
      <c r="B15" s="707" t="s">
        <v>3230</v>
      </c>
      <c r="C15" s="377" t="s">
        <v>3231</v>
      </c>
      <c r="D15" s="377" t="s">
        <v>3232</v>
      </c>
      <c r="E15" s="257" t="s">
        <v>3233</v>
      </c>
      <c r="F15" s="17"/>
      <c r="G15" s="17"/>
      <c r="H15" s="17"/>
      <c r="I15" s="17"/>
      <c r="J15" s="17"/>
      <c r="K15" s="17"/>
      <c r="L15" s="17"/>
    </row>
    <row r="16" spans="1:13">
      <c r="A16" s="315">
        <v>1</v>
      </c>
      <c r="B16" s="17" t="s">
        <v>1239</v>
      </c>
      <c r="C16" s="317"/>
      <c r="D16" s="318"/>
      <c r="E16" s="319"/>
      <c r="F16" s="17"/>
      <c r="G16" s="17"/>
      <c r="H16" s="17"/>
      <c r="I16" s="17"/>
      <c r="J16" s="17"/>
      <c r="K16" s="17"/>
      <c r="L16" s="17"/>
      <c r="M16" s="17"/>
    </row>
    <row r="17" spans="1:16">
      <c r="A17" s="315">
        <v>2</v>
      </c>
      <c r="B17" s="17"/>
      <c r="C17" s="97"/>
      <c r="D17" s="97"/>
      <c r="E17" s="320"/>
      <c r="F17" s="17"/>
      <c r="G17" s="17"/>
      <c r="H17" s="17"/>
      <c r="I17" s="17"/>
      <c r="J17" s="17"/>
      <c r="K17" s="17"/>
      <c r="L17" s="17"/>
      <c r="M17" s="17"/>
    </row>
    <row r="18" spans="1:16">
      <c r="A18" s="315">
        <v>3</v>
      </c>
      <c r="B18" s="17"/>
      <c r="C18" s="97"/>
      <c r="D18" s="97"/>
      <c r="E18" s="321"/>
      <c r="F18" s="17"/>
      <c r="G18" s="17"/>
      <c r="H18" s="17"/>
      <c r="I18" s="17"/>
      <c r="J18" s="17"/>
      <c r="K18" s="17"/>
      <c r="L18" s="17"/>
      <c r="M18" s="17"/>
    </row>
    <row r="19" spans="1:16">
      <c r="A19" s="315">
        <v>4</v>
      </c>
      <c r="B19" s="17"/>
      <c r="C19" s="97"/>
      <c r="D19" s="97"/>
      <c r="E19" s="321"/>
      <c r="F19" s="17"/>
      <c r="G19" s="17"/>
      <c r="H19" s="17"/>
      <c r="I19" s="17"/>
      <c r="J19" s="17"/>
      <c r="K19" s="17"/>
      <c r="L19" s="17"/>
      <c r="M19" s="17"/>
    </row>
    <row r="20" spans="1:16">
      <c r="A20" s="315">
        <v>5</v>
      </c>
      <c r="B20" s="17"/>
      <c r="C20" s="97"/>
      <c r="D20" s="97"/>
      <c r="E20" s="321"/>
      <c r="F20" s="17"/>
      <c r="G20" s="17"/>
      <c r="H20" s="17"/>
      <c r="I20" s="17"/>
      <c r="J20" s="17"/>
      <c r="K20" s="17"/>
      <c r="L20" s="17"/>
      <c r="M20" s="17"/>
    </row>
    <row r="21" spans="1:16">
      <c r="A21" s="315">
        <v>6</v>
      </c>
      <c r="B21" s="17"/>
      <c r="C21" s="97"/>
      <c r="D21" s="97"/>
      <c r="E21" s="321"/>
      <c r="F21" s="17"/>
      <c r="G21" s="17"/>
      <c r="H21" s="17"/>
      <c r="I21" s="17"/>
      <c r="J21" s="17"/>
      <c r="K21" s="17"/>
      <c r="L21" s="17"/>
      <c r="M21" s="17"/>
    </row>
    <row r="22" spans="1:16">
      <c r="A22" s="315">
        <v>8</v>
      </c>
      <c r="B22" s="17"/>
      <c r="C22" s="97"/>
      <c r="D22" s="97"/>
      <c r="E22" s="321"/>
      <c r="F22" s="17"/>
      <c r="G22" s="17"/>
      <c r="H22" s="17"/>
      <c r="I22" s="17"/>
      <c r="J22" s="17"/>
      <c r="K22" s="17"/>
      <c r="L22" s="17"/>
      <c r="M22" s="17"/>
    </row>
    <row r="23" spans="1:16">
      <c r="A23" s="315">
        <v>9</v>
      </c>
      <c r="B23" s="17"/>
      <c r="C23" s="97"/>
      <c r="D23" s="97"/>
      <c r="E23" s="321"/>
      <c r="F23" s="17"/>
      <c r="G23" s="17"/>
      <c r="H23" s="17"/>
      <c r="I23" s="17"/>
      <c r="J23" s="17"/>
      <c r="K23" s="17"/>
      <c r="L23" s="17"/>
      <c r="M23" s="17"/>
    </row>
    <row r="24" spans="1:16">
      <c r="A24" s="315">
        <v>10</v>
      </c>
      <c r="B24" s="17"/>
      <c r="C24" s="97"/>
      <c r="D24" s="97"/>
      <c r="E24" s="321"/>
      <c r="F24" s="17"/>
      <c r="G24" s="17"/>
      <c r="H24" s="17"/>
      <c r="I24" s="17"/>
      <c r="J24" s="17"/>
      <c r="K24" s="17"/>
      <c r="L24" s="17"/>
      <c r="M24" s="17"/>
    </row>
    <row r="25" spans="1:16">
      <c r="A25" s="315">
        <v>11</v>
      </c>
      <c r="B25" s="17"/>
      <c r="C25" s="97"/>
      <c r="D25" s="97"/>
      <c r="E25" s="321"/>
      <c r="F25" s="17"/>
      <c r="G25" s="17"/>
      <c r="H25" s="17"/>
      <c r="I25" s="17"/>
      <c r="J25" s="17"/>
      <c r="K25" s="17"/>
      <c r="L25" s="17"/>
      <c r="M25" s="17"/>
    </row>
    <row r="26" spans="1:16">
      <c r="A26" s="315">
        <v>12</v>
      </c>
      <c r="B26" s="17"/>
      <c r="C26" s="97"/>
      <c r="D26" s="97"/>
      <c r="E26" s="321"/>
      <c r="F26" s="17"/>
      <c r="G26" s="17"/>
      <c r="H26" s="17"/>
      <c r="I26" s="17"/>
      <c r="J26" s="17"/>
      <c r="K26" s="17"/>
      <c r="L26" s="17"/>
      <c r="M26" s="17"/>
    </row>
    <row r="27" spans="1:16">
      <c r="A27" s="315">
        <v>13</v>
      </c>
      <c r="B27" s="17"/>
      <c r="C27" s="97"/>
      <c r="D27" s="97"/>
      <c r="E27" s="321"/>
      <c r="F27" s="17"/>
      <c r="G27" s="17"/>
      <c r="H27" s="17"/>
      <c r="I27" s="17"/>
      <c r="J27" s="17"/>
      <c r="K27" s="17"/>
      <c r="L27" s="17"/>
      <c r="M27" s="17"/>
    </row>
    <row r="28" spans="1:16">
      <c r="A28" s="315">
        <v>14</v>
      </c>
      <c r="B28" s="17"/>
      <c r="C28" s="97"/>
      <c r="D28" s="97"/>
      <c r="E28" s="321"/>
      <c r="F28" s="17"/>
      <c r="G28" s="17"/>
      <c r="H28" s="17"/>
      <c r="I28" s="17"/>
      <c r="J28" s="17"/>
      <c r="K28" s="17"/>
      <c r="L28" s="17"/>
      <c r="M28" s="17"/>
    </row>
    <row r="29" spans="1:16">
      <c r="A29" s="315">
        <v>15</v>
      </c>
      <c r="B29" s="17"/>
      <c r="C29" s="97"/>
      <c r="D29" s="97"/>
      <c r="E29" s="321"/>
      <c r="F29" s="68"/>
      <c r="G29" s="68"/>
      <c r="H29" s="68"/>
      <c r="I29" s="68"/>
      <c r="J29" s="68"/>
      <c r="K29" s="68"/>
      <c r="L29" s="68"/>
      <c r="M29" s="68"/>
      <c r="N29" s="68"/>
      <c r="O29" s="68"/>
      <c r="P29" s="68"/>
    </row>
    <row r="30" spans="1:16">
      <c r="A30" s="315">
        <v>16</v>
      </c>
      <c r="B30" s="17"/>
      <c r="C30" s="97"/>
      <c r="D30" s="97"/>
      <c r="E30" s="321"/>
      <c r="F30" s="68"/>
      <c r="G30" s="68"/>
      <c r="H30" s="68"/>
      <c r="I30" s="68"/>
      <c r="J30" s="68"/>
      <c r="K30" s="68"/>
      <c r="L30" s="68"/>
      <c r="M30" s="68"/>
      <c r="N30" s="68"/>
      <c r="O30" s="68"/>
      <c r="P30" s="68"/>
    </row>
    <row r="31" spans="1:16">
      <c r="A31" s="315">
        <v>17</v>
      </c>
      <c r="B31" s="17"/>
      <c r="C31" s="97"/>
      <c r="D31" s="97"/>
      <c r="E31" s="321"/>
      <c r="F31" s="68"/>
      <c r="G31" s="68"/>
      <c r="H31" s="68"/>
      <c r="I31" s="68"/>
      <c r="J31" s="68"/>
      <c r="K31" s="68"/>
      <c r="L31" s="68"/>
      <c r="M31" s="68"/>
      <c r="N31" s="68"/>
      <c r="O31" s="68"/>
      <c r="P31" s="68"/>
    </row>
    <row r="32" spans="1:16">
      <c r="A32" s="315">
        <v>18</v>
      </c>
      <c r="B32" s="17"/>
      <c r="C32" s="97"/>
      <c r="D32" s="97"/>
      <c r="E32" s="321"/>
      <c r="F32" s="17"/>
      <c r="G32" s="17"/>
      <c r="H32" s="17"/>
      <c r="I32" s="17"/>
      <c r="J32" s="17"/>
      <c r="K32" s="17"/>
      <c r="L32" s="17"/>
      <c r="M32" s="17"/>
    </row>
    <row r="33" spans="1:13">
      <c r="A33" s="315">
        <v>19</v>
      </c>
      <c r="B33" s="17"/>
      <c r="C33" s="97"/>
      <c r="D33" s="97"/>
      <c r="E33" s="321"/>
      <c r="F33" s="17"/>
      <c r="G33" s="17"/>
      <c r="H33" s="17"/>
      <c r="I33" s="17"/>
      <c r="J33" s="17"/>
      <c r="K33" s="17"/>
      <c r="L33" s="17"/>
      <c r="M33" s="17"/>
    </row>
    <row r="34" spans="1:13">
      <c r="A34" s="315">
        <v>20</v>
      </c>
      <c r="B34" s="17"/>
      <c r="C34" s="97"/>
      <c r="D34" s="97"/>
      <c r="E34" s="321"/>
      <c r="F34" s="17"/>
      <c r="G34" s="17"/>
      <c r="H34" s="17"/>
      <c r="I34" s="17"/>
      <c r="J34" s="17"/>
      <c r="K34" s="17"/>
      <c r="L34" s="17"/>
      <c r="M34" s="17"/>
    </row>
    <row r="35" spans="1:13">
      <c r="A35" s="315">
        <v>21</v>
      </c>
      <c r="B35" s="17" t="s">
        <v>1240</v>
      </c>
      <c r="C35" s="261"/>
      <c r="D35" s="264"/>
      <c r="E35" s="285"/>
      <c r="F35" s="17"/>
      <c r="G35" s="17"/>
      <c r="H35" s="17"/>
      <c r="I35" s="17"/>
      <c r="J35" s="17"/>
      <c r="K35" s="17"/>
      <c r="L35" s="17"/>
      <c r="M35" s="17"/>
    </row>
    <row r="36" spans="1:13">
      <c r="A36" s="315">
        <v>22</v>
      </c>
      <c r="B36" s="17"/>
      <c r="C36" s="97"/>
      <c r="D36" s="97"/>
      <c r="E36" s="321"/>
      <c r="F36" s="17"/>
      <c r="G36" s="17"/>
      <c r="H36" s="17"/>
      <c r="I36" s="17"/>
      <c r="J36" s="17"/>
      <c r="K36" s="17"/>
      <c r="L36" s="17"/>
      <c r="M36" s="17"/>
    </row>
    <row r="37" spans="1:13">
      <c r="A37" s="315">
        <v>23</v>
      </c>
      <c r="B37" s="17" t="s">
        <v>1904</v>
      </c>
      <c r="C37" s="97"/>
      <c r="D37" s="97"/>
      <c r="E37" s="321"/>
      <c r="F37" s="17"/>
      <c r="G37" s="17"/>
      <c r="H37" s="17"/>
      <c r="I37" s="17"/>
      <c r="J37" s="17"/>
      <c r="K37" s="17"/>
      <c r="L37" s="17"/>
      <c r="M37" s="17"/>
    </row>
    <row r="38" spans="1:13">
      <c r="A38" s="315">
        <v>24</v>
      </c>
      <c r="B38" s="17" t="s">
        <v>1904</v>
      </c>
      <c r="C38" s="97"/>
      <c r="D38" s="97"/>
      <c r="E38" s="321"/>
      <c r="F38" s="17"/>
      <c r="G38" s="17"/>
      <c r="H38" s="17"/>
      <c r="I38" s="17"/>
      <c r="J38" s="17"/>
      <c r="K38" s="17"/>
      <c r="L38" s="17"/>
      <c r="M38" s="17"/>
    </row>
    <row r="39" spans="1:13">
      <c r="A39" s="315">
        <v>25</v>
      </c>
      <c r="B39" s="17" t="s">
        <v>1904</v>
      </c>
      <c r="C39" s="97" t="s">
        <v>1904</v>
      </c>
      <c r="D39" s="97" t="s">
        <v>1904</v>
      </c>
      <c r="E39" s="321" t="s">
        <v>1904</v>
      </c>
      <c r="F39" s="17"/>
      <c r="G39" s="17"/>
      <c r="H39" s="17"/>
      <c r="I39" s="17"/>
      <c r="J39" s="17"/>
      <c r="K39" s="17"/>
      <c r="L39" s="17"/>
      <c r="M39" s="17"/>
    </row>
    <row r="40" spans="1:13">
      <c r="A40" s="315">
        <v>26</v>
      </c>
      <c r="B40" s="17"/>
      <c r="C40" s="97"/>
      <c r="D40" s="97"/>
      <c r="E40" s="321"/>
      <c r="F40" s="17"/>
      <c r="G40" s="17"/>
      <c r="H40" s="17"/>
      <c r="I40" s="17"/>
      <c r="J40" s="17"/>
      <c r="K40" s="17"/>
      <c r="L40" s="17"/>
      <c r="M40" s="17"/>
    </row>
    <row r="41" spans="1:13">
      <c r="A41" s="315">
        <v>27</v>
      </c>
      <c r="B41" s="17"/>
      <c r="C41" s="97"/>
      <c r="D41" s="97"/>
      <c r="E41" s="321"/>
      <c r="F41" s="17"/>
      <c r="G41" s="17"/>
      <c r="H41" s="17"/>
      <c r="I41" s="17"/>
      <c r="J41" s="17"/>
      <c r="K41" s="17"/>
      <c r="L41" s="17"/>
      <c r="M41" s="17"/>
    </row>
    <row r="42" spans="1:13">
      <c r="A42" s="315">
        <v>28</v>
      </c>
      <c r="B42" s="17"/>
      <c r="C42" s="97"/>
      <c r="D42" s="97"/>
      <c r="E42" s="321"/>
      <c r="F42" s="17"/>
      <c r="G42" s="17"/>
      <c r="H42" s="17"/>
      <c r="I42" s="17"/>
      <c r="J42" s="17"/>
      <c r="K42" s="17"/>
      <c r="L42" s="17"/>
      <c r="M42" s="17"/>
    </row>
    <row r="43" spans="1:13">
      <c r="A43" s="315">
        <v>29</v>
      </c>
      <c r="B43" s="17"/>
      <c r="C43" s="97"/>
      <c r="D43" s="97"/>
      <c r="E43" s="321"/>
      <c r="F43" s="17"/>
      <c r="G43" s="17"/>
      <c r="H43" s="17"/>
      <c r="I43" s="17"/>
      <c r="J43" s="17"/>
      <c r="K43" s="17"/>
      <c r="L43" s="17"/>
      <c r="M43" s="17"/>
    </row>
    <row r="44" spans="1:13">
      <c r="A44" s="315">
        <v>30</v>
      </c>
      <c r="B44" s="17"/>
      <c r="C44" s="97"/>
      <c r="D44" s="97"/>
      <c r="E44" s="321"/>
      <c r="F44" s="17"/>
      <c r="G44" s="17"/>
      <c r="H44" s="17"/>
      <c r="I44" s="17"/>
      <c r="J44" s="17"/>
      <c r="K44" s="17"/>
      <c r="L44" s="17"/>
      <c r="M44" s="17"/>
    </row>
    <row r="45" spans="1:13">
      <c r="A45" s="315">
        <v>31</v>
      </c>
      <c r="B45" s="17"/>
      <c r="C45" s="97"/>
      <c r="D45" s="97"/>
      <c r="E45" s="321"/>
      <c r="F45" s="17"/>
      <c r="G45" s="17"/>
      <c r="H45" s="17"/>
      <c r="I45" s="17"/>
      <c r="J45" s="17"/>
      <c r="K45" s="17"/>
      <c r="L45" s="17"/>
      <c r="M45" s="17"/>
    </row>
    <row r="46" spans="1:13">
      <c r="A46" s="315">
        <v>32</v>
      </c>
      <c r="B46" s="17"/>
      <c r="C46" s="97"/>
      <c r="D46" s="97"/>
      <c r="E46" s="321"/>
      <c r="F46" s="17"/>
      <c r="G46" s="17"/>
      <c r="H46" s="17"/>
      <c r="I46" s="17"/>
      <c r="J46" s="17"/>
      <c r="K46" s="17"/>
      <c r="L46" s="17"/>
      <c r="M46" s="17"/>
    </row>
    <row r="47" spans="1:13">
      <c r="A47" s="315">
        <v>33</v>
      </c>
      <c r="B47" s="17"/>
      <c r="C47" s="97"/>
      <c r="D47" s="97"/>
      <c r="E47" s="321"/>
      <c r="F47" s="17"/>
      <c r="G47" s="17"/>
      <c r="H47" s="17"/>
      <c r="I47" s="17"/>
      <c r="J47" s="17"/>
      <c r="K47" s="17"/>
      <c r="L47" s="17"/>
      <c r="M47" s="17"/>
    </row>
    <row r="48" spans="1:13">
      <c r="A48" s="315">
        <v>34</v>
      </c>
      <c r="B48" s="17"/>
      <c r="C48" s="97"/>
      <c r="D48" s="97"/>
      <c r="E48" s="321"/>
      <c r="F48" s="17"/>
      <c r="G48" s="17"/>
      <c r="H48" s="17"/>
      <c r="I48" s="17"/>
      <c r="J48" s="17"/>
      <c r="K48" s="17"/>
      <c r="L48" s="17"/>
      <c r="M48" s="17"/>
    </row>
    <row r="49" spans="1:13">
      <c r="A49" s="315">
        <v>35</v>
      </c>
      <c r="B49" s="17"/>
      <c r="C49" s="97"/>
      <c r="D49" s="97"/>
      <c r="E49" s="321"/>
      <c r="F49" s="17"/>
      <c r="G49" s="17"/>
      <c r="H49" s="17"/>
      <c r="I49" s="17"/>
      <c r="J49" s="17"/>
      <c r="K49" s="17"/>
      <c r="L49" s="17"/>
      <c r="M49" s="17"/>
    </row>
    <row r="50" spans="1:13">
      <c r="A50" s="315">
        <v>36</v>
      </c>
      <c r="B50" s="17"/>
      <c r="C50" s="97"/>
      <c r="D50" s="97"/>
      <c r="E50" s="321"/>
      <c r="F50" s="17"/>
      <c r="G50" s="17"/>
      <c r="H50" s="17"/>
      <c r="I50" s="17"/>
      <c r="J50" s="17"/>
      <c r="K50" s="17"/>
      <c r="L50" s="17"/>
      <c r="M50" s="17"/>
    </row>
    <row r="51" spans="1:13">
      <c r="A51" s="315">
        <v>37</v>
      </c>
      <c r="B51" s="17"/>
      <c r="C51" s="97"/>
      <c r="D51" s="97"/>
      <c r="E51" s="321"/>
      <c r="F51" s="17"/>
      <c r="G51" s="17"/>
      <c r="H51" s="17"/>
      <c r="I51" s="17"/>
      <c r="J51" s="17"/>
      <c r="K51" s="17"/>
      <c r="L51" s="17"/>
      <c r="M51" s="17"/>
    </row>
    <row r="52" spans="1:13">
      <c r="A52" s="315">
        <v>38</v>
      </c>
      <c r="B52" s="17"/>
      <c r="C52" s="97"/>
      <c r="D52" s="97"/>
      <c r="E52" s="321"/>
      <c r="F52" s="17"/>
      <c r="G52" s="17"/>
      <c r="H52" s="17"/>
      <c r="I52" s="17"/>
      <c r="J52" s="17"/>
      <c r="K52" s="17"/>
      <c r="L52" s="17"/>
      <c r="M52" s="17"/>
    </row>
    <row r="53" spans="1:13">
      <c r="A53" s="315">
        <v>39</v>
      </c>
      <c r="B53" s="17"/>
      <c r="C53" s="97"/>
      <c r="D53" s="97"/>
      <c r="E53" s="321"/>
      <c r="F53" s="17"/>
      <c r="G53" s="17"/>
      <c r="H53" s="17"/>
      <c r="I53" s="17"/>
      <c r="J53" s="17"/>
      <c r="K53" s="17"/>
      <c r="L53" s="17"/>
      <c r="M53" s="17"/>
    </row>
    <row r="54" spans="1:13">
      <c r="A54" s="315">
        <v>40</v>
      </c>
      <c r="B54" s="17"/>
      <c r="C54" s="97"/>
      <c r="D54" s="97"/>
      <c r="E54" s="321"/>
      <c r="F54" s="17"/>
      <c r="G54" s="17"/>
      <c r="H54" s="17"/>
      <c r="I54" s="17"/>
      <c r="J54" s="17"/>
      <c r="K54" s="17"/>
      <c r="L54" s="17"/>
      <c r="M54" s="17"/>
    </row>
    <row r="55" spans="1:13">
      <c r="A55" s="315">
        <v>41</v>
      </c>
      <c r="B55" s="17"/>
      <c r="C55" s="97"/>
      <c r="D55" s="97"/>
      <c r="E55" s="321"/>
      <c r="F55" s="17"/>
      <c r="G55" s="17"/>
      <c r="H55" s="17"/>
      <c r="I55" s="17"/>
      <c r="J55" s="17"/>
      <c r="K55" s="17"/>
      <c r="L55" s="17"/>
      <c r="M55" s="17"/>
    </row>
    <row r="56" spans="1:13">
      <c r="A56" s="315">
        <v>42</v>
      </c>
      <c r="B56" s="17"/>
      <c r="C56" s="97"/>
      <c r="D56" s="97"/>
      <c r="E56" s="321"/>
      <c r="F56" s="17"/>
      <c r="G56" s="17"/>
      <c r="H56" s="17"/>
      <c r="I56" s="17"/>
      <c r="J56" s="17"/>
      <c r="K56" s="17"/>
      <c r="L56" s="17"/>
      <c r="M56" s="17"/>
    </row>
    <row r="57" spans="1:13">
      <c r="A57" s="315">
        <v>43</v>
      </c>
      <c r="B57" s="17"/>
      <c r="C57" s="97"/>
      <c r="D57" s="97"/>
      <c r="E57" s="321"/>
      <c r="F57" s="17"/>
      <c r="G57" s="17"/>
      <c r="H57" s="17"/>
      <c r="I57" s="17"/>
      <c r="J57" s="17"/>
      <c r="K57" s="17"/>
      <c r="L57" s="17"/>
      <c r="M57" s="17"/>
    </row>
    <row r="58" spans="1:13">
      <c r="A58" s="315">
        <v>44</v>
      </c>
      <c r="B58" s="17"/>
      <c r="C58" s="97"/>
      <c r="D58" s="97"/>
      <c r="E58" s="321"/>
      <c r="F58" s="17"/>
      <c r="G58" s="17"/>
      <c r="H58" s="17"/>
      <c r="I58" s="17"/>
      <c r="J58" s="17"/>
      <c r="K58" s="17"/>
      <c r="L58" s="17"/>
      <c r="M58" s="17"/>
    </row>
    <row r="59" spans="1:13">
      <c r="A59" s="315">
        <v>45</v>
      </c>
      <c r="B59" s="17"/>
      <c r="C59" s="97"/>
      <c r="D59" s="97"/>
      <c r="E59" s="321"/>
      <c r="F59" s="17"/>
      <c r="G59" s="17"/>
      <c r="H59" s="17"/>
      <c r="I59" s="17"/>
      <c r="J59" s="17"/>
      <c r="K59" s="17"/>
      <c r="L59" s="17"/>
      <c r="M59" s="17"/>
    </row>
    <row r="60" spans="1:13">
      <c r="A60" s="315">
        <v>46</v>
      </c>
      <c r="B60" s="76"/>
      <c r="C60" s="104"/>
      <c r="D60" s="104"/>
      <c r="E60" s="322"/>
      <c r="F60" s="17"/>
      <c r="G60" s="17"/>
      <c r="H60" s="17"/>
      <c r="I60" s="17"/>
      <c r="J60" s="17"/>
      <c r="K60" s="17"/>
      <c r="L60" s="17"/>
      <c r="M60" s="17"/>
    </row>
    <row r="61" spans="1:13" ht="15.75" thickBot="1">
      <c r="A61" s="323">
        <v>47</v>
      </c>
      <c r="B61" s="324" t="s">
        <v>205</v>
      </c>
      <c r="C61" s="325"/>
      <c r="D61" s="326"/>
      <c r="E61" s="327">
        <f>SUM(E17:E60)</f>
        <v>0</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1241</v>
      </c>
      <c r="B63" s="17"/>
      <c r="C63" s="17"/>
      <c r="D63" s="17"/>
      <c r="E63" s="314" t="s">
        <v>1242</v>
      </c>
      <c r="F63" s="17"/>
      <c r="G63" s="17"/>
      <c r="H63" s="17"/>
      <c r="I63" s="17"/>
      <c r="J63" s="17"/>
      <c r="K63" s="17"/>
      <c r="L63" s="17"/>
      <c r="M63" s="17"/>
    </row>
    <row r="64" spans="1:13">
      <c r="A64" s="68" t="s">
        <v>1243</v>
      </c>
      <c r="B64" s="68"/>
      <c r="C64" s="68"/>
      <c r="D64" s="68"/>
      <c r="E64" s="68"/>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3"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dimension ref="A1:AA305"/>
  <sheetViews>
    <sheetView defaultGridColor="0" view="pageBreakPreview" topLeftCell="A161" colorId="22" zoomScale="60" zoomScaleNormal="70" workbookViewId="0">
      <selection activeCell="I158" sqref="I158:K175"/>
    </sheetView>
  </sheetViews>
  <sheetFormatPr defaultColWidth="9.6640625" defaultRowHeight="15"/>
  <cols>
    <col min="1" max="1" width="2.6640625" style="9" customWidth="1"/>
    <col min="2" max="2" width="4.6640625" style="9" customWidth="1"/>
    <col min="3" max="3" width="1.6640625" style="9" customWidth="1"/>
    <col min="4" max="4" width="35" style="9" customWidth="1"/>
    <col min="5" max="5" width="28.6640625" style="9" customWidth="1"/>
    <col min="6" max="6" width="17.88671875" style="9" customWidth="1"/>
    <col min="7" max="7" width="34" style="9" customWidth="1"/>
    <col min="8" max="8" width="11.44140625" style="9" bestFit="1" customWidth="1"/>
    <col min="9" max="9" width="15" style="9" bestFit="1" customWidth="1"/>
    <col min="10" max="10" width="14" style="9" bestFit="1" customWidth="1"/>
    <col min="11" max="16384" width="9.6640625" style="9"/>
  </cols>
  <sheetData>
    <row r="1" spans="1:27" ht="15.6" customHeight="1">
      <c r="A1" s="29"/>
      <c r="B1" s="65" t="s">
        <v>5589</v>
      </c>
      <c r="C1" s="65"/>
      <c r="D1" s="244"/>
      <c r="E1" s="65" t="s">
        <v>3512</v>
      </c>
      <c r="F1" s="678" t="s">
        <v>1917</v>
      </c>
      <c r="G1" s="454" t="s">
        <v>1918</v>
      </c>
      <c r="H1" s="17"/>
      <c r="I1" s="17"/>
      <c r="J1" s="17"/>
      <c r="K1" s="17"/>
      <c r="L1" s="17"/>
      <c r="M1" s="17"/>
      <c r="N1" s="17"/>
      <c r="O1" s="17"/>
      <c r="P1" s="17"/>
      <c r="Q1" s="17"/>
      <c r="R1" s="17"/>
      <c r="S1" s="17"/>
      <c r="T1" s="17"/>
      <c r="U1" s="17"/>
      <c r="V1" s="17"/>
      <c r="W1" s="17"/>
      <c r="X1" s="17"/>
      <c r="Y1" s="17"/>
      <c r="Z1" s="17"/>
      <c r="AA1" s="17"/>
    </row>
    <row r="2" spans="1:27" ht="15.6" customHeight="1">
      <c r="A2" s="71"/>
      <c r="B2" s="17" t="str">
        <f>'Data Sheet'!$C$25</f>
        <v xml:space="preserve"> Niagara Mohawk Power Corporation </v>
      </c>
      <c r="C2" s="17"/>
      <c r="D2" s="80"/>
      <c r="E2" s="17" t="s">
        <v>5612</v>
      </c>
      <c r="F2" s="328" t="s">
        <v>3535</v>
      </c>
      <c r="G2" s="254"/>
      <c r="H2" s="17"/>
      <c r="I2" s="17"/>
      <c r="J2" s="17"/>
      <c r="K2" s="17"/>
      <c r="L2" s="17"/>
      <c r="M2" s="17"/>
      <c r="N2" s="17"/>
      <c r="O2" s="17"/>
      <c r="P2" s="17"/>
      <c r="Q2" s="17"/>
      <c r="R2" s="17"/>
      <c r="S2" s="17"/>
      <c r="T2" s="17"/>
      <c r="U2" s="17"/>
      <c r="V2" s="17"/>
      <c r="W2" s="17"/>
      <c r="X2" s="17"/>
      <c r="Y2" s="17"/>
      <c r="Z2" s="17"/>
      <c r="AA2" s="17"/>
    </row>
    <row r="3" spans="1:27" ht="15.6" customHeight="1">
      <c r="A3" s="71"/>
      <c r="B3" s="17"/>
      <c r="C3" s="17"/>
      <c r="D3" s="80"/>
      <c r="E3" s="17" t="s">
        <v>5613</v>
      </c>
      <c r="F3" s="754" t="str">
        <f>'Data Sheet'!$C$40</f>
        <v>June 1, 2015</v>
      </c>
      <c r="G3" s="257" t="str">
        <f>'Data Sheet'!$C$38</f>
        <v>December 31, 2014</v>
      </c>
      <c r="H3" s="17"/>
      <c r="I3" s="17"/>
      <c r="J3" s="17"/>
      <c r="K3" s="17"/>
      <c r="L3" s="17"/>
      <c r="M3" s="17"/>
      <c r="N3" s="17"/>
      <c r="O3" s="17"/>
      <c r="P3" s="17"/>
      <c r="Q3" s="17"/>
      <c r="R3" s="17"/>
      <c r="S3" s="17"/>
      <c r="T3" s="17"/>
      <c r="U3" s="17"/>
      <c r="V3" s="17"/>
      <c r="W3" s="17"/>
      <c r="X3" s="17"/>
      <c r="Y3" s="17"/>
      <c r="Z3" s="17"/>
      <c r="AA3" s="17"/>
    </row>
    <row r="4" spans="1:27" ht="15.6" customHeight="1">
      <c r="A4" s="297"/>
      <c r="B4" s="248" t="s">
        <v>1244</v>
      </c>
      <c r="C4" s="248"/>
      <c r="D4" s="248"/>
      <c r="E4" s="248"/>
      <c r="F4" s="248"/>
      <c r="G4" s="249"/>
      <c r="H4" s="17"/>
      <c r="I4" s="17"/>
      <c r="J4" s="17"/>
      <c r="K4" s="17"/>
      <c r="L4" s="17"/>
      <c r="M4" s="17"/>
      <c r="N4" s="17"/>
      <c r="O4" s="17"/>
      <c r="P4" s="17"/>
      <c r="Q4" s="17"/>
      <c r="R4" s="17"/>
      <c r="S4" s="17"/>
      <c r="T4" s="17"/>
      <c r="U4" s="17"/>
      <c r="V4" s="17"/>
      <c r="W4" s="17"/>
      <c r="X4" s="17"/>
      <c r="Y4" s="17"/>
      <c r="Z4" s="17"/>
      <c r="AA4" s="17"/>
    </row>
    <row r="5" spans="1:27" ht="15.6" customHeight="1">
      <c r="A5" s="71"/>
      <c r="B5" s="17"/>
      <c r="C5" s="17"/>
      <c r="D5" s="17"/>
      <c r="E5" s="17"/>
      <c r="F5" s="17"/>
      <c r="G5" s="72"/>
      <c r="H5" s="17"/>
      <c r="I5" s="17"/>
      <c r="J5" s="17"/>
      <c r="K5" s="17"/>
      <c r="L5" s="17"/>
      <c r="M5" s="17"/>
      <c r="N5" s="17"/>
      <c r="O5" s="17"/>
      <c r="P5" s="17"/>
      <c r="Q5" s="17"/>
      <c r="R5" s="17"/>
      <c r="S5" s="17"/>
      <c r="T5" s="17"/>
      <c r="U5" s="17"/>
      <c r="V5" s="17"/>
      <c r="W5" s="17"/>
      <c r="X5" s="17"/>
      <c r="Y5" s="17"/>
      <c r="Z5" s="17"/>
      <c r="AA5" s="17"/>
    </row>
    <row r="6" spans="1:27" ht="15.6" customHeight="1">
      <c r="A6" s="71"/>
      <c r="B6" s="17" t="s">
        <v>1245</v>
      </c>
      <c r="C6" s="17"/>
      <c r="D6" s="17"/>
      <c r="E6" s="17"/>
      <c r="F6" s="17"/>
      <c r="G6" s="72"/>
      <c r="H6" s="17"/>
      <c r="I6" s="17"/>
      <c r="J6" s="17"/>
      <c r="K6" s="17"/>
      <c r="L6" s="17"/>
      <c r="M6" s="17"/>
      <c r="N6" s="17"/>
      <c r="O6" s="17"/>
      <c r="P6" s="17"/>
      <c r="Q6" s="17"/>
      <c r="R6" s="17"/>
      <c r="S6" s="17"/>
      <c r="T6" s="17"/>
      <c r="U6" s="17"/>
      <c r="V6" s="17"/>
      <c r="W6" s="17"/>
      <c r="X6" s="17"/>
      <c r="Y6" s="17"/>
      <c r="Z6" s="17"/>
      <c r="AA6" s="17"/>
    </row>
    <row r="7" spans="1:27" ht="15.6" customHeight="1">
      <c r="A7" s="71"/>
      <c r="B7" s="17" t="s">
        <v>1246</v>
      </c>
      <c r="C7" s="17"/>
      <c r="D7" s="17"/>
      <c r="E7" s="17"/>
      <c r="F7" s="17"/>
      <c r="G7" s="72"/>
      <c r="H7" s="17"/>
      <c r="I7" s="17"/>
      <c r="J7" s="17"/>
      <c r="K7" s="17"/>
      <c r="L7" s="17"/>
      <c r="M7" s="17"/>
      <c r="N7" s="17"/>
      <c r="O7" s="17"/>
      <c r="P7" s="17"/>
      <c r="Q7" s="17"/>
      <c r="R7" s="17"/>
      <c r="S7" s="17"/>
      <c r="T7" s="17"/>
      <c r="U7" s="17"/>
      <c r="V7" s="17"/>
      <c r="W7" s="17"/>
      <c r="X7" s="17"/>
      <c r="Y7" s="17"/>
      <c r="Z7" s="17"/>
      <c r="AA7" s="17"/>
    </row>
    <row r="8" spans="1:27" ht="15.6" customHeight="1">
      <c r="A8" s="71"/>
      <c r="B8" s="17" t="s">
        <v>1247</v>
      </c>
      <c r="C8" s="17"/>
      <c r="D8" s="17"/>
      <c r="E8" s="17"/>
      <c r="F8" s="17"/>
      <c r="G8" s="72"/>
      <c r="H8" s="17"/>
      <c r="I8" s="17"/>
      <c r="J8" s="17"/>
      <c r="K8" s="17"/>
      <c r="L8" s="17"/>
      <c r="M8" s="17"/>
      <c r="N8" s="17"/>
      <c r="O8" s="17"/>
      <c r="P8" s="17"/>
      <c r="Q8" s="17"/>
      <c r="R8" s="17"/>
      <c r="S8" s="17"/>
      <c r="T8" s="17"/>
      <c r="U8" s="17"/>
      <c r="V8" s="17"/>
      <c r="W8" s="17"/>
      <c r="X8" s="17"/>
      <c r="Y8" s="17"/>
      <c r="Z8" s="17"/>
      <c r="AA8" s="17"/>
    </row>
    <row r="9" spans="1:27" ht="15.6" customHeight="1">
      <c r="A9" s="71"/>
      <c r="B9" s="17" t="s">
        <v>1248</v>
      </c>
      <c r="C9" s="17"/>
      <c r="D9" s="17"/>
      <c r="E9" s="17"/>
      <c r="F9" s="17"/>
      <c r="G9" s="72"/>
      <c r="H9" s="17"/>
      <c r="I9" s="17"/>
      <c r="J9" s="17"/>
      <c r="K9" s="17"/>
      <c r="L9" s="17"/>
      <c r="M9" s="17"/>
      <c r="N9" s="17"/>
      <c r="O9" s="17"/>
      <c r="P9" s="17"/>
      <c r="Q9" s="17"/>
      <c r="R9" s="17"/>
      <c r="S9" s="17"/>
      <c r="T9" s="17"/>
      <c r="U9" s="17"/>
      <c r="V9" s="17"/>
      <c r="W9" s="17"/>
      <c r="X9" s="17"/>
      <c r="Y9" s="17"/>
      <c r="Z9" s="17"/>
      <c r="AA9" s="17"/>
    </row>
    <row r="10" spans="1:27" ht="15.6" customHeight="1">
      <c r="A10" s="71"/>
      <c r="B10" s="17" t="s">
        <v>1249</v>
      </c>
      <c r="C10" s="17"/>
      <c r="D10" s="17"/>
      <c r="E10" s="17"/>
      <c r="F10" s="17"/>
      <c r="G10" s="72"/>
      <c r="H10" s="17"/>
      <c r="I10" s="17"/>
      <c r="J10" s="17"/>
      <c r="K10" s="17"/>
      <c r="L10" s="17"/>
      <c r="M10" s="17"/>
      <c r="N10" s="17"/>
      <c r="O10" s="17"/>
      <c r="P10" s="17"/>
      <c r="Q10" s="17"/>
      <c r="R10" s="17"/>
      <c r="S10" s="17"/>
      <c r="T10" s="17"/>
      <c r="U10" s="17"/>
      <c r="V10" s="17"/>
      <c r="W10" s="17"/>
      <c r="X10" s="17"/>
      <c r="Y10" s="17"/>
      <c r="Z10" s="17"/>
      <c r="AA10" s="17"/>
    </row>
    <row r="11" spans="1:27" ht="15.6" customHeight="1">
      <c r="A11" s="73"/>
      <c r="B11" s="76"/>
      <c r="C11" s="76"/>
      <c r="D11" s="76"/>
      <c r="E11" s="76"/>
      <c r="F11" s="76"/>
      <c r="G11" s="75"/>
      <c r="H11" s="17"/>
      <c r="I11" s="17"/>
      <c r="J11" s="17"/>
      <c r="K11" s="17"/>
      <c r="L11" s="17"/>
      <c r="M11" s="17"/>
      <c r="N11" s="17"/>
      <c r="O11" s="17"/>
      <c r="P11" s="17"/>
      <c r="Q11" s="17"/>
      <c r="R11" s="17"/>
      <c r="S11" s="17"/>
      <c r="T11" s="17"/>
      <c r="U11" s="17"/>
      <c r="V11" s="17"/>
      <c r="W11" s="17"/>
      <c r="X11" s="17"/>
      <c r="Y11" s="17"/>
      <c r="Z11" s="17"/>
      <c r="AA11" s="17"/>
    </row>
    <row r="12" spans="1:27">
      <c r="A12" s="71"/>
      <c r="B12" s="17"/>
      <c r="C12" s="89"/>
      <c r="D12" s="88"/>
      <c r="E12" s="88"/>
      <c r="F12" s="81"/>
      <c r="G12" s="450" t="s">
        <v>1250</v>
      </c>
      <c r="H12" s="17"/>
      <c r="I12" s="17"/>
      <c r="J12" s="17"/>
      <c r="K12" s="17"/>
      <c r="L12" s="17"/>
      <c r="M12" s="17"/>
      <c r="N12" s="17"/>
      <c r="O12" s="17"/>
      <c r="P12" s="17"/>
      <c r="Q12" s="17"/>
      <c r="R12" s="17"/>
      <c r="S12" s="17"/>
      <c r="T12" s="17"/>
      <c r="U12" s="17"/>
      <c r="V12" s="17"/>
      <c r="W12" s="17"/>
      <c r="X12" s="17"/>
      <c r="Y12" s="17"/>
      <c r="Z12" s="17"/>
      <c r="AA12" s="17"/>
    </row>
    <row r="13" spans="1:27">
      <c r="A13" s="71"/>
      <c r="B13" s="1665" t="s">
        <v>1843</v>
      </c>
      <c r="C13" s="328"/>
      <c r="D13" s="17"/>
      <c r="E13" s="329" t="s">
        <v>1251</v>
      </c>
      <c r="F13" s="330"/>
      <c r="G13" s="450" t="s">
        <v>1252</v>
      </c>
      <c r="H13" s="17"/>
      <c r="I13" s="17"/>
      <c r="J13" s="17"/>
      <c r="K13" s="17"/>
      <c r="L13" s="17"/>
      <c r="M13" s="17"/>
      <c r="N13" s="17"/>
      <c r="O13" s="17"/>
      <c r="P13" s="17"/>
      <c r="Q13" s="17"/>
      <c r="R13" s="17"/>
      <c r="S13" s="17"/>
      <c r="T13" s="17"/>
      <c r="U13" s="17"/>
      <c r="V13" s="17"/>
      <c r="W13" s="17"/>
      <c r="X13" s="17"/>
      <c r="Y13" s="17"/>
      <c r="Z13" s="17"/>
      <c r="AA13" s="17"/>
    </row>
    <row r="14" spans="1:27">
      <c r="A14" s="73"/>
      <c r="B14" s="1676" t="s">
        <v>1846</v>
      </c>
      <c r="C14" s="104"/>
      <c r="D14" s="76" t="s">
        <v>1253</v>
      </c>
      <c r="E14" s="76"/>
      <c r="F14" s="116"/>
      <c r="G14" s="584" t="s">
        <v>3231</v>
      </c>
      <c r="H14" s="17"/>
      <c r="I14" s="17"/>
      <c r="J14" s="17"/>
      <c r="K14" s="17"/>
      <c r="L14" s="17"/>
      <c r="M14" s="17"/>
      <c r="N14" s="17"/>
      <c r="O14" s="17"/>
      <c r="P14" s="17"/>
      <c r="Q14" s="17"/>
      <c r="R14" s="17"/>
      <c r="S14" s="17"/>
      <c r="T14" s="17"/>
      <c r="U14" s="17"/>
      <c r="V14" s="17"/>
      <c r="W14" s="17"/>
      <c r="X14" s="17"/>
      <c r="Y14" s="17"/>
      <c r="Z14" s="17"/>
      <c r="AA14" s="17"/>
    </row>
    <row r="15" spans="1:27">
      <c r="A15" s="71"/>
      <c r="B15" s="1665">
        <v>1</v>
      </c>
      <c r="C15" s="97"/>
      <c r="D15" s="2059" t="s">
        <v>4222</v>
      </c>
      <c r="E15" s="17"/>
      <c r="F15" s="17"/>
      <c r="G15" s="320"/>
      <c r="H15" s="17"/>
      <c r="I15" s="17"/>
      <c r="J15" s="17"/>
      <c r="K15" s="17"/>
      <c r="L15" s="17"/>
      <c r="M15" s="17"/>
      <c r="N15" s="17"/>
      <c r="O15" s="17"/>
      <c r="P15" s="17"/>
      <c r="Q15" s="17"/>
      <c r="R15" s="17"/>
      <c r="S15" s="17"/>
      <c r="T15" s="17"/>
      <c r="U15" s="17"/>
      <c r="V15" s="17"/>
      <c r="W15" s="17"/>
      <c r="X15" s="17"/>
      <c r="Y15" s="17"/>
      <c r="Z15" s="17"/>
      <c r="AA15" s="17"/>
    </row>
    <row r="16" spans="1:27">
      <c r="A16" s="71"/>
      <c r="B16" s="1665">
        <v>2</v>
      </c>
      <c r="C16" s="97"/>
      <c r="D16" s="331" t="s">
        <v>3208</v>
      </c>
      <c r="E16" s="17"/>
      <c r="F16" s="17"/>
      <c r="G16" s="320"/>
      <c r="H16" s="17"/>
      <c r="I16" s="17"/>
      <c r="J16" s="17"/>
      <c r="K16" s="17"/>
      <c r="L16" s="17"/>
      <c r="M16" s="17"/>
      <c r="N16" s="17"/>
      <c r="O16" s="17"/>
      <c r="P16" s="17"/>
      <c r="Q16" s="17"/>
      <c r="R16" s="17"/>
      <c r="S16" s="17"/>
      <c r="T16" s="17"/>
      <c r="U16" s="17"/>
      <c r="V16" s="17"/>
      <c r="W16" s="17"/>
      <c r="X16" s="17"/>
      <c r="Y16" s="17"/>
      <c r="Z16" s="17"/>
      <c r="AA16" s="17"/>
    </row>
    <row r="17" spans="1:27">
      <c r="A17" s="71"/>
      <c r="B17" s="1665">
        <v>3</v>
      </c>
      <c r="C17" s="97"/>
      <c r="D17" s="17" t="s">
        <v>5799</v>
      </c>
      <c r="E17" s="17"/>
      <c r="F17" s="17"/>
      <c r="G17" s="321">
        <v>9017500</v>
      </c>
      <c r="H17" s="17"/>
      <c r="I17" s="17"/>
      <c r="J17" s="17"/>
      <c r="K17" s="17"/>
      <c r="L17" s="17"/>
      <c r="M17" s="17"/>
      <c r="N17" s="17"/>
      <c r="O17" s="17"/>
      <c r="P17" s="17"/>
      <c r="Q17" s="17"/>
      <c r="R17" s="17"/>
      <c r="S17" s="17"/>
      <c r="T17" s="17"/>
      <c r="U17" s="17"/>
      <c r="V17" s="17"/>
      <c r="W17" s="17"/>
      <c r="X17" s="17"/>
      <c r="Y17" s="17"/>
      <c r="Z17" s="17"/>
      <c r="AA17" s="17"/>
    </row>
    <row r="18" spans="1:27">
      <c r="A18" s="71"/>
      <c r="B18" s="1665">
        <v>4</v>
      </c>
      <c r="C18" s="97"/>
      <c r="D18" s="17" t="s">
        <v>5800</v>
      </c>
      <c r="E18" s="17"/>
      <c r="F18" s="17"/>
      <c r="G18" s="321">
        <v>5906909</v>
      </c>
      <c r="H18" s="17"/>
      <c r="I18" s="17"/>
      <c r="J18" s="17"/>
      <c r="K18" s="17"/>
      <c r="L18" s="17"/>
      <c r="M18" s="17"/>
      <c r="N18" s="17"/>
      <c r="O18" s="17"/>
      <c r="P18" s="17"/>
      <c r="Q18" s="17"/>
      <c r="R18" s="17"/>
      <c r="S18" s="17"/>
      <c r="T18" s="17"/>
      <c r="U18" s="17"/>
      <c r="V18" s="17"/>
      <c r="W18" s="17"/>
      <c r="X18" s="17"/>
      <c r="Y18" s="17"/>
      <c r="Z18" s="17"/>
      <c r="AA18" s="17"/>
    </row>
    <row r="19" spans="1:27">
      <c r="A19" s="71"/>
      <c r="B19" s="1665">
        <v>5</v>
      </c>
      <c r="C19" s="97"/>
      <c r="D19" s="17" t="s">
        <v>5801</v>
      </c>
      <c r="E19" s="17"/>
      <c r="F19" s="17"/>
      <c r="G19" s="321">
        <v>4640247</v>
      </c>
      <c r="H19" s="17"/>
      <c r="I19" s="17"/>
      <c r="J19" s="17"/>
      <c r="K19" s="17"/>
      <c r="L19" s="17"/>
      <c r="M19" s="17"/>
      <c r="N19" s="17"/>
      <c r="O19" s="17"/>
      <c r="P19" s="17"/>
      <c r="Q19" s="17"/>
      <c r="R19" s="17"/>
      <c r="S19" s="17"/>
      <c r="T19" s="17"/>
      <c r="U19" s="17"/>
      <c r="V19" s="17"/>
      <c r="W19" s="17"/>
      <c r="X19" s="17"/>
      <c r="Y19" s="17"/>
      <c r="Z19" s="17"/>
      <c r="AA19" s="17"/>
    </row>
    <row r="20" spans="1:27">
      <c r="A20" s="71"/>
      <c r="B20" s="1665">
        <v>6</v>
      </c>
      <c r="C20" s="97"/>
      <c r="D20" s="17" t="s">
        <v>5802</v>
      </c>
      <c r="E20" s="17"/>
      <c r="F20" s="17"/>
      <c r="G20" s="321">
        <v>3983840.36</v>
      </c>
      <c r="H20" s="17"/>
      <c r="I20" s="17"/>
      <c r="J20" s="17"/>
      <c r="K20" s="17"/>
      <c r="L20" s="17"/>
      <c r="M20" s="17"/>
      <c r="N20" s="17"/>
      <c r="O20" s="17"/>
      <c r="P20" s="17"/>
      <c r="Q20" s="17"/>
      <c r="R20" s="17"/>
      <c r="S20" s="17"/>
      <c r="T20" s="17"/>
      <c r="U20" s="17"/>
      <c r="V20" s="17"/>
      <c r="W20" s="17"/>
      <c r="X20" s="17"/>
      <c r="Y20" s="17"/>
      <c r="Z20" s="17"/>
      <c r="AA20" s="17"/>
    </row>
    <row r="21" spans="1:27">
      <c r="A21" s="71"/>
      <c r="B21" s="1665">
        <v>7</v>
      </c>
      <c r="C21" s="97"/>
      <c r="D21" s="17" t="s">
        <v>5803</v>
      </c>
      <c r="E21" s="17"/>
      <c r="F21" s="17"/>
      <c r="G21" s="321">
        <v>3628441.14</v>
      </c>
      <c r="H21" s="17"/>
      <c r="I21" s="17"/>
      <c r="J21" s="17"/>
      <c r="K21" s="17"/>
      <c r="L21" s="17"/>
      <c r="M21" s="17"/>
      <c r="N21" s="17"/>
      <c r="O21" s="17"/>
      <c r="P21" s="17"/>
      <c r="Q21" s="17"/>
      <c r="R21" s="17"/>
      <c r="S21" s="17"/>
      <c r="T21" s="17"/>
      <c r="U21" s="17"/>
      <c r="V21" s="17"/>
      <c r="W21" s="17"/>
      <c r="X21" s="17"/>
      <c r="Y21" s="17"/>
      <c r="Z21" s="17"/>
      <c r="AA21" s="17"/>
    </row>
    <row r="22" spans="1:27">
      <c r="A22" s="71"/>
      <c r="B22" s="1665">
        <v>8</v>
      </c>
      <c r="C22" s="97"/>
      <c r="D22" s="17" t="s">
        <v>5804</v>
      </c>
      <c r="E22" s="17"/>
      <c r="F22" s="17"/>
      <c r="G22" s="321">
        <v>3319263.07</v>
      </c>
      <c r="H22" s="17"/>
      <c r="I22" s="17"/>
      <c r="J22" s="17"/>
      <c r="K22" s="17"/>
      <c r="L22" s="17"/>
      <c r="M22" s="17"/>
      <c r="N22" s="17"/>
      <c r="O22" s="17"/>
      <c r="P22" s="17"/>
      <c r="Q22" s="17"/>
      <c r="R22" s="17"/>
      <c r="S22" s="17"/>
      <c r="T22" s="17"/>
      <c r="U22" s="17"/>
      <c r="V22" s="17"/>
      <c r="W22" s="17"/>
      <c r="X22" s="17"/>
      <c r="Y22" s="17"/>
      <c r="Z22" s="17"/>
      <c r="AA22" s="17"/>
    </row>
    <row r="23" spans="1:27">
      <c r="A23" s="71"/>
      <c r="B23" s="1665">
        <v>9</v>
      </c>
      <c r="C23" s="97"/>
      <c r="D23" s="17" t="s">
        <v>5805</v>
      </c>
      <c r="E23" s="17"/>
      <c r="F23" s="17"/>
      <c r="G23" s="321">
        <v>3253440</v>
      </c>
      <c r="H23" s="17"/>
      <c r="I23" s="17"/>
      <c r="J23" s="17"/>
      <c r="K23" s="17"/>
      <c r="L23" s="17"/>
      <c r="M23" s="17"/>
      <c r="N23" s="17"/>
      <c r="O23" s="17"/>
      <c r="P23" s="17"/>
      <c r="Q23" s="17"/>
      <c r="R23" s="17"/>
      <c r="S23" s="17"/>
      <c r="T23" s="17"/>
      <c r="U23" s="17"/>
      <c r="V23" s="17"/>
      <c r="W23" s="17"/>
      <c r="X23" s="17"/>
      <c r="Y23" s="17"/>
      <c r="Z23" s="17"/>
      <c r="AA23" s="17"/>
    </row>
    <row r="24" spans="1:27">
      <c r="A24" s="71"/>
      <c r="B24" s="1665">
        <v>10</v>
      </c>
      <c r="C24" s="97"/>
      <c r="D24" s="17" t="s">
        <v>5806</v>
      </c>
      <c r="E24" s="17"/>
      <c r="F24" s="17"/>
      <c r="G24" s="321">
        <v>2940338</v>
      </c>
      <c r="H24" s="17"/>
      <c r="I24" s="17"/>
      <c r="J24" s="17"/>
      <c r="K24" s="17"/>
      <c r="L24" s="17"/>
      <c r="M24" s="17"/>
      <c r="N24" s="17"/>
      <c r="O24" s="17"/>
      <c r="P24" s="17"/>
      <c r="Q24" s="17"/>
      <c r="R24" s="17"/>
      <c r="S24" s="17"/>
      <c r="T24" s="17"/>
      <c r="U24" s="17"/>
      <c r="V24" s="17"/>
      <c r="W24" s="17"/>
      <c r="X24" s="17"/>
      <c r="Y24" s="17"/>
      <c r="Z24" s="17"/>
      <c r="AA24" s="17"/>
    </row>
    <row r="25" spans="1:27">
      <c r="A25" s="71"/>
      <c r="B25" s="1665">
        <v>11</v>
      </c>
      <c r="C25" s="97"/>
      <c r="D25" s="17" t="s">
        <v>5807</v>
      </c>
      <c r="E25" s="17"/>
      <c r="F25" s="17"/>
      <c r="G25" s="321">
        <v>2790345</v>
      </c>
      <c r="H25" s="17"/>
      <c r="I25" s="17"/>
      <c r="J25" s="17"/>
      <c r="K25" s="17"/>
      <c r="L25" s="17"/>
      <c r="M25" s="17"/>
      <c r="N25" s="17"/>
      <c r="O25" s="17"/>
      <c r="P25" s="17"/>
      <c r="Q25" s="17"/>
      <c r="R25" s="17"/>
      <c r="S25" s="17"/>
      <c r="T25" s="17"/>
      <c r="U25" s="17"/>
      <c r="V25" s="17"/>
      <c r="W25" s="17"/>
      <c r="X25" s="17"/>
      <c r="Y25" s="17"/>
      <c r="Z25" s="17"/>
      <c r="AA25" s="17"/>
    </row>
    <row r="26" spans="1:27">
      <c r="A26" s="71"/>
      <c r="B26" s="1665">
        <v>12</v>
      </c>
      <c r="C26" s="97"/>
      <c r="D26" s="17" t="s">
        <v>5808</v>
      </c>
      <c r="E26" s="17"/>
      <c r="F26" s="17"/>
      <c r="G26" s="321">
        <v>2617269</v>
      </c>
      <c r="H26" s="17"/>
      <c r="I26" s="17"/>
      <c r="J26" s="17"/>
      <c r="K26" s="17"/>
      <c r="L26" s="17"/>
      <c r="M26" s="17"/>
      <c r="N26" s="17"/>
      <c r="O26" s="17"/>
      <c r="P26" s="17"/>
      <c r="Q26" s="17"/>
      <c r="R26" s="17"/>
      <c r="S26" s="17"/>
      <c r="T26" s="17"/>
      <c r="U26" s="17"/>
      <c r="V26" s="17"/>
      <c r="W26" s="17"/>
      <c r="X26" s="17"/>
      <c r="Y26" s="17"/>
      <c r="Z26" s="17"/>
      <c r="AA26" s="17"/>
    </row>
    <row r="27" spans="1:27">
      <c r="A27" s="71"/>
      <c r="B27" s="1665">
        <v>13</v>
      </c>
      <c r="C27" s="97"/>
      <c r="D27" s="17" t="s">
        <v>5809</v>
      </c>
      <c r="E27" s="17"/>
      <c r="F27" s="17"/>
      <c r="G27" s="321">
        <v>2165252</v>
      </c>
      <c r="H27" s="17"/>
      <c r="I27" s="17"/>
      <c r="J27" s="17"/>
      <c r="K27" s="17"/>
      <c r="L27" s="17"/>
      <c r="M27" s="17"/>
      <c r="N27" s="17"/>
      <c r="O27" s="17"/>
      <c r="P27" s="17"/>
      <c r="Q27" s="17"/>
      <c r="R27" s="17"/>
      <c r="S27" s="17"/>
      <c r="T27" s="17"/>
      <c r="U27" s="17"/>
      <c r="V27" s="17"/>
      <c r="W27" s="17"/>
      <c r="X27" s="17"/>
      <c r="Y27" s="17"/>
      <c r="Z27" s="17"/>
      <c r="AA27" s="17"/>
    </row>
    <row r="28" spans="1:27">
      <c r="A28" s="71"/>
      <c r="B28" s="1665">
        <v>14</v>
      </c>
      <c r="C28" s="97"/>
      <c r="D28" s="17" t="s">
        <v>5810</v>
      </c>
      <c r="E28" s="17"/>
      <c r="F28" s="17"/>
      <c r="G28" s="321">
        <v>2021644.14</v>
      </c>
      <c r="H28" s="17"/>
      <c r="I28" s="17"/>
      <c r="J28" s="17"/>
      <c r="K28" s="17"/>
      <c r="L28" s="17"/>
      <c r="M28" s="17"/>
      <c r="N28" s="17"/>
      <c r="O28" s="17"/>
      <c r="P28" s="17"/>
      <c r="Q28" s="17"/>
      <c r="R28" s="17"/>
      <c r="S28" s="17"/>
      <c r="T28" s="17"/>
      <c r="U28" s="17"/>
      <c r="V28" s="17"/>
      <c r="W28" s="17"/>
      <c r="X28" s="17"/>
      <c r="Y28" s="17"/>
      <c r="Z28" s="17"/>
      <c r="AA28" s="17"/>
    </row>
    <row r="29" spans="1:27">
      <c r="A29" s="71"/>
      <c r="B29" s="1665">
        <v>15</v>
      </c>
      <c r="C29" s="97"/>
      <c r="D29" s="17" t="s">
        <v>5811</v>
      </c>
      <c r="E29" s="17"/>
      <c r="F29" s="17"/>
      <c r="G29" s="321">
        <v>2008252</v>
      </c>
      <c r="H29" s="17"/>
      <c r="I29" s="17"/>
      <c r="J29" s="17"/>
      <c r="K29" s="17"/>
      <c r="L29" s="17"/>
      <c r="M29" s="17"/>
      <c r="N29" s="17"/>
      <c r="O29" s="17"/>
      <c r="P29" s="17"/>
      <c r="Q29" s="17"/>
      <c r="R29" s="17"/>
      <c r="S29" s="17"/>
      <c r="T29" s="17"/>
      <c r="U29" s="17"/>
      <c r="V29" s="17"/>
      <c r="W29" s="17"/>
      <c r="X29" s="17"/>
      <c r="Y29" s="17"/>
      <c r="Z29" s="17"/>
      <c r="AA29" s="17"/>
    </row>
    <row r="30" spans="1:27">
      <c r="A30" s="71"/>
      <c r="B30" s="1665">
        <v>16</v>
      </c>
      <c r="C30" s="97"/>
      <c r="D30" s="17" t="s">
        <v>5812</v>
      </c>
      <c r="E30" s="17"/>
      <c r="F30" s="17"/>
      <c r="G30" s="321">
        <v>1935052.66</v>
      </c>
      <c r="H30" s="17"/>
      <c r="I30" s="17"/>
      <c r="J30" s="17"/>
      <c r="K30" s="17"/>
      <c r="L30" s="17"/>
      <c r="M30" s="17"/>
      <c r="N30" s="17"/>
      <c r="O30" s="17"/>
      <c r="P30" s="17"/>
      <c r="Q30" s="17"/>
      <c r="R30" s="17"/>
      <c r="S30" s="17"/>
      <c r="T30" s="17"/>
      <c r="U30" s="17"/>
      <c r="V30" s="17"/>
      <c r="W30" s="17"/>
      <c r="X30" s="17"/>
      <c r="Y30" s="17"/>
      <c r="Z30" s="17"/>
      <c r="AA30" s="17"/>
    </row>
    <row r="31" spans="1:27">
      <c r="A31" s="71"/>
      <c r="B31" s="1665">
        <v>17</v>
      </c>
      <c r="C31" s="97"/>
      <c r="D31" s="17" t="s">
        <v>5813</v>
      </c>
      <c r="E31" s="17"/>
      <c r="F31" s="17"/>
      <c r="G31" s="321">
        <v>1873982.5</v>
      </c>
      <c r="H31" s="17"/>
      <c r="I31" s="17"/>
      <c r="J31" s="17"/>
      <c r="K31" s="17"/>
      <c r="L31" s="17"/>
      <c r="M31" s="17"/>
      <c r="N31" s="17"/>
      <c r="O31" s="17"/>
      <c r="P31" s="17"/>
      <c r="Q31" s="17"/>
      <c r="R31" s="17"/>
      <c r="S31" s="17"/>
      <c r="T31" s="17"/>
      <c r="U31" s="17"/>
      <c r="V31" s="17"/>
      <c r="W31" s="17"/>
      <c r="X31" s="17"/>
      <c r="Y31" s="17"/>
      <c r="Z31" s="17"/>
      <c r="AA31" s="17"/>
    </row>
    <row r="32" spans="1:27">
      <c r="A32" s="71"/>
      <c r="B32" s="1665">
        <v>18</v>
      </c>
      <c r="C32" s="97"/>
      <c r="D32" s="17" t="s">
        <v>5814</v>
      </c>
      <c r="E32" s="17"/>
      <c r="F32" s="17"/>
      <c r="G32" s="321">
        <v>1851150.03</v>
      </c>
      <c r="H32" s="17"/>
      <c r="I32" s="17"/>
      <c r="J32" s="17"/>
      <c r="K32" s="17"/>
      <c r="L32" s="17"/>
      <c r="M32" s="17"/>
      <c r="N32" s="17"/>
      <c r="O32" s="17"/>
      <c r="P32" s="17"/>
      <c r="Q32" s="17"/>
      <c r="R32" s="17"/>
      <c r="S32" s="17"/>
      <c r="T32" s="17"/>
      <c r="U32" s="17"/>
      <c r="V32" s="17"/>
      <c r="W32" s="17"/>
      <c r="X32" s="17"/>
      <c r="Y32" s="17"/>
      <c r="Z32" s="17"/>
      <c r="AA32" s="17"/>
    </row>
    <row r="33" spans="1:27">
      <c r="A33" s="71"/>
      <c r="B33" s="1665">
        <v>19</v>
      </c>
      <c r="C33" s="97"/>
      <c r="D33" s="17" t="s">
        <v>5815</v>
      </c>
      <c r="G33" s="321">
        <v>1827190.78</v>
      </c>
      <c r="H33" s="17"/>
      <c r="I33" s="17"/>
      <c r="J33" s="17"/>
      <c r="K33" s="17"/>
      <c r="L33" s="17"/>
      <c r="M33" s="17"/>
      <c r="N33" s="17"/>
      <c r="O33" s="17"/>
      <c r="P33" s="17"/>
      <c r="Q33" s="17"/>
      <c r="R33" s="17"/>
      <c r="S33" s="17"/>
      <c r="T33" s="17"/>
      <c r="U33" s="17"/>
      <c r="V33" s="17"/>
      <c r="W33" s="17"/>
      <c r="X33" s="17"/>
      <c r="Y33" s="17"/>
      <c r="Z33" s="17"/>
      <c r="AA33" s="17"/>
    </row>
    <row r="34" spans="1:27">
      <c r="A34" s="71"/>
      <c r="B34" s="1665">
        <v>20</v>
      </c>
      <c r="C34" s="97"/>
      <c r="D34" s="17" t="s">
        <v>5816</v>
      </c>
      <c r="E34" s="17"/>
      <c r="F34" s="17"/>
      <c r="G34" s="321">
        <v>1813811.89</v>
      </c>
      <c r="H34" s="17"/>
      <c r="I34" s="17"/>
      <c r="J34" s="17"/>
      <c r="K34" s="17"/>
      <c r="L34" s="17"/>
      <c r="M34" s="17"/>
      <c r="N34" s="17"/>
      <c r="O34" s="17"/>
      <c r="P34" s="17"/>
      <c r="Q34" s="17"/>
      <c r="R34" s="17"/>
      <c r="S34" s="17"/>
      <c r="T34" s="17"/>
      <c r="U34" s="17"/>
      <c r="V34" s="17"/>
      <c r="W34" s="17"/>
      <c r="X34" s="17"/>
      <c r="Y34" s="17"/>
      <c r="Z34" s="17"/>
      <c r="AA34" s="17"/>
    </row>
    <row r="35" spans="1:27">
      <c r="A35" s="71"/>
      <c r="B35" s="1665">
        <v>21</v>
      </c>
      <c r="C35" s="97"/>
      <c r="D35" s="9" t="s">
        <v>5817</v>
      </c>
      <c r="E35" s="17"/>
      <c r="F35" s="17"/>
      <c r="G35" s="321">
        <v>1806996.2</v>
      </c>
      <c r="H35" s="17"/>
      <c r="I35" s="17"/>
      <c r="J35" s="17"/>
      <c r="K35" s="17"/>
      <c r="L35" s="17"/>
      <c r="M35" s="17"/>
      <c r="N35" s="17"/>
      <c r="O35" s="17"/>
      <c r="P35" s="17"/>
      <c r="Q35" s="17"/>
      <c r="R35" s="17"/>
      <c r="S35" s="17"/>
      <c r="T35" s="17"/>
      <c r="U35" s="17"/>
      <c r="V35" s="17"/>
      <c r="W35" s="17"/>
      <c r="X35" s="17"/>
      <c r="Y35" s="17"/>
      <c r="Z35" s="17"/>
      <c r="AA35" s="17"/>
    </row>
    <row r="36" spans="1:27">
      <c r="A36" s="71"/>
      <c r="B36" s="1665">
        <v>22</v>
      </c>
      <c r="C36" s="97"/>
      <c r="D36" s="17" t="s">
        <v>5818</v>
      </c>
      <c r="E36" s="17"/>
      <c r="F36" s="17"/>
      <c r="G36" s="321">
        <v>1793116</v>
      </c>
      <c r="H36" s="17"/>
      <c r="I36" s="17"/>
      <c r="J36" s="17"/>
      <c r="K36" s="17"/>
      <c r="L36" s="17"/>
      <c r="M36" s="17"/>
      <c r="N36" s="17"/>
      <c r="O36" s="17"/>
      <c r="P36" s="17"/>
      <c r="Q36" s="17"/>
      <c r="R36" s="17"/>
      <c r="S36" s="17"/>
      <c r="T36" s="17"/>
      <c r="U36" s="17"/>
      <c r="V36" s="17"/>
      <c r="W36" s="17"/>
      <c r="X36" s="17"/>
      <c r="Y36" s="17"/>
      <c r="Z36" s="17"/>
      <c r="AA36" s="17"/>
    </row>
    <row r="37" spans="1:27">
      <c r="A37" s="71"/>
      <c r="B37" s="1665">
        <v>23</v>
      </c>
      <c r="C37" s="97"/>
      <c r="D37" s="17" t="s">
        <v>5819</v>
      </c>
      <c r="E37" s="17"/>
      <c r="F37" s="17"/>
      <c r="G37" s="321">
        <v>1771496.91</v>
      </c>
      <c r="H37" s="17"/>
      <c r="I37" s="17"/>
      <c r="J37" s="17"/>
      <c r="K37" s="17"/>
      <c r="L37" s="17"/>
      <c r="M37" s="17"/>
      <c r="N37" s="17"/>
      <c r="O37" s="17"/>
      <c r="P37" s="17"/>
      <c r="Q37" s="17"/>
      <c r="R37" s="17"/>
      <c r="S37" s="17"/>
      <c r="T37" s="17"/>
      <c r="U37" s="17"/>
      <c r="V37" s="17"/>
      <c r="W37" s="17"/>
      <c r="X37" s="17"/>
      <c r="Y37" s="17"/>
      <c r="Z37" s="17"/>
      <c r="AA37" s="17"/>
    </row>
    <row r="38" spans="1:27">
      <c r="A38" s="71"/>
      <c r="B38" s="1665">
        <v>24</v>
      </c>
      <c r="C38" s="97"/>
      <c r="D38" s="17" t="s">
        <v>5820</v>
      </c>
      <c r="E38" s="17"/>
      <c r="F38" s="17"/>
      <c r="G38" s="321">
        <v>1747234</v>
      </c>
      <c r="H38" s="17"/>
      <c r="I38" s="17"/>
      <c r="J38" s="17"/>
      <c r="K38" s="17"/>
      <c r="L38" s="17"/>
      <c r="M38" s="17"/>
      <c r="N38" s="17"/>
      <c r="O38" s="17"/>
      <c r="P38" s="17"/>
      <c r="Q38" s="17"/>
      <c r="R38" s="17"/>
      <c r="S38" s="17"/>
      <c r="T38" s="17"/>
      <c r="U38" s="17"/>
      <c r="V38" s="17"/>
      <c r="W38" s="17"/>
      <c r="X38" s="17"/>
      <c r="Y38" s="17"/>
      <c r="Z38" s="17"/>
      <c r="AA38" s="17"/>
    </row>
    <row r="39" spans="1:27">
      <c r="A39" s="71"/>
      <c r="B39" s="1665">
        <v>25</v>
      </c>
      <c r="C39" s="97"/>
      <c r="D39" s="17" t="s">
        <v>5821</v>
      </c>
      <c r="E39" s="17"/>
      <c r="F39" s="17"/>
      <c r="G39" s="321">
        <v>1739385.92</v>
      </c>
      <c r="H39" s="17"/>
      <c r="I39" s="17"/>
      <c r="J39" s="17"/>
      <c r="K39" s="17"/>
      <c r="L39" s="17"/>
      <c r="M39" s="17"/>
      <c r="N39" s="17"/>
      <c r="O39" s="17"/>
      <c r="P39" s="17"/>
      <c r="Q39" s="17"/>
      <c r="R39" s="17"/>
      <c r="S39" s="17"/>
      <c r="T39" s="17"/>
      <c r="U39" s="17"/>
      <c r="V39" s="17"/>
      <c r="W39" s="17"/>
      <c r="X39" s="17"/>
      <c r="Y39" s="17"/>
      <c r="Z39" s="17"/>
      <c r="AA39" s="17"/>
    </row>
    <row r="40" spans="1:27">
      <c r="A40" s="71"/>
      <c r="B40" s="1665">
        <v>26</v>
      </c>
      <c r="C40" s="97"/>
      <c r="D40" s="17" t="s">
        <v>5822</v>
      </c>
      <c r="E40" s="17"/>
      <c r="F40" s="17"/>
      <c r="G40" s="321">
        <v>1738845</v>
      </c>
      <c r="H40" s="17"/>
      <c r="I40" s="17"/>
      <c r="J40" s="17"/>
      <c r="K40" s="17"/>
      <c r="L40" s="17"/>
      <c r="M40" s="17"/>
      <c r="N40" s="17"/>
      <c r="O40" s="17"/>
      <c r="P40" s="17"/>
      <c r="Q40" s="17"/>
      <c r="R40" s="17"/>
      <c r="S40" s="17"/>
      <c r="T40" s="17"/>
      <c r="U40" s="17"/>
      <c r="V40" s="17"/>
      <c r="W40" s="17"/>
      <c r="X40" s="17"/>
      <c r="Y40" s="17"/>
      <c r="Z40" s="17"/>
      <c r="AA40" s="17"/>
    </row>
    <row r="41" spans="1:27">
      <c r="A41" s="71"/>
      <c r="B41" s="1665">
        <v>27</v>
      </c>
      <c r="C41" s="97"/>
      <c r="D41" s="17" t="s">
        <v>5823</v>
      </c>
      <c r="E41" s="17"/>
      <c r="F41" s="17"/>
      <c r="G41" s="321">
        <v>1700262</v>
      </c>
      <c r="H41" s="17"/>
      <c r="I41" s="17"/>
      <c r="J41" s="17"/>
      <c r="K41" s="17"/>
      <c r="L41" s="17"/>
      <c r="M41" s="17"/>
      <c r="N41" s="17"/>
      <c r="O41" s="17"/>
      <c r="P41" s="17"/>
      <c r="Q41" s="17"/>
      <c r="R41" s="17"/>
      <c r="S41" s="17"/>
      <c r="T41" s="17"/>
      <c r="U41" s="17"/>
      <c r="V41" s="17"/>
      <c r="W41" s="17"/>
      <c r="X41" s="17"/>
      <c r="Y41" s="17"/>
      <c r="Z41" s="17"/>
      <c r="AA41" s="17"/>
    </row>
    <row r="42" spans="1:27">
      <c r="A42" s="71"/>
      <c r="B42" s="1665">
        <v>28</v>
      </c>
      <c r="C42" s="97"/>
      <c r="D42" s="17" t="s">
        <v>5824</v>
      </c>
      <c r="E42" s="17"/>
      <c r="F42" s="17"/>
      <c r="G42" s="321">
        <v>1697717</v>
      </c>
      <c r="H42" s="17"/>
      <c r="I42" s="17"/>
      <c r="J42" s="17"/>
      <c r="K42" s="17"/>
      <c r="L42" s="17"/>
      <c r="M42" s="17"/>
      <c r="N42" s="17"/>
      <c r="O42" s="17"/>
      <c r="P42" s="17"/>
      <c r="Q42" s="17"/>
      <c r="R42" s="17"/>
      <c r="S42" s="17"/>
      <c r="T42" s="17"/>
      <c r="U42" s="17"/>
      <c r="V42" s="17"/>
      <c r="W42" s="17"/>
      <c r="X42" s="17"/>
      <c r="Y42" s="17"/>
      <c r="Z42" s="17"/>
      <c r="AA42" s="17"/>
    </row>
    <row r="43" spans="1:27">
      <c r="A43" s="71"/>
      <c r="B43" s="1665">
        <v>29</v>
      </c>
      <c r="C43" s="97"/>
      <c r="D43" s="9" t="s">
        <v>5825</v>
      </c>
      <c r="G43" s="321">
        <v>1663013</v>
      </c>
      <c r="H43" s="17"/>
      <c r="I43" s="17"/>
      <c r="J43" s="17"/>
      <c r="K43" s="17"/>
      <c r="L43" s="17"/>
      <c r="M43" s="17"/>
      <c r="N43" s="17"/>
      <c r="O43" s="17"/>
      <c r="P43" s="17"/>
      <c r="Q43" s="17"/>
      <c r="R43" s="17"/>
      <c r="S43" s="17"/>
      <c r="T43" s="17"/>
      <c r="U43" s="17"/>
      <c r="V43" s="17"/>
      <c r="W43" s="17"/>
      <c r="X43" s="17"/>
      <c r="Y43" s="17"/>
      <c r="Z43" s="17"/>
      <c r="AA43" s="17"/>
    </row>
    <row r="44" spans="1:27">
      <c r="A44" s="71"/>
      <c r="B44" s="1665">
        <v>30</v>
      </c>
      <c r="C44" s="97"/>
      <c r="D44" s="9" t="s">
        <v>5826</v>
      </c>
      <c r="G44" s="321">
        <v>1619353.08</v>
      </c>
      <c r="H44" s="17"/>
      <c r="I44" s="17"/>
      <c r="J44" s="17"/>
      <c r="K44" s="17"/>
      <c r="L44" s="17"/>
      <c r="M44" s="17"/>
      <c r="N44" s="17"/>
      <c r="O44" s="17"/>
      <c r="P44" s="17"/>
      <c r="Q44" s="17"/>
      <c r="R44" s="17"/>
      <c r="S44" s="17"/>
      <c r="T44" s="17"/>
      <c r="U44" s="17"/>
      <c r="V44" s="17"/>
      <c r="W44" s="17"/>
      <c r="X44" s="17"/>
      <c r="Y44" s="17"/>
      <c r="Z44" s="17"/>
      <c r="AA44" s="17"/>
    </row>
    <row r="45" spans="1:27">
      <c r="A45" s="71"/>
      <c r="B45" s="1665">
        <v>31</v>
      </c>
      <c r="C45" s="97"/>
      <c r="D45" s="9" t="s">
        <v>5827</v>
      </c>
      <c r="G45" s="321">
        <v>1613462.54</v>
      </c>
      <c r="H45" s="17"/>
      <c r="I45" s="17"/>
      <c r="J45" s="17"/>
      <c r="K45" s="17"/>
      <c r="L45" s="17"/>
      <c r="M45" s="17"/>
      <c r="N45" s="17"/>
      <c r="O45" s="17"/>
      <c r="P45" s="17"/>
      <c r="Q45" s="17"/>
      <c r="R45" s="17"/>
      <c r="S45" s="17"/>
      <c r="T45" s="17"/>
      <c r="U45" s="17"/>
      <c r="V45" s="17"/>
      <c r="W45" s="17"/>
      <c r="X45" s="17"/>
      <c r="Y45" s="17"/>
      <c r="Z45" s="17"/>
      <c r="AA45" s="17"/>
    </row>
    <row r="46" spans="1:27">
      <c r="A46" s="71"/>
      <c r="B46" s="1665">
        <v>32</v>
      </c>
      <c r="C46" s="97"/>
      <c r="D46" s="17" t="s">
        <v>5828</v>
      </c>
      <c r="E46" s="17"/>
      <c r="F46" s="17"/>
      <c r="G46" s="321">
        <v>1605062.24</v>
      </c>
      <c r="H46" s="17"/>
      <c r="I46" s="17"/>
      <c r="J46" s="17"/>
      <c r="K46" s="17"/>
      <c r="L46" s="17"/>
      <c r="M46" s="17"/>
      <c r="N46" s="17"/>
      <c r="O46" s="17"/>
      <c r="P46" s="17"/>
      <c r="Q46" s="17"/>
      <c r="R46" s="17"/>
      <c r="S46" s="17"/>
      <c r="T46" s="17"/>
      <c r="U46" s="17"/>
      <c r="V46" s="17"/>
      <c r="W46" s="17"/>
      <c r="X46" s="17"/>
      <c r="Y46" s="17"/>
      <c r="Z46" s="17"/>
      <c r="AA46" s="17"/>
    </row>
    <row r="47" spans="1:27">
      <c r="A47" s="71"/>
      <c r="B47" s="1665">
        <v>33</v>
      </c>
      <c r="C47" s="97"/>
      <c r="D47" s="9" t="s">
        <v>5829</v>
      </c>
      <c r="E47" s="17"/>
      <c r="F47" s="17"/>
      <c r="G47" s="321">
        <v>1452480.57</v>
      </c>
      <c r="H47" s="17"/>
      <c r="I47" s="17"/>
      <c r="J47" s="17"/>
      <c r="K47" s="17"/>
      <c r="L47" s="17"/>
      <c r="M47" s="17"/>
      <c r="N47" s="17"/>
      <c r="O47" s="17"/>
      <c r="P47" s="17"/>
      <c r="Q47" s="17"/>
      <c r="R47" s="17"/>
      <c r="S47" s="17"/>
      <c r="T47" s="17"/>
      <c r="U47" s="17"/>
      <c r="V47" s="17"/>
      <c r="W47" s="17"/>
      <c r="X47" s="17"/>
      <c r="Y47" s="17"/>
      <c r="Z47" s="17"/>
      <c r="AA47" s="17"/>
    </row>
    <row r="48" spans="1:27">
      <c r="A48" s="71"/>
      <c r="B48" s="1665">
        <v>34</v>
      </c>
      <c r="C48" s="97"/>
      <c r="D48" s="17" t="s">
        <v>5830</v>
      </c>
      <c r="G48" s="321">
        <v>1287363.82</v>
      </c>
      <c r="H48" s="17"/>
      <c r="I48" s="17"/>
      <c r="J48" s="17"/>
      <c r="K48" s="17"/>
      <c r="L48" s="17"/>
      <c r="M48" s="17"/>
      <c r="N48" s="17"/>
      <c r="O48" s="17"/>
      <c r="P48" s="17"/>
      <c r="Q48" s="17"/>
      <c r="R48" s="17"/>
      <c r="S48" s="17"/>
      <c r="T48" s="17"/>
      <c r="U48" s="17"/>
      <c r="V48" s="17"/>
      <c r="W48" s="17"/>
      <c r="X48" s="17"/>
      <c r="Y48" s="17"/>
      <c r="Z48" s="17"/>
      <c r="AA48" s="17"/>
    </row>
    <row r="49" spans="1:27">
      <c r="A49" s="71"/>
      <c r="B49" s="1665">
        <v>35</v>
      </c>
      <c r="C49" s="97"/>
      <c r="D49" s="17" t="s">
        <v>5831</v>
      </c>
      <c r="E49" s="17"/>
      <c r="F49" s="17"/>
      <c r="G49" s="321">
        <v>1281781</v>
      </c>
      <c r="H49" s="17"/>
      <c r="I49" s="17"/>
      <c r="J49" s="17"/>
      <c r="K49" s="17"/>
      <c r="L49" s="17"/>
      <c r="M49" s="17"/>
      <c r="N49" s="17"/>
      <c r="O49" s="17"/>
      <c r="P49" s="17"/>
      <c r="Q49" s="17"/>
      <c r="R49" s="17"/>
      <c r="S49" s="17"/>
      <c r="T49" s="17"/>
      <c r="U49" s="17"/>
      <c r="V49" s="17"/>
      <c r="W49" s="17"/>
      <c r="X49" s="17"/>
      <c r="Y49" s="17"/>
      <c r="Z49" s="17"/>
      <c r="AA49" s="17"/>
    </row>
    <row r="50" spans="1:27">
      <c r="A50" s="71"/>
      <c r="B50" s="1665">
        <v>36</v>
      </c>
      <c r="C50" s="97"/>
      <c r="D50" s="17" t="s">
        <v>5832</v>
      </c>
      <c r="E50" s="17"/>
      <c r="F50" s="17"/>
      <c r="G50" s="321">
        <v>1124678.48</v>
      </c>
      <c r="H50" s="17"/>
      <c r="I50" s="17"/>
      <c r="J50" s="17"/>
      <c r="K50" s="17"/>
      <c r="L50" s="17"/>
      <c r="M50" s="17"/>
      <c r="N50" s="17"/>
      <c r="O50" s="17"/>
      <c r="P50" s="17"/>
      <c r="Q50" s="17"/>
      <c r="R50" s="17"/>
      <c r="S50" s="17"/>
      <c r="T50" s="17"/>
      <c r="U50" s="17"/>
      <c r="V50" s="17"/>
      <c r="W50" s="17"/>
      <c r="X50" s="17"/>
      <c r="Y50" s="17"/>
      <c r="Z50" s="17"/>
      <c r="AA50" s="17"/>
    </row>
    <row r="51" spans="1:27">
      <c r="A51" s="71"/>
      <c r="B51" s="1665">
        <v>37</v>
      </c>
      <c r="C51" s="97"/>
      <c r="D51" s="9" t="s">
        <v>5833</v>
      </c>
      <c r="E51" s="17"/>
      <c r="F51" s="17"/>
      <c r="G51" s="321">
        <v>1118928</v>
      </c>
      <c r="H51" s="17"/>
      <c r="I51" s="17"/>
      <c r="J51" s="17"/>
      <c r="K51" s="17"/>
      <c r="L51" s="17"/>
      <c r="M51" s="17"/>
      <c r="N51" s="17"/>
      <c r="O51" s="17"/>
      <c r="P51" s="17"/>
      <c r="Q51" s="17"/>
      <c r="R51" s="17"/>
      <c r="S51" s="17"/>
      <c r="T51" s="17"/>
      <c r="U51" s="17"/>
      <c r="V51" s="17"/>
      <c r="W51" s="17"/>
      <c r="X51" s="17"/>
      <c r="Y51" s="17"/>
      <c r="Z51" s="17"/>
      <c r="AA51" s="17"/>
    </row>
    <row r="52" spans="1:27">
      <c r="A52" s="71"/>
      <c r="B52" s="1665">
        <v>38</v>
      </c>
      <c r="C52" s="97"/>
      <c r="D52" s="17" t="s">
        <v>5834</v>
      </c>
      <c r="E52" s="17"/>
      <c r="F52" s="17"/>
      <c r="G52" s="321">
        <v>1117447</v>
      </c>
      <c r="H52" s="17"/>
      <c r="I52" s="17"/>
      <c r="J52" s="17"/>
      <c r="K52" s="17"/>
      <c r="L52" s="17"/>
      <c r="M52" s="17"/>
      <c r="N52" s="17"/>
      <c r="O52" s="17"/>
      <c r="P52" s="17"/>
      <c r="Q52" s="17"/>
      <c r="R52" s="17"/>
      <c r="S52" s="17"/>
      <c r="T52" s="17"/>
      <c r="U52" s="17"/>
      <c r="V52" s="17"/>
      <c r="W52" s="17"/>
      <c r="X52" s="17"/>
      <c r="Y52" s="17"/>
      <c r="Z52" s="17"/>
      <c r="AA52" s="17"/>
    </row>
    <row r="53" spans="1:27">
      <c r="A53" s="71"/>
      <c r="B53" s="1665">
        <v>39</v>
      </c>
      <c r="C53" s="97"/>
      <c r="D53" s="17" t="s">
        <v>5835</v>
      </c>
      <c r="E53" s="17"/>
      <c r="F53" s="17"/>
      <c r="G53" s="321">
        <v>1088262</v>
      </c>
      <c r="H53" s="17"/>
      <c r="I53" s="17"/>
      <c r="J53" s="17"/>
      <c r="K53" s="17"/>
      <c r="L53" s="17"/>
      <c r="M53" s="17"/>
      <c r="N53" s="17"/>
      <c r="O53" s="17"/>
      <c r="P53" s="17"/>
      <c r="Q53" s="17"/>
      <c r="R53" s="17"/>
      <c r="S53" s="17"/>
      <c r="T53" s="17"/>
      <c r="U53" s="17"/>
      <c r="V53" s="17"/>
      <c r="W53" s="17"/>
      <c r="X53" s="17"/>
      <c r="Y53" s="17"/>
      <c r="Z53" s="17"/>
      <c r="AA53" s="17"/>
    </row>
    <row r="54" spans="1:27">
      <c r="A54" s="71"/>
      <c r="B54" s="1665">
        <v>40</v>
      </c>
      <c r="C54" s="97"/>
      <c r="D54" s="9" t="s">
        <v>5836</v>
      </c>
      <c r="E54" s="17"/>
      <c r="F54" s="17"/>
      <c r="G54" s="321">
        <v>1056091</v>
      </c>
      <c r="H54" s="17"/>
      <c r="I54" s="17"/>
      <c r="J54" s="17"/>
      <c r="K54" s="17"/>
      <c r="L54" s="17"/>
      <c r="M54" s="17"/>
      <c r="N54" s="17"/>
      <c r="O54" s="17"/>
      <c r="P54" s="17"/>
      <c r="Q54" s="17"/>
      <c r="R54" s="17"/>
      <c r="S54" s="17"/>
      <c r="T54" s="17"/>
      <c r="U54" s="17"/>
      <c r="V54" s="17"/>
      <c r="W54" s="17"/>
      <c r="X54" s="17"/>
      <c r="Y54" s="17"/>
      <c r="Z54" s="17"/>
      <c r="AA54" s="17"/>
    </row>
    <row r="55" spans="1:27">
      <c r="A55" s="71"/>
      <c r="B55" s="1665">
        <v>41</v>
      </c>
      <c r="C55" s="97"/>
      <c r="D55" s="17" t="s">
        <v>5837</v>
      </c>
      <c r="E55" s="17"/>
      <c r="F55" s="17"/>
      <c r="G55" s="321">
        <v>42318969</v>
      </c>
      <c r="H55" s="17"/>
      <c r="I55" s="17"/>
      <c r="J55" s="17"/>
      <c r="K55" s="17"/>
      <c r="L55" s="17"/>
      <c r="M55" s="17"/>
      <c r="N55" s="17"/>
      <c r="O55" s="17"/>
      <c r="P55" s="17"/>
      <c r="Q55" s="17"/>
      <c r="R55" s="17"/>
      <c r="S55" s="17"/>
      <c r="T55" s="17"/>
      <c r="U55" s="17"/>
      <c r="V55" s="17"/>
      <c r="W55" s="17"/>
      <c r="X55" s="17"/>
      <c r="Y55" s="17"/>
      <c r="Z55" s="17"/>
      <c r="AA55" s="17"/>
    </row>
    <row r="56" spans="1:27">
      <c r="A56" s="71"/>
      <c r="B56" s="1665">
        <v>42</v>
      </c>
      <c r="C56" s="97"/>
      <c r="D56" s="17" t="s">
        <v>5838</v>
      </c>
      <c r="E56" s="17"/>
      <c r="F56" s="17"/>
      <c r="G56" s="321">
        <v>1211904</v>
      </c>
      <c r="H56" s="17"/>
      <c r="I56" s="17"/>
      <c r="J56" s="17"/>
      <c r="K56" s="17"/>
      <c r="L56" s="17"/>
      <c r="M56" s="17"/>
      <c r="N56" s="17"/>
      <c r="O56" s="17"/>
      <c r="P56" s="17"/>
      <c r="Q56" s="17"/>
      <c r="R56" s="17"/>
      <c r="S56" s="17"/>
      <c r="T56" s="17"/>
      <c r="U56" s="17"/>
      <c r="V56" s="17"/>
      <c r="W56" s="17"/>
      <c r="X56" s="17"/>
      <c r="Y56" s="17"/>
      <c r="Z56" s="17"/>
      <c r="AA56" s="17"/>
    </row>
    <row r="57" spans="1:27" ht="15.75" thickBot="1">
      <c r="A57" s="110"/>
      <c r="B57" s="324">
        <v>43</v>
      </c>
      <c r="C57" s="332"/>
      <c r="D57" s="333" t="s">
        <v>5839</v>
      </c>
      <c r="E57" s="333"/>
      <c r="F57" s="111"/>
      <c r="G57" s="2223">
        <v>1159160.5</v>
      </c>
      <c r="H57" s="17"/>
      <c r="I57" s="17"/>
      <c r="J57" s="17"/>
      <c r="K57" s="17"/>
      <c r="L57" s="17"/>
      <c r="M57" s="17"/>
      <c r="N57" s="17"/>
      <c r="O57" s="17"/>
      <c r="P57" s="17"/>
      <c r="Q57" s="17"/>
      <c r="R57" s="17"/>
      <c r="S57" s="17"/>
      <c r="T57" s="17"/>
      <c r="U57" s="17"/>
      <c r="V57" s="17"/>
      <c r="W57" s="17"/>
      <c r="X57" s="17"/>
      <c r="Y57" s="17"/>
      <c r="Z57" s="17"/>
      <c r="AA57" s="17"/>
    </row>
    <row r="58" spans="1:27">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1:27" ht="15.75">
      <c r="A59" s="113" t="s">
        <v>1256</v>
      </c>
      <c r="B59" s="113"/>
      <c r="C59" s="113"/>
      <c r="D59" s="113"/>
      <c r="E59" s="334"/>
      <c r="F59" s="17"/>
      <c r="G59" s="17"/>
      <c r="H59" s="17"/>
      <c r="I59" s="17"/>
      <c r="J59" s="17"/>
      <c r="K59" s="17"/>
      <c r="L59" s="17"/>
      <c r="M59" s="17"/>
      <c r="N59" s="17"/>
      <c r="O59" s="17"/>
      <c r="P59" s="17"/>
      <c r="Q59" s="17"/>
      <c r="R59" s="17"/>
      <c r="S59" s="17"/>
      <c r="T59" s="17"/>
      <c r="U59" s="17"/>
      <c r="V59" s="17"/>
      <c r="W59" s="17"/>
      <c r="X59" s="17"/>
      <c r="Y59" s="17"/>
      <c r="Z59" s="17"/>
      <c r="AA59" s="17"/>
    </row>
    <row r="60" spans="1:27">
      <c r="A60" s="68" t="s">
        <v>1257</v>
      </c>
      <c r="B60" s="68"/>
      <c r="C60" s="68"/>
      <c r="D60" s="68"/>
      <c r="E60" s="68"/>
      <c r="F60" s="68"/>
      <c r="G60" s="68"/>
      <c r="H60" s="17"/>
      <c r="I60" s="17"/>
      <c r="J60" s="17"/>
      <c r="K60" s="17"/>
      <c r="L60" s="17"/>
      <c r="M60" s="17"/>
      <c r="N60" s="17"/>
      <c r="O60" s="17"/>
      <c r="P60" s="17"/>
      <c r="Q60" s="17"/>
      <c r="R60" s="17"/>
      <c r="S60" s="17"/>
      <c r="T60" s="17"/>
      <c r="U60" s="17"/>
      <c r="V60" s="17"/>
      <c r="W60" s="17"/>
      <c r="X60" s="17"/>
      <c r="Y60" s="17"/>
      <c r="Z60" s="17"/>
      <c r="AA60" s="17"/>
    </row>
    <row r="61" spans="1:27" ht="15.75">
      <c r="A61" s="70" t="s">
        <v>1258</v>
      </c>
      <c r="B61" s="68"/>
      <c r="C61" s="68"/>
      <c r="D61" s="68"/>
      <c r="E61" s="68"/>
      <c r="F61" s="68"/>
      <c r="G61" s="68"/>
      <c r="H61" s="17"/>
      <c r="I61" s="17"/>
      <c r="J61" s="17"/>
      <c r="K61" s="17"/>
      <c r="L61" s="17"/>
      <c r="M61" s="17"/>
      <c r="N61" s="17"/>
      <c r="O61" s="17"/>
      <c r="P61" s="17"/>
      <c r="Q61" s="17"/>
      <c r="R61" s="17"/>
      <c r="S61" s="17"/>
      <c r="T61" s="17"/>
      <c r="U61" s="17"/>
      <c r="V61" s="17"/>
      <c r="W61" s="17"/>
      <c r="X61" s="17"/>
      <c r="Y61" s="17"/>
      <c r="Z61" s="17"/>
      <c r="AA61" s="17"/>
    </row>
    <row r="62" spans="1:27" ht="15.75" thickBot="1">
      <c r="A62" s="17"/>
      <c r="B62" s="17" t="str">
        <f>'Data Sheet'!$C$25</f>
        <v xml:space="preserve"> Niagara Mohawk Power Corporation </v>
      </c>
      <c r="C62" s="17"/>
      <c r="D62" s="17"/>
      <c r="E62" s="17"/>
      <c r="F62" s="743" t="str">
        <f>'Data Sheet'!$C$40</f>
        <v>June 1, 2015</v>
      </c>
      <c r="G62" s="1665" t="str">
        <f>'Data Sheet'!$C$38</f>
        <v>December 31, 2014</v>
      </c>
      <c r="H62" s="17"/>
      <c r="I62" s="17"/>
      <c r="J62" s="17"/>
      <c r="K62" s="17"/>
      <c r="L62" s="17"/>
      <c r="M62" s="17"/>
      <c r="N62" s="17"/>
      <c r="O62" s="17"/>
      <c r="P62" s="17"/>
      <c r="Q62" s="17"/>
      <c r="R62" s="17"/>
      <c r="S62" s="17"/>
      <c r="T62" s="17"/>
      <c r="U62" s="17"/>
      <c r="V62" s="17"/>
      <c r="W62" s="17"/>
      <c r="X62" s="17"/>
      <c r="Y62" s="17"/>
      <c r="Z62" s="17"/>
      <c r="AA62" s="17"/>
    </row>
    <row r="63" spans="1:27">
      <c r="A63" s="29"/>
      <c r="B63" s="65"/>
      <c r="C63" s="65"/>
      <c r="D63" s="65"/>
      <c r="E63" s="65"/>
      <c r="F63" s="65"/>
      <c r="G63" s="66"/>
      <c r="H63" s="17"/>
      <c r="I63" s="17"/>
      <c r="J63" s="17"/>
      <c r="K63" s="17"/>
      <c r="L63" s="17"/>
      <c r="M63" s="17"/>
      <c r="N63" s="17"/>
      <c r="O63" s="17"/>
      <c r="P63" s="17"/>
      <c r="Q63" s="17"/>
      <c r="R63" s="17"/>
      <c r="S63" s="17"/>
      <c r="T63" s="17"/>
      <c r="U63" s="17"/>
      <c r="V63" s="17"/>
      <c r="W63" s="17"/>
      <c r="X63" s="17"/>
      <c r="Y63" s="17"/>
      <c r="Z63" s="17"/>
      <c r="AA63" s="17"/>
    </row>
    <row r="64" spans="1:27" ht="15.75">
      <c r="A64" s="335"/>
      <c r="B64" s="68" t="s">
        <v>1244</v>
      </c>
      <c r="C64" s="68"/>
      <c r="D64" s="68"/>
      <c r="E64" s="68"/>
      <c r="F64" s="68"/>
      <c r="G64" s="69"/>
      <c r="H64" s="17"/>
      <c r="I64" s="17"/>
      <c r="J64" s="17"/>
      <c r="K64" s="17"/>
      <c r="L64" s="17"/>
      <c r="M64" s="17"/>
      <c r="N64" s="17"/>
      <c r="O64" s="17"/>
      <c r="P64" s="17"/>
      <c r="Q64" s="17"/>
      <c r="R64" s="17"/>
      <c r="S64" s="17"/>
      <c r="T64" s="17"/>
      <c r="U64" s="17"/>
      <c r="V64" s="17"/>
      <c r="W64" s="17"/>
      <c r="X64" s="17"/>
      <c r="Y64" s="17"/>
      <c r="Z64" s="17"/>
      <c r="AA64" s="17"/>
    </row>
    <row r="65" spans="1:27">
      <c r="A65" s="71"/>
      <c r="B65" s="17"/>
      <c r="C65" s="17"/>
      <c r="D65" s="17"/>
      <c r="E65" s="17"/>
      <c r="F65" s="17"/>
      <c r="G65" s="72"/>
      <c r="H65" s="17"/>
      <c r="I65" s="17"/>
      <c r="J65" s="17"/>
      <c r="K65" s="17"/>
      <c r="L65" s="17"/>
      <c r="M65" s="17"/>
      <c r="N65" s="17"/>
      <c r="O65" s="17"/>
      <c r="P65" s="17"/>
      <c r="Q65" s="17"/>
      <c r="R65" s="17"/>
      <c r="S65" s="17"/>
      <c r="T65" s="17"/>
      <c r="U65" s="17"/>
      <c r="V65" s="17"/>
      <c r="W65" s="17"/>
      <c r="X65" s="17"/>
      <c r="Y65" s="17"/>
      <c r="Z65" s="17"/>
      <c r="AA65" s="17"/>
    </row>
    <row r="66" spans="1:27">
      <c r="A66" s="86"/>
      <c r="B66" s="88">
        <v>1</v>
      </c>
      <c r="C66" s="88"/>
      <c r="D66" s="88" t="s">
        <v>4223</v>
      </c>
      <c r="E66" s="88"/>
      <c r="F66" s="88"/>
      <c r="G66" s="336">
        <v>47573926.899008892</v>
      </c>
      <c r="H66" s="17"/>
      <c r="I66" s="17"/>
      <c r="J66" s="17"/>
      <c r="K66" s="17"/>
      <c r="L66" s="17"/>
      <c r="M66" s="17"/>
      <c r="N66" s="17"/>
      <c r="O66" s="17"/>
      <c r="P66" s="17"/>
      <c r="Q66" s="17"/>
      <c r="R66" s="17"/>
      <c r="S66" s="17"/>
      <c r="T66" s="17"/>
      <c r="U66" s="17"/>
      <c r="V66" s="17"/>
      <c r="W66" s="17"/>
      <c r="X66" s="17"/>
      <c r="Y66" s="17"/>
      <c r="Z66" s="17"/>
      <c r="AA66" s="17"/>
    </row>
    <row r="67" spans="1:27">
      <c r="A67" s="71"/>
      <c r="B67" s="17">
        <v>2</v>
      </c>
      <c r="C67" s="17"/>
      <c r="D67" s="17"/>
      <c r="E67" s="17" t="s">
        <v>1255</v>
      </c>
      <c r="F67" s="17"/>
      <c r="G67" s="300">
        <f>SUM(G17:G57,G66)</f>
        <v>179880864.72900888</v>
      </c>
      <c r="H67" s="17"/>
      <c r="I67" s="17"/>
      <c r="J67" s="17"/>
      <c r="K67" s="17"/>
      <c r="L67" s="17"/>
      <c r="M67" s="17"/>
      <c r="N67" s="17"/>
      <c r="O67" s="17"/>
      <c r="P67" s="17"/>
      <c r="Q67" s="17"/>
      <c r="R67" s="17"/>
      <c r="S67" s="17"/>
      <c r="T67" s="17"/>
      <c r="U67" s="17"/>
      <c r="V67" s="17"/>
      <c r="W67" s="17"/>
      <c r="X67" s="17"/>
      <c r="Y67" s="17"/>
      <c r="Z67" s="17"/>
      <c r="AA67" s="17"/>
    </row>
    <row r="68" spans="1:27">
      <c r="A68" s="71"/>
      <c r="B68" s="17">
        <v>3</v>
      </c>
      <c r="C68" s="17"/>
      <c r="D68" s="17"/>
      <c r="E68" s="17"/>
      <c r="F68" s="17"/>
      <c r="G68" s="321"/>
      <c r="H68" s="17"/>
      <c r="I68" s="17"/>
      <c r="J68" s="17"/>
      <c r="K68" s="17"/>
      <c r="L68" s="17"/>
      <c r="M68" s="17"/>
      <c r="N68" s="17"/>
      <c r="O68" s="17"/>
      <c r="P68" s="17"/>
      <c r="Q68" s="17"/>
      <c r="R68" s="17"/>
      <c r="S68" s="17"/>
      <c r="T68" s="17"/>
      <c r="U68" s="17"/>
      <c r="V68" s="17"/>
      <c r="W68" s="17"/>
      <c r="X68" s="17"/>
      <c r="Y68" s="17"/>
      <c r="Z68" s="17"/>
      <c r="AA68" s="17"/>
    </row>
    <row r="69" spans="1:27">
      <c r="A69" s="71"/>
      <c r="B69" s="17">
        <v>4</v>
      </c>
      <c r="C69" s="17"/>
      <c r="D69" s="331" t="s">
        <v>3209</v>
      </c>
      <c r="E69" s="17"/>
      <c r="F69" s="17"/>
      <c r="G69" s="321"/>
      <c r="H69" s="17"/>
      <c r="I69" s="17"/>
      <c r="J69" s="17"/>
      <c r="K69" s="17"/>
      <c r="L69" s="17"/>
      <c r="M69" s="17"/>
      <c r="N69" s="17"/>
      <c r="O69" s="17"/>
      <c r="P69" s="17"/>
      <c r="Q69" s="17"/>
      <c r="R69" s="17"/>
      <c r="S69" s="17"/>
      <c r="T69" s="17"/>
      <c r="U69" s="17"/>
      <c r="V69" s="17"/>
      <c r="W69" s="17"/>
      <c r="X69" s="17"/>
      <c r="Y69" s="17"/>
      <c r="Z69" s="17"/>
      <c r="AA69" s="17"/>
    </row>
    <row r="70" spans="1:27">
      <c r="A70" s="71"/>
      <c r="B70" s="17">
        <v>5</v>
      </c>
      <c r="C70" s="17"/>
      <c r="D70" s="17" t="s">
        <v>5840</v>
      </c>
      <c r="E70" s="17"/>
      <c r="F70" s="17"/>
      <c r="G70" s="321">
        <v>3105900.2</v>
      </c>
      <c r="H70" s="17"/>
      <c r="I70" s="17"/>
      <c r="J70" s="17"/>
      <c r="K70" s="17"/>
      <c r="L70" s="17"/>
      <c r="M70" s="17"/>
      <c r="N70" s="17"/>
      <c r="O70" s="17"/>
      <c r="P70" s="17"/>
      <c r="Q70" s="17"/>
      <c r="R70" s="17"/>
      <c r="S70" s="17"/>
      <c r="T70" s="17"/>
      <c r="U70" s="17"/>
      <c r="V70" s="17"/>
      <c r="W70" s="17"/>
      <c r="X70" s="17"/>
      <c r="Y70" s="17"/>
      <c r="Z70" s="17"/>
      <c r="AA70" s="17"/>
    </row>
    <row r="71" spans="1:27">
      <c r="A71" s="71"/>
      <c r="B71" s="17">
        <v>6</v>
      </c>
      <c r="C71" s="17"/>
      <c r="D71" s="17" t="s">
        <v>5841</v>
      </c>
      <c r="E71" s="17"/>
      <c r="F71" s="17"/>
      <c r="G71" s="321">
        <v>2490850.54</v>
      </c>
      <c r="H71" s="17"/>
      <c r="I71" s="17"/>
      <c r="J71" s="17"/>
      <c r="K71" s="17"/>
      <c r="L71" s="17"/>
      <c r="M71" s="17"/>
      <c r="N71" s="17"/>
      <c r="O71" s="17"/>
      <c r="P71" s="17"/>
      <c r="Q71" s="17"/>
      <c r="R71" s="17"/>
      <c r="S71" s="17"/>
      <c r="T71" s="17"/>
      <c r="U71" s="17"/>
      <c r="V71" s="17"/>
      <c r="W71" s="17"/>
      <c r="X71" s="17"/>
      <c r="Y71" s="17"/>
      <c r="Z71" s="17"/>
      <c r="AA71" s="17"/>
    </row>
    <row r="72" spans="1:27">
      <c r="A72" s="71"/>
      <c r="B72" s="17">
        <v>7</v>
      </c>
      <c r="C72" s="17"/>
      <c r="D72" s="17" t="s">
        <v>5842</v>
      </c>
      <c r="E72" s="17"/>
      <c r="F72" s="17"/>
      <c r="G72" s="321">
        <v>2376690.8900000011</v>
      </c>
      <c r="H72" s="17"/>
      <c r="I72" s="17"/>
      <c r="J72" s="17"/>
      <c r="K72" s="17"/>
      <c r="L72" s="17"/>
      <c r="M72" s="17"/>
      <c r="N72" s="17"/>
      <c r="O72" s="17"/>
      <c r="P72" s="17"/>
      <c r="Q72" s="17"/>
      <c r="R72" s="17"/>
      <c r="S72" s="17"/>
      <c r="T72" s="17"/>
      <c r="U72" s="17"/>
      <c r="V72" s="17"/>
      <c r="W72" s="17"/>
      <c r="X72" s="17"/>
      <c r="Y72" s="17"/>
      <c r="Z72" s="17"/>
      <c r="AA72" s="17"/>
    </row>
    <row r="73" spans="1:27">
      <c r="A73" s="71"/>
      <c r="B73" s="17">
        <v>8</v>
      </c>
      <c r="C73" s="17"/>
      <c r="D73" s="17" t="s">
        <v>5843</v>
      </c>
      <c r="E73" s="17"/>
      <c r="F73" s="17"/>
      <c r="G73" s="321">
        <v>2310587</v>
      </c>
      <c r="H73" s="17"/>
      <c r="I73" s="17"/>
      <c r="J73" s="17"/>
      <c r="K73" s="17"/>
      <c r="L73" s="17"/>
      <c r="M73" s="17"/>
      <c r="N73" s="17"/>
      <c r="O73" s="17"/>
      <c r="P73" s="17"/>
      <c r="Q73" s="17"/>
      <c r="R73" s="17"/>
      <c r="S73" s="17"/>
      <c r="T73" s="17"/>
      <c r="U73" s="17"/>
      <c r="V73" s="17"/>
      <c r="W73" s="17"/>
      <c r="X73" s="17"/>
      <c r="Y73" s="17"/>
      <c r="Z73" s="17"/>
      <c r="AA73" s="17"/>
    </row>
    <row r="74" spans="1:27">
      <c r="A74" s="71"/>
      <c r="B74" s="17">
        <v>9</v>
      </c>
      <c r="C74" s="17"/>
      <c r="D74" s="17" t="s">
        <v>5844</v>
      </c>
      <c r="E74" s="17"/>
      <c r="F74" s="17"/>
      <c r="G74" s="321">
        <v>2043044.24</v>
      </c>
      <c r="H74" s="17"/>
      <c r="I74" s="17"/>
      <c r="J74" s="17"/>
      <c r="K74" s="17"/>
      <c r="L74" s="17"/>
      <c r="M74" s="17"/>
      <c r="N74" s="17"/>
      <c r="O74" s="17"/>
      <c r="P74" s="17"/>
      <c r="Q74" s="17"/>
      <c r="R74" s="17"/>
      <c r="S74" s="17"/>
      <c r="T74" s="17"/>
      <c r="U74" s="17"/>
      <c r="V74" s="17"/>
      <c r="W74" s="17"/>
      <c r="X74" s="17"/>
      <c r="Y74" s="17"/>
      <c r="Z74" s="17"/>
      <c r="AA74" s="17"/>
    </row>
    <row r="75" spans="1:27">
      <c r="A75" s="71"/>
      <c r="B75" s="17">
        <v>10</v>
      </c>
      <c r="C75" s="329"/>
      <c r="D75" s="17" t="s">
        <v>5845</v>
      </c>
      <c r="E75" s="17"/>
      <c r="F75" s="886"/>
      <c r="G75" s="321">
        <v>1902472.1</v>
      </c>
      <c r="H75" s="17"/>
      <c r="I75" s="17"/>
      <c r="J75" s="17"/>
      <c r="K75" s="17"/>
      <c r="L75" s="17"/>
      <c r="M75" s="17"/>
      <c r="N75" s="17"/>
      <c r="O75" s="17"/>
      <c r="P75" s="17"/>
      <c r="Q75" s="17"/>
      <c r="R75" s="17"/>
      <c r="S75" s="17"/>
      <c r="T75" s="17"/>
      <c r="U75" s="17"/>
      <c r="V75" s="17"/>
      <c r="W75" s="17"/>
      <c r="X75" s="17"/>
      <c r="Y75" s="17"/>
      <c r="Z75" s="17"/>
      <c r="AA75" s="17"/>
    </row>
    <row r="76" spans="1:27">
      <c r="A76" s="71"/>
      <c r="B76" s="17">
        <v>11</v>
      </c>
      <c r="C76" s="17"/>
      <c r="D76" s="17" t="s">
        <v>5846</v>
      </c>
      <c r="E76" s="17"/>
      <c r="F76" s="17"/>
      <c r="G76" s="321">
        <v>1704191.92</v>
      </c>
      <c r="H76" s="17"/>
      <c r="I76" s="17"/>
      <c r="J76" s="17"/>
      <c r="K76" s="17"/>
      <c r="L76" s="17"/>
      <c r="M76" s="17"/>
      <c r="N76" s="17"/>
      <c r="O76" s="17"/>
      <c r="P76" s="17"/>
      <c r="Q76" s="17"/>
      <c r="R76" s="17"/>
      <c r="S76" s="17"/>
      <c r="T76" s="17"/>
      <c r="U76" s="17"/>
      <c r="V76" s="17"/>
      <c r="W76" s="17"/>
      <c r="X76" s="17"/>
      <c r="Y76" s="17"/>
      <c r="Z76" s="17"/>
      <c r="AA76" s="17"/>
    </row>
    <row r="77" spans="1:27">
      <c r="A77" s="71"/>
      <c r="B77" s="17">
        <v>12</v>
      </c>
      <c r="C77" s="17"/>
      <c r="D77" s="17" t="s">
        <v>5847</v>
      </c>
      <c r="E77" s="17"/>
      <c r="F77" s="17"/>
      <c r="G77" s="321">
        <v>1350302.71</v>
      </c>
      <c r="H77" s="17"/>
      <c r="I77" s="17"/>
      <c r="J77" s="17"/>
      <c r="K77" s="17"/>
      <c r="L77" s="17"/>
      <c r="M77" s="17"/>
      <c r="N77" s="17"/>
      <c r="O77" s="17"/>
      <c r="P77" s="17"/>
      <c r="Q77" s="17"/>
      <c r="R77" s="17"/>
      <c r="S77" s="17"/>
      <c r="T77" s="17"/>
      <c r="U77" s="17"/>
      <c r="V77" s="17"/>
      <c r="W77" s="17"/>
      <c r="X77" s="17"/>
      <c r="Y77" s="17"/>
      <c r="Z77" s="17"/>
      <c r="AA77" s="17"/>
    </row>
    <row r="78" spans="1:27">
      <c r="A78" s="71"/>
      <c r="B78" s="17">
        <v>13</v>
      </c>
      <c r="C78" s="17"/>
      <c r="D78" s="17" t="s">
        <v>5848</v>
      </c>
      <c r="E78" s="17"/>
      <c r="F78" s="17"/>
      <c r="G78" s="321">
        <v>1259735.4800000004</v>
      </c>
      <c r="H78" s="17"/>
      <c r="I78" s="17"/>
      <c r="J78" s="17"/>
      <c r="K78" s="17"/>
      <c r="L78" s="17"/>
      <c r="M78" s="17"/>
      <c r="N78" s="17"/>
      <c r="O78" s="17"/>
      <c r="P78" s="17"/>
      <c r="Q78" s="17"/>
      <c r="R78" s="17"/>
      <c r="S78" s="17"/>
      <c r="T78" s="17"/>
      <c r="U78" s="17"/>
      <c r="V78" s="17"/>
      <c r="W78" s="17"/>
      <c r="X78" s="17"/>
      <c r="Y78" s="17"/>
      <c r="Z78" s="17"/>
      <c r="AA78" s="17"/>
    </row>
    <row r="79" spans="1:27">
      <c r="A79" s="71"/>
      <c r="B79" s="17">
        <v>14</v>
      </c>
      <c r="C79" s="17"/>
      <c r="D79" s="17" t="s">
        <v>5849</v>
      </c>
      <c r="E79" s="17"/>
      <c r="F79" s="17"/>
      <c r="G79" s="321">
        <v>1204206.74</v>
      </c>
      <c r="H79" s="17"/>
      <c r="I79" s="17"/>
      <c r="J79" s="17"/>
      <c r="K79" s="17"/>
      <c r="L79" s="17"/>
      <c r="M79" s="17"/>
      <c r="N79" s="17"/>
      <c r="O79" s="17"/>
      <c r="P79" s="17"/>
      <c r="Q79" s="17"/>
      <c r="R79" s="17"/>
      <c r="S79" s="17"/>
      <c r="T79" s="17"/>
      <c r="U79" s="17"/>
      <c r="V79" s="17"/>
      <c r="W79" s="17"/>
      <c r="X79" s="17"/>
      <c r="Y79" s="17"/>
      <c r="Z79" s="17"/>
      <c r="AA79" s="17"/>
    </row>
    <row r="80" spans="1:27">
      <c r="A80" s="71"/>
      <c r="B80" s="17">
        <v>15</v>
      </c>
      <c r="C80" s="17"/>
      <c r="D80" s="17" t="s">
        <v>5850</v>
      </c>
      <c r="E80" s="17"/>
      <c r="F80" s="17"/>
      <c r="G80" s="321">
        <v>1124349.5300000005</v>
      </c>
      <c r="H80" s="17"/>
      <c r="I80" s="17"/>
      <c r="J80" s="17"/>
      <c r="K80" s="17"/>
      <c r="L80" s="17"/>
      <c r="M80" s="17"/>
      <c r="N80" s="17"/>
      <c r="O80" s="17"/>
      <c r="P80" s="17"/>
      <c r="Q80" s="17"/>
      <c r="R80" s="17"/>
      <c r="S80" s="17"/>
      <c r="T80" s="17"/>
      <c r="U80" s="17"/>
      <c r="V80" s="17"/>
      <c r="W80" s="17"/>
      <c r="X80" s="17"/>
      <c r="Y80" s="17"/>
      <c r="Z80" s="17"/>
      <c r="AA80" s="17"/>
    </row>
    <row r="81" spans="1:27">
      <c r="A81" s="71"/>
      <c r="B81" s="17">
        <v>16</v>
      </c>
      <c r="C81" s="17"/>
      <c r="D81" s="17" t="s">
        <v>5851</v>
      </c>
      <c r="E81" s="17"/>
      <c r="F81" s="17"/>
      <c r="G81" s="321">
        <v>1091634.3000000007</v>
      </c>
      <c r="H81" s="17"/>
      <c r="I81" s="17"/>
      <c r="J81" s="17"/>
      <c r="K81" s="17"/>
      <c r="L81" s="17"/>
      <c r="M81" s="17"/>
      <c r="N81" s="17"/>
      <c r="O81" s="17"/>
      <c r="P81" s="17"/>
      <c r="Q81" s="17"/>
      <c r="R81" s="17"/>
      <c r="S81" s="17"/>
      <c r="T81" s="17"/>
      <c r="U81" s="17"/>
      <c r="V81" s="17"/>
      <c r="W81" s="17"/>
      <c r="X81" s="17"/>
      <c r="Y81" s="17"/>
      <c r="Z81" s="17"/>
      <c r="AA81" s="17"/>
    </row>
    <row r="82" spans="1:27">
      <c r="A82" s="71"/>
      <c r="B82" s="17">
        <v>17</v>
      </c>
      <c r="C82" s="17"/>
      <c r="D82" s="17" t="s">
        <v>4223</v>
      </c>
      <c r="E82" s="17"/>
      <c r="F82" s="17"/>
      <c r="G82" s="321">
        <v>12060240.934488263</v>
      </c>
      <c r="H82" s="17"/>
      <c r="I82" s="17"/>
      <c r="J82" s="17"/>
      <c r="K82" s="17"/>
      <c r="L82" s="17"/>
      <c r="M82" s="17"/>
      <c r="N82" s="17"/>
      <c r="O82" s="17"/>
      <c r="P82" s="17"/>
      <c r="Q82" s="17"/>
      <c r="R82" s="17"/>
      <c r="S82" s="17"/>
      <c r="T82" s="17"/>
      <c r="U82" s="17"/>
      <c r="V82" s="17"/>
      <c r="W82" s="17"/>
      <c r="X82" s="17"/>
      <c r="Y82" s="17"/>
      <c r="Z82" s="17"/>
      <c r="AA82" s="17"/>
    </row>
    <row r="83" spans="1:27">
      <c r="A83" s="71"/>
      <c r="B83" s="17">
        <v>18</v>
      </c>
      <c r="C83" s="17"/>
      <c r="D83" s="17"/>
      <c r="E83" s="17" t="s">
        <v>1255</v>
      </c>
      <c r="F83" s="17"/>
      <c r="G83" s="300">
        <f>SUM(G70:G82)</f>
        <v>34024206.584488265</v>
      </c>
      <c r="H83" s="17"/>
      <c r="I83" s="17"/>
      <c r="J83" s="17"/>
      <c r="K83" s="17"/>
      <c r="L83" s="17"/>
      <c r="M83" s="17"/>
      <c r="N83" s="17"/>
      <c r="O83" s="17"/>
      <c r="P83" s="17"/>
      <c r="Q83" s="17"/>
      <c r="R83" s="17"/>
      <c r="S83" s="17"/>
      <c r="T83" s="17"/>
      <c r="U83" s="17"/>
      <c r="V83" s="17"/>
      <c r="W83" s="17"/>
      <c r="X83" s="17"/>
      <c r="Y83" s="17"/>
      <c r="Z83" s="17"/>
      <c r="AA83" s="17"/>
    </row>
    <row r="84" spans="1:27">
      <c r="A84" s="71"/>
      <c r="B84" s="17">
        <v>19</v>
      </c>
      <c r="C84" s="17"/>
      <c r="D84" s="17"/>
      <c r="E84" s="17"/>
      <c r="F84" s="17"/>
      <c r="G84" s="321"/>
      <c r="H84" s="17"/>
      <c r="I84" s="17"/>
      <c r="J84" s="17"/>
      <c r="K84" s="17"/>
      <c r="L84" s="17"/>
      <c r="M84" s="17"/>
      <c r="N84" s="17"/>
      <c r="O84" s="17"/>
      <c r="P84" s="17"/>
      <c r="Q84" s="17"/>
      <c r="R84" s="17"/>
      <c r="S84" s="17"/>
      <c r="T84" s="17"/>
      <c r="U84" s="17"/>
      <c r="V84" s="17"/>
      <c r="W84" s="17"/>
      <c r="X84" s="17"/>
      <c r="Y84" s="17"/>
      <c r="Z84" s="17"/>
      <c r="AA84" s="17"/>
    </row>
    <row r="85" spans="1:27">
      <c r="A85" s="71"/>
      <c r="B85" s="17">
        <v>20</v>
      </c>
      <c r="C85" s="17"/>
      <c r="D85" s="2059" t="s">
        <v>5852</v>
      </c>
      <c r="E85" s="17"/>
      <c r="F85" s="17"/>
      <c r="G85" s="321"/>
      <c r="H85" s="17"/>
      <c r="I85" s="17"/>
      <c r="J85" s="17"/>
      <c r="K85" s="17"/>
      <c r="L85" s="17"/>
      <c r="M85" s="17"/>
      <c r="N85" s="17"/>
      <c r="O85" s="17"/>
      <c r="P85" s="17"/>
      <c r="Q85" s="17"/>
      <c r="R85" s="17"/>
      <c r="S85" s="17"/>
      <c r="T85" s="17"/>
      <c r="U85" s="17"/>
      <c r="V85" s="17"/>
      <c r="W85" s="17"/>
      <c r="X85" s="17"/>
      <c r="Y85" s="17"/>
      <c r="Z85" s="17"/>
      <c r="AA85" s="17"/>
    </row>
    <row r="86" spans="1:27">
      <c r="A86" s="71"/>
      <c r="B86" s="17">
        <v>21</v>
      </c>
      <c r="C86" s="17"/>
      <c r="D86" s="17" t="s">
        <v>4223</v>
      </c>
      <c r="E86" s="17"/>
      <c r="F86" s="17"/>
      <c r="G86" s="321">
        <v>4937843</v>
      </c>
      <c r="H86" s="17"/>
      <c r="I86" s="17"/>
      <c r="J86" s="17"/>
      <c r="K86" s="17"/>
      <c r="L86" s="17"/>
      <c r="M86" s="17"/>
      <c r="N86" s="17"/>
      <c r="O86" s="17"/>
      <c r="P86" s="17"/>
      <c r="Q86" s="17"/>
      <c r="R86" s="17"/>
      <c r="S86" s="17"/>
      <c r="T86" s="17"/>
      <c r="U86" s="17"/>
      <c r="V86" s="17"/>
      <c r="W86" s="17"/>
      <c r="X86" s="17"/>
      <c r="Y86" s="17"/>
      <c r="Z86" s="17"/>
      <c r="AA86" s="17"/>
    </row>
    <row r="87" spans="1:27">
      <c r="A87" s="71"/>
      <c r="B87" s="17">
        <v>22</v>
      </c>
      <c r="C87" s="17"/>
      <c r="D87" s="17"/>
      <c r="E87" s="17" t="s">
        <v>1255</v>
      </c>
      <c r="F87" s="17"/>
      <c r="G87" s="2237">
        <f>SUM(G85:G86)</f>
        <v>4937843</v>
      </c>
      <c r="H87" s="17"/>
      <c r="I87" s="356"/>
      <c r="J87" s="17"/>
      <c r="K87" s="17"/>
      <c r="L87" s="17"/>
      <c r="M87" s="17"/>
      <c r="N87" s="17"/>
      <c r="O87" s="17"/>
      <c r="P87" s="17"/>
      <c r="Q87" s="17"/>
      <c r="R87" s="17"/>
      <c r="S87" s="17"/>
      <c r="T87" s="17"/>
      <c r="U87" s="17"/>
      <c r="V87" s="17"/>
      <c r="W87" s="17"/>
      <c r="X87" s="17"/>
      <c r="Y87" s="17"/>
      <c r="Z87" s="17"/>
      <c r="AA87" s="17"/>
    </row>
    <row r="88" spans="1:27">
      <c r="A88" s="71"/>
      <c r="B88" s="17">
        <v>23</v>
      </c>
      <c r="C88" s="17"/>
      <c r="D88" s="17" t="s">
        <v>2497</v>
      </c>
      <c r="E88" s="17"/>
      <c r="F88" s="886"/>
      <c r="G88" s="322">
        <f>G67+G83+G87</f>
        <v>218842914.31349716</v>
      </c>
      <c r="H88" s="356"/>
      <c r="I88" s="17"/>
      <c r="J88" s="17"/>
      <c r="K88" s="17"/>
      <c r="L88" s="17"/>
      <c r="M88" s="17"/>
      <c r="N88" s="17"/>
      <c r="O88" s="17"/>
      <c r="P88" s="17"/>
      <c r="Q88" s="17"/>
      <c r="R88" s="17"/>
      <c r="S88" s="17"/>
      <c r="T88" s="17"/>
      <c r="U88" s="17"/>
      <c r="V88" s="17"/>
      <c r="W88" s="17"/>
      <c r="X88" s="17"/>
      <c r="Y88" s="17"/>
      <c r="Z88" s="17"/>
      <c r="AA88" s="17"/>
    </row>
    <row r="89" spans="1:27">
      <c r="A89" s="71"/>
      <c r="B89" s="17">
        <v>24</v>
      </c>
      <c r="C89" s="17"/>
      <c r="D89" s="17"/>
      <c r="E89" s="17"/>
      <c r="F89" s="17"/>
      <c r="G89" s="321"/>
      <c r="H89" s="17"/>
      <c r="I89" s="17"/>
      <c r="J89" s="17"/>
      <c r="K89" s="17"/>
      <c r="L89" s="17"/>
      <c r="M89" s="17"/>
      <c r="N89" s="17"/>
      <c r="O89" s="17"/>
      <c r="P89" s="17"/>
      <c r="Q89" s="17"/>
      <c r="R89" s="17"/>
      <c r="S89" s="17"/>
      <c r="T89" s="17"/>
      <c r="U89" s="17"/>
      <c r="V89" s="17"/>
      <c r="W89" s="17"/>
      <c r="X89" s="17"/>
      <c r="Y89" s="17"/>
      <c r="Z89" s="17"/>
      <c r="AA89" s="17"/>
    </row>
    <row r="90" spans="1:27">
      <c r="A90" s="71"/>
      <c r="B90" s="17">
        <v>25</v>
      </c>
      <c r="C90" s="17"/>
      <c r="D90" s="17"/>
      <c r="E90" s="17"/>
      <c r="F90" s="17"/>
      <c r="G90" s="321"/>
      <c r="H90" s="17"/>
      <c r="I90" s="17"/>
      <c r="J90" s="17"/>
      <c r="K90" s="17"/>
      <c r="L90" s="17"/>
      <c r="M90" s="17"/>
      <c r="N90" s="17"/>
      <c r="O90" s="17"/>
      <c r="P90" s="17"/>
      <c r="Q90" s="17"/>
      <c r="R90" s="17"/>
      <c r="S90" s="17"/>
      <c r="T90" s="17"/>
      <c r="U90" s="17"/>
      <c r="V90" s="17"/>
      <c r="W90" s="17"/>
      <c r="X90" s="17"/>
      <c r="Y90" s="17"/>
      <c r="Z90" s="17"/>
      <c r="AA90" s="17"/>
    </row>
    <row r="91" spans="1:27">
      <c r="A91" s="71"/>
      <c r="B91" s="17">
        <v>26</v>
      </c>
      <c r="C91" s="17"/>
      <c r="D91" s="17"/>
      <c r="E91" s="17"/>
      <c r="F91" s="17"/>
      <c r="G91" s="321"/>
      <c r="H91" s="17"/>
      <c r="I91" s="17"/>
      <c r="J91" s="17"/>
      <c r="K91" s="17"/>
      <c r="L91" s="17"/>
      <c r="M91" s="17"/>
      <c r="N91" s="17"/>
      <c r="O91" s="17"/>
      <c r="P91" s="17"/>
      <c r="Q91" s="17"/>
      <c r="R91" s="17"/>
      <c r="S91" s="17"/>
      <c r="T91" s="17"/>
      <c r="U91" s="17"/>
      <c r="V91" s="17"/>
      <c r="W91" s="17"/>
      <c r="X91" s="17"/>
      <c r="Y91" s="17"/>
      <c r="Z91" s="17"/>
      <c r="AA91" s="17"/>
    </row>
    <row r="92" spans="1:27">
      <c r="A92" s="71"/>
      <c r="B92" s="17">
        <v>27</v>
      </c>
      <c r="C92" s="17"/>
      <c r="D92" s="17"/>
      <c r="E92" s="17"/>
      <c r="F92" s="17"/>
      <c r="G92" s="321"/>
      <c r="H92" s="17"/>
      <c r="I92" s="17"/>
      <c r="J92" s="17"/>
      <c r="K92" s="17"/>
      <c r="L92" s="17"/>
      <c r="M92" s="17"/>
      <c r="N92" s="17"/>
      <c r="O92" s="17"/>
      <c r="P92" s="17"/>
      <c r="Q92" s="17"/>
      <c r="R92" s="17"/>
      <c r="S92" s="17"/>
      <c r="T92" s="17"/>
      <c r="U92" s="17"/>
      <c r="V92" s="17"/>
      <c r="W92" s="17"/>
      <c r="X92" s="17"/>
      <c r="Y92" s="17"/>
      <c r="Z92" s="17"/>
      <c r="AA92" s="17"/>
    </row>
    <row r="93" spans="1:27">
      <c r="A93" s="71"/>
      <c r="B93" s="17">
        <v>28</v>
      </c>
      <c r="C93" s="17"/>
      <c r="D93" s="17"/>
      <c r="E93" s="17"/>
      <c r="F93" s="17"/>
      <c r="G93" s="321"/>
      <c r="H93" s="17"/>
      <c r="I93" s="17"/>
      <c r="J93" s="17"/>
      <c r="K93" s="17"/>
      <c r="L93" s="17"/>
      <c r="M93" s="17"/>
      <c r="N93" s="17"/>
      <c r="O93" s="17"/>
      <c r="P93" s="17"/>
      <c r="Q93" s="17"/>
      <c r="R93" s="17"/>
      <c r="S93" s="17"/>
      <c r="T93" s="17"/>
      <c r="U93" s="17"/>
      <c r="V93" s="17"/>
      <c r="W93" s="17"/>
      <c r="X93" s="17"/>
      <c r="Y93" s="17"/>
      <c r="Z93" s="17"/>
      <c r="AA93" s="17"/>
    </row>
    <row r="94" spans="1:27">
      <c r="A94" s="71"/>
      <c r="B94" s="17">
        <v>29</v>
      </c>
      <c r="C94" s="17"/>
      <c r="D94" s="17"/>
      <c r="E94" s="17"/>
      <c r="F94" s="17"/>
      <c r="G94" s="321"/>
      <c r="H94" s="17"/>
      <c r="I94" s="17"/>
      <c r="J94" s="17"/>
      <c r="K94" s="17"/>
      <c r="L94" s="17"/>
      <c r="M94" s="17"/>
      <c r="N94" s="17"/>
      <c r="O94" s="17"/>
      <c r="P94" s="17"/>
      <c r="Q94" s="17"/>
      <c r="R94" s="17"/>
      <c r="S94" s="17"/>
      <c r="T94" s="17"/>
      <c r="U94" s="17"/>
      <c r="V94" s="17"/>
      <c r="W94" s="17"/>
      <c r="X94" s="17"/>
      <c r="Y94" s="17"/>
      <c r="Z94" s="17"/>
      <c r="AA94" s="17"/>
    </row>
    <row r="95" spans="1:27">
      <c r="A95" s="71"/>
      <c r="B95" s="17">
        <v>30</v>
      </c>
      <c r="C95" s="17"/>
      <c r="D95" s="17"/>
      <c r="E95" s="17"/>
      <c r="F95" s="17"/>
      <c r="G95" s="321"/>
      <c r="H95" s="17"/>
      <c r="I95" s="17"/>
      <c r="J95" s="17"/>
      <c r="K95" s="17"/>
      <c r="L95" s="17"/>
      <c r="M95" s="17"/>
      <c r="N95" s="17"/>
      <c r="O95" s="17"/>
      <c r="P95" s="17"/>
      <c r="Q95" s="17"/>
      <c r="R95" s="17"/>
      <c r="S95" s="17"/>
      <c r="T95" s="17"/>
      <c r="U95" s="17"/>
      <c r="V95" s="17"/>
      <c r="W95" s="17"/>
      <c r="X95" s="17"/>
      <c r="Y95" s="17"/>
      <c r="Z95" s="17"/>
      <c r="AA95" s="17"/>
    </row>
    <row r="96" spans="1:27">
      <c r="A96" s="71"/>
      <c r="B96" s="17">
        <v>31</v>
      </c>
      <c r="C96" s="17"/>
      <c r="D96" s="17"/>
      <c r="E96" s="17"/>
      <c r="F96" s="17"/>
      <c r="G96" s="321"/>
      <c r="H96" s="17"/>
      <c r="I96" s="17"/>
      <c r="J96" s="17"/>
      <c r="K96" s="17"/>
      <c r="L96" s="17"/>
      <c r="M96" s="17"/>
      <c r="N96" s="17"/>
      <c r="O96" s="17"/>
      <c r="P96" s="17"/>
      <c r="Q96" s="17"/>
      <c r="R96" s="17"/>
      <c r="S96" s="17"/>
      <c r="T96" s="17"/>
      <c r="U96" s="17"/>
      <c r="V96" s="17"/>
      <c r="W96" s="17"/>
      <c r="X96" s="17"/>
      <c r="Y96" s="17"/>
      <c r="Z96" s="17"/>
      <c r="AA96" s="17"/>
    </row>
    <row r="97" spans="1:27">
      <c r="A97" s="71"/>
      <c r="B97" s="17">
        <v>32</v>
      </c>
      <c r="C97" s="17"/>
      <c r="D97" s="17"/>
      <c r="E97" s="17"/>
      <c r="F97" s="17"/>
      <c r="G97" s="321"/>
      <c r="H97" s="17"/>
      <c r="I97" s="17"/>
      <c r="J97" s="17"/>
      <c r="K97" s="17"/>
      <c r="L97" s="17"/>
      <c r="M97" s="17"/>
      <c r="N97" s="17"/>
      <c r="O97" s="17"/>
      <c r="P97" s="17"/>
      <c r="Q97" s="17"/>
      <c r="R97" s="17"/>
      <c r="S97" s="17"/>
      <c r="T97" s="17"/>
      <c r="U97" s="17"/>
      <c r="V97" s="17"/>
      <c r="W97" s="17"/>
      <c r="X97" s="17"/>
      <c r="Y97" s="17"/>
      <c r="Z97" s="17"/>
      <c r="AA97" s="17"/>
    </row>
    <row r="98" spans="1:27">
      <c r="A98" s="71"/>
      <c r="B98" s="17">
        <v>33</v>
      </c>
      <c r="C98" s="17"/>
      <c r="D98" s="17"/>
      <c r="E98" s="17"/>
      <c r="F98" s="17"/>
      <c r="G98" s="321"/>
      <c r="H98" s="17"/>
      <c r="I98" s="17"/>
      <c r="J98" s="17"/>
      <c r="K98" s="17"/>
      <c r="L98" s="17"/>
      <c r="M98" s="17"/>
      <c r="N98" s="17"/>
      <c r="O98" s="17"/>
      <c r="P98" s="17"/>
      <c r="Q98" s="17"/>
      <c r="R98" s="17"/>
      <c r="S98" s="17"/>
      <c r="T98" s="17"/>
      <c r="U98" s="17"/>
      <c r="V98" s="17"/>
      <c r="W98" s="17"/>
      <c r="X98" s="17"/>
      <c r="Y98" s="17"/>
      <c r="Z98" s="17"/>
      <c r="AA98" s="17"/>
    </row>
    <row r="99" spans="1:27">
      <c r="A99" s="71"/>
      <c r="B99" s="17">
        <v>34</v>
      </c>
      <c r="C99" s="17"/>
      <c r="D99" s="17"/>
      <c r="E99" s="17"/>
      <c r="F99" s="17"/>
      <c r="G99" s="321"/>
      <c r="H99" s="17"/>
      <c r="I99" s="17"/>
      <c r="J99" s="17"/>
      <c r="K99" s="17"/>
      <c r="L99" s="17"/>
      <c r="M99" s="17"/>
      <c r="N99" s="17"/>
      <c r="O99" s="17"/>
      <c r="P99" s="17"/>
      <c r="Q99" s="17"/>
      <c r="R99" s="17"/>
      <c r="S99" s="17"/>
      <c r="T99" s="17"/>
      <c r="U99" s="17"/>
      <c r="V99" s="17"/>
      <c r="W99" s="17"/>
      <c r="X99" s="17"/>
      <c r="Y99" s="17"/>
      <c r="Z99" s="17"/>
      <c r="AA99" s="17"/>
    </row>
    <row r="100" spans="1:27">
      <c r="A100" s="71"/>
      <c r="B100" s="17">
        <v>35</v>
      </c>
      <c r="C100" s="17"/>
      <c r="D100" s="17"/>
      <c r="E100" s="17"/>
      <c r="F100" s="17"/>
      <c r="G100" s="321"/>
      <c r="H100" s="17"/>
      <c r="I100" s="17"/>
      <c r="J100" s="17"/>
      <c r="K100" s="17"/>
      <c r="L100" s="17"/>
      <c r="M100" s="17"/>
      <c r="N100" s="17"/>
      <c r="O100" s="17"/>
      <c r="P100" s="17"/>
      <c r="Q100" s="17"/>
      <c r="R100" s="17"/>
      <c r="S100" s="17"/>
      <c r="T100" s="17"/>
      <c r="U100" s="17"/>
      <c r="V100" s="17"/>
      <c r="W100" s="17"/>
      <c r="X100" s="17"/>
      <c r="Y100" s="17"/>
      <c r="Z100" s="17"/>
      <c r="AA100" s="17"/>
    </row>
    <row r="101" spans="1:27">
      <c r="A101" s="71"/>
      <c r="B101" s="17">
        <v>36</v>
      </c>
      <c r="C101" s="17"/>
      <c r="D101" s="17"/>
      <c r="E101" s="17"/>
      <c r="F101" s="17"/>
      <c r="G101" s="321"/>
      <c r="H101" s="17"/>
      <c r="I101" s="17"/>
      <c r="J101" s="17"/>
      <c r="K101" s="17"/>
      <c r="L101" s="17"/>
      <c r="M101" s="17"/>
      <c r="N101" s="17"/>
      <c r="O101" s="17"/>
      <c r="P101" s="17"/>
      <c r="Q101" s="17"/>
      <c r="R101" s="17"/>
      <c r="S101" s="17"/>
      <c r="T101" s="17"/>
      <c r="U101" s="17"/>
      <c r="V101" s="17"/>
      <c r="W101" s="17"/>
      <c r="X101" s="17"/>
      <c r="Y101" s="17"/>
      <c r="Z101" s="17"/>
      <c r="AA101" s="17"/>
    </row>
    <row r="102" spans="1:27">
      <c r="A102" s="71"/>
      <c r="B102" s="17">
        <v>37</v>
      </c>
      <c r="C102" s="17"/>
      <c r="D102" s="17"/>
      <c r="E102" s="17"/>
      <c r="F102" s="17"/>
      <c r="G102" s="321"/>
      <c r="H102" s="17"/>
      <c r="I102" s="17"/>
      <c r="J102" s="17"/>
      <c r="K102" s="17"/>
      <c r="L102" s="17"/>
      <c r="M102" s="17"/>
      <c r="N102" s="17"/>
      <c r="O102" s="17"/>
      <c r="P102" s="17"/>
      <c r="Q102" s="17"/>
      <c r="R102" s="17"/>
      <c r="S102" s="17"/>
      <c r="T102" s="17"/>
      <c r="U102" s="17"/>
      <c r="V102" s="17"/>
      <c r="W102" s="17"/>
      <c r="X102" s="17"/>
      <c r="Y102" s="17"/>
      <c r="Z102" s="17"/>
      <c r="AA102" s="17"/>
    </row>
    <row r="103" spans="1:27">
      <c r="A103" s="71"/>
      <c r="B103" s="17">
        <v>38</v>
      </c>
      <c r="C103" s="17"/>
      <c r="D103" s="17"/>
      <c r="E103" s="17"/>
      <c r="F103" s="17"/>
      <c r="G103" s="321"/>
      <c r="H103" s="17"/>
      <c r="I103" s="17"/>
      <c r="J103" s="17"/>
      <c r="K103" s="17"/>
      <c r="L103" s="17"/>
      <c r="M103" s="17"/>
      <c r="N103" s="17"/>
      <c r="O103" s="17"/>
      <c r="P103" s="17"/>
      <c r="Q103" s="17"/>
      <c r="R103" s="17"/>
      <c r="S103" s="17"/>
      <c r="T103" s="17"/>
      <c r="U103" s="17"/>
      <c r="V103" s="17"/>
      <c r="W103" s="17"/>
      <c r="X103" s="17"/>
      <c r="Y103" s="17"/>
      <c r="Z103" s="17"/>
      <c r="AA103" s="17"/>
    </row>
    <row r="104" spans="1:27">
      <c r="A104" s="71"/>
      <c r="B104" s="17">
        <v>39</v>
      </c>
      <c r="C104" s="17"/>
      <c r="D104" s="17"/>
      <c r="E104" s="17"/>
      <c r="F104" s="17"/>
      <c r="G104" s="321"/>
      <c r="H104" s="17"/>
      <c r="I104" s="17"/>
      <c r="J104" s="17"/>
      <c r="K104" s="17"/>
      <c r="L104" s="17"/>
      <c r="M104" s="17"/>
      <c r="N104" s="17"/>
      <c r="O104" s="17"/>
      <c r="P104" s="17"/>
      <c r="Q104" s="17"/>
      <c r="R104" s="17"/>
      <c r="S104" s="17"/>
      <c r="T104" s="17"/>
      <c r="U104" s="17"/>
      <c r="V104" s="17"/>
      <c r="W104" s="17"/>
      <c r="X104" s="17"/>
      <c r="Y104" s="17"/>
      <c r="Z104" s="17"/>
      <c r="AA104" s="17"/>
    </row>
    <row r="105" spans="1:27">
      <c r="A105" s="71"/>
      <c r="B105" s="17">
        <v>40</v>
      </c>
      <c r="C105" s="17"/>
      <c r="D105" s="17"/>
      <c r="E105" s="17"/>
      <c r="F105" s="17"/>
      <c r="G105" s="321"/>
      <c r="H105" s="17"/>
      <c r="I105" s="17"/>
      <c r="J105" s="17"/>
      <c r="K105" s="17"/>
      <c r="L105" s="17"/>
      <c r="M105" s="17"/>
      <c r="N105" s="17"/>
      <c r="O105" s="17"/>
      <c r="P105" s="17"/>
      <c r="Q105" s="17"/>
      <c r="R105" s="17"/>
      <c r="S105" s="17"/>
      <c r="T105" s="17"/>
      <c r="U105" s="17"/>
      <c r="V105" s="17"/>
      <c r="W105" s="17"/>
      <c r="X105" s="17"/>
      <c r="Y105" s="17"/>
      <c r="Z105" s="17"/>
      <c r="AA105" s="17"/>
    </row>
    <row r="106" spans="1:27">
      <c r="A106" s="71"/>
      <c r="B106" s="17">
        <v>41</v>
      </c>
      <c r="C106" s="17"/>
      <c r="D106" s="17"/>
      <c r="E106" s="17"/>
      <c r="F106" s="17"/>
      <c r="G106" s="321"/>
      <c r="H106" s="17"/>
      <c r="I106" s="17"/>
      <c r="J106" s="17"/>
      <c r="K106" s="17"/>
      <c r="L106" s="17"/>
      <c r="M106" s="17"/>
      <c r="N106" s="17"/>
      <c r="O106" s="17"/>
      <c r="P106" s="17"/>
      <c r="Q106" s="17"/>
      <c r="R106" s="17"/>
      <c r="S106" s="17"/>
      <c r="T106" s="17"/>
      <c r="U106" s="17"/>
      <c r="V106" s="17"/>
      <c r="W106" s="17"/>
      <c r="X106" s="17"/>
      <c r="Y106" s="17"/>
      <c r="Z106" s="17"/>
      <c r="AA106" s="17"/>
    </row>
    <row r="107" spans="1:27">
      <c r="A107" s="71"/>
      <c r="B107" s="17">
        <v>42</v>
      </c>
      <c r="C107" s="17"/>
      <c r="D107" s="17"/>
      <c r="E107" s="17"/>
      <c r="F107" s="17"/>
      <c r="G107" s="321"/>
      <c r="H107" s="17"/>
      <c r="I107" s="17"/>
      <c r="J107" s="17"/>
      <c r="K107" s="17"/>
      <c r="L107" s="17"/>
      <c r="M107" s="17"/>
      <c r="N107" s="17"/>
      <c r="O107" s="17"/>
      <c r="P107" s="17"/>
      <c r="Q107" s="17"/>
      <c r="R107" s="17"/>
      <c r="S107" s="17"/>
      <c r="T107" s="17"/>
      <c r="U107" s="17"/>
      <c r="V107" s="17"/>
      <c r="W107" s="17"/>
      <c r="X107" s="17"/>
      <c r="Y107" s="17"/>
      <c r="Z107" s="17"/>
      <c r="AA107" s="17"/>
    </row>
    <row r="108" spans="1:27">
      <c r="A108" s="71"/>
      <c r="B108" s="17">
        <v>43</v>
      </c>
      <c r="C108" s="17"/>
      <c r="D108" s="17"/>
      <c r="E108" s="17"/>
      <c r="F108" s="17"/>
      <c r="G108" s="321"/>
      <c r="H108" s="17"/>
      <c r="I108" s="17"/>
      <c r="J108" s="17"/>
      <c r="K108" s="17"/>
      <c r="L108" s="17"/>
      <c r="M108" s="17"/>
      <c r="N108" s="17"/>
      <c r="O108" s="17"/>
      <c r="P108" s="17"/>
      <c r="Q108" s="17"/>
      <c r="R108" s="17"/>
      <c r="S108" s="17"/>
      <c r="T108" s="17"/>
      <c r="U108" s="17"/>
      <c r="V108" s="17"/>
      <c r="W108" s="17"/>
      <c r="X108" s="17"/>
      <c r="Y108" s="17"/>
      <c r="Z108" s="17"/>
      <c r="AA108" s="17"/>
    </row>
    <row r="109" spans="1:27">
      <c r="A109" s="71"/>
      <c r="B109" s="17">
        <v>44</v>
      </c>
      <c r="C109" s="17"/>
      <c r="D109" s="17"/>
      <c r="E109" s="17"/>
      <c r="F109" s="17"/>
      <c r="G109" s="321"/>
      <c r="H109" s="17"/>
      <c r="I109" s="17"/>
      <c r="J109" s="17"/>
      <c r="K109" s="17"/>
      <c r="L109" s="17"/>
      <c r="M109" s="17"/>
      <c r="N109" s="17"/>
      <c r="O109" s="17"/>
      <c r="P109" s="17"/>
      <c r="Q109" s="17"/>
      <c r="R109" s="17"/>
      <c r="S109" s="17"/>
      <c r="T109" s="17"/>
      <c r="U109" s="17"/>
      <c r="V109" s="17"/>
      <c r="W109" s="17"/>
      <c r="X109" s="17"/>
      <c r="Y109" s="17"/>
      <c r="Z109" s="17"/>
      <c r="AA109" s="17"/>
    </row>
    <row r="110" spans="1:27">
      <c r="A110" s="71"/>
      <c r="B110" s="17">
        <v>45</v>
      </c>
      <c r="C110" s="17"/>
      <c r="D110" s="17"/>
      <c r="E110" s="17"/>
      <c r="F110" s="17"/>
      <c r="G110" s="321"/>
      <c r="H110" s="17"/>
      <c r="I110" s="17"/>
      <c r="J110" s="17"/>
      <c r="K110" s="17"/>
      <c r="L110" s="17"/>
      <c r="M110" s="17"/>
      <c r="N110" s="17"/>
      <c r="O110" s="17"/>
      <c r="P110" s="17"/>
      <c r="Q110" s="17"/>
      <c r="R110" s="17"/>
      <c r="S110" s="17"/>
      <c r="T110" s="17"/>
      <c r="U110" s="17"/>
      <c r="V110" s="17"/>
      <c r="W110" s="17"/>
      <c r="X110" s="17"/>
      <c r="Y110" s="17"/>
      <c r="Z110" s="17"/>
      <c r="AA110" s="17"/>
    </row>
    <row r="111" spans="1:27">
      <c r="A111" s="71"/>
      <c r="B111" s="17">
        <v>46</v>
      </c>
      <c r="C111" s="17"/>
      <c r="D111" s="17"/>
      <c r="E111" s="17"/>
      <c r="F111" s="17"/>
      <c r="G111" s="321"/>
      <c r="H111" s="17"/>
      <c r="I111" s="17"/>
      <c r="J111" s="17"/>
      <c r="K111" s="17"/>
      <c r="L111" s="17"/>
      <c r="M111" s="17"/>
      <c r="N111" s="17"/>
      <c r="O111" s="17"/>
      <c r="P111" s="17"/>
      <c r="Q111" s="17"/>
      <c r="R111" s="17"/>
      <c r="S111" s="17"/>
      <c r="T111" s="17"/>
      <c r="U111" s="17"/>
      <c r="V111" s="17"/>
      <c r="W111" s="17"/>
      <c r="X111" s="17"/>
      <c r="Y111" s="17"/>
      <c r="Z111" s="17"/>
      <c r="AA111" s="17"/>
    </row>
    <row r="112" spans="1:27">
      <c r="A112" s="71"/>
      <c r="B112" s="17">
        <v>47</v>
      </c>
      <c r="C112" s="17"/>
      <c r="D112" s="17"/>
      <c r="E112" s="17"/>
      <c r="F112" s="17"/>
      <c r="G112" s="321"/>
      <c r="H112" s="17"/>
      <c r="I112" s="17"/>
      <c r="J112" s="17"/>
      <c r="K112" s="17"/>
      <c r="L112" s="17"/>
      <c r="M112" s="17"/>
      <c r="N112" s="17"/>
      <c r="O112" s="17"/>
      <c r="P112" s="17"/>
      <c r="Q112" s="17"/>
      <c r="R112" s="17"/>
      <c r="S112" s="17"/>
      <c r="T112" s="17"/>
      <c r="U112" s="17"/>
      <c r="V112" s="17"/>
      <c r="W112" s="17"/>
      <c r="X112" s="17"/>
      <c r="Y112" s="17"/>
      <c r="Z112" s="17"/>
      <c r="AA112" s="17"/>
    </row>
    <row r="113" spans="1:27">
      <c r="A113" s="71"/>
      <c r="B113" s="17">
        <v>48</v>
      </c>
      <c r="C113" s="17"/>
      <c r="D113" s="1520"/>
      <c r="E113" s="17"/>
      <c r="F113" s="17"/>
      <c r="G113" s="321"/>
      <c r="H113" s="17"/>
      <c r="I113" s="17"/>
      <c r="J113" s="17"/>
      <c r="K113" s="17"/>
      <c r="L113" s="17"/>
      <c r="M113" s="17"/>
      <c r="N113" s="17"/>
      <c r="O113" s="17"/>
      <c r="P113" s="17"/>
      <c r="Q113" s="17"/>
      <c r="R113" s="17"/>
      <c r="S113" s="17"/>
      <c r="T113" s="17"/>
      <c r="U113" s="17"/>
      <c r="V113" s="17"/>
      <c r="W113" s="17"/>
      <c r="X113" s="17"/>
      <c r="Y113" s="17"/>
      <c r="Z113" s="17"/>
      <c r="AA113" s="17"/>
    </row>
    <row r="114" spans="1:27">
      <c r="A114" s="71"/>
      <c r="B114" s="17">
        <v>49</v>
      </c>
      <c r="C114" s="17"/>
      <c r="D114" s="17"/>
      <c r="E114" s="17"/>
      <c r="F114" s="17"/>
      <c r="G114" s="321"/>
      <c r="H114" s="17"/>
      <c r="I114" s="17"/>
      <c r="J114" s="17"/>
      <c r="K114" s="17"/>
      <c r="L114" s="17"/>
      <c r="M114" s="17"/>
      <c r="N114" s="17"/>
      <c r="O114" s="17"/>
      <c r="P114" s="17"/>
      <c r="Q114" s="17"/>
      <c r="R114" s="17"/>
      <c r="S114" s="17"/>
      <c r="T114" s="17"/>
      <c r="U114" s="17"/>
      <c r="V114" s="17"/>
      <c r="W114" s="17"/>
      <c r="X114" s="17"/>
      <c r="Y114" s="17"/>
      <c r="Z114" s="17"/>
      <c r="AA114" s="17"/>
    </row>
    <row r="115" spans="1:27">
      <c r="A115" s="71"/>
      <c r="B115" s="17">
        <v>50</v>
      </c>
      <c r="C115" s="17"/>
      <c r="D115" s="17"/>
      <c r="E115" s="17"/>
      <c r="F115" s="17"/>
      <c r="G115" s="321"/>
      <c r="H115" s="17"/>
      <c r="I115" s="17"/>
      <c r="J115" s="17"/>
      <c r="K115" s="17"/>
      <c r="L115" s="17"/>
      <c r="M115" s="17"/>
      <c r="N115" s="17"/>
      <c r="O115" s="17"/>
      <c r="P115" s="17"/>
      <c r="Q115" s="17"/>
      <c r="R115" s="17"/>
      <c r="S115" s="17"/>
      <c r="T115" s="17"/>
      <c r="U115" s="17"/>
      <c r="V115" s="17"/>
      <c r="W115" s="17"/>
      <c r="X115" s="17"/>
      <c r="Y115" s="17"/>
      <c r="Z115" s="17"/>
      <c r="AA115" s="17"/>
    </row>
    <row r="116" spans="1:27">
      <c r="A116" s="71"/>
      <c r="B116" s="17">
        <v>51</v>
      </c>
      <c r="C116" s="17"/>
      <c r="D116" s="17"/>
      <c r="E116" s="17"/>
      <c r="F116" s="17"/>
      <c r="G116" s="321"/>
      <c r="H116" s="17"/>
      <c r="I116" s="17"/>
      <c r="J116" s="17"/>
      <c r="K116" s="17"/>
      <c r="L116" s="17"/>
      <c r="M116" s="17"/>
      <c r="N116" s="17"/>
      <c r="O116" s="17"/>
      <c r="P116" s="17"/>
      <c r="Q116" s="17"/>
      <c r="R116" s="17"/>
      <c r="S116" s="17"/>
      <c r="T116" s="17"/>
      <c r="U116" s="17"/>
      <c r="V116" s="17"/>
      <c r="W116" s="17"/>
      <c r="X116" s="17"/>
      <c r="Y116" s="17"/>
      <c r="Z116" s="17"/>
      <c r="AA116" s="17"/>
    </row>
    <row r="117" spans="1:27">
      <c r="A117" s="71"/>
      <c r="B117" s="17">
        <v>52</v>
      </c>
      <c r="C117" s="17"/>
      <c r="D117" s="17"/>
      <c r="E117" s="17"/>
      <c r="F117" s="17"/>
      <c r="G117" s="321"/>
      <c r="H117" s="17"/>
      <c r="I117" s="17"/>
      <c r="J117" s="17"/>
      <c r="K117" s="17"/>
      <c r="L117" s="17"/>
      <c r="M117" s="17"/>
      <c r="N117" s="17"/>
      <c r="O117" s="17"/>
      <c r="P117" s="17"/>
      <c r="Q117" s="17"/>
      <c r="R117" s="17"/>
      <c r="S117" s="17"/>
      <c r="T117" s="17"/>
      <c r="U117" s="17"/>
      <c r="V117" s="17"/>
      <c r="W117" s="17"/>
      <c r="X117" s="17"/>
      <c r="Y117" s="17"/>
      <c r="Z117" s="17"/>
      <c r="AA117" s="17"/>
    </row>
    <row r="118" spans="1:27">
      <c r="A118" s="71"/>
      <c r="B118" s="17">
        <v>53</v>
      </c>
      <c r="C118" s="17"/>
      <c r="D118" s="17"/>
      <c r="E118" s="17"/>
      <c r="F118" s="17"/>
      <c r="G118" s="321"/>
      <c r="H118" s="17"/>
      <c r="I118" s="17"/>
      <c r="J118" s="17"/>
      <c r="K118" s="17"/>
      <c r="L118" s="17"/>
      <c r="M118" s="17"/>
      <c r="N118" s="17"/>
      <c r="O118" s="17"/>
      <c r="P118" s="17"/>
      <c r="Q118" s="17"/>
      <c r="R118" s="17"/>
      <c r="S118" s="17"/>
      <c r="T118" s="17"/>
      <c r="U118" s="17"/>
      <c r="V118" s="17"/>
      <c r="W118" s="17"/>
      <c r="X118" s="17"/>
      <c r="Y118" s="17"/>
      <c r="Z118" s="17"/>
      <c r="AA118" s="17"/>
    </row>
    <row r="119" spans="1:27" ht="15.75" thickBot="1">
      <c r="A119" s="110"/>
      <c r="B119" s="111"/>
      <c r="C119" s="333"/>
      <c r="D119" s="1544"/>
      <c r="E119" s="333"/>
      <c r="F119" s="111"/>
      <c r="G119" s="337"/>
      <c r="H119" s="17"/>
      <c r="I119" s="17"/>
      <c r="J119" s="17"/>
      <c r="K119" s="17"/>
      <c r="L119" s="17"/>
      <c r="M119" s="17"/>
      <c r="N119" s="17"/>
      <c r="O119" s="17"/>
      <c r="P119" s="17"/>
      <c r="Q119" s="17"/>
      <c r="R119" s="17"/>
      <c r="S119" s="17"/>
      <c r="T119" s="17"/>
      <c r="U119" s="17"/>
      <c r="V119" s="17"/>
      <c r="W119" s="17"/>
      <c r="X119" s="17"/>
      <c r="Y119" s="17"/>
      <c r="Z119" s="17"/>
      <c r="AA119" s="17"/>
    </row>
    <row r="120" spans="1:27">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1:27" ht="15.75">
      <c r="A121" s="113" t="s">
        <v>1256</v>
      </c>
      <c r="B121" s="17"/>
      <c r="C121" s="17"/>
      <c r="D121" s="17"/>
      <c r="E121" s="334"/>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1:27">
      <c r="A122" s="68" t="s">
        <v>1259</v>
      </c>
      <c r="B122" s="68"/>
      <c r="C122" s="68"/>
      <c r="D122" s="68"/>
      <c r="E122" s="68"/>
      <c r="F122" s="68"/>
      <c r="G122" s="68"/>
      <c r="H122" s="17"/>
      <c r="I122" s="17"/>
      <c r="J122" s="17"/>
      <c r="K122" s="17"/>
      <c r="L122" s="17"/>
      <c r="M122" s="17"/>
      <c r="N122" s="17"/>
      <c r="O122" s="17"/>
      <c r="P122" s="17"/>
      <c r="Q122" s="17"/>
      <c r="R122" s="17"/>
      <c r="S122" s="17"/>
      <c r="T122" s="17"/>
      <c r="U122" s="17"/>
      <c r="V122" s="17"/>
      <c r="W122" s="17"/>
      <c r="X122" s="17"/>
      <c r="Y122" s="17"/>
      <c r="Z122" s="17"/>
      <c r="AA122" s="17"/>
    </row>
    <row r="123" spans="1:27" ht="15.75" thickBot="1">
      <c r="A123" s="17"/>
      <c r="B123" s="17" t="str">
        <f>'Data Sheet'!$C$25</f>
        <v xml:space="preserve"> Niagara Mohawk Power Corporation </v>
      </c>
      <c r="C123" s="17"/>
      <c r="D123" s="17"/>
      <c r="E123" s="17"/>
      <c r="F123" s="743" t="str">
        <f>'Data Sheet'!$C$40</f>
        <v>June 1, 2015</v>
      </c>
      <c r="G123" s="17" t="str">
        <f>'Data Sheet'!$C$38</f>
        <v>December 31, 2014</v>
      </c>
      <c r="H123" s="17"/>
      <c r="I123" s="17"/>
      <c r="J123" s="17"/>
      <c r="K123" s="17"/>
      <c r="L123" s="17"/>
      <c r="M123" s="17"/>
      <c r="N123" s="17"/>
      <c r="O123" s="17"/>
      <c r="P123" s="17"/>
      <c r="Q123" s="17"/>
      <c r="R123" s="17"/>
      <c r="S123" s="17"/>
      <c r="T123" s="17"/>
      <c r="U123" s="17"/>
      <c r="V123" s="17"/>
      <c r="W123" s="17"/>
      <c r="X123" s="17"/>
      <c r="Y123" s="17"/>
      <c r="Z123" s="17"/>
      <c r="AA123" s="17"/>
    </row>
    <row r="124" spans="1:27">
      <c r="A124" s="29"/>
      <c r="B124" s="65"/>
      <c r="C124" s="65"/>
      <c r="D124" s="65"/>
      <c r="E124" s="65"/>
      <c r="F124" s="65"/>
      <c r="G124" s="66"/>
      <c r="H124" s="17"/>
      <c r="I124" s="17"/>
      <c r="J124" s="17"/>
      <c r="K124" s="17"/>
      <c r="L124" s="17"/>
      <c r="M124" s="17"/>
      <c r="N124" s="17"/>
      <c r="O124" s="17"/>
      <c r="P124" s="17"/>
      <c r="Q124" s="17"/>
      <c r="R124" s="17"/>
      <c r="S124" s="17"/>
      <c r="T124" s="17"/>
      <c r="U124" s="17"/>
      <c r="V124" s="17"/>
      <c r="W124" s="17"/>
      <c r="X124" s="17"/>
      <c r="Y124" s="17"/>
      <c r="Z124" s="17"/>
      <c r="AA124" s="17"/>
    </row>
    <row r="125" spans="1:27" ht="15.75">
      <c r="A125" s="335"/>
      <c r="B125" s="68" t="s">
        <v>1244</v>
      </c>
      <c r="C125" s="68"/>
      <c r="D125" s="68"/>
      <c r="E125" s="68"/>
      <c r="F125" s="68"/>
      <c r="G125" s="69"/>
      <c r="H125" s="17"/>
      <c r="I125" s="17"/>
      <c r="J125" s="17"/>
      <c r="K125" s="17"/>
      <c r="L125" s="17"/>
      <c r="M125" s="17"/>
      <c r="N125" s="17"/>
      <c r="O125" s="17"/>
      <c r="P125" s="17"/>
      <c r="Q125" s="17"/>
      <c r="R125" s="17"/>
      <c r="S125" s="17"/>
      <c r="T125" s="17"/>
      <c r="U125" s="17"/>
      <c r="V125" s="17"/>
      <c r="W125" s="17"/>
      <c r="X125" s="17"/>
      <c r="Y125" s="17"/>
      <c r="Z125" s="17"/>
      <c r="AA125" s="17"/>
    </row>
    <row r="126" spans="1:27">
      <c r="A126" s="71"/>
      <c r="B126" s="17"/>
      <c r="C126" s="17"/>
      <c r="D126" s="17"/>
      <c r="E126" s="17"/>
      <c r="F126" s="17"/>
      <c r="G126" s="72"/>
      <c r="H126" s="17"/>
      <c r="I126" s="17"/>
      <c r="J126" s="17"/>
      <c r="K126" s="17"/>
      <c r="L126" s="17"/>
      <c r="M126" s="17"/>
      <c r="N126" s="17"/>
      <c r="O126" s="17"/>
      <c r="P126" s="17"/>
      <c r="Q126" s="17"/>
      <c r="R126" s="17"/>
      <c r="S126" s="17"/>
      <c r="T126" s="17"/>
      <c r="U126" s="17"/>
      <c r="V126" s="17"/>
      <c r="W126" s="17"/>
      <c r="X126" s="17"/>
      <c r="Y126" s="17"/>
      <c r="Z126" s="17"/>
      <c r="AA126" s="17"/>
    </row>
    <row r="127" spans="1:27">
      <c r="A127" s="86"/>
      <c r="B127" s="88">
        <v>1</v>
      </c>
      <c r="C127" s="88"/>
      <c r="D127" s="2060" t="s">
        <v>5853</v>
      </c>
      <c r="E127" s="88"/>
      <c r="F127" s="88"/>
      <c r="G127" s="336"/>
      <c r="H127" s="17"/>
      <c r="I127" s="17"/>
      <c r="J127" s="17"/>
      <c r="K127" s="17"/>
      <c r="L127" s="17"/>
      <c r="M127" s="17"/>
      <c r="N127" s="17"/>
      <c r="O127" s="17"/>
      <c r="P127" s="17"/>
      <c r="Q127" s="17"/>
      <c r="R127" s="17"/>
      <c r="S127" s="17"/>
      <c r="T127" s="17"/>
      <c r="U127" s="17"/>
      <c r="V127" s="17"/>
      <c r="W127" s="17"/>
      <c r="X127" s="17"/>
      <c r="Y127" s="17"/>
      <c r="Z127" s="17"/>
      <c r="AA127" s="17"/>
    </row>
    <row r="128" spans="1:27">
      <c r="A128" s="71"/>
      <c r="B128" s="17">
        <v>2</v>
      </c>
      <c r="C128" s="17"/>
      <c r="D128" s="331" t="s">
        <v>3208</v>
      </c>
      <c r="E128" s="17"/>
      <c r="F128" s="17"/>
      <c r="G128" s="321"/>
      <c r="H128" s="17"/>
      <c r="I128" s="17"/>
      <c r="J128" s="17"/>
      <c r="K128" s="17"/>
      <c r="L128" s="17"/>
      <c r="M128" s="17"/>
      <c r="N128" s="17"/>
      <c r="O128" s="17"/>
      <c r="P128" s="17"/>
      <c r="Q128" s="17"/>
      <c r="R128" s="17"/>
      <c r="S128" s="17"/>
      <c r="T128" s="17"/>
      <c r="U128" s="17"/>
      <c r="V128" s="17"/>
      <c r="W128" s="17"/>
      <c r="X128" s="17"/>
      <c r="Y128" s="17"/>
      <c r="Z128" s="17"/>
      <c r="AA128" s="17"/>
    </row>
    <row r="129" spans="1:27">
      <c r="A129" s="71"/>
      <c r="B129" s="17">
        <v>3</v>
      </c>
      <c r="C129" s="17"/>
      <c r="D129" s="17" t="s">
        <v>5854</v>
      </c>
      <c r="E129" s="17"/>
      <c r="F129" s="17"/>
      <c r="G129" s="321">
        <v>26812536</v>
      </c>
      <c r="H129" s="17"/>
      <c r="I129" s="17"/>
      <c r="J129" s="17"/>
      <c r="K129" s="17"/>
      <c r="L129" s="17"/>
      <c r="M129" s="17"/>
      <c r="N129" s="17"/>
      <c r="O129" s="17"/>
      <c r="P129" s="17"/>
      <c r="Q129" s="17"/>
      <c r="R129" s="17"/>
      <c r="S129" s="17"/>
      <c r="T129" s="17"/>
      <c r="U129" s="17"/>
      <c r="V129" s="17"/>
      <c r="W129" s="17"/>
      <c r="X129" s="17"/>
      <c r="Y129" s="17"/>
      <c r="Z129" s="17"/>
      <c r="AA129" s="17"/>
    </row>
    <row r="130" spans="1:27">
      <c r="A130" s="71"/>
      <c r="B130" s="17">
        <v>4</v>
      </c>
      <c r="C130" s="17"/>
      <c r="D130" s="17" t="s">
        <v>5855</v>
      </c>
      <c r="E130" s="17"/>
      <c r="F130" s="17"/>
      <c r="G130" s="321">
        <v>20461666</v>
      </c>
      <c r="H130" s="17"/>
      <c r="I130" s="17"/>
      <c r="J130" s="17"/>
      <c r="K130" s="17"/>
      <c r="L130" s="17"/>
      <c r="M130" s="17"/>
      <c r="N130" s="17"/>
      <c r="O130" s="17"/>
      <c r="P130" s="17"/>
      <c r="Q130" s="17"/>
      <c r="R130" s="17"/>
      <c r="S130" s="17"/>
      <c r="T130" s="17"/>
      <c r="U130" s="17"/>
      <c r="V130" s="17"/>
      <c r="W130" s="17"/>
      <c r="X130" s="17"/>
      <c r="Y130" s="17"/>
      <c r="Z130" s="17"/>
      <c r="AA130" s="17"/>
    </row>
    <row r="131" spans="1:27">
      <c r="A131" s="71"/>
      <c r="B131" s="17">
        <v>5</v>
      </c>
      <c r="C131" s="17"/>
      <c r="D131" s="17" t="s">
        <v>5856</v>
      </c>
      <c r="E131" s="17"/>
      <c r="F131" s="17"/>
      <c r="G131" s="321">
        <v>19889570</v>
      </c>
      <c r="H131" s="17"/>
      <c r="I131" s="17"/>
      <c r="J131" s="17"/>
      <c r="K131" s="17"/>
      <c r="L131" s="17"/>
      <c r="M131" s="17"/>
      <c r="N131" s="17"/>
      <c r="O131" s="17"/>
      <c r="P131" s="17"/>
      <c r="Q131" s="17"/>
      <c r="R131" s="17"/>
      <c r="S131" s="17"/>
      <c r="T131" s="17"/>
      <c r="U131" s="17"/>
      <c r="V131" s="17"/>
      <c r="W131" s="17"/>
      <c r="X131" s="17"/>
      <c r="Y131" s="17"/>
      <c r="Z131" s="17"/>
      <c r="AA131" s="17"/>
    </row>
    <row r="132" spans="1:27">
      <c r="A132" s="71"/>
      <c r="B132" s="17">
        <v>6</v>
      </c>
      <c r="C132" s="17"/>
      <c r="D132" s="17" t="s">
        <v>5857</v>
      </c>
      <c r="E132" s="17"/>
      <c r="F132" s="17"/>
      <c r="G132" s="321">
        <v>11732928</v>
      </c>
      <c r="H132" s="17"/>
      <c r="I132" s="17"/>
      <c r="J132" s="17"/>
      <c r="K132" s="17"/>
      <c r="L132" s="17"/>
      <c r="M132" s="17"/>
      <c r="N132" s="17"/>
      <c r="O132" s="17"/>
      <c r="P132" s="17"/>
      <c r="Q132" s="17"/>
      <c r="R132" s="17"/>
      <c r="S132" s="17"/>
      <c r="T132" s="17"/>
      <c r="U132" s="17"/>
      <c r="V132" s="17"/>
      <c r="W132" s="17"/>
      <c r="X132" s="17"/>
      <c r="Y132" s="17"/>
      <c r="Z132" s="17"/>
      <c r="AA132" s="17"/>
    </row>
    <row r="133" spans="1:27">
      <c r="A133" s="71"/>
      <c r="B133" s="17">
        <v>7</v>
      </c>
      <c r="C133" s="17"/>
      <c r="D133" s="17" t="s">
        <v>5858</v>
      </c>
      <c r="E133" s="17"/>
      <c r="F133" s="17"/>
      <c r="G133" s="321">
        <v>10049041</v>
      </c>
      <c r="H133" s="17"/>
      <c r="I133" s="17"/>
      <c r="J133" s="17"/>
      <c r="K133" s="17"/>
      <c r="L133" s="17"/>
      <c r="M133" s="17"/>
      <c r="N133" s="17"/>
      <c r="O133" s="17"/>
      <c r="P133" s="17"/>
      <c r="Q133" s="17"/>
      <c r="R133" s="17"/>
      <c r="S133" s="17"/>
      <c r="T133" s="17"/>
      <c r="U133" s="17"/>
      <c r="V133" s="17"/>
      <c r="W133" s="17"/>
      <c r="X133" s="17"/>
      <c r="Y133" s="17"/>
      <c r="Z133" s="17"/>
      <c r="AA133" s="17"/>
    </row>
    <row r="134" spans="1:27">
      <c r="A134" s="71"/>
      <c r="B134" s="17">
        <v>8</v>
      </c>
      <c r="C134" s="17"/>
      <c r="D134" s="17" t="s">
        <v>5859</v>
      </c>
      <c r="E134" s="17"/>
      <c r="F134" s="17"/>
      <c r="G134" s="321">
        <v>8968449</v>
      </c>
      <c r="H134" s="17"/>
      <c r="I134" s="17"/>
      <c r="J134" s="17"/>
      <c r="K134" s="17"/>
      <c r="L134" s="17"/>
      <c r="M134" s="17"/>
      <c r="N134" s="17"/>
      <c r="O134" s="17"/>
      <c r="P134" s="17"/>
      <c r="Q134" s="17"/>
      <c r="R134" s="17"/>
      <c r="S134" s="17"/>
      <c r="T134" s="17"/>
      <c r="U134" s="17"/>
      <c r="V134" s="17"/>
      <c r="W134" s="17"/>
      <c r="X134" s="17"/>
      <c r="Y134" s="17"/>
      <c r="Z134" s="17"/>
      <c r="AA134" s="17"/>
    </row>
    <row r="135" spans="1:27">
      <c r="A135" s="71"/>
      <c r="B135" s="17">
        <v>9</v>
      </c>
      <c r="C135" s="17"/>
      <c r="D135" s="17" t="s">
        <v>5860</v>
      </c>
      <c r="E135" s="17"/>
      <c r="F135" s="17"/>
      <c r="G135" s="321">
        <v>7369621</v>
      </c>
      <c r="H135" s="17"/>
      <c r="I135" s="17"/>
      <c r="J135" s="17"/>
      <c r="K135" s="17"/>
      <c r="L135" s="17"/>
      <c r="M135" s="17"/>
      <c r="N135" s="17"/>
      <c r="O135" s="17"/>
      <c r="P135" s="17"/>
      <c r="Q135" s="17"/>
      <c r="R135" s="17"/>
      <c r="S135" s="17"/>
      <c r="T135" s="17"/>
      <c r="U135" s="17"/>
      <c r="V135" s="17"/>
      <c r="W135" s="17"/>
      <c r="X135" s="17"/>
      <c r="Y135" s="17"/>
      <c r="Z135" s="17"/>
      <c r="AA135" s="17"/>
    </row>
    <row r="136" spans="1:27">
      <c r="A136" s="71"/>
      <c r="B136" s="17">
        <v>10</v>
      </c>
      <c r="C136" s="329"/>
      <c r="D136" s="17" t="s">
        <v>5861</v>
      </c>
      <c r="E136" s="17"/>
      <c r="F136" s="17"/>
      <c r="G136" s="321">
        <v>6646493</v>
      </c>
      <c r="H136" s="17"/>
      <c r="I136" s="17"/>
      <c r="J136" s="17"/>
      <c r="K136" s="17"/>
      <c r="L136" s="17"/>
      <c r="M136" s="17"/>
      <c r="N136" s="17"/>
      <c r="O136" s="17"/>
      <c r="P136" s="17"/>
      <c r="Q136" s="17"/>
      <c r="R136" s="17"/>
      <c r="S136" s="17"/>
      <c r="T136" s="17"/>
      <c r="U136" s="17"/>
      <c r="V136" s="17"/>
      <c r="W136" s="17"/>
      <c r="X136" s="17"/>
      <c r="Y136" s="17"/>
      <c r="Z136" s="17"/>
      <c r="AA136" s="17"/>
    </row>
    <row r="137" spans="1:27">
      <c r="A137" s="71"/>
      <c r="B137" s="17">
        <v>11</v>
      </c>
      <c r="C137" s="17"/>
      <c r="D137" s="17" t="s">
        <v>5862</v>
      </c>
      <c r="E137" s="2054"/>
      <c r="F137" s="2054"/>
      <c r="G137" s="321">
        <v>6064183</v>
      </c>
      <c r="H137" s="17"/>
      <c r="I137" s="17"/>
      <c r="J137" s="17"/>
      <c r="K137" s="17"/>
      <c r="L137" s="17"/>
      <c r="M137" s="17"/>
      <c r="N137" s="17"/>
      <c r="O137" s="17"/>
      <c r="P137" s="17"/>
      <c r="Q137" s="17"/>
      <c r="R137" s="17"/>
      <c r="S137" s="17"/>
      <c r="T137" s="17"/>
      <c r="U137" s="17"/>
      <c r="V137" s="17"/>
      <c r="W137" s="17"/>
      <c r="X137" s="17"/>
      <c r="Y137" s="17"/>
      <c r="Z137" s="17"/>
      <c r="AA137" s="17"/>
    </row>
    <row r="138" spans="1:27">
      <c r="A138" s="71"/>
      <c r="B138" s="17">
        <v>12</v>
      </c>
      <c r="C138" s="17"/>
      <c r="D138" s="17" t="s">
        <v>5863</v>
      </c>
      <c r="E138" s="17"/>
      <c r="F138" s="17"/>
      <c r="G138" s="321">
        <v>5059592</v>
      </c>
      <c r="H138" s="17"/>
      <c r="I138" s="17"/>
      <c r="J138" s="17"/>
      <c r="K138" s="17"/>
      <c r="L138" s="17"/>
      <c r="M138" s="17"/>
      <c r="N138" s="17"/>
      <c r="O138" s="17"/>
      <c r="P138" s="17"/>
      <c r="Q138" s="17"/>
      <c r="R138" s="17"/>
      <c r="S138" s="17"/>
      <c r="T138" s="17"/>
      <c r="U138" s="17"/>
      <c r="V138" s="17"/>
      <c r="W138" s="17"/>
      <c r="X138" s="17"/>
      <c r="Y138" s="17"/>
      <c r="Z138" s="17"/>
      <c r="AA138" s="17"/>
    </row>
    <row r="139" spans="1:27">
      <c r="A139" s="71"/>
      <c r="B139" s="17">
        <v>13</v>
      </c>
      <c r="C139" s="17"/>
      <c r="D139" s="17" t="s">
        <v>5864</v>
      </c>
      <c r="E139" s="17"/>
      <c r="F139" s="17"/>
      <c r="G139" s="321">
        <v>4223247.22</v>
      </c>
      <c r="H139" s="17"/>
      <c r="I139" s="17"/>
      <c r="J139" s="17"/>
      <c r="K139" s="17"/>
      <c r="L139" s="17"/>
      <c r="M139" s="17"/>
      <c r="N139" s="17"/>
      <c r="O139" s="17"/>
      <c r="P139" s="17"/>
      <c r="Q139" s="17"/>
      <c r="R139" s="17"/>
      <c r="S139" s="17"/>
      <c r="T139" s="17"/>
      <c r="U139" s="17"/>
      <c r="V139" s="17"/>
      <c r="W139" s="17"/>
      <c r="X139" s="17"/>
      <c r="Y139" s="17"/>
      <c r="Z139" s="17"/>
      <c r="AA139" s="17"/>
    </row>
    <row r="140" spans="1:27">
      <c r="A140" s="71"/>
      <c r="B140" s="17">
        <v>14</v>
      </c>
      <c r="C140" s="17"/>
      <c r="D140" s="17" t="s">
        <v>5865</v>
      </c>
      <c r="E140" s="17"/>
      <c r="F140" s="17"/>
      <c r="G140" s="321">
        <v>3854384.92</v>
      </c>
      <c r="H140" s="17"/>
      <c r="I140" s="17"/>
      <c r="J140" s="17"/>
      <c r="K140" s="17"/>
      <c r="L140" s="17"/>
      <c r="M140" s="17"/>
      <c r="N140" s="17"/>
      <c r="O140" s="17"/>
      <c r="P140" s="17"/>
      <c r="Q140" s="17"/>
      <c r="R140" s="17"/>
      <c r="S140" s="17"/>
      <c r="T140" s="17"/>
      <c r="U140" s="17"/>
      <c r="V140" s="17"/>
      <c r="W140" s="17"/>
      <c r="X140" s="17"/>
      <c r="Y140" s="17"/>
      <c r="Z140" s="17"/>
      <c r="AA140" s="17"/>
    </row>
    <row r="141" spans="1:27">
      <c r="A141" s="71"/>
      <c r="B141" s="17">
        <v>15</v>
      </c>
      <c r="C141" s="17"/>
      <c r="D141" s="17" t="s">
        <v>5866</v>
      </c>
      <c r="E141" s="17"/>
      <c r="F141" s="17"/>
      <c r="G141" s="321">
        <v>3640900</v>
      </c>
      <c r="H141" s="17"/>
      <c r="I141" s="17"/>
      <c r="J141" s="17"/>
      <c r="K141" s="17"/>
      <c r="L141" s="17"/>
      <c r="M141" s="17"/>
      <c r="N141" s="17"/>
      <c r="O141" s="17"/>
      <c r="P141" s="17"/>
      <c r="Q141" s="17"/>
      <c r="R141" s="17"/>
      <c r="S141" s="17"/>
      <c r="T141" s="17"/>
      <c r="U141" s="17"/>
      <c r="V141" s="17"/>
      <c r="W141" s="17"/>
      <c r="X141" s="17"/>
      <c r="Y141" s="17"/>
      <c r="Z141" s="17"/>
      <c r="AA141" s="17"/>
    </row>
    <row r="142" spans="1:27">
      <c r="A142" s="71"/>
      <c r="B142" s="17">
        <v>16</v>
      </c>
      <c r="C142" s="17"/>
      <c r="D142" s="17" t="s">
        <v>5867</v>
      </c>
      <c r="E142" s="17"/>
      <c r="F142" s="17"/>
      <c r="G142" s="321">
        <v>3184836.8</v>
      </c>
      <c r="H142" s="17"/>
      <c r="I142" s="17"/>
      <c r="J142" s="17"/>
      <c r="K142" s="17"/>
      <c r="L142" s="17"/>
      <c r="M142" s="17"/>
      <c r="N142" s="17"/>
      <c r="O142" s="17"/>
      <c r="P142" s="17"/>
      <c r="Q142" s="17"/>
      <c r="R142" s="17"/>
      <c r="S142" s="17"/>
      <c r="T142" s="17"/>
      <c r="U142" s="17"/>
      <c r="V142" s="17"/>
      <c r="W142" s="17"/>
      <c r="X142" s="17"/>
      <c r="Y142" s="17"/>
      <c r="Z142" s="17"/>
      <c r="AA142" s="17"/>
    </row>
    <row r="143" spans="1:27">
      <c r="A143" s="71"/>
      <c r="B143" s="17">
        <v>17</v>
      </c>
      <c r="C143" s="17"/>
      <c r="D143" s="17" t="s">
        <v>5868</v>
      </c>
      <c r="E143" s="17"/>
      <c r="F143" s="17"/>
      <c r="G143" s="321">
        <v>2868218</v>
      </c>
      <c r="H143" s="17"/>
      <c r="I143" s="17"/>
      <c r="J143" s="17"/>
      <c r="K143" s="17"/>
      <c r="L143" s="17"/>
      <c r="M143" s="17"/>
      <c r="N143" s="17"/>
      <c r="O143" s="17"/>
      <c r="P143" s="17"/>
      <c r="Q143" s="17"/>
      <c r="R143" s="17"/>
      <c r="S143" s="17"/>
      <c r="T143" s="17"/>
      <c r="U143" s="17"/>
      <c r="V143" s="17"/>
      <c r="W143" s="17"/>
      <c r="X143" s="17"/>
      <c r="Y143" s="17"/>
      <c r="Z143" s="17"/>
      <c r="AA143" s="17"/>
    </row>
    <row r="144" spans="1:27">
      <c r="A144" s="71"/>
      <c r="B144" s="17">
        <v>18</v>
      </c>
      <c r="C144" s="17"/>
      <c r="D144" s="17" t="s">
        <v>5869</v>
      </c>
      <c r="E144" s="17"/>
      <c r="F144" s="17"/>
      <c r="G144" s="321">
        <v>2756255</v>
      </c>
      <c r="H144" s="17"/>
      <c r="I144" s="17"/>
      <c r="J144" s="17"/>
      <c r="K144" s="17"/>
      <c r="L144" s="17"/>
      <c r="M144" s="17"/>
      <c r="N144" s="17"/>
      <c r="O144" s="17"/>
      <c r="P144" s="17"/>
      <c r="Q144" s="17"/>
      <c r="R144" s="17"/>
      <c r="S144" s="17"/>
      <c r="T144" s="17"/>
      <c r="U144" s="17"/>
      <c r="V144" s="17"/>
      <c r="W144" s="17"/>
      <c r="X144" s="17"/>
      <c r="Y144" s="17"/>
      <c r="Z144" s="17"/>
      <c r="AA144" s="17"/>
    </row>
    <row r="145" spans="1:27">
      <c r="A145" s="71"/>
      <c r="B145" s="17">
        <v>19</v>
      </c>
      <c r="C145" s="17"/>
      <c r="D145" s="17" t="s">
        <v>5870</v>
      </c>
      <c r="E145" s="17"/>
      <c r="F145" s="17"/>
      <c r="G145" s="321">
        <v>2671933.19</v>
      </c>
      <c r="H145" s="17"/>
      <c r="I145" s="17"/>
      <c r="J145" s="17"/>
      <c r="K145" s="17"/>
      <c r="L145" s="17"/>
      <c r="M145" s="17"/>
      <c r="N145" s="17"/>
      <c r="O145" s="17"/>
      <c r="P145" s="17"/>
      <c r="Q145" s="17"/>
      <c r="R145" s="17"/>
      <c r="S145" s="17"/>
      <c r="T145" s="17"/>
      <c r="U145" s="17"/>
      <c r="V145" s="17"/>
      <c r="W145" s="17"/>
      <c r="X145" s="17"/>
      <c r="Y145" s="17"/>
      <c r="Z145" s="17"/>
      <c r="AA145" s="17"/>
    </row>
    <row r="146" spans="1:27">
      <c r="A146" s="71"/>
      <c r="B146" s="17">
        <v>20</v>
      </c>
      <c r="C146" s="17"/>
      <c r="D146" s="17" t="s">
        <v>5871</v>
      </c>
      <c r="E146" s="17"/>
      <c r="F146" s="17"/>
      <c r="G146" s="321">
        <v>2534729</v>
      </c>
      <c r="H146" s="17"/>
      <c r="I146" s="17"/>
      <c r="J146" s="17"/>
      <c r="K146" s="17"/>
      <c r="L146" s="17"/>
      <c r="M146" s="17"/>
      <c r="N146" s="17"/>
      <c r="O146" s="17"/>
      <c r="P146" s="17"/>
      <c r="Q146" s="17"/>
      <c r="R146" s="17"/>
      <c r="S146" s="17"/>
      <c r="T146" s="17"/>
      <c r="U146" s="17"/>
      <c r="V146" s="17"/>
      <c r="W146" s="17"/>
      <c r="X146" s="17"/>
      <c r="Y146" s="17"/>
      <c r="Z146" s="17"/>
      <c r="AA146" s="17"/>
    </row>
    <row r="147" spans="1:27">
      <c r="A147" s="71"/>
      <c r="B147" s="17">
        <v>21</v>
      </c>
      <c r="C147" s="17"/>
      <c r="D147" s="17" t="s">
        <v>5872</v>
      </c>
      <c r="E147" s="17"/>
      <c r="F147" s="17"/>
      <c r="G147" s="321">
        <v>2356258.31</v>
      </c>
      <c r="H147" s="17"/>
      <c r="I147" s="17"/>
      <c r="J147" s="17"/>
      <c r="K147" s="17"/>
      <c r="L147" s="17"/>
      <c r="M147" s="17"/>
      <c r="N147" s="17"/>
      <c r="O147" s="17"/>
      <c r="P147" s="17"/>
      <c r="Q147" s="17"/>
      <c r="R147" s="17"/>
      <c r="S147" s="17"/>
      <c r="T147" s="17"/>
      <c r="U147" s="17"/>
      <c r="V147" s="17"/>
      <c r="W147" s="17"/>
      <c r="X147" s="17"/>
      <c r="Y147" s="17"/>
      <c r="Z147" s="17"/>
      <c r="AA147" s="17"/>
    </row>
    <row r="148" spans="1:27">
      <c r="A148" s="71"/>
      <c r="B148" s="17">
        <v>22</v>
      </c>
      <c r="C148" s="17"/>
      <c r="D148" s="17" t="s">
        <v>5873</v>
      </c>
      <c r="E148" s="17"/>
      <c r="F148" s="17"/>
      <c r="G148" s="321">
        <v>2160555</v>
      </c>
      <c r="H148" s="17"/>
      <c r="I148" s="17"/>
      <c r="J148" s="17"/>
      <c r="K148" s="17"/>
      <c r="L148" s="17"/>
      <c r="M148" s="17"/>
      <c r="N148" s="17"/>
      <c r="O148" s="17"/>
      <c r="P148" s="17"/>
      <c r="Q148" s="17"/>
      <c r="R148" s="17"/>
      <c r="S148" s="17"/>
      <c r="T148" s="17"/>
      <c r="U148" s="17"/>
      <c r="V148" s="17"/>
      <c r="W148" s="17"/>
      <c r="X148" s="17"/>
      <c r="Y148" s="17"/>
      <c r="Z148" s="17"/>
      <c r="AA148" s="17"/>
    </row>
    <row r="149" spans="1:27">
      <c r="A149" s="71"/>
      <c r="B149" s="17">
        <v>23</v>
      </c>
      <c r="C149" s="17"/>
      <c r="D149" s="17" t="s">
        <v>5874</v>
      </c>
      <c r="E149" s="17"/>
      <c r="F149" s="17"/>
      <c r="G149" s="321">
        <v>2141312.02</v>
      </c>
      <c r="H149" s="17"/>
      <c r="I149" s="17"/>
      <c r="J149" s="17"/>
      <c r="K149" s="17"/>
      <c r="L149" s="17"/>
      <c r="M149" s="17"/>
      <c r="N149" s="17"/>
      <c r="O149" s="17"/>
      <c r="P149" s="17"/>
      <c r="Q149" s="17"/>
      <c r="R149" s="17"/>
      <c r="S149" s="17"/>
      <c r="T149" s="17"/>
      <c r="U149" s="17"/>
      <c r="V149" s="17"/>
      <c r="W149" s="17"/>
      <c r="X149" s="17"/>
      <c r="Y149" s="17"/>
      <c r="Z149" s="17"/>
      <c r="AA149" s="17"/>
    </row>
    <row r="150" spans="1:27">
      <c r="A150" s="71"/>
      <c r="B150" s="17">
        <v>24</v>
      </c>
      <c r="C150" s="17"/>
      <c r="D150" s="17" t="s">
        <v>5875</v>
      </c>
      <c r="E150" s="17"/>
      <c r="F150" s="17"/>
      <c r="G150" s="321">
        <v>2030435.84</v>
      </c>
      <c r="H150" s="17"/>
      <c r="I150" s="17"/>
      <c r="J150" s="17"/>
      <c r="K150" s="17"/>
      <c r="L150" s="17"/>
      <c r="M150" s="17"/>
      <c r="N150" s="17"/>
      <c r="O150" s="17"/>
      <c r="P150" s="17"/>
      <c r="Q150" s="17"/>
      <c r="R150" s="17"/>
      <c r="S150" s="17"/>
      <c r="T150" s="17"/>
      <c r="U150" s="17"/>
      <c r="V150" s="17"/>
      <c r="W150" s="17"/>
      <c r="X150" s="17"/>
      <c r="Y150" s="17"/>
      <c r="Z150" s="17"/>
      <c r="AA150" s="17"/>
    </row>
    <row r="151" spans="1:27">
      <c r="A151" s="71"/>
      <c r="B151" s="17">
        <v>25</v>
      </c>
      <c r="C151" s="17"/>
      <c r="D151" s="17" t="s">
        <v>5876</v>
      </c>
      <c r="E151" s="17"/>
      <c r="F151" s="17"/>
      <c r="G151" s="321">
        <v>1973410</v>
      </c>
      <c r="H151" s="17"/>
      <c r="I151" s="17"/>
      <c r="J151" s="17"/>
      <c r="K151" s="17"/>
      <c r="L151" s="17"/>
      <c r="M151" s="17"/>
      <c r="N151" s="17"/>
      <c r="O151" s="17"/>
      <c r="P151" s="17"/>
      <c r="Q151" s="17"/>
      <c r="R151" s="17"/>
      <c r="S151" s="17"/>
      <c r="T151" s="17"/>
      <c r="U151" s="17"/>
      <c r="V151" s="17"/>
      <c r="W151" s="17"/>
      <c r="X151" s="17"/>
      <c r="Y151" s="17"/>
      <c r="Z151" s="17"/>
      <c r="AA151" s="17"/>
    </row>
    <row r="152" spans="1:27">
      <c r="A152" s="71"/>
      <c r="B152" s="17">
        <v>26</v>
      </c>
      <c r="C152" s="17"/>
      <c r="D152" s="17" t="s">
        <v>5877</v>
      </c>
      <c r="E152" s="17"/>
      <c r="F152" s="17"/>
      <c r="G152" s="321">
        <v>1852380.57</v>
      </c>
      <c r="H152" s="17"/>
      <c r="I152" s="17"/>
      <c r="J152" s="17"/>
      <c r="K152" s="17"/>
      <c r="L152" s="17"/>
      <c r="M152" s="17"/>
      <c r="N152" s="17"/>
      <c r="O152" s="17"/>
      <c r="P152" s="17"/>
      <c r="Q152" s="17"/>
      <c r="R152" s="17"/>
      <c r="S152" s="17"/>
      <c r="T152" s="17"/>
      <c r="U152" s="17"/>
      <c r="V152" s="17"/>
      <c r="W152" s="17"/>
      <c r="X152" s="17"/>
      <c r="Y152" s="17"/>
      <c r="Z152" s="17"/>
      <c r="AA152" s="17"/>
    </row>
    <row r="153" spans="1:27">
      <c r="A153" s="71"/>
      <c r="B153" s="17">
        <v>27</v>
      </c>
      <c r="C153" s="17"/>
      <c r="D153" s="17" t="s">
        <v>5878</v>
      </c>
      <c r="E153" s="17"/>
      <c r="F153" s="17"/>
      <c r="G153" s="321">
        <v>1684083.6</v>
      </c>
      <c r="H153" s="17"/>
      <c r="I153" s="17"/>
      <c r="J153" s="17"/>
      <c r="K153" s="17"/>
      <c r="L153" s="17"/>
      <c r="M153" s="17"/>
      <c r="N153" s="17"/>
      <c r="O153" s="17"/>
      <c r="P153" s="17"/>
      <c r="Q153" s="17"/>
      <c r="R153" s="17"/>
      <c r="S153" s="17"/>
      <c r="T153" s="17"/>
      <c r="U153" s="17"/>
      <c r="V153" s="17"/>
      <c r="W153" s="17"/>
      <c r="X153" s="17"/>
      <c r="Y153" s="17"/>
      <c r="Z153" s="17"/>
      <c r="AA153" s="17"/>
    </row>
    <row r="154" spans="1:27">
      <c r="A154" s="71"/>
      <c r="B154" s="17">
        <v>28</v>
      </c>
      <c r="C154" s="17"/>
      <c r="D154" s="17" t="s">
        <v>5879</v>
      </c>
      <c r="E154" s="17"/>
      <c r="F154" s="17"/>
      <c r="G154" s="321">
        <v>1550212.93</v>
      </c>
      <c r="H154" s="17"/>
      <c r="I154" s="17"/>
      <c r="J154" s="17"/>
      <c r="K154" s="17"/>
      <c r="L154" s="17"/>
      <c r="M154" s="17"/>
      <c r="N154" s="17"/>
      <c r="O154" s="17"/>
      <c r="P154" s="17"/>
      <c r="Q154" s="17"/>
      <c r="R154" s="17"/>
      <c r="S154" s="17"/>
      <c r="T154" s="17"/>
      <c r="U154" s="17"/>
      <c r="V154" s="17"/>
      <c r="W154" s="17"/>
      <c r="X154" s="17"/>
      <c r="Y154" s="17"/>
      <c r="Z154" s="17"/>
      <c r="AA154" s="17"/>
    </row>
    <row r="155" spans="1:27">
      <c r="A155" s="71"/>
      <c r="B155" s="17">
        <v>29</v>
      </c>
      <c r="C155" s="17"/>
      <c r="D155" s="17" t="s">
        <v>5880</v>
      </c>
      <c r="E155" s="17"/>
      <c r="F155" s="17"/>
      <c r="G155" s="321">
        <v>1398144</v>
      </c>
      <c r="H155" s="17"/>
      <c r="I155" s="17"/>
      <c r="J155" s="17"/>
      <c r="K155" s="17"/>
      <c r="L155" s="17"/>
      <c r="M155" s="17"/>
      <c r="N155" s="17"/>
      <c r="O155" s="17"/>
      <c r="P155" s="17"/>
      <c r="Q155" s="17"/>
      <c r="R155" s="17"/>
      <c r="S155" s="17"/>
      <c r="T155" s="17"/>
      <c r="U155" s="17"/>
      <c r="V155" s="17"/>
      <c r="W155" s="17"/>
      <c r="X155" s="17"/>
      <c r="Y155" s="17"/>
      <c r="Z155" s="17"/>
      <c r="AA155" s="17"/>
    </row>
    <row r="156" spans="1:27">
      <c r="A156" s="71"/>
      <c r="B156" s="17">
        <v>30</v>
      </c>
      <c r="C156" s="17"/>
      <c r="D156" s="17" t="s">
        <v>5881</v>
      </c>
      <c r="E156" s="17"/>
      <c r="F156" s="17"/>
      <c r="G156" s="321">
        <v>1226520.68</v>
      </c>
      <c r="H156" s="17"/>
      <c r="I156" s="17"/>
      <c r="J156" s="17"/>
      <c r="K156" s="17"/>
      <c r="L156" s="17"/>
      <c r="M156" s="17"/>
      <c r="N156" s="17"/>
      <c r="O156" s="17"/>
      <c r="P156" s="17"/>
      <c r="Q156" s="17"/>
      <c r="R156" s="17"/>
      <c r="S156" s="17"/>
      <c r="T156" s="17"/>
      <c r="U156" s="17"/>
      <c r="V156" s="17"/>
      <c r="W156" s="17"/>
      <c r="X156" s="17"/>
      <c r="Y156" s="17"/>
      <c r="Z156" s="17"/>
      <c r="AA156" s="17"/>
    </row>
    <row r="157" spans="1:27">
      <c r="A157" s="71"/>
      <c r="B157" s="17">
        <v>31</v>
      </c>
      <c r="C157" s="17"/>
      <c r="D157" s="17" t="s">
        <v>5882</v>
      </c>
      <c r="E157" s="17"/>
      <c r="F157" s="17"/>
      <c r="G157" s="321">
        <v>1210524.55</v>
      </c>
      <c r="H157" s="17"/>
      <c r="I157" s="17"/>
      <c r="J157" s="17"/>
      <c r="K157" s="17"/>
      <c r="L157" s="17"/>
      <c r="M157" s="17"/>
      <c r="N157" s="17"/>
      <c r="O157" s="17"/>
      <c r="P157" s="17"/>
      <c r="Q157" s="17"/>
      <c r="R157" s="17"/>
      <c r="S157" s="17"/>
      <c r="T157" s="17"/>
      <c r="U157" s="17"/>
      <c r="V157" s="17"/>
      <c r="W157" s="17"/>
      <c r="X157" s="17"/>
      <c r="Y157" s="17"/>
      <c r="Z157" s="17"/>
      <c r="AA157" s="17"/>
    </row>
    <row r="158" spans="1:27">
      <c r="A158" s="71"/>
      <c r="B158" s="17">
        <v>32</v>
      </c>
      <c r="C158" s="17"/>
      <c r="D158" s="17" t="s">
        <v>5883</v>
      </c>
      <c r="E158" s="17"/>
      <c r="F158" s="17"/>
      <c r="G158" s="321">
        <v>1145089.08</v>
      </c>
      <c r="H158" s="17"/>
      <c r="I158" s="17"/>
      <c r="J158" s="17"/>
      <c r="K158" s="17"/>
      <c r="L158" s="17"/>
      <c r="M158" s="17"/>
      <c r="N158" s="17"/>
      <c r="O158" s="17"/>
      <c r="P158" s="17"/>
      <c r="Q158" s="17"/>
      <c r="R158" s="17"/>
      <c r="S158" s="17"/>
      <c r="T158" s="17"/>
      <c r="U158" s="17"/>
      <c r="V158" s="17"/>
      <c r="W158" s="17"/>
      <c r="X158" s="17"/>
      <c r="Y158" s="17"/>
      <c r="Z158" s="17"/>
      <c r="AA158" s="17"/>
    </row>
    <row r="159" spans="1:27">
      <c r="A159" s="71"/>
      <c r="B159" s="17">
        <v>33</v>
      </c>
      <c r="C159" s="17"/>
      <c r="D159" s="17" t="s">
        <v>5884</v>
      </c>
      <c r="E159" s="17"/>
      <c r="F159" s="17"/>
      <c r="G159" s="321">
        <v>1023493</v>
      </c>
      <c r="H159" s="17"/>
      <c r="I159" s="17"/>
      <c r="J159" s="17"/>
      <c r="K159" s="17"/>
      <c r="L159" s="17"/>
      <c r="M159" s="17"/>
      <c r="N159" s="17"/>
      <c r="O159" s="17"/>
      <c r="P159" s="17"/>
      <c r="Q159" s="17"/>
      <c r="R159" s="17"/>
      <c r="S159" s="17"/>
      <c r="T159" s="17"/>
      <c r="U159" s="17"/>
      <c r="V159" s="17"/>
      <c r="W159" s="17"/>
      <c r="X159" s="17"/>
      <c r="Y159" s="17"/>
      <c r="Z159" s="17"/>
      <c r="AA159" s="17"/>
    </row>
    <row r="160" spans="1:27">
      <c r="A160" s="71"/>
      <c r="B160" s="17">
        <v>34</v>
      </c>
      <c r="C160" s="17"/>
      <c r="D160" s="17" t="s">
        <v>5885</v>
      </c>
      <c r="E160" s="17"/>
      <c r="F160" s="17"/>
      <c r="G160" s="321">
        <v>1020668</v>
      </c>
      <c r="H160" s="17"/>
      <c r="I160" s="17"/>
      <c r="J160" s="17"/>
      <c r="K160" s="17"/>
      <c r="L160" s="17"/>
      <c r="M160" s="17"/>
      <c r="N160" s="17"/>
      <c r="O160" s="17"/>
      <c r="P160" s="17"/>
      <c r="Q160" s="17"/>
      <c r="R160" s="17"/>
      <c r="S160" s="17"/>
      <c r="T160" s="17"/>
      <c r="U160" s="17"/>
      <c r="V160" s="17"/>
      <c r="W160" s="17"/>
      <c r="X160" s="17"/>
      <c r="Y160" s="17"/>
      <c r="Z160" s="17"/>
      <c r="AA160" s="17"/>
    </row>
    <row r="161" spans="1:27">
      <c r="A161" s="71"/>
      <c r="B161" s="17">
        <v>35</v>
      </c>
      <c r="C161" s="17"/>
      <c r="D161" s="17" t="s">
        <v>5886</v>
      </c>
      <c r="E161" s="17"/>
      <c r="F161" s="17"/>
      <c r="G161" s="321">
        <v>1005507.67</v>
      </c>
      <c r="H161" s="17"/>
      <c r="I161" s="17"/>
      <c r="J161" s="17"/>
      <c r="K161" s="17"/>
      <c r="L161" s="17"/>
      <c r="M161" s="17"/>
      <c r="N161" s="17"/>
      <c r="O161" s="17"/>
      <c r="P161" s="17"/>
      <c r="Q161" s="17"/>
      <c r="R161" s="17"/>
      <c r="S161" s="17"/>
      <c r="T161" s="17"/>
      <c r="U161" s="17"/>
      <c r="V161" s="17"/>
      <c r="W161" s="17"/>
      <c r="X161" s="17"/>
      <c r="Y161" s="17"/>
      <c r="Z161" s="17"/>
      <c r="AA161" s="17"/>
    </row>
    <row r="162" spans="1:27" ht="15.75">
      <c r="A162" s="71"/>
      <c r="B162" s="17">
        <v>36</v>
      </c>
      <c r="C162" s="17"/>
      <c r="D162" s="17" t="s">
        <v>4223</v>
      </c>
      <c r="E162" s="17"/>
      <c r="F162" s="17"/>
      <c r="G162" s="321">
        <v>34670415.034939021</v>
      </c>
      <c r="H162" s="17"/>
      <c r="I162" s="739"/>
      <c r="J162" s="17"/>
      <c r="K162" s="17"/>
      <c r="L162" s="17"/>
      <c r="M162" s="17"/>
      <c r="N162" s="17"/>
      <c r="O162" s="17"/>
      <c r="P162" s="17"/>
      <c r="Q162" s="17"/>
      <c r="R162" s="17"/>
      <c r="S162" s="17"/>
      <c r="T162" s="17"/>
      <c r="U162" s="17"/>
      <c r="V162" s="17"/>
      <c r="W162" s="17"/>
      <c r="X162" s="17"/>
      <c r="Y162" s="17"/>
      <c r="Z162" s="17"/>
      <c r="AA162" s="17"/>
    </row>
    <row r="163" spans="1:27">
      <c r="A163" s="71"/>
      <c r="B163" s="17">
        <v>37</v>
      </c>
      <c r="C163" s="17"/>
      <c r="D163" s="17"/>
      <c r="E163" s="17" t="s">
        <v>1255</v>
      </c>
      <c r="F163" s="17"/>
      <c r="G163" s="303">
        <f>SUM(G129:G162)</f>
        <v>207237593.41493905</v>
      </c>
      <c r="H163" s="17"/>
      <c r="I163" s="2161"/>
      <c r="J163" s="2161"/>
      <c r="K163" s="356"/>
      <c r="L163" s="17"/>
      <c r="M163" s="17"/>
      <c r="N163" s="17"/>
      <c r="O163" s="17"/>
      <c r="P163" s="17"/>
      <c r="Q163" s="17"/>
      <c r="R163" s="17"/>
      <c r="S163" s="17"/>
      <c r="T163" s="17"/>
      <c r="U163" s="17"/>
      <c r="V163" s="17"/>
      <c r="W163" s="17"/>
      <c r="X163" s="17"/>
      <c r="Y163" s="17"/>
      <c r="Z163" s="17"/>
      <c r="AA163" s="17"/>
    </row>
    <row r="164" spans="1:27">
      <c r="A164" s="71"/>
      <c r="B164" s="17">
        <v>38</v>
      </c>
      <c r="C164" s="17"/>
      <c r="D164" s="17"/>
      <c r="E164" s="17"/>
      <c r="F164" s="17"/>
      <c r="G164" s="321"/>
      <c r="H164" s="17"/>
      <c r="I164" s="2161"/>
      <c r="J164" s="2161"/>
      <c r="K164" s="356"/>
      <c r="L164" s="17"/>
      <c r="M164" s="17"/>
      <c r="N164" s="17"/>
      <c r="O164" s="17"/>
      <c r="P164" s="17"/>
      <c r="Q164" s="17"/>
      <c r="R164" s="17"/>
      <c r="S164" s="17"/>
      <c r="T164" s="17"/>
      <c r="U164" s="17"/>
      <c r="V164" s="17"/>
      <c r="W164" s="17"/>
      <c r="X164" s="17"/>
      <c r="Y164" s="17"/>
      <c r="Z164" s="17"/>
      <c r="AA164" s="17"/>
    </row>
    <row r="165" spans="1:27">
      <c r="A165" s="71"/>
      <c r="B165" s="17">
        <v>39</v>
      </c>
      <c r="C165" s="17"/>
      <c r="D165" s="331" t="s">
        <v>3209</v>
      </c>
      <c r="E165" s="17"/>
      <c r="F165" s="17"/>
      <c r="G165" s="321"/>
      <c r="H165" s="17"/>
      <c r="I165" s="2224"/>
      <c r="J165" s="2224"/>
      <c r="K165" s="2224"/>
      <c r="L165" s="17"/>
      <c r="M165" s="17"/>
      <c r="N165" s="17"/>
      <c r="O165" s="17"/>
      <c r="P165" s="17"/>
      <c r="Q165" s="17"/>
      <c r="R165" s="17"/>
      <c r="S165" s="17"/>
      <c r="T165" s="17"/>
      <c r="U165" s="17"/>
      <c r="V165" s="17"/>
      <c r="W165" s="17"/>
      <c r="X165" s="17"/>
      <c r="Y165" s="17"/>
      <c r="Z165" s="17"/>
      <c r="AA165" s="17"/>
    </row>
    <row r="166" spans="1:27">
      <c r="A166" s="71"/>
      <c r="B166" s="17">
        <v>40</v>
      </c>
      <c r="C166" s="17"/>
      <c r="D166" s="17" t="s">
        <v>5887</v>
      </c>
      <c r="E166" s="17"/>
      <c r="F166" s="17"/>
      <c r="G166" s="321">
        <v>2393021.6</v>
      </c>
      <c r="H166" s="17"/>
      <c r="I166" s="17"/>
      <c r="J166" s="17"/>
      <c r="K166" s="17"/>
      <c r="L166" s="17"/>
      <c r="M166" s="17"/>
      <c r="N166" s="17"/>
      <c r="O166" s="17"/>
      <c r="P166" s="17"/>
      <c r="Q166" s="17"/>
      <c r="R166" s="17"/>
      <c r="S166" s="17"/>
      <c r="T166" s="17"/>
      <c r="U166" s="17"/>
      <c r="V166" s="17"/>
      <c r="W166" s="17"/>
      <c r="X166" s="17"/>
      <c r="Y166" s="17"/>
      <c r="Z166" s="17"/>
      <c r="AA166" s="17"/>
    </row>
    <row r="167" spans="1:27">
      <c r="A167" s="71"/>
      <c r="B167" s="17">
        <v>41</v>
      </c>
      <c r="C167" s="17"/>
      <c r="D167" s="17" t="s">
        <v>5888</v>
      </c>
      <c r="E167" s="17"/>
      <c r="F167" s="17"/>
      <c r="G167" s="321">
        <v>2371094.2000000002</v>
      </c>
      <c r="H167" s="17"/>
      <c r="I167" s="17"/>
      <c r="J167" s="17"/>
      <c r="K167" s="17"/>
      <c r="L167" s="17"/>
      <c r="M167" s="17"/>
      <c r="N167" s="17"/>
      <c r="O167" s="17"/>
      <c r="P167" s="17"/>
      <c r="Q167" s="17"/>
      <c r="R167" s="17"/>
      <c r="S167" s="17"/>
      <c r="T167" s="17"/>
      <c r="U167" s="17"/>
      <c r="V167" s="17"/>
      <c r="W167" s="17"/>
      <c r="X167" s="17"/>
      <c r="Y167" s="17"/>
      <c r="Z167" s="17"/>
      <c r="AA167" s="17"/>
    </row>
    <row r="168" spans="1:27">
      <c r="A168" s="71"/>
      <c r="B168" s="17">
        <v>42</v>
      </c>
      <c r="C168" s="17"/>
      <c r="D168" s="17" t="s">
        <v>4223</v>
      </c>
      <c r="E168" s="17"/>
      <c r="F168" s="17"/>
      <c r="G168" s="321">
        <f>5252125.71001372+1</f>
        <v>5252126.7100137202</v>
      </c>
      <c r="H168" s="17"/>
      <c r="I168" s="17"/>
      <c r="J168" s="17"/>
      <c r="K168" s="17"/>
      <c r="L168" s="17"/>
      <c r="M168" s="17"/>
      <c r="N168" s="17"/>
      <c r="O168" s="17"/>
      <c r="P168" s="17"/>
      <c r="Q168" s="17"/>
      <c r="R168" s="17"/>
      <c r="S168" s="17"/>
      <c r="T168" s="17"/>
      <c r="U168" s="17"/>
      <c r="V168" s="17"/>
      <c r="W168" s="17"/>
      <c r="X168" s="17"/>
      <c r="Y168" s="17"/>
      <c r="Z168" s="17"/>
      <c r="AA168" s="17"/>
    </row>
    <row r="169" spans="1:27">
      <c r="A169" s="71"/>
      <c r="B169" s="17">
        <v>43</v>
      </c>
      <c r="C169" s="17"/>
      <c r="D169" s="17"/>
      <c r="E169" s="17" t="s">
        <v>1255</v>
      </c>
      <c r="F169" s="17"/>
      <c r="G169" s="303">
        <f>SUM(G166:G168)</f>
        <v>10016242.510013722</v>
      </c>
      <c r="H169" s="17"/>
      <c r="I169" s="17"/>
      <c r="J169" s="17"/>
      <c r="K169" s="17"/>
      <c r="L169" s="17"/>
      <c r="M169" s="17"/>
      <c r="N169" s="17"/>
      <c r="O169" s="17"/>
      <c r="P169" s="17"/>
      <c r="Q169" s="17"/>
      <c r="R169" s="17"/>
      <c r="S169" s="17"/>
      <c r="T169" s="17"/>
      <c r="U169" s="17"/>
      <c r="V169" s="17"/>
      <c r="W169" s="17"/>
      <c r="X169" s="17"/>
      <c r="Y169" s="17"/>
      <c r="Z169" s="17"/>
      <c r="AA169" s="17"/>
    </row>
    <row r="170" spans="1:27">
      <c r="A170" s="71"/>
      <c r="B170" s="17">
        <v>44</v>
      </c>
      <c r="C170" s="17"/>
      <c r="D170" s="2059" t="s">
        <v>2497</v>
      </c>
      <c r="E170" s="17"/>
      <c r="F170" s="17"/>
      <c r="G170" s="303">
        <f>G169+G163</f>
        <v>217253835.92495278</v>
      </c>
      <c r="H170" s="17"/>
      <c r="I170" s="17"/>
      <c r="J170" s="17"/>
      <c r="K170" s="17"/>
      <c r="L170" s="17"/>
      <c r="M170" s="17"/>
      <c r="N170" s="17"/>
      <c r="O170" s="17"/>
      <c r="P170" s="17"/>
      <c r="Q170" s="17"/>
      <c r="R170" s="17"/>
      <c r="S170" s="17"/>
      <c r="T170" s="17"/>
      <c r="U170" s="17"/>
      <c r="V170" s="17"/>
      <c r="W170" s="17"/>
      <c r="X170" s="17"/>
      <c r="Y170" s="17"/>
      <c r="Z170" s="17"/>
      <c r="AA170" s="17"/>
    </row>
    <row r="171" spans="1:27" ht="15.75">
      <c r="A171" s="71"/>
      <c r="B171" s="17">
        <v>45</v>
      </c>
      <c r="C171" s="17"/>
      <c r="D171" s="2059"/>
      <c r="E171" s="17"/>
      <c r="F171" s="17"/>
      <c r="G171" s="303"/>
      <c r="H171" s="17"/>
      <c r="I171" s="739"/>
      <c r="J171" s="17"/>
      <c r="K171" s="17"/>
      <c r="L171" s="17"/>
      <c r="M171" s="17"/>
      <c r="N171" s="17"/>
      <c r="O171" s="17"/>
      <c r="P171" s="17"/>
      <c r="Q171" s="17"/>
      <c r="R171" s="17"/>
      <c r="S171" s="17"/>
      <c r="T171" s="17"/>
      <c r="U171" s="17"/>
      <c r="V171" s="17"/>
      <c r="W171" s="17"/>
      <c r="X171" s="17"/>
      <c r="Y171" s="17"/>
      <c r="Z171" s="17"/>
      <c r="AA171" s="17"/>
    </row>
    <row r="172" spans="1:27">
      <c r="A172" s="71"/>
      <c r="B172" s="17">
        <v>46</v>
      </c>
      <c r="C172" s="17"/>
      <c r="D172" s="2059" t="s">
        <v>205</v>
      </c>
      <c r="E172" s="17"/>
      <c r="F172" s="17"/>
      <c r="G172" s="303">
        <f>SUM(G170,G88)</f>
        <v>436096750.23844993</v>
      </c>
      <c r="H172" s="17"/>
      <c r="I172" s="356"/>
      <c r="J172" s="17"/>
      <c r="K172" s="17"/>
      <c r="L172" s="17"/>
      <c r="M172" s="17"/>
      <c r="N172" s="17"/>
      <c r="O172" s="17"/>
      <c r="P172" s="17"/>
      <c r="Q172" s="17"/>
      <c r="R172" s="17"/>
      <c r="S172" s="17"/>
      <c r="T172" s="17"/>
      <c r="U172" s="17"/>
      <c r="V172" s="17"/>
      <c r="W172" s="17"/>
      <c r="X172" s="17"/>
      <c r="Y172" s="17"/>
      <c r="Z172" s="17"/>
      <c r="AA172" s="17"/>
    </row>
    <row r="173" spans="1:27">
      <c r="A173" s="71"/>
      <c r="B173" s="17">
        <v>47</v>
      </c>
      <c r="C173" s="17"/>
      <c r="D173" s="17"/>
      <c r="E173" s="17"/>
      <c r="F173" s="17"/>
      <c r="G173" s="321"/>
      <c r="H173" s="17"/>
      <c r="I173" s="356"/>
      <c r="J173" s="17"/>
      <c r="K173" s="17"/>
      <c r="L173" s="17"/>
      <c r="M173" s="17"/>
      <c r="N173" s="17"/>
      <c r="O173" s="17"/>
      <c r="P173" s="17"/>
      <c r="Q173" s="17"/>
      <c r="R173" s="17"/>
      <c r="S173" s="17"/>
      <c r="T173" s="17"/>
      <c r="U173" s="17"/>
      <c r="V173" s="17"/>
      <c r="W173" s="17"/>
      <c r="X173" s="17"/>
      <c r="Y173" s="17"/>
      <c r="Z173" s="17"/>
      <c r="AA173" s="17"/>
    </row>
    <row r="174" spans="1:27">
      <c r="A174" s="71"/>
      <c r="B174" s="17">
        <v>48</v>
      </c>
      <c r="C174" s="17"/>
      <c r="D174" s="17"/>
      <c r="E174" s="17"/>
      <c r="F174" s="17"/>
      <c r="G174" s="321"/>
      <c r="H174" s="17"/>
      <c r="I174" s="17"/>
      <c r="J174" s="17"/>
      <c r="K174" s="17"/>
      <c r="L174" s="17"/>
      <c r="M174" s="17"/>
      <c r="N174" s="17"/>
      <c r="O174" s="17"/>
      <c r="P174" s="17"/>
      <c r="Q174" s="17"/>
      <c r="R174" s="17"/>
      <c r="S174" s="17"/>
      <c r="T174" s="17"/>
      <c r="U174" s="17"/>
      <c r="V174" s="17"/>
      <c r="W174" s="17"/>
      <c r="X174" s="17"/>
      <c r="Y174" s="17"/>
      <c r="Z174" s="17"/>
      <c r="AA174" s="17"/>
    </row>
    <row r="175" spans="1:27">
      <c r="A175" s="71"/>
      <c r="B175" s="17">
        <v>49</v>
      </c>
      <c r="C175" s="17"/>
      <c r="D175" s="17"/>
      <c r="E175" s="17"/>
      <c r="F175" s="17"/>
      <c r="G175" s="321"/>
      <c r="H175" s="17"/>
      <c r="I175" s="17"/>
      <c r="J175" s="17"/>
      <c r="K175" s="17"/>
      <c r="L175" s="17"/>
      <c r="M175" s="17"/>
      <c r="N175" s="17"/>
      <c r="O175" s="17"/>
      <c r="P175" s="17"/>
      <c r="Q175" s="17"/>
      <c r="R175" s="17"/>
      <c r="S175" s="17"/>
      <c r="T175" s="17"/>
      <c r="U175" s="17"/>
      <c r="V175" s="17"/>
      <c r="W175" s="17"/>
      <c r="X175" s="17"/>
      <c r="Y175" s="17"/>
      <c r="Z175" s="17"/>
      <c r="AA175" s="17"/>
    </row>
    <row r="176" spans="1:27">
      <c r="A176" s="71"/>
      <c r="B176" s="17">
        <v>50</v>
      </c>
      <c r="C176" s="17"/>
      <c r="D176" s="17"/>
      <c r="E176" s="17"/>
      <c r="F176" s="17"/>
      <c r="G176" s="321"/>
      <c r="H176" s="17"/>
      <c r="I176" s="17"/>
      <c r="J176" s="17"/>
      <c r="K176" s="17"/>
      <c r="L176" s="17"/>
      <c r="M176" s="17"/>
      <c r="N176" s="17"/>
      <c r="O176" s="17"/>
      <c r="P176" s="17"/>
      <c r="Q176" s="17"/>
      <c r="R176" s="17"/>
      <c r="S176" s="17"/>
      <c r="T176" s="17"/>
      <c r="U176" s="17"/>
      <c r="V176" s="17"/>
      <c r="W176" s="17"/>
      <c r="X176" s="17"/>
      <c r="Y176" s="17"/>
      <c r="Z176" s="17"/>
      <c r="AA176" s="17"/>
    </row>
    <row r="177" spans="1:27">
      <c r="A177" s="71"/>
      <c r="B177" s="17">
        <v>51</v>
      </c>
      <c r="C177" s="17"/>
      <c r="D177" s="17"/>
      <c r="E177" s="17"/>
      <c r="F177" s="17"/>
      <c r="G177" s="321"/>
      <c r="H177" s="17"/>
      <c r="I177" s="17"/>
      <c r="J177" s="17"/>
      <c r="K177" s="17"/>
      <c r="L177" s="17"/>
      <c r="M177" s="17"/>
      <c r="N177" s="17"/>
      <c r="O177" s="17"/>
      <c r="P177" s="17"/>
      <c r="Q177" s="17"/>
      <c r="R177" s="17"/>
      <c r="S177" s="17"/>
      <c r="T177" s="17"/>
      <c r="U177" s="17"/>
      <c r="V177" s="17"/>
      <c r="W177" s="17"/>
      <c r="X177" s="17"/>
      <c r="Y177" s="17"/>
      <c r="Z177" s="17"/>
      <c r="AA177" s="17"/>
    </row>
    <row r="178" spans="1:27">
      <c r="A178" s="71"/>
      <c r="B178" s="17">
        <v>52</v>
      </c>
      <c r="C178" s="17"/>
      <c r="D178" s="17"/>
      <c r="E178" s="17"/>
      <c r="F178" s="17"/>
      <c r="G178" s="321"/>
      <c r="H178" s="17"/>
      <c r="I178" s="17"/>
      <c r="J178" s="17"/>
      <c r="K178" s="17"/>
      <c r="L178" s="17"/>
      <c r="M178" s="17"/>
      <c r="N178" s="17"/>
      <c r="O178" s="17"/>
      <c r="P178" s="17"/>
      <c r="Q178" s="17"/>
      <c r="R178" s="17"/>
      <c r="S178" s="17"/>
      <c r="T178" s="17"/>
      <c r="U178" s="17"/>
      <c r="V178" s="17"/>
      <c r="W178" s="17"/>
      <c r="X178" s="17"/>
      <c r="Y178" s="17"/>
      <c r="Z178" s="17"/>
      <c r="AA178" s="17"/>
    </row>
    <row r="179" spans="1:27">
      <c r="A179" s="71"/>
      <c r="B179" s="17">
        <v>53</v>
      </c>
      <c r="C179" s="17"/>
      <c r="D179" s="17"/>
      <c r="E179" s="17"/>
      <c r="F179" s="17"/>
      <c r="G179" s="321"/>
      <c r="H179" s="17"/>
      <c r="I179" s="17"/>
      <c r="J179" s="17"/>
      <c r="K179" s="17"/>
      <c r="L179" s="17"/>
      <c r="M179" s="17"/>
      <c r="N179" s="17"/>
      <c r="O179" s="17"/>
      <c r="P179" s="17"/>
      <c r="Q179" s="17"/>
      <c r="R179" s="17"/>
      <c r="S179" s="17"/>
      <c r="T179" s="17"/>
      <c r="U179" s="17"/>
      <c r="V179" s="17"/>
      <c r="W179" s="17"/>
      <c r="X179" s="17"/>
      <c r="Y179" s="17"/>
      <c r="Z179" s="17"/>
      <c r="AA179" s="17"/>
    </row>
    <row r="180" spans="1:27" ht="15.75" thickBot="1">
      <c r="A180" s="110"/>
      <c r="B180" s="111"/>
      <c r="C180" s="333"/>
      <c r="D180" s="333"/>
      <c r="E180" s="333"/>
      <c r="F180" s="111"/>
      <c r="G180" s="337"/>
      <c r="H180" s="17"/>
      <c r="I180" s="17"/>
      <c r="J180" s="17"/>
      <c r="K180" s="17"/>
      <c r="L180" s="17"/>
      <c r="M180" s="17"/>
      <c r="N180" s="17"/>
      <c r="O180" s="17"/>
      <c r="P180" s="17"/>
      <c r="Q180" s="17"/>
      <c r="R180" s="17"/>
      <c r="S180" s="17"/>
      <c r="T180" s="17"/>
      <c r="U180" s="17"/>
      <c r="V180" s="17"/>
      <c r="W180" s="17"/>
      <c r="X180" s="17"/>
      <c r="Y180" s="17"/>
      <c r="Z180" s="17"/>
      <c r="AA180" s="17"/>
    </row>
    <row r="181" spans="1:27">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1:27" ht="15.75">
      <c r="A182" s="113" t="s">
        <v>1256</v>
      </c>
      <c r="B182" s="17"/>
      <c r="C182" s="17"/>
      <c r="D182" s="17"/>
      <c r="E182" s="334"/>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1:27">
      <c r="A183" s="68" t="s">
        <v>1260</v>
      </c>
      <c r="B183" s="68"/>
      <c r="C183" s="68"/>
      <c r="D183" s="68"/>
      <c r="E183" s="68"/>
      <c r="F183" s="68"/>
      <c r="G183" s="68"/>
      <c r="H183" s="17"/>
      <c r="I183" s="17"/>
      <c r="J183" s="17"/>
      <c r="K183" s="17"/>
      <c r="L183" s="17"/>
      <c r="M183" s="17"/>
      <c r="N183" s="17"/>
      <c r="O183" s="17"/>
      <c r="P183" s="17"/>
      <c r="Q183" s="17"/>
      <c r="R183" s="17"/>
      <c r="S183" s="17"/>
      <c r="T183" s="17"/>
      <c r="U183" s="17"/>
      <c r="V183" s="17"/>
      <c r="W183" s="17"/>
      <c r="X183" s="17"/>
      <c r="Y183" s="17"/>
      <c r="Z183" s="17"/>
      <c r="AA183" s="17"/>
    </row>
    <row r="184" spans="1:27" ht="15.75" thickBot="1">
      <c r="A184" s="17"/>
      <c r="B184" s="17" t="str">
        <f>'Data Sheet'!$C$25</f>
        <v xml:space="preserve"> Niagara Mohawk Power Corporation </v>
      </c>
      <c r="C184" s="17"/>
      <c r="D184" s="17"/>
      <c r="E184" s="17"/>
      <c r="F184" s="743" t="str">
        <f>'Data Sheet'!$C$40</f>
        <v>June 1, 2015</v>
      </c>
      <c r="G184" s="17" t="str">
        <f>'Data Sheet'!$C$38</f>
        <v>December 31, 2014</v>
      </c>
      <c r="H184" s="17"/>
      <c r="I184" s="17"/>
      <c r="J184" s="17"/>
      <c r="K184" s="17"/>
      <c r="L184" s="17"/>
      <c r="M184" s="17"/>
      <c r="N184" s="17"/>
      <c r="O184" s="17"/>
      <c r="P184" s="17"/>
      <c r="Q184" s="17"/>
      <c r="R184" s="17"/>
      <c r="S184" s="17"/>
      <c r="T184" s="17"/>
      <c r="U184" s="17"/>
      <c r="V184" s="17"/>
      <c r="W184" s="17"/>
      <c r="X184" s="17"/>
      <c r="Y184" s="17"/>
      <c r="Z184" s="17"/>
      <c r="AA184" s="17"/>
    </row>
    <row r="185" spans="1:27">
      <c r="A185" s="29"/>
      <c r="B185" s="65"/>
      <c r="C185" s="65"/>
      <c r="D185" s="65"/>
      <c r="E185" s="65"/>
      <c r="F185" s="65"/>
      <c r="G185" s="66"/>
      <c r="H185" s="17"/>
      <c r="I185" s="17"/>
      <c r="J185" s="17"/>
      <c r="K185" s="17"/>
      <c r="L185" s="17"/>
      <c r="M185" s="17"/>
      <c r="N185" s="17"/>
      <c r="O185" s="17"/>
      <c r="P185" s="17"/>
      <c r="Q185" s="17"/>
      <c r="R185" s="17"/>
      <c r="S185" s="17"/>
      <c r="T185" s="17"/>
      <c r="U185" s="17"/>
      <c r="V185" s="17"/>
      <c r="W185" s="17"/>
      <c r="X185" s="17"/>
      <c r="Y185" s="17"/>
      <c r="Z185" s="17"/>
      <c r="AA185" s="17"/>
    </row>
    <row r="186" spans="1:27" ht="15.75">
      <c r="A186" s="335"/>
      <c r="B186" s="68" t="s">
        <v>1244</v>
      </c>
      <c r="C186" s="68"/>
      <c r="D186" s="68"/>
      <c r="E186" s="68"/>
      <c r="F186" s="68"/>
      <c r="G186" s="69"/>
      <c r="H186" s="17"/>
      <c r="I186" s="17"/>
      <c r="J186" s="17"/>
      <c r="K186" s="17"/>
      <c r="L186" s="17"/>
      <c r="M186" s="17"/>
      <c r="N186" s="17"/>
      <c r="O186" s="17"/>
      <c r="P186" s="17"/>
      <c r="Q186" s="17"/>
      <c r="R186" s="17"/>
      <c r="S186" s="17"/>
      <c r="T186" s="17"/>
      <c r="U186" s="17"/>
      <c r="V186" s="17"/>
      <c r="W186" s="17"/>
      <c r="X186" s="17"/>
      <c r="Y186" s="17"/>
      <c r="Z186" s="17"/>
      <c r="AA186" s="17"/>
    </row>
    <row r="187" spans="1:27">
      <c r="A187" s="71"/>
      <c r="B187" s="17"/>
      <c r="C187" s="17"/>
      <c r="D187" s="17"/>
      <c r="E187" s="17"/>
      <c r="F187" s="17"/>
      <c r="G187" s="72"/>
      <c r="H187" s="17"/>
      <c r="I187" s="17"/>
      <c r="J187" s="17"/>
      <c r="K187" s="17"/>
      <c r="L187" s="17"/>
      <c r="M187" s="17"/>
      <c r="N187" s="17"/>
      <c r="O187" s="17"/>
      <c r="P187" s="17"/>
      <c r="Q187" s="17"/>
      <c r="R187" s="17"/>
      <c r="S187" s="17"/>
      <c r="T187" s="17"/>
      <c r="U187" s="17"/>
      <c r="V187" s="17"/>
      <c r="W187" s="17"/>
      <c r="X187" s="17"/>
      <c r="Y187" s="17"/>
      <c r="Z187" s="17"/>
      <c r="AA187" s="17"/>
    </row>
    <row r="188" spans="1:27">
      <c r="A188" s="86"/>
      <c r="B188" s="88"/>
      <c r="C188" s="88"/>
      <c r="D188" s="88"/>
      <c r="E188" s="88"/>
      <c r="F188" s="88"/>
      <c r="G188" s="336"/>
      <c r="H188" s="17"/>
      <c r="I188" s="17"/>
      <c r="J188" s="17"/>
      <c r="K188" s="17"/>
      <c r="L188" s="17"/>
      <c r="M188" s="17"/>
      <c r="N188" s="17"/>
      <c r="O188" s="17"/>
      <c r="P188" s="17"/>
      <c r="Q188" s="17"/>
      <c r="R188" s="17"/>
      <c r="S188" s="17"/>
      <c r="T188" s="17"/>
      <c r="U188" s="17"/>
      <c r="V188" s="17"/>
      <c r="W188" s="17"/>
      <c r="X188" s="17"/>
      <c r="Y188" s="17"/>
      <c r="Z188" s="17"/>
      <c r="AA188" s="17"/>
    </row>
    <row r="189" spans="1:27">
      <c r="A189" s="71"/>
      <c r="B189" s="17"/>
      <c r="C189" s="17"/>
      <c r="D189" s="17"/>
      <c r="E189" s="17"/>
      <c r="F189" s="17"/>
      <c r="G189" s="321"/>
      <c r="H189" s="17"/>
      <c r="I189" s="17"/>
      <c r="J189" s="17"/>
      <c r="K189" s="17"/>
      <c r="L189" s="17"/>
      <c r="M189" s="17"/>
      <c r="N189" s="17"/>
      <c r="O189" s="17"/>
      <c r="P189" s="17"/>
      <c r="Q189" s="17"/>
      <c r="R189" s="17"/>
      <c r="S189" s="17"/>
      <c r="T189" s="17"/>
      <c r="U189" s="17"/>
      <c r="V189" s="17"/>
      <c r="W189" s="17"/>
      <c r="X189" s="17"/>
      <c r="Y189" s="17"/>
      <c r="Z189" s="17"/>
      <c r="AA189" s="17"/>
    </row>
    <row r="190" spans="1:27">
      <c r="A190" s="71"/>
      <c r="B190" s="17"/>
      <c r="C190" s="17"/>
      <c r="D190" s="17"/>
      <c r="E190" s="17"/>
      <c r="F190" s="17"/>
      <c r="G190" s="321"/>
      <c r="H190" s="17"/>
      <c r="I190" s="17"/>
      <c r="J190" s="17"/>
      <c r="K190" s="17"/>
      <c r="L190" s="17"/>
      <c r="M190" s="17"/>
      <c r="N190" s="17"/>
      <c r="O190" s="17"/>
      <c r="P190" s="17"/>
      <c r="Q190" s="17"/>
      <c r="R190" s="17"/>
      <c r="S190" s="17"/>
      <c r="T190" s="17"/>
      <c r="U190" s="17"/>
      <c r="V190" s="17"/>
      <c r="W190" s="17"/>
      <c r="X190" s="17"/>
      <c r="Y190" s="17"/>
      <c r="Z190" s="17"/>
      <c r="AA190" s="17"/>
    </row>
    <row r="191" spans="1:27">
      <c r="A191" s="71"/>
      <c r="B191" s="17"/>
      <c r="C191" s="17"/>
      <c r="D191" s="17"/>
      <c r="E191" s="17"/>
      <c r="F191" s="17"/>
      <c r="G191" s="321"/>
      <c r="H191" s="17"/>
      <c r="I191" s="17"/>
      <c r="J191" s="17"/>
      <c r="K191" s="17"/>
      <c r="L191" s="17"/>
      <c r="M191" s="17"/>
      <c r="N191" s="17"/>
      <c r="O191" s="17"/>
      <c r="P191" s="17"/>
      <c r="Q191" s="17"/>
      <c r="R191" s="17"/>
      <c r="S191" s="17"/>
      <c r="T191" s="17"/>
      <c r="U191" s="17"/>
      <c r="V191" s="17"/>
      <c r="W191" s="17"/>
      <c r="X191" s="17"/>
      <c r="Y191" s="17"/>
      <c r="Z191" s="17"/>
      <c r="AA191" s="17"/>
    </row>
    <row r="192" spans="1:27">
      <c r="A192" s="71"/>
      <c r="B192" s="17"/>
      <c r="C192" s="17"/>
      <c r="D192" s="17"/>
      <c r="E192" s="17"/>
      <c r="F192" s="17"/>
      <c r="G192" s="321"/>
      <c r="H192" s="17"/>
      <c r="I192" s="17"/>
      <c r="J192" s="17"/>
      <c r="K192" s="17"/>
      <c r="L192" s="17"/>
      <c r="M192" s="17"/>
      <c r="N192" s="17"/>
      <c r="O192" s="17"/>
      <c r="P192" s="17"/>
      <c r="Q192" s="17"/>
      <c r="R192" s="17"/>
      <c r="S192" s="17"/>
      <c r="T192" s="17"/>
      <c r="U192" s="17"/>
      <c r="V192" s="17"/>
      <c r="W192" s="17"/>
      <c r="X192" s="17"/>
      <c r="Y192" s="17"/>
      <c r="Z192" s="17"/>
      <c r="AA192" s="17"/>
    </row>
    <row r="193" spans="1:25">
      <c r="A193" s="71"/>
      <c r="B193" s="17"/>
      <c r="C193" s="17"/>
      <c r="D193" s="17"/>
      <c r="E193" s="17"/>
      <c r="F193" s="17"/>
      <c r="G193" s="321"/>
      <c r="H193" s="17"/>
      <c r="I193" s="17"/>
      <c r="J193" s="17"/>
      <c r="K193" s="17"/>
      <c r="L193" s="17"/>
      <c r="M193" s="17"/>
      <c r="N193" s="17"/>
      <c r="O193" s="17"/>
      <c r="P193" s="17"/>
      <c r="Q193" s="17"/>
      <c r="R193" s="17"/>
      <c r="S193" s="17"/>
      <c r="T193" s="17"/>
      <c r="U193" s="17"/>
      <c r="V193" s="17"/>
      <c r="W193" s="17"/>
      <c r="X193" s="17"/>
      <c r="Y193" s="17"/>
    </row>
    <row r="194" spans="1:25">
      <c r="A194" s="71"/>
      <c r="B194" s="17"/>
      <c r="C194" s="17"/>
      <c r="D194" s="17"/>
      <c r="E194" s="17"/>
      <c r="F194" s="17"/>
      <c r="G194" s="321"/>
      <c r="H194" s="17"/>
      <c r="I194" s="17"/>
      <c r="J194" s="17"/>
      <c r="K194" s="17"/>
      <c r="L194" s="17"/>
      <c r="M194" s="17"/>
      <c r="N194" s="17"/>
      <c r="O194" s="17"/>
      <c r="P194" s="17"/>
      <c r="Q194" s="17"/>
      <c r="R194" s="17"/>
      <c r="S194" s="17"/>
      <c r="T194" s="17"/>
      <c r="U194" s="17"/>
      <c r="V194" s="17"/>
      <c r="W194" s="17"/>
      <c r="X194" s="17"/>
      <c r="Y194" s="17"/>
    </row>
    <row r="195" spans="1:25">
      <c r="A195" s="71"/>
      <c r="B195" s="17"/>
      <c r="C195" s="17"/>
      <c r="D195" s="17"/>
      <c r="E195" s="17"/>
      <c r="F195" s="17"/>
      <c r="G195" s="321"/>
      <c r="H195" s="17"/>
      <c r="I195" s="17"/>
      <c r="J195" s="17"/>
      <c r="K195" s="17"/>
      <c r="L195" s="17"/>
      <c r="M195" s="17"/>
      <c r="N195" s="17"/>
      <c r="O195" s="17"/>
      <c r="P195" s="17"/>
      <c r="Q195" s="17"/>
      <c r="R195" s="17"/>
      <c r="S195" s="17"/>
      <c r="T195" s="17"/>
      <c r="U195" s="17"/>
      <c r="V195" s="17"/>
      <c r="W195" s="17"/>
      <c r="X195" s="17"/>
      <c r="Y195" s="17"/>
    </row>
    <row r="196" spans="1:25">
      <c r="A196" s="71"/>
      <c r="B196" s="17"/>
      <c r="C196" s="17"/>
      <c r="D196" s="17"/>
      <c r="E196" s="17"/>
      <c r="F196" s="17"/>
      <c r="G196" s="321"/>
      <c r="H196" s="17"/>
      <c r="I196" s="17"/>
      <c r="J196" s="17"/>
      <c r="K196" s="17"/>
      <c r="L196" s="17"/>
      <c r="M196" s="17"/>
      <c r="N196" s="17"/>
      <c r="O196" s="17"/>
      <c r="P196" s="17"/>
      <c r="Q196" s="17"/>
      <c r="R196" s="17"/>
      <c r="S196" s="17"/>
      <c r="T196" s="17"/>
      <c r="U196" s="17"/>
      <c r="V196" s="17"/>
      <c r="W196" s="17"/>
      <c r="X196" s="17"/>
      <c r="Y196" s="17"/>
    </row>
    <row r="197" spans="1:25">
      <c r="A197" s="71"/>
      <c r="B197" s="17"/>
      <c r="C197" s="329"/>
      <c r="D197" s="17"/>
      <c r="E197" s="329"/>
      <c r="F197" s="329"/>
      <c r="G197" s="321"/>
      <c r="H197" s="17"/>
      <c r="I197" s="17"/>
      <c r="J197" s="17"/>
      <c r="K197" s="17"/>
      <c r="L197" s="17"/>
      <c r="M197" s="17"/>
      <c r="N197" s="17"/>
      <c r="O197" s="17"/>
      <c r="P197" s="17"/>
      <c r="Q197" s="17"/>
      <c r="R197" s="17"/>
      <c r="S197" s="17"/>
      <c r="T197" s="17"/>
      <c r="U197" s="17"/>
      <c r="V197" s="17"/>
      <c r="W197" s="17"/>
      <c r="X197" s="17"/>
      <c r="Y197" s="17"/>
    </row>
    <row r="198" spans="1:25">
      <c r="A198" s="71"/>
      <c r="B198" s="17"/>
      <c r="C198" s="17"/>
      <c r="D198" s="17"/>
      <c r="E198" s="17"/>
      <c r="F198" s="17"/>
      <c r="G198" s="321"/>
      <c r="H198" s="17"/>
      <c r="I198" s="17"/>
      <c r="J198" s="17"/>
      <c r="K198" s="17"/>
      <c r="L198" s="17"/>
      <c r="M198" s="17"/>
      <c r="N198" s="17"/>
      <c r="O198" s="17"/>
      <c r="P198" s="17"/>
      <c r="Q198" s="17"/>
      <c r="R198" s="17"/>
      <c r="S198" s="17"/>
      <c r="T198" s="17"/>
      <c r="U198" s="17"/>
      <c r="V198" s="17"/>
      <c r="W198" s="17"/>
      <c r="X198" s="17"/>
      <c r="Y198" s="17"/>
    </row>
    <row r="199" spans="1:25">
      <c r="A199" s="71"/>
      <c r="B199" s="17"/>
      <c r="C199" s="17"/>
      <c r="D199" s="17"/>
      <c r="E199" s="17"/>
      <c r="F199" s="17"/>
      <c r="G199" s="321"/>
      <c r="H199" s="17"/>
      <c r="I199" s="17"/>
      <c r="J199" s="17"/>
      <c r="K199" s="17"/>
      <c r="L199" s="17"/>
      <c r="M199" s="17"/>
      <c r="N199" s="17"/>
      <c r="O199" s="17"/>
      <c r="P199" s="17"/>
      <c r="Q199" s="17"/>
      <c r="R199" s="17"/>
      <c r="S199" s="17"/>
      <c r="T199" s="17"/>
      <c r="U199" s="17"/>
      <c r="V199" s="17"/>
      <c r="W199" s="17"/>
      <c r="X199" s="17"/>
      <c r="Y199" s="17"/>
    </row>
    <row r="200" spans="1:25">
      <c r="A200" s="71"/>
      <c r="B200" s="17"/>
      <c r="C200" s="17"/>
      <c r="D200" s="17"/>
      <c r="E200" s="17"/>
      <c r="F200" s="17"/>
      <c r="G200" s="321"/>
      <c r="H200" s="17"/>
      <c r="I200" s="17"/>
      <c r="J200" s="17"/>
      <c r="K200" s="17"/>
      <c r="L200" s="17"/>
      <c r="M200" s="17"/>
      <c r="N200" s="17"/>
      <c r="O200" s="17"/>
      <c r="P200" s="17"/>
      <c r="Q200" s="17"/>
      <c r="R200" s="17"/>
      <c r="S200" s="17"/>
      <c r="T200" s="17"/>
      <c r="U200" s="17"/>
      <c r="V200" s="17"/>
      <c r="W200" s="17"/>
      <c r="X200" s="17"/>
      <c r="Y200" s="17"/>
    </row>
    <row r="201" spans="1:25">
      <c r="A201" s="71"/>
      <c r="B201" s="17"/>
      <c r="C201" s="17"/>
      <c r="D201" s="17"/>
      <c r="E201" s="17"/>
      <c r="F201" s="17"/>
      <c r="G201" s="321"/>
      <c r="H201" s="17"/>
      <c r="I201" s="17"/>
      <c r="J201" s="17"/>
      <c r="K201" s="17"/>
      <c r="L201" s="17"/>
      <c r="M201" s="17"/>
      <c r="N201" s="17"/>
      <c r="O201" s="17"/>
      <c r="P201" s="17"/>
      <c r="Q201" s="17"/>
      <c r="R201" s="17"/>
      <c r="S201" s="17"/>
      <c r="T201" s="17"/>
      <c r="U201" s="17"/>
      <c r="V201" s="17"/>
      <c r="W201" s="17"/>
      <c r="X201" s="17"/>
      <c r="Y201" s="17"/>
    </row>
    <row r="202" spans="1:25">
      <c r="A202" s="71"/>
      <c r="B202" s="17"/>
      <c r="C202" s="17"/>
      <c r="D202" s="17"/>
      <c r="E202" s="17"/>
      <c r="F202" s="17"/>
      <c r="G202" s="321"/>
      <c r="H202" s="17"/>
      <c r="I202" s="17"/>
      <c r="J202" s="17"/>
      <c r="K202" s="17"/>
      <c r="L202" s="17"/>
      <c r="M202" s="17"/>
      <c r="N202" s="17"/>
      <c r="O202" s="17"/>
      <c r="P202" s="17"/>
      <c r="Q202" s="17"/>
      <c r="R202" s="17"/>
      <c r="S202" s="17"/>
      <c r="T202" s="17"/>
      <c r="U202" s="17"/>
      <c r="V202" s="17"/>
      <c r="W202" s="17"/>
      <c r="X202" s="17"/>
      <c r="Y202" s="17"/>
    </row>
    <row r="203" spans="1:25">
      <c r="A203" s="71"/>
      <c r="B203" s="17"/>
      <c r="C203" s="17"/>
      <c r="D203" s="17"/>
      <c r="E203" s="17"/>
      <c r="F203" s="17"/>
      <c r="G203" s="321"/>
      <c r="H203" s="17"/>
      <c r="I203" s="17"/>
      <c r="J203" s="17"/>
      <c r="K203" s="17"/>
      <c r="L203" s="17"/>
      <c r="M203" s="17"/>
      <c r="N203" s="17"/>
      <c r="O203" s="17"/>
      <c r="P203" s="17"/>
      <c r="Q203" s="17"/>
      <c r="R203" s="17"/>
      <c r="S203" s="17"/>
      <c r="T203" s="17"/>
      <c r="U203" s="17"/>
      <c r="V203" s="17"/>
      <c r="W203" s="17"/>
      <c r="X203" s="17"/>
      <c r="Y203" s="17"/>
    </row>
    <row r="204" spans="1:25">
      <c r="A204" s="71"/>
      <c r="B204" s="17"/>
      <c r="C204" s="17"/>
      <c r="D204" s="17"/>
      <c r="E204" s="17"/>
      <c r="F204" s="17"/>
      <c r="G204" s="321"/>
      <c r="H204" s="17"/>
      <c r="I204" s="17"/>
      <c r="J204" s="17"/>
      <c r="K204" s="17"/>
      <c r="L204" s="17"/>
      <c r="M204" s="17"/>
      <c r="N204" s="17"/>
      <c r="O204" s="17"/>
      <c r="P204" s="17"/>
      <c r="Q204" s="17"/>
      <c r="R204" s="17"/>
      <c r="S204" s="17"/>
      <c r="T204" s="17"/>
      <c r="U204" s="17"/>
      <c r="V204" s="17"/>
      <c r="W204" s="17"/>
      <c r="X204" s="17"/>
      <c r="Y204" s="17"/>
    </row>
    <row r="205" spans="1:25">
      <c r="A205" s="71"/>
      <c r="B205" s="17"/>
      <c r="C205" s="17"/>
      <c r="D205" s="17"/>
      <c r="E205" s="17"/>
      <c r="F205" s="17"/>
      <c r="G205" s="321"/>
      <c r="H205" s="17"/>
      <c r="I205" s="17"/>
      <c r="J205" s="17"/>
      <c r="K205" s="17"/>
      <c r="L205" s="17"/>
      <c r="M205" s="17"/>
      <c r="N205" s="17"/>
      <c r="O205" s="17"/>
      <c r="P205" s="17"/>
      <c r="Q205" s="17"/>
      <c r="R205" s="17"/>
      <c r="S205" s="17"/>
      <c r="T205" s="17"/>
      <c r="U205" s="17"/>
      <c r="V205" s="17"/>
      <c r="W205" s="17"/>
      <c r="X205" s="17"/>
      <c r="Y205" s="17"/>
    </row>
    <row r="206" spans="1:25">
      <c r="A206" s="71"/>
      <c r="B206" s="17"/>
      <c r="C206" s="17"/>
      <c r="D206" s="17"/>
      <c r="E206" s="17"/>
      <c r="F206" s="17"/>
      <c r="G206" s="321"/>
      <c r="H206" s="17"/>
      <c r="I206" s="17"/>
      <c r="J206" s="17"/>
      <c r="K206" s="17"/>
      <c r="L206" s="17"/>
      <c r="M206" s="17"/>
      <c r="N206" s="17"/>
      <c r="O206" s="17"/>
      <c r="P206" s="17"/>
      <c r="Q206" s="17"/>
      <c r="R206" s="17"/>
      <c r="S206" s="17"/>
      <c r="T206" s="17"/>
      <c r="U206" s="17"/>
      <c r="V206" s="17"/>
      <c r="W206" s="17"/>
      <c r="X206" s="17"/>
      <c r="Y206" s="17"/>
    </row>
    <row r="207" spans="1:25">
      <c r="A207" s="71"/>
      <c r="B207" s="17"/>
      <c r="C207" s="17"/>
      <c r="D207" s="17"/>
      <c r="E207" s="17"/>
      <c r="F207" s="17"/>
      <c r="G207" s="321"/>
      <c r="H207" s="17"/>
      <c r="I207" s="17"/>
      <c r="J207" s="17"/>
      <c r="K207" s="17"/>
      <c r="L207" s="17"/>
      <c r="M207" s="17"/>
      <c r="N207" s="17"/>
      <c r="O207" s="17"/>
      <c r="P207" s="17"/>
      <c r="Q207" s="17"/>
      <c r="R207" s="17"/>
      <c r="S207" s="17"/>
      <c r="T207" s="17"/>
      <c r="U207" s="17"/>
      <c r="V207" s="17"/>
      <c r="W207" s="17"/>
      <c r="X207" s="17"/>
      <c r="Y207" s="17"/>
    </row>
    <row r="208" spans="1:25">
      <c r="A208" s="71"/>
      <c r="B208" s="17"/>
      <c r="C208" s="17"/>
      <c r="D208" s="17"/>
      <c r="E208" s="17"/>
      <c r="F208" s="17"/>
      <c r="G208" s="321"/>
      <c r="H208" s="17"/>
      <c r="I208" s="17"/>
      <c r="J208" s="17"/>
      <c r="K208" s="17"/>
      <c r="L208" s="17"/>
      <c r="M208" s="17"/>
      <c r="N208" s="17"/>
      <c r="O208" s="17"/>
      <c r="P208" s="17"/>
      <c r="Q208" s="17"/>
      <c r="R208" s="17"/>
      <c r="S208" s="17"/>
      <c r="T208" s="17"/>
      <c r="U208" s="17"/>
      <c r="V208" s="17"/>
      <c r="W208" s="17"/>
      <c r="X208" s="17"/>
      <c r="Y208" s="17"/>
    </row>
    <row r="209" spans="1:25">
      <c r="A209" s="71"/>
      <c r="B209" s="17"/>
      <c r="C209" s="17"/>
      <c r="D209" s="17"/>
      <c r="E209" s="17"/>
      <c r="F209" s="17"/>
      <c r="G209" s="321"/>
      <c r="H209" s="17"/>
      <c r="I209" s="17"/>
      <c r="J209" s="17"/>
      <c r="K209" s="17"/>
      <c r="L209" s="17"/>
      <c r="M209" s="17"/>
      <c r="N209" s="17"/>
      <c r="O209" s="17"/>
      <c r="P209" s="17"/>
      <c r="Q209" s="17"/>
      <c r="R209" s="17"/>
      <c r="S209" s="17"/>
      <c r="T209" s="17"/>
      <c r="U209" s="17"/>
      <c r="V209" s="17"/>
      <c r="W209" s="17"/>
      <c r="X209" s="17"/>
      <c r="Y209" s="17"/>
    </row>
    <row r="210" spans="1:25">
      <c r="A210" s="71"/>
      <c r="B210" s="17"/>
      <c r="C210" s="17"/>
      <c r="D210" s="17"/>
      <c r="E210" s="17"/>
      <c r="F210" s="17"/>
      <c r="G210" s="321"/>
      <c r="H210" s="17"/>
      <c r="I210" s="17"/>
      <c r="J210" s="17"/>
      <c r="K210" s="17"/>
      <c r="L210" s="17"/>
      <c r="M210" s="17"/>
      <c r="N210" s="17"/>
      <c r="O210" s="17"/>
      <c r="P210" s="17"/>
      <c r="Q210" s="17"/>
      <c r="R210" s="17"/>
      <c r="S210" s="17"/>
      <c r="T210" s="17"/>
      <c r="U210" s="17"/>
      <c r="V210" s="17"/>
      <c r="W210" s="17"/>
      <c r="X210" s="17"/>
      <c r="Y210" s="17"/>
    </row>
    <row r="211" spans="1:25">
      <c r="A211" s="71"/>
      <c r="B211" s="17"/>
      <c r="C211" s="17"/>
      <c r="D211" s="17"/>
      <c r="E211" s="17"/>
      <c r="F211" s="17"/>
      <c r="G211" s="321"/>
      <c r="H211" s="17"/>
      <c r="I211" s="17"/>
      <c r="J211" s="17"/>
      <c r="K211" s="17"/>
      <c r="L211" s="17"/>
      <c r="M211" s="17"/>
      <c r="N211" s="17"/>
      <c r="O211" s="17"/>
      <c r="P211" s="17"/>
      <c r="Q211" s="17"/>
      <c r="R211" s="17"/>
      <c r="S211" s="17"/>
      <c r="T211" s="17"/>
      <c r="U211" s="17"/>
      <c r="V211" s="17"/>
      <c r="W211" s="17"/>
      <c r="X211" s="17"/>
      <c r="Y211" s="17"/>
    </row>
    <row r="212" spans="1:25">
      <c r="A212" s="71"/>
      <c r="B212" s="17"/>
      <c r="C212" s="17"/>
      <c r="D212" s="17"/>
      <c r="E212" s="17"/>
      <c r="F212" s="17"/>
      <c r="G212" s="321"/>
      <c r="H212" s="17"/>
      <c r="I212" s="17"/>
      <c r="J212" s="17"/>
      <c r="K212" s="17"/>
      <c r="L212" s="17"/>
      <c r="M212" s="17"/>
      <c r="N212" s="17"/>
      <c r="O212" s="17"/>
      <c r="P212" s="17"/>
      <c r="Q212" s="17"/>
      <c r="R212" s="17"/>
      <c r="S212" s="17"/>
      <c r="T212" s="17"/>
      <c r="U212" s="17"/>
      <c r="V212" s="17"/>
      <c r="W212" s="17"/>
      <c r="X212" s="17"/>
      <c r="Y212" s="17"/>
    </row>
    <row r="213" spans="1:25">
      <c r="A213" s="71"/>
      <c r="B213" s="17"/>
      <c r="C213" s="17"/>
      <c r="D213" s="17"/>
      <c r="E213" s="17"/>
      <c r="F213" s="17"/>
      <c r="G213" s="321"/>
      <c r="H213" s="17"/>
      <c r="I213" s="17"/>
      <c r="J213" s="17"/>
      <c r="K213" s="17"/>
      <c r="L213" s="17"/>
      <c r="M213" s="17"/>
      <c r="N213" s="17"/>
      <c r="O213" s="17"/>
      <c r="P213" s="17"/>
      <c r="Q213" s="17"/>
      <c r="R213" s="17"/>
      <c r="S213" s="17"/>
      <c r="T213" s="17"/>
      <c r="U213" s="17"/>
      <c r="V213" s="17"/>
      <c r="W213" s="17"/>
      <c r="X213" s="17"/>
      <c r="Y213" s="17"/>
    </row>
    <row r="214" spans="1:25">
      <c r="A214" s="71"/>
      <c r="B214" s="17"/>
      <c r="C214" s="17"/>
      <c r="D214" s="17"/>
      <c r="E214" s="17"/>
      <c r="F214" s="17"/>
      <c r="G214" s="321"/>
      <c r="H214" s="17"/>
      <c r="I214" s="17"/>
      <c r="J214" s="17"/>
      <c r="K214" s="17"/>
      <c r="L214" s="17"/>
      <c r="M214" s="17"/>
      <c r="N214" s="17"/>
      <c r="O214" s="17"/>
      <c r="P214" s="17"/>
      <c r="Q214" s="17"/>
      <c r="R214" s="17"/>
      <c r="S214" s="17"/>
      <c r="T214" s="17"/>
      <c r="U214" s="17"/>
      <c r="V214" s="17"/>
      <c r="W214" s="17"/>
      <c r="X214" s="17"/>
      <c r="Y214" s="17"/>
    </row>
    <row r="215" spans="1:25">
      <c r="A215" s="71"/>
      <c r="B215" s="17"/>
      <c r="C215" s="17"/>
      <c r="D215" s="17"/>
      <c r="E215" s="17"/>
      <c r="F215" s="17"/>
      <c r="G215" s="321"/>
      <c r="H215" s="17"/>
      <c r="I215" s="17"/>
      <c r="J215" s="17"/>
      <c r="K215" s="17"/>
      <c r="L215" s="17"/>
      <c r="M215" s="17"/>
      <c r="N215" s="17"/>
      <c r="O215" s="17"/>
      <c r="P215" s="17"/>
      <c r="Q215" s="17"/>
      <c r="R215" s="17"/>
      <c r="S215" s="17"/>
      <c r="T215" s="17"/>
      <c r="U215" s="17"/>
      <c r="V215" s="17"/>
      <c r="W215" s="17"/>
      <c r="X215" s="17"/>
      <c r="Y215" s="17"/>
    </row>
    <row r="216" spans="1:25">
      <c r="A216" s="71"/>
      <c r="B216" s="17"/>
      <c r="C216" s="17"/>
      <c r="D216" s="17"/>
      <c r="E216" s="17"/>
      <c r="F216" s="17"/>
      <c r="G216" s="321"/>
      <c r="H216" s="17"/>
      <c r="I216" s="17"/>
      <c r="J216" s="17"/>
      <c r="K216" s="17"/>
      <c r="L216" s="17"/>
      <c r="M216" s="17"/>
      <c r="N216" s="17"/>
      <c r="O216" s="17"/>
      <c r="P216" s="17"/>
      <c r="Q216" s="17"/>
      <c r="R216" s="17"/>
      <c r="S216" s="17"/>
      <c r="T216" s="17"/>
      <c r="U216" s="17"/>
      <c r="V216" s="17"/>
      <c r="W216" s="17"/>
      <c r="X216" s="17"/>
      <c r="Y216" s="17"/>
    </row>
    <row r="217" spans="1:25">
      <c r="A217" s="71"/>
      <c r="B217" s="17"/>
      <c r="C217" s="17"/>
      <c r="D217" s="17"/>
      <c r="E217" s="17"/>
      <c r="F217" s="17"/>
      <c r="G217" s="321"/>
      <c r="H217" s="17"/>
      <c r="I217" s="17"/>
      <c r="J217" s="17"/>
      <c r="K217" s="17"/>
      <c r="L217" s="17"/>
      <c r="M217" s="17"/>
      <c r="N217" s="17"/>
      <c r="O217" s="17"/>
      <c r="P217" s="17"/>
      <c r="Q217" s="17"/>
      <c r="R217" s="17"/>
      <c r="S217" s="17"/>
      <c r="T217" s="17"/>
      <c r="U217" s="17"/>
      <c r="V217" s="17"/>
      <c r="W217" s="17"/>
      <c r="X217" s="17"/>
      <c r="Y217" s="17"/>
    </row>
    <row r="218" spans="1:25">
      <c r="A218" s="71"/>
      <c r="B218" s="17"/>
      <c r="C218" s="17"/>
      <c r="D218" s="17"/>
      <c r="E218" s="17"/>
      <c r="F218" s="17"/>
      <c r="G218" s="321"/>
      <c r="H218" s="17"/>
      <c r="I218" s="17"/>
      <c r="J218" s="17"/>
      <c r="K218" s="17"/>
      <c r="L218" s="17"/>
      <c r="M218" s="17"/>
      <c r="N218" s="17"/>
      <c r="O218" s="17"/>
      <c r="P218" s="17"/>
      <c r="Q218" s="17"/>
      <c r="R218" s="17"/>
      <c r="S218" s="17"/>
      <c r="T218" s="17"/>
      <c r="U218" s="17"/>
      <c r="V218" s="17"/>
      <c r="W218" s="17"/>
      <c r="X218" s="17"/>
      <c r="Y218" s="17"/>
    </row>
    <row r="219" spans="1:25">
      <c r="A219" s="71"/>
      <c r="B219" s="17"/>
      <c r="C219" s="17"/>
      <c r="D219" s="17"/>
      <c r="E219" s="17"/>
      <c r="F219" s="17"/>
      <c r="G219" s="321"/>
      <c r="H219" s="17"/>
      <c r="I219" s="17"/>
      <c r="J219" s="17"/>
      <c r="K219" s="17"/>
      <c r="L219" s="17"/>
      <c r="M219" s="17"/>
      <c r="N219" s="17"/>
      <c r="O219" s="17"/>
      <c r="P219" s="17"/>
      <c r="Q219" s="17"/>
      <c r="R219" s="17"/>
      <c r="S219" s="17"/>
      <c r="T219" s="17"/>
      <c r="U219" s="17"/>
      <c r="V219" s="17"/>
      <c r="W219" s="17"/>
      <c r="X219" s="17"/>
      <c r="Y219" s="17"/>
    </row>
    <row r="220" spans="1:25">
      <c r="A220" s="71"/>
      <c r="B220" s="17"/>
      <c r="C220" s="17"/>
      <c r="D220" s="17"/>
      <c r="E220" s="17"/>
      <c r="F220" s="17"/>
      <c r="G220" s="321"/>
      <c r="H220" s="17"/>
      <c r="I220" s="17"/>
      <c r="J220" s="17"/>
      <c r="K220" s="17"/>
      <c r="L220" s="17"/>
      <c r="M220" s="17"/>
      <c r="N220" s="17"/>
      <c r="O220" s="17"/>
      <c r="P220" s="17"/>
      <c r="Q220" s="17"/>
      <c r="R220" s="17"/>
      <c r="S220" s="17"/>
      <c r="T220" s="17"/>
      <c r="U220" s="17"/>
      <c r="V220" s="17"/>
      <c r="W220" s="17"/>
      <c r="X220" s="17"/>
      <c r="Y220" s="17"/>
    </row>
    <row r="221" spans="1:25">
      <c r="A221" s="71"/>
      <c r="B221" s="17"/>
      <c r="C221" s="17"/>
      <c r="D221" s="17"/>
      <c r="E221" s="17"/>
      <c r="F221" s="17"/>
      <c r="G221" s="321"/>
      <c r="H221" s="17"/>
      <c r="I221" s="17"/>
      <c r="J221" s="17"/>
      <c r="K221" s="17"/>
      <c r="L221" s="17"/>
      <c r="M221" s="17"/>
      <c r="N221" s="17"/>
      <c r="O221" s="17"/>
      <c r="P221" s="17"/>
      <c r="Q221" s="17"/>
      <c r="R221" s="17"/>
      <c r="S221" s="17"/>
      <c r="T221" s="17"/>
      <c r="U221" s="17"/>
      <c r="V221" s="17"/>
      <c r="W221" s="17"/>
      <c r="X221" s="17"/>
      <c r="Y221" s="17"/>
    </row>
    <row r="222" spans="1:25">
      <c r="A222" s="71"/>
      <c r="B222" s="17"/>
      <c r="C222" s="17"/>
      <c r="D222" s="17"/>
      <c r="E222" s="17"/>
      <c r="F222" s="17"/>
      <c r="G222" s="321"/>
      <c r="H222" s="17"/>
      <c r="I222" s="17"/>
      <c r="J222" s="17"/>
      <c r="K222" s="17"/>
      <c r="L222" s="17"/>
      <c r="M222" s="17"/>
      <c r="N222" s="17"/>
      <c r="O222" s="17"/>
      <c r="P222" s="17"/>
      <c r="Q222" s="17"/>
      <c r="R222" s="17"/>
      <c r="S222" s="17"/>
      <c r="T222" s="17"/>
      <c r="U222" s="17"/>
      <c r="V222" s="17"/>
      <c r="W222" s="17"/>
      <c r="X222" s="17"/>
      <c r="Y222" s="17"/>
    </row>
    <row r="223" spans="1:25">
      <c r="A223" s="71"/>
      <c r="B223" s="17"/>
      <c r="C223" s="17"/>
      <c r="D223" s="17"/>
      <c r="E223" s="17"/>
      <c r="F223" s="17"/>
      <c r="G223" s="321"/>
      <c r="H223" s="17"/>
      <c r="I223" s="17"/>
      <c r="J223" s="17"/>
      <c r="K223" s="17"/>
      <c r="L223" s="17"/>
      <c r="M223" s="17"/>
      <c r="N223" s="17"/>
      <c r="O223" s="17"/>
      <c r="P223" s="17"/>
      <c r="Q223" s="17"/>
      <c r="R223" s="17"/>
      <c r="S223" s="17"/>
      <c r="T223" s="17"/>
      <c r="U223" s="17"/>
      <c r="V223" s="17"/>
      <c r="W223" s="17"/>
      <c r="X223" s="17"/>
      <c r="Y223" s="17"/>
    </row>
    <row r="224" spans="1:25">
      <c r="A224" s="71"/>
      <c r="B224" s="17"/>
      <c r="C224" s="17"/>
      <c r="D224" s="17"/>
      <c r="E224" s="17"/>
      <c r="F224" s="17"/>
      <c r="G224" s="321"/>
      <c r="H224" s="17"/>
      <c r="I224" s="17"/>
      <c r="J224" s="17"/>
      <c r="K224" s="17"/>
      <c r="L224" s="17"/>
      <c r="M224" s="17"/>
      <c r="N224" s="17"/>
      <c r="O224" s="17"/>
      <c r="P224" s="17"/>
      <c r="Q224" s="17"/>
      <c r="R224" s="17"/>
      <c r="S224" s="17"/>
      <c r="T224" s="17"/>
      <c r="U224" s="17"/>
      <c r="V224" s="17"/>
      <c r="W224" s="17"/>
      <c r="X224" s="17"/>
      <c r="Y224" s="17"/>
    </row>
    <row r="225" spans="1:7">
      <c r="A225" s="71"/>
      <c r="B225" s="17"/>
      <c r="C225" s="17"/>
      <c r="D225" s="17"/>
      <c r="E225" s="17"/>
      <c r="F225" s="17"/>
      <c r="G225" s="321"/>
    </row>
    <row r="226" spans="1:7">
      <c r="A226" s="71"/>
      <c r="B226" s="17"/>
      <c r="C226" s="17"/>
      <c r="D226" s="17"/>
      <c r="E226" s="17"/>
      <c r="F226" s="17"/>
      <c r="G226" s="321"/>
    </row>
    <row r="227" spans="1:7">
      <c r="A227" s="71"/>
      <c r="B227" s="17"/>
      <c r="C227" s="17"/>
      <c r="D227" s="17"/>
      <c r="E227" s="17"/>
      <c r="F227" s="17"/>
      <c r="G227" s="321"/>
    </row>
    <row r="228" spans="1:7">
      <c r="A228" s="71"/>
      <c r="B228" s="17"/>
      <c r="C228" s="17"/>
      <c r="D228" s="17"/>
      <c r="E228" s="17"/>
      <c r="F228" s="17"/>
      <c r="G228" s="321"/>
    </row>
    <row r="229" spans="1:7">
      <c r="A229" s="71"/>
      <c r="B229" s="17"/>
      <c r="C229" s="17"/>
      <c r="D229" s="17"/>
      <c r="E229" s="17"/>
      <c r="F229" s="17"/>
      <c r="G229" s="321"/>
    </row>
    <row r="230" spans="1:7">
      <c r="A230" s="71"/>
      <c r="B230" s="17"/>
      <c r="C230" s="17"/>
      <c r="D230" s="17"/>
      <c r="E230" s="17"/>
      <c r="F230" s="17"/>
      <c r="G230" s="321"/>
    </row>
    <row r="231" spans="1:7">
      <c r="A231" s="71"/>
      <c r="B231" s="17"/>
      <c r="C231" s="17"/>
      <c r="D231" s="17"/>
      <c r="E231" s="17"/>
      <c r="F231" s="17"/>
      <c r="G231" s="321"/>
    </row>
    <row r="232" spans="1:7">
      <c r="A232" s="71"/>
      <c r="B232" s="17"/>
      <c r="C232" s="17"/>
      <c r="D232" s="17"/>
      <c r="E232" s="17"/>
      <c r="F232" s="17"/>
      <c r="G232" s="321"/>
    </row>
    <row r="233" spans="1:7">
      <c r="A233" s="71"/>
      <c r="B233" s="17"/>
      <c r="C233" s="17"/>
      <c r="D233" s="17"/>
      <c r="E233" s="17"/>
      <c r="F233" s="17"/>
      <c r="G233" s="321"/>
    </row>
    <row r="234" spans="1:7">
      <c r="A234" s="71"/>
      <c r="B234" s="17"/>
      <c r="C234" s="17"/>
      <c r="D234" s="17"/>
      <c r="E234" s="17"/>
      <c r="F234" s="17"/>
      <c r="G234" s="321"/>
    </row>
    <row r="235" spans="1:7">
      <c r="A235" s="71"/>
      <c r="B235" s="17"/>
      <c r="C235" s="17"/>
      <c r="D235" s="17"/>
      <c r="E235" s="17"/>
      <c r="F235" s="17"/>
      <c r="G235" s="321"/>
    </row>
    <row r="236" spans="1:7">
      <c r="A236" s="71"/>
      <c r="B236" s="17"/>
      <c r="C236" s="17"/>
      <c r="D236" s="17"/>
      <c r="E236" s="17"/>
      <c r="F236" s="17"/>
      <c r="G236" s="321"/>
    </row>
    <row r="237" spans="1:7">
      <c r="A237" s="71"/>
      <c r="B237" s="17"/>
      <c r="C237" s="17"/>
      <c r="D237" s="17"/>
      <c r="E237" s="17"/>
      <c r="F237" s="17"/>
      <c r="G237" s="321"/>
    </row>
    <row r="238" spans="1:7">
      <c r="A238" s="71"/>
      <c r="B238" s="17"/>
      <c r="C238" s="17"/>
      <c r="D238" s="17"/>
      <c r="E238" s="17"/>
      <c r="F238" s="17"/>
      <c r="G238" s="321"/>
    </row>
    <row r="239" spans="1:7">
      <c r="A239" s="71"/>
      <c r="B239" s="17"/>
      <c r="C239" s="17"/>
      <c r="D239" s="17"/>
      <c r="E239" s="17"/>
      <c r="F239" s="17"/>
      <c r="G239" s="321"/>
    </row>
    <row r="240" spans="1:7">
      <c r="A240" s="71"/>
      <c r="B240" s="17"/>
      <c r="C240" s="17"/>
      <c r="D240" s="17"/>
      <c r="E240" s="17"/>
      <c r="F240" s="17"/>
      <c r="G240" s="321"/>
    </row>
    <row r="241" spans="1:7" ht="15.75" thickBot="1">
      <c r="A241" s="110"/>
      <c r="B241" s="111"/>
      <c r="C241" s="333"/>
      <c r="D241" s="333"/>
      <c r="E241" s="333"/>
      <c r="F241" s="111"/>
      <c r="G241" s="337"/>
    </row>
    <row r="243" spans="1:7" ht="15.75">
      <c r="A243" s="113" t="s">
        <v>1256</v>
      </c>
      <c r="B243" s="17"/>
      <c r="C243" s="17"/>
      <c r="D243" s="17"/>
      <c r="E243" s="334"/>
      <c r="F243" s="17"/>
      <c r="G243" s="17"/>
    </row>
    <row r="244" spans="1:7">
      <c r="A244" s="68" t="s">
        <v>1261</v>
      </c>
      <c r="B244" s="68"/>
      <c r="C244" s="68"/>
      <c r="D244" s="68"/>
      <c r="E244" s="68"/>
      <c r="F244" s="68"/>
      <c r="G244" s="68"/>
    </row>
    <row r="245" spans="1:7" ht="15.75" thickBot="1">
      <c r="A245" s="17"/>
      <c r="B245" s="17" t="str">
        <f>'Data Sheet'!$C$25</f>
        <v xml:space="preserve"> Niagara Mohawk Power Corporation </v>
      </c>
      <c r="C245" s="17"/>
      <c r="D245" s="17"/>
      <c r="E245" s="17"/>
      <c r="F245" s="743" t="str">
        <f>'Data Sheet'!$C$40</f>
        <v>June 1, 2015</v>
      </c>
      <c r="G245" s="9" t="str">
        <f>'Data Sheet'!$C$38</f>
        <v>December 31, 2014</v>
      </c>
    </row>
    <row r="246" spans="1:7">
      <c r="A246" s="29"/>
      <c r="B246" s="65"/>
      <c r="C246" s="65"/>
      <c r="D246" s="65"/>
      <c r="E246" s="65"/>
      <c r="F246" s="65"/>
      <c r="G246" s="66"/>
    </row>
    <row r="247" spans="1:7" ht="15.75">
      <c r="A247" s="335"/>
      <c r="B247" s="68" t="s">
        <v>1244</v>
      </c>
      <c r="C247" s="68"/>
      <c r="D247" s="68"/>
      <c r="E247" s="68"/>
      <c r="F247" s="68"/>
      <c r="G247" s="69"/>
    </row>
    <row r="248" spans="1:7">
      <c r="A248" s="71"/>
      <c r="B248" s="17"/>
      <c r="C248" s="17"/>
      <c r="D248" s="17"/>
      <c r="E248" s="17"/>
      <c r="F248" s="17"/>
      <c r="G248" s="72"/>
    </row>
    <row r="249" spans="1:7">
      <c r="A249" s="86"/>
      <c r="B249" s="88"/>
      <c r="C249" s="88"/>
      <c r="D249" s="88"/>
      <c r="E249" s="88"/>
      <c r="F249" s="88"/>
      <c r="G249" s="336"/>
    </row>
    <row r="250" spans="1:7">
      <c r="A250" s="71"/>
      <c r="B250" s="17"/>
      <c r="C250" s="17"/>
      <c r="D250" s="17"/>
      <c r="E250" s="17"/>
      <c r="F250" s="17"/>
      <c r="G250" s="321"/>
    </row>
    <row r="251" spans="1:7">
      <c r="A251" s="71"/>
      <c r="B251" s="17"/>
      <c r="C251" s="17"/>
      <c r="D251" s="17"/>
      <c r="E251" s="17"/>
      <c r="F251" s="17"/>
      <c r="G251" s="321"/>
    </row>
    <row r="252" spans="1:7">
      <c r="A252" s="71"/>
      <c r="B252" s="17"/>
      <c r="C252" s="17"/>
      <c r="D252" s="17"/>
      <c r="E252" s="17"/>
      <c r="F252" s="17"/>
      <c r="G252" s="321"/>
    </row>
    <row r="253" spans="1:7">
      <c r="A253" s="71"/>
      <c r="B253" s="17"/>
      <c r="C253" s="17"/>
      <c r="D253" s="17"/>
      <c r="E253" s="17"/>
      <c r="F253" s="17"/>
      <c r="G253" s="321"/>
    </row>
    <row r="254" spans="1:7">
      <c r="A254" s="71"/>
      <c r="B254" s="17"/>
      <c r="C254" s="17"/>
      <c r="D254" s="17"/>
      <c r="E254" s="17"/>
      <c r="F254" s="17"/>
      <c r="G254" s="321"/>
    </row>
    <row r="255" spans="1:7">
      <c r="A255" s="71"/>
      <c r="B255" s="17"/>
      <c r="C255" s="17"/>
      <c r="D255" s="17"/>
      <c r="E255" s="17"/>
      <c r="F255" s="17"/>
      <c r="G255" s="321"/>
    </row>
    <row r="256" spans="1:7">
      <c r="A256" s="71"/>
      <c r="B256" s="17"/>
      <c r="C256" s="17"/>
      <c r="D256" s="17"/>
      <c r="E256" s="17"/>
      <c r="F256" s="17"/>
      <c r="G256" s="321"/>
    </row>
    <row r="257" spans="1:7">
      <c r="A257" s="71"/>
      <c r="B257" s="17"/>
      <c r="C257" s="17"/>
      <c r="D257" s="17"/>
      <c r="E257" s="17"/>
      <c r="F257" s="17"/>
      <c r="G257" s="321"/>
    </row>
    <row r="258" spans="1:7">
      <c r="A258" s="71"/>
      <c r="B258" s="17"/>
      <c r="C258" s="329"/>
      <c r="D258" s="17"/>
      <c r="E258" s="329"/>
      <c r="F258" s="329"/>
      <c r="G258" s="321"/>
    </row>
    <row r="259" spans="1:7">
      <c r="A259" s="71"/>
      <c r="B259" s="17"/>
      <c r="C259" s="17"/>
      <c r="D259" s="17"/>
      <c r="E259" s="17"/>
      <c r="F259" s="17"/>
      <c r="G259" s="321"/>
    </row>
    <row r="260" spans="1:7">
      <c r="A260" s="71"/>
      <c r="B260" s="17"/>
      <c r="C260" s="17"/>
      <c r="D260" s="17"/>
      <c r="E260" s="17"/>
      <c r="F260" s="17"/>
      <c r="G260" s="321"/>
    </row>
    <row r="261" spans="1:7">
      <c r="A261" s="71"/>
      <c r="B261" s="17"/>
      <c r="C261" s="17"/>
      <c r="D261" s="17"/>
      <c r="E261" s="17"/>
      <c r="F261" s="17"/>
      <c r="G261" s="321"/>
    </row>
    <row r="262" spans="1:7">
      <c r="A262" s="71"/>
      <c r="B262" s="17"/>
      <c r="C262" s="17"/>
      <c r="D262" s="17"/>
      <c r="E262" s="17"/>
      <c r="F262" s="17"/>
      <c r="G262" s="321"/>
    </row>
    <row r="263" spans="1:7">
      <c r="A263" s="71"/>
      <c r="B263" s="17"/>
      <c r="C263" s="17"/>
      <c r="D263" s="17"/>
      <c r="E263" s="17"/>
      <c r="F263" s="17"/>
      <c r="G263" s="321"/>
    </row>
    <row r="264" spans="1:7">
      <c r="A264" s="71"/>
      <c r="B264" s="17"/>
      <c r="C264" s="17"/>
      <c r="D264" s="17"/>
      <c r="E264" s="17"/>
      <c r="F264" s="17"/>
      <c r="G264" s="321"/>
    </row>
    <row r="265" spans="1:7">
      <c r="A265" s="71"/>
      <c r="B265" s="17"/>
      <c r="C265" s="17"/>
      <c r="D265" s="17"/>
      <c r="E265" s="17"/>
      <c r="F265" s="17"/>
      <c r="G265" s="321"/>
    </row>
    <row r="266" spans="1:7">
      <c r="A266" s="71"/>
      <c r="B266" s="17"/>
      <c r="C266" s="17"/>
      <c r="D266" s="17"/>
      <c r="E266" s="17"/>
      <c r="F266" s="17"/>
      <c r="G266" s="321"/>
    </row>
    <row r="267" spans="1:7">
      <c r="A267" s="71"/>
      <c r="B267" s="17"/>
      <c r="C267" s="17"/>
      <c r="D267" s="17"/>
      <c r="E267" s="17"/>
      <c r="F267" s="17"/>
      <c r="G267" s="321"/>
    </row>
    <row r="268" spans="1:7">
      <c r="A268" s="71"/>
      <c r="B268" s="17"/>
      <c r="C268" s="17"/>
      <c r="D268" s="17"/>
      <c r="E268" s="17"/>
      <c r="F268" s="17"/>
      <c r="G268" s="321"/>
    </row>
    <row r="269" spans="1:7">
      <c r="A269" s="71"/>
      <c r="B269" s="17"/>
      <c r="C269" s="17"/>
      <c r="D269" s="17"/>
      <c r="E269" s="17"/>
      <c r="F269" s="17"/>
      <c r="G269" s="321"/>
    </row>
    <row r="270" spans="1:7">
      <c r="A270" s="71"/>
      <c r="B270" s="17"/>
      <c r="C270" s="17"/>
      <c r="D270" s="17"/>
      <c r="E270" s="17"/>
      <c r="F270" s="17"/>
      <c r="G270" s="321"/>
    </row>
    <row r="271" spans="1:7">
      <c r="A271" s="71"/>
      <c r="B271" s="17"/>
      <c r="C271" s="17"/>
      <c r="D271" s="17"/>
      <c r="E271" s="17"/>
      <c r="F271" s="17"/>
      <c r="G271" s="321"/>
    </row>
    <row r="272" spans="1:7">
      <c r="A272" s="71"/>
      <c r="B272" s="17"/>
      <c r="C272" s="17"/>
      <c r="D272" s="17"/>
      <c r="E272" s="17"/>
      <c r="F272" s="17"/>
      <c r="G272" s="321"/>
    </row>
    <row r="273" spans="1:7">
      <c r="A273" s="71"/>
      <c r="B273" s="17"/>
      <c r="C273" s="17"/>
      <c r="D273" s="17"/>
      <c r="E273" s="17"/>
      <c r="F273" s="17"/>
      <c r="G273" s="321"/>
    </row>
    <row r="274" spans="1:7">
      <c r="A274" s="71"/>
      <c r="B274" s="17"/>
      <c r="C274" s="17"/>
      <c r="D274" s="17"/>
      <c r="E274" s="17"/>
      <c r="F274" s="17"/>
      <c r="G274" s="321"/>
    </row>
    <row r="275" spans="1:7">
      <c r="A275" s="71"/>
      <c r="B275" s="17"/>
      <c r="C275" s="17"/>
      <c r="D275" s="17"/>
      <c r="E275" s="17"/>
      <c r="F275" s="17"/>
      <c r="G275" s="321"/>
    </row>
    <row r="276" spans="1:7">
      <c r="A276" s="71"/>
      <c r="B276" s="17"/>
      <c r="C276" s="17"/>
      <c r="D276" s="17"/>
      <c r="E276" s="17"/>
      <c r="F276" s="17"/>
      <c r="G276" s="321"/>
    </row>
    <row r="277" spans="1:7">
      <c r="A277" s="71"/>
      <c r="B277" s="17"/>
      <c r="C277" s="17"/>
      <c r="D277" s="17"/>
      <c r="E277" s="17"/>
      <c r="F277" s="17"/>
      <c r="G277" s="321"/>
    </row>
    <row r="278" spans="1:7">
      <c r="A278" s="71"/>
      <c r="B278" s="17"/>
      <c r="C278" s="17"/>
      <c r="D278" s="17"/>
      <c r="E278" s="17"/>
      <c r="F278" s="17"/>
      <c r="G278" s="321"/>
    </row>
    <row r="279" spans="1:7">
      <c r="A279" s="71"/>
      <c r="B279" s="17"/>
      <c r="C279" s="17"/>
      <c r="D279" s="17"/>
      <c r="E279" s="17"/>
      <c r="F279" s="17"/>
      <c r="G279" s="321"/>
    </row>
    <row r="280" spans="1:7">
      <c r="A280" s="71"/>
      <c r="B280" s="17"/>
      <c r="C280" s="17"/>
      <c r="D280" s="17"/>
      <c r="E280" s="17"/>
      <c r="F280" s="17"/>
      <c r="G280" s="321"/>
    </row>
    <row r="281" spans="1:7">
      <c r="A281" s="71"/>
      <c r="B281" s="17"/>
      <c r="C281" s="17"/>
      <c r="D281" s="17"/>
      <c r="E281" s="17"/>
      <c r="F281" s="17"/>
      <c r="G281" s="321"/>
    </row>
    <row r="282" spans="1:7">
      <c r="A282" s="71"/>
      <c r="B282" s="17"/>
      <c r="C282" s="17"/>
      <c r="D282" s="17"/>
      <c r="E282" s="17"/>
      <c r="F282" s="17"/>
      <c r="G282" s="321"/>
    </row>
    <row r="283" spans="1:7">
      <c r="A283" s="71"/>
      <c r="B283" s="17"/>
      <c r="C283" s="17"/>
      <c r="D283" s="17"/>
      <c r="E283" s="17"/>
      <c r="F283" s="17"/>
      <c r="G283" s="321"/>
    </row>
    <row r="284" spans="1:7">
      <c r="A284" s="71"/>
      <c r="B284" s="17"/>
      <c r="C284" s="17"/>
      <c r="D284" s="17"/>
      <c r="E284" s="17"/>
      <c r="F284" s="17"/>
      <c r="G284" s="321"/>
    </row>
    <row r="285" spans="1:7">
      <c r="A285" s="71"/>
      <c r="B285" s="17"/>
      <c r="C285" s="17"/>
      <c r="D285" s="17"/>
      <c r="E285" s="17"/>
      <c r="F285" s="17"/>
      <c r="G285" s="321"/>
    </row>
    <row r="286" spans="1:7">
      <c r="A286" s="71"/>
      <c r="B286" s="17"/>
      <c r="C286" s="17"/>
      <c r="D286" s="17"/>
      <c r="E286" s="17"/>
      <c r="F286" s="17"/>
      <c r="G286" s="321"/>
    </row>
    <row r="287" spans="1:7">
      <c r="A287" s="71"/>
      <c r="B287" s="17"/>
      <c r="C287" s="17"/>
      <c r="D287" s="17"/>
      <c r="E287" s="17"/>
      <c r="F287" s="17"/>
      <c r="G287" s="321"/>
    </row>
    <row r="288" spans="1:7">
      <c r="A288" s="71"/>
      <c r="B288" s="17"/>
      <c r="C288" s="17"/>
      <c r="D288" s="17"/>
      <c r="E288" s="17"/>
      <c r="F288" s="17"/>
      <c r="G288" s="321"/>
    </row>
    <row r="289" spans="1:7">
      <c r="A289" s="71"/>
      <c r="B289" s="17"/>
      <c r="C289" s="17"/>
      <c r="D289" s="17"/>
      <c r="E289" s="17"/>
      <c r="F289" s="17"/>
      <c r="G289" s="321"/>
    </row>
    <row r="290" spans="1:7">
      <c r="A290" s="71"/>
      <c r="B290" s="17"/>
      <c r="C290" s="17"/>
      <c r="D290" s="17"/>
      <c r="E290" s="17"/>
      <c r="F290" s="17"/>
      <c r="G290" s="321"/>
    </row>
    <row r="291" spans="1:7">
      <c r="A291" s="71"/>
      <c r="B291" s="17"/>
      <c r="C291" s="17"/>
      <c r="D291" s="17"/>
      <c r="E291" s="17"/>
      <c r="F291" s="17"/>
      <c r="G291" s="321"/>
    </row>
    <row r="292" spans="1:7">
      <c r="A292" s="71"/>
      <c r="B292" s="17"/>
      <c r="C292" s="17"/>
      <c r="D292" s="17"/>
      <c r="E292" s="17"/>
      <c r="F292" s="17"/>
      <c r="G292" s="321"/>
    </row>
    <row r="293" spans="1:7">
      <c r="A293" s="71"/>
      <c r="B293" s="17"/>
      <c r="C293" s="17"/>
      <c r="D293" s="17"/>
      <c r="E293" s="17"/>
      <c r="F293" s="17"/>
      <c r="G293" s="321"/>
    </row>
    <row r="294" spans="1:7">
      <c r="A294" s="71"/>
      <c r="B294" s="17"/>
      <c r="C294" s="17"/>
      <c r="D294" s="17"/>
      <c r="E294" s="17"/>
      <c r="F294" s="17"/>
      <c r="G294" s="321"/>
    </row>
    <row r="295" spans="1:7">
      <c r="A295" s="71"/>
      <c r="B295" s="17"/>
      <c r="C295" s="17"/>
      <c r="D295" s="17"/>
      <c r="E295" s="17"/>
      <c r="F295" s="17"/>
      <c r="G295" s="321"/>
    </row>
    <row r="296" spans="1:7">
      <c r="A296" s="71"/>
      <c r="B296" s="17"/>
      <c r="C296" s="17"/>
      <c r="D296" s="17"/>
      <c r="E296" s="17"/>
      <c r="F296" s="17"/>
      <c r="G296" s="321"/>
    </row>
    <row r="297" spans="1:7">
      <c r="A297" s="71"/>
      <c r="B297" s="17"/>
      <c r="C297" s="17"/>
      <c r="D297" s="17"/>
      <c r="E297" s="17"/>
      <c r="F297" s="17"/>
      <c r="G297" s="321"/>
    </row>
    <row r="298" spans="1:7">
      <c r="A298" s="71"/>
      <c r="B298" s="17"/>
      <c r="C298" s="17"/>
      <c r="D298" s="17"/>
      <c r="E298" s="17"/>
      <c r="F298" s="17"/>
      <c r="G298" s="321"/>
    </row>
    <row r="299" spans="1:7">
      <c r="A299" s="71"/>
      <c r="B299" s="17"/>
      <c r="C299" s="17"/>
      <c r="D299" s="17"/>
      <c r="E299" s="17"/>
      <c r="F299" s="17"/>
      <c r="G299" s="321"/>
    </row>
    <row r="300" spans="1:7">
      <c r="A300" s="71"/>
      <c r="B300" s="17"/>
      <c r="C300" s="17"/>
      <c r="D300" s="17"/>
      <c r="E300" s="17"/>
      <c r="F300" s="17"/>
      <c r="G300" s="321"/>
    </row>
    <row r="301" spans="1:7">
      <c r="A301" s="71"/>
      <c r="B301" s="17"/>
      <c r="C301" s="17"/>
      <c r="D301" s="17"/>
      <c r="E301" s="17"/>
      <c r="F301" s="17"/>
      <c r="G301" s="321"/>
    </row>
    <row r="302" spans="1:7" ht="15.75" thickBot="1">
      <c r="A302" s="110"/>
      <c r="B302" s="111"/>
      <c r="C302" s="333"/>
      <c r="D302" s="333"/>
      <c r="E302" s="333"/>
      <c r="F302" s="111"/>
      <c r="G302" s="337"/>
    </row>
    <row r="304" spans="1:7" ht="15.75">
      <c r="A304" s="113" t="s">
        <v>1256</v>
      </c>
      <c r="B304" s="17"/>
      <c r="C304" s="17"/>
      <c r="D304" s="17"/>
      <c r="E304" s="334"/>
      <c r="F304" s="17"/>
      <c r="G304" s="17"/>
    </row>
    <row r="305" spans="1:7">
      <c r="A305" s="68" t="s">
        <v>1262</v>
      </c>
      <c r="B305" s="68"/>
      <c r="C305" s="68"/>
      <c r="D305" s="68"/>
      <c r="E305" s="68"/>
      <c r="F305" s="68"/>
      <c r="G305" s="68"/>
    </row>
  </sheetData>
  <printOptions horizontalCentered="1" verticalCentered="1"/>
  <pageMargins left="0.5" right="0.5" top="0.5" bottom="0.5" header="0.5" footer="0.5"/>
  <pageSetup scale="62" fitToHeight="5" orientation="portrait" horizontalDpi="300" verticalDpi="300" r:id="rId1"/>
  <headerFooter alignWithMargins="0"/>
  <rowBreaks count="4" manualBreakCount="4">
    <brk id="61" max="16383" man="1"/>
    <brk id="122" max="7" man="1"/>
    <brk id="184" max="16383" man="1"/>
    <brk id="24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4"/>
  <dimension ref="A1:BD86"/>
  <sheetViews>
    <sheetView defaultGridColor="0" view="pageBreakPreview" colorId="22" zoomScale="60" zoomScaleNormal="85" workbookViewId="0">
      <selection activeCell="C41" sqref="C41"/>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8.77734375" style="9" customWidth="1"/>
    <col min="6" max="6" width="27.88671875" style="9" customWidth="1"/>
    <col min="7" max="7" width="9.88671875" style="9" customWidth="1"/>
    <col min="8" max="16384" width="9.6640625" style="9"/>
  </cols>
  <sheetData>
    <row r="1" spans="1:56" ht="15" customHeight="1">
      <c r="A1" s="29" t="s">
        <v>5590</v>
      </c>
      <c r="B1" s="65"/>
      <c r="C1" s="65"/>
      <c r="D1" s="245" t="s">
        <v>3512</v>
      </c>
      <c r="E1" s="678" t="s">
        <v>1917</v>
      </c>
      <c r="F1" s="454" t="s">
        <v>1918</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1" t="str">
        <f>'Data Sheet'!$C$25</f>
        <v xml:space="preserve"> Niagara Mohawk Power Corporation </v>
      </c>
      <c r="B2" s="17"/>
      <c r="C2" s="17"/>
      <c r="D2" s="17" t="s">
        <v>5612</v>
      </c>
      <c r="E2" s="328" t="s">
        <v>3535</v>
      </c>
      <c r="F2" s="254"/>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1"/>
      <c r="B3" s="17"/>
      <c r="C3" s="17"/>
      <c r="D3" s="17" t="s">
        <v>5613</v>
      </c>
      <c r="E3" s="755" t="str">
        <f>'Data Sheet'!$C$40</f>
        <v>June 1, 2015</v>
      </c>
      <c r="F3" s="257" t="str">
        <f>'Data Sheet'!$C$38</f>
        <v>December 31, 2014</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47" t="s">
        <v>1920</v>
      </c>
      <c r="B4" s="248"/>
      <c r="C4" s="248"/>
      <c r="D4" s="248"/>
      <c r="E4" s="248"/>
      <c r="F4" s="249"/>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1"/>
      <c r="B5" s="17"/>
      <c r="C5" s="17"/>
      <c r="D5" s="17"/>
      <c r="E5" s="17"/>
      <c r="F5" s="72"/>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50" t="s">
        <v>1921</v>
      </c>
      <c r="B6" s="251"/>
      <c r="C6" s="251"/>
      <c r="D6" s="251"/>
      <c r="E6" s="251"/>
      <c r="F6" s="252"/>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50" t="s">
        <v>1922</v>
      </c>
      <c r="B7" s="251"/>
      <c r="C7" s="251"/>
      <c r="D7" s="251"/>
      <c r="E7" s="251"/>
      <c r="F7" s="252"/>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50"/>
      <c r="B8" s="251"/>
      <c r="C8" s="251"/>
      <c r="D8" s="251"/>
      <c r="E8" s="251"/>
      <c r="F8" s="252"/>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50" t="s">
        <v>99</v>
      </c>
      <c r="B9" s="251"/>
      <c r="C9" s="251"/>
      <c r="D9" s="251"/>
      <c r="E9" s="251"/>
      <c r="F9" s="252"/>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50"/>
      <c r="B10" s="251"/>
      <c r="C10" s="251"/>
      <c r="D10" s="251"/>
      <c r="E10" s="251"/>
      <c r="F10" s="252"/>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50" t="s">
        <v>100</v>
      </c>
      <c r="B11" s="251"/>
      <c r="C11" s="251"/>
      <c r="D11" s="251"/>
      <c r="E11" s="251"/>
      <c r="F11" s="252"/>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50" t="s">
        <v>101</v>
      </c>
      <c r="B12" s="251"/>
      <c r="C12" s="251"/>
      <c r="D12" s="251"/>
      <c r="E12" s="251"/>
      <c r="F12" s="252"/>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50" t="s">
        <v>102</v>
      </c>
      <c r="B13" s="251"/>
      <c r="C13" s="251"/>
      <c r="D13" s="251"/>
      <c r="E13" s="251"/>
      <c r="F13" s="252"/>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50"/>
      <c r="B14" s="251"/>
      <c r="C14" s="251"/>
      <c r="D14" s="251"/>
      <c r="E14" s="251"/>
      <c r="F14" s="252"/>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50" t="s">
        <v>103</v>
      </c>
      <c r="B15" s="251"/>
      <c r="C15" s="251"/>
      <c r="D15" s="251"/>
      <c r="E15" s="251"/>
      <c r="F15" s="252"/>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50" t="s">
        <v>104</v>
      </c>
      <c r="B16" s="251"/>
      <c r="C16" s="251"/>
      <c r="D16" s="251"/>
      <c r="E16" s="251"/>
      <c r="F16" s="252"/>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3"/>
      <c r="B17" s="76"/>
      <c r="C17" s="76"/>
      <c r="D17" s="76"/>
      <c r="E17" s="76"/>
      <c r="F17" s="75"/>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1"/>
      <c r="B18" s="97"/>
      <c r="C18" s="17"/>
      <c r="D18" s="17"/>
      <c r="E18" s="17"/>
      <c r="F18" s="254"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1671" t="s">
        <v>1843</v>
      </c>
      <c r="B19" s="97"/>
      <c r="C19" s="17" t="s">
        <v>106</v>
      </c>
      <c r="D19" s="17"/>
      <c r="E19" s="17"/>
      <c r="F19" s="649"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1675" t="s">
        <v>1846</v>
      </c>
      <c r="B20" s="104"/>
      <c r="C20" s="76" t="s">
        <v>108</v>
      </c>
      <c r="D20" s="76"/>
      <c r="E20" s="76"/>
      <c r="F20" s="711" t="s">
        <v>3231</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1671"/>
      <c r="B21" s="97"/>
      <c r="C21" s="17"/>
      <c r="D21" s="17"/>
      <c r="E21" s="17"/>
      <c r="F21" s="320"/>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ht="15.75">
      <c r="A22" s="1671">
        <v>1</v>
      </c>
      <c r="B22" s="338"/>
      <c r="C22" s="113" t="s">
        <v>3208</v>
      </c>
      <c r="D22" s="17"/>
      <c r="E22" s="17"/>
      <c r="F22" s="82"/>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1671">
        <v>2</v>
      </c>
      <c r="B23" s="97"/>
      <c r="C23" s="17" t="s">
        <v>5546</v>
      </c>
      <c r="D23" s="17"/>
      <c r="E23" s="17"/>
      <c r="F23" s="2288">
        <v>13037685.710000001</v>
      </c>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1671">
        <v>3</v>
      </c>
      <c r="B24" s="97"/>
      <c r="C24" s="17" t="s">
        <v>5634</v>
      </c>
      <c r="D24" s="17"/>
      <c r="E24" s="17"/>
      <c r="F24" s="2288">
        <v>12158073.310000002</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1671">
        <v>4</v>
      </c>
      <c r="B25" s="97"/>
      <c r="C25" s="17" t="s">
        <v>5547</v>
      </c>
      <c r="D25" s="17"/>
      <c r="E25" s="17"/>
      <c r="F25" s="2288">
        <v>11698037.180000002</v>
      </c>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1671">
        <v>5</v>
      </c>
      <c r="B26" s="97"/>
      <c r="C26" s="17" t="s">
        <v>5548</v>
      </c>
      <c r="D26" s="17"/>
      <c r="E26" s="17"/>
      <c r="F26" s="2288">
        <v>6968198.6299999971</v>
      </c>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1671">
        <v>6</v>
      </c>
      <c r="B27" s="97"/>
      <c r="C27" s="17" t="s">
        <v>5635</v>
      </c>
      <c r="D27" s="17"/>
      <c r="E27" s="17"/>
      <c r="F27" s="2288">
        <v>1112065.1700000002</v>
      </c>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1671">
        <v>7</v>
      </c>
      <c r="B28" s="97"/>
      <c r="C28" s="17" t="s">
        <v>5636</v>
      </c>
      <c r="D28" s="17"/>
      <c r="E28" s="17"/>
      <c r="F28" s="2288">
        <v>12546780.449999994</v>
      </c>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1671">
        <v>8</v>
      </c>
      <c r="B29" s="97"/>
      <c r="C29" s="17" t="s">
        <v>5637</v>
      </c>
      <c r="D29" s="17"/>
      <c r="E29" s="17"/>
      <c r="F29" s="2288">
        <v>6440690.4200000633</v>
      </c>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1671">
        <v>9</v>
      </c>
      <c r="B30" s="97"/>
      <c r="C30" s="17" t="s">
        <v>5638</v>
      </c>
      <c r="D30" s="17"/>
      <c r="E30" s="17"/>
      <c r="F30" s="2288">
        <v>3440988.6499999994</v>
      </c>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1671">
        <v>10</v>
      </c>
      <c r="B31" s="97"/>
      <c r="C31" s="17" t="s">
        <v>5639</v>
      </c>
      <c r="D31" s="17"/>
      <c r="E31" s="17"/>
      <c r="F31" s="2288">
        <v>2400222.0399999996</v>
      </c>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1671">
        <v>11</v>
      </c>
      <c r="B32" s="97"/>
      <c r="C32" s="17" t="s">
        <v>5549</v>
      </c>
      <c r="D32" s="17"/>
      <c r="E32" s="17"/>
      <c r="F32" s="2288">
        <v>134766.40000000002</v>
      </c>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ht="15.75">
      <c r="A33" s="1671">
        <v>12</v>
      </c>
      <c r="B33" s="97"/>
      <c r="C33" s="17"/>
      <c r="D33" s="17"/>
      <c r="E33" s="113" t="s">
        <v>1255</v>
      </c>
      <c r="F33" s="2290">
        <f>SUBTOTAL(9,F23:F32)</f>
        <v>69937507.960000068</v>
      </c>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ht="15.75">
      <c r="A34" s="1671">
        <v>13</v>
      </c>
      <c r="B34" s="97"/>
      <c r="C34" s="113" t="s">
        <v>3209</v>
      </c>
      <c r="D34" s="17"/>
      <c r="E34" s="113"/>
      <c r="F34" s="2288"/>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ht="15.75">
      <c r="A35" s="1671">
        <v>14</v>
      </c>
      <c r="B35" s="97"/>
      <c r="C35" s="17" t="s">
        <v>5546</v>
      </c>
      <c r="D35" s="17"/>
      <c r="E35" s="113"/>
      <c r="F35" s="2288">
        <v>2698355.08</v>
      </c>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ht="15.75">
      <c r="A36" s="1671">
        <v>15</v>
      </c>
      <c r="B36" s="97"/>
      <c r="C36" s="17" t="s">
        <v>5634</v>
      </c>
      <c r="D36" s="17"/>
      <c r="E36" s="113"/>
      <c r="F36" s="2288">
        <v>2764411.120000001</v>
      </c>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ht="15.75">
      <c r="A37" s="1671">
        <v>16</v>
      </c>
      <c r="B37" s="97"/>
      <c r="C37" s="17" t="s">
        <v>5547</v>
      </c>
      <c r="D37" s="17"/>
      <c r="E37" s="113"/>
      <c r="F37" s="2288">
        <v>2468534.0999999992</v>
      </c>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ht="15.75">
      <c r="A38" s="1671">
        <v>17</v>
      </c>
      <c r="B38" s="97"/>
      <c r="C38" s="17" t="s">
        <v>5548</v>
      </c>
      <c r="D38" s="17"/>
      <c r="E38" s="113"/>
      <c r="F38" s="2288">
        <v>1518427.8899999997</v>
      </c>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ht="15.75">
      <c r="A39" s="1671">
        <v>18</v>
      </c>
      <c r="B39" s="97"/>
      <c r="C39" s="17" t="s">
        <v>5635</v>
      </c>
      <c r="D39" s="17"/>
      <c r="E39" s="113"/>
      <c r="F39" s="2288">
        <v>50512.03</v>
      </c>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ht="15.75">
      <c r="A40" s="1671">
        <v>19</v>
      </c>
      <c r="B40" s="97"/>
      <c r="C40" s="17" t="s">
        <v>5636</v>
      </c>
      <c r="D40" s="17"/>
      <c r="E40" s="113"/>
      <c r="F40" s="2288">
        <v>2789755.5899999994</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ht="15.75">
      <c r="A41" s="1671">
        <v>20</v>
      </c>
      <c r="B41" s="338"/>
      <c r="C41" s="17" t="s">
        <v>5637</v>
      </c>
      <c r="D41" s="17"/>
      <c r="E41" s="113"/>
      <c r="F41" s="2288">
        <v>-1734825.3499999754</v>
      </c>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ht="15.75">
      <c r="A42" s="1671">
        <v>21</v>
      </c>
      <c r="B42" s="97"/>
      <c r="C42" s="17" t="s">
        <v>5638</v>
      </c>
      <c r="D42" s="17"/>
      <c r="E42" s="113"/>
      <c r="F42" s="2288">
        <v>302288.55999999994</v>
      </c>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ht="15.75">
      <c r="A43" s="1671">
        <v>22</v>
      </c>
      <c r="B43" s="97"/>
      <c r="C43" s="17" t="s">
        <v>5639</v>
      </c>
      <c r="D43" s="17"/>
      <c r="E43" s="113"/>
      <c r="F43" s="2288">
        <v>594489.29999999993</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ht="15.75">
      <c r="A44" s="1671">
        <v>23</v>
      </c>
      <c r="B44" s="97"/>
      <c r="C44" s="17" t="s">
        <v>5549</v>
      </c>
      <c r="D44" s="17"/>
      <c r="E44" s="113"/>
      <c r="F44" s="2288">
        <v>-435.21999999999991</v>
      </c>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ht="15.75">
      <c r="A45" s="1671">
        <v>24</v>
      </c>
      <c r="B45" s="97"/>
      <c r="C45" s="17"/>
      <c r="D45" s="17"/>
      <c r="E45" s="113" t="s">
        <v>1255</v>
      </c>
      <c r="F45" s="2290">
        <f>SUBTOTAL(9,F35:F44)</f>
        <v>11451513.100000026</v>
      </c>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ht="15.75">
      <c r="A46" s="1671">
        <v>25</v>
      </c>
      <c r="B46" s="97"/>
      <c r="C46" s="113" t="s">
        <v>3783</v>
      </c>
      <c r="D46" s="17"/>
      <c r="E46" s="113"/>
      <c r="F46" s="2288"/>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ht="15.75">
      <c r="A47" s="1671">
        <v>26</v>
      </c>
      <c r="B47" s="97"/>
      <c r="C47" s="17" t="s">
        <v>5546</v>
      </c>
      <c r="D47" s="17"/>
      <c r="E47" s="113"/>
      <c r="F47" s="2288">
        <v>52905.559999999983</v>
      </c>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ht="15.75">
      <c r="A48" s="1671">
        <v>27</v>
      </c>
      <c r="B48" s="97"/>
      <c r="C48" s="17" t="s">
        <v>5634</v>
      </c>
      <c r="D48" s="17"/>
      <c r="E48" s="113"/>
      <c r="F48" s="2288">
        <v>32968.350000000006</v>
      </c>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ht="15.75">
      <c r="A49" s="1671">
        <v>28</v>
      </c>
      <c r="B49" s="97"/>
      <c r="C49" s="17" t="s">
        <v>5547</v>
      </c>
      <c r="D49" s="2161"/>
      <c r="E49" s="113"/>
      <c r="F49" s="2288">
        <v>40353.750000000015</v>
      </c>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ht="15.75">
      <c r="A50" s="1671">
        <v>29</v>
      </c>
      <c r="B50" s="97"/>
      <c r="C50" s="17" t="s">
        <v>5548</v>
      </c>
      <c r="D50" s="2161"/>
      <c r="E50" s="113"/>
      <c r="F50" s="2288">
        <v>21440.720000000005</v>
      </c>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ht="15.75">
      <c r="A51" s="1671">
        <v>30</v>
      </c>
      <c r="B51" s="97"/>
      <c r="C51" s="17" t="s">
        <v>5635</v>
      </c>
      <c r="D51" s="2161"/>
      <c r="E51" s="113"/>
      <c r="F51" s="2288">
        <v>19212.739999999991</v>
      </c>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ht="15.75">
      <c r="A52" s="1671">
        <v>31</v>
      </c>
      <c r="B52" s="97"/>
      <c r="C52" s="17" t="s">
        <v>5636</v>
      </c>
      <c r="D52" s="17"/>
      <c r="E52" s="113"/>
      <c r="F52" s="2288">
        <v>34631.340000000004</v>
      </c>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ht="15.75">
      <c r="A53" s="1671">
        <v>32</v>
      </c>
      <c r="B53" s="97"/>
      <c r="C53" s="17" t="s">
        <v>5637</v>
      </c>
      <c r="D53" s="17"/>
      <c r="E53" s="113"/>
      <c r="F53" s="2288">
        <v>135.09</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ht="15.75">
      <c r="A54" s="1671">
        <v>33</v>
      </c>
      <c r="B54" s="338"/>
      <c r="C54" s="17" t="s">
        <v>5638</v>
      </c>
      <c r="D54" s="17"/>
      <c r="E54" s="113"/>
      <c r="F54" s="2288">
        <v>9144.9599999999991</v>
      </c>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ht="15.75">
      <c r="A55" s="1671">
        <v>34</v>
      </c>
      <c r="B55" s="97"/>
      <c r="C55" s="17" t="s">
        <v>5639</v>
      </c>
      <c r="D55" s="17"/>
      <c r="E55" s="113"/>
      <c r="F55" s="2288">
        <v>2130.9499999999998</v>
      </c>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ht="15.75">
      <c r="A56" s="1671">
        <v>35</v>
      </c>
      <c r="B56" s="97"/>
      <c r="C56" s="17" t="s">
        <v>5549</v>
      </c>
      <c r="D56" s="17"/>
      <c r="E56" s="113"/>
      <c r="F56" s="2288">
        <v>55705.119999999995</v>
      </c>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ht="15.75">
      <c r="A57" s="1671">
        <v>36</v>
      </c>
      <c r="B57" s="97"/>
      <c r="C57" s="17"/>
      <c r="D57" s="17"/>
      <c r="E57" s="113" t="s">
        <v>1255</v>
      </c>
      <c r="F57" s="2290">
        <f>SUBTOTAL(9,F47:F56)</f>
        <v>268628.57999999996</v>
      </c>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1671">
        <v>37</v>
      </c>
      <c r="B58" s="97"/>
      <c r="E58" s="17"/>
      <c r="F58" s="32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1671">
        <v>38</v>
      </c>
      <c r="B59" s="97"/>
      <c r="C59" s="314" t="s">
        <v>5640</v>
      </c>
      <c r="D59" s="2161">
        <v>107220028.3900001</v>
      </c>
      <c r="E59" s="80"/>
      <c r="F59" s="321"/>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1671">
        <v>39</v>
      </c>
      <c r="B60" s="97"/>
      <c r="C60" s="314" t="s">
        <v>5641</v>
      </c>
      <c r="D60" s="2291">
        <v>-102514028.13</v>
      </c>
      <c r="E60" s="17"/>
      <c r="F60" s="32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1671">
        <v>40</v>
      </c>
      <c r="B61" s="97"/>
      <c r="C61" s="17"/>
      <c r="D61" s="2161">
        <v>4706000.2600001097</v>
      </c>
      <c r="E61" s="17"/>
      <c r="F61" s="32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1671">
        <v>41</v>
      </c>
      <c r="B62" s="97"/>
      <c r="C62" s="17"/>
      <c r="D62" s="17"/>
      <c r="E62" s="17"/>
      <c r="F62" s="321"/>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1671">
        <v>42</v>
      </c>
      <c r="B63" s="97"/>
      <c r="C63" s="17"/>
      <c r="D63" s="17"/>
      <c r="E63" s="17"/>
      <c r="F63" s="321"/>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1671">
        <v>43</v>
      </c>
      <c r="B64" s="97"/>
      <c r="C64" s="17"/>
      <c r="D64" s="17"/>
      <c r="E64" s="17"/>
      <c r="F64" s="321"/>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1671">
        <v>44</v>
      </c>
      <c r="B65" s="97"/>
      <c r="C65" s="17"/>
      <c r="D65" s="17"/>
      <c r="E65" s="17"/>
      <c r="F65" s="321"/>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1671">
        <v>45</v>
      </c>
      <c r="B66" s="97"/>
      <c r="C66" s="17"/>
      <c r="D66" s="17"/>
      <c r="E66" s="17"/>
      <c r="F66" s="300"/>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378">
        <v>46</v>
      </c>
      <c r="B67" s="290"/>
      <c r="C67" s="312" t="s">
        <v>205</v>
      </c>
      <c r="D67" s="312" t="s">
        <v>3130</v>
      </c>
      <c r="E67" s="312"/>
      <c r="F67" s="2289">
        <f>SUM(F33+F45+F57)</f>
        <v>81657649.64000009</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3" t="s">
        <v>109</v>
      </c>
      <c r="B68" s="17"/>
      <c r="C68" s="17"/>
      <c r="D68" s="113"/>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8" t="s">
        <v>110</v>
      </c>
      <c r="B69" s="68"/>
      <c r="C69" s="68"/>
      <c r="D69" s="68"/>
      <c r="E69" s="68"/>
      <c r="F69" s="68"/>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8"/>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dimension ref="A1:K157"/>
  <sheetViews>
    <sheetView defaultGridColor="0" view="pageBreakPreview" topLeftCell="A61" colorId="22" zoomScale="60" zoomScaleNormal="85" workbookViewId="0">
      <selection activeCell="C41" sqref="C41"/>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53.109375" style="9" customWidth="1"/>
    <col min="8" max="9" width="9.6640625" style="9"/>
    <col min="10" max="10" width="14.44140625" style="9" bestFit="1" customWidth="1"/>
    <col min="11" max="16384" width="9.6640625" style="9"/>
  </cols>
  <sheetData>
    <row r="1" spans="1:7">
      <c r="A1" s="29" t="s">
        <v>5587</v>
      </c>
      <c r="B1" s="65"/>
      <c r="C1" s="244"/>
      <c r="D1" s="246" t="s">
        <v>3512</v>
      </c>
      <c r="E1" s="65"/>
      <c r="F1" s="2066" t="s">
        <v>1917</v>
      </c>
      <c r="G1" s="454" t="s">
        <v>1918</v>
      </c>
    </row>
    <row r="2" spans="1:7">
      <c r="A2" s="71" t="str">
        <f>'[3]Data Sheet'!$C$25</f>
        <v xml:space="preserve"> Niagara Mohawk Power Corporation </v>
      </c>
      <c r="B2" s="17"/>
      <c r="C2" s="80"/>
      <c r="D2" s="97" t="s">
        <v>5614</v>
      </c>
      <c r="E2" s="17"/>
      <c r="F2" s="2069" t="s">
        <v>3535</v>
      </c>
      <c r="G2" s="254"/>
    </row>
    <row r="3" spans="1:7" ht="15" customHeight="1">
      <c r="A3" s="73"/>
      <c r="B3" s="76"/>
      <c r="C3" s="116"/>
      <c r="D3" s="104" t="s">
        <v>5615</v>
      </c>
      <c r="E3" s="76"/>
      <c r="F3" s="754" t="str">
        <f>+'217'!E3</f>
        <v>June 1, 2015</v>
      </c>
      <c r="G3" s="2083">
        <v>42004</v>
      </c>
    </row>
    <row r="4" spans="1:7" ht="15" customHeight="1">
      <c r="A4" s="144" t="s">
        <v>111</v>
      </c>
      <c r="B4" s="74"/>
      <c r="C4" s="74"/>
      <c r="D4" s="74"/>
      <c r="E4" s="74"/>
      <c r="F4" s="74"/>
      <c r="G4" s="501"/>
    </row>
    <row r="5" spans="1:7">
      <c r="A5" s="2651" t="s">
        <v>1556</v>
      </c>
      <c r="B5" s="2649"/>
      <c r="C5" s="2649"/>
      <c r="D5" s="2649"/>
      <c r="E5" s="2649"/>
      <c r="F5" s="2649" t="s">
        <v>1557</v>
      </c>
      <c r="G5" s="2650"/>
    </row>
    <row r="6" spans="1:7">
      <c r="A6" s="2646" t="s">
        <v>112</v>
      </c>
      <c r="B6" s="2647"/>
      <c r="C6" s="2647"/>
      <c r="D6" s="2647"/>
      <c r="E6" s="2647"/>
      <c r="F6" s="2642" t="s">
        <v>113</v>
      </c>
      <c r="G6" s="2643"/>
    </row>
    <row r="7" spans="1:7">
      <c r="A7" s="2646" t="s">
        <v>3241</v>
      </c>
      <c r="B7" s="2647"/>
      <c r="C7" s="2647"/>
      <c r="D7" s="2647"/>
      <c r="E7" s="2647"/>
      <c r="F7" s="2642" t="s">
        <v>3242</v>
      </c>
      <c r="G7" s="2643"/>
    </row>
    <row r="8" spans="1:7">
      <c r="A8" s="2646" t="s">
        <v>3296</v>
      </c>
      <c r="B8" s="2647"/>
      <c r="C8" s="2647"/>
      <c r="D8" s="2647"/>
      <c r="E8" s="2647"/>
      <c r="F8" s="2642" t="s">
        <v>3297</v>
      </c>
      <c r="G8" s="2643"/>
    </row>
    <row r="9" spans="1:7">
      <c r="A9" s="2646" t="s">
        <v>3298</v>
      </c>
      <c r="B9" s="2647"/>
      <c r="C9" s="2647"/>
      <c r="D9" s="2647"/>
      <c r="E9" s="2647"/>
      <c r="F9" s="2642" t="s">
        <v>1558</v>
      </c>
      <c r="G9" s="2643"/>
    </row>
    <row r="10" spans="1:7">
      <c r="A10" s="2646" t="s">
        <v>3299</v>
      </c>
      <c r="B10" s="2647"/>
      <c r="C10" s="2647"/>
      <c r="D10" s="2647"/>
      <c r="E10" s="2647"/>
      <c r="F10" s="2642" t="s">
        <v>3300</v>
      </c>
      <c r="G10" s="2643"/>
    </row>
    <row r="11" spans="1:7">
      <c r="A11" s="2646" t="s">
        <v>3301</v>
      </c>
      <c r="B11" s="2647"/>
      <c r="C11" s="2647"/>
      <c r="D11" s="2647"/>
      <c r="E11" s="2647"/>
      <c r="F11" s="2642" t="s">
        <v>3302</v>
      </c>
      <c r="G11" s="2643"/>
    </row>
    <row r="12" spans="1:7" ht="15.6" customHeight="1">
      <c r="A12" s="2648" t="s">
        <v>3303</v>
      </c>
      <c r="B12" s="2644"/>
      <c r="C12" s="2644"/>
      <c r="D12" s="2644"/>
      <c r="E12" s="2064"/>
      <c r="F12" s="2644" t="s">
        <v>3304</v>
      </c>
      <c r="G12" s="2645"/>
    </row>
    <row r="13" spans="1:7" ht="17.45" customHeight="1">
      <c r="A13" s="2639" t="s">
        <v>3305</v>
      </c>
      <c r="B13" s="2640"/>
      <c r="C13" s="2640"/>
      <c r="D13" s="2640"/>
      <c r="E13" s="2640"/>
      <c r="F13" s="2640"/>
      <c r="G13" s="2641"/>
    </row>
    <row r="14" spans="1:7" ht="15.75">
      <c r="A14" s="1572" t="s">
        <v>1904</v>
      </c>
      <c r="B14" s="2084"/>
      <c r="C14" s="2108" t="s">
        <v>5935</v>
      </c>
      <c r="D14" s="1585"/>
      <c r="E14" s="2085"/>
      <c r="F14" s="2085"/>
      <c r="G14" s="2086"/>
    </row>
    <row r="15" spans="1:7" ht="15.75">
      <c r="A15" s="1572"/>
      <c r="B15" s="2087"/>
      <c r="C15" s="2108" t="s">
        <v>5936</v>
      </c>
      <c r="D15" s="2063"/>
      <c r="E15" s="2085"/>
      <c r="F15" s="2085"/>
      <c r="G15" s="2086"/>
    </row>
    <row r="16" spans="1:7" ht="15.75">
      <c r="A16" s="1572"/>
      <c r="B16" s="2084"/>
      <c r="C16" s="2088"/>
      <c r="D16" s="2089"/>
      <c r="E16" s="2089"/>
      <c r="F16" s="2089"/>
      <c r="G16" s="2086"/>
    </row>
    <row r="17" spans="1:7" ht="15.75">
      <c r="A17" s="1572"/>
      <c r="B17" s="2090" t="s">
        <v>5937</v>
      </c>
      <c r="C17" s="2091"/>
      <c r="D17" s="2092"/>
      <c r="E17" s="2092"/>
      <c r="F17" s="2092"/>
      <c r="G17" s="2093"/>
    </row>
    <row r="18" spans="1:7" ht="15.75">
      <c r="A18" s="1572"/>
      <c r="B18" s="2094"/>
      <c r="C18" s="2095" t="s">
        <v>5938</v>
      </c>
      <c r="D18" s="2095"/>
      <c r="E18" s="2095"/>
      <c r="F18" s="2095"/>
      <c r="G18" s="2093"/>
    </row>
    <row r="19" spans="1:7" ht="15.75">
      <c r="A19" s="1572"/>
      <c r="B19" s="2094"/>
      <c r="C19" s="2095" t="s">
        <v>5939</v>
      </c>
      <c r="D19" s="2095"/>
      <c r="E19" s="2095"/>
      <c r="F19" s="2095"/>
      <c r="G19" s="2093"/>
    </row>
    <row r="20" spans="1:7" ht="15.75">
      <c r="A20" s="1572"/>
      <c r="B20" s="2094"/>
      <c r="C20" s="2095" t="s">
        <v>5940</v>
      </c>
      <c r="D20" s="2095"/>
      <c r="E20" s="2095"/>
      <c r="F20" s="2095"/>
      <c r="G20" s="2093"/>
    </row>
    <row r="21" spans="1:7">
      <c r="A21" s="1572"/>
      <c r="B21" s="1758"/>
      <c r="C21" s="1758"/>
      <c r="D21" s="1758"/>
      <c r="E21" s="1758"/>
      <c r="F21" s="1758"/>
      <c r="G21" s="1564"/>
    </row>
    <row r="22" spans="1:7" ht="15.75">
      <c r="A22" s="1572"/>
      <c r="B22" s="2096" t="s">
        <v>5941</v>
      </c>
      <c r="C22" s="1758"/>
      <c r="D22" s="1758"/>
      <c r="E22" s="1758"/>
      <c r="F22" s="1758"/>
      <c r="G22" s="1564"/>
    </row>
    <row r="23" spans="1:7">
      <c r="A23" s="1572"/>
      <c r="B23" s="1758"/>
      <c r="C23" s="1758" t="s">
        <v>5942</v>
      </c>
      <c r="D23" s="1758"/>
      <c r="E23" s="1758"/>
      <c r="F23" s="1758"/>
      <c r="G23" s="1564"/>
    </row>
    <row r="24" spans="1:7">
      <c r="A24" s="1572"/>
      <c r="B24" s="1758"/>
      <c r="C24" s="1758" t="s">
        <v>5550</v>
      </c>
      <c r="D24" s="1758"/>
      <c r="E24" s="1758"/>
      <c r="F24" s="1758"/>
      <c r="G24" s="1564"/>
    </row>
    <row r="25" spans="1:7">
      <c r="A25" s="1572"/>
      <c r="B25" s="1758"/>
      <c r="C25" s="1758"/>
      <c r="D25" s="1758"/>
      <c r="E25" s="1758"/>
      <c r="F25" s="1758"/>
      <c r="G25" s="1564"/>
    </row>
    <row r="26" spans="1:7" ht="15.75">
      <c r="A26" s="1572"/>
      <c r="B26" s="2096" t="s">
        <v>5943</v>
      </c>
      <c r="C26" s="1758"/>
      <c r="D26" s="1758"/>
      <c r="E26" s="1758"/>
      <c r="F26" s="1758"/>
      <c r="G26" s="1564"/>
    </row>
    <row r="27" spans="1:7">
      <c r="A27" s="1572"/>
      <c r="B27" s="1758"/>
      <c r="C27" s="1758" t="s">
        <v>5944</v>
      </c>
      <c r="D27" s="1758"/>
      <c r="E27" s="1758"/>
      <c r="F27" s="1758"/>
      <c r="G27" s="1564"/>
    </row>
    <row r="28" spans="1:7">
      <c r="A28" s="1572"/>
      <c r="B28" s="1758"/>
      <c r="C28" s="1758" t="s">
        <v>5551</v>
      </c>
      <c r="D28" s="1758"/>
      <c r="E28" s="1758"/>
      <c r="F28" s="1758"/>
      <c r="G28" s="1564"/>
    </row>
    <row r="29" spans="1:7">
      <c r="A29" s="1572"/>
      <c r="B29" s="1758"/>
      <c r="C29" s="1758"/>
      <c r="D29" s="1758"/>
      <c r="E29" s="1758"/>
      <c r="F29" s="1758"/>
      <c r="G29" s="1564"/>
    </row>
    <row r="30" spans="1:7" ht="15.75">
      <c r="A30" s="1572"/>
      <c r="B30" s="2096" t="s">
        <v>5945</v>
      </c>
      <c r="C30" s="1758"/>
      <c r="D30" s="1758"/>
      <c r="E30" s="1758"/>
      <c r="F30" s="1758"/>
      <c r="G30" s="1564"/>
    </row>
    <row r="31" spans="1:7">
      <c r="A31" s="1572"/>
      <c r="B31" s="1758"/>
      <c r="C31" s="1758" t="s">
        <v>5552</v>
      </c>
      <c r="D31" s="1758"/>
      <c r="E31" s="1758"/>
      <c r="F31" s="1758"/>
      <c r="G31" s="1564"/>
    </row>
    <row r="32" spans="1:7">
      <c r="A32" s="1572"/>
      <c r="B32" s="1758"/>
      <c r="C32" s="1758" t="s">
        <v>5553</v>
      </c>
      <c r="D32" s="1758"/>
      <c r="E32" s="1758"/>
      <c r="F32" s="1758"/>
      <c r="G32" s="1564"/>
    </row>
    <row r="33" spans="1:7">
      <c r="A33" s="1572"/>
      <c r="B33" s="1758"/>
      <c r="C33" s="1758"/>
      <c r="D33" s="1758"/>
      <c r="E33" s="1758"/>
      <c r="F33" s="1758"/>
      <c r="G33" s="1564"/>
    </row>
    <row r="34" spans="1:7" ht="15.75">
      <c r="A34" s="1572"/>
      <c r="B34" s="2096" t="s">
        <v>5554</v>
      </c>
      <c r="C34" s="1758"/>
      <c r="D34" s="1758"/>
      <c r="E34" s="1758"/>
      <c r="F34" s="1758"/>
      <c r="G34" s="1564"/>
    </row>
    <row r="35" spans="1:7">
      <c r="A35" s="1572"/>
      <c r="B35" s="1758"/>
      <c r="C35" s="1758" t="s">
        <v>5555</v>
      </c>
      <c r="D35" s="1758"/>
      <c r="E35" s="1758"/>
      <c r="F35" s="1758"/>
      <c r="G35" s="1564"/>
    </row>
    <row r="36" spans="1:7">
      <c r="A36" s="1572"/>
      <c r="B36" s="1758"/>
      <c r="C36" s="1758"/>
      <c r="D36" s="1758"/>
      <c r="E36" s="1758"/>
      <c r="F36" s="1758"/>
      <c r="G36" s="1564"/>
    </row>
    <row r="37" spans="1:7" ht="15.75">
      <c r="A37" s="1572"/>
      <c r="B37" s="2096" t="s">
        <v>5946</v>
      </c>
      <c r="C37" s="1758"/>
      <c r="D37" s="1758"/>
      <c r="E37" s="1758"/>
      <c r="F37" s="1758"/>
      <c r="G37" s="1564"/>
    </row>
    <row r="38" spans="1:7">
      <c r="A38" s="1572"/>
      <c r="B38" s="1758"/>
      <c r="C38" s="1758" t="s">
        <v>5556</v>
      </c>
      <c r="D38" s="1758"/>
      <c r="E38" s="1758"/>
      <c r="F38" s="1758"/>
      <c r="G38" s="1564"/>
    </row>
    <row r="39" spans="1:7">
      <c r="A39" s="1572"/>
      <c r="B39" s="1758"/>
      <c r="C39" s="1758" t="s">
        <v>5557</v>
      </c>
      <c r="D39" s="1758"/>
      <c r="E39" s="1758"/>
      <c r="F39" s="1758"/>
      <c r="G39" s="1564"/>
    </row>
    <row r="40" spans="1:7">
      <c r="A40" s="1572"/>
      <c r="B40" s="1758"/>
      <c r="C40" s="1758"/>
      <c r="D40" s="1758"/>
      <c r="E40" s="1758"/>
      <c r="F40" s="1758"/>
      <c r="G40" s="1564"/>
    </row>
    <row r="41" spans="1:7" ht="15.75">
      <c r="A41" s="1572"/>
      <c r="B41" s="2096" t="s">
        <v>5947</v>
      </c>
      <c r="C41" s="1758"/>
      <c r="D41" s="1758"/>
      <c r="E41" s="1758"/>
      <c r="F41" s="1758"/>
      <c r="G41" s="1564"/>
    </row>
    <row r="42" spans="1:7">
      <c r="A42" s="1572"/>
      <c r="B42" s="1758"/>
      <c r="C42" s="1758" t="s">
        <v>5558</v>
      </c>
      <c r="D42" s="1758"/>
      <c r="E42" s="1758"/>
      <c r="F42" s="1758"/>
      <c r="G42" s="1564"/>
    </row>
    <row r="43" spans="1:7">
      <c r="A43" s="1572"/>
      <c r="B43" s="1758"/>
      <c r="C43" s="1758" t="s">
        <v>5948</v>
      </c>
      <c r="D43" s="1758"/>
      <c r="E43" s="1758"/>
      <c r="F43" s="1758"/>
      <c r="G43" s="1564"/>
    </row>
    <row r="44" spans="1:7">
      <c r="A44" s="1572"/>
      <c r="B44" s="1758"/>
      <c r="C44" s="1758"/>
      <c r="D44" s="1758"/>
      <c r="E44" s="1758"/>
      <c r="F44" s="1758"/>
      <c r="G44" s="1564"/>
    </row>
    <row r="45" spans="1:7" ht="15.75">
      <c r="A45" s="1572"/>
      <c r="B45" s="2097" t="s">
        <v>5949</v>
      </c>
      <c r="C45" s="2098"/>
      <c r="D45" s="1547"/>
      <c r="E45" s="2098"/>
      <c r="F45" s="2098"/>
      <c r="G45" s="1564"/>
    </row>
    <row r="46" spans="1:7">
      <c r="A46" s="1572"/>
      <c r="B46" s="1547"/>
      <c r="C46" s="1547" t="s">
        <v>5950</v>
      </c>
      <c r="D46" s="1547"/>
      <c r="E46" s="1547"/>
      <c r="F46" s="1547"/>
      <c r="G46" s="1564"/>
    </row>
    <row r="47" spans="1:7">
      <c r="A47" s="1572"/>
      <c r="B47" s="1547"/>
      <c r="C47" s="1547" t="s">
        <v>5551</v>
      </c>
      <c r="D47" s="1547"/>
      <c r="E47" s="1547"/>
      <c r="F47" s="1547"/>
      <c r="G47" s="72"/>
    </row>
    <row r="48" spans="1:7">
      <c r="A48" s="1572"/>
      <c r="B48" s="2099"/>
      <c r="C48" s="2099"/>
      <c r="D48" s="2099"/>
      <c r="E48" s="2099"/>
      <c r="F48" s="2099"/>
      <c r="G48" s="2100"/>
    </row>
    <row r="49" spans="1:7" ht="15.75">
      <c r="A49" s="1572"/>
      <c r="B49" s="2101" t="s">
        <v>5951</v>
      </c>
      <c r="C49" s="113"/>
      <c r="D49" s="17"/>
      <c r="E49" s="17"/>
      <c r="F49" s="17"/>
      <c r="G49" s="72"/>
    </row>
    <row r="50" spans="1:7">
      <c r="A50" s="1572"/>
      <c r="B50" s="2102"/>
      <c r="C50" s="1547" t="s">
        <v>5952</v>
      </c>
      <c r="D50" s="1547"/>
      <c r="E50" s="1547"/>
      <c r="F50" s="1547"/>
      <c r="G50" s="72"/>
    </row>
    <row r="51" spans="1:7">
      <c r="A51" s="1572"/>
      <c r="B51" s="2102"/>
      <c r="C51" s="1547" t="s">
        <v>5953</v>
      </c>
      <c r="D51" s="1547"/>
      <c r="E51" s="1547"/>
      <c r="F51" s="1547"/>
      <c r="G51" s="72"/>
    </row>
    <row r="52" spans="1:7">
      <c r="A52" s="1572"/>
      <c r="B52" s="2102"/>
      <c r="C52" s="1547" t="s">
        <v>5954</v>
      </c>
      <c r="D52" s="1547"/>
      <c r="E52" s="1547"/>
      <c r="F52" s="1547"/>
      <c r="G52" s="72"/>
    </row>
    <row r="53" spans="1:7">
      <c r="A53" s="1572"/>
      <c r="B53" s="2102"/>
      <c r="C53" s="1547" t="s">
        <v>5955</v>
      </c>
      <c r="D53" s="1547"/>
      <c r="E53" s="1547"/>
      <c r="F53" s="1547"/>
      <c r="G53" s="72"/>
    </row>
    <row r="54" spans="1:7">
      <c r="A54" s="1572"/>
      <c r="B54" s="2102"/>
      <c r="C54" s="2103"/>
      <c r="D54" s="17"/>
      <c r="E54" s="17"/>
      <c r="F54" s="17"/>
      <c r="G54" s="72"/>
    </row>
    <row r="55" spans="1:7" ht="15.75">
      <c r="A55" s="1572"/>
      <c r="B55" s="2101" t="s">
        <v>5956</v>
      </c>
      <c r="C55" s="113"/>
      <c r="D55" s="17"/>
      <c r="E55" s="17"/>
      <c r="F55" s="17"/>
      <c r="G55" s="72"/>
    </row>
    <row r="56" spans="1:7">
      <c r="A56" s="1572"/>
      <c r="B56" s="2063"/>
      <c r="C56" s="2104" t="s">
        <v>5957</v>
      </c>
      <c r="D56" s="17"/>
      <c r="E56" s="17"/>
      <c r="F56" s="17"/>
      <c r="G56" s="72"/>
    </row>
    <row r="57" spans="1:7">
      <c r="A57" s="1572"/>
      <c r="B57" s="2102"/>
      <c r="C57" s="2104" t="s">
        <v>5958</v>
      </c>
      <c r="D57" s="17"/>
      <c r="E57" s="17"/>
      <c r="F57" s="17"/>
      <c r="G57" s="72"/>
    </row>
    <row r="58" spans="1:7">
      <c r="A58" s="1572"/>
      <c r="B58" s="2102"/>
      <c r="C58" s="2104" t="s">
        <v>5959</v>
      </c>
      <c r="D58" s="17"/>
      <c r="E58" s="17"/>
      <c r="F58" s="17"/>
      <c r="G58" s="72"/>
    </row>
    <row r="59" spans="1:7">
      <c r="A59" s="1572"/>
      <c r="B59" s="2104"/>
      <c r="C59" s="2104"/>
      <c r="D59" s="17"/>
      <c r="E59" s="17"/>
      <c r="F59" s="17"/>
      <c r="G59" s="72"/>
    </row>
    <row r="60" spans="1:7" ht="15.75">
      <c r="A60" s="1572"/>
      <c r="B60" s="2101" t="s">
        <v>5960</v>
      </c>
      <c r="C60" s="2101"/>
      <c r="D60" s="17"/>
      <c r="E60" s="17"/>
      <c r="F60" s="17"/>
      <c r="G60" s="72"/>
    </row>
    <row r="61" spans="1:7">
      <c r="A61" s="1572"/>
      <c r="B61" s="2104" t="s">
        <v>5961</v>
      </c>
      <c r="C61" s="2104"/>
      <c r="D61" s="17"/>
      <c r="E61" s="17"/>
      <c r="F61" s="17"/>
      <c r="G61" s="72"/>
    </row>
    <row r="62" spans="1:7">
      <c r="A62" s="1572"/>
      <c r="B62" s="2104" t="s">
        <v>5962</v>
      </c>
      <c r="C62" s="2104"/>
      <c r="D62" s="17"/>
      <c r="E62" s="17"/>
      <c r="F62" s="17"/>
      <c r="G62" s="72"/>
    </row>
    <row r="63" spans="1:7">
      <c r="A63" s="1572"/>
      <c r="B63" s="2104" t="s">
        <v>5963</v>
      </c>
      <c r="C63" s="2104"/>
      <c r="D63" s="17"/>
      <c r="E63" s="17"/>
      <c r="F63" s="17"/>
      <c r="G63" s="72"/>
    </row>
    <row r="64" spans="1:7">
      <c r="A64" s="1572"/>
      <c r="B64" s="2104" t="s">
        <v>5964</v>
      </c>
      <c r="C64" s="2104"/>
      <c r="D64" s="17"/>
      <c r="E64" s="17"/>
      <c r="F64" s="17"/>
      <c r="G64" s="72"/>
    </row>
    <row r="65" spans="1:11">
      <c r="A65" s="1572"/>
      <c r="B65" s="2104" t="s">
        <v>5965</v>
      </c>
      <c r="C65" s="2104"/>
      <c r="D65" s="17"/>
      <c r="E65" s="17"/>
      <c r="F65" s="17"/>
      <c r="G65" s="72"/>
    </row>
    <row r="66" spans="1:11">
      <c r="A66" s="1572"/>
      <c r="B66" s="1573"/>
      <c r="C66" s="1573"/>
      <c r="D66" s="1573"/>
      <c r="E66" s="1573"/>
      <c r="F66" s="1573"/>
      <c r="G66" s="1574"/>
    </row>
    <row r="67" spans="1:11">
      <c r="A67" s="1571"/>
      <c r="B67" s="1575"/>
      <c r="C67" s="1575"/>
      <c r="D67" s="1575"/>
      <c r="E67" s="1575"/>
      <c r="F67" s="1575"/>
      <c r="G67" s="1576"/>
    </row>
    <row r="68" spans="1:11">
      <c r="A68" s="247" t="s">
        <v>3306</v>
      </c>
      <c r="B68" s="2068"/>
      <c r="C68" s="2068"/>
      <c r="D68" s="2068"/>
      <c r="E68" s="2068"/>
      <c r="F68" s="2068"/>
      <c r="G68" s="2067"/>
    </row>
    <row r="69" spans="1:11">
      <c r="A69" s="71" t="s">
        <v>3307</v>
      </c>
      <c r="B69" s="17"/>
      <c r="C69" s="17"/>
      <c r="D69" s="17"/>
      <c r="E69" s="17"/>
      <c r="F69" s="17"/>
      <c r="G69" s="72"/>
    </row>
    <row r="70" spans="1:11">
      <c r="A70" s="71" t="s">
        <v>3308</v>
      </c>
      <c r="B70" s="17"/>
      <c r="C70" s="17"/>
      <c r="D70" s="17"/>
      <c r="E70" s="17"/>
      <c r="F70" s="17"/>
      <c r="G70" s="72"/>
    </row>
    <row r="71" spans="1:11">
      <c r="A71" s="86" t="s">
        <v>1872</v>
      </c>
      <c r="B71" s="88"/>
      <c r="C71" s="88"/>
      <c r="D71" s="88"/>
      <c r="E71" s="88"/>
      <c r="F71" s="88"/>
      <c r="G71" s="84"/>
    </row>
    <row r="72" spans="1:11">
      <c r="A72" s="71"/>
      <c r="B72" s="306"/>
      <c r="C72" s="306"/>
      <c r="D72" s="306"/>
      <c r="E72" s="306"/>
      <c r="F72" s="759" t="s">
        <v>1873</v>
      </c>
      <c r="G72" s="302" t="s">
        <v>1874</v>
      </c>
    </row>
    <row r="73" spans="1:11">
      <c r="A73" s="71"/>
      <c r="B73" s="759" t="s">
        <v>1843</v>
      </c>
      <c r="C73" s="759" t="s">
        <v>1875</v>
      </c>
      <c r="D73" s="306"/>
      <c r="E73" s="759" t="s">
        <v>1953</v>
      </c>
      <c r="F73" s="759" t="s">
        <v>1876</v>
      </c>
      <c r="G73" s="302" t="s">
        <v>1877</v>
      </c>
    </row>
    <row r="74" spans="1:11">
      <c r="A74" s="71"/>
      <c r="B74" s="759" t="s">
        <v>1846</v>
      </c>
      <c r="C74" s="759" t="s">
        <v>1878</v>
      </c>
      <c r="D74" s="306"/>
      <c r="E74" s="759" t="s">
        <v>3231</v>
      </c>
      <c r="F74" s="759" t="s">
        <v>3232</v>
      </c>
      <c r="G74" s="302" t="s">
        <v>3233</v>
      </c>
    </row>
    <row r="75" spans="1:11">
      <c r="A75" s="71"/>
      <c r="B75" s="306">
        <v>1</v>
      </c>
      <c r="C75" s="306" t="s">
        <v>1879</v>
      </c>
      <c r="D75" s="306"/>
      <c r="E75" s="273"/>
      <c r="F75" s="381"/>
      <c r="G75" s="352"/>
    </row>
    <row r="76" spans="1:11">
      <c r="A76" s="71"/>
      <c r="B76" s="306">
        <v>2</v>
      </c>
      <c r="C76" s="306" t="s">
        <v>1880</v>
      </c>
      <c r="D76" s="306"/>
      <c r="E76" s="273"/>
      <c r="F76" s="381"/>
      <c r="G76" s="352"/>
    </row>
    <row r="77" spans="1:11">
      <c r="A77" s="71"/>
      <c r="B77" s="306">
        <v>3</v>
      </c>
      <c r="C77" s="306" t="s">
        <v>1779</v>
      </c>
      <c r="D77" s="306"/>
      <c r="E77" s="2162">
        <v>2554351000</v>
      </c>
      <c r="F77" s="760">
        <f>IF(ISERR(+E77/+E$80)," ",(E77/E$80))</f>
        <v>0.47912362944152298</v>
      </c>
      <c r="G77" s="2269">
        <v>3.5000000000000003E-2</v>
      </c>
      <c r="J77" s="1536"/>
    </row>
    <row r="78" spans="1:11">
      <c r="A78" s="71"/>
      <c r="B78" s="306">
        <v>4</v>
      </c>
      <c r="C78" s="306" t="s">
        <v>1881</v>
      </c>
      <c r="D78" s="306"/>
      <c r="E78" s="2163">
        <v>28984701</v>
      </c>
      <c r="F78" s="760">
        <f>IF(ISERR(+E78/+E$80)," ",(E78/E$80))</f>
        <v>5.4367058957039737E-3</v>
      </c>
      <c r="G78" s="2270">
        <v>3.6600000000000001E-2</v>
      </c>
      <c r="J78" s="1536"/>
      <c r="K78" s="1536"/>
    </row>
    <row r="79" spans="1:11">
      <c r="A79" s="71"/>
      <c r="B79" s="306">
        <v>5</v>
      </c>
      <c r="C79" s="306" t="s">
        <v>1882</v>
      </c>
      <c r="D79" s="306"/>
      <c r="E79" s="2162">
        <v>2747962617.5100002</v>
      </c>
      <c r="F79" s="760">
        <f>IF(ISERR(+E79/+E$80)," ",(E79/E$80))</f>
        <v>0.51543966466277302</v>
      </c>
      <c r="G79" s="2271">
        <v>9.2999999999999999E-2</v>
      </c>
      <c r="J79" s="2164"/>
    </row>
    <row r="80" spans="1:11">
      <c r="A80" s="71"/>
      <c r="B80" s="306">
        <v>6</v>
      </c>
      <c r="C80" s="306" t="s">
        <v>1883</v>
      </c>
      <c r="D80" s="306"/>
      <c r="E80" s="2163">
        <f>+E77+E78+E79</f>
        <v>5331298318.5100002</v>
      </c>
      <c r="F80" s="760"/>
      <c r="G80" s="352"/>
    </row>
    <row r="81" spans="1:7">
      <c r="A81" s="71"/>
      <c r="B81" s="83">
        <v>7</v>
      </c>
      <c r="C81" s="83" t="s">
        <v>1884</v>
      </c>
      <c r="D81" s="83"/>
      <c r="E81" s="756"/>
      <c r="F81" s="761"/>
      <c r="G81" s="348"/>
    </row>
    <row r="82" spans="1:7">
      <c r="A82" s="71"/>
      <c r="B82" s="85"/>
      <c r="C82" s="85" t="s">
        <v>1885</v>
      </c>
      <c r="D82" s="85"/>
      <c r="E82" s="517"/>
      <c r="F82" s="371"/>
      <c r="G82" s="350"/>
    </row>
    <row r="83" spans="1:7">
      <c r="A83" s="71"/>
      <c r="B83" s="17"/>
      <c r="C83" s="17"/>
      <c r="D83" s="17"/>
      <c r="E83" s="17"/>
      <c r="F83" s="17"/>
      <c r="G83" s="72"/>
    </row>
    <row r="84" spans="1:7">
      <c r="A84" s="86" t="s">
        <v>1886</v>
      </c>
      <c r="B84" s="88"/>
      <c r="C84" s="88"/>
      <c r="D84" s="88"/>
      <c r="E84" s="88"/>
      <c r="F84" s="88"/>
      <c r="G84" s="84"/>
    </row>
    <row r="85" spans="1:7">
      <c r="A85" s="71"/>
      <c r="B85" s="17"/>
      <c r="C85" s="17"/>
      <c r="D85" s="17" t="s">
        <v>1887</v>
      </c>
      <c r="E85" s="2105" t="s">
        <v>5966</v>
      </c>
      <c r="F85" s="742"/>
      <c r="G85" s="72"/>
    </row>
    <row r="86" spans="1:7">
      <c r="A86" s="71"/>
      <c r="B86" s="17"/>
      <c r="C86" s="17"/>
      <c r="D86" s="17"/>
      <c r="E86" s="17"/>
      <c r="F86" s="17"/>
      <c r="G86" s="72"/>
    </row>
    <row r="87" spans="1:7">
      <c r="A87" s="86" t="s">
        <v>521</v>
      </c>
      <c r="B87" s="88"/>
      <c r="C87" s="88"/>
      <c r="D87" s="88"/>
      <c r="E87" s="1577"/>
      <c r="F87" s="88"/>
      <c r="G87" s="84"/>
    </row>
    <row r="88" spans="1:7">
      <c r="A88" s="71"/>
      <c r="B88" s="17"/>
      <c r="C88" s="17"/>
      <c r="E88" s="2106" t="s">
        <v>5967</v>
      </c>
      <c r="F88" s="88"/>
      <c r="G88" s="72"/>
    </row>
    <row r="89" spans="1:7">
      <c r="A89" s="71"/>
      <c r="B89" s="17"/>
      <c r="C89" s="17"/>
      <c r="D89" s="17"/>
      <c r="E89" s="17"/>
      <c r="F89" s="17"/>
      <c r="G89" s="72"/>
    </row>
    <row r="90" spans="1:7">
      <c r="A90" s="86" t="s">
        <v>522</v>
      </c>
      <c r="B90" s="88"/>
      <c r="C90" s="88"/>
      <c r="D90" s="88"/>
      <c r="E90" s="88"/>
      <c r="F90" s="88"/>
      <c r="G90" s="84"/>
    </row>
    <row r="91" spans="1:7">
      <c r="A91" s="71" t="s">
        <v>523</v>
      </c>
      <c r="B91" s="17"/>
      <c r="C91" s="17"/>
      <c r="D91" s="742" t="s">
        <v>1887</v>
      </c>
      <c r="E91" s="742"/>
      <c r="F91" s="742">
        <v>1.6751833073380799E-2</v>
      </c>
      <c r="G91" s="72"/>
    </row>
    <row r="92" spans="1:7" ht="15.75" thickBot="1">
      <c r="A92" s="110" t="s">
        <v>524</v>
      </c>
      <c r="B92" s="111"/>
      <c r="C92" s="111"/>
      <c r="D92" s="762" t="s">
        <v>1887</v>
      </c>
      <c r="E92" s="762"/>
      <c r="F92" s="762">
        <v>4.8134807664775174E-2</v>
      </c>
      <c r="G92" s="112"/>
    </row>
    <row r="93" spans="1:7" ht="15.75">
      <c r="A93" s="113" t="s">
        <v>525</v>
      </c>
      <c r="B93" s="17"/>
      <c r="C93" s="113"/>
      <c r="D93" s="113" t="s">
        <v>526</v>
      </c>
    </row>
    <row r="94" spans="1:7" ht="15.75">
      <c r="A94" s="113"/>
      <c r="B94" s="17"/>
      <c r="C94" s="113"/>
      <c r="D94" s="113"/>
    </row>
    <row r="95" spans="1:7">
      <c r="A95" s="68" t="s">
        <v>527</v>
      </c>
      <c r="B95" s="68"/>
      <c r="C95" s="68"/>
      <c r="D95" s="68"/>
      <c r="E95" s="68"/>
      <c r="F95" s="68"/>
      <c r="G95" s="68"/>
    </row>
    <row r="96" spans="1:7" ht="15.75">
      <c r="A96" s="70" t="s">
        <v>1258</v>
      </c>
      <c r="B96" s="68"/>
      <c r="C96" s="68"/>
      <c r="D96" s="68"/>
      <c r="E96" s="68"/>
      <c r="F96" s="68"/>
      <c r="G96" s="68"/>
    </row>
    <row r="97" spans="1:7" ht="15.75" thickBot="1">
      <c r="A97" s="17" t="str">
        <f>'[3]Data Sheet'!$C$25</f>
        <v xml:space="preserve"> Niagara Mohawk Power Corporation </v>
      </c>
      <c r="B97" s="17"/>
      <c r="C97" s="17"/>
      <c r="D97" s="17"/>
      <c r="E97" s="17"/>
      <c r="F97" s="743" t="str">
        <f>'[3]Data Sheet'!$C$40</f>
        <v>May 1. 2015</v>
      </c>
      <c r="G97" s="2107">
        <f>+G3</f>
        <v>42004</v>
      </c>
    </row>
    <row r="98" spans="1:7">
      <c r="A98" s="29"/>
      <c r="B98" s="65"/>
      <c r="C98" s="65"/>
      <c r="D98" s="65"/>
      <c r="E98" s="65"/>
      <c r="F98" s="65"/>
      <c r="G98" s="66"/>
    </row>
    <row r="99" spans="1:7">
      <c r="A99" s="359" t="s">
        <v>111</v>
      </c>
      <c r="B99" s="68"/>
      <c r="C99" s="68"/>
      <c r="D99" s="68"/>
      <c r="E99" s="68"/>
      <c r="F99" s="68"/>
      <c r="G99" s="69"/>
    </row>
    <row r="100" spans="1:7">
      <c r="A100" s="73"/>
      <c r="B100" s="76"/>
      <c r="C100" s="76"/>
      <c r="D100" s="76"/>
      <c r="E100" s="76"/>
      <c r="F100" s="76"/>
      <c r="G100" s="75"/>
    </row>
    <row r="101" spans="1:7">
      <c r="A101" s="86"/>
      <c r="B101" s="88"/>
      <c r="C101" s="88"/>
      <c r="D101" s="88"/>
      <c r="E101" s="88"/>
      <c r="F101" s="88"/>
      <c r="G101" s="72"/>
    </row>
    <row r="102" spans="1:7">
      <c r="A102" s="71"/>
      <c r="B102" s="17"/>
      <c r="C102" s="17"/>
      <c r="D102" s="17"/>
      <c r="E102" s="17"/>
      <c r="F102" s="17"/>
      <c r="G102" s="72"/>
    </row>
    <row r="103" spans="1:7">
      <c r="A103" s="71"/>
      <c r="B103" s="17"/>
      <c r="C103" s="17"/>
      <c r="D103" s="17"/>
      <c r="E103" s="17"/>
      <c r="F103" s="17"/>
      <c r="G103" s="72"/>
    </row>
    <row r="104" spans="1:7">
      <c r="A104" s="71"/>
      <c r="B104" s="1578"/>
      <c r="C104" s="17"/>
      <c r="D104" s="17"/>
      <c r="E104" s="17"/>
      <c r="F104" s="17"/>
      <c r="G104" s="72"/>
    </row>
    <row r="105" spans="1:7">
      <c r="A105" s="71"/>
      <c r="B105" s="17"/>
      <c r="C105" s="886"/>
      <c r="D105" s="17"/>
      <c r="E105" s="17"/>
      <c r="F105" s="17"/>
      <c r="G105" s="72"/>
    </row>
    <row r="106" spans="1:7">
      <c r="A106" s="71"/>
      <c r="B106" s="17"/>
      <c r="C106" s="886"/>
      <c r="D106" s="17"/>
      <c r="E106" s="17"/>
      <c r="F106" s="17"/>
      <c r="G106" s="72"/>
    </row>
    <row r="107" spans="1:7">
      <c r="A107" s="71"/>
      <c r="B107" s="17"/>
      <c r="C107" s="886"/>
      <c r="D107" s="17"/>
      <c r="E107" s="17"/>
      <c r="F107" s="17"/>
      <c r="G107" s="72"/>
    </row>
    <row r="108" spans="1:7">
      <c r="A108" s="71"/>
      <c r="B108" s="17"/>
      <c r="C108" s="886"/>
      <c r="D108" s="17"/>
      <c r="E108" s="17"/>
      <c r="F108" s="17"/>
      <c r="G108" s="72"/>
    </row>
    <row r="109" spans="1:7">
      <c r="A109" s="71"/>
      <c r="B109" s="17"/>
      <c r="C109" s="886"/>
      <c r="D109" s="17"/>
      <c r="E109" s="17"/>
      <c r="F109" s="17"/>
      <c r="G109" s="72"/>
    </row>
    <row r="110" spans="1:7">
      <c r="A110" s="71"/>
      <c r="B110" s="17"/>
      <c r="C110" s="2065"/>
      <c r="D110" s="17"/>
      <c r="E110" s="2065"/>
      <c r="F110" s="2065"/>
      <c r="G110" s="72"/>
    </row>
    <row r="111" spans="1:7">
      <c r="A111" s="71"/>
      <c r="B111" s="17"/>
      <c r="C111" s="17"/>
      <c r="D111" s="17"/>
      <c r="E111" s="17"/>
      <c r="F111" s="17"/>
      <c r="G111" s="72"/>
    </row>
    <row r="112" spans="1:7">
      <c r="A112" s="71"/>
      <c r="B112" s="17"/>
      <c r="C112" s="17"/>
      <c r="D112" s="17"/>
      <c r="E112" s="17"/>
      <c r="F112" s="17"/>
      <c r="G112" s="72"/>
    </row>
    <row r="113" spans="1:7">
      <c r="A113" s="71"/>
      <c r="B113" s="17"/>
      <c r="C113" s="17"/>
      <c r="D113" s="17"/>
      <c r="E113" s="17"/>
      <c r="F113" s="17"/>
      <c r="G113" s="72"/>
    </row>
    <row r="114" spans="1:7">
      <c r="A114" s="71"/>
      <c r="B114" s="17"/>
      <c r="C114" s="17"/>
      <c r="D114" s="17"/>
      <c r="E114" s="17"/>
      <c r="F114" s="17"/>
      <c r="G114" s="72"/>
    </row>
    <row r="115" spans="1:7">
      <c r="A115" s="71"/>
      <c r="B115" s="17"/>
      <c r="C115" s="17"/>
      <c r="D115" s="17"/>
      <c r="E115" s="17"/>
      <c r="F115" s="17"/>
      <c r="G115" s="72"/>
    </row>
    <row r="116" spans="1:7">
      <c r="A116" s="71"/>
      <c r="B116" s="17"/>
      <c r="C116" s="17"/>
      <c r="D116" s="17"/>
      <c r="E116" s="17"/>
      <c r="F116" s="17"/>
      <c r="G116" s="72"/>
    </row>
    <row r="117" spans="1:7">
      <c r="A117" s="71"/>
      <c r="B117" s="17"/>
      <c r="C117" s="17"/>
      <c r="D117" s="17"/>
      <c r="E117" s="17"/>
      <c r="F117" s="17"/>
      <c r="G117" s="72"/>
    </row>
    <row r="118" spans="1:7">
      <c r="A118" s="71"/>
      <c r="B118" s="17"/>
      <c r="C118" s="17"/>
      <c r="D118" s="17"/>
      <c r="E118" s="17"/>
      <c r="F118" s="17"/>
      <c r="G118" s="72"/>
    </row>
    <row r="119" spans="1:7">
      <c r="A119" s="71"/>
      <c r="B119" s="17"/>
      <c r="C119" s="17"/>
      <c r="D119" s="17"/>
      <c r="E119" s="17"/>
      <c r="F119" s="17"/>
      <c r="G119" s="72"/>
    </row>
    <row r="120" spans="1:7">
      <c r="A120" s="71"/>
      <c r="B120" s="17"/>
      <c r="C120" s="17"/>
      <c r="D120" s="17"/>
      <c r="E120" s="17"/>
      <c r="F120" s="17"/>
      <c r="G120" s="72"/>
    </row>
    <row r="121" spans="1:7">
      <c r="A121" s="71"/>
      <c r="B121" s="17"/>
      <c r="C121" s="17"/>
      <c r="D121" s="17"/>
      <c r="E121" s="17"/>
      <c r="F121" s="17"/>
      <c r="G121" s="72"/>
    </row>
    <row r="122" spans="1:7">
      <c r="A122" s="71"/>
      <c r="B122" s="17"/>
      <c r="C122" s="17"/>
      <c r="D122" s="17"/>
      <c r="E122" s="17"/>
      <c r="F122" s="17"/>
      <c r="G122" s="72"/>
    </row>
    <row r="123" spans="1:7">
      <c r="A123" s="71"/>
      <c r="B123" s="17"/>
      <c r="C123" s="17"/>
      <c r="D123" s="17"/>
      <c r="E123" s="17"/>
      <c r="F123" s="17"/>
      <c r="G123" s="72"/>
    </row>
    <row r="124" spans="1:7">
      <c r="A124" s="71"/>
      <c r="B124" s="17"/>
      <c r="C124" s="17"/>
      <c r="D124" s="17"/>
      <c r="E124" s="17"/>
      <c r="F124" s="17"/>
      <c r="G124" s="72"/>
    </row>
    <row r="125" spans="1:7">
      <c r="A125" s="71"/>
      <c r="B125" s="17"/>
      <c r="C125" s="17"/>
      <c r="D125" s="17"/>
      <c r="E125" s="17"/>
      <c r="F125" s="17"/>
      <c r="G125" s="72"/>
    </row>
    <row r="126" spans="1:7">
      <c r="A126" s="71"/>
      <c r="B126" s="17"/>
      <c r="C126" s="17"/>
      <c r="D126" s="17"/>
      <c r="E126" s="17"/>
      <c r="F126" s="17"/>
      <c r="G126" s="72"/>
    </row>
    <row r="127" spans="1:7">
      <c r="A127" s="71"/>
      <c r="B127" s="17"/>
      <c r="C127" s="17"/>
      <c r="D127" s="17"/>
      <c r="E127" s="17"/>
      <c r="F127" s="17"/>
      <c r="G127" s="72"/>
    </row>
    <row r="128" spans="1:7">
      <c r="A128" s="71"/>
      <c r="B128" s="17"/>
      <c r="C128" s="17"/>
      <c r="D128" s="17"/>
      <c r="E128" s="17"/>
      <c r="F128" s="17"/>
      <c r="G128" s="72"/>
    </row>
    <row r="129" spans="1:7">
      <c r="A129" s="71"/>
      <c r="B129" s="17"/>
      <c r="C129" s="17"/>
      <c r="D129" s="17"/>
      <c r="E129" s="17"/>
      <c r="F129" s="17"/>
      <c r="G129" s="72"/>
    </row>
    <row r="130" spans="1:7">
      <c r="A130" s="71"/>
      <c r="B130" s="17"/>
      <c r="C130" s="17"/>
      <c r="D130" s="17"/>
      <c r="E130" s="17"/>
      <c r="F130" s="17"/>
      <c r="G130" s="72"/>
    </row>
    <row r="131" spans="1:7">
      <c r="A131" s="71"/>
      <c r="B131" s="17"/>
      <c r="C131" s="17"/>
      <c r="D131" s="17"/>
      <c r="E131" s="17"/>
      <c r="F131" s="17"/>
      <c r="G131" s="72"/>
    </row>
    <row r="132" spans="1:7">
      <c r="A132" s="71"/>
      <c r="B132" s="17"/>
      <c r="C132" s="17"/>
      <c r="D132" s="17"/>
      <c r="E132" s="17"/>
      <c r="F132" s="17"/>
      <c r="G132" s="72"/>
    </row>
    <row r="133" spans="1:7">
      <c r="A133" s="71"/>
      <c r="B133" s="17"/>
      <c r="C133" s="17"/>
      <c r="D133" s="17"/>
      <c r="E133" s="17"/>
      <c r="F133" s="17"/>
      <c r="G133" s="72"/>
    </row>
    <row r="134" spans="1:7">
      <c r="A134" s="71"/>
      <c r="B134" s="17"/>
      <c r="C134" s="17"/>
      <c r="D134" s="17"/>
      <c r="E134" s="17"/>
      <c r="F134" s="17"/>
      <c r="G134" s="72"/>
    </row>
    <row r="135" spans="1:7">
      <c r="A135" s="71"/>
      <c r="B135" s="17"/>
      <c r="C135" s="17"/>
      <c r="D135" s="17"/>
      <c r="E135" s="17"/>
      <c r="F135" s="17"/>
      <c r="G135" s="72"/>
    </row>
    <row r="136" spans="1:7">
      <c r="A136" s="71"/>
      <c r="B136" s="17"/>
      <c r="C136" s="17"/>
      <c r="D136" s="17"/>
      <c r="E136" s="17"/>
      <c r="F136" s="17"/>
      <c r="G136" s="72"/>
    </row>
    <row r="137" spans="1:7">
      <c r="A137" s="71"/>
      <c r="B137" s="17"/>
      <c r="C137" s="17"/>
      <c r="D137" s="17"/>
      <c r="E137" s="17"/>
      <c r="F137" s="17"/>
      <c r="G137" s="72"/>
    </row>
    <row r="138" spans="1:7">
      <c r="A138" s="71"/>
      <c r="B138" s="17"/>
      <c r="C138" s="17"/>
      <c r="D138" s="17"/>
      <c r="E138" s="17"/>
      <c r="F138" s="17"/>
      <c r="G138" s="72"/>
    </row>
    <row r="139" spans="1:7">
      <c r="A139" s="71"/>
      <c r="B139" s="17"/>
      <c r="C139" s="17"/>
      <c r="D139" s="17"/>
      <c r="E139" s="17"/>
      <c r="F139" s="17"/>
      <c r="G139" s="72"/>
    </row>
    <row r="140" spans="1:7">
      <c r="A140" s="71"/>
      <c r="B140" s="17"/>
      <c r="C140" s="17"/>
      <c r="D140" s="17"/>
      <c r="E140" s="17"/>
      <c r="F140" s="17"/>
      <c r="G140" s="72"/>
    </row>
    <row r="141" spans="1:7">
      <c r="A141" s="71"/>
      <c r="B141" s="17"/>
      <c r="C141" s="17"/>
      <c r="D141" s="17"/>
      <c r="E141" s="17"/>
      <c r="F141" s="17"/>
      <c r="G141" s="72"/>
    </row>
    <row r="142" spans="1:7">
      <c r="A142" s="71"/>
      <c r="B142" s="17"/>
      <c r="C142" s="17"/>
      <c r="D142" s="17"/>
      <c r="E142" s="17"/>
      <c r="F142" s="17"/>
      <c r="G142" s="72"/>
    </row>
    <row r="143" spans="1:7">
      <c r="A143" s="71"/>
      <c r="B143" s="17"/>
      <c r="C143" s="17"/>
      <c r="D143" s="17"/>
      <c r="E143" s="17"/>
      <c r="F143" s="17"/>
      <c r="G143" s="72"/>
    </row>
    <row r="144" spans="1:7">
      <c r="A144" s="71"/>
      <c r="B144" s="17"/>
      <c r="C144" s="17"/>
      <c r="D144" s="17"/>
      <c r="E144" s="17"/>
      <c r="F144" s="17"/>
      <c r="G144" s="72"/>
    </row>
    <row r="145" spans="1:7">
      <c r="A145" s="71"/>
      <c r="B145" s="17"/>
      <c r="C145" s="17"/>
      <c r="D145" s="17"/>
      <c r="E145" s="17"/>
      <c r="F145" s="17"/>
      <c r="G145" s="72"/>
    </row>
    <row r="146" spans="1:7">
      <c r="A146" s="71"/>
      <c r="B146" s="17"/>
      <c r="C146" s="17"/>
      <c r="D146" s="17"/>
      <c r="E146" s="17"/>
      <c r="F146" s="17"/>
      <c r="G146" s="72"/>
    </row>
    <row r="147" spans="1:7">
      <c r="A147" s="71"/>
      <c r="B147" s="17"/>
      <c r="C147" s="17"/>
      <c r="D147" s="17"/>
      <c r="E147" s="17"/>
      <c r="F147" s="17"/>
      <c r="G147" s="72"/>
    </row>
    <row r="148" spans="1:7">
      <c r="A148" s="71"/>
      <c r="B148" s="17"/>
      <c r="C148" s="17"/>
      <c r="D148" s="17"/>
      <c r="E148" s="17"/>
      <c r="F148" s="17"/>
      <c r="G148" s="72"/>
    </row>
    <row r="149" spans="1:7">
      <c r="A149" s="71"/>
      <c r="B149" s="17"/>
      <c r="C149" s="17"/>
      <c r="D149" s="17"/>
      <c r="E149" s="17"/>
      <c r="F149" s="17"/>
      <c r="G149" s="72"/>
    </row>
    <row r="150" spans="1:7">
      <c r="A150" s="71"/>
      <c r="B150" s="17"/>
      <c r="C150" s="17"/>
      <c r="D150" s="17"/>
      <c r="E150" s="17"/>
      <c r="F150" s="17"/>
      <c r="G150" s="72"/>
    </row>
    <row r="151" spans="1:7">
      <c r="A151" s="71"/>
      <c r="B151" s="17"/>
      <c r="C151" s="17"/>
      <c r="D151" s="17"/>
      <c r="E151" s="17"/>
      <c r="F151" s="17"/>
      <c r="G151" s="72"/>
    </row>
    <row r="152" spans="1:7">
      <c r="A152" s="71"/>
      <c r="B152" s="17"/>
      <c r="C152" s="17"/>
      <c r="D152" s="17"/>
      <c r="E152" s="17"/>
      <c r="F152" s="17"/>
      <c r="G152" s="72"/>
    </row>
    <row r="153" spans="1:7">
      <c r="A153" s="71"/>
      <c r="B153" s="17"/>
      <c r="C153" s="17"/>
      <c r="D153" s="17"/>
      <c r="E153" s="17"/>
      <c r="F153" s="17"/>
      <c r="G153" s="72"/>
    </row>
    <row r="154" spans="1:7" ht="15.75" thickBot="1">
      <c r="A154" s="110"/>
      <c r="B154" s="111"/>
      <c r="C154" s="333"/>
      <c r="D154" s="333"/>
      <c r="E154" s="333"/>
      <c r="F154" s="111"/>
      <c r="G154" s="112"/>
    </row>
    <row r="155" spans="1:7" ht="15.75">
      <c r="A155" s="113" t="s">
        <v>528</v>
      </c>
      <c r="B155" s="17"/>
      <c r="C155" s="17"/>
      <c r="D155" s="113" t="s">
        <v>526</v>
      </c>
    </row>
    <row r="156" spans="1:7">
      <c r="A156" s="17"/>
      <c r="B156" s="17"/>
      <c r="C156" s="17"/>
      <c r="D156" s="17"/>
      <c r="E156" s="17"/>
      <c r="F156" s="17"/>
    </row>
    <row r="157" spans="1:7" ht="15.75">
      <c r="A157" s="68" t="s">
        <v>529</v>
      </c>
      <c r="B157" s="68"/>
      <c r="C157" s="68"/>
      <c r="D157" s="70"/>
      <c r="E157" s="68"/>
      <c r="F157" s="68"/>
      <c r="G157" s="68"/>
    </row>
  </sheetData>
  <mergeCells count="17">
    <mergeCell ref="F5:G5"/>
    <mergeCell ref="F6:G6"/>
    <mergeCell ref="F7:G7"/>
    <mergeCell ref="F8:G8"/>
    <mergeCell ref="A5:E5"/>
    <mergeCell ref="A6:E6"/>
    <mergeCell ref="A7:E7"/>
    <mergeCell ref="A8:E8"/>
    <mergeCell ref="A13:G13"/>
    <mergeCell ref="F9:G9"/>
    <mergeCell ref="F10:G10"/>
    <mergeCell ref="F11:G11"/>
    <mergeCell ref="F12:G12"/>
    <mergeCell ref="A9:E9"/>
    <mergeCell ref="A10:E10"/>
    <mergeCell ref="A11:E11"/>
    <mergeCell ref="A12:D12"/>
  </mergeCells>
  <printOptions horizontalCentered="1" verticalCentered="1"/>
  <pageMargins left="0.5" right="0.5" top="0.5" bottom="0.5" header="0" footer="0"/>
  <pageSetup scale="48" fitToHeight="2" orientation="portrait" horizontalDpi="300" verticalDpi="300" r:id="rId1"/>
  <headerFooter alignWithMargins="0"/>
  <rowBreaks count="1" manualBreakCount="1">
    <brk id="96"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6">
    <pageSetUpPr fitToPage="1"/>
  </sheetPr>
  <dimension ref="A1:BG187"/>
  <sheetViews>
    <sheetView defaultGridColor="0" view="pageBreakPreview" colorId="22" zoomScale="80" zoomScaleNormal="85" zoomScaleSheetLayoutView="80" workbookViewId="0">
      <selection activeCell="J78" sqref="J78"/>
    </sheetView>
  </sheetViews>
  <sheetFormatPr defaultColWidth="9.6640625" defaultRowHeight="15"/>
  <cols>
    <col min="1" max="1" width="2.6640625" style="9" customWidth="1"/>
    <col min="2" max="2" width="4.77734375" style="9" customWidth="1"/>
    <col min="3" max="3" width="1.6640625" style="9" customWidth="1"/>
    <col min="4" max="4" width="34" style="9" customWidth="1"/>
    <col min="5" max="5" width="21.44140625" style="9" customWidth="1"/>
    <col min="6" max="6" width="17.33203125" style="9" customWidth="1"/>
    <col min="7" max="8" width="15.6640625" style="9" customWidth="1"/>
    <col min="9" max="9" width="9.6640625" style="9"/>
    <col min="10" max="10" width="12.44140625" style="9" bestFit="1" customWidth="1"/>
    <col min="11" max="16384" width="9.6640625" style="9"/>
  </cols>
  <sheetData>
    <row r="1" spans="1:59" ht="17.45" customHeight="1">
      <c r="A1" s="29"/>
      <c r="B1" s="65" t="s">
        <v>5587</v>
      </c>
      <c r="C1" s="65"/>
      <c r="D1" s="244"/>
      <c r="E1" s="65" t="s">
        <v>3512</v>
      </c>
      <c r="F1" s="678" t="s">
        <v>1917</v>
      </c>
      <c r="G1" s="678" t="s">
        <v>1918</v>
      </c>
      <c r="H1" s="66"/>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row>
    <row r="2" spans="1:59" ht="13.5" customHeight="1">
      <c r="A2" s="71"/>
      <c r="B2" s="17" t="str">
        <f>'Data Sheet'!$C$25</f>
        <v xml:space="preserve"> Niagara Mohawk Power Corporation </v>
      </c>
      <c r="C2" s="17"/>
      <c r="D2" s="343"/>
      <c r="E2" s="1681" t="s">
        <v>5605</v>
      </c>
      <c r="F2" s="328" t="s">
        <v>3535</v>
      </c>
      <c r="G2" s="1753"/>
      <c r="H2" s="72"/>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row>
    <row r="3" spans="1:59" ht="15" customHeight="1">
      <c r="A3" s="71"/>
      <c r="B3" s="76"/>
      <c r="C3" s="76"/>
      <c r="D3" s="345"/>
      <c r="E3" s="1682" t="s">
        <v>5616</v>
      </c>
      <c r="F3" s="748" t="str">
        <f>'Data Sheet'!$C$40</f>
        <v>June 1, 2015</v>
      </c>
      <c r="G3" s="377" t="str">
        <f>'Data Sheet'!$C$38</f>
        <v>December 31, 2014</v>
      </c>
      <c r="H3" s="7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row>
    <row r="4" spans="1:59" ht="15" customHeight="1">
      <c r="A4" s="247" t="s">
        <v>530</v>
      </c>
      <c r="B4" s="248"/>
      <c r="C4" s="248"/>
      <c r="D4" s="74"/>
      <c r="E4" s="248"/>
      <c r="F4" s="248"/>
      <c r="G4" s="248"/>
      <c r="H4" s="249"/>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59" ht="13.5" customHeight="1">
      <c r="A5" s="71"/>
      <c r="B5" s="17"/>
      <c r="C5" s="17"/>
      <c r="D5" s="17"/>
      <c r="E5" s="17"/>
      <c r="F5" s="17"/>
      <c r="G5" s="17"/>
      <c r="H5" s="72"/>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row>
    <row r="6" spans="1:59" ht="13.5" customHeight="1">
      <c r="A6" s="71"/>
      <c r="B6" s="251" t="s">
        <v>531</v>
      </c>
      <c r="C6" s="251"/>
      <c r="D6" s="251"/>
      <c r="E6" s="251"/>
      <c r="F6" s="251"/>
      <c r="G6" s="251"/>
      <c r="H6" s="252"/>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row>
    <row r="7" spans="1:59" ht="13.5" customHeight="1">
      <c r="A7" s="71"/>
      <c r="B7" s="251"/>
      <c r="C7" s="251"/>
      <c r="D7" s="251"/>
      <c r="E7" s="251"/>
      <c r="F7" s="251"/>
      <c r="G7" s="251"/>
      <c r="H7" s="252"/>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row>
    <row r="8" spans="1:59" ht="13.5" customHeight="1">
      <c r="A8" s="71"/>
      <c r="B8" s="251" t="s">
        <v>532</v>
      </c>
      <c r="C8" s="251"/>
      <c r="D8" s="251"/>
      <c r="E8" s="251"/>
      <c r="F8" s="251"/>
      <c r="G8" s="251"/>
      <c r="H8" s="252"/>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row>
    <row r="9" spans="1:59" ht="13.5" customHeight="1">
      <c r="A9" s="71"/>
      <c r="B9" s="251" t="s">
        <v>533</v>
      </c>
      <c r="C9" s="251"/>
      <c r="D9" s="251"/>
      <c r="E9" s="251"/>
      <c r="F9" s="251"/>
      <c r="G9" s="251"/>
      <c r="H9" s="252"/>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row>
    <row r="10" spans="1:59" ht="13.5" customHeight="1">
      <c r="A10" s="71"/>
      <c r="B10" s="251"/>
      <c r="C10" s="251"/>
      <c r="D10" s="251"/>
      <c r="E10" s="251"/>
      <c r="F10" s="251"/>
      <c r="G10" s="251"/>
      <c r="H10" s="252"/>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row>
    <row r="11" spans="1:59" ht="13.5" customHeight="1">
      <c r="A11" s="71"/>
      <c r="B11" s="251" t="s">
        <v>534</v>
      </c>
      <c r="C11" s="251"/>
      <c r="D11" s="251"/>
      <c r="E11" s="251"/>
      <c r="F11" s="251"/>
      <c r="G11" s="251"/>
      <c r="H11" s="252"/>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row>
    <row r="12" spans="1:59" ht="13.5" customHeight="1">
      <c r="A12" s="71"/>
      <c r="B12" s="251" t="s">
        <v>690</v>
      </c>
      <c r="C12" s="251"/>
      <c r="D12" s="251"/>
      <c r="E12" s="251"/>
      <c r="F12" s="251"/>
      <c r="G12" s="251"/>
      <c r="H12" s="252"/>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row>
    <row r="13" spans="1:59" ht="13.5" customHeight="1">
      <c r="A13" s="71"/>
      <c r="B13" s="251" t="s">
        <v>806</v>
      </c>
      <c r="C13" s="251"/>
      <c r="D13" s="251"/>
      <c r="E13" s="251"/>
      <c r="F13" s="251"/>
      <c r="G13" s="251"/>
      <c r="H13" s="252"/>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row>
    <row r="14" spans="1:59" ht="13.5" customHeight="1">
      <c r="A14" s="71"/>
      <c r="B14" s="251" t="s">
        <v>807</v>
      </c>
      <c r="C14" s="251"/>
      <c r="D14" s="251"/>
      <c r="E14" s="251"/>
      <c r="F14" s="251"/>
      <c r="G14" s="251"/>
      <c r="H14" s="252"/>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row>
    <row r="15" spans="1:59" ht="13.5" customHeight="1">
      <c r="A15" s="71"/>
      <c r="B15" s="251"/>
      <c r="C15" s="251"/>
      <c r="D15" s="251"/>
      <c r="E15" s="251"/>
      <c r="F15" s="251"/>
      <c r="G15" s="251"/>
      <c r="H15" s="252"/>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row>
    <row r="16" spans="1:59" ht="13.5" customHeight="1">
      <c r="A16" s="71"/>
      <c r="B16" s="251" t="s">
        <v>808</v>
      </c>
      <c r="C16" s="251"/>
      <c r="D16" s="251"/>
      <c r="E16" s="251"/>
      <c r="F16" s="251"/>
      <c r="G16" s="251"/>
      <c r="H16" s="252"/>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row>
    <row r="17" spans="1:59" ht="13.5" customHeight="1">
      <c r="A17" s="73"/>
      <c r="B17" s="76"/>
      <c r="C17" s="76"/>
      <c r="D17" s="76"/>
      <c r="E17" s="76"/>
      <c r="F17" s="76"/>
      <c r="G17" s="76"/>
      <c r="H17" s="75"/>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row>
    <row r="18" spans="1:59" ht="13.5" customHeight="1">
      <c r="A18" s="297"/>
      <c r="B18" s="298"/>
      <c r="C18" s="298"/>
      <c r="D18" s="1683" t="s">
        <v>0</v>
      </c>
      <c r="E18" s="1683"/>
      <c r="F18" s="1683"/>
      <c r="G18" s="1683"/>
      <c r="H18" s="1684"/>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row>
    <row r="19" spans="1:59" ht="13.5" customHeight="1">
      <c r="A19" s="71"/>
      <c r="B19" s="17"/>
      <c r="C19" s="97"/>
      <c r="D19" s="1685"/>
      <c r="E19" s="1686" t="s">
        <v>2497</v>
      </c>
      <c r="F19" s="1686" t="s">
        <v>1</v>
      </c>
      <c r="G19" s="1686" t="s">
        <v>2</v>
      </c>
      <c r="H19" s="1687" t="s">
        <v>1</v>
      </c>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row>
    <row r="20" spans="1:59" ht="13.5" customHeight="1">
      <c r="A20" s="71"/>
      <c r="B20" s="1665" t="s">
        <v>1843</v>
      </c>
      <c r="C20" s="97"/>
      <c r="D20" s="1688" t="s">
        <v>1898</v>
      </c>
      <c r="E20" s="1686" t="s">
        <v>3</v>
      </c>
      <c r="F20" s="1686" t="s">
        <v>4</v>
      </c>
      <c r="G20" s="1686" t="s">
        <v>5</v>
      </c>
      <c r="H20" s="1687" t="s">
        <v>3218</v>
      </c>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row>
    <row r="21" spans="1:59" ht="13.5" customHeight="1">
      <c r="A21" s="73"/>
      <c r="B21" s="1665" t="s">
        <v>1846</v>
      </c>
      <c r="C21" s="104"/>
      <c r="D21" s="1689" t="s">
        <v>3230</v>
      </c>
      <c r="E21" s="1690" t="s">
        <v>3231</v>
      </c>
      <c r="F21" s="1690" t="s">
        <v>3232</v>
      </c>
      <c r="G21" s="1690" t="s">
        <v>3233</v>
      </c>
      <c r="H21" s="1691" t="s">
        <v>2512</v>
      </c>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row>
    <row r="22" spans="1:59" ht="19.899999999999999" customHeight="1">
      <c r="A22" s="73"/>
      <c r="B22" s="710">
        <v>1</v>
      </c>
      <c r="C22" s="259"/>
      <c r="D22" s="1692" t="s">
        <v>6</v>
      </c>
      <c r="E22" s="1693">
        <f>+F22+G22+H22</f>
        <v>2556458530</v>
      </c>
      <c r="F22" s="1694">
        <v>2555696362</v>
      </c>
      <c r="G22" s="1695"/>
      <c r="H22" s="1696">
        <v>762168</v>
      </c>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row>
    <row r="23" spans="1:59" ht="19.899999999999999" customHeight="1">
      <c r="A23" s="71"/>
      <c r="B23" s="1670">
        <v>2</v>
      </c>
      <c r="C23" s="89"/>
      <c r="D23" s="1697" t="s">
        <v>7</v>
      </c>
      <c r="E23" s="1698"/>
      <c r="F23" s="1699"/>
      <c r="G23" s="1698"/>
      <c r="H23" s="1700"/>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row>
    <row r="24" spans="1:59" ht="19.899999999999999" customHeight="1">
      <c r="A24" s="73"/>
      <c r="B24" s="1676"/>
      <c r="C24" s="104"/>
      <c r="D24" s="1701" t="s">
        <v>8</v>
      </c>
      <c r="E24" s="1702"/>
      <c r="F24" s="1703"/>
      <c r="G24" s="1704"/>
      <c r="H24" s="1705"/>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row>
    <row r="25" spans="1:59" ht="19.899999999999999" customHeight="1">
      <c r="A25" s="73"/>
      <c r="B25" s="710">
        <v>3</v>
      </c>
      <c r="C25" s="259"/>
      <c r="D25" s="1692" t="s">
        <v>9</v>
      </c>
      <c r="E25" s="1706">
        <f>+F25+G25</f>
        <v>181469278</v>
      </c>
      <c r="F25" s="1706">
        <v>181469278</v>
      </c>
      <c r="G25" s="1707"/>
      <c r="H25" s="1708"/>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row>
    <row r="26" spans="1:59" ht="19.899999999999999" customHeight="1">
      <c r="A26" s="2284"/>
      <c r="B26" s="2285">
        <v>4</v>
      </c>
      <c r="C26" s="2286"/>
      <c r="D26" s="2287" t="s">
        <v>4224</v>
      </c>
      <c r="E26" s="1706">
        <f>+F26+G26</f>
        <v>13418</v>
      </c>
      <c r="F26" s="1706">
        <v>13418</v>
      </c>
      <c r="G26" s="1709"/>
      <c r="H26" s="1708"/>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row>
    <row r="27" spans="1:59" ht="19.899999999999999" customHeight="1">
      <c r="A27" s="73"/>
      <c r="B27" s="710">
        <v>5</v>
      </c>
      <c r="C27" s="259"/>
      <c r="D27" s="1692" t="s">
        <v>10</v>
      </c>
      <c r="E27" s="1706">
        <v>32458</v>
      </c>
      <c r="F27" s="1710"/>
      <c r="G27" s="1698"/>
      <c r="H27" s="1719">
        <v>32458</v>
      </c>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row>
    <row r="28" spans="1:59" ht="19.899999999999999" customHeight="1">
      <c r="A28" s="73"/>
      <c r="B28" s="710">
        <v>6</v>
      </c>
      <c r="C28" s="259"/>
      <c r="D28" s="1692" t="s">
        <v>11</v>
      </c>
      <c r="E28" s="1706"/>
      <c r="F28" s="1706"/>
      <c r="G28" s="1704"/>
      <c r="H28" s="1712"/>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row>
    <row r="29" spans="1:59" ht="19.899999999999999" customHeight="1">
      <c r="A29" s="73"/>
      <c r="B29" s="710">
        <v>7</v>
      </c>
      <c r="C29" s="259"/>
      <c r="D29" s="1692" t="s">
        <v>12</v>
      </c>
      <c r="E29" s="1706"/>
      <c r="F29" s="1707"/>
      <c r="G29" s="1707"/>
      <c r="H29" s="1711"/>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row>
    <row r="30" spans="1:59" ht="19.899999999999999" customHeight="1">
      <c r="A30" s="73"/>
      <c r="B30" s="710">
        <v>8</v>
      </c>
      <c r="C30" s="259"/>
      <c r="D30" s="1692" t="s">
        <v>13</v>
      </c>
      <c r="E30" s="1706"/>
      <c r="F30" s="1707"/>
      <c r="G30" s="1707"/>
      <c r="H30" s="1711"/>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row>
    <row r="31" spans="1:59" ht="19.899999999999999" customHeight="1">
      <c r="A31" s="73"/>
      <c r="B31" s="710">
        <v>9</v>
      </c>
      <c r="C31" s="259"/>
      <c r="D31" s="1692"/>
      <c r="E31" s="1706"/>
      <c r="F31" s="1707"/>
      <c r="G31" s="1707"/>
      <c r="H31" s="1711"/>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row>
    <row r="32" spans="1:59" ht="19.899999999999999" customHeight="1">
      <c r="A32" s="297"/>
      <c r="B32" s="710">
        <v>10</v>
      </c>
      <c r="C32" s="89"/>
      <c r="D32" s="1697" t="s">
        <v>14</v>
      </c>
      <c r="E32" s="1713">
        <f>F32+G32+H32+0.4</f>
        <v>181515154.40000001</v>
      </c>
      <c r="F32" s="1713">
        <f>F25+F28+F29+F30+F31+F26</f>
        <v>181482696</v>
      </c>
      <c r="G32" s="1713">
        <f>G25+G29+G30+G31</f>
        <v>0</v>
      </c>
      <c r="H32" s="1714">
        <f>H27+H29+H30+H31</f>
        <v>32458</v>
      </c>
      <c r="I32" s="17"/>
      <c r="J32" s="451"/>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row>
    <row r="33" spans="1:59" ht="19.899999999999999" customHeight="1">
      <c r="A33" s="73"/>
      <c r="B33" s="710">
        <v>11</v>
      </c>
      <c r="C33" s="104"/>
      <c r="D33" s="1701" t="s">
        <v>5498</v>
      </c>
      <c r="E33" s="1715"/>
      <c r="F33" s="1715"/>
      <c r="G33" s="1715"/>
      <c r="H33" s="1716"/>
      <c r="I33" s="17"/>
      <c r="J33" s="451"/>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row>
    <row r="34" spans="1:59" ht="19.899999999999999" customHeight="1">
      <c r="A34" s="73"/>
      <c r="B34" s="710">
        <v>12</v>
      </c>
      <c r="C34" s="259"/>
      <c r="D34" s="1692" t="s">
        <v>15</v>
      </c>
      <c r="E34" s="1710" t="s">
        <v>1904</v>
      </c>
      <c r="F34" s="1717"/>
      <c r="G34" s="1710"/>
      <c r="H34" s="1712"/>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row>
    <row r="35" spans="1:59" ht="19.899999999999999" customHeight="1">
      <c r="A35" s="73"/>
      <c r="B35" s="710">
        <v>13</v>
      </c>
      <c r="C35" s="259"/>
      <c r="D35" s="1692" t="s">
        <v>16</v>
      </c>
      <c r="E35" s="1706">
        <f>+F35+G35+H35</f>
        <v>53443109</v>
      </c>
      <c r="F35" s="1707">
        <v>53443109</v>
      </c>
      <c r="G35" s="1707"/>
      <c r="H35" s="1711"/>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row>
    <row r="36" spans="1:59" ht="19.899999999999999" customHeight="1">
      <c r="A36" s="73"/>
      <c r="B36" s="710">
        <v>14</v>
      </c>
      <c r="C36" s="259"/>
      <c r="D36" s="1692" t="s">
        <v>17</v>
      </c>
      <c r="E36" s="1706">
        <f>+F36+G36+H36</f>
        <v>51844264</v>
      </c>
      <c r="F36" s="1707">
        <v>51843748</v>
      </c>
      <c r="G36" s="1707"/>
      <c r="H36" s="1719">
        <v>516</v>
      </c>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row>
    <row r="37" spans="1:59" ht="19.899999999999999" customHeight="1">
      <c r="A37" s="73"/>
      <c r="B37" s="710">
        <v>15</v>
      </c>
      <c r="C37" s="259"/>
      <c r="D37" s="1692" t="s">
        <v>18</v>
      </c>
      <c r="E37" s="1706">
        <f>+F37+G37+H37</f>
        <v>40048</v>
      </c>
      <c r="F37" s="1707">
        <v>40048</v>
      </c>
      <c r="G37" s="1707"/>
      <c r="H37" s="1711"/>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row>
    <row r="38" spans="1:59" ht="19.899999999999999" customHeight="1">
      <c r="A38" s="297"/>
      <c r="B38" s="710">
        <v>16</v>
      </c>
      <c r="C38" s="89"/>
      <c r="D38" s="1697" t="s">
        <v>19</v>
      </c>
      <c r="E38" s="1713">
        <f>+E35+E36-E37-0.2</f>
        <v>105247324.8</v>
      </c>
      <c r="F38" s="1713">
        <f>+F35+F36-F37</f>
        <v>105246809</v>
      </c>
      <c r="G38" s="1713">
        <f>G35+G36+G37</f>
        <v>0</v>
      </c>
      <c r="H38" s="1714">
        <f>H35+H36+H37</f>
        <v>516</v>
      </c>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row>
    <row r="39" spans="1:59" ht="19.899999999999999" customHeight="1">
      <c r="A39" s="73"/>
      <c r="B39" s="710">
        <v>17</v>
      </c>
      <c r="C39" s="104"/>
      <c r="D39" s="1701" t="s">
        <v>5499</v>
      </c>
      <c r="E39" s="1715"/>
      <c r="F39" s="1715"/>
      <c r="G39" s="1715"/>
      <c r="H39" s="1716"/>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row>
    <row r="40" spans="1:59" ht="19.899999999999999" customHeight="1">
      <c r="A40" s="73"/>
      <c r="B40" s="710">
        <v>18</v>
      </c>
      <c r="C40" s="259"/>
      <c r="D40" s="1692" t="s">
        <v>6274</v>
      </c>
      <c r="E40" s="1706">
        <f>F40</f>
        <v>13057163</v>
      </c>
      <c r="F40" s="1707">
        <v>13057163</v>
      </c>
      <c r="G40" s="1707"/>
      <c r="H40" s="1711"/>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row>
    <row r="41" spans="1:59" ht="19.899999999999999" customHeight="1">
      <c r="A41" s="73"/>
      <c r="B41" s="710">
        <v>19</v>
      </c>
      <c r="C41" s="259"/>
      <c r="D41" s="1692"/>
      <c r="E41" s="1706"/>
      <c r="F41" s="1707"/>
      <c r="G41" s="1707"/>
      <c r="H41" s="1711"/>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2" spans="1:59" ht="19.899999999999999" customHeight="1">
      <c r="A42" s="297"/>
      <c r="B42" s="710">
        <v>20</v>
      </c>
      <c r="C42" s="89"/>
      <c r="D42" s="1697" t="s">
        <v>1464</v>
      </c>
      <c r="E42" s="1718">
        <f>+E22+E32-E38-E40</f>
        <v>2619669196.5999999</v>
      </c>
      <c r="F42" s="1718">
        <f>+F22+F32-F38-F40</f>
        <v>2618875086</v>
      </c>
      <c r="G42" s="1718">
        <f>G22+G32+G38+G40+G41</f>
        <v>0</v>
      </c>
      <c r="H42" s="2238">
        <f>+H22+H32-H38</f>
        <v>794110</v>
      </c>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row>
    <row r="43" spans="1:59" ht="19.899999999999999" customHeight="1">
      <c r="A43" s="73"/>
      <c r="B43" s="710">
        <v>21</v>
      </c>
      <c r="C43" s="104"/>
      <c r="D43" s="76" t="s">
        <v>1465</v>
      </c>
      <c r="E43" s="354"/>
      <c r="F43" s="354"/>
      <c r="G43" s="354"/>
      <c r="H43" s="109"/>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row>
    <row r="44" spans="1:59" ht="19.899999999999999" customHeight="1">
      <c r="A44" s="73"/>
      <c r="B44" s="710">
        <v>22</v>
      </c>
      <c r="C44" s="259"/>
      <c r="D44" s="17" t="s">
        <v>1466</v>
      </c>
      <c r="E44" s="356"/>
      <c r="F44" s="356"/>
      <c r="G44" s="357"/>
      <c r="H44" s="82"/>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row>
    <row r="45" spans="1:59" ht="19.899999999999999" customHeight="1">
      <c r="A45" s="73"/>
      <c r="B45" s="710">
        <v>23</v>
      </c>
      <c r="C45" s="259"/>
      <c r="D45" s="298" t="s">
        <v>1467</v>
      </c>
      <c r="E45" s="304"/>
      <c r="F45" s="346"/>
      <c r="G45" s="346" t="s">
        <v>1904</v>
      </c>
      <c r="H45" s="34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row>
    <row r="46" spans="1:59" ht="19.899999999999999" customHeight="1">
      <c r="A46" s="73"/>
      <c r="B46" s="710">
        <v>24</v>
      </c>
      <c r="C46" s="259"/>
      <c r="D46" s="298" t="s">
        <v>1468</v>
      </c>
      <c r="E46" s="304"/>
      <c r="F46" s="349"/>
      <c r="G46" s="349"/>
      <c r="H46" s="351"/>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row>
    <row r="47" spans="1:59" ht="19.899999999999999" customHeight="1">
      <c r="A47" s="73"/>
      <c r="B47" s="710">
        <v>25</v>
      </c>
      <c r="C47" s="259"/>
      <c r="D47" s="298" t="s">
        <v>1469</v>
      </c>
      <c r="E47" s="304">
        <v>793768</v>
      </c>
      <c r="F47" s="1707"/>
      <c r="G47" s="1707"/>
      <c r="H47" s="1719">
        <v>793768</v>
      </c>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row>
    <row r="48" spans="1:59" ht="19.899999999999999" customHeight="1">
      <c r="A48" s="73"/>
      <c r="B48" s="710">
        <v>26</v>
      </c>
      <c r="C48" s="259"/>
      <c r="D48" s="298" t="s">
        <v>1470</v>
      </c>
      <c r="E48" s="304">
        <v>342</v>
      </c>
      <c r="F48" s="1707"/>
      <c r="G48" s="1707"/>
      <c r="H48" s="1719">
        <v>342</v>
      </c>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row>
    <row r="49" spans="1:59" ht="19.899999999999999" customHeight="1">
      <c r="A49" s="73"/>
      <c r="B49" s="710">
        <v>27</v>
      </c>
      <c r="C49" s="259"/>
      <c r="D49" s="298" t="s">
        <v>1471</v>
      </c>
      <c r="E49" s="304"/>
      <c r="F49" s="1707"/>
      <c r="G49" s="1707"/>
      <c r="H49" s="1711"/>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row>
    <row r="50" spans="1:59" ht="19.899999999999999" customHeight="1">
      <c r="A50" s="73"/>
      <c r="B50" s="710">
        <v>28</v>
      </c>
      <c r="C50" s="259"/>
      <c r="D50" s="298" t="s">
        <v>1472</v>
      </c>
      <c r="E50" s="304">
        <f>+F50+G50+H50</f>
        <v>568130436</v>
      </c>
      <c r="F50" s="1707">
        <v>568130436</v>
      </c>
      <c r="G50" s="1707"/>
      <c r="H50" s="1711"/>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row>
    <row r="51" spans="1:59" ht="19.899999999999999" customHeight="1">
      <c r="A51" s="73"/>
      <c r="B51" s="710">
        <v>29</v>
      </c>
      <c r="C51" s="259"/>
      <c r="D51" s="298" t="s">
        <v>1473</v>
      </c>
      <c r="E51" s="304">
        <f>+F51+G51+H51</f>
        <v>1848942585</v>
      </c>
      <c r="F51" s="1707">
        <v>1848942585</v>
      </c>
      <c r="G51" s="1707"/>
      <c r="H51" s="1711"/>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row>
    <row r="52" spans="1:59" ht="19.899999999999999" customHeight="1">
      <c r="A52" s="73"/>
      <c r="B52" s="710">
        <v>30</v>
      </c>
      <c r="C52" s="259"/>
      <c r="D52" s="298" t="s">
        <v>1474</v>
      </c>
      <c r="E52" s="304">
        <f>+F52+G52+H52</f>
        <v>201802065</v>
      </c>
      <c r="F52" s="1707">
        <v>201802065</v>
      </c>
      <c r="G52" s="1707"/>
      <c r="H52" s="1711"/>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row>
    <row r="53" spans="1:59" ht="19.899999999999999" customHeight="1" thickBot="1">
      <c r="A53" s="110"/>
      <c r="B53" s="634">
        <v>31</v>
      </c>
      <c r="C53" s="290"/>
      <c r="D53" s="312" t="s">
        <v>5500</v>
      </c>
      <c r="E53" s="311">
        <f>F53+G53+H53+1</f>
        <v>2619669197</v>
      </c>
      <c r="F53" s="358">
        <f>SUM(F45:F52)</f>
        <v>2618875086</v>
      </c>
      <c r="G53" s="358">
        <f>SUM(G45:G52)</f>
        <v>0</v>
      </c>
      <c r="H53" s="327">
        <f>SUM(H45:H52)</f>
        <v>794110</v>
      </c>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row>
    <row r="54" spans="1:59">
      <c r="A54" s="17"/>
      <c r="B54" s="17"/>
      <c r="C54" s="17"/>
      <c r="D54" s="17"/>
      <c r="E54" s="17"/>
      <c r="F54" s="356"/>
      <c r="G54" s="356"/>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row>
    <row r="55" spans="1:59">
      <c r="A55" s="17"/>
      <c r="B55" s="17" t="s">
        <v>1475</v>
      </c>
      <c r="C55" s="17"/>
      <c r="D55" s="17"/>
      <c r="E55" s="17"/>
      <c r="F55" s="17"/>
      <c r="G55" s="17"/>
      <c r="H55" s="314" t="s">
        <v>1476</v>
      </c>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row>
    <row r="56" spans="1:59">
      <c r="A56" s="17"/>
      <c r="B56" s="68" t="s">
        <v>1477</v>
      </c>
      <c r="C56" s="68"/>
      <c r="D56" s="68"/>
      <c r="E56" s="68"/>
      <c r="F56" s="68"/>
      <c r="G56" s="68"/>
      <c r="H56" s="68"/>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row>
    <row r="57" spans="1:59" ht="1.1499999999999999"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row>
    <row r="58" spans="1:59" ht="15.75">
      <c r="A58" s="70" t="s">
        <v>1258</v>
      </c>
      <c r="B58" s="68"/>
      <c r="C58" s="68"/>
      <c r="D58" s="68"/>
      <c r="E58" s="68"/>
      <c r="F58" s="68"/>
      <c r="G58" s="68"/>
      <c r="H58" s="68"/>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row>
    <row r="59" spans="1:59">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row>
    <row r="60" spans="1:59" ht="15.75" thickBot="1">
      <c r="A60" s="17" t="str">
        <f>'Data Sheet'!$C$25</f>
        <v xml:space="preserve"> Niagara Mohawk Power Corporation </v>
      </c>
      <c r="B60" s="17"/>
      <c r="C60" s="17"/>
      <c r="D60" s="17"/>
      <c r="E60" s="17"/>
      <c r="F60" s="743" t="str">
        <f>'Data Sheet'!$C$40</f>
        <v>June 1, 2015</v>
      </c>
      <c r="G60" s="17" t="str">
        <f>'Data Sheet'!$C$38</f>
        <v>December 31, 2014</v>
      </c>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row>
    <row r="61" spans="1:59">
      <c r="A61" s="29"/>
      <c r="B61" s="65"/>
      <c r="C61" s="65"/>
      <c r="D61" s="65"/>
      <c r="E61" s="65"/>
      <c r="F61" s="65"/>
      <c r="G61" s="65"/>
      <c r="H61" s="66"/>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row>
    <row r="62" spans="1:59">
      <c r="A62" s="359" t="s">
        <v>530</v>
      </c>
      <c r="B62" s="68"/>
      <c r="C62" s="68"/>
      <c r="D62" s="68"/>
      <c r="E62" s="68"/>
      <c r="F62" s="68"/>
      <c r="G62" s="68"/>
      <c r="H62" s="69"/>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row>
    <row r="63" spans="1:59">
      <c r="A63" s="73"/>
      <c r="B63" s="76"/>
      <c r="C63" s="76"/>
      <c r="D63" s="76"/>
      <c r="E63" s="76"/>
      <c r="F63" s="76"/>
      <c r="G63" s="76"/>
      <c r="H63" s="75"/>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row>
    <row r="64" spans="1:59">
      <c r="A64" s="71"/>
      <c r="B64" s="17"/>
      <c r="C64" s="17"/>
      <c r="D64" s="17"/>
      <c r="E64" s="17"/>
      <c r="F64" s="17"/>
      <c r="G64" s="17"/>
      <c r="H64" s="72"/>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row>
    <row r="65" spans="1:59" ht="15.75">
      <c r="A65" s="67" t="s">
        <v>1478</v>
      </c>
      <c r="B65" s="70"/>
      <c r="C65" s="70"/>
      <c r="D65" s="70"/>
      <c r="E65" s="70"/>
      <c r="F65" s="70"/>
      <c r="G65" s="70"/>
      <c r="H65" s="360"/>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row>
    <row r="66" spans="1:59">
      <c r="A66" s="71"/>
      <c r="B66" s="17"/>
      <c r="C66" s="17"/>
      <c r="D66" s="17"/>
      <c r="E66" s="17"/>
      <c r="F66" s="17"/>
      <c r="G66" s="17"/>
      <c r="H66" s="72"/>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row>
    <row r="67" spans="1:59">
      <c r="A67" s="71"/>
      <c r="B67" s="17"/>
      <c r="C67" s="17"/>
      <c r="D67" s="17"/>
      <c r="E67" s="17"/>
      <c r="F67" s="17"/>
      <c r="G67" s="17"/>
      <c r="H67" s="72"/>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row>
    <row r="68" spans="1:59">
      <c r="A68" s="71"/>
      <c r="B68" s="17"/>
      <c r="C68" s="17"/>
      <c r="D68" s="17"/>
      <c r="E68" s="17"/>
      <c r="F68" s="17"/>
      <c r="G68" s="17"/>
      <c r="H68" s="72"/>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row>
    <row r="69" spans="1:59">
      <c r="A69" s="71"/>
      <c r="B69" s="17"/>
      <c r="C69" s="17"/>
      <c r="D69" s="17"/>
      <c r="E69" s="17"/>
      <c r="F69" s="17"/>
      <c r="G69" s="17"/>
      <c r="H69" s="72"/>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row>
    <row r="70" spans="1:59">
      <c r="A70" s="71"/>
      <c r="B70" s="17"/>
      <c r="C70" s="17"/>
      <c r="D70" s="17"/>
      <c r="E70" s="17"/>
      <c r="F70" s="17"/>
      <c r="G70" s="17"/>
      <c r="H70" s="72"/>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row>
    <row r="71" spans="1:59">
      <c r="A71" s="71"/>
      <c r="B71" s="17"/>
      <c r="C71" s="17"/>
      <c r="D71" s="17"/>
      <c r="E71" s="17"/>
      <c r="F71" s="17"/>
      <c r="G71" s="17"/>
      <c r="H71" s="72"/>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row>
    <row r="72" spans="1:59">
      <c r="A72" s="71"/>
      <c r="B72" s="17"/>
      <c r="C72" s="329"/>
      <c r="D72" s="17"/>
      <c r="E72" s="329"/>
      <c r="F72" s="329"/>
      <c r="G72" s="17"/>
      <c r="H72" s="72"/>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row>
    <row r="73" spans="1:59">
      <c r="A73" s="71"/>
      <c r="B73" s="17"/>
      <c r="C73" s="17"/>
      <c r="D73" s="17"/>
      <c r="E73" s="17"/>
      <c r="F73" s="17"/>
      <c r="G73" s="17"/>
      <c r="H73" s="72"/>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row>
    <row r="74" spans="1:59">
      <c r="A74" s="71"/>
      <c r="B74" s="17"/>
      <c r="C74" s="17"/>
      <c r="D74" s="17"/>
      <c r="E74" s="17"/>
      <c r="F74" s="17"/>
      <c r="G74" s="17"/>
      <c r="H74" s="72"/>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row>
    <row r="75" spans="1:59">
      <c r="A75" s="71"/>
      <c r="B75" s="17"/>
      <c r="C75" s="17"/>
      <c r="D75" s="17"/>
      <c r="E75" s="17"/>
      <c r="F75" s="17"/>
      <c r="G75" s="17"/>
      <c r="H75" s="72"/>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row>
    <row r="76" spans="1:59">
      <c r="A76" s="71"/>
      <c r="B76" s="17"/>
      <c r="C76" s="17"/>
      <c r="D76" s="17"/>
      <c r="E76" s="17"/>
      <c r="F76" s="17"/>
      <c r="G76" s="17"/>
      <c r="H76" s="72"/>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row>
    <row r="77" spans="1:59">
      <c r="A77" s="71"/>
      <c r="B77" s="17"/>
      <c r="C77" s="17"/>
      <c r="D77" s="17"/>
      <c r="E77" s="17"/>
      <c r="F77" s="17"/>
      <c r="G77" s="17"/>
      <c r="H77" s="72"/>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row>
    <row r="78" spans="1:59">
      <c r="A78" s="71"/>
      <c r="B78" s="17"/>
      <c r="C78" s="17"/>
      <c r="D78" s="17"/>
      <c r="E78" s="17"/>
      <c r="F78" s="17"/>
      <c r="G78" s="17"/>
      <c r="H78" s="72"/>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row>
    <row r="79" spans="1:59">
      <c r="A79" s="71"/>
      <c r="B79" s="17"/>
      <c r="C79" s="17"/>
      <c r="D79" s="17"/>
      <c r="E79" s="17"/>
      <c r="F79" s="17"/>
      <c r="G79" s="17"/>
      <c r="H79" s="72"/>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row>
    <row r="80" spans="1:59">
      <c r="A80" s="71"/>
      <c r="B80" s="17"/>
      <c r="C80" s="17"/>
      <c r="D80" s="17"/>
      <c r="E80" s="17"/>
      <c r="F80" s="17"/>
      <c r="G80" s="17"/>
      <c r="H80" s="72"/>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row>
    <row r="81" spans="1:59">
      <c r="A81" s="71"/>
      <c r="B81" s="17"/>
      <c r="C81" s="17"/>
      <c r="D81" s="17"/>
      <c r="E81" s="17"/>
      <c r="F81" s="17"/>
      <c r="G81" s="17"/>
      <c r="H81" s="72"/>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row>
    <row r="82" spans="1:59">
      <c r="A82" s="71"/>
      <c r="B82" s="17"/>
      <c r="C82" s="17"/>
      <c r="D82" s="17"/>
      <c r="E82" s="17"/>
      <c r="F82" s="17"/>
      <c r="G82" s="17"/>
      <c r="H82" s="72"/>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row>
    <row r="83" spans="1:59">
      <c r="A83" s="71"/>
      <c r="B83" s="17"/>
      <c r="C83" s="17"/>
      <c r="D83" s="17"/>
      <c r="E83" s="17"/>
      <c r="F83" s="17"/>
      <c r="G83" s="17"/>
      <c r="H83" s="72"/>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row>
    <row r="84" spans="1:59">
      <c r="A84" s="71"/>
      <c r="B84" s="17"/>
      <c r="C84" s="17"/>
      <c r="D84" s="17"/>
      <c r="E84" s="17"/>
      <c r="F84" s="17"/>
      <c r="G84" s="17"/>
      <c r="H84" s="72"/>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row>
    <row r="85" spans="1:59">
      <c r="A85" s="71"/>
      <c r="B85" s="17"/>
      <c r="C85" s="17"/>
      <c r="D85" s="17"/>
      <c r="E85" s="17"/>
      <c r="F85" s="17"/>
      <c r="G85" s="17"/>
      <c r="H85" s="72"/>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row>
    <row r="86" spans="1:59">
      <c r="A86" s="71"/>
      <c r="B86" s="17"/>
      <c r="C86" s="17"/>
      <c r="D86" s="17"/>
      <c r="E86" s="17"/>
      <c r="F86" s="17"/>
      <c r="G86" s="17"/>
      <c r="H86" s="72"/>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row>
    <row r="87" spans="1:59">
      <c r="A87" s="71"/>
      <c r="B87" s="17"/>
      <c r="C87" s="17"/>
      <c r="D87" s="17"/>
      <c r="E87" s="17"/>
      <c r="F87" s="17"/>
      <c r="G87" s="17"/>
      <c r="H87" s="72"/>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row>
    <row r="88" spans="1:59">
      <c r="A88" s="71"/>
      <c r="B88" s="17"/>
      <c r="C88" s="17"/>
      <c r="D88" s="17"/>
      <c r="E88" s="17"/>
      <c r="F88" s="17"/>
      <c r="G88" s="17"/>
      <c r="H88" s="72"/>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row>
    <row r="89" spans="1:59">
      <c r="A89" s="71"/>
      <c r="B89" s="17"/>
      <c r="C89" s="17"/>
      <c r="D89" s="17"/>
      <c r="E89" s="17"/>
      <c r="F89" s="17"/>
      <c r="G89" s="17"/>
      <c r="H89" s="72"/>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row>
    <row r="90" spans="1:59">
      <c r="A90" s="71"/>
      <c r="B90" s="17"/>
      <c r="C90" s="17"/>
      <c r="D90" s="17"/>
      <c r="E90" s="17"/>
      <c r="F90" s="17"/>
      <c r="G90" s="17"/>
      <c r="H90" s="72"/>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row>
    <row r="91" spans="1:59">
      <c r="A91" s="71"/>
      <c r="B91" s="17"/>
      <c r="C91" s="17"/>
      <c r="D91" s="17"/>
      <c r="E91" s="17"/>
      <c r="F91" s="17"/>
      <c r="G91" s="17"/>
      <c r="H91" s="72"/>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row>
    <row r="92" spans="1:59">
      <c r="A92" s="71"/>
      <c r="B92" s="17"/>
      <c r="C92" s="17"/>
      <c r="D92" s="17"/>
      <c r="E92" s="17"/>
      <c r="F92" s="17"/>
      <c r="G92" s="17"/>
      <c r="H92" s="72"/>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row>
    <row r="93" spans="1:59">
      <c r="A93" s="71"/>
      <c r="B93" s="17"/>
      <c r="C93" s="17"/>
      <c r="D93" s="17"/>
      <c r="E93" s="17"/>
      <c r="F93" s="17"/>
      <c r="G93" s="17"/>
      <c r="H93" s="72"/>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row>
    <row r="94" spans="1:59">
      <c r="A94" s="71"/>
      <c r="B94" s="17"/>
      <c r="C94" s="17"/>
      <c r="D94" s="17"/>
      <c r="E94" s="17"/>
      <c r="F94" s="17"/>
      <c r="G94" s="17"/>
      <c r="H94" s="72"/>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row>
    <row r="95" spans="1:59">
      <c r="A95" s="71"/>
      <c r="B95" s="17"/>
      <c r="C95" s="17"/>
      <c r="D95" s="17"/>
      <c r="E95" s="17"/>
      <c r="F95" s="17"/>
      <c r="G95" s="17"/>
      <c r="H95" s="72"/>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row>
    <row r="96" spans="1:59">
      <c r="A96" s="71"/>
      <c r="B96" s="17"/>
      <c r="C96" s="17"/>
      <c r="D96" s="17"/>
      <c r="E96" s="17"/>
      <c r="F96" s="17"/>
      <c r="G96" s="17"/>
      <c r="H96" s="72"/>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row>
    <row r="97" spans="1:59">
      <c r="A97" s="71"/>
      <c r="B97" s="17"/>
      <c r="C97" s="17"/>
      <c r="D97" s="17"/>
      <c r="E97" s="17"/>
      <c r="F97" s="17"/>
      <c r="G97" s="17"/>
      <c r="H97" s="72"/>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row>
    <row r="98" spans="1:59">
      <c r="A98" s="71"/>
      <c r="B98" s="17"/>
      <c r="C98" s="17"/>
      <c r="D98" s="17"/>
      <c r="E98" s="17"/>
      <c r="F98" s="17"/>
      <c r="G98" s="17"/>
      <c r="H98" s="72"/>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row>
    <row r="99" spans="1:59">
      <c r="A99" s="71"/>
      <c r="B99" s="17"/>
      <c r="C99" s="17"/>
      <c r="D99" s="17"/>
      <c r="E99" s="17"/>
      <c r="F99" s="17"/>
      <c r="G99" s="17"/>
      <c r="H99" s="72"/>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row>
    <row r="100" spans="1:59">
      <c r="A100" s="71"/>
      <c r="B100" s="17"/>
      <c r="C100" s="17"/>
      <c r="D100" s="17"/>
      <c r="E100" s="17"/>
      <c r="F100" s="17"/>
      <c r="G100" s="17"/>
      <c r="H100" s="72"/>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row>
    <row r="101" spans="1:59">
      <c r="A101" s="71"/>
      <c r="B101" s="17"/>
      <c r="C101" s="17"/>
      <c r="D101" s="17"/>
      <c r="E101" s="17"/>
      <c r="F101" s="17"/>
      <c r="G101" s="17"/>
      <c r="H101" s="72"/>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row>
    <row r="102" spans="1:59">
      <c r="A102" s="71"/>
      <c r="B102" s="17"/>
      <c r="C102" s="17"/>
      <c r="D102" s="17"/>
      <c r="E102" s="17"/>
      <c r="F102" s="17"/>
      <c r="G102" s="17"/>
      <c r="H102" s="72"/>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row>
    <row r="103" spans="1:59">
      <c r="A103" s="71"/>
      <c r="B103" s="17"/>
      <c r="C103" s="17"/>
      <c r="D103" s="17"/>
      <c r="E103" s="17"/>
      <c r="F103" s="17"/>
      <c r="G103" s="17"/>
      <c r="H103" s="72"/>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row>
    <row r="104" spans="1:59">
      <c r="A104" s="71"/>
      <c r="B104" s="17"/>
      <c r="C104" s="17"/>
      <c r="D104" s="17"/>
      <c r="E104" s="17"/>
      <c r="F104" s="17"/>
      <c r="G104" s="17"/>
      <c r="H104" s="72"/>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row>
    <row r="105" spans="1:59">
      <c r="A105" s="71"/>
      <c r="B105" s="17"/>
      <c r="C105" s="17"/>
      <c r="D105" s="17"/>
      <c r="E105" s="17"/>
      <c r="F105" s="17"/>
      <c r="G105" s="17"/>
      <c r="H105" s="361"/>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row>
    <row r="106" spans="1:59">
      <c r="A106" s="71"/>
      <c r="B106" s="17"/>
      <c r="C106" s="17"/>
      <c r="D106" s="17"/>
      <c r="E106" s="17"/>
      <c r="F106" s="17"/>
      <c r="G106" s="17"/>
      <c r="H106" s="72"/>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row>
    <row r="107" spans="1:59">
      <c r="A107" s="71"/>
      <c r="B107" s="17"/>
      <c r="C107" s="17"/>
      <c r="D107" s="17"/>
      <c r="E107" s="17"/>
      <c r="F107" s="17"/>
      <c r="G107" s="17"/>
      <c r="H107" s="72"/>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row>
    <row r="108" spans="1:59">
      <c r="A108" s="71"/>
      <c r="B108" s="17"/>
      <c r="C108" s="17"/>
      <c r="D108" s="17"/>
      <c r="E108" s="17"/>
      <c r="F108" s="17"/>
      <c r="G108" s="17"/>
      <c r="H108" s="72"/>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row>
    <row r="109" spans="1:59">
      <c r="A109" s="71"/>
      <c r="B109" s="17"/>
      <c r="C109" s="17"/>
      <c r="D109" s="17"/>
      <c r="E109" s="17"/>
      <c r="F109" s="17"/>
      <c r="G109" s="17"/>
      <c r="H109" s="72"/>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row>
    <row r="110" spans="1:59">
      <c r="A110" s="71"/>
      <c r="B110" s="17"/>
      <c r="C110" s="17"/>
      <c r="D110" s="17"/>
      <c r="E110" s="17"/>
      <c r="F110" s="17"/>
      <c r="G110" s="17"/>
      <c r="H110" s="72"/>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row>
    <row r="111" spans="1:59">
      <c r="A111" s="71"/>
      <c r="B111" s="17"/>
      <c r="C111" s="17"/>
      <c r="D111" s="17"/>
      <c r="E111" s="17"/>
      <c r="F111" s="17"/>
      <c r="G111" s="17"/>
      <c r="H111" s="72"/>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row>
    <row r="112" spans="1:59">
      <c r="A112" s="71"/>
      <c r="B112" s="17"/>
      <c r="C112" s="17"/>
      <c r="D112" s="17"/>
      <c r="E112" s="17"/>
      <c r="F112" s="17"/>
      <c r="G112" s="17"/>
      <c r="H112" s="72"/>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row>
    <row r="113" spans="1:59">
      <c r="A113" s="71"/>
      <c r="B113" s="17"/>
      <c r="C113" s="17"/>
      <c r="D113" s="17"/>
      <c r="E113" s="17"/>
      <c r="F113" s="17"/>
      <c r="G113" s="17"/>
      <c r="H113" s="72"/>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row>
    <row r="114" spans="1:59">
      <c r="A114" s="71"/>
      <c r="B114" s="17"/>
      <c r="C114" s="17"/>
      <c r="D114" s="17"/>
      <c r="E114" s="17"/>
      <c r="F114" s="17"/>
      <c r="G114" s="17"/>
      <c r="H114" s="72"/>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row>
    <row r="115" spans="1:59">
      <c r="A115" s="71"/>
      <c r="B115" s="17"/>
      <c r="C115" s="17"/>
      <c r="D115" s="17"/>
      <c r="E115" s="17"/>
      <c r="F115" s="17"/>
      <c r="G115" s="17"/>
      <c r="H115" s="72"/>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row>
    <row r="116" spans="1:59" ht="15.75" thickBot="1">
      <c r="A116" s="110"/>
      <c r="B116" s="111"/>
      <c r="C116" s="333"/>
      <c r="D116" s="333"/>
      <c r="E116" s="333"/>
      <c r="F116" s="111"/>
      <c r="G116" s="111"/>
      <c r="H116" s="112"/>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row>
    <row r="117" spans="1:59" ht="15.75">
      <c r="A117" s="113" t="s">
        <v>528</v>
      </c>
      <c r="B117" s="17"/>
      <c r="C117" s="17"/>
      <c r="E117" s="334" t="s">
        <v>526</v>
      </c>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row>
    <row r="118" spans="1:59">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row>
    <row r="119" spans="1:59" ht="15.75">
      <c r="A119" s="68" t="s">
        <v>3443</v>
      </c>
      <c r="B119" s="68"/>
      <c r="C119" s="68"/>
      <c r="D119" s="70"/>
      <c r="E119" s="68"/>
      <c r="F119" s="68"/>
      <c r="G119" s="68"/>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row>
    <row r="120" spans="1:59">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row>
    <row r="121" spans="1:59">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row>
    <row r="122" spans="1:59">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row>
    <row r="123" spans="1:59">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row>
    <row r="124" spans="1:59">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row>
    <row r="125" spans="1:59">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row>
    <row r="126" spans="1:59">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row>
    <row r="127" spans="1:59">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row>
    <row r="128" spans="1:59">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row>
    <row r="129" spans="1:59">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row>
    <row r="130" spans="1:59">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row>
    <row r="131" spans="1:59">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row>
    <row r="132" spans="1:59">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row>
    <row r="133" spans="1:59">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row>
    <row r="134" spans="1:59">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row>
    <row r="135" spans="1:59">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row>
    <row r="136" spans="1:59">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row>
    <row r="137" spans="1:59">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row>
    <row r="138" spans="1:59">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row>
    <row r="139" spans="1:59">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row>
    <row r="140" spans="1:59">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row>
    <row r="141" spans="1:59">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row>
    <row r="142" spans="1:59">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row>
    <row r="143" spans="1:59">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row>
    <row r="144" spans="1:59">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row>
    <row r="145" spans="1:59">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row>
    <row r="146" spans="1:59">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row>
    <row r="147" spans="1:59">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row>
    <row r="148" spans="1:59">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row>
    <row r="149" spans="1:59">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row>
    <row r="150" spans="1:59">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row>
    <row r="151" spans="1:59">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row>
    <row r="152" spans="1:59">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row>
    <row r="153" spans="1:59">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row>
    <row r="154" spans="1:59">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row>
    <row r="155" spans="1:59">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row>
    <row r="156" spans="1:59">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row>
    <row r="157" spans="1:59">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row>
    <row r="158" spans="1:59">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row>
    <row r="159" spans="1:59">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row>
    <row r="160" spans="1:59">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row>
    <row r="161" spans="1:59">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row>
    <row r="162" spans="1:59">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row>
    <row r="163" spans="1:59">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row>
    <row r="164" spans="1:59">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row>
    <row r="165" spans="1:59">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row>
    <row r="166" spans="1:59">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row>
    <row r="167" spans="1:59">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row>
    <row r="168" spans="1:59">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row>
    <row r="169" spans="1:59">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row>
    <row r="170" spans="1:59">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row>
    <row r="171" spans="1:59">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row>
    <row r="172" spans="1:59">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row>
    <row r="173" spans="1:59">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row>
    <row r="174" spans="1:59">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row>
    <row r="175" spans="1:59">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row>
    <row r="176" spans="1:59">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row>
    <row r="177" spans="1:59">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row>
    <row r="178" spans="1:59">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row>
    <row r="179" spans="1:59">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row>
    <row r="180" spans="1:59">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row>
    <row r="181" spans="1:59">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row>
    <row r="182" spans="1:59">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row>
    <row r="183" spans="1:59">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row>
    <row r="184" spans="1:59">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row>
    <row r="185" spans="1:59">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row>
    <row r="186" spans="1:59">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row>
    <row r="187" spans="1:59">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row>
  </sheetData>
  <pageMargins left="0.5" right="0.5" top="0.5" bottom="0.5" header="0.5" footer="0.5"/>
  <pageSetup scale="70" fitToHeight="2" orientation="portrait" horizontalDpi="4294967293" vertic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7"/>
  <dimension ref="A1:Z135"/>
  <sheetViews>
    <sheetView defaultGridColor="0" view="pageBreakPreview" colorId="22" zoomScale="60" zoomScaleNormal="85" workbookViewId="0">
      <selection activeCell="I58" sqref="I58:K65"/>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7.5546875" style="9" customWidth="1"/>
    <col min="7" max="7" width="18.5546875" style="9" customWidth="1"/>
    <col min="8" max="8" width="9.6640625" style="9"/>
    <col min="9" max="10" width="10.44140625" style="9" bestFit="1" customWidth="1"/>
    <col min="11" max="16384" width="9.6640625" style="9"/>
  </cols>
  <sheetData>
    <row r="1" spans="1:10">
      <c r="A1" s="29" t="s">
        <v>5587</v>
      </c>
      <c r="B1" s="65"/>
      <c r="C1" s="65"/>
      <c r="D1" s="245" t="s">
        <v>1479</v>
      </c>
      <c r="E1" s="1926" t="s">
        <v>1480</v>
      </c>
      <c r="F1" s="677" t="s">
        <v>1918</v>
      </c>
      <c r="G1" s="66"/>
      <c r="H1" s="17"/>
      <c r="I1" s="17"/>
      <c r="J1" s="17"/>
    </row>
    <row r="2" spans="1:10">
      <c r="A2" s="71" t="str">
        <f>'Data Sheet'!$C$25</f>
        <v xml:space="preserve"> Niagara Mohawk Power Corporation </v>
      </c>
      <c r="B2" s="17"/>
      <c r="C2" s="17"/>
      <c r="D2" s="77" t="s">
        <v>5617</v>
      </c>
      <c r="E2" s="694" t="s">
        <v>1559</v>
      </c>
      <c r="F2" s="1665"/>
      <c r="G2" s="72"/>
      <c r="H2" s="17"/>
      <c r="I2" s="17"/>
      <c r="J2" s="17"/>
    </row>
    <row r="3" spans="1:10" ht="15" customHeight="1">
      <c r="A3" s="73"/>
      <c r="B3" s="76"/>
      <c r="C3" s="76"/>
      <c r="D3" s="85" t="s">
        <v>5618</v>
      </c>
      <c r="E3" s="755" t="str">
        <f>'Data Sheet'!$C$40</f>
        <v>June 1, 2015</v>
      </c>
      <c r="F3" s="377" t="str">
        <f>'Data Sheet'!$C$38</f>
        <v>December 31, 2014</v>
      </c>
      <c r="G3" s="75"/>
      <c r="H3" s="17"/>
      <c r="I3" s="17"/>
      <c r="J3" s="17"/>
    </row>
    <row r="4" spans="1:10" ht="15" customHeight="1">
      <c r="A4" s="247" t="s">
        <v>1481</v>
      </c>
      <c r="B4" s="248"/>
      <c r="C4" s="248"/>
      <c r="D4" s="248"/>
      <c r="E4" s="248"/>
      <c r="F4" s="248"/>
      <c r="G4" s="249"/>
      <c r="H4" s="17"/>
      <c r="I4" s="17"/>
      <c r="J4" s="17"/>
    </row>
    <row r="5" spans="1:10">
      <c r="A5" s="71"/>
      <c r="B5" s="17"/>
      <c r="C5" s="17"/>
      <c r="D5" s="17"/>
      <c r="E5" s="17"/>
      <c r="F5" s="17"/>
      <c r="G5" s="72"/>
      <c r="H5" s="17"/>
      <c r="I5" s="17"/>
      <c r="J5" s="17"/>
    </row>
    <row r="6" spans="1:10">
      <c r="A6" s="2653" t="s">
        <v>20</v>
      </c>
      <c r="B6" s="2654"/>
      <c r="C6" s="2654"/>
      <c r="D6" s="2654"/>
      <c r="E6" s="2654"/>
      <c r="F6" s="2654"/>
      <c r="G6" s="72"/>
      <c r="H6" s="17"/>
      <c r="I6" s="17"/>
      <c r="J6" s="17"/>
    </row>
    <row r="7" spans="1:10">
      <c r="A7" s="2653" t="s">
        <v>21</v>
      </c>
      <c r="B7" s="2654"/>
      <c r="C7" s="2654"/>
      <c r="D7" s="2654"/>
      <c r="E7" s="2654"/>
      <c r="F7" s="2654"/>
      <c r="G7" s="2655"/>
      <c r="H7" s="17"/>
      <c r="I7" s="17"/>
      <c r="J7" s="17"/>
    </row>
    <row r="8" spans="1:10">
      <c r="A8" s="2653" t="s">
        <v>22</v>
      </c>
      <c r="B8" s="2654"/>
      <c r="C8" s="2654"/>
      <c r="D8" s="2654"/>
      <c r="E8" s="2654"/>
      <c r="F8" s="2654"/>
      <c r="G8" s="2655"/>
      <c r="H8" s="17"/>
      <c r="I8" s="17"/>
      <c r="J8" s="17"/>
    </row>
    <row r="9" spans="1:10">
      <c r="A9" s="2653" t="s">
        <v>23</v>
      </c>
      <c r="B9" s="2654"/>
      <c r="C9" s="2654"/>
      <c r="D9" s="2654"/>
      <c r="E9" s="2654"/>
      <c r="F9" s="2654"/>
      <c r="G9" s="2655"/>
      <c r="H9" s="17"/>
      <c r="I9" s="17"/>
      <c r="J9" s="17"/>
    </row>
    <row r="10" spans="1:10">
      <c r="A10" s="71"/>
      <c r="B10" s="17"/>
      <c r="C10" s="17"/>
      <c r="D10" s="17"/>
      <c r="E10" s="17"/>
      <c r="F10" s="17"/>
      <c r="G10" s="72"/>
      <c r="H10" s="17"/>
      <c r="I10" s="17"/>
      <c r="J10" s="17"/>
    </row>
    <row r="11" spans="1:10">
      <c r="A11" s="2653" t="s">
        <v>24</v>
      </c>
      <c r="B11" s="2654"/>
      <c r="C11" s="2654"/>
      <c r="D11" s="2654"/>
      <c r="E11" s="2654"/>
      <c r="F11" s="2654"/>
      <c r="G11" s="2655"/>
      <c r="H11" s="17"/>
      <c r="I11" s="17"/>
      <c r="J11" s="17"/>
    </row>
    <row r="12" spans="1:10">
      <c r="A12" s="71"/>
      <c r="B12" s="17"/>
      <c r="C12" s="17"/>
      <c r="D12" s="17"/>
      <c r="E12" s="17"/>
      <c r="F12" s="17"/>
      <c r="G12" s="72"/>
      <c r="H12" s="17"/>
      <c r="I12" s="17"/>
      <c r="J12" s="17"/>
    </row>
    <row r="13" spans="1:10">
      <c r="A13" s="2653" t="s">
        <v>25</v>
      </c>
      <c r="B13" s="2654"/>
      <c r="C13" s="2654"/>
      <c r="D13" s="2654"/>
      <c r="E13" s="2654"/>
      <c r="F13" s="2654"/>
      <c r="G13" s="2655"/>
      <c r="H13" s="17"/>
      <c r="I13" s="17"/>
      <c r="J13" s="17"/>
    </row>
    <row r="14" spans="1:10">
      <c r="A14" s="2653" t="s">
        <v>946</v>
      </c>
      <c r="B14" s="2654"/>
      <c r="C14" s="2654"/>
      <c r="D14" s="2654"/>
      <c r="E14" s="2654"/>
      <c r="F14" s="2654"/>
      <c r="G14" s="2655"/>
      <c r="H14" s="17"/>
      <c r="I14" s="17"/>
      <c r="J14" s="17"/>
    </row>
    <row r="15" spans="1:10">
      <c r="A15" s="73"/>
      <c r="B15" s="76"/>
      <c r="C15" s="76"/>
      <c r="D15" s="76"/>
      <c r="E15" s="76"/>
      <c r="F15" s="76"/>
      <c r="G15" s="75"/>
      <c r="H15" s="17"/>
      <c r="I15" s="17"/>
      <c r="J15" s="17"/>
    </row>
    <row r="16" spans="1:10">
      <c r="A16" s="71"/>
      <c r="B16" s="97"/>
      <c r="C16" s="17"/>
      <c r="D16" s="17"/>
      <c r="E16" s="328" t="s">
        <v>1949</v>
      </c>
      <c r="F16" s="328" t="s">
        <v>947</v>
      </c>
      <c r="G16" s="254" t="s">
        <v>1949</v>
      </c>
      <c r="H16" s="17"/>
      <c r="I16" s="17"/>
      <c r="J16" s="17"/>
    </row>
    <row r="17" spans="1:26">
      <c r="A17" s="71" t="s">
        <v>1843</v>
      </c>
      <c r="B17" s="97"/>
      <c r="C17" s="68" t="s">
        <v>1232</v>
      </c>
      <c r="D17" s="68"/>
      <c r="E17" s="328" t="s">
        <v>3412</v>
      </c>
      <c r="F17" s="328" t="s">
        <v>948</v>
      </c>
      <c r="G17" s="254" t="s">
        <v>2684</v>
      </c>
      <c r="H17" s="17"/>
      <c r="I17" s="17"/>
      <c r="J17" s="17"/>
    </row>
    <row r="18" spans="1:26">
      <c r="A18" s="73" t="s">
        <v>1846</v>
      </c>
      <c r="B18" s="104"/>
      <c r="C18" s="74" t="s">
        <v>3230</v>
      </c>
      <c r="D18" s="74"/>
      <c r="E18" s="377" t="s">
        <v>3231</v>
      </c>
      <c r="F18" s="377" t="s">
        <v>3232</v>
      </c>
      <c r="G18" s="257" t="s">
        <v>3233</v>
      </c>
      <c r="H18" s="17"/>
      <c r="I18" s="17"/>
      <c r="J18" s="17"/>
    </row>
    <row r="19" spans="1:26" ht="16.350000000000001" customHeight="1">
      <c r="A19" s="71">
        <v>1</v>
      </c>
      <c r="B19" s="97"/>
      <c r="C19" s="17" t="s">
        <v>5534</v>
      </c>
      <c r="D19" s="17"/>
      <c r="E19" s="362">
        <v>1245051</v>
      </c>
      <c r="F19" s="362"/>
      <c r="G19" s="320">
        <v>1245051</v>
      </c>
      <c r="H19" s="17"/>
      <c r="I19" s="17"/>
      <c r="J19" s="17"/>
      <c r="K19" s="17"/>
      <c r="L19" s="17"/>
      <c r="M19" s="17"/>
      <c r="N19" s="17"/>
      <c r="O19" s="17"/>
      <c r="P19" s="17"/>
      <c r="Q19" s="17"/>
      <c r="R19" s="17"/>
      <c r="S19" s="17"/>
      <c r="T19" s="17"/>
      <c r="U19" s="17"/>
      <c r="V19" s="17"/>
      <c r="W19" s="17"/>
      <c r="X19" s="17"/>
      <c r="Y19" s="17"/>
      <c r="Z19" s="17"/>
    </row>
    <row r="20" spans="1:26" ht="16.350000000000001" customHeight="1">
      <c r="A20" s="71">
        <v>2</v>
      </c>
      <c r="B20" s="97"/>
      <c r="C20" s="17" t="s">
        <v>5535</v>
      </c>
      <c r="D20" s="17"/>
      <c r="E20" s="357"/>
      <c r="F20" s="357"/>
      <c r="G20" s="321"/>
      <c r="H20" s="17"/>
      <c r="I20" s="17"/>
      <c r="J20" s="17"/>
      <c r="K20" s="17"/>
      <c r="L20" s="17"/>
      <c r="M20" s="17"/>
      <c r="N20" s="17"/>
      <c r="O20" s="17"/>
      <c r="P20" s="17"/>
      <c r="Q20" s="17"/>
      <c r="R20" s="17"/>
      <c r="S20" s="17"/>
      <c r="T20" s="17"/>
      <c r="U20" s="17"/>
      <c r="V20" s="17"/>
      <c r="W20" s="17"/>
      <c r="X20" s="17"/>
      <c r="Y20" s="17"/>
      <c r="Z20" s="17"/>
    </row>
    <row r="21" spans="1:26" ht="16.350000000000001" customHeight="1">
      <c r="A21" s="71">
        <v>3</v>
      </c>
      <c r="B21" s="97"/>
      <c r="C21" s="17"/>
      <c r="D21" s="17"/>
      <c r="E21" s="357"/>
      <c r="F21" s="357"/>
      <c r="G21" s="321"/>
      <c r="H21" s="17"/>
      <c r="I21" s="17"/>
      <c r="J21" s="17"/>
      <c r="K21" s="17"/>
      <c r="L21" s="17"/>
      <c r="M21" s="17"/>
      <c r="N21" s="17"/>
      <c r="O21" s="17"/>
      <c r="P21" s="17"/>
      <c r="Q21" s="17"/>
      <c r="R21" s="17"/>
      <c r="S21" s="17"/>
      <c r="T21" s="17"/>
      <c r="U21" s="17"/>
      <c r="V21" s="17"/>
      <c r="W21" s="17"/>
      <c r="X21" s="17"/>
      <c r="Y21" s="17"/>
      <c r="Z21" s="17"/>
    </row>
    <row r="22" spans="1:26" ht="16.350000000000001" customHeight="1">
      <c r="A22" s="71">
        <v>4</v>
      </c>
      <c r="B22" s="97"/>
      <c r="C22" s="17" t="s">
        <v>5536</v>
      </c>
      <c r="D22" s="17"/>
      <c r="E22" s="357">
        <v>741634</v>
      </c>
      <c r="F22" s="357"/>
      <c r="G22" s="321">
        <v>741634</v>
      </c>
      <c r="H22" s="17"/>
      <c r="I22" s="17"/>
      <c r="J22" s="17"/>
      <c r="K22" s="17"/>
      <c r="L22" s="17"/>
      <c r="M22" s="17"/>
      <c r="N22" s="17"/>
      <c r="O22" s="17"/>
      <c r="P22" s="17"/>
      <c r="Q22" s="17"/>
      <c r="R22" s="17"/>
      <c r="S22" s="17"/>
      <c r="T22" s="17"/>
      <c r="U22" s="17"/>
      <c r="V22" s="17"/>
      <c r="W22" s="17"/>
      <c r="X22" s="17"/>
      <c r="Y22" s="17"/>
      <c r="Z22" s="17"/>
    </row>
    <row r="23" spans="1:26" ht="16.350000000000001" customHeight="1">
      <c r="A23" s="71">
        <v>5</v>
      </c>
      <c r="B23" s="97"/>
      <c r="C23" s="17" t="s">
        <v>5537</v>
      </c>
      <c r="D23" s="17"/>
      <c r="E23" s="357"/>
      <c r="F23" s="357"/>
      <c r="G23" s="321"/>
      <c r="H23" s="17"/>
      <c r="I23" s="17"/>
      <c r="J23" s="17"/>
      <c r="K23" s="17"/>
      <c r="L23" s="17"/>
      <c r="M23" s="17"/>
      <c r="N23" s="17"/>
      <c r="O23" s="17"/>
      <c r="P23" s="17"/>
      <c r="Q23" s="17"/>
      <c r="R23" s="17"/>
      <c r="S23" s="17"/>
      <c r="T23" s="17"/>
      <c r="U23" s="17"/>
      <c r="V23" s="17"/>
      <c r="W23" s="17"/>
      <c r="X23" s="17"/>
      <c r="Y23" s="17"/>
      <c r="Z23" s="17"/>
    </row>
    <row r="24" spans="1:26" ht="16.350000000000001" customHeight="1">
      <c r="A24" s="71">
        <v>6</v>
      </c>
      <c r="B24" s="97"/>
      <c r="C24" s="17"/>
      <c r="D24" s="17"/>
      <c r="E24" s="357"/>
      <c r="F24" s="357"/>
      <c r="G24" s="321"/>
      <c r="H24" s="17"/>
      <c r="I24" s="17"/>
      <c r="J24" s="17"/>
      <c r="K24" s="17"/>
      <c r="L24" s="17"/>
      <c r="M24" s="17"/>
      <c r="N24" s="17"/>
      <c r="O24" s="17"/>
      <c r="P24" s="17"/>
      <c r="Q24" s="17"/>
      <c r="R24" s="17"/>
      <c r="S24" s="17"/>
      <c r="T24" s="17"/>
      <c r="U24" s="17"/>
      <c r="V24" s="17"/>
      <c r="W24" s="17"/>
      <c r="X24" s="17"/>
      <c r="Y24" s="17"/>
      <c r="Z24" s="17"/>
    </row>
    <row r="25" spans="1:26" ht="16.350000000000001" customHeight="1">
      <c r="A25" s="71">
        <v>7</v>
      </c>
      <c r="B25" s="97"/>
      <c r="C25" s="17" t="s">
        <v>5538</v>
      </c>
      <c r="D25" s="17"/>
      <c r="E25" s="357">
        <v>326874</v>
      </c>
      <c r="F25" s="357"/>
      <c r="G25" s="321">
        <v>326874</v>
      </c>
      <c r="H25" s="17"/>
      <c r="I25" s="17"/>
      <c r="J25" s="17"/>
      <c r="K25" s="17"/>
      <c r="L25" s="17"/>
      <c r="M25" s="17"/>
      <c r="N25" s="17"/>
      <c r="O25" s="17"/>
      <c r="P25" s="17"/>
      <c r="Q25" s="17"/>
      <c r="R25" s="17"/>
      <c r="S25" s="17"/>
      <c r="T25" s="17"/>
      <c r="U25" s="17"/>
      <c r="V25" s="17"/>
      <c r="W25" s="17"/>
      <c r="X25" s="17"/>
      <c r="Y25" s="17"/>
      <c r="Z25" s="17"/>
    </row>
    <row r="26" spans="1:26" ht="16.350000000000001" customHeight="1">
      <c r="A26" s="71">
        <v>8</v>
      </c>
      <c r="B26" s="97"/>
      <c r="C26" s="17" t="s">
        <v>5539</v>
      </c>
      <c r="D26" s="17"/>
      <c r="E26" s="357"/>
      <c r="F26" s="357"/>
      <c r="G26" s="321"/>
      <c r="H26" s="17"/>
      <c r="I26" s="17"/>
      <c r="J26" s="17"/>
      <c r="K26" s="17"/>
      <c r="L26" s="17"/>
      <c r="M26" s="17"/>
      <c r="N26" s="17"/>
      <c r="O26" s="17"/>
      <c r="P26" s="17"/>
      <c r="Q26" s="17"/>
      <c r="R26" s="17"/>
      <c r="S26" s="17"/>
      <c r="T26" s="17"/>
      <c r="U26" s="17"/>
      <c r="V26" s="17"/>
      <c r="W26" s="17"/>
      <c r="X26" s="17"/>
      <c r="Y26" s="17"/>
      <c r="Z26" s="17"/>
    </row>
    <row r="27" spans="1:26" ht="16.350000000000001" customHeight="1">
      <c r="A27" s="71">
        <v>9</v>
      </c>
      <c r="B27" s="97"/>
      <c r="C27" s="17"/>
      <c r="D27" s="17"/>
      <c r="E27" s="357"/>
      <c r="F27" s="357"/>
      <c r="G27" s="321"/>
      <c r="H27" s="17"/>
      <c r="I27" s="17"/>
      <c r="J27" s="17"/>
      <c r="K27" s="17"/>
      <c r="L27" s="17"/>
      <c r="M27" s="17"/>
      <c r="N27" s="17"/>
      <c r="O27" s="17"/>
      <c r="P27" s="17"/>
      <c r="Q27" s="17"/>
      <c r="R27" s="17"/>
      <c r="S27" s="17"/>
      <c r="T27" s="17"/>
      <c r="U27" s="17"/>
      <c r="V27" s="17"/>
      <c r="W27" s="17"/>
      <c r="X27" s="17"/>
      <c r="Y27" s="17"/>
      <c r="Z27" s="17"/>
    </row>
    <row r="28" spans="1:26" ht="16.350000000000001" customHeight="1">
      <c r="A28" s="71">
        <v>10</v>
      </c>
      <c r="B28" s="97"/>
      <c r="C28" s="17" t="s">
        <v>5540</v>
      </c>
      <c r="D28" s="17"/>
      <c r="E28" s="357">
        <v>179444</v>
      </c>
      <c r="F28" s="357"/>
      <c r="G28" s="321">
        <v>179444</v>
      </c>
      <c r="H28" s="17"/>
      <c r="I28" s="17"/>
      <c r="J28" s="17"/>
      <c r="K28" s="17"/>
      <c r="L28" s="17"/>
      <c r="M28" s="17"/>
      <c r="N28" s="17"/>
      <c r="O28" s="17"/>
      <c r="P28" s="17"/>
      <c r="Q28" s="17"/>
      <c r="R28" s="17"/>
      <c r="S28" s="17"/>
      <c r="T28" s="17"/>
      <c r="U28" s="17"/>
      <c r="V28" s="17"/>
      <c r="W28" s="17"/>
      <c r="X28" s="17"/>
      <c r="Y28" s="17"/>
      <c r="Z28" s="17"/>
    </row>
    <row r="29" spans="1:26" ht="16.350000000000001" customHeight="1">
      <c r="A29" s="71">
        <v>11</v>
      </c>
      <c r="B29" s="97"/>
      <c r="C29" s="17"/>
      <c r="D29" s="17"/>
      <c r="E29" s="357"/>
      <c r="F29" s="357"/>
      <c r="G29" s="321"/>
      <c r="H29" s="17"/>
      <c r="I29" s="17"/>
      <c r="J29" s="17"/>
      <c r="K29" s="17"/>
      <c r="L29" s="17"/>
      <c r="M29" s="17"/>
      <c r="N29" s="17"/>
      <c r="O29" s="17"/>
      <c r="P29" s="17"/>
      <c r="Q29" s="17"/>
      <c r="R29" s="17"/>
      <c r="S29" s="17"/>
      <c r="T29" s="17"/>
      <c r="U29" s="17"/>
      <c r="V29" s="17"/>
      <c r="W29" s="17"/>
      <c r="X29" s="17"/>
      <c r="Y29" s="17"/>
      <c r="Z29" s="17"/>
    </row>
    <row r="30" spans="1:26" ht="16.350000000000001" customHeight="1">
      <c r="A30" s="71">
        <v>12</v>
      </c>
      <c r="B30" s="97"/>
      <c r="C30" s="17" t="s">
        <v>5541</v>
      </c>
      <c r="D30" s="17"/>
      <c r="E30" s="357">
        <v>5462563</v>
      </c>
      <c r="F30" s="357"/>
      <c r="G30" s="321">
        <v>5462563</v>
      </c>
      <c r="H30" s="17"/>
      <c r="I30" s="17"/>
      <c r="J30" s="17"/>
      <c r="K30" s="17"/>
      <c r="L30" s="17"/>
      <c r="M30" s="17"/>
      <c r="N30" s="17"/>
      <c r="O30" s="17"/>
      <c r="P30" s="17"/>
      <c r="Q30" s="17"/>
      <c r="R30" s="17"/>
      <c r="S30" s="17"/>
      <c r="T30" s="17"/>
      <c r="U30" s="17"/>
      <c r="V30" s="17"/>
      <c r="W30" s="17"/>
      <c r="X30" s="17"/>
      <c r="Y30" s="17"/>
      <c r="Z30" s="17"/>
    </row>
    <row r="31" spans="1:26" ht="16.350000000000001" customHeight="1">
      <c r="A31" s="71">
        <v>13</v>
      </c>
      <c r="B31" s="97"/>
      <c r="C31" s="17"/>
      <c r="D31" s="17"/>
      <c r="E31" s="357"/>
      <c r="F31" s="357"/>
      <c r="G31" s="321"/>
      <c r="H31" s="17"/>
      <c r="I31" s="17"/>
      <c r="J31" s="17"/>
      <c r="K31" s="17"/>
      <c r="L31" s="17"/>
      <c r="M31" s="17"/>
      <c r="N31" s="17"/>
      <c r="O31" s="17"/>
      <c r="P31" s="17"/>
      <c r="Q31" s="17"/>
      <c r="R31" s="17"/>
      <c r="S31" s="17"/>
      <c r="T31" s="17"/>
      <c r="U31" s="17"/>
      <c r="V31" s="17"/>
      <c r="W31" s="17"/>
      <c r="X31" s="17"/>
      <c r="Y31" s="17"/>
      <c r="Z31" s="17"/>
    </row>
    <row r="32" spans="1:26" ht="16.350000000000001" customHeight="1">
      <c r="A32" s="71">
        <v>14</v>
      </c>
      <c r="B32" s="97"/>
      <c r="C32" s="17" t="s">
        <v>5542</v>
      </c>
      <c r="D32" s="17"/>
      <c r="E32" s="357">
        <v>1037807</v>
      </c>
      <c r="F32" s="357"/>
      <c r="G32" s="321">
        <v>1037807</v>
      </c>
      <c r="H32" s="17"/>
      <c r="I32" s="17"/>
      <c r="J32" s="17"/>
      <c r="K32" s="17"/>
      <c r="L32" s="17"/>
      <c r="M32" s="17"/>
      <c r="N32" s="17"/>
      <c r="O32" s="17"/>
      <c r="P32" s="17"/>
      <c r="Q32" s="17"/>
      <c r="R32" s="17"/>
      <c r="S32" s="17"/>
      <c r="T32" s="17"/>
      <c r="U32" s="17"/>
      <c r="V32" s="17"/>
      <c r="W32" s="17"/>
      <c r="X32" s="17"/>
      <c r="Y32" s="17"/>
      <c r="Z32" s="17"/>
    </row>
    <row r="33" spans="1:26" ht="16.350000000000001" customHeight="1">
      <c r="A33" s="71">
        <v>15</v>
      </c>
      <c r="B33" s="97"/>
      <c r="C33" s="17"/>
      <c r="D33" s="17"/>
      <c r="E33" s="357"/>
      <c r="F33" s="357"/>
      <c r="G33" s="321"/>
      <c r="H33" s="17"/>
      <c r="I33" s="17"/>
      <c r="J33" s="17"/>
      <c r="K33" s="17"/>
      <c r="L33" s="17"/>
      <c r="M33" s="17"/>
      <c r="N33" s="17"/>
      <c r="O33" s="17"/>
      <c r="P33" s="17"/>
      <c r="Q33" s="17"/>
      <c r="R33" s="17"/>
      <c r="S33" s="17"/>
      <c r="T33" s="17"/>
      <c r="U33" s="17"/>
      <c r="V33" s="17"/>
      <c r="W33" s="17"/>
      <c r="X33" s="17"/>
      <c r="Y33" s="17"/>
      <c r="Z33" s="17"/>
    </row>
    <row r="34" spans="1:26" ht="16.350000000000001" customHeight="1">
      <c r="A34" s="71">
        <v>16</v>
      </c>
      <c r="B34" s="97"/>
      <c r="C34" s="17" t="s">
        <v>5543</v>
      </c>
      <c r="D34" s="17"/>
      <c r="E34" s="357">
        <v>225616</v>
      </c>
      <c r="F34" s="357"/>
      <c r="G34" s="321">
        <v>225616</v>
      </c>
      <c r="H34" s="17"/>
      <c r="I34" s="17"/>
      <c r="J34" s="17"/>
      <c r="K34" s="17"/>
      <c r="L34" s="17"/>
      <c r="M34" s="17"/>
      <c r="N34" s="17"/>
      <c r="O34" s="17"/>
      <c r="P34" s="17"/>
      <c r="Q34" s="17"/>
      <c r="R34" s="17"/>
      <c r="S34" s="17"/>
      <c r="T34" s="17"/>
      <c r="U34" s="17"/>
      <c r="V34" s="17"/>
      <c r="W34" s="17"/>
      <c r="X34" s="17"/>
      <c r="Y34" s="17"/>
      <c r="Z34" s="17"/>
    </row>
    <row r="35" spans="1:26" ht="16.350000000000001" customHeight="1">
      <c r="A35" s="71">
        <v>17</v>
      </c>
      <c r="B35" s="97"/>
      <c r="C35" s="17"/>
      <c r="D35" s="17"/>
      <c r="E35" s="357"/>
      <c r="F35" s="357"/>
      <c r="G35" s="321"/>
      <c r="H35" s="17"/>
      <c r="I35" s="17"/>
      <c r="J35" s="17"/>
      <c r="K35" s="17"/>
      <c r="L35" s="17"/>
      <c r="M35" s="17"/>
      <c r="N35" s="17"/>
      <c r="O35" s="17"/>
      <c r="P35" s="17"/>
      <c r="Q35" s="17"/>
      <c r="R35" s="17"/>
      <c r="S35" s="17"/>
      <c r="T35" s="17"/>
      <c r="U35" s="17"/>
      <c r="V35" s="17"/>
      <c r="W35" s="17"/>
      <c r="X35" s="17"/>
      <c r="Y35" s="17"/>
      <c r="Z35" s="17"/>
    </row>
    <row r="36" spans="1:26" ht="16.350000000000001" customHeight="1">
      <c r="A36" s="71">
        <v>18</v>
      </c>
      <c r="B36" s="97"/>
      <c r="C36" s="17" t="s">
        <v>5544</v>
      </c>
      <c r="D36" s="17"/>
      <c r="E36" s="357">
        <v>308650</v>
      </c>
      <c r="F36" s="357"/>
      <c r="G36" s="321">
        <v>308650</v>
      </c>
      <c r="H36" s="17"/>
      <c r="I36" s="17"/>
      <c r="J36" s="17"/>
      <c r="K36" s="17"/>
      <c r="L36" s="17"/>
      <c r="M36" s="17"/>
      <c r="N36" s="17"/>
      <c r="O36" s="17"/>
      <c r="P36" s="17"/>
      <c r="Q36" s="17"/>
      <c r="R36" s="17"/>
      <c r="S36" s="17"/>
      <c r="T36" s="17"/>
      <c r="U36" s="17"/>
      <c r="V36" s="17"/>
      <c r="W36" s="17"/>
      <c r="X36" s="17"/>
      <c r="Y36" s="17"/>
      <c r="Z36" s="17"/>
    </row>
    <row r="37" spans="1:26" ht="16.350000000000001" customHeight="1">
      <c r="A37" s="71">
        <v>19</v>
      </c>
      <c r="B37" s="97"/>
      <c r="C37" s="17"/>
      <c r="D37" s="17"/>
      <c r="E37" s="357"/>
      <c r="F37" s="357"/>
      <c r="G37" s="321"/>
      <c r="H37" s="17"/>
      <c r="I37" s="17"/>
      <c r="J37" s="17"/>
      <c r="K37" s="17"/>
      <c r="L37" s="17"/>
      <c r="M37" s="17"/>
      <c r="N37" s="17"/>
      <c r="O37" s="17"/>
      <c r="P37" s="17"/>
      <c r="Q37" s="17"/>
      <c r="R37" s="17"/>
      <c r="S37" s="17"/>
      <c r="T37" s="17"/>
      <c r="U37" s="17"/>
      <c r="V37" s="17"/>
      <c r="W37" s="17"/>
      <c r="X37" s="17"/>
      <c r="Y37" s="17"/>
      <c r="Z37" s="17"/>
    </row>
    <row r="38" spans="1:26" ht="16.350000000000001" customHeight="1">
      <c r="A38" s="71">
        <v>20</v>
      </c>
      <c r="B38" s="97"/>
      <c r="C38" s="17" t="s">
        <v>5545</v>
      </c>
      <c r="D38" s="17"/>
      <c r="E38" s="357">
        <v>126673</v>
      </c>
      <c r="F38" s="357"/>
      <c r="G38" s="321">
        <v>126673</v>
      </c>
      <c r="H38" s="17"/>
      <c r="I38" s="17"/>
      <c r="J38" s="17"/>
      <c r="K38" s="17"/>
      <c r="L38" s="17"/>
      <c r="M38" s="17"/>
      <c r="N38" s="17"/>
      <c r="O38" s="17"/>
      <c r="P38" s="17"/>
      <c r="Q38" s="17"/>
      <c r="R38" s="17"/>
      <c r="S38" s="17"/>
      <c r="T38" s="17"/>
      <c r="U38" s="17"/>
      <c r="V38" s="17"/>
      <c r="W38" s="17"/>
      <c r="X38" s="17"/>
      <c r="Y38" s="17"/>
      <c r="Z38" s="17"/>
    </row>
    <row r="39" spans="1:26" ht="16.350000000000001" customHeight="1">
      <c r="A39" s="71">
        <v>21</v>
      </c>
      <c r="B39" s="97"/>
      <c r="C39" s="17"/>
      <c r="D39" s="17"/>
      <c r="E39" s="357"/>
      <c r="F39" s="357"/>
      <c r="G39" s="321"/>
      <c r="H39" s="17"/>
      <c r="I39" s="17"/>
      <c r="J39" s="17"/>
      <c r="K39" s="17"/>
      <c r="L39" s="17"/>
      <c r="M39" s="17"/>
      <c r="N39" s="17"/>
      <c r="O39" s="17"/>
      <c r="P39" s="17"/>
      <c r="Q39" s="17"/>
      <c r="R39" s="17"/>
      <c r="S39" s="17"/>
      <c r="T39" s="17"/>
      <c r="U39" s="17"/>
      <c r="V39" s="17"/>
      <c r="W39" s="17"/>
      <c r="X39" s="17"/>
      <c r="Y39" s="17"/>
      <c r="Z39" s="17"/>
    </row>
    <row r="40" spans="1:26" ht="16.350000000000001" customHeight="1">
      <c r="A40" s="71">
        <v>22</v>
      </c>
      <c r="B40" s="97"/>
      <c r="C40" s="17"/>
      <c r="D40" s="17"/>
      <c r="E40" s="357"/>
      <c r="F40" s="357"/>
      <c r="G40" s="321"/>
      <c r="H40" s="17"/>
      <c r="I40" s="17"/>
      <c r="J40" s="17"/>
      <c r="K40" s="17"/>
      <c r="L40" s="17"/>
      <c r="M40" s="17"/>
      <c r="N40" s="17"/>
      <c r="O40" s="17"/>
      <c r="P40" s="17"/>
      <c r="Q40" s="17"/>
      <c r="R40" s="17"/>
      <c r="S40" s="17"/>
      <c r="T40" s="17"/>
      <c r="U40" s="17"/>
      <c r="V40" s="17"/>
      <c r="W40" s="17"/>
      <c r="X40" s="17"/>
      <c r="Y40" s="17"/>
      <c r="Z40" s="17"/>
    </row>
    <row r="41" spans="1:26" ht="16.350000000000001" customHeight="1">
      <c r="A41" s="71">
        <v>23</v>
      </c>
      <c r="B41" s="97"/>
      <c r="C41" s="17"/>
      <c r="D41" s="17"/>
      <c r="E41" s="357" t="s">
        <v>1904</v>
      </c>
      <c r="F41" s="357"/>
      <c r="G41" s="321"/>
      <c r="H41" s="17"/>
      <c r="I41" s="17"/>
      <c r="J41" s="17"/>
      <c r="K41" s="17"/>
      <c r="L41" s="17"/>
      <c r="M41" s="17"/>
      <c r="N41" s="17"/>
      <c r="O41" s="17"/>
      <c r="P41" s="17"/>
      <c r="Q41" s="17"/>
      <c r="R41" s="17"/>
      <c r="S41" s="17"/>
      <c r="T41" s="17"/>
      <c r="U41" s="17"/>
      <c r="V41" s="17"/>
      <c r="W41" s="17"/>
      <c r="X41" s="17"/>
      <c r="Y41" s="17"/>
      <c r="Z41" s="17"/>
    </row>
    <row r="42" spans="1:26" ht="16.350000000000001" customHeight="1">
      <c r="A42" s="71">
        <v>24</v>
      </c>
      <c r="B42" s="97"/>
      <c r="C42" s="17"/>
      <c r="D42" s="17"/>
      <c r="E42" s="357"/>
      <c r="F42" s="357"/>
      <c r="G42" s="321"/>
      <c r="H42" s="17"/>
      <c r="I42" s="17"/>
      <c r="J42" s="17"/>
      <c r="K42" s="17"/>
      <c r="L42" s="17"/>
      <c r="M42" s="17"/>
      <c r="N42" s="17"/>
      <c r="O42" s="17"/>
      <c r="P42" s="17"/>
      <c r="Q42" s="17"/>
      <c r="R42" s="17"/>
      <c r="S42" s="17"/>
      <c r="T42" s="17"/>
      <c r="U42" s="17"/>
      <c r="V42" s="17"/>
      <c r="W42" s="17"/>
      <c r="X42" s="17"/>
      <c r="Y42" s="17"/>
      <c r="Z42" s="17"/>
    </row>
    <row r="43" spans="1:26" ht="16.350000000000001" customHeight="1">
      <c r="A43" s="71">
        <v>25</v>
      </c>
      <c r="B43" s="97"/>
      <c r="C43" s="17"/>
      <c r="D43" s="17"/>
      <c r="E43" s="357"/>
      <c r="F43" s="357"/>
      <c r="G43" s="321"/>
      <c r="H43" s="17"/>
      <c r="I43" s="17"/>
      <c r="J43" s="17"/>
      <c r="K43" s="17"/>
      <c r="L43" s="17"/>
      <c r="M43" s="17"/>
      <c r="N43" s="17"/>
      <c r="O43" s="17"/>
      <c r="P43" s="17"/>
      <c r="Q43" s="17"/>
      <c r="R43" s="17"/>
      <c r="S43" s="17"/>
      <c r="T43" s="17"/>
      <c r="U43" s="17"/>
      <c r="V43" s="17"/>
      <c r="W43" s="17"/>
      <c r="X43" s="17"/>
      <c r="Y43" s="17"/>
      <c r="Z43" s="17"/>
    </row>
    <row r="44" spans="1:26" ht="16.350000000000001" customHeight="1">
      <c r="A44" s="71">
        <v>26</v>
      </c>
      <c r="B44" s="97"/>
      <c r="C44" s="17"/>
      <c r="D44" s="17"/>
      <c r="E44" s="357"/>
      <c r="F44" s="357"/>
      <c r="G44" s="321"/>
      <c r="H44" s="17"/>
      <c r="I44" s="17"/>
      <c r="J44" s="17"/>
      <c r="K44" s="17"/>
      <c r="L44" s="17"/>
      <c r="M44" s="17"/>
      <c r="N44" s="17"/>
      <c r="O44" s="17"/>
      <c r="P44" s="17"/>
      <c r="Q44" s="17"/>
      <c r="R44" s="17"/>
      <c r="S44" s="17"/>
      <c r="T44" s="17"/>
      <c r="U44" s="17"/>
      <c r="V44" s="17"/>
      <c r="W44" s="17"/>
      <c r="X44" s="17"/>
      <c r="Y44" s="17"/>
      <c r="Z44" s="17"/>
    </row>
    <row r="45" spans="1:26" ht="16.350000000000001" customHeight="1">
      <c r="A45" s="71">
        <v>27</v>
      </c>
      <c r="B45" s="97"/>
      <c r="C45" s="17"/>
      <c r="D45" s="17"/>
      <c r="E45" s="357"/>
      <c r="F45" s="357"/>
      <c r="G45" s="321"/>
      <c r="H45" s="17"/>
      <c r="I45" s="17"/>
      <c r="J45" s="17"/>
      <c r="K45" s="17"/>
      <c r="L45" s="17"/>
      <c r="M45" s="17"/>
      <c r="N45" s="17"/>
      <c r="O45" s="17"/>
      <c r="P45" s="17"/>
      <c r="Q45" s="17"/>
      <c r="R45" s="17"/>
      <c r="S45" s="17"/>
      <c r="T45" s="17"/>
      <c r="U45" s="17"/>
      <c r="V45" s="17"/>
      <c r="W45" s="17"/>
      <c r="X45" s="17"/>
      <c r="Y45" s="17"/>
      <c r="Z45" s="17"/>
    </row>
    <row r="46" spans="1:26" ht="16.350000000000001" customHeight="1">
      <c r="A46" s="71">
        <v>28</v>
      </c>
      <c r="B46" s="97"/>
      <c r="C46" s="17"/>
      <c r="D46" s="17"/>
      <c r="E46" s="357"/>
      <c r="F46" s="357"/>
      <c r="G46" s="321"/>
      <c r="H46" s="17"/>
      <c r="I46" s="17"/>
      <c r="J46" s="17"/>
      <c r="K46" s="17"/>
      <c r="L46" s="17"/>
      <c r="M46" s="17"/>
      <c r="N46" s="17"/>
      <c r="O46" s="17"/>
      <c r="P46" s="17"/>
      <c r="Q46" s="17"/>
      <c r="R46" s="17"/>
      <c r="S46" s="17"/>
      <c r="T46" s="17"/>
      <c r="U46" s="17"/>
      <c r="V46" s="17"/>
      <c r="W46" s="17"/>
      <c r="X46" s="17"/>
      <c r="Y46" s="17"/>
      <c r="Z46" s="17"/>
    </row>
    <row r="47" spans="1:26" ht="16.350000000000001" customHeight="1">
      <c r="A47" s="71">
        <v>29</v>
      </c>
      <c r="B47" s="97"/>
      <c r="C47" s="17"/>
      <c r="D47" s="17"/>
      <c r="E47" s="357"/>
      <c r="F47" s="357"/>
      <c r="G47" s="321"/>
      <c r="H47" s="17"/>
      <c r="I47" s="17"/>
      <c r="J47" s="17"/>
      <c r="K47" s="17"/>
      <c r="L47" s="17"/>
      <c r="M47" s="17"/>
      <c r="N47" s="17"/>
      <c r="O47" s="17"/>
      <c r="P47" s="17"/>
      <c r="Q47" s="17"/>
      <c r="R47" s="17"/>
      <c r="S47" s="17"/>
      <c r="T47" s="17"/>
      <c r="U47" s="17"/>
      <c r="V47" s="17"/>
      <c r="W47" s="17"/>
      <c r="X47" s="17"/>
      <c r="Y47" s="17"/>
      <c r="Z47" s="17"/>
    </row>
    <row r="48" spans="1:26" ht="16.350000000000001" customHeight="1">
      <c r="A48" s="71">
        <v>30</v>
      </c>
      <c r="B48" s="97"/>
      <c r="C48" s="17"/>
      <c r="D48" s="17"/>
      <c r="E48" s="357"/>
      <c r="F48" s="357"/>
      <c r="G48" s="321"/>
      <c r="H48" s="17"/>
      <c r="I48" s="17"/>
      <c r="J48" s="17"/>
      <c r="K48" s="17"/>
    </row>
    <row r="49" spans="1:11" ht="16.350000000000001" customHeight="1">
      <c r="A49" s="71">
        <v>31</v>
      </c>
      <c r="B49" s="97"/>
      <c r="C49" s="17"/>
      <c r="D49" s="17"/>
      <c r="E49" s="357"/>
      <c r="F49" s="357"/>
      <c r="G49" s="321"/>
      <c r="H49" s="17"/>
      <c r="I49" s="17"/>
      <c r="J49" s="17"/>
      <c r="K49" s="17"/>
    </row>
    <row r="50" spans="1:11" ht="16.350000000000001" customHeight="1">
      <c r="A50" s="71">
        <v>32</v>
      </c>
      <c r="B50" s="97"/>
      <c r="C50" s="17"/>
      <c r="D50" s="17"/>
      <c r="E50" s="357"/>
      <c r="F50" s="357"/>
      <c r="G50" s="321"/>
      <c r="H50" s="17"/>
      <c r="I50" s="17"/>
      <c r="J50" s="17"/>
      <c r="K50" s="17"/>
    </row>
    <row r="51" spans="1:11" ht="16.350000000000001" customHeight="1">
      <c r="A51" s="71">
        <v>33</v>
      </c>
      <c r="B51" s="97"/>
      <c r="C51" s="17"/>
      <c r="D51" s="17"/>
      <c r="E51" s="357"/>
      <c r="F51" s="357"/>
      <c r="G51" s="321"/>
      <c r="H51" s="17"/>
      <c r="I51" s="17"/>
      <c r="J51" s="17"/>
    </row>
    <row r="52" spans="1:11" ht="16.350000000000001" customHeight="1">
      <c r="A52" s="71">
        <v>34</v>
      </c>
      <c r="B52" s="97"/>
      <c r="C52" s="17"/>
      <c r="D52" s="17"/>
      <c r="E52" s="357"/>
      <c r="F52" s="357"/>
      <c r="G52" s="321"/>
      <c r="H52" s="17"/>
      <c r="I52" s="17"/>
      <c r="J52" s="17"/>
    </row>
    <row r="53" spans="1:11" ht="16.350000000000001" customHeight="1">
      <c r="A53" s="71">
        <v>35</v>
      </c>
      <c r="B53" s="97"/>
      <c r="C53" s="17"/>
      <c r="D53" s="17"/>
      <c r="E53" s="357"/>
      <c r="F53" s="357"/>
      <c r="G53" s="321"/>
      <c r="H53" s="17"/>
      <c r="I53" s="17"/>
      <c r="J53" s="17"/>
    </row>
    <row r="54" spans="1:11" ht="16.350000000000001" customHeight="1">
      <c r="A54" s="71">
        <v>36</v>
      </c>
      <c r="B54" s="97"/>
      <c r="C54" s="17"/>
      <c r="D54" s="17"/>
      <c r="E54" s="357"/>
      <c r="F54" s="357"/>
      <c r="G54" s="321"/>
      <c r="H54" s="17"/>
      <c r="I54" s="17"/>
      <c r="J54" s="17"/>
    </row>
    <row r="55" spans="1:11" ht="16.350000000000001" customHeight="1">
      <c r="A55" s="71">
        <v>37</v>
      </c>
      <c r="B55" s="97"/>
      <c r="C55" s="17"/>
      <c r="D55" s="17"/>
      <c r="E55" s="357"/>
      <c r="F55" s="357"/>
      <c r="G55" s="321"/>
      <c r="H55" s="17"/>
      <c r="I55" s="17"/>
      <c r="J55" s="17"/>
    </row>
    <row r="56" spans="1:11" ht="16.350000000000001" customHeight="1">
      <c r="A56" s="71">
        <v>38</v>
      </c>
      <c r="B56" s="97"/>
      <c r="C56" s="17"/>
      <c r="D56" s="17"/>
      <c r="E56" s="357"/>
      <c r="F56" s="357"/>
      <c r="G56" s="321"/>
      <c r="H56" s="17"/>
      <c r="I56" s="17"/>
      <c r="J56" s="17"/>
    </row>
    <row r="57" spans="1:11" ht="16.350000000000001" customHeight="1">
      <c r="A57" s="71">
        <v>39</v>
      </c>
      <c r="B57" s="97"/>
      <c r="C57" s="17"/>
      <c r="D57" s="17"/>
      <c r="E57" s="357"/>
      <c r="F57" s="357"/>
      <c r="G57" s="321"/>
      <c r="H57" s="17"/>
      <c r="I57" s="17"/>
      <c r="J57" s="17"/>
    </row>
    <row r="58" spans="1:11" ht="16.350000000000001" customHeight="1">
      <c r="A58" s="71">
        <v>40</v>
      </c>
      <c r="B58" s="97"/>
      <c r="C58" s="17"/>
      <c r="D58" s="17"/>
      <c r="E58" s="357"/>
      <c r="F58" s="357"/>
      <c r="G58" s="321"/>
      <c r="H58" s="17"/>
      <c r="I58" s="17"/>
      <c r="J58" s="17"/>
    </row>
    <row r="59" spans="1:11" ht="16.350000000000001" customHeight="1">
      <c r="A59" s="71">
        <v>41</v>
      </c>
      <c r="B59" s="97"/>
      <c r="C59" s="17" t="s">
        <v>949</v>
      </c>
      <c r="D59" s="17"/>
      <c r="E59" s="357">
        <v>1657176</v>
      </c>
      <c r="F59" s="357">
        <f>10317+504</f>
        <v>10821</v>
      </c>
      <c r="G59" s="321">
        <f>+E59+F59</f>
        <v>1667997</v>
      </c>
      <c r="H59" s="17"/>
      <c r="I59" s="17"/>
      <c r="J59" s="17"/>
    </row>
    <row r="60" spans="1:11" ht="16.350000000000001" customHeight="1">
      <c r="A60" s="71">
        <v>42</v>
      </c>
      <c r="B60" s="97"/>
      <c r="C60" s="17" t="s">
        <v>950</v>
      </c>
      <c r="D60" s="17"/>
      <c r="E60" s="357">
        <v>-138563</v>
      </c>
      <c r="F60" s="357" t="s">
        <v>5642</v>
      </c>
      <c r="G60" s="321">
        <f>+E60+F60</f>
        <v>-138563</v>
      </c>
      <c r="H60" s="17"/>
      <c r="I60" s="739"/>
      <c r="J60" s="17"/>
    </row>
    <row r="61" spans="1:11" ht="16.350000000000001" customHeight="1" thickBot="1">
      <c r="A61" s="339">
        <v>43</v>
      </c>
      <c r="B61" s="290"/>
      <c r="C61" s="312" t="s">
        <v>951</v>
      </c>
      <c r="D61" s="312"/>
      <c r="E61" s="311">
        <f>SUM(E19:E60)</f>
        <v>11172925</v>
      </c>
      <c r="F61" s="311">
        <f>SUM(F19:F60)</f>
        <v>10821</v>
      </c>
      <c r="G61" s="309">
        <f>SUM(G19:G60)</f>
        <v>11183746</v>
      </c>
      <c r="H61" s="17"/>
      <c r="I61" s="356"/>
      <c r="J61" s="356"/>
    </row>
    <row r="62" spans="1:11">
      <c r="A62" s="17"/>
      <c r="B62" s="17"/>
      <c r="C62" s="17"/>
      <c r="D62" s="17"/>
      <c r="E62" s="17"/>
      <c r="F62" s="17"/>
      <c r="G62" s="17"/>
      <c r="H62" s="17"/>
      <c r="I62" s="356"/>
      <c r="J62" s="17"/>
    </row>
    <row r="63" spans="1:11">
      <c r="A63" s="17" t="s">
        <v>952</v>
      </c>
      <c r="B63" s="17"/>
      <c r="C63" s="17"/>
      <c r="D63" s="17"/>
      <c r="E63" s="17"/>
      <c r="F63" s="17"/>
      <c r="G63" s="314"/>
      <c r="H63" s="17"/>
      <c r="I63" s="356"/>
      <c r="J63" s="356"/>
    </row>
    <row r="64" spans="1:11">
      <c r="A64" s="68" t="s">
        <v>954</v>
      </c>
      <c r="B64" s="68"/>
      <c r="C64" s="68"/>
      <c r="D64" s="68"/>
      <c r="E64" s="68"/>
      <c r="F64" s="68"/>
      <c r="G64" s="68"/>
      <c r="H64" s="17"/>
      <c r="I64" s="17"/>
      <c r="J64" s="17"/>
    </row>
    <row r="65" spans="1:10">
      <c r="A65" s="17"/>
      <c r="B65" s="17"/>
      <c r="C65"/>
      <c r="D65"/>
      <c r="E65" s="17"/>
      <c r="F65" s="17"/>
      <c r="G65" s="17"/>
      <c r="I65" s="17"/>
      <c r="J65" s="17"/>
    </row>
    <row r="66" spans="1:10" ht="15.75" thickBot="1">
      <c r="A66" s="17" t="str">
        <f>'Data Sheet'!$C$25</f>
        <v xml:space="preserve"> Niagara Mohawk Power Corporation </v>
      </c>
      <c r="B66" s="17"/>
      <c r="C66" s="17"/>
      <c r="D66" s="17"/>
      <c r="E66" s="17"/>
      <c r="F66" s="743" t="str">
        <f>'Data Sheet'!$C$40</f>
        <v>June 1, 2015</v>
      </c>
      <c r="G66" s="17" t="str">
        <f>'Data Sheet'!$C$38</f>
        <v>December 31, 2014</v>
      </c>
      <c r="I66" s="17"/>
      <c r="J66" s="17"/>
    </row>
    <row r="67" spans="1:10">
      <c r="A67" s="29"/>
      <c r="B67" s="65"/>
      <c r="C67" s="65"/>
      <c r="D67" s="65"/>
      <c r="E67" s="65"/>
      <c r="F67" s="65"/>
      <c r="G67" s="66"/>
      <c r="I67" s="17"/>
      <c r="J67" s="17"/>
    </row>
    <row r="68" spans="1:10">
      <c r="A68" s="889"/>
      <c r="B68"/>
      <c r="C68"/>
      <c r="D68"/>
      <c r="E68"/>
      <c r="F68"/>
      <c r="G68" s="69"/>
      <c r="I68" s="17"/>
      <c r="J68" s="17"/>
    </row>
    <row r="69" spans="1:10">
      <c r="A69" s="71"/>
      <c r="B69" s="886"/>
      <c r="C69" s="886"/>
      <c r="D69" s="886"/>
      <c r="E69" s="886"/>
      <c r="F69" s="886"/>
      <c r="G69" s="72"/>
      <c r="I69" s="17"/>
      <c r="J69" s="17"/>
    </row>
    <row r="70" spans="1:10">
      <c r="A70" s="71"/>
      <c r="B70" s="886"/>
      <c r="C70" s="886"/>
      <c r="D70" s="886"/>
      <c r="E70" s="886"/>
      <c r="F70" s="886"/>
      <c r="G70" s="72"/>
      <c r="I70" s="17"/>
      <c r="J70" s="17"/>
    </row>
    <row r="71" spans="1:10" ht="15.75">
      <c r="A71" s="889"/>
      <c r="B71"/>
      <c r="C71"/>
      <c r="D71"/>
      <c r="E71"/>
      <c r="F71" s="70"/>
      <c r="G71" s="360"/>
      <c r="I71" s="17"/>
      <c r="J71" s="17"/>
    </row>
    <row r="72" spans="1:10" ht="15.75">
      <c r="A72" s="889"/>
      <c r="B72"/>
      <c r="C72"/>
      <c r="D72"/>
      <c r="E72"/>
      <c r="F72" s="70"/>
      <c r="G72" s="360"/>
      <c r="I72" s="17"/>
      <c r="J72" s="17"/>
    </row>
    <row r="73" spans="1:10" s="888" customFormat="1" ht="15.75">
      <c r="A73" s="889"/>
      <c r="B73" s="887"/>
      <c r="C73" s="887"/>
      <c r="D73" s="887"/>
      <c r="E73" s="887"/>
      <c r="F73" s="890"/>
      <c r="G73" s="72"/>
      <c r="I73" s="886"/>
      <c r="J73" s="886"/>
    </row>
    <row r="74" spans="1:10">
      <c r="A74" s="71"/>
      <c r="B74" s="17"/>
      <c r="C74" s="17"/>
      <c r="D74" s="17"/>
      <c r="E74" s="17"/>
      <c r="F74" s="17"/>
      <c r="G74" s="69"/>
      <c r="I74" s="17"/>
      <c r="J74" s="17"/>
    </row>
    <row r="75" spans="1:10">
      <c r="A75" s="71"/>
      <c r="B75" s="17"/>
      <c r="C75" s="17"/>
      <c r="D75" s="17"/>
      <c r="E75" s="17"/>
      <c r="F75" s="17"/>
      <c r="G75" s="72"/>
      <c r="I75" s="17"/>
      <c r="J75" s="17"/>
    </row>
    <row r="76" spans="1:10">
      <c r="A76" s="71"/>
      <c r="B76" s="17"/>
      <c r="C76" s="17"/>
      <c r="D76" s="17"/>
      <c r="E76" s="17"/>
      <c r="F76" s="17"/>
      <c r="G76" s="72"/>
      <c r="I76" s="17"/>
      <c r="J76" s="17"/>
    </row>
    <row r="77" spans="1:10" ht="15.75">
      <c r="A77" s="71"/>
      <c r="B77" s="17"/>
      <c r="C77" s="17"/>
      <c r="D77" s="17"/>
      <c r="E77" s="17"/>
      <c r="F77" s="17"/>
      <c r="G77" s="360"/>
      <c r="I77" s="17"/>
      <c r="J77" s="17"/>
    </row>
    <row r="78" spans="1:10" ht="15.75">
      <c r="A78" s="71"/>
      <c r="B78" s="17"/>
      <c r="C78" s="17"/>
      <c r="D78" s="17"/>
      <c r="E78" s="17"/>
      <c r="F78" s="17"/>
      <c r="G78" s="360"/>
      <c r="I78" s="17"/>
      <c r="J78" s="17"/>
    </row>
    <row r="79" spans="1:10" ht="15.75">
      <c r="A79" s="71"/>
      <c r="B79" s="17"/>
      <c r="C79" s="17"/>
      <c r="D79" s="17"/>
      <c r="E79" s="17"/>
      <c r="F79" s="17"/>
      <c r="G79" s="360"/>
      <c r="I79" s="17"/>
      <c r="J79" s="17"/>
    </row>
    <row r="80" spans="1:10" s="888" customFormat="1">
      <c r="A80" s="71"/>
      <c r="B80" s="886"/>
      <c r="C80" s="886"/>
      <c r="D80" s="886"/>
      <c r="E80" s="886"/>
      <c r="F80" s="886"/>
      <c r="G80" s="72"/>
      <c r="I80" s="886"/>
      <c r="J80" s="886"/>
    </row>
    <row r="81" spans="1:10">
      <c r="A81" s="71"/>
      <c r="B81" s="17"/>
      <c r="C81" s="17"/>
      <c r="D81" s="17"/>
      <c r="E81" s="17"/>
      <c r="F81" s="17"/>
      <c r="G81" s="72"/>
      <c r="I81" s="17"/>
      <c r="J81" s="17"/>
    </row>
    <row r="82" spans="1:10">
      <c r="A82" s="71"/>
      <c r="B82" s="17"/>
      <c r="C82" s="329"/>
      <c r="D82" s="17"/>
      <c r="E82" s="329"/>
      <c r="F82" s="329"/>
      <c r="G82" s="72"/>
      <c r="I82" s="17"/>
      <c r="J82" s="17"/>
    </row>
    <row r="83" spans="1:10">
      <c r="A83" s="71"/>
      <c r="B83" s="17"/>
      <c r="C83" s="17"/>
      <c r="D83" s="17"/>
      <c r="E83" s="17"/>
      <c r="F83" s="17"/>
      <c r="G83" s="72"/>
      <c r="I83" s="17"/>
      <c r="J83" s="17"/>
    </row>
    <row r="84" spans="1:10">
      <c r="A84" s="71"/>
      <c r="B84" s="17"/>
      <c r="C84" s="886"/>
      <c r="D84" s="17"/>
      <c r="E84" s="17"/>
      <c r="F84" s="17"/>
      <c r="G84" s="72"/>
      <c r="I84" s="17"/>
      <c r="J84" s="17"/>
    </row>
    <row r="85" spans="1:10">
      <c r="A85" s="71"/>
      <c r="B85" s="17"/>
      <c r="C85" s="17"/>
      <c r="D85" s="17"/>
      <c r="E85"/>
      <c r="F85" s="17"/>
      <c r="G85" s="72"/>
      <c r="I85" s="17"/>
      <c r="J85" s="17"/>
    </row>
    <row r="86" spans="1:10">
      <c r="A86" s="71"/>
      <c r="B86" s="17"/>
      <c r="C86" s="17"/>
      <c r="D86" s="17"/>
      <c r="E86" s="17"/>
      <c r="F86" s="17"/>
      <c r="G86" s="72"/>
      <c r="I86" s="17"/>
      <c r="J86" s="17"/>
    </row>
    <row r="87" spans="1:10">
      <c r="A87" s="71"/>
      <c r="B87" s="17"/>
      <c r="C87" s="17"/>
      <c r="D87" s="17"/>
      <c r="E87" s="17"/>
      <c r="F87" s="17"/>
      <c r="G87" s="72"/>
      <c r="I87" s="17"/>
      <c r="J87" s="17"/>
    </row>
    <row r="88" spans="1:10">
      <c r="A88" s="71"/>
      <c r="B88" s="17"/>
      <c r="C88" s="17"/>
      <c r="D88" s="17"/>
      <c r="E88" s="17"/>
      <c r="F88" s="17"/>
      <c r="G88" s="72"/>
      <c r="I88" s="17"/>
      <c r="J88" s="17"/>
    </row>
    <row r="89" spans="1:10">
      <c r="A89" s="71"/>
      <c r="B89" s="17"/>
      <c r="C89" s="17"/>
      <c r="D89" s="17"/>
      <c r="E89" s="17"/>
      <c r="F89" s="17"/>
      <c r="G89" s="72"/>
      <c r="I89" s="17"/>
      <c r="J89" s="17"/>
    </row>
    <row r="90" spans="1:10">
      <c r="A90" s="71"/>
      <c r="B90" s="17"/>
      <c r="C90" s="17"/>
      <c r="D90" s="17"/>
      <c r="E90" s="17"/>
      <c r="F90" s="17"/>
      <c r="G90" s="72"/>
      <c r="I90" s="17"/>
      <c r="J90" s="17"/>
    </row>
    <row r="91" spans="1:10">
      <c r="A91" s="71"/>
      <c r="B91" s="17"/>
      <c r="C91" s="17"/>
      <c r="D91" s="17"/>
      <c r="E91" s="17"/>
      <c r="F91" s="17"/>
      <c r="G91" s="72"/>
      <c r="I91" s="17"/>
      <c r="J91" s="17"/>
    </row>
    <row r="92" spans="1:10">
      <c r="A92" s="71"/>
      <c r="B92" s="17"/>
      <c r="C92" s="17"/>
      <c r="D92" s="17"/>
      <c r="E92" s="17"/>
      <c r="F92" s="17"/>
      <c r="G92" s="72"/>
      <c r="I92" s="17"/>
      <c r="J92" s="17"/>
    </row>
    <row r="93" spans="1:10">
      <c r="A93" s="71"/>
      <c r="B93" s="17"/>
      <c r="C93" s="17"/>
      <c r="D93" s="17"/>
      <c r="E93" s="17"/>
      <c r="F93" s="17"/>
      <c r="G93" s="72"/>
      <c r="I93" s="17"/>
      <c r="J93" s="17"/>
    </row>
    <row r="94" spans="1:10">
      <c r="A94" s="71"/>
      <c r="B94" s="17"/>
      <c r="C94" s="17"/>
      <c r="D94" s="17"/>
      <c r="E94" s="17"/>
      <c r="F94" s="17"/>
      <c r="G94" s="72"/>
      <c r="I94" s="17"/>
      <c r="J94" s="17"/>
    </row>
    <row r="95" spans="1:10">
      <c r="A95" s="71"/>
      <c r="B95" s="17"/>
      <c r="C95" s="17"/>
      <c r="D95" s="17"/>
      <c r="E95" s="17"/>
      <c r="F95" s="17"/>
      <c r="G95" s="72"/>
      <c r="I95" s="17"/>
      <c r="J95" s="17"/>
    </row>
    <row r="96" spans="1:10">
      <c r="A96" s="889"/>
      <c r="B96"/>
      <c r="C96"/>
      <c r="D96"/>
      <c r="E96"/>
      <c r="F96"/>
      <c r="G96" s="861"/>
      <c r="I96" s="17"/>
      <c r="J96" s="17"/>
    </row>
    <row r="97" spans="1:10" ht="15.75">
      <c r="A97" s="2656" t="s">
        <v>26</v>
      </c>
      <c r="B97" s="2657"/>
      <c r="C97" s="2657"/>
      <c r="D97" s="2657"/>
      <c r="E97" s="2657"/>
      <c r="F97" s="2657"/>
      <c r="G97" s="2658"/>
      <c r="I97" s="17"/>
      <c r="J97" s="17"/>
    </row>
    <row r="98" spans="1:10">
      <c r="A98" s="71"/>
      <c r="B98" s="17"/>
      <c r="C98" s="17"/>
      <c r="D98" s="17"/>
      <c r="E98" s="17"/>
      <c r="F98" s="17"/>
      <c r="G98" s="72"/>
      <c r="I98" s="17"/>
      <c r="J98" s="17"/>
    </row>
    <row r="99" spans="1:10">
      <c r="A99" s="71"/>
      <c r="B99" s="17"/>
      <c r="C99" s="17"/>
      <c r="D99" s="17"/>
      <c r="E99" s="17"/>
      <c r="F99" s="17"/>
      <c r="G99" s="861"/>
      <c r="H99" s="888"/>
      <c r="I99" s="17"/>
      <c r="J99" s="17"/>
    </row>
    <row r="100" spans="1:10">
      <c r="A100" s="71"/>
      <c r="B100" s="17"/>
      <c r="C100" s="17"/>
      <c r="D100" s="17"/>
      <c r="E100" s="17"/>
      <c r="F100" s="17"/>
      <c r="G100" s="72"/>
      <c r="I100" s="17"/>
      <c r="J100" s="17"/>
    </row>
    <row r="101" spans="1:10">
      <c r="A101" s="71"/>
      <c r="B101" s="17"/>
      <c r="C101" s="17"/>
      <c r="D101" s="17"/>
      <c r="E101" s="17"/>
      <c r="F101" s="17"/>
      <c r="G101" s="72"/>
      <c r="I101" s="17"/>
      <c r="J101" s="17"/>
    </row>
    <row r="102" spans="1:10">
      <c r="A102" s="71"/>
      <c r="B102" s="17"/>
      <c r="C102" s="17"/>
      <c r="D102" s="17"/>
      <c r="E102" s="17"/>
      <c r="F102" s="17"/>
      <c r="G102" s="72"/>
      <c r="I102" s="17"/>
      <c r="J102" s="17"/>
    </row>
    <row r="103" spans="1:10">
      <c r="A103" s="71"/>
      <c r="B103" s="17"/>
      <c r="C103" s="17"/>
      <c r="D103" s="17"/>
      <c r="E103" s="17"/>
      <c r="F103" s="17"/>
      <c r="G103" s="72"/>
      <c r="I103" s="17"/>
      <c r="J103" s="17"/>
    </row>
    <row r="104" spans="1:10">
      <c r="A104" s="71"/>
      <c r="B104" s="17"/>
      <c r="C104" s="17"/>
      <c r="D104" s="17"/>
      <c r="E104" s="17"/>
      <c r="F104" s="17"/>
      <c r="G104" s="72"/>
      <c r="I104" s="17"/>
      <c r="J104" s="17"/>
    </row>
    <row r="105" spans="1:10">
      <c r="A105" s="71"/>
      <c r="B105" s="17"/>
      <c r="C105" s="17"/>
      <c r="D105" s="17"/>
      <c r="E105" s="17"/>
      <c r="F105" s="17"/>
      <c r="G105" s="72"/>
      <c r="I105" s="17"/>
      <c r="J105" s="17"/>
    </row>
    <row r="106" spans="1:10">
      <c r="A106" s="71"/>
      <c r="B106" s="17"/>
      <c r="C106" s="17"/>
      <c r="D106" s="17"/>
      <c r="E106" s="17"/>
      <c r="F106" s="17"/>
      <c r="G106" s="72"/>
      <c r="I106" s="17"/>
      <c r="J106" s="17"/>
    </row>
    <row r="107" spans="1:10">
      <c r="A107" s="71"/>
      <c r="B107" s="17"/>
      <c r="C107" s="17"/>
      <c r="D107" s="17"/>
      <c r="E107" s="17"/>
      <c r="F107" s="17"/>
      <c r="G107" s="72"/>
      <c r="I107" s="17"/>
      <c r="J107" s="17"/>
    </row>
    <row r="108" spans="1:10">
      <c r="A108" s="71"/>
      <c r="B108" s="17"/>
      <c r="C108" s="17"/>
      <c r="D108" s="17"/>
      <c r="E108" s="17"/>
      <c r="F108" s="17"/>
      <c r="G108" s="72"/>
      <c r="I108" s="17"/>
      <c r="J108" s="17"/>
    </row>
    <row r="109" spans="1:10">
      <c r="A109" s="71"/>
      <c r="B109" s="17"/>
      <c r="C109" s="17"/>
      <c r="D109" s="17"/>
      <c r="E109" s="17"/>
      <c r="F109" s="17"/>
      <c r="G109" s="72"/>
      <c r="I109" s="17"/>
      <c r="J109" s="17"/>
    </row>
    <row r="110" spans="1:10">
      <c r="A110" s="71"/>
      <c r="B110" s="17"/>
      <c r="C110" s="17"/>
      <c r="D110" s="17"/>
      <c r="E110" s="17"/>
      <c r="F110" s="17"/>
      <c r="G110" s="72"/>
      <c r="I110" s="17"/>
      <c r="J110" s="17"/>
    </row>
    <row r="111" spans="1:10">
      <c r="A111" s="71"/>
      <c r="B111" s="17"/>
      <c r="C111" s="17"/>
      <c r="D111" s="17"/>
      <c r="E111" s="17"/>
      <c r="F111" s="17"/>
      <c r="G111" s="72"/>
      <c r="I111" s="17"/>
      <c r="J111" s="17"/>
    </row>
    <row r="112" spans="1:10">
      <c r="A112" s="71"/>
      <c r="B112" s="17"/>
      <c r="C112" s="17"/>
      <c r="D112" s="17"/>
      <c r="E112" s="17"/>
      <c r="F112" s="17"/>
      <c r="G112" s="72"/>
      <c r="I112" s="17"/>
      <c r="J112" s="17"/>
    </row>
    <row r="113" spans="1:10">
      <c r="A113" s="71"/>
      <c r="B113" s="17"/>
      <c r="C113" s="17"/>
      <c r="D113" s="17"/>
      <c r="E113" s="17"/>
      <c r="F113" s="17"/>
      <c r="G113" s="72"/>
      <c r="I113" s="17"/>
      <c r="J113" s="17"/>
    </row>
    <row r="114" spans="1:10">
      <c r="A114" s="71"/>
      <c r="B114" s="17"/>
      <c r="C114" s="17"/>
      <c r="D114" s="17"/>
      <c r="E114" s="17"/>
      <c r="F114" s="17"/>
      <c r="G114" s="72"/>
      <c r="I114" s="17"/>
      <c r="J114" s="17"/>
    </row>
    <row r="115" spans="1:10">
      <c r="A115" s="71"/>
      <c r="B115" s="17"/>
      <c r="C115" s="17"/>
      <c r="D115" s="17"/>
      <c r="E115" s="17"/>
      <c r="F115" s="17"/>
      <c r="G115" s="361"/>
      <c r="I115" s="17"/>
      <c r="J115" s="17"/>
    </row>
    <row r="116" spans="1:10">
      <c r="A116" s="71"/>
      <c r="B116" s="17"/>
      <c r="C116" s="17"/>
      <c r="D116" s="17"/>
      <c r="E116" s="17"/>
      <c r="F116" s="17"/>
      <c r="G116" s="72"/>
      <c r="I116" s="17"/>
      <c r="J116" s="17"/>
    </row>
    <row r="117" spans="1:10">
      <c r="A117" s="71"/>
      <c r="B117" s="17"/>
      <c r="C117" s="17"/>
      <c r="D117" s="17"/>
      <c r="E117" s="17"/>
      <c r="F117" s="17"/>
      <c r="G117" s="72"/>
      <c r="I117" s="17"/>
      <c r="J117" s="17"/>
    </row>
    <row r="118" spans="1:10">
      <c r="A118" s="71"/>
      <c r="B118" s="17"/>
      <c r="C118" s="17"/>
      <c r="D118" s="17"/>
      <c r="E118" s="17"/>
      <c r="F118" s="17"/>
      <c r="G118" s="72"/>
      <c r="I118" s="17"/>
      <c r="J118" s="17"/>
    </row>
    <row r="119" spans="1:10">
      <c r="A119" s="71"/>
      <c r="B119" s="17"/>
      <c r="C119" s="17"/>
      <c r="D119" s="17"/>
      <c r="E119" s="17"/>
      <c r="F119" s="17"/>
      <c r="G119" s="72"/>
      <c r="I119" s="17"/>
      <c r="J119" s="17"/>
    </row>
    <row r="120" spans="1:10">
      <c r="A120" s="71"/>
      <c r="B120" s="17"/>
      <c r="C120" s="17"/>
      <c r="D120" s="17"/>
      <c r="E120" s="17"/>
      <c r="F120" s="17"/>
      <c r="G120" s="72"/>
      <c r="I120" s="17"/>
      <c r="J120" s="17"/>
    </row>
    <row r="121" spans="1:10">
      <c r="A121" s="71"/>
      <c r="B121" s="17"/>
      <c r="C121" s="17"/>
      <c r="D121" s="17"/>
      <c r="E121" s="17"/>
      <c r="F121" s="17"/>
      <c r="G121" s="72"/>
      <c r="I121" s="17"/>
      <c r="J121" s="17"/>
    </row>
    <row r="122" spans="1:10">
      <c r="A122" s="71"/>
      <c r="B122" s="17"/>
      <c r="C122" s="17"/>
      <c r="D122" s="17"/>
      <c r="E122" s="17"/>
      <c r="F122" s="17"/>
      <c r="G122" s="72"/>
      <c r="I122" s="17"/>
      <c r="J122" s="17"/>
    </row>
    <row r="123" spans="1:10">
      <c r="A123" s="71"/>
      <c r="B123" s="17"/>
      <c r="C123" s="17"/>
      <c r="D123" s="17"/>
      <c r="E123" s="17"/>
      <c r="F123" s="17"/>
      <c r="G123" s="72"/>
      <c r="I123" s="17"/>
      <c r="J123" s="17"/>
    </row>
    <row r="124" spans="1:10">
      <c r="A124" s="71"/>
      <c r="B124" s="17"/>
      <c r="C124" s="17"/>
      <c r="D124" s="17"/>
      <c r="E124" s="17"/>
      <c r="F124" s="17"/>
      <c r="G124" s="72"/>
      <c r="I124" s="17"/>
      <c r="J124" s="17"/>
    </row>
    <row r="125" spans="1:10">
      <c r="A125" s="71"/>
      <c r="B125" s="17"/>
      <c r="C125" s="17"/>
      <c r="D125" s="17"/>
      <c r="E125" s="17"/>
      <c r="F125" s="17"/>
      <c r="G125" s="72"/>
      <c r="I125" s="17"/>
      <c r="J125" s="17"/>
    </row>
    <row r="126" spans="1:10" ht="15.75" thickBot="1">
      <c r="A126" s="110"/>
      <c r="B126" s="111"/>
      <c r="C126" s="333"/>
      <c r="D126" s="333"/>
      <c r="E126" s="333"/>
      <c r="F126" s="111"/>
      <c r="G126" s="112"/>
      <c r="I126" s="17"/>
      <c r="J126" s="17"/>
    </row>
    <row r="127" spans="1:10">
      <c r="A127"/>
      <c r="B127"/>
      <c r="C127"/>
      <c r="D127"/>
      <c r="E127"/>
      <c r="F127"/>
      <c r="G127" s="314" t="s">
        <v>953</v>
      </c>
      <c r="I127" s="17"/>
      <c r="J127" s="17"/>
    </row>
    <row r="128" spans="1:10">
      <c r="A128" s="2652" t="s">
        <v>3031</v>
      </c>
      <c r="B128" s="2652"/>
      <c r="C128" s="2652"/>
      <c r="D128" s="2652"/>
      <c r="E128" s="2652"/>
      <c r="F128" s="2652"/>
      <c r="G128" s="2652"/>
      <c r="I128" s="17"/>
      <c r="J128" s="17"/>
    </row>
    <row r="129" spans="1:10">
      <c r="A129" s="885"/>
      <c r="B129" s="885"/>
      <c r="C129" s="885"/>
      <c r="D129" s="68"/>
      <c r="E129" s="885"/>
      <c r="F129" s="885"/>
      <c r="G129" s="885"/>
      <c r="H129" s="885"/>
      <c r="I129" s="885"/>
      <c r="J129" s="885"/>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8"/>
  <dimension ref="A1:M132"/>
  <sheetViews>
    <sheetView defaultGridColor="0" view="pageBreakPreview" colorId="22" zoomScale="60" zoomScaleNormal="85" workbookViewId="0">
      <selection activeCell="C41" sqref="C41"/>
    </sheetView>
  </sheetViews>
  <sheetFormatPr defaultColWidth="9.6640625" defaultRowHeight="15"/>
  <cols>
    <col min="1" max="1" width="4.6640625" style="9" customWidth="1"/>
    <col min="2" max="2" width="32.6640625" style="9" customWidth="1"/>
    <col min="3" max="3" width="9.6640625" style="9"/>
    <col min="4" max="4" width="14.6640625" style="9" customWidth="1"/>
    <col min="5" max="5" width="17.33203125" style="9" bestFit="1" customWidth="1"/>
    <col min="6" max="6" width="20.6640625" style="9" customWidth="1"/>
    <col min="7" max="7" width="2.88671875" style="9" customWidth="1"/>
    <col min="8" max="8" width="31.441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96" t="s">
        <v>5587</v>
      </c>
      <c r="B1" s="897"/>
      <c r="C1" s="898" t="s">
        <v>3512</v>
      </c>
      <c r="D1" s="897"/>
      <c r="E1" s="1927" t="s">
        <v>1917</v>
      </c>
      <c r="F1" s="1917" t="s">
        <v>1918</v>
      </c>
      <c r="G1" s="896" t="s">
        <v>5587</v>
      </c>
      <c r="H1" s="897"/>
      <c r="I1" s="898" t="s">
        <v>3512</v>
      </c>
      <c r="J1" s="897"/>
      <c r="K1" s="1928" t="s">
        <v>1917</v>
      </c>
      <c r="L1" s="1916" t="s">
        <v>1918</v>
      </c>
      <c r="M1" s="1207"/>
    </row>
    <row r="2" spans="1:13">
      <c r="A2" s="79" t="str">
        <f>'Data Sheet'!$C$25</f>
        <v xml:space="preserve"> Niagara Mohawk Power Corporation </v>
      </c>
      <c r="B2" s="901"/>
      <c r="C2" s="475" t="s">
        <v>5619</v>
      </c>
      <c r="D2" s="901"/>
      <c r="E2" s="1669" t="s">
        <v>1919</v>
      </c>
      <c r="F2" s="1222"/>
      <c r="G2" s="900" t="str">
        <f>'Data Sheet'!$C$25</f>
        <v xml:space="preserve"> Niagara Mohawk Power Corporation </v>
      </c>
      <c r="H2" s="901"/>
      <c r="I2" s="475" t="s">
        <v>5609</v>
      </c>
      <c r="J2" s="901"/>
      <c r="K2" s="1223" t="s">
        <v>1919</v>
      </c>
      <c r="L2" s="1760"/>
      <c r="M2" s="1210"/>
    </row>
    <row r="3" spans="1:13" ht="15" customHeight="1">
      <c r="A3" s="904"/>
      <c r="B3" s="905"/>
      <c r="C3" s="532" t="s">
        <v>5620</v>
      </c>
      <c r="D3" s="905"/>
      <c r="E3" s="755" t="str">
        <f>'Data Sheet'!$C$40</f>
        <v>June 1, 2015</v>
      </c>
      <c r="F3" s="257" t="str">
        <f>'Data Sheet'!$C$38</f>
        <v>December 31, 2014</v>
      </c>
      <c r="G3" s="904"/>
      <c r="H3" s="905"/>
      <c r="I3" s="532" t="s">
        <v>5621</v>
      </c>
      <c r="J3" s="905"/>
      <c r="K3" s="755" t="str">
        <f>'Data Sheet'!$C$40</f>
        <v>June 1, 2015</v>
      </c>
      <c r="L3" s="1416" t="str">
        <f>'Data Sheet'!$C$38</f>
        <v>December 31, 2014</v>
      </c>
      <c r="M3" s="1212"/>
    </row>
    <row r="4" spans="1:13" ht="15" customHeight="1">
      <c r="A4" s="1289" t="s">
        <v>955</v>
      </c>
      <c r="B4" s="1290"/>
      <c r="C4" s="1290"/>
      <c r="D4" s="1290"/>
      <c r="E4" s="1290"/>
      <c r="F4" s="1291"/>
      <c r="G4" s="1323"/>
      <c r="H4" s="1290" t="s">
        <v>956</v>
      </c>
      <c r="I4" s="1290"/>
      <c r="J4" s="1290"/>
      <c r="K4" s="1290"/>
      <c r="L4" s="1290"/>
      <c r="M4" s="1291"/>
    </row>
    <row r="5" spans="1:13">
      <c r="A5" s="1292"/>
      <c r="B5" s="1226"/>
      <c r="C5" s="1226"/>
      <c r="D5" s="1226"/>
      <c r="E5" s="1226"/>
      <c r="F5" s="1324"/>
      <c r="G5" s="1292"/>
      <c r="H5" s="1226"/>
      <c r="I5" s="888"/>
      <c r="J5" s="888"/>
      <c r="M5" s="1210"/>
    </row>
    <row r="6" spans="1:13">
      <c r="A6" s="2659" t="s">
        <v>3765</v>
      </c>
      <c r="B6" s="2555"/>
      <c r="C6" s="2555"/>
      <c r="D6" s="2660" t="s">
        <v>3766</v>
      </c>
      <c r="E6" s="2661"/>
      <c r="F6" s="2556"/>
      <c r="G6" s="2659" t="s">
        <v>3767</v>
      </c>
      <c r="H6" s="2661"/>
      <c r="I6" s="2661"/>
      <c r="J6" s="2661"/>
      <c r="K6" s="9" t="s">
        <v>3768</v>
      </c>
      <c r="M6" s="1210"/>
    </row>
    <row r="7" spans="1:13">
      <c r="A7" s="2615"/>
      <c r="B7" s="2555"/>
      <c r="C7" s="2555"/>
      <c r="D7" s="2661"/>
      <c r="E7" s="2661"/>
      <c r="F7" s="2556"/>
      <c r="G7" s="2615"/>
      <c r="H7" s="2661"/>
      <c r="I7" s="2661"/>
      <c r="J7" s="2661"/>
      <c r="K7" s="2585" t="s">
        <v>3769</v>
      </c>
      <c r="L7" s="2555"/>
      <c r="M7" s="2556"/>
    </row>
    <row r="8" spans="1:13">
      <c r="A8" s="2659" t="s">
        <v>2655</v>
      </c>
      <c r="B8" s="2555"/>
      <c r="C8" s="2555"/>
      <c r="D8" s="2661"/>
      <c r="E8" s="2661"/>
      <c r="F8" s="2556"/>
      <c r="G8" s="2615"/>
      <c r="H8" s="2661"/>
      <c r="I8" s="2661"/>
      <c r="J8" s="2661"/>
      <c r="K8" s="2555"/>
      <c r="L8" s="2555"/>
      <c r="M8" s="2556"/>
    </row>
    <row r="9" spans="1:13">
      <c r="A9" s="2615"/>
      <c r="B9" s="2555"/>
      <c r="C9" s="2555"/>
      <c r="D9" s="2661"/>
      <c r="E9" s="2661"/>
      <c r="F9" s="2556"/>
      <c r="G9" s="2615"/>
      <c r="H9" s="2661"/>
      <c r="I9" s="2661"/>
      <c r="J9" s="2661"/>
      <c r="K9" s="2555"/>
      <c r="L9" s="2555"/>
      <c r="M9" s="2556"/>
    </row>
    <row r="10" spans="1:13">
      <c r="A10" s="2615"/>
      <c r="B10" s="2555"/>
      <c r="C10" s="2555"/>
      <c r="D10" s="2661"/>
      <c r="E10" s="2661"/>
      <c r="F10" s="2556"/>
      <c r="G10" s="2659" t="s">
        <v>2656</v>
      </c>
      <c r="H10" s="2661"/>
      <c r="I10" s="2661"/>
      <c r="J10" s="2661"/>
      <c r="K10" s="2555"/>
      <c r="L10" s="2555"/>
      <c r="M10" s="2556"/>
    </row>
    <row r="11" spans="1:13">
      <c r="A11" s="1275"/>
      <c r="B11" s="909"/>
      <c r="C11" s="909"/>
      <c r="D11" s="2661"/>
      <c r="E11" s="2661"/>
      <c r="F11" s="2556"/>
      <c r="G11" s="2615"/>
      <c r="H11" s="2661"/>
      <c r="I11" s="2661"/>
      <c r="J11" s="2661"/>
      <c r="K11" s="2555"/>
      <c r="L11" s="2555"/>
      <c r="M11" s="2556"/>
    </row>
    <row r="12" spans="1:13">
      <c r="A12" s="2659" t="s">
        <v>2657</v>
      </c>
      <c r="B12" s="2555"/>
      <c r="C12" s="2555"/>
      <c r="D12" s="2661"/>
      <c r="E12" s="2661"/>
      <c r="F12" s="2556"/>
      <c r="G12" s="2615"/>
      <c r="H12" s="2661"/>
      <c r="I12" s="2661"/>
      <c r="J12" s="2661"/>
      <c r="K12" s="2555"/>
      <c r="L12" s="2555"/>
      <c r="M12" s="2556"/>
    </row>
    <row r="13" spans="1:13">
      <c r="A13" s="2615"/>
      <c r="B13" s="2555"/>
      <c r="C13" s="2555"/>
      <c r="D13" s="2660" t="s">
        <v>2658</v>
      </c>
      <c r="E13" s="2661"/>
      <c r="F13" s="2556"/>
      <c r="G13" s="2615"/>
      <c r="H13" s="2661"/>
      <c r="I13" s="2661"/>
      <c r="J13" s="2661"/>
      <c r="K13" s="2585" t="s">
        <v>2659</v>
      </c>
      <c r="L13" s="2555"/>
      <c r="M13" s="2556"/>
    </row>
    <row r="14" spans="1:13">
      <c r="A14" s="2615"/>
      <c r="B14" s="2555"/>
      <c r="C14" s="2555"/>
      <c r="D14" s="2661"/>
      <c r="E14" s="2661"/>
      <c r="F14" s="2556"/>
      <c r="G14" s="2659" t="s">
        <v>2660</v>
      </c>
      <c r="H14" s="2661"/>
      <c r="I14" s="2661"/>
      <c r="J14" s="2661"/>
      <c r="K14" s="2555"/>
      <c r="L14" s="2555"/>
      <c r="M14" s="2556"/>
    </row>
    <row r="15" spans="1:13">
      <c r="A15" s="1276"/>
      <c r="B15" s="1202"/>
      <c r="C15" s="1202"/>
      <c r="D15" s="2571"/>
      <c r="E15" s="2571"/>
      <c r="F15" s="2637"/>
      <c r="G15" s="2618"/>
      <c r="H15" s="2571"/>
      <c r="I15" s="2571"/>
      <c r="J15" s="2571"/>
      <c r="M15" s="1210"/>
    </row>
    <row r="16" spans="1:13">
      <c r="A16" s="1293"/>
      <c r="B16" s="1227"/>
      <c r="C16" s="1216"/>
      <c r="D16" s="1226"/>
      <c r="E16" s="1294"/>
      <c r="F16" s="1218" t="s">
        <v>3277</v>
      </c>
      <c r="G16" s="2665" t="s">
        <v>3278</v>
      </c>
      <c r="H16" s="2666"/>
      <c r="I16" s="1227"/>
      <c r="J16" s="1226"/>
      <c r="K16" s="1297" t="s">
        <v>3277</v>
      </c>
      <c r="L16" s="1297" t="s">
        <v>3279</v>
      </c>
      <c r="M16" s="1298"/>
    </row>
    <row r="17" spans="1:13">
      <c r="A17" s="1219" t="s">
        <v>1843</v>
      </c>
      <c r="C17" s="901"/>
      <c r="D17" s="1299" t="s">
        <v>3226</v>
      </c>
      <c r="E17" s="1223" t="s">
        <v>1214</v>
      </c>
      <c r="F17" s="1224" t="s">
        <v>3280</v>
      </c>
      <c r="G17" s="2667" t="s">
        <v>3281</v>
      </c>
      <c r="H17" s="2626"/>
      <c r="I17" s="2668" t="s">
        <v>3282</v>
      </c>
      <c r="J17" s="2626"/>
      <c r="K17" s="1300" t="s">
        <v>3280</v>
      </c>
      <c r="L17" s="1300" t="s">
        <v>3283</v>
      </c>
      <c r="M17" s="903"/>
    </row>
    <row r="18" spans="1:13">
      <c r="A18" s="1219" t="s">
        <v>1846</v>
      </c>
      <c r="B18" s="1214" t="s">
        <v>3284</v>
      </c>
      <c r="C18" s="1301"/>
      <c r="D18" s="1299" t="s">
        <v>3285</v>
      </c>
      <c r="E18" s="1223" t="s">
        <v>3286</v>
      </c>
      <c r="F18" s="1224" t="s">
        <v>3412</v>
      </c>
      <c r="G18" s="2667" t="s">
        <v>3287</v>
      </c>
      <c r="H18" s="2626"/>
      <c r="I18" s="2668" t="s">
        <v>3288</v>
      </c>
      <c r="J18" s="2626"/>
      <c r="K18" s="1300" t="s">
        <v>2684</v>
      </c>
      <c r="L18" s="1300" t="s">
        <v>3289</v>
      </c>
      <c r="M18" s="1222" t="s">
        <v>1843</v>
      </c>
    </row>
    <row r="19" spans="1:13">
      <c r="A19" s="1328"/>
      <c r="B19" s="1303" t="s">
        <v>3230</v>
      </c>
      <c r="C19" s="1304"/>
      <c r="D19" s="1305" t="s">
        <v>3231</v>
      </c>
      <c r="E19" s="1306" t="s">
        <v>3232</v>
      </c>
      <c r="F19" s="1333" t="s">
        <v>3233</v>
      </c>
      <c r="G19" s="2662" t="s">
        <v>2512</v>
      </c>
      <c r="H19" s="2663"/>
      <c r="I19" s="2664" t="s">
        <v>2513</v>
      </c>
      <c r="J19" s="2663"/>
      <c r="K19" s="1307" t="s">
        <v>2514</v>
      </c>
      <c r="L19" s="1307" t="s">
        <v>2515</v>
      </c>
      <c r="M19" s="1230" t="s">
        <v>1846</v>
      </c>
    </row>
    <row r="20" spans="1:13">
      <c r="A20" s="1219">
        <v>1</v>
      </c>
      <c r="B20" s="9" t="s">
        <v>4225</v>
      </c>
      <c r="D20" s="1213"/>
      <c r="E20" s="888"/>
      <c r="F20" s="320"/>
      <c r="G20" s="447"/>
      <c r="H20" s="423"/>
      <c r="I20" s="362"/>
      <c r="J20" s="1044"/>
      <c r="K20" s="362"/>
      <c r="L20" s="362"/>
      <c r="M20" s="1222">
        <v>1</v>
      </c>
    </row>
    <row r="21" spans="1:13">
      <c r="A21" s="1219">
        <v>2</v>
      </c>
      <c r="B21" s="9" t="s">
        <v>4226</v>
      </c>
      <c r="D21" s="1223">
        <v>1996</v>
      </c>
      <c r="E21" s="888"/>
      <c r="F21" s="320">
        <v>20000</v>
      </c>
      <c r="G21" s="403"/>
      <c r="H21" s="406"/>
      <c r="I21" s="357"/>
      <c r="J21" s="1043"/>
      <c r="K21" s="362">
        <v>20000</v>
      </c>
      <c r="L21" s="357"/>
      <c r="M21" s="1222">
        <v>2</v>
      </c>
    </row>
    <row r="22" spans="1:13">
      <c r="A22" s="1219">
        <v>3</v>
      </c>
      <c r="B22" s="9" t="s">
        <v>4227</v>
      </c>
      <c r="D22" s="1223"/>
      <c r="E22" s="888"/>
      <c r="F22" s="321">
        <v>-72852</v>
      </c>
      <c r="G22" s="403"/>
      <c r="H22" s="406"/>
      <c r="I22" s="357"/>
      <c r="J22" s="1043"/>
      <c r="K22" s="357">
        <v>-72852</v>
      </c>
      <c r="L22" s="357"/>
      <c r="M22" s="1222">
        <v>3</v>
      </c>
    </row>
    <row r="23" spans="1:13">
      <c r="A23" s="1219">
        <v>4</v>
      </c>
      <c r="B23" s="9" t="s">
        <v>4228</v>
      </c>
      <c r="D23" s="1223"/>
      <c r="E23" s="888"/>
      <c r="F23" s="321"/>
      <c r="G23" s="403"/>
      <c r="H23" s="406"/>
      <c r="I23" s="357"/>
      <c r="J23" s="1043"/>
      <c r="K23" s="357"/>
      <c r="L23" s="357"/>
      <c r="M23" s="1222">
        <v>4</v>
      </c>
    </row>
    <row r="24" spans="1:13">
      <c r="A24" s="1219">
        <v>5</v>
      </c>
      <c r="D24" s="1223"/>
      <c r="E24" s="888"/>
      <c r="F24" s="321"/>
      <c r="G24" s="403"/>
      <c r="H24" s="406"/>
      <c r="I24" s="357"/>
      <c r="J24" s="1043"/>
      <c r="K24" s="357"/>
      <c r="L24" s="357"/>
      <c r="M24" s="1222">
        <v>5</v>
      </c>
    </row>
    <row r="25" spans="1:13">
      <c r="A25" s="1219">
        <v>6</v>
      </c>
      <c r="D25" s="1223"/>
      <c r="E25" s="888"/>
      <c r="F25" s="321"/>
      <c r="G25" s="403"/>
      <c r="H25" s="406"/>
      <c r="I25" s="357"/>
      <c r="J25" s="1043"/>
      <c r="K25" s="357"/>
      <c r="L25" s="357"/>
      <c r="M25" s="1222">
        <v>6</v>
      </c>
    </row>
    <row r="26" spans="1:13">
      <c r="A26" s="1219">
        <v>7</v>
      </c>
      <c r="B26" s="9" t="s">
        <v>4158</v>
      </c>
      <c r="D26" s="1223" t="s">
        <v>4234</v>
      </c>
      <c r="E26" s="888"/>
      <c r="F26" s="321"/>
      <c r="G26" s="403"/>
      <c r="H26" s="406"/>
      <c r="I26" s="357"/>
      <c r="J26" s="1043"/>
      <c r="K26" s="357"/>
      <c r="L26" s="357"/>
      <c r="M26" s="1222">
        <v>7</v>
      </c>
    </row>
    <row r="27" spans="1:13">
      <c r="A27" s="1219">
        <v>8</v>
      </c>
      <c r="B27" s="9" t="s">
        <v>4229</v>
      </c>
      <c r="D27" s="1223"/>
      <c r="E27" s="888"/>
      <c r="F27" s="321">
        <v>3075</v>
      </c>
      <c r="G27" s="403"/>
      <c r="H27" s="406"/>
      <c r="I27" s="357"/>
      <c r="J27" s="1043"/>
      <c r="K27" s="357">
        <v>3075</v>
      </c>
      <c r="L27" s="357"/>
      <c r="M27" s="1222">
        <v>8</v>
      </c>
    </row>
    <row r="28" spans="1:13">
      <c r="A28" s="1219">
        <v>9</v>
      </c>
      <c r="B28" s="9" t="s">
        <v>4230</v>
      </c>
      <c r="D28" s="1223"/>
      <c r="E28" s="888"/>
      <c r="F28" s="321">
        <v>4965267</v>
      </c>
      <c r="G28" s="403"/>
      <c r="H28" s="406"/>
      <c r="I28" s="357"/>
      <c r="J28" s="1043"/>
      <c r="K28" s="357">
        <f>+F28</f>
        <v>4965267</v>
      </c>
      <c r="L28" s="357"/>
      <c r="M28" s="1222">
        <v>9</v>
      </c>
    </row>
    <row r="29" spans="1:13">
      <c r="A29" s="1219">
        <v>10</v>
      </c>
      <c r="B29" s="9" t="s">
        <v>4231</v>
      </c>
      <c r="D29" s="1223"/>
      <c r="E29" s="888"/>
      <c r="F29" s="321">
        <v>-2175345</v>
      </c>
      <c r="G29" s="403"/>
      <c r="H29" s="406">
        <v>-98711</v>
      </c>
      <c r="I29" s="357"/>
      <c r="J29" s="1043"/>
      <c r="K29" s="357">
        <v>-2274055</v>
      </c>
      <c r="L29" s="357"/>
      <c r="M29" s="1222">
        <v>10</v>
      </c>
    </row>
    <row r="30" spans="1:13">
      <c r="A30" s="1219">
        <v>11</v>
      </c>
      <c r="B30" s="9" t="s">
        <v>4232</v>
      </c>
      <c r="D30" s="1223"/>
      <c r="E30" s="888"/>
      <c r="F30" s="321"/>
      <c r="G30" s="403"/>
      <c r="H30" s="406"/>
      <c r="I30" s="357"/>
      <c r="J30" s="1043"/>
      <c r="K30" s="357"/>
      <c r="L30" s="357"/>
      <c r="M30" s="1222">
        <v>11</v>
      </c>
    </row>
    <row r="31" spans="1:13">
      <c r="A31" s="1219">
        <v>12</v>
      </c>
      <c r="D31" s="1223"/>
      <c r="E31" s="888"/>
      <c r="F31" s="321"/>
      <c r="G31" s="403"/>
      <c r="H31" s="406"/>
      <c r="I31" s="357"/>
      <c r="J31" s="1043"/>
      <c r="K31" s="357"/>
      <c r="L31" s="357"/>
      <c r="M31" s="1222">
        <v>12</v>
      </c>
    </row>
    <row r="32" spans="1:13">
      <c r="A32" s="1219">
        <v>13</v>
      </c>
      <c r="D32" s="1223"/>
      <c r="E32" s="888"/>
      <c r="F32" s="321"/>
      <c r="G32" s="403"/>
      <c r="H32" s="406"/>
      <c r="I32" s="357"/>
      <c r="J32" s="1043"/>
      <c r="K32" s="357"/>
      <c r="L32" s="357"/>
      <c r="M32" s="1222">
        <v>13</v>
      </c>
    </row>
    <row r="33" spans="1:13">
      <c r="A33" s="1219">
        <v>14</v>
      </c>
      <c r="B33" s="9" t="s">
        <v>4233</v>
      </c>
      <c r="D33" s="1223">
        <v>2001</v>
      </c>
      <c r="E33" s="888"/>
      <c r="F33" s="321">
        <v>1128420</v>
      </c>
      <c r="G33" s="403"/>
      <c r="H33" s="406"/>
      <c r="I33" s="357"/>
      <c r="J33" s="1043"/>
      <c r="K33" s="357"/>
      <c r="L33" s="357"/>
      <c r="M33" s="1222">
        <v>14</v>
      </c>
    </row>
    <row r="34" spans="1:13">
      <c r="A34" s="1219">
        <v>15</v>
      </c>
      <c r="D34" s="1213"/>
      <c r="E34" s="888"/>
      <c r="F34" s="321"/>
      <c r="G34" s="403"/>
      <c r="H34" s="406"/>
      <c r="I34" s="357"/>
      <c r="J34" s="1043"/>
      <c r="K34" s="357"/>
      <c r="L34" s="357"/>
      <c r="M34" s="1222">
        <v>15</v>
      </c>
    </row>
    <row r="35" spans="1:13">
      <c r="A35" s="1219">
        <v>16</v>
      </c>
      <c r="D35" s="1213"/>
      <c r="E35" s="888"/>
      <c r="F35" s="321"/>
      <c r="G35" s="403"/>
      <c r="H35" s="406"/>
      <c r="I35" s="357"/>
      <c r="J35" s="1043"/>
      <c r="K35" s="357"/>
      <c r="L35" s="357"/>
      <c r="M35" s="1222">
        <v>16</v>
      </c>
    </row>
    <row r="36" spans="1:13">
      <c r="A36" s="1219">
        <v>17</v>
      </c>
      <c r="D36" s="1213"/>
      <c r="E36" s="888"/>
      <c r="F36" s="321"/>
      <c r="G36" s="403"/>
      <c r="H36" s="406"/>
      <c r="I36" s="357"/>
      <c r="J36" s="1043"/>
      <c r="K36" s="357"/>
      <c r="L36" s="357"/>
      <c r="M36" s="1222">
        <v>17</v>
      </c>
    </row>
    <row r="37" spans="1:13">
      <c r="A37" s="1219">
        <v>18</v>
      </c>
      <c r="D37" s="1213"/>
      <c r="E37" s="888"/>
      <c r="F37" s="321"/>
      <c r="G37" s="403"/>
      <c r="H37" s="406"/>
      <c r="I37" s="357"/>
      <c r="J37" s="1043"/>
      <c r="K37" s="357"/>
      <c r="L37" s="357"/>
      <c r="M37" s="1222">
        <v>18</v>
      </c>
    </row>
    <row r="38" spans="1:13">
      <c r="A38" s="1219">
        <v>19</v>
      </c>
      <c r="D38" s="1213"/>
      <c r="E38" s="888"/>
      <c r="F38" s="321"/>
      <c r="G38" s="403"/>
      <c r="H38" s="406"/>
      <c r="I38" s="357"/>
      <c r="J38" s="1043"/>
      <c r="K38" s="357"/>
      <c r="L38" s="357"/>
      <c r="M38" s="1222">
        <v>19</v>
      </c>
    </row>
    <row r="39" spans="1:13">
      <c r="A39" s="1219">
        <v>20</v>
      </c>
      <c r="D39" s="1213"/>
      <c r="E39" s="888"/>
      <c r="F39" s="321"/>
      <c r="G39" s="403"/>
      <c r="H39" s="406"/>
      <c r="I39" s="357"/>
      <c r="J39" s="1043"/>
      <c r="K39" s="357"/>
      <c r="L39" s="357"/>
      <c r="M39" s="1222">
        <v>20</v>
      </c>
    </row>
    <row r="40" spans="1:13">
      <c r="A40" s="1219">
        <v>21</v>
      </c>
      <c r="D40" s="1213"/>
      <c r="E40" s="888"/>
      <c r="F40" s="321"/>
      <c r="G40" s="403"/>
      <c r="H40" s="406"/>
      <c r="I40" s="357"/>
      <c r="J40" s="1043"/>
      <c r="K40" s="357"/>
      <c r="L40" s="357"/>
      <c r="M40" s="1222">
        <v>21</v>
      </c>
    </row>
    <row r="41" spans="1:13">
      <c r="A41" s="1219">
        <v>22</v>
      </c>
      <c r="D41" s="1213"/>
      <c r="E41" s="888"/>
      <c r="F41" s="321"/>
      <c r="G41" s="403"/>
      <c r="H41" s="406"/>
      <c r="I41" s="357"/>
      <c r="J41" s="1043"/>
      <c r="K41" s="357"/>
      <c r="L41" s="357"/>
      <c r="M41" s="1222">
        <v>22</v>
      </c>
    </row>
    <row r="42" spans="1:13">
      <c r="A42" s="1219">
        <v>23</v>
      </c>
      <c r="D42" s="1213"/>
      <c r="E42" s="888"/>
      <c r="F42" s="321"/>
      <c r="G42" s="403"/>
      <c r="H42" s="406"/>
      <c r="I42" s="357"/>
      <c r="J42" s="1043"/>
      <c r="K42" s="357"/>
      <c r="L42" s="357"/>
      <c r="M42" s="1222">
        <v>23</v>
      </c>
    </row>
    <row r="43" spans="1:13">
      <c r="A43" s="1219">
        <v>24</v>
      </c>
      <c r="D43" s="1213"/>
      <c r="E43" s="888"/>
      <c r="F43" s="321"/>
      <c r="G43" s="403"/>
      <c r="H43" s="406"/>
      <c r="I43" s="357"/>
      <c r="J43" s="1043"/>
      <c r="K43" s="357"/>
      <c r="L43" s="357"/>
      <c r="M43" s="1222">
        <v>24</v>
      </c>
    </row>
    <row r="44" spans="1:13">
      <c r="A44" s="1219">
        <v>25</v>
      </c>
      <c r="D44" s="1213"/>
      <c r="E44" s="888"/>
      <c r="F44" s="321"/>
      <c r="G44" s="403"/>
      <c r="H44" s="406"/>
      <c r="I44" s="357"/>
      <c r="J44" s="1043"/>
      <c r="K44" s="357"/>
      <c r="L44" s="357"/>
      <c r="M44" s="1222">
        <v>25</v>
      </c>
    </row>
    <row r="45" spans="1:13">
      <c r="A45" s="1219">
        <v>26</v>
      </c>
      <c r="D45" s="1213"/>
      <c r="E45" s="888"/>
      <c r="F45" s="321"/>
      <c r="G45" s="403"/>
      <c r="H45" s="406"/>
      <c r="I45" s="357"/>
      <c r="J45" s="1043"/>
      <c r="K45" s="357"/>
      <c r="L45" s="357"/>
      <c r="M45" s="1222">
        <v>26</v>
      </c>
    </row>
    <row r="46" spans="1:13">
      <c r="A46" s="1219">
        <v>27</v>
      </c>
      <c r="D46" s="1213"/>
      <c r="E46" s="888"/>
      <c r="F46" s="321"/>
      <c r="G46" s="403"/>
      <c r="H46" s="406"/>
      <c r="I46" s="357"/>
      <c r="J46" s="1043"/>
      <c r="K46" s="357"/>
      <c r="L46" s="357"/>
      <c r="M46" s="1222">
        <v>27</v>
      </c>
    </row>
    <row r="47" spans="1:13">
      <c r="A47" s="1219">
        <v>28</v>
      </c>
      <c r="D47" s="1213"/>
      <c r="E47" s="888"/>
      <c r="F47" s="321"/>
      <c r="G47" s="403"/>
      <c r="H47" s="406"/>
      <c r="I47" s="357"/>
      <c r="J47" s="1043"/>
      <c r="K47" s="357"/>
      <c r="L47" s="357"/>
      <c r="M47" s="1222">
        <v>28</v>
      </c>
    </row>
    <row r="48" spans="1:13">
      <c r="A48" s="1219">
        <v>29</v>
      </c>
      <c r="D48" s="1213"/>
      <c r="E48" s="888"/>
      <c r="F48" s="321"/>
      <c r="G48" s="403"/>
      <c r="H48" s="406"/>
      <c r="I48" s="357"/>
      <c r="J48" s="1043"/>
      <c r="K48" s="357"/>
      <c r="L48" s="357"/>
      <c r="M48" s="1222">
        <v>29</v>
      </c>
    </row>
    <row r="49" spans="1:13">
      <c r="A49" s="1219">
        <v>30</v>
      </c>
      <c r="D49" s="1213"/>
      <c r="E49" s="888"/>
      <c r="F49" s="321"/>
      <c r="G49" s="403"/>
      <c r="H49" s="406"/>
      <c r="I49" s="357"/>
      <c r="J49" s="1043"/>
      <c r="K49" s="357"/>
      <c r="L49" s="357"/>
      <c r="M49" s="1222">
        <v>30</v>
      </c>
    </row>
    <row r="50" spans="1:13">
      <c r="A50" s="1219">
        <v>31</v>
      </c>
      <c r="D50" s="1213"/>
      <c r="E50" s="888"/>
      <c r="F50" s="321"/>
      <c r="G50" s="403"/>
      <c r="H50" s="406"/>
      <c r="I50" s="357"/>
      <c r="J50" s="1043"/>
      <c r="K50" s="357"/>
      <c r="L50" s="357"/>
      <c r="M50" s="1222">
        <v>31</v>
      </c>
    </row>
    <row r="51" spans="1:13">
      <c r="A51" s="1219">
        <v>32</v>
      </c>
      <c r="D51" s="1213"/>
      <c r="E51" s="888"/>
      <c r="F51" s="321"/>
      <c r="G51" s="403"/>
      <c r="H51" s="406"/>
      <c r="I51" s="357"/>
      <c r="J51" s="1043"/>
      <c r="K51" s="357"/>
      <c r="L51" s="357"/>
      <c r="M51" s="1222">
        <v>32</v>
      </c>
    </row>
    <row r="52" spans="1:13">
      <c r="A52" s="1219">
        <v>33</v>
      </c>
      <c r="D52" s="1213"/>
      <c r="E52" s="888"/>
      <c r="F52" s="321"/>
      <c r="G52" s="403"/>
      <c r="H52" s="406"/>
      <c r="I52" s="357"/>
      <c r="J52" s="1043"/>
      <c r="K52" s="357"/>
      <c r="L52" s="357"/>
      <c r="M52" s="1222">
        <v>33</v>
      </c>
    </row>
    <row r="53" spans="1:13">
      <c r="A53" s="1219">
        <v>34</v>
      </c>
      <c r="D53" s="1213"/>
      <c r="E53" s="888"/>
      <c r="F53" s="321"/>
      <c r="G53" s="403"/>
      <c r="H53" s="406"/>
      <c r="I53" s="357"/>
      <c r="J53" s="1043"/>
      <c r="K53" s="357"/>
      <c r="L53" s="357"/>
      <c r="M53" s="1222">
        <v>34</v>
      </c>
    </row>
    <row r="54" spans="1:13">
      <c r="A54" s="1219">
        <v>35</v>
      </c>
      <c r="D54" s="1213"/>
      <c r="E54" s="888"/>
      <c r="F54" s="321"/>
      <c r="G54" s="403"/>
      <c r="H54" s="406"/>
      <c r="I54" s="357"/>
      <c r="J54" s="1043"/>
      <c r="K54" s="357"/>
      <c r="L54" s="357"/>
      <c r="M54" s="1222">
        <v>35</v>
      </c>
    </row>
    <row r="55" spans="1:13">
      <c r="A55" s="1219">
        <v>36</v>
      </c>
      <c r="D55" s="1213"/>
      <c r="E55" s="888"/>
      <c r="F55" s="321"/>
      <c r="G55" s="403"/>
      <c r="H55" s="406"/>
      <c r="I55" s="357"/>
      <c r="J55" s="1043"/>
      <c r="K55" s="357"/>
      <c r="L55" s="357"/>
      <c r="M55" s="1222">
        <v>36</v>
      </c>
    </row>
    <row r="56" spans="1:13">
      <c r="A56" s="1219">
        <v>37</v>
      </c>
      <c r="D56" s="1213"/>
      <c r="E56" s="888"/>
      <c r="F56" s="321"/>
      <c r="G56" s="403"/>
      <c r="H56" s="406"/>
      <c r="I56" s="357"/>
      <c r="J56" s="1043"/>
      <c r="K56" s="357"/>
      <c r="L56" s="357"/>
      <c r="M56" s="1222">
        <v>37</v>
      </c>
    </row>
    <row r="57" spans="1:13">
      <c r="A57" s="1219">
        <v>38</v>
      </c>
      <c r="D57" s="1213"/>
      <c r="E57" s="888"/>
      <c r="F57" s="321"/>
      <c r="G57" s="403"/>
      <c r="H57" s="406"/>
      <c r="I57" s="357"/>
      <c r="J57" s="1043"/>
      <c r="K57" s="357"/>
      <c r="L57" s="357"/>
      <c r="M57" s="1222">
        <v>38</v>
      </c>
    </row>
    <row r="58" spans="1:13">
      <c r="A58" s="1219">
        <v>39</v>
      </c>
      <c r="D58" s="1213"/>
      <c r="E58" s="888"/>
      <c r="F58" s="321"/>
      <c r="G58" s="403"/>
      <c r="H58" s="406"/>
      <c r="I58" s="357"/>
      <c r="J58" s="1043"/>
      <c r="K58" s="357"/>
      <c r="L58" s="357"/>
      <c r="M58" s="1222">
        <v>39</v>
      </c>
    </row>
    <row r="59" spans="1:13">
      <c r="A59" s="1219">
        <v>40</v>
      </c>
      <c r="D59" s="1213"/>
      <c r="E59" s="888"/>
      <c r="F59" s="321"/>
      <c r="G59" s="403"/>
      <c r="H59" s="406"/>
      <c r="I59" s="357"/>
      <c r="J59" s="1043"/>
      <c r="K59" s="357"/>
      <c r="L59" s="357"/>
      <c r="M59" s="1222">
        <v>40</v>
      </c>
    </row>
    <row r="60" spans="1:13">
      <c r="A60" s="1328">
        <v>41</v>
      </c>
      <c r="B60" s="514"/>
      <c r="C60" s="514"/>
      <c r="D60" s="515"/>
      <c r="E60" s="514"/>
      <c r="F60" s="322"/>
      <c r="G60" s="403"/>
      <c r="H60" s="406"/>
      <c r="I60" s="357"/>
      <c r="J60" s="1043"/>
      <c r="K60" s="357"/>
      <c r="L60" s="357"/>
      <c r="M60" s="1230">
        <v>41</v>
      </c>
    </row>
    <row r="61" spans="1:13">
      <c r="A61" s="1667">
        <v>42</v>
      </c>
      <c r="B61" s="1227" t="s">
        <v>5580</v>
      </c>
      <c r="C61" s="1226"/>
      <c r="D61" s="1226"/>
      <c r="E61" s="1226"/>
      <c r="F61" s="1298"/>
      <c r="G61" s="1292"/>
      <c r="H61" s="757"/>
      <c r="I61" s="353"/>
      <c r="J61" s="296"/>
      <c r="K61" s="353"/>
      <c r="L61" s="353"/>
      <c r="M61" s="1222">
        <v>42</v>
      </c>
    </row>
    <row r="62" spans="1:13" ht="15.75" thickBot="1">
      <c r="A62" s="916"/>
      <c r="B62" s="1309"/>
      <c r="C62" s="917"/>
      <c r="D62" s="917"/>
      <c r="E62" s="1310" t="s">
        <v>205</v>
      </c>
      <c r="F62" s="327">
        <f>SUM(F20:F60)</f>
        <v>3868565</v>
      </c>
      <c r="G62" s="916"/>
      <c r="H62" s="477">
        <f>SUM(H20:H60)</f>
        <v>-98711</v>
      </c>
      <c r="I62" s="758"/>
      <c r="J62" s="477">
        <f>SUM(J20:J60)</f>
        <v>0</v>
      </c>
      <c r="K62" s="477">
        <f>SUM(K20:K60)</f>
        <v>2641435</v>
      </c>
      <c r="L62" s="453">
        <f>SUM(L20:L60)</f>
        <v>0</v>
      </c>
      <c r="M62" s="1311"/>
    </row>
    <row r="63" spans="1:13">
      <c r="A63" s="9" t="s">
        <v>3290</v>
      </c>
      <c r="G63" s="9" t="s">
        <v>3291</v>
      </c>
      <c r="M63" s="1206" t="s">
        <v>4052</v>
      </c>
    </row>
    <row r="64" spans="1:13">
      <c r="A64" s="12" t="s">
        <v>4053</v>
      </c>
      <c r="B64" s="12"/>
      <c r="C64" s="12"/>
      <c r="D64" s="12"/>
      <c r="E64" s="12"/>
      <c r="F64" s="12"/>
      <c r="G64" s="12" t="s">
        <v>4054</v>
      </c>
      <c r="H64" s="12"/>
      <c r="I64" s="12"/>
      <c r="J64" s="12"/>
      <c r="K64" s="12"/>
      <c r="L64" s="12"/>
      <c r="M64" s="12"/>
    </row>
    <row r="65" spans="1:13" ht="15.75">
      <c r="A65" s="1209" t="s">
        <v>1258</v>
      </c>
      <c r="B65" s="12"/>
      <c r="C65" s="12"/>
      <c r="D65" s="12"/>
      <c r="E65" s="12"/>
      <c r="F65" s="12"/>
    </row>
    <row r="66" spans="1:13" ht="15.75" thickBot="1">
      <c r="A66" s="9" t="str">
        <f>'Data Sheet'!$C$25</f>
        <v xml:space="preserve"> Niagara Mohawk Power Corporation </v>
      </c>
      <c r="E66" s="1205" t="s">
        <v>1904</v>
      </c>
      <c r="F66" s="1415" t="str">
        <f>'Data Sheet'!$C$38</f>
        <v>December 31, 2014</v>
      </c>
      <c r="G66" s="9" t="str">
        <f>'Data Sheet'!$C$25</f>
        <v xml:space="preserve"> Niagara Mohawk Power Corporation </v>
      </c>
      <c r="K66" s="1205" t="s">
        <v>1904</v>
      </c>
      <c r="L66" s="1415" t="str">
        <f>'Data Sheet'!$C$38</f>
        <v>December 31, 2014</v>
      </c>
    </row>
    <row r="67" spans="1:13">
      <c r="A67" s="896"/>
      <c r="B67" s="899"/>
      <c r="C67" s="899"/>
      <c r="D67" s="899"/>
      <c r="E67" s="899"/>
      <c r="F67" s="899"/>
      <c r="G67" s="896"/>
      <c r="H67" s="899"/>
      <c r="I67" s="899"/>
      <c r="J67" s="899"/>
      <c r="K67" s="899"/>
      <c r="L67" s="899"/>
      <c r="M67" s="1207"/>
    </row>
    <row r="68" spans="1:13">
      <c r="A68" s="1313" t="s">
        <v>955</v>
      </c>
      <c r="B68" s="12"/>
      <c r="C68" s="12"/>
      <c r="D68" s="12"/>
      <c r="E68" s="12"/>
      <c r="F68" s="1312"/>
      <c r="G68" s="1313" t="s">
        <v>955</v>
      </c>
      <c r="H68" s="12"/>
      <c r="I68" s="12"/>
      <c r="J68" s="12"/>
      <c r="K68" s="12"/>
      <c r="L68" s="12"/>
      <c r="M68" s="912"/>
    </row>
    <row r="69" spans="1:13">
      <c r="A69" s="906"/>
      <c r="B69" s="907"/>
      <c r="C69" s="907"/>
      <c r="D69" s="907"/>
      <c r="E69" s="907"/>
      <c r="F69" s="907"/>
      <c r="G69" s="904"/>
      <c r="H69" s="907"/>
      <c r="I69" s="907"/>
      <c r="J69" s="907"/>
      <c r="K69" s="907"/>
      <c r="L69" s="907"/>
      <c r="M69" s="908"/>
    </row>
    <row r="70" spans="1:13">
      <c r="A70" s="1293"/>
      <c r="B70" s="1227"/>
      <c r="C70" s="1216"/>
      <c r="D70" s="1226"/>
      <c r="E70" s="1294"/>
      <c r="F70" s="1295" t="s">
        <v>3277</v>
      </c>
      <c r="G70" s="1292"/>
      <c r="H70" s="1314" t="s">
        <v>3278</v>
      </c>
      <c r="I70" s="1227"/>
      <c r="J70" s="1226"/>
      <c r="K70" s="1297" t="s">
        <v>3277</v>
      </c>
      <c r="L70" s="1297" t="s">
        <v>3279</v>
      </c>
      <c r="M70" s="1298"/>
    </row>
    <row r="71" spans="1:13">
      <c r="A71" s="1219" t="s">
        <v>1843</v>
      </c>
      <c r="C71" s="901"/>
      <c r="D71" s="1221" t="s">
        <v>3226</v>
      </c>
      <c r="E71" s="1223" t="s">
        <v>1214</v>
      </c>
      <c r="F71" s="1299" t="s">
        <v>3280</v>
      </c>
      <c r="G71" s="900"/>
      <c r="H71" s="1220" t="s">
        <v>3281</v>
      </c>
      <c r="I71" s="1214"/>
      <c r="J71" s="12" t="s">
        <v>3282</v>
      </c>
      <c r="K71" s="1300" t="s">
        <v>3280</v>
      </c>
      <c r="L71" s="1300" t="s">
        <v>3283</v>
      </c>
      <c r="M71" s="903"/>
    </row>
    <row r="72" spans="1:13">
      <c r="A72" s="1219" t="s">
        <v>1846</v>
      </c>
      <c r="B72" s="1214" t="s">
        <v>3284</v>
      </c>
      <c r="C72" s="1301"/>
      <c r="D72" s="1221" t="s">
        <v>3285</v>
      </c>
      <c r="E72" s="1223" t="s">
        <v>3286</v>
      </c>
      <c r="F72" s="1299" t="s">
        <v>3412</v>
      </c>
      <c r="G72" s="900"/>
      <c r="H72" s="1220" t="s">
        <v>3287</v>
      </c>
      <c r="I72" s="1214"/>
      <c r="J72" s="12" t="s">
        <v>3288</v>
      </c>
      <c r="K72" s="1300" t="s">
        <v>2684</v>
      </c>
      <c r="L72" s="1300" t="s">
        <v>3289</v>
      </c>
      <c r="M72" s="1222" t="s">
        <v>1843</v>
      </c>
    </row>
    <row r="73" spans="1:13">
      <c r="A73" s="1302"/>
      <c r="B73" s="1303" t="s">
        <v>3230</v>
      </c>
      <c r="C73" s="1304"/>
      <c r="D73" s="1305" t="s">
        <v>3231</v>
      </c>
      <c r="E73" s="1306" t="s">
        <v>3232</v>
      </c>
      <c r="F73" s="1305" t="s">
        <v>3233</v>
      </c>
      <c r="G73" s="904"/>
      <c r="H73" s="1315" t="s">
        <v>2512</v>
      </c>
      <c r="I73" s="1303"/>
      <c r="J73" s="907" t="s">
        <v>2513</v>
      </c>
      <c r="K73" s="1307" t="s">
        <v>2514</v>
      </c>
      <c r="L73" s="1307" t="s">
        <v>2515</v>
      </c>
      <c r="M73" s="1230" t="s">
        <v>1846</v>
      </c>
    </row>
    <row r="74" spans="1:13">
      <c r="A74" s="1215">
        <v>1</v>
      </c>
      <c r="D74" s="1213"/>
      <c r="F74" s="362"/>
      <c r="G74" s="447"/>
      <c r="H74" s="423"/>
      <c r="I74" s="362"/>
      <c r="J74" s="451"/>
      <c r="K74" s="362"/>
      <c r="L74" s="362"/>
      <c r="M74" s="903">
        <v>1</v>
      </c>
    </row>
    <row r="75" spans="1:13">
      <c r="A75" s="1215">
        <v>2</v>
      </c>
      <c r="D75" s="1213"/>
      <c r="F75" s="357"/>
      <c r="G75" s="403"/>
      <c r="H75" s="406"/>
      <c r="I75" s="357"/>
      <c r="J75" s="356"/>
      <c r="K75" s="357"/>
      <c r="L75" s="357"/>
      <c r="M75" s="903">
        <v>2</v>
      </c>
    </row>
    <row r="76" spans="1:13">
      <c r="A76" s="1215">
        <v>3</v>
      </c>
      <c r="D76" s="1213"/>
      <c r="F76" s="357"/>
      <c r="G76" s="403"/>
      <c r="H76" s="406"/>
      <c r="I76" s="357"/>
      <c r="J76" s="356"/>
      <c r="K76" s="357"/>
      <c r="L76" s="357"/>
      <c r="M76" s="903">
        <v>3</v>
      </c>
    </row>
    <row r="77" spans="1:13">
      <c r="A77" s="1215">
        <v>4</v>
      </c>
      <c r="D77" s="1213"/>
      <c r="F77" s="357"/>
      <c r="G77" s="403"/>
      <c r="H77" s="406"/>
      <c r="I77" s="357"/>
      <c r="J77" s="356"/>
      <c r="K77" s="357"/>
      <c r="L77" s="357"/>
      <c r="M77" s="903">
        <v>4</v>
      </c>
    </row>
    <row r="78" spans="1:13">
      <c r="A78" s="1215">
        <v>5</v>
      </c>
      <c r="D78" s="1213"/>
      <c r="F78" s="357"/>
      <c r="G78" s="403"/>
      <c r="H78" s="406"/>
      <c r="I78" s="357"/>
      <c r="J78" s="356"/>
      <c r="K78" s="357"/>
      <c r="L78" s="357"/>
      <c r="M78" s="903">
        <v>5</v>
      </c>
    </row>
    <row r="79" spans="1:13">
      <c r="A79" s="1215">
        <v>6</v>
      </c>
      <c r="D79" s="1213"/>
      <c r="F79" s="357"/>
      <c r="G79" s="403"/>
      <c r="H79" s="406"/>
      <c r="I79" s="357"/>
      <c r="J79" s="356"/>
      <c r="K79" s="357"/>
      <c r="L79" s="357"/>
      <c r="M79" s="903">
        <v>6</v>
      </c>
    </row>
    <row r="80" spans="1:13">
      <c r="A80" s="1215">
        <v>7</v>
      </c>
      <c r="D80" s="1213"/>
      <c r="F80" s="357"/>
      <c r="G80" s="403"/>
      <c r="H80" s="406"/>
      <c r="I80" s="357"/>
      <c r="J80" s="356"/>
      <c r="K80" s="357"/>
      <c r="L80" s="357"/>
      <c r="M80" s="903">
        <v>7</v>
      </c>
    </row>
    <row r="81" spans="1:13">
      <c r="A81" s="1215">
        <v>8</v>
      </c>
      <c r="D81" s="1213"/>
      <c r="F81" s="357"/>
      <c r="G81" s="403"/>
      <c r="H81" s="406"/>
      <c r="I81" s="357"/>
      <c r="J81" s="356"/>
      <c r="K81" s="357"/>
      <c r="L81" s="357"/>
      <c r="M81" s="903">
        <v>8</v>
      </c>
    </row>
    <row r="82" spans="1:13">
      <c r="A82" s="1215">
        <v>9</v>
      </c>
      <c r="D82" s="1213"/>
      <c r="F82" s="357"/>
      <c r="G82" s="403"/>
      <c r="H82" s="406"/>
      <c r="I82" s="357"/>
      <c r="J82" s="356"/>
      <c r="K82" s="357"/>
      <c r="L82" s="357"/>
      <c r="M82" s="903">
        <v>9</v>
      </c>
    </row>
    <row r="83" spans="1:13">
      <c r="A83" s="1215">
        <v>10</v>
      </c>
      <c r="D83" s="1213"/>
      <c r="F83" s="357"/>
      <c r="G83" s="403"/>
      <c r="H83" s="406"/>
      <c r="I83" s="357"/>
      <c r="J83" s="356"/>
      <c r="K83" s="357"/>
      <c r="L83" s="357"/>
      <c r="M83" s="903">
        <v>10</v>
      </c>
    </row>
    <row r="84" spans="1:13">
      <c r="A84" s="1215">
        <v>11</v>
      </c>
      <c r="D84" s="1213"/>
      <c r="F84" s="357"/>
      <c r="G84" s="403"/>
      <c r="H84" s="406"/>
      <c r="I84" s="357"/>
      <c r="J84" s="356"/>
      <c r="K84" s="357"/>
      <c r="L84" s="357"/>
      <c r="M84" s="903">
        <v>11</v>
      </c>
    </row>
    <row r="85" spans="1:13">
      <c r="A85" s="1215">
        <v>12</v>
      </c>
      <c r="D85" s="1213"/>
      <c r="F85" s="357"/>
      <c r="G85" s="403"/>
      <c r="H85" s="406"/>
      <c r="I85" s="357"/>
      <c r="J85" s="356"/>
      <c r="K85" s="357"/>
      <c r="L85" s="357"/>
      <c r="M85" s="903">
        <v>12</v>
      </c>
    </row>
    <row r="86" spans="1:13">
      <c r="A86" s="1215">
        <v>13</v>
      </c>
      <c r="D86" s="1213"/>
      <c r="F86" s="357"/>
      <c r="G86" s="403"/>
      <c r="H86" s="406"/>
      <c r="I86" s="357"/>
      <c r="J86" s="356"/>
      <c r="K86" s="357"/>
      <c r="L86" s="357"/>
      <c r="M86" s="903">
        <v>13</v>
      </c>
    </row>
    <row r="87" spans="1:13">
      <c r="A87" s="1215">
        <v>14</v>
      </c>
      <c r="D87" s="1213"/>
      <c r="F87" s="357"/>
      <c r="G87" s="403"/>
      <c r="H87" s="406"/>
      <c r="I87" s="357"/>
      <c r="J87" s="356"/>
      <c r="K87" s="357"/>
      <c r="L87" s="357"/>
      <c r="M87" s="903">
        <v>14</v>
      </c>
    </row>
    <row r="88" spans="1:13">
      <c r="A88" s="1215">
        <v>15</v>
      </c>
      <c r="D88" s="1213"/>
      <c r="F88" s="357"/>
      <c r="G88" s="403"/>
      <c r="H88" s="406"/>
      <c r="I88" s="357"/>
      <c r="J88" s="356"/>
      <c r="K88" s="357"/>
      <c r="L88" s="357"/>
      <c r="M88" s="903">
        <v>15</v>
      </c>
    </row>
    <row r="89" spans="1:13">
      <c r="A89" s="1215">
        <v>16</v>
      </c>
      <c r="D89" s="1213"/>
      <c r="F89" s="357"/>
      <c r="G89" s="403"/>
      <c r="H89" s="406"/>
      <c r="I89" s="357"/>
      <c r="J89" s="356"/>
      <c r="K89" s="357"/>
      <c r="L89" s="357"/>
      <c r="M89" s="903">
        <v>16</v>
      </c>
    </row>
    <row r="90" spans="1:13">
      <c r="A90" s="1215">
        <v>17</v>
      </c>
      <c r="D90" s="1213"/>
      <c r="F90" s="357"/>
      <c r="G90" s="403"/>
      <c r="H90" s="406"/>
      <c r="I90" s="357"/>
      <c r="J90" s="356"/>
      <c r="K90" s="357"/>
      <c r="L90" s="357"/>
      <c r="M90" s="903">
        <v>17</v>
      </c>
    </row>
    <row r="91" spans="1:13">
      <c r="A91" s="1215">
        <v>18</v>
      </c>
      <c r="D91" s="1213"/>
      <c r="F91" s="357"/>
      <c r="G91" s="403"/>
      <c r="H91" s="406"/>
      <c r="I91" s="357"/>
      <c r="J91" s="356"/>
      <c r="K91" s="357"/>
      <c r="L91" s="357"/>
      <c r="M91" s="903">
        <v>18</v>
      </c>
    </row>
    <row r="92" spans="1:13">
      <c r="A92" s="1215">
        <v>19</v>
      </c>
      <c r="D92" s="1213"/>
      <c r="F92" s="357"/>
      <c r="G92" s="403"/>
      <c r="H92" s="406"/>
      <c r="I92" s="357"/>
      <c r="J92" s="356"/>
      <c r="K92" s="357"/>
      <c r="L92" s="357"/>
      <c r="M92" s="903">
        <v>19</v>
      </c>
    </row>
    <row r="93" spans="1:13">
      <c r="A93" s="1215">
        <v>20</v>
      </c>
      <c r="D93" s="1213"/>
      <c r="F93" s="357"/>
      <c r="G93" s="403"/>
      <c r="H93" s="406"/>
      <c r="I93" s="357"/>
      <c r="J93" s="356"/>
      <c r="K93" s="357"/>
      <c r="L93" s="357"/>
      <c r="M93" s="903">
        <v>20</v>
      </c>
    </row>
    <row r="94" spans="1:13">
      <c r="A94" s="1215">
        <v>21</v>
      </c>
      <c r="D94" s="1213"/>
      <c r="F94" s="357"/>
      <c r="G94" s="403"/>
      <c r="H94" s="406"/>
      <c r="I94" s="357"/>
      <c r="J94" s="356"/>
      <c r="K94" s="357"/>
      <c r="L94" s="357"/>
      <c r="M94" s="903">
        <v>21</v>
      </c>
    </row>
    <row r="95" spans="1:13">
      <c r="A95" s="1215">
        <v>22</v>
      </c>
      <c r="D95" s="1213"/>
      <c r="F95" s="357"/>
      <c r="G95" s="403"/>
      <c r="H95" s="406"/>
      <c r="I95" s="357"/>
      <c r="J95" s="356"/>
      <c r="K95" s="357"/>
      <c r="L95" s="357"/>
      <c r="M95" s="903">
        <v>22</v>
      </c>
    </row>
    <row r="96" spans="1:13">
      <c r="A96" s="1215">
        <v>23</v>
      </c>
      <c r="D96" s="1213"/>
      <c r="F96" s="357"/>
      <c r="G96" s="403"/>
      <c r="H96" s="406"/>
      <c r="I96" s="357"/>
      <c r="J96" s="356"/>
      <c r="K96" s="357"/>
      <c r="L96" s="357"/>
      <c r="M96" s="903">
        <v>23</v>
      </c>
    </row>
    <row r="97" spans="1:13">
      <c r="A97" s="1215">
        <v>24</v>
      </c>
      <c r="D97" s="1213"/>
      <c r="F97" s="357"/>
      <c r="G97" s="403"/>
      <c r="H97" s="406"/>
      <c r="I97" s="357"/>
      <c r="J97" s="356"/>
      <c r="K97" s="357"/>
      <c r="L97" s="357"/>
      <c r="M97" s="903">
        <v>24</v>
      </c>
    </row>
    <row r="98" spans="1:13">
      <c r="A98" s="1215">
        <v>25</v>
      </c>
      <c r="D98" s="1213"/>
      <c r="F98" s="357"/>
      <c r="G98" s="403"/>
      <c r="H98" s="406"/>
      <c r="I98" s="357"/>
      <c r="J98" s="356"/>
      <c r="K98" s="357"/>
      <c r="L98" s="357"/>
      <c r="M98" s="903">
        <v>25</v>
      </c>
    </row>
    <row r="99" spans="1:13">
      <c r="A99" s="1215">
        <v>26</v>
      </c>
      <c r="D99" s="1213"/>
      <c r="F99" s="357"/>
      <c r="G99" s="403"/>
      <c r="H99" s="406"/>
      <c r="I99" s="357"/>
      <c r="J99" s="356"/>
      <c r="K99" s="357"/>
      <c r="L99" s="357"/>
      <c r="M99" s="903">
        <v>26</v>
      </c>
    </row>
    <row r="100" spans="1:13">
      <c r="A100" s="1215">
        <v>27</v>
      </c>
      <c r="D100" s="1213"/>
      <c r="F100" s="357"/>
      <c r="G100" s="403"/>
      <c r="H100" s="406"/>
      <c r="I100" s="357"/>
      <c r="J100" s="356"/>
      <c r="K100" s="357"/>
      <c r="L100" s="357"/>
      <c r="M100" s="903">
        <v>27</v>
      </c>
    </row>
    <row r="101" spans="1:13">
      <c r="A101" s="1215">
        <v>28</v>
      </c>
      <c r="D101" s="1213"/>
      <c r="F101" s="357"/>
      <c r="G101" s="403"/>
      <c r="H101" s="406"/>
      <c r="I101" s="357"/>
      <c r="J101" s="356"/>
      <c r="K101" s="357"/>
      <c r="L101" s="357"/>
      <c r="M101" s="903">
        <v>28</v>
      </c>
    </row>
    <row r="102" spans="1:13">
      <c r="A102" s="1215">
        <v>29</v>
      </c>
      <c r="D102" s="1213"/>
      <c r="F102" s="357"/>
      <c r="G102" s="403"/>
      <c r="H102" s="406"/>
      <c r="I102" s="357"/>
      <c r="J102" s="356"/>
      <c r="K102" s="357"/>
      <c r="L102" s="357"/>
      <c r="M102" s="903">
        <v>29</v>
      </c>
    </row>
    <row r="103" spans="1:13">
      <c r="A103" s="1215">
        <v>30</v>
      </c>
      <c r="D103" s="1213"/>
      <c r="F103" s="357"/>
      <c r="G103" s="403"/>
      <c r="H103" s="406"/>
      <c r="I103" s="357"/>
      <c r="J103" s="356"/>
      <c r="K103" s="357"/>
      <c r="L103" s="357"/>
      <c r="M103" s="903">
        <v>30</v>
      </c>
    </row>
    <row r="104" spans="1:13">
      <c r="A104" s="1215">
        <v>31</v>
      </c>
      <c r="D104" s="1213"/>
      <c r="F104" s="357"/>
      <c r="G104" s="403"/>
      <c r="H104" s="406"/>
      <c r="I104" s="357"/>
      <c r="J104" s="356"/>
      <c r="K104" s="357"/>
      <c r="L104" s="357"/>
      <c r="M104" s="903">
        <v>31</v>
      </c>
    </row>
    <row r="105" spans="1:13">
      <c r="A105" s="1215">
        <v>32</v>
      </c>
      <c r="D105" s="1213"/>
      <c r="F105" s="357"/>
      <c r="G105" s="403"/>
      <c r="H105" s="406"/>
      <c r="I105" s="357"/>
      <c r="J105" s="356"/>
      <c r="K105" s="357"/>
      <c r="L105" s="357"/>
      <c r="M105" s="903">
        <v>32</v>
      </c>
    </row>
    <row r="106" spans="1:13">
      <c r="A106" s="1215">
        <v>33</v>
      </c>
      <c r="D106" s="1213"/>
      <c r="F106" s="357"/>
      <c r="G106" s="403"/>
      <c r="H106" s="406"/>
      <c r="I106" s="357"/>
      <c r="J106" s="356"/>
      <c r="K106" s="357"/>
      <c r="L106" s="357"/>
      <c r="M106" s="903">
        <v>33</v>
      </c>
    </row>
    <row r="107" spans="1:13">
      <c r="A107" s="1215">
        <v>34</v>
      </c>
      <c r="D107" s="1213"/>
      <c r="F107" s="357"/>
      <c r="G107" s="403"/>
      <c r="H107" s="406"/>
      <c r="I107" s="357"/>
      <c r="J107" s="356"/>
      <c r="K107" s="357"/>
      <c r="L107" s="357"/>
      <c r="M107" s="903">
        <v>34</v>
      </c>
    </row>
    <row r="108" spans="1:13">
      <c r="A108" s="1215">
        <v>35</v>
      </c>
      <c r="D108" s="1213"/>
      <c r="F108" s="357"/>
      <c r="G108" s="403"/>
      <c r="H108" s="406"/>
      <c r="I108" s="357"/>
      <c r="J108" s="356"/>
      <c r="K108" s="357"/>
      <c r="L108" s="357"/>
      <c r="M108" s="903">
        <v>35</v>
      </c>
    </row>
    <row r="109" spans="1:13">
      <c r="A109" s="1215">
        <v>36</v>
      </c>
      <c r="D109" s="1213"/>
      <c r="F109" s="357"/>
      <c r="G109" s="403"/>
      <c r="H109" s="406"/>
      <c r="I109" s="357"/>
      <c r="J109" s="356"/>
      <c r="K109" s="357"/>
      <c r="L109" s="357"/>
      <c r="M109" s="903">
        <v>36</v>
      </c>
    </row>
    <row r="110" spans="1:13">
      <c r="A110" s="1215">
        <v>37</v>
      </c>
      <c r="D110" s="1213"/>
      <c r="F110" s="357"/>
      <c r="G110" s="403"/>
      <c r="H110" s="406"/>
      <c r="I110" s="357"/>
      <c r="J110" s="356"/>
      <c r="K110" s="357"/>
      <c r="L110" s="357"/>
      <c r="M110" s="903">
        <v>37</v>
      </c>
    </row>
    <row r="111" spans="1:13">
      <c r="A111" s="1215">
        <v>38</v>
      </c>
      <c r="D111" s="1213"/>
      <c r="F111" s="357"/>
      <c r="G111" s="403"/>
      <c r="H111" s="406"/>
      <c r="I111" s="357"/>
      <c r="J111" s="356"/>
      <c r="K111" s="357"/>
      <c r="L111" s="357"/>
      <c r="M111" s="903">
        <v>38</v>
      </c>
    </row>
    <row r="112" spans="1:13">
      <c r="A112" s="1215">
        <v>39</v>
      </c>
      <c r="D112" s="1213"/>
      <c r="F112" s="357"/>
      <c r="G112" s="403"/>
      <c r="H112" s="406"/>
      <c r="I112" s="357"/>
      <c r="J112" s="356"/>
      <c r="K112" s="357"/>
      <c r="L112" s="357"/>
      <c r="M112" s="903">
        <v>39</v>
      </c>
    </row>
    <row r="113" spans="1:13">
      <c r="A113" s="1215">
        <v>40</v>
      </c>
      <c r="D113" s="1213"/>
      <c r="F113" s="357"/>
      <c r="G113" s="403"/>
      <c r="H113" s="406"/>
      <c r="I113" s="357"/>
      <c r="J113" s="356"/>
      <c r="K113" s="357"/>
      <c r="L113" s="357"/>
      <c r="M113" s="903">
        <v>40</v>
      </c>
    </row>
    <row r="114" spans="1:13" ht="15.75" thickBot="1">
      <c r="A114" s="1316">
        <v>41</v>
      </c>
      <c r="B114" s="917"/>
      <c r="C114" s="917"/>
      <c r="D114" s="1317"/>
      <c r="E114" s="917"/>
      <c r="F114" s="1318"/>
      <c r="G114" s="403"/>
      <c r="H114" s="406"/>
      <c r="I114" s="357"/>
      <c r="J114" s="356"/>
      <c r="K114" s="357"/>
      <c r="L114" s="357"/>
      <c r="M114" s="1311">
        <v>41</v>
      </c>
    </row>
    <row r="115" spans="1:13">
      <c r="A115" s="896"/>
      <c r="B115" s="899"/>
      <c r="C115" s="899"/>
      <c r="D115" s="899"/>
      <c r="E115" s="899"/>
      <c r="F115" s="899"/>
      <c r="G115" s="896"/>
      <c r="H115" s="899"/>
      <c r="I115" s="899"/>
      <c r="J115" s="899"/>
      <c r="K115" s="899"/>
      <c r="L115" s="899"/>
      <c r="M115" s="1207"/>
    </row>
    <row r="116" spans="1:13">
      <c r="A116" s="900"/>
      <c r="F116" s="888"/>
      <c r="G116" s="900"/>
      <c r="M116" s="1210"/>
    </row>
    <row r="117" spans="1:13">
      <c r="A117" s="900"/>
      <c r="F117" s="888"/>
      <c r="G117" s="900"/>
      <c r="M117" s="1210"/>
    </row>
    <row r="118" spans="1:13">
      <c r="A118" s="900"/>
      <c r="F118" s="888"/>
      <c r="G118" s="900"/>
      <c r="M118" s="1210"/>
    </row>
    <row r="119" spans="1:13">
      <c r="A119" s="900"/>
      <c r="F119" s="888"/>
      <c r="G119" s="900"/>
      <c r="M119" s="1210"/>
    </row>
    <row r="120" spans="1:13">
      <c r="A120" s="900"/>
      <c r="F120" s="888"/>
      <c r="G120" s="900"/>
      <c r="M120" s="1210"/>
    </row>
    <row r="121" spans="1:13">
      <c r="A121" s="900"/>
      <c r="F121" s="888"/>
      <c r="G121" s="900"/>
      <c r="M121" s="1210"/>
    </row>
    <row r="122" spans="1:13">
      <c r="A122" s="900"/>
      <c r="F122" s="888"/>
      <c r="G122" s="900"/>
      <c r="M122" s="1210"/>
    </row>
    <row r="123" spans="1:13">
      <c r="A123" s="900"/>
      <c r="F123" s="888"/>
      <c r="G123" s="900"/>
      <c r="M123" s="1210"/>
    </row>
    <row r="124" spans="1:13">
      <c r="A124" s="900"/>
      <c r="F124" s="888"/>
      <c r="G124" s="900"/>
      <c r="M124" s="1210"/>
    </row>
    <row r="125" spans="1:13">
      <c r="A125" s="900"/>
      <c r="F125" s="888"/>
      <c r="G125" s="900"/>
      <c r="M125" s="1210"/>
    </row>
    <row r="126" spans="1:13">
      <c r="A126" s="900"/>
      <c r="F126" s="888"/>
      <c r="G126" s="900"/>
      <c r="M126" s="1210"/>
    </row>
    <row r="127" spans="1:13" ht="15.75" thickBot="1">
      <c r="A127" s="916"/>
      <c r="B127" s="917"/>
      <c r="C127" s="917"/>
      <c r="D127" s="917"/>
      <c r="E127" s="917"/>
      <c r="F127" s="917"/>
      <c r="G127" s="916"/>
      <c r="H127" s="917"/>
      <c r="I127" s="917"/>
      <c r="J127" s="917"/>
      <c r="K127" s="917"/>
      <c r="L127" s="917"/>
      <c r="M127" s="1231"/>
    </row>
    <row r="128" spans="1:13">
      <c r="A128" s="9" t="s">
        <v>3291</v>
      </c>
      <c r="G128" s="9" t="s">
        <v>3291</v>
      </c>
      <c r="M128" s="1206" t="s">
        <v>4052</v>
      </c>
    </row>
    <row r="129" spans="1:13">
      <c r="A129" s="12" t="s">
        <v>4055</v>
      </c>
      <c r="B129" s="12"/>
      <c r="C129" s="12"/>
      <c r="D129" s="12"/>
      <c r="E129" s="12"/>
      <c r="F129" s="12"/>
      <c r="G129" s="12" t="s">
        <v>4056</v>
      </c>
      <c r="H129" s="12"/>
      <c r="I129" s="12"/>
      <c r="J129" s="12"/>
      <c r="K129" s="12"/>
      <c r="L129" s="12"/>
      <c r="M129" s="12"/>
    </row>
    <row r="130" spans="1:13">
      <c r="A130" s="888"/>
      <c r="B130" s="888"/>
      <c r="C130" s="888"/>
      <c r="D130" s="888"/>
      <c r="E130" s="888"/>
      <c r="F130" s="888"/>
    </row>
    <row r="131" spans="1:13">
      <c r="A131" s="888"/>
      <c r="B131" s="888"/>
      <c r="C131" s="888"/>
      <c r="D131" s="888"/>
      <c r="E131" s="888"/>
      <c r="F131" s="888"/>
    </row>
    <row r="132" spans="1:13">
      <c r="A132" s="888"/>
      <c r="B132" s="888"/>
      <c r="C132" s="888"/>
      <c r="D132" s="888"/>
      <c r="E132" s="888"/>
      <c r="F132" s="888"/>
    </row>
  </sheetData>
  <mergeCells count="17">
    <mergeCell ref="G19:H19"/>
    <mergeCell ref="I19:J19"/>
    <mergeCell ref="G16:H16"/>
    <mergeCell ref="G17:H17"/>
    <mergeCell ref="I17:J17"/>
    <mergeCell ref="G18:H18"/>
    <mergeCell ref="I18:J18"/>
    <mergeCell ref="A6:C7"/>
    <mergeCell ref="D6:F12"/>
    <mergeCell ref="G6:J9"/>
    <mergeCell ref="K7:M12"/>
    <mergeCell ref="A8:C10"/>
    <mergeCell ref="G10:J13"/>
    <mergeCell ref="A12:C14"/>
    <mergeCell ref="D13:F15"/>
    <mergeCell ref="K13:M14"/>
    <mergeCell ref="G14:J15"/>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pageSetUpPr fitToPage="1"/>
  </sheetPr>
  <dimension ref="A1:J70"/>
  <sheetViews>
    <sheetView defaultGridColor="0" view="pageBreakPreview" topLeftCell="A25" colorId="22" zoomScale="60" zoomScaleNormal="85" workbookViewId="0">
      <selection activeCell="C41" sqref="C41"/>
    </sheetView>
  </sheetViews>
  <sheetFormatPr defaultColWidth="9.6640625" defaultRowHeight="15"/>
  <cols>
    <col min="1" max="1" width="4.6640625" style="9" customWidth="1"/>
    <col min="2" max="2" width="46.109375" style="9" customWidth="1"/>
    <col min="3" max="3" width="19.77734375" style="9" customWidth="1"/>
    <col min="4" max="4" width="0" style="9" hidden="1" customWidth="1"/>
    <col min="5" max="5" width="18.6640625" style="9" customWidth="1"/>
    <col min="6" max="6" width="17.6640625" style="9" customWidth="1"/>
    <col min="7" max="8" width="9.6640625" style="9"/>
    <col min="9" max="9" width="10.44140625" style="9" bestFit="1" customWidth="1"/>
    <col min="10" max="16384" width="9.6640625" style="9"/>
  </cols>
  <sheetData>
    <row r="1" spans="1:6">
      <c r="A1" s="896" t="s">
        <v>5587</v>
      </c>
      <c r="B1" s="899"/>
      <c r="C1" s="1288" t="s">
        <v>3512</v>
      </c>
      <c r="D1" s="897"/>
      <c r="E1" s="1929" t="s">
        <v>1917</v>
      </c>
      <c r="F1" s="1389" t="s">
        <v>1918</v>
      </c>
    </row>
    <row r="2" spans="1:6">
      <c r="A2" s="71" t="str">
        <f>'Data Sheet'!$C$25</f>
        <v xml:space="preserve"> Niagara Mohawk Power Corporation </v>
      </c>
      <c r="C2" s="1319" t="s">
        <v>5605</v>
      </c>
      <c r="D2" s="901"/>
      <c r="E2" s="1220" t="s">
        <v>1919</v>
      </c>
      <c r="F2" s="1224"/>
    </row>
    <row r="3" spans="1:6" ht="15" customHeight="1">
      <c r="A3" s="904"/>
      <c r="B3" s="514"/>
      <c r="C3" s="1320" t="s">
        <v>5604</v>
      </c>
      <c r="D3" s="905"/>
      <c r="E3" s="755" t="str">
        <f>'Data Sheet'!$C$40</f>
        <v>June 1, 2015</v>
      </c>
      <c r="F3" s="1409" t="str">
        <f>'Data Sheet'!$C$38</f>
        <v>December 31, 2014</v>
      </c>
    </row>
    <row r="4" spans="1:6" ht="15" customHeight="1">
      <c r="A4" s="1289" t="s">
        <v>4057</v>
      </c>
      <c r="B4" s="907"/>
      <c r="C4" s="1290"/>
      <c r="D4" s="1290"/>
      <c r="E4" s="1290"/>
      <c r="F4" s="1291"/>
    </row>
    <row r="5" spans="1:6">
      <c r="A5" s="2669" t="s">
        <v>2661</v>
      </c>
      <c r="B5" s="2553"/>
      <c r="C5" s="2553"/>
      <c r="D5" s="2553"/>
      <c r="E5" s="2553"/>
      <c r="F5" s="2554"/>
    </row>
    <row r="6" spans="1:6">
      <c r="A6" s="2615"/>
      <c r="B6" s="2555"/>
      <c r="C6" s="2555"/>
      <c r="D6" s="2555"/>
      <c r="E6" s="2555"/>
      <c r="F6" s="2556"/>
    </row>
    <row r="7" spans="1:6">
      <c r="A7" s="2615"/>
      <c r="B7" s="2555"/>
      <c r="C7" s="2555"/>
      <c r="D7" s="2555"/>
      <c r="E7" s="2555"/>
      <c r="F7" s="2556"/>
    </row>
    <row r="8" spans="1:6">
      <c r="A8" s="1321"/>
      <c r="B8" s="913"/>
      <c r="C8" s="913"/>
      <c r="D8" s="913"/>
      <c r="E8" s="913"/>
      <c r="F8" s="914"/>
    </row>
    <row r="9" spans="1:6">
      <c r="A9" s="2659" t="s">
        <v>2662</v>
      </c>
      <c r="B9" s="2555"/>
      <c r="C9" s="2555"/>
      <c r="D9" s="2555"/>
      <c r="E9" s="2555"/>
      <c r="F9" s="2556"/>
    </row>
    <row r="10" spans="1:6">
      <c r="A10" s="2615"/>
      <c r="B10" s="2555"/>
      <c r="C10" s="2555"/>
      <c r="D10" s="2555"/>
      <c r="E10" s="2555"/>
      <c r="F10" s="2556"/>
    </row>
    <row r="11" spans="1:6">
      <c r="A11" s="2615"/>
      <c r="B11" s="2555"/>
      <c r="C11" s="2555"/>
      <c r="D11" s="2555"/>
      <c r="E11" s="2555"/>
      <c r="F11" s="2556"/>
    </row>
    <row r="12" spans="1:6">
      <c r="A12" s="900"/>
      <c r="F12" s="1210"/>
    </row>
    <row r="13" spans="1:6">
      <c r="A13" s="1293"/>
      <c r="B13" s="1227"/>
      <c r="C13" s="1217" t="s">
        <v>3409</v>
      </c>
      <c r="D13" s="1226"/>
      <c r="E13" s="1226"/>
      <c r="F13" s="1228" t="s">
        <v>1394</v>
      </c>
    </row>
    <row r="14" spans="1:6">
      <c r="A14" s="1219" t="s">
        <v>1843</v>
      </c>
      <c r="B14" s="1300" t="s">
        <v>209</v>
      </c>
      <c r="C14" s="1223" t="s">
        <v>1395</v>
      </c>
      <c r="E14" s="1221" t="s">
        <v>3409</v>
      </c>
      <c r="F14" s="1222" t="s">
        <v>1396</v>
      </c>
    </row>
    <row r="15" spans="1:6">
      <c r="A15" s="1219" t="s">
        <v>1846</v>
      </c>
      <c r="B15" s="475"/>
      <c r="C15" s="1223" t="s">
        <v>2502</v>
      </c>
      <c r="E15" s="1221" t="s">
        <v>2684</v>
      </c>
      <c r="F15" s="1222" t="s">
        <v>1397</v>
      </c>
    </row>
    <row r="16" spans="1:6">
      <c r="A16" s="1328"/>
      <c r="B16" s="1300" t="s">
        <v>3230</v>
      </c>
      <c r="C16" s="1306" t="s">
        <v>3231</v>
      </c>
      <c r="E16" s="1221" t="s">
        <v>3232</v>
      </c>
      <c r="F16" s="1230" t="s">
        <v>3233</v>
      </c>
    </row>
    <row r="17" spans="1:6">
      <c r="A17" s="1930">
        <v>1</v>
      </c>
      <c r="B17" s="488" t="s">
        <v>2663</v>
      </c>
      <c r="C17" s="1720"/>
      <c r="D17" s="1721"/>
      <c r="E17" s="1720"/>
      <c r="F17" s="1711"/>
    </row>
    <row r="18" spans="1:6">
      <c r="A18" s="1930">
        <v>2</v>
      </c>
      <c r="B18" s="488" t="s">
        <v>2664</v>
      </c>
      <c r="C18" s="1722"/>
      <c r="D18" s="1721"/>
      <c r="E18" s="1722"/>
      <c r="F18" s="1711"/>
    </row>
    <row r="19" spans="1:6">
      <c r="A19" s="1930">
        <v>3</v>
      </c>
      <c r="B19" s="488" t="s">
        <v>2665</v>
      </c>
      <c r="C19" s="1722"/>
      <c r="D19" s="1721"/>
      <c r="E19" s="1722"/>
      <c r="F19" s="1711"/>
    </row>
    <row r="20" spans="1:6">
      <c r="A20" s="1930">
        <v>4</v>
      </c>
      <c r="B20" s="488" t="s">
        <v>2925</v>
      </c>
      <c r="C20" s="1723"/>
      <c r="D20" s="1724"/>
      <c r="E20" s="1723"/>
      <c r="F20" s="1711"/>
    </row>
    <row r="21" spans="1:6">
      <c r="A21" s="1930">
        <v>5</v>
      </c>
      <c r="B21" s="488" t="s">
        <v>1398</v>
      </c>
      <c r="C21" s="1720">
        <v>30312618</v>
      </c>
      <c r="D21" s="1721"/>
      <c r="E21" s="1720">
        <v>31802167</v>
      </c>
      <c r="F21" s="1725" t="s">
        <v>5522</v>
      </c>
    </row>
    <row r="22" spans="1:6">
      <c r="A22" s="1328">
        <v>6</v>
      </c>
      <c r="B22" s="515" t="s">
        <v>1399</v>
      </c>
      <c r="C22" s="1726"/>
      <c r="D22" s="1727"/>
      <c r="E22" s="1726"/>
      <c r="F22" s="1725"/>
    </row>
    <row r="23" spans="1:6">
      <c r="A23" s="1328">
        <v>7</v>
      </c>
      <c r="B23" s="515" t="s">
        <v>1400</v>
      </c>
      <c r="C23" s="1726"/>
      <c r="D23" s="1727"/>
      <c r="E23" s="1726"/>
      <c r="F23" s="1725"/>
    </row>
    <row r="24" spans="1:6">
      <c r="A24" s="1328">
        <v>8</v>
      </c>
      <c r="B24" s="515" t="s">
        <v>1401</v>
      </c>
      <c r="C24" s="1726">
        <v>4178745</v>
      </c>
      <c r="D24" s="1727"/>
      <c r="E24" s="1726">
        <v>4384087</v>
      </c>
      <c r="F24" s="1725" t="s">
        <v>3208</v>
      </c>
    </row>
    <row r="25" spans="1:6">
      <c r="A25" s="1328">
        <v>9</v>
      </c>
      <c r="B25" s="515" t="s">
        <v>1402</v>
      </c>
      <c r="C25" s="1726">
        <v>7296089</v>
      </c>
      <c r="D25" s="1727"/>
      <c r="E25" s="1726">
        <v>7654616</v>
      </c>
      <c r="F25" s="1725" t="s">
        <v>5522</v>
      </c>
    </row>
    <row r="26" spans="1:6">
      <c r="A26" s="1328">
        <v>10</v>
      </c>
      <c r="B26" s="515" t="s">
        <v>1403</v>
      </c>
      <c r="C26" s="1726"/>
      <c r="D26" s="1727"/>
      <c r="E26" s="1726"/>
      <c r="F26" s="1725"/>
    </row>
    <row r="27" spans="1:6">
      <c r="A27" s="1930">
        <v>11</v>
      </c>
      <c r="B27" s="488" t="s">
        <v>2926</v>
      </c>
      <c r="C27" s="1728">
        <f>C21+C24+C25</f>
        <v>41787452</v>
      </c>
      <c r="D27" s="1724"/>
      <c r="E27" s="1728">
        <f>E21+E24+E25</f>
        <v>43840870</v>
      </c>
      <c r="F27" s="1711"/>
    </row>
    <row r="28" spans="1:6">
      <c r="A28" s="1930">
        <v>12</v>
      </c>
      <c r="B28" s="488" t="s">
        <v>2927</v>
      </c>
      <c r="C28" s="1722"/>
      <c r="D28" s="1721"/>
      <c r="E28" s="1722"/>
      <c r="F28" s="1711"/>
    </row>
    <row r="29" spans="1:6">
      <c r="A29" s="1328">
        <v>13</v>
      </c>
      <c r="B29" s="515" t="s">
        <v>2928</v>
      </c>
      <c r="C29" s="1726"/>
      <c r="D29" s="1727"/>
      <c r="E29" s="1726"/>
      <c r="F29" s="1725"/>
    </row>
    <row r="30" spans="1:6">
      <c r="A30" s="1327">
        <v>14</v>
      </c>
      <c r="B30" s="1294" t="s">
        <v>2929</v>
      </c>
      <c r="C30" s="1729"/>
      <c r="D30" s="1730"/>
      <c r="E30" s="1729"/>
      <c r="F30" s="1731"/>
    </row>
    <row r="31" spans="1:6">
      <c r="A31" s="1328"/>
      <c r="B31" s="515" t="s">
        <v>1404</v>
      </c>
      <c r="C31" s="1732"/>
      <c r="D31" s="1733"/>
      <c r="E31" s="1732"/>
      <c r="F31" s="1725"/>
    </row>
    <row r="32" spans="1:6">
      <c r="A32" s="1930">
        <v>15</v>
      </c>
      <c r="B32" s="488" t="s">
        <v>2930</v>
      </c>
      <c r="C32" s="1722">
        <v>2596695</v>
      </c>
      <c r="D32" s="1721"/>
      <c r="E32" s="1722"/>
      <c r="F32" s="1711" t="s">
        <v>4235</v>
      </c>
    </row>
    <row r="33" spans="1:10">
      <c r="A33" s="1328">
        <v>16</v>
      </c>
      <c r="B33" s="515"/>
      <c r="C33" s="105"/>
      <c r="D33" s="103"/>
      <c r="E33" s="105"/>
      <c r="F33" s="1322"/>
    </row>
    <row r="34" spans="1:10">
      <c r="A34" s="1328">
        <v>17</v>
      </c>
      <c r="B34" s="515"/>
      <c r="C34" s="105"/>
      <c r="D34" s="103"/>
      <c r="E34" s="105"/>
      <c r="F34" s="1322"/>
    </row>
    <row r="35" spans="1:10">
      <c r="A35" s="1328">
        <v>18</v>
      </c>
      <c r="B35" s="515"/>
      <c r="C35" s="105"/>
      <c r="D35" s="103"/>
      <c r="E35" s="105"/>
      <c r="F35" s="1322"/>
    </row>
    <row r="36" spans="1:10">
      <c r="A36" s="1328">
        <v>19</v>
      </c>
      <c r="B36" s="515"/>
      <c r="C36" s="105"/>
      <c r="D36" s="103"/>
      <c r="E36" s="105"/>
      <c r="F36" s="1322"/>
    </row>
    <row r="37" spans="1:10">
      <c r="A37" s="1930">
        <v>20</v>
      </c>
      <c r="B37" s="488" t="s">
        <v>2931</v>
      </c>
      <c r="C37" s="266">
        <f>SUM(C17:C19)+SUM(C27:C30)+SUM(C32:C36)</f>
        <v>44384147</v>
      </c>
      <c r="D37" s="488"/>
      <c r="E37" s="266">
        <f>SUM(E17:E19)+SUM(E27:E30)+SUM(E32:E36)</f>
        <v>43840870</v>
      </c>
      <c r="F37" s="351"/>
      <c r="I37" s="1536"/>
      <c r="J37" s="1536"/>
    </row>
    <row r="38" spans="1:10">
      <c r="A38" s="900"/>
      <c r="F38" s="1210"/>
    </row>
    <row r="39" spans="1:10">
      <c r="A39" s="900"/>
      <c r="F39" s="1210"/>
    </row>
    <row r="40" spans="1:10">
      <c r="A40" s="900"/>
      <c r="F40" s="1210"/>
    </row>
    <row r="41" spans="1:10">
      <c r="A41" s="900"/>
      <c r="F41" s="1210"/>
    </row>
    <row r="42" spans="1:10">
      <c r="A42" s="900"/>
      <c r="F42" s="1210"/>
    </row>
    <row r="43" spans="1:10">
      <c r="A43" s="900"/>
      <c r="F43" s="1210"/>
    </row>
    <row r="44" spans="1:10">
      <c r="A44" s="900"/>
      <c r="F44" s="1210"/>
    </row>
    <row r="45" spans="1:10">
      <c r="A45" s="900"/>
      <c r="F45" s="1210"/>
    </row>
    <row r="46" spans="1:10">
      <c r="A46" s="900"/>
      <c r="F46" s="1210"/>
    </row>
    <row r="47" spans="1:10">
      <c r="A47" s="900"/>
      <c r="F47" s="1210"/>
    </row>
    <row r="48" spans="1:10">
      <c r="A48" s="900"/>
      <c r="F48" s="1210"/>
    </row>
    <row r="49" spans="1:6">
      <c r="A49" s="900"/>
      <c r="F49" s="1210"/>
    </row>
    <row r="50" spans="1:6">
      <c r="A50" s="900"/>
      <c r="F50" s="1210"/>
    </row>
    <row r="51" spans="1:6">
      <c r="A51" s="900"/>
      <c r="F51" s="1210"/>
    </row>
    <row r="52" spans="1:6">
      <c r="A52" s="900"/>
      <c r="F52" s="1210"/>
    </row>
    <row r="53" spans="1:6">
      <c r="A53" s="900"/>
      <c r="F53" s="1210"/>
    </row>
    <row r="54" spans="1:6">
      <c r="A54" s="900"/>
      <c r="F54" s="1210"/>
    </row>
    <row r="55" spans="1:6">
      <c r="A55" s="900"/>
      <c r="F55" s="1210"/>
    </row>
    <row r="56" spans="1:6">
      <c r="A56" s="900"/>
      <c r="F56" s="1210"/>
    </row>
    <row r="57" spans="1:6">
      <c r="A57" s="900"/>
      <c r="F57" s="1210"/>
    </row>
    <row r="58" spans="1:6">
      <c r="A58" s="900"/>
      <c r="F58" s="1210"/>
    </row>
    <row r="59" spans="1:6" ht="15.75" thickBot="1">
      <c r="A59" s="916"/>
      <c r="B59" s="917"/>
      <c r="C59" s="917"/>
      <c r="D59" s="917"/>
      <c r="E59" s="917"/>
      <c r="F59" s="1231"/>
    </row>
    <row r="60" spans="1:6">
      <c r="A60" s="9" t="s">
        <v>3794</v>
      </c>
    </row>
    <row r="61" spans="1:6">
      <c r="A61" s="12" t="s">
        <v>1405</v>
      </c>
      <c r="B61" s="12"/>
      <c r="C61" s="12"/>
      <c r="D61" s="12"/>
      <c r="E61" s="12"/>
      <c r="F61" s="12"/>
    </row>
    <row r="63" spans="1:6">
      <c r="A63"/>
      <c r="B63"/>
      <c r="C63"/>
      <c r="D63"/>
      <c r="E63"/>
      <c r="F63"/>
    </row>
    <row r="64" spans="1:6">
      <c r="A64"/>
      <c r="B64"/>
      <c r="C64"/>
      <c r="D64"/>
      <c r="E64"/>
      <c r="F64"/>
    </row>
    <row r="65" spans="1:6">
      <c r="A65"/>
      <c r="B65"/>
      <c r="C65"/>
      <c r="D65"/>
      <c r="E65"/>
      <c r="F65"/>
    </row>
    <row r="66" spans="1:6">
      <c r="A66" s="68"/>
      <c r="B66" s="68"/>
      <c r="C66" s="68"/>
      <c r="D66" s="68"/>
      <c r="E66" s="68"/>
      <c r="F66" s="68"/>
    </row>
    <row r="67" spans="1:6">
      <c r="A67" s="68"/>
      <c r="B67" s="68"/>
      <c r="C67" s="68"/>
      <c r="D67" s="68"/>
      <c r="E67" s="68"/>
      <c r="F67" s="68"/>
    </row>
    <row r="68" spans="1:6">
      <c r="A68" s="68"/>
      <c r="B68" s="68"/>
      <c r="C68" s="68"/>
      <c r="D68" s="68"/>
      <c r="E68" s="68"/>
      <c r="F68" s="68"/>
    </row>
    <row r="69" spans="1:6">
      <c r="A69" s="68"/>
      <c r="B69" s="68"/>
      <c r="C69" s="68"/>
      <c r="D69" s="68"/>
      <c r="E69" s="68"/>
      <c r="F69" s="68"/>
    </row>
    <row r="70" spans="1:6">
      <c r="A70" s="68"/>
      <c r="B70" s="68"/>
      <c r="C70" s="68"/>
      <c r="D70" s="68"/>
      <c r="E70" s="68"/>
      <c r="F70" s="68"/>
    </row>
  </sheetData>
  <mergeCells count="2">
    <mergeCell ref="A5:F7"/>
    <mergeCell ref="A9:F11"/>
  </mergeCells>
  <printOptions horizontalCentered="1" verticalCentered="1"/>
  <pageMargins left="0.5" right="0.5" top="0.5" bottom="0.5" header="0" footer="0"/>
  <pageSetup scale="75"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pageSetUpPr fitToPage="1"/>
  </sheetPr>
  <dimension ref="A1:E88"/>
  <sheetViews>
    <sheetView defaultGridColor="0" view="pageBreakPreview" colorId="22" zoomScale="60" zoomScaleNormal="85" workbookViewId="0">
      <selection activeCell="C41" sqref="C41"/>
    </sheetView>
  </sheetViews>
  <sheetFormatPr defaultColWidth="9.6640625" defaultRowHeight="15"/>
  <cols>
    <col min="1" max="1" width="20.6640625" style="9" customWidth="1"/>
    <col min="2" max="2" width="75.6640625" style="9" customWidth="1"/>
    <col min="3" max="3" width="9.6640625" style="9"/>
    <col min="4" max="4" width="23" style="9" bestFit="1" customWidth="1"/>
    <col min="5" max="5" width="16.6640625" style="9" customWidth="1"/>
    <col min="6" max="16384" width="9.6640625" style="9"/>
  </cols>
  <sheetData>
    <row r="1" spans="1:5" ht="18.75" thickBot="1">
      <c r="A1" s="565" t="s">
        <v>5574</v>
      </c>
      <c r="B1" s="727"/>
      <c r="C1" s="727"/>
      <c r="D1" s="727"/>
      <c r="E1" s="727"/>
    </row>
    <row r="2" spans="1:5" ht="18">
      <c r="A2" s="844"/>
      <c r="B2" s="845"/>
      <c r="C2" s="845"/>
      <c r="D2" s="845"/>
      <c r="E2" s="846"/>
    </row>
    <row r="3" spans="1:5" ht="16.149999999999999" customHeight="1">
      <c r="A3" s="2542" t="s">
        <v>1896</v>
      </c>
      <c r="B3" s="2543"/>
      <c r="C3" s="2543"/>
      <c r="D3" s="2543"/>
      <c r="E3" s="2544"/>
    </row>
    <row r="4" spans="1:5" ht="16.149999999999999" customHeight="1">
      <c r="A4" s="847"/>
      <c r="B4" s="565"/>
      <c r="C4" s="565"/>
      <c r="D4" s="565"/>
      <c r="E4" s="848"/>
    </row>
    <row r="5" spans="1:5" ht="48.6" customHeight="1">
      <c r="A5" s="2539" t="s">
        <v>1897</v>
      </c>
      <c r="B5" s="2540"/>
      <c r="C5" s="2540"/>
      <c r="D5" s="2540"/>
      <c r="E5" s="2541"/>
    </row>
    <row r="6" spans="1:5" ht="15.75" thickBot="1">
      <c r="A6" s="71"/>
      <c r="B6" s="17"/>
      <c r="C6" s="17"/>
      <c r="D6" s="17"/>
      <c r="E6" s="72"/>
    </row>
    <row r="7" spans="1:5" ht="18">
      <c r="A7" s="849"/>
      <c r="B7" s="845"/>
      <c r="C7" s="845"/>
      <c r="D7" s="849"/>
      <c r="E7" s="846"/>
    </row>
    <row r="8" spans="1:5" ht="18">
      <c r="A8" s="850" t="s">
        <v>1898</v>
      </c>
      <c r="B8" s="851" t="s">
        <v>1899</v>
      </c>
      <c r="C8" s="567"/>
      <c r="D8" s="850" t="s">
        <v>1900</v>
      </c>
      <c r="E8" s="852" t="s">
        <v>1901</v>
      </c>
    </row>
    <row r="9" spans="1:5" ht="18">
      <c r="A9" s="853" t="s">
        <v>1902</v>
      </c>
      <c r="B9" s="565"/>
      <c r="C9" s="565"/>
      <c r="D9" s="853" t="s">
        <v>1902</v>
      </c>
      <c r="E9" s="854" t="s">
        <v>1902</v>
      </c>
    </row>
    <row r="10" spans="1:5" ht="18.75" thickBot="1">
      <c r="A10" s="855"/>
      <c r="B10" s="856"/>
      <c r="C10" s="856"/>
      <c r="D10" s="855"/>
      <c r="E10" s="857"/>
    </row>
    <row r="11" spans="1:5">
      <c r="A11" s="752">
        <v>1</v>
      </c>
      <c r="B11" s="5" t="s">
        <v>5403</v>
      </c>
      <c r="C11" s="5"/>
      <c r="D11" s="775">
        <v>110113</v>
      </c>
      <c r="E11" s="749">
        <v>110</v>
      </c>
    </row>
    <row r="12" spans="1:5">
      <c r="A12" s="752">
        <v>2</v>
      </c>
      <c r="B12" s="5" t="s">
        <v>5404</v>
      </c>
      <c r="C12" s="5"/>
      <c r="D12" s="775">
        <v>110113</v>
      </c>
      <c r="E12" s="1527">
        <v>112</v>
      </c>
    </row>
    <row r="13" spans="1:5">
      <c r="A13" s="752">
        <v>3</v>
      </c>
      <c r="B13" s="5" t="s">
        <v>5405</v>
      </c>
      <c r="C13" s="5"/>
      <c r="D13" s="775">
        <v>110113</v>
      </c>
      <c r="E13" s="749">
        <v>112</v>
      </c>
    </row>
    <row r="14" spans="1:5">
      <c r="A14" s="752">
        <v>4</v>
      </c>
      <c r="B14" s="5" t="s">
        <v>5406</v>
      </c>
      <c r="C14" s="5"/>
      <c r="D14" s="775">
        <v>110113</v>
      </c>
      <c r="E14" s="749">
        <v>112</v>
      </c>
    </row>
    <row r="15" spans="1:5">
      <c r="A15" s="752">
        <v>5</v>
      </c>
      <c r="B15" s="5" t="s">
        <v>5455</v>
      </c>
      <c r="C15" s="5"/>
      <c r="D15" s="775">
        <v>110113</v>
      </c>
      <c r="E15" s="749">
        <v>112</v>
      </c>
    </row>
    <row r="16" spans="1:5">
      <c r="A16" s="752">
        <v>6</v>
      </c>
      <c r="B16" s="5" t="s">
        <v>5407</v>
      </c>
      <c r="C16" s="5"/>
      <c r="D16" s="775">
        <v>114117</v>
      </c>
      <c r="E16" s="749">
        <v>114</v>
      </c>
    </row>
    <row r="17" spans="1:5">
      <c r="A17" s="752">
        <v>7</v>
      </c>
      <c r="B17" s="5" t="s">
        <v>5408</v>
      </c>
      <c r="C17" s="5"/>
      <c r="D17" s="775">
        <v>114117</v>
      </c>
      <c r="E17" s="749">
        <v>114</v>
      </c>
    </row>
    <row r="18" spans="1:5">
      <c r="A18" s="752">
        <v>8</v>
      </c>
      <c r="B18" s="5" t="s">
        <v>5409</v>
      </c>
      <c r="C18" s="5"/>
      <c r="D18" s="775">
        <v>204207</v>
      </c>
      <c r="E18" s="749">
        <v>206</v>
      </c>
    </row>
    <row r="19" spans="1:5">
      <c r="A19" s="752">
        <v>9</v>
      </c>
      <c r="B19" s="5" t="s">
        <v>5410</v>
      </c>
      <c r="C19" s="5"/>
      <c r="D19" s="775">
        <v>204207</v>
      </c>
      <c r="E19" s="749">
        <v>206</v>
      </c>
    </row>
    <row r="20" spans="1:5">
      <c r="A20" s="752">
        <v>10</v>
      </c>
      <c r="B20" s="5" t="s">
        <v>5411</v>
      </c>
      <c r="C20" s="5"/>
      <c r="D20" s="775">
        <v>219</v>
      </c>
      <c r="E20" s="749">
        <v>219</v>
      </c>
    </row>
    <row r="21" spans="1:5">
      <c r="A21" s="752">
        <v>11</v>
      </c>
      <c r="B21" s="5" t="s">
        <v>5412</v>
      </c>
      <c r="C21" s="5"/>
      <c r="D21" s="775">
        <v>320323</v>
      </c>
      <c r="E21" s="749">
        <v>322</v>
      </c>
    </row>
    <row r="22" spans="1:5">
      <c r="A22" s="752">
        <v>12</v>
      </c>
      <c r="B22" s="5" t="s">
        <v>5401</v>
      </c>
      <c r="C22" s="5"/>
      <c r="D22" s="775">
        <v>261</v>
      </c>
      <c r="E22" s="749">
        <v>261</v>
      </c>
    </row>
    <row r="23" spans="1:5">
      <c r="A23" s="752">
        <v>13</v>
      </c>
      <c r="B23" s="5" t="s">
        <v>5456</v>
      </c>
      <c r="C23" s="5"/>
      <c r="D23" s="775">
        <v>276277</v>
      </c>
      <c r="E23" s="749">
        <v>277</v>
      </c>
    </row>
    <row r="24" spans="1:5">
      <c r="A24" s="752">
        <v>14</v>
      </c>
      <c r="B24" s="5" t="s">
        <v>5398</v>
      </c>
      <c r="C24" s="5"/>
      <c r="D24" s="775">
        <v>304</v>
      </c>
      <c r="E24" s="749">
        <v>304</v>
      </c>
    </row>
    <row r="25" spans="1:5">
      <c r="A25" s="752">
        <v>15</v>
      </c>
      <c r="B25" s="5" t="s">
        <v>5399</v>
      </c>
      <c r="C25" s="5"/>
      <c r="D25" s="775">
        <v>335</v>
      </c>
      <c r="E25" s="749">
        <v>335</v>
      </c>
    </row>
    <row r="26" spans="1:5">
      <c r="A26" s="752">
        <v>16</v>
      </c>
      <c r="B26" s="5" t="s">
        <v>4586</v>
      </c>
      <c r="C26" s="5"/>
      <c r="D26" s="775">
        <v>356</v>
      </c>
      <c r="E26" s="749">
        <v>356</v>
      </c>
    </row>
    <row r="27" spans="1:5">
      <c r="A27" s="752">
        <v>17</v>
      </c>
      <c r="B27" s="5" t="s">
        <v>5400</v>
      </c>
      <c r="C27" s="5"/>
      <c r="D27" s="775">
        <v>356</v>
      </c>
      <c r="E27" s="749">
        <v>356.1</v>
      </c>
    </row>
    <row r="28" spans="1:5">
      <c r="A28" s="752">
        <v>18</v>
      </c>
      <c r="B28" s="5" t="s">
        <v>5396</v>
      </c>
      <c r="C28" s="5"/>
      <c r="D28" s="1540" t="s">
        <v>5394</v>
      </c>
      <c r="E28" s="1527" t="s">
        <v>5395</v>
      </c>
    </row>
    <row r="29" spans="1:5">
      <c r="A29" s="752">
        <v>19</v>
      </c>
      <c r="B29" s="5" t="s">
        <v>5402</v>
      </c>
      <c r="C29" s="5"/>
      <c r="D29" s="1540" t="s">
        <v>4315</v>
      </c>
      <c r="E29" s="1527" t="s">
        <v>4315</v>
      </c>
    </row>
    <row r="30" spans="1:5">
      <c r="A30" s="752">
        <v>20</v>
      </c>
      <c r="B30" s="5" t="s">
        <v>5459</v>
      </c>
      <c r="C30" s="5"/>
      <c r="D30" s="775">
        <v>110113</v>
      </c>
      <c r="E30" s="749">
        <v>110</v>
      </c>
    </row>
    <row r="31" spans="1:5">
      <c r="A31" s="752"/>
      <c r="B31" s="5"/>
      <c r="C31" s="5"/>
      <c r="D31" s="775"/>
      <c r="E31" s="749"/>
    </row>
    <row r="32" spans="1:5">
      <c r="A32" s="752"/>
      <c r="B32" s="5"/>
      <c r="C32" s="5"/>
      <c r="D32" s="775"/>
      <c r="E32" s="749"/>
    </row>
    <row r="33" spans="1:5">
      <c r="A33" s="752"/>
      <c r="B33" s="5"/>
      <c r="C33" s="5"/>
      <c r="D33" s="775"/>
      <c r="E33" s="749"/>
    </row>
    <row r="34" spans="1:5">
      <c r="A34" s="752"/>
      <c r="B34" s="5"/>
      <c r="C34" s="5"/>
      <c r="D34" s="775"/>
      <c r="E34" s="749"/>
    </row>
    <row r="35" spans="1:5">
      <c r="A35" s="752"/>
      <c r="B35" s="5"/>
      <c r="C35" s="5"/>
      <c r="D35" s="775"/>
      <c r="E35" s="749"/>
    </row>
    <row r="36" spans="1:5">
      <c r="A36" s="752"/>
      <c r="B36" s="5"/>
      <c r="C36" s="5"/>
      <c r="D36" s="775"/>
      <c r="E36" s="749"/>
    </row>
    <row r="37" spans="1:5">
      <c r="A37" s="752"/>
      <c r="B37" s="5"/>
      <c r="C37" s="5"/>
      <c r="D37" s="775"/>
      <c r="E37" s="749"/>
    </row>
    <row r="38" spans="1:5">
      <c r="A38" s="752"/>
      <c r="B38" s="5"/>
      <c r="C38" s="5"/>
      <c r="D38" s="775"/>
      <c r="E38" s="749"/>
    </row>
    <row r="39" spans="1:5">
      <c r="A39" s="752"/>
      <c r="B39" s="5"/>
      <c r="C39" s="5"/>
      <c r="D39" s="775"/>
      <c r="E39" s="749"/>
    </row>
    <row r="40" spans="1:5">
      <c r="A40" s="752"/>
      <c r="B40" s="5"/>
      <c r="C40" s="5"/>
      <c r="D40" s="775"/>
      <c r="E40" s="749"/>
    </row>
    <row r="41" spans="1:5">
      <c r="A41" s="752"/>
      <c r="B41" s="5"/>
      <c r="C41" s="5"/>
      <c r="D41" s="775"/>
      <c r="E41" s="749"/>
    </row>
    <row r="42" spans="1:5">
      <c r="A42" s="752"/>
      <c r="B42" s="5"/>
      <c r="C42" s="5"/>
      <c r="D42" s="775"/>
      <c r="E42" s="749"/>
    </row>
    <row r="43" spans="1:5">
      <c r="A43" s="752"/>
      <c r="B43" s="5"/>
      <c r="C43" s="5"/>
      <c r="D43" s="775"/>
      <c r="E43" s="749"/>
    </row>
    <row r="44" spans="1:5">
      <c r="A44" s="752"/>
      <c r="B44" s="5"/>
      <c r="C44" s="5"/>
      <c r="D44" s="775"/>
      <c r="E44" s="749"/>
    </row>
    <row r="45" spans="1:5">
      <c r="A45" s="752"/>
      <c r="B45" s="5"/>
      <c r="C45" s="5"/>
      <c r="D45" s="775"/>
      <c r="E45" s="749"/>
    </row>
    <row r="46" spans="1:5">
      <c r="A46" s="752"/>
      <c r="B46" s="5"/>
      <c r="C46" s="5"/>
      <c r="D46" s="775"/>
      <c r="E46" s="749"/>
    </row>
    <row r="47" spans="1:5">
      <c r="A47" s="752"/>
      <c r="B47" s="5"/>
      <c r="C47" s="5"/>
      <c r="D47" s="775"/>
      <c r="E47" s="749"/>
    </row>
    <row r="48" spans="1:5">
      <c r="A48" s="752"/>
      <c r="B48" s="5"/>
      <c r="C48" s="5"/>
      <c r="D48" s="775"/>
      <c r="E48" s="749"/>
    </row>
    <row r="49" spans="1:5">
      <c r="A49" s="752"/>
      <c r="B49" s="5"/>
      <c r="C49" s="5"/>
      <c r="D49" s="775"/>
      <c r="E49" s="749"/>
    </row>
    <row r="50" spans="1:5">
      <c r="A50" s="752"/>
      <c r="B50" s="5"/>
      <c r="C50" s="5"/>
      <c r="D50" s="775"/>
      <c r="E50" s="749"/>
    </row>
    <row r="51" spans="1:5">
      <c r="A51" s="752"/>
      <c r="B51" s="5"/>
      <c r="C51" s="5"/>
      <c r="D51" s="775"/>
      <c r="E51" s="749"/>
    </row>
    <row r="52" spans="1:5">
      <c r="A52" s="752"/>
      <c r="B52" s="5"/>
      <c r="C52" s="5"/>
      <c r="D52" s="775"/>
      <c r="E52" s="749"/>
    </row>
    <row r="53" spans="1:5">
      <c r="A53" s="752"/>
      <c r="B53" s="5"/>
      <c r="C53" s="5"/>
      <c r="D53" s="775"/>
      <c r="E53" s="749"/>
    </row>
    <row r="54" spans="1:5">
      <c r="A54" s="752"/>
      <c r="B54" s="5"/>
      <c r="C54" s="5"/>
      <c r="D54" s="775"/>
      <c r="E54" s="749"/>
    </row>
    <row r="55" spans="1:5">
      <c r="A55" s="752"/>
      <c r="B55" s="5"/>
      <c r="C55" s="5"/>
      <c r="D55" s="775"/>
      <c r="E55" s="749"/>
    </row>
    <row r="56" spans="1:5">
      <c r="A56" s="752"/>
      <c r="B56" s="5"/>
      <c r="C56" s="5"/>
      <c r="D56" s="775"/>
      <c r="E56" s="749"/>
    </row>
    <row r="57" spans="1:5">
      <c r="A57" s="752"/>
      <c r="B57" s="5"/>
      <c r="C57" s="5"/>
      <c r="D57" s="775"/>
      <c r="E57" s="749"/>
    </row>
    <row r="58" spans="1:5">
      <c r="A58" s="752"/>
      <c r="B58" s="5"/>
      <c r="C58" s="5"/>
      <c r="D58" s="775"/>
      <c r="E58" s="749"/>
    </row>
    <row r="59" spans="1:5">
      <c r="A59" s="752"/>
      <c r="B59" s="5"/>
      <c r="C59" s="5"/>
      <c r="D59" s="775"/>
      <c r="E59" s="749"/>
    </row>
    <row r="60" spans="1:5">
      <c r="A60" s="752"/>
      <c r="B60" s="5"/>
      <c r="C60" s="5"/>
      <c r="D60" s="775"/>
      <c r="E60" s="749"/>
    </row>
    <row r="61" spans="1:5">
      <c r="A61" s="752"/>
      <c r="B61" s="5"/>
      <c r="C61" s="5"/>
      <c r="D61" s="775"/>
      <c r="E61" s="749"/>
    </row>
    <row r="62" spans="1:5">
      <c r="A62" s="752"/>
      <c r="B62" s="5"/>
      <c r="C62" s="5"/>
      <c r="D62" s="775"/>
      <c r="E62" s="749"/>
    </row>
    <row r="63" spans="1:5">
      <c r="A63" s="752"/>
      <c r="B63" s="5"/>
      <c r="C63" s="5"/>
      <c r="D63" s="775"/>
      <c r="E63" s="749"/>
    </row>
    <row r="64" spans="1:5">
      <c r="A64" s="752"/>
      <c r="B64" s="5"/>
      <c r="C64" s="5"/>
      <c r="D64" s="775"/>
      <c r="E64" s="749"/>
    </row>
    <row r="65" spans="1:5">
      <c r="A65" s="752"/>
      <c r="B65" s="5"/>
      <c r="C65" s="5"/>
      <c r="D65" s="775"/>
      <c r="E65" s="749"/>
    </row>
    <row r="66" spans="1:5">
      <c r="A66" s="752"/>
      <c r="B66" s="5"/>
      <c r="C66" s="5"/>
      <c r="D66" s="775"/>
      <c r="E66" s="749"/>
    </row>
    <row r="67" spans="1:5">
      <c r="A67" s="752"/>
      <c r="B67" s="5"/>
      <c r="C67" s="5"/>
      <c r="D67" s="775"/>
      <c r="E67" s="749"/>
    </row>
    <row r="68" spans="1:5">
      <c r="A68" s="752"/>
      <c r="B68" s="5"/>
      <c r="C68" s="5"/>
      <c r="D68" s="775"/>
      <c r="E68" s="749"/>
    </row>
    <row r="69" spans="1:5">
      <c r="A69" s="752"/>
      <c r="B69" s="5"/>
      <c r="C69" s="5"/>
      <c r="D69" s="775"/>
      <c r="E69" s="749"/>
    </row>
    <row r="70" spans="1:5">
      <c r="A70" s="752"/>
      <c r="B70" s="5"/>
      <c r="C70" s="5"/>
      <c r="D70" s="775"/>
      <c r="E70" s="749"/>
    </row>
    <row r="71" spans="1:5">
      <c r="A71" s="752"/>
      <c r="B71" s="5"/>
      <c r="C71" s="5"/>
      <c r="D71" s="775"/>
      <c r="E71" s="749"/>
    </row>
    <row r="72" spans="1:5">
      <c r="A72" s="752"/>
      <c r="B72" s="5"/>
      <c r="C72" s="5"/>
      <c r="D72" s="775"/>
      <c r="E72" s="749"/>
    </row>
    <row r="73" spans="1:5">
      <c r="A73" s="752"/>
      <c r="B73" s="5"/>
      <c r="C73" s="5"/>
      <c r="D73" s="775"/>
      <c r="E73" s="749"/>
    </row>
    <row r="74" spans="1:5" ht="15.75" thickBot="1">
      <c r="A74" s="776"/>
      <c r="B74" s="750"/>
      <c r="C74" s="750"/>
      <c r="D74" s="777"/>
      <c r="E74" s="751"/>
    </row>
    <row r="75" spans="1:5" ht="18">
      <c r="A75" s="68" t="s">
        <v>1903</v>
      </c>
      <c r="B75" s="567"/>
      <c r="C75" s="68"/>
      <c r="D75" s="68"/>
      <c r="E75" s="68"/>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5"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dimension ref="A1:O72"/>
  <sheetViews>
    <sheetView defaultGridColor="0" view="pageBreakPreview" topLeftCell="A34" colorId="22" zoomScale="60" zoomScaleNormal="85" workbookViewId="0">
      <selection activeCell="C41" sqref="C41"/>
    </sheetView>
  </sheetViews>
  <sheetFormatPr defaultColWidth="9.6640625" defaultRowHeight="15"/>
  <cols>
    <col min="1" max="1" width="5.44140625" style="9" customWidth="1"/>
    <col min="2" max="2" width="31.21875" style="9" customWidth="1"/>
    <col min="3" max="4" width="16.6640625" style="9" customWidth="1"/>
    <col min="5" max="5" width="17.5546875" style="9" customWidth="1"/>
    <col min="6" max="6" width="18" style="9" customWidth="1"/>
    <col min="7" max="11" width="12.6640625" style="9" customWidth="1"/>
    <col min="12" max="12" width="17.21875" style="9" customWidth="1"/>
    <col min="13" max="14" width="12.6640625" style="9" customWidth="1"/>
    <col min="15" max="15" width="4.6640625" style="9" customWidth="1"/>
    <col min="16" max="16384" width="9.6640625" style="9"/>
  </cols>
  <sheetData>
    <row r="1" spans="1:15">
      <c r="A1" s="896" t="s">
        <v>5587</v>
      </c>
      <c r="B1" s="897"/>
      <c r="C1" s="899" t="s">
        <v>3512</v>
      </c>
      <c r="D1" s="897"/>
      <c r="E1" s="1929" t="s">
        <v>1917</v>
      </c>
      <c r="F1" s="1389" t="s">
        <v>1918</v>
      </c>
      <c r="G1" s="896" t="s">
        <v>5587</v>
      </c>
      <c r="H1" s="899"/>
      <c r="I1" s="898" t="s">
        <v>3512</v>
      </c>
      <c r="J1" s="899"/>
      <c r="K1" s="897"/>
      <c r="L1" s="1928" t="s">
        <v>1917</v>
      </c>
      <c r="M1" s="2670" t="s">
        <v>1918</v>
      </c>
      <c r="N1" s="2671"/>
      <c r="O1" s="1207"/>
    </row>
    <row r="2" spans="1:15">
      <c r="A2" s="80" t="str">
        <f>'Data Sheet'!$C$25</f>
        <v xml:space="preserve"> Niagara Mohawk Power Corporation </v>
      </c>
      <c r="B2" s="901"/>
      <c r="C2" s="9" t="s">
        <v>5605</v>
      </c>
      <c r="D2" s="901"/>
      <c r="E2" s="1220" t="s">
        <v>1919</v>
      </c>
      <c r="F2" s="1224"/>
      <c r="G2" s="900" t="str">
        <f>'Data Sheet'!$C$25</f>
        <v xml:space="preserve"> Niagara Mohawk Power Corporation </v>
      </c>
      <c r="I2" s="9" t="s">
        <v>5605</v>
      </c>
      <c r="K2" s="901"/>
      <c r="L2" s="1223" t="s">
        <v>1919</v>
      </c>
      <c r="M2" s="1669"/>
      <c r="O2" s="1210"/>
    </row>
    <row r="3" spans="1:15" ht="15" customHeight="1">
      <c r="A3" s="904"/>
      <c r="B3" s="905"/>
      <c r="C3" s="514" t="s">
        <v>5604</v>
      </c>
      <c r="D3" s="905"/>
      <c r="E3" s="755" t="str">
        <f>'Data Sheet'!$C$40</f>
        <v>June 1, 2015</v>
      </c>
      <c r="F3" s="1409" t="str">
        <f>'Data Sheet'!$C$38</f>
        <v>December 31, 2014</v>
      </c>
      <c r="G3" s="904"/>
      <c r="H3" s="514"/>
      <c r="I3" s="514" t="s">
        <v>5604</v>
      </c>
      <c r="J3" s="514"/>
      <c r="K3" s="905"/>
      <c r="L3" s="755" t="str">
        <f>'Data Sheet'!$C$40</f>
        <v>June 1, 2015</v>
      </c>
      <c r="M3" s="2672" t="str">
        <f>'Data Sheet'!$C$38</f>
        <v>December 31, 2014</v>
      </c>
      <c r="N3" s="2673"/>
      <c r="O3" s="1212"/>
    </row>
    <row r="4" spans="1:15" ht="15" customHeight="1">
      <c r="A4" s="1323"/>
      <c r="B4" s="1290" t="s">
        <v>1406</v>
      </c>
      <c r="C4" s="1290"/>
      <c r="D4" s="1290"/>
      <c r="E4" s="1290"/>
      <c r="F4" s="1291"/>
      <c r="G4" s="1289" t="s">
        <v>1406</v>
      </c>
      <c r="H4" s="1290"/>
      <c r="I4" s="1290"/>
      <c r="J4" s="1290"/>
      <c r="K4" s="1290"/>
      <c r="L4" s="1290"/>
      <c r="M4" s="1290"/>
      <c r="N4" s="1290"/>
      <c r="O4" s="1291"/>
    </row>
    <row r="5" spans="1:15">
      <c r="A5" s="1292"/>
      <c r="B5" s="1226"/>
      <c r="C5" s="1226"/>
      <c r="D5" s="1226"/>
      <c r="E5" s="1226"/>
      <c r="F5" s="1324"/>
      <c r="G5" s="2669" t="s">
        <v>2932</v>
      </c>
      <c r="H5" s="2553"/>
      <c r="I5" s="2553"/>
      <c r="J5" s="2553"/>
      <c r="O5" s="1210"/>
    </row>
    <row r="6" spans="1:15">
      <c r="A6" s="2659" t="s">
        <v>2933</v>
      </c>
      <c r="B6" s="2555"/>
      <c r="C6" s="2555"/>
      <c r="D6" s="2585" t="s">
        <v>2934</v>
      </c>
      <c r="E6" s="2555"/>
      <c r="F6" s="2556"/>
      <c r="G6" s="2615"/>
      <c r="H6" s="2555"/>
      <c r="I6" s="2555"/>
      <c r="J6" s="2555"/>
      <c r="K6" s="2585" t="s">
        <v>2935</v>
      </c>
      <c r="L6" s="2555"/>
      <c r="M6" s="2555"/>
      <c r="N6" s="2555"/>
      <c r="O6" s="2556"/>
    </row>
    <row r="7" spans="1:15">
      <c r="A7" s="2615"/>
      <c r="B7" s="2555"/>
      <c r="C7" s="2555"/>
      <c r="D7" s="2555"/>
      <c r="E7" s="2555"/>
      <c r="F7" s="2556"/>
      <c r="G7" s="2615"/>
      <c r="H7" s="2555"/>
      <c r="I7" s="2555"/>
      <c r="J7" s="2555"/>
      <c r="K7" s="2555"/>
      <c r="L7" s="2555"/>
      <c r="M7" s="2555"/>
      <c r="N7" s="2555"/>
      <c r="O7" s="2556"/>
    </row>
    <row r="8" spans="1:15">
      <c r="A8" s="900" t="s">
        <v>2936</v>
      </c>
      <c r="D8" s="2555"/>
      <c r="E8" s="2555"/>
      <c r="F8" s="2556"/>
      <c r="G8" s="2615"/>
      <c r="H8" s="2555"/>
      <c r="I8" s="2555"/>
      <c r="J8" s="2555"/>
      <c r="K8" s="2585" t="s">
        <v>2937</v>
      </c>
      <c r="L8" s="2555"/>
      <c r="M8" s="2555"/>
      <c r="N8" s="2555"/>
      <c r="O8" s="2556"/>
    </row>
    <row r="9" spans="1:15">
      <c r="A9" s="2659" t="s">
        <v>2938</v>
      </c>
      <c r="B9" s="2661"/>
      <c r="C9" s="2661"/>
      <c r="D9" s="2555"/>
      <c r="E9" s="2555"/>
      <c r="F9" s="2556"/>
      <c r="G9" s="2615"/>
      <c r="H9" s="2555"/>
      <c r="I9" s="2555"/>
      <c r="J9" s="2555"/>
      <c r="K9" s="2555"/>
      <c r="L9" s="2555"/>
      <c r="M9" s="2555"/>
      <c r="N9" s="2555"/>
      <c r="O9" s="2556"/>
    </row>
    <row r="10" spans="1:15">
      <c r="A10" s="2615"/>
      <c r="B10" s="2661"/>
      <c r="C10" s="2661"/>
      <c r="D10" s="2555"/>
      <c r="E10" s="2555"/>
      <c r="F10" s="2556"/>
      <c r="G10" s="2659" t="s">
        <v>2939</v>
      </c>
      <c r="H10" s="2555"/>
      <c r="I10" s="2555"/>
      <c r="J10" s="2555"/>
      <c r="K10" s="2585" t="s">
        <v>3770</v>
      </c>
      <c r="L10" s="2555"/>
      <c r="M10" s="2555"/>
      <c r="N10" s="2555"/>
      <c r="O10" s="2556"/>
    </row>
    <row r="11" spans="1:15">
      <c r="A11" s="2615"/>
      <c r="B11" s="2661"/>
      <c r="C11" s="2661"/>
      <c r="D11" s="2585" t="s">
        <v>3771</v>
      </c>
      <c r="E11" s="2555"/>
      <c r="F11" s="2556"/>
      <c r="G11" s="2615"/>
      <c r="H11" s="2555"/>
      <c r="I11" s="2555"/>
      <c r="J11" s="2555"/>
      <c r="K11" s="2555"/>
      <c r="L11" s="2555"/>
      <c r="M11" s="2555"/>
      <c r="N11" s="2555"/>
      <c r="O11" s="2556"/>
    </row>
    <row r="12" spans="1:15">
      <c r="A12" s="2615"/>
      <c r="B12" s="2661"/>
      <c r="C12" s="2661"/>
      <c r="D12" s="2555"/>
      <c r="E12" s="2555"/>
      <c r="F12" s="2556"/>
      <c r="G12" s="2615"/>
      <c r="H12" s="2555"/>
      <c r="I12" s="2555"/>
      <c r="J12" s="2555"/>
      <c r="O12" s="1210"/>
    </row>
    <row r="13" spans="1:15">
      <c r="A13" s="904" t="s">
        <v>3772</v>
      </c>
      <c r="B13" s="514"/>
      <c r="C13" s="514"/>
      <c r="D13" s="2571"/>
      <c r="E13" s="2571"/>
      <c r="F13" s="2637"/>
      <c r="G13" s="2618"/>
      <c r="H13" s="2571"/>
      <c r="I13" s="2571"/>
      <c r="J13" s="2571"/>
      <c r="O13" s="1210"/>
    </row>
    <row r="14" spans="1:15">
      <c r="A14" s="1293" t="s">
        <v>1843</v>
      </c>
      <c r="B14" s="1217" t="s">
        <v>1803</v>
      </c>
      <c r="C14" s="1325" t="s">
        <v>210</v>
      </c>
      <c r="D14" s="1326"/>
      <c r="E14" s="1325" t="s">
        <v>1804</v>
      </c>
      <c r="F14" s="1291"/>
      <c r="G14" s="1289" t="s">
        <v>1804</v>
      </c>
      <c r="H14" s="1326"/>
      <c r="I14" s="1325" t="s">
        <v>1804</v>
      </c>
      <c r="J14" s="1326"/>
      <c r="K14" s="1325" t="s">
        <v>1805</v>
      </c>
      <c r="L14" s="1326"/>
      <c r="M14" s="1325" t="s">
        <v>1806</v>
      </c>
      <c r="N14" s="1326"/>
      <c r="O14" s="1298" t="s">
        <v>1843</v>
      </c>
    </row>
    <row r="15" spans="1:15">
      <c r="A15" s="1215" t="s">
        <v>1846</v>
      </c>
      <c r="B15" s="1223" t="s">
        <v>1807</v>
      </c>
      <c r="C15" s="1217" t="s">
        <v>1846</v>
      </c>
      <c r="D15" s="1314" t="s">
        <v>1808</v>
      </c>
      <c r="E15" s="1314" t="s">
        <v>1846</v>
      </c>
      <c r="F15" s="1228" t="s">
        <v>1808</v>
      </c>
      <c r="G15" s="1327" t="s">
        <v>1846</v>
      </c>
      <c r="H15" s="1217" t="s">
        <v>1808</v>
      </c>
      <c r="I15" s="1314" t="s">
        <v>1846</v>
      </c>
      <c r="J15" s="1314" t="s">
        <v>1808</v>
      </c>
      <c r="K15" s="1314" t="s">
        <v>1846</v>
      </c>
      <c r="L15" s="1314" t="s">
        <v>1808</v>
      </c>
      <c r="M15" s="1314" t="s">
        <v>1846</v>
      </c>
      <c r="N15" s="1314" t="s">
        <v>1808</v>
      </c>
      <c r="O15" s="903" t="s">
        <v>1846</v>
      </c>
    </row>
    <row r="16" spans="1:15">
      <c r="A16" s="1302"/>
      <c r="B16" s="1306" t="s">
        <v>3230</v>
      </c>
      <c r="C16" s="1315" t="s">
        <v>3231</v>
      </c>
      <c r="D16" s="1315" t="s">
        <v>3232</v>
      </c>
      <c r="E16" s="1315" t="s">
        <v>3233</v>
      </c>
      <c r="F16" s="1230" t="s">
        <v>2512</v>
      </c>
      <c r="G16" s="1328" t="s">
        <v>2513</v>
      </c>
      <c r="H16" s="1306" t="s">
        <v>2514</v>
      </c>
      <c r="I16" s="1315" t="s">
        <v>2515</v>
      </c>
      <c r="J16" s="1315" t="s">
        <v>2516</v>
      </c>
      <c r="K16" s="1315" t="s">
        <v>2517</v>
      </c>
      <c r="L16" s="1315" t="s">
        <v>2518</v>
      </c>
      <c r="M16" s="1315" t="s">
        <v>2519</v>
      </c>
      <c r="N16" s="1315" t="s">
        <v>214</v>
      </c>
      <c r="O16" s="1308"/>
    </row>
    <row r="17" spans="1:15">
      <c r="A17" s="1741">
        <v>1</v>
      </c>
      <c r="B17" s="488" t="s">
        <v>1809</v>
      </c>
      <c r="C17" s="266"/>
      <c r="D17" s="269"/>
      <c r="E17" s="269"/>
      <c r="F17" s="300"/>
      <c r="G17" s="268"/>
      <c r="H17" s="266"/>
      <c r="I17" s="269"/>
      <c r="J17" s="269"/>
      <c r="K17" s="269"/>
      <c r="L17" s="269"/>
      <c r="M17" s="269"/>
      <c r="N17" s="269"/>
      <c r="O17" s="1744">
        <v>1</v>
      </c>
    </row>
    <row r="18" spans="1:15">
      <c r="A18" s="1742">
        <v>2</v>
      </c>
      <c r="B18" s="1294"/>
      <c r="C18" s="1459"/>
      <c r="D18" s="1460"/>
      <c r="E18" s="1460"/>
      <c r="F18" s="1461"/>
      <c r="G18" s="1462"/>
      <c r="H18" s="1459"/>
      <c r="I18" s="1460"/>
      <c r="J18" s="1460"/>
      <c r="K18" s="1460"/>
      <c r="L18" s="1460"/>
      <c r="M18" s="1460"/>
      <c r="N18" s="1460"/>
      <c r="O18" s="1745">
        <v>2</v>
      </c>
    </row>
    <row r="19" spans="1:15">
      <c r="A19" s="1743">
        <v>3</v>
      </c>
      <c r="B19" s="1213" t="s">
        <v>1810</v>
      </c>
      <c r="C19" s="1460"/>
      <c r="D19" s="1460"/>
      <c r="E19" s="1460"/>
      <c r="F19" s="1461"/>
      <c r="G19" s="1462"/>
      <c r="H19" s="1459"/>
      <c r="I19" s="1460"/>
      <c r="J19" s="1460"/>
      <c r="K19" s="1460"/>
      <c r="L19" s="1460"/>
      <c r="M19" s="1460"/>
      <c r="N19" s="1460"/>
      <c r="O19" s="1745">
        <v>3</v>
      </c>
    </row>
    <row r="20" spans="1:15">
      <c r="A20" s="1740">
        <v>4</v>
      </c>
      <c r="B20" s="515" t="s">
        <v>1811</v>
      </c>
      <c r="C20" s="1459"/>
      <c r="D20" s="1460"/>
      <c r="E20" s="1460"/>
      <c r="F20" s="1461"/>
      <c r="G20" s="1462"/>
      <c r="H20" s="1459"/>
      <c r="I20" s="1460"/>
      <c r="J20" s="1460"/>
      <c r="K20" s="1460"/>
      <c r="L20" s="1460"/>
      <c r="M20" s="1460"/>
      <c r="N20" s="1460"/>
      <c r="O20" s="1745">
        <v>4</v>
      </c>
    </row>
    <row r="21" spans="1:15">
      <c r="A21" s="1741">
        <v>5</v>
      </c>
      <c r="B21" s="488" t="s">
        <v>1812</v>
      </c>
      <c r="C21" s="1463"/>
      <c r="D21" s="1463"/>
      <c r="E21" s="1463"/>
      <c r="F21" s="1464"/>
      <c r="G21" s="1465"/>
      <c r="H21" s="1466"/>
      <c r="I21" s="1463"/>
      <c r="J21" s="1463"/>
      <c r="K21" s="1463"/>
      <c r="L21" s="1463"/>
      <c r="M21" s="1463"/>
      <c r="N21" s="1463"/>
      <c r="O21" s="1744">
        <v>5</v>
      </c>
    </row>
    <row r="22" spans="1:15">
      <c r="A22" s="1742">
        <v>6</v>
      </c>
      <c r="B22" s="1213"/>
      <c r="C22" s="1467"/>
      <c r="D22" s="1468"/>
      <c r="E22" s="1468"/>
      <c r="F22" s="1469"/>
      <c r="G22" s="1470"/>
      <c r="H22" s="1467"/>
      <c r="I22" s="1468"/>
      <c r="J22" s="1468"/>
      <c r="K22" s="1468"/>
      <c r="L22" s="1468"/>
      <c r="M22" s="1468"/>
      <c r="N22" s="1468"/>
      <c r="O22" s="1745">
        <v>6</v>
      </c>
    </row>
    <row r="23" spans="1:15">
      <c r="A23" s="1743">
        <v>7</v>
      </c>
      <c r="B23" s="1213" t="s">
        <v>1813</v>
      </c>
      <c r="C23" s="1460"/>
      <c r="D23" s="1460"/>
      <c r="E23" s="1460"/>
      <c r="F23" s="1461"/>
      <c r="G23" s="1462"/>
      <c r="H23" s="1459"/>
      <c r="I23" s="1460"/>
      <c r="J23" s="1460"/>
      <c r="K23" s="1460"/>
      <c r="L23" s="1460"/>
      <c r="M23" s="1460"/>
      <c r="N23" s="1460"/>
      <c r="O23" s="1745">
        <v>7</v>
      </c>
    </row>
    <row r="24" spans="1:15">
      <c r="A24" s="1740">
        <v>8</v>
      </c>
      <c r="B24" s="1213"/>
      <c r="C24" s="1471"/>
      <c r="D24" s="1472"/>
      <c r="E24" s="1472"/>
      <c r="F24" s="1473"/>
      <c r="G24" s="1474"/>
      <c r="H24" s="1471"/>
      <c r="I24" s="1472"/>
      <c r="J24" s="1472"/>
      <c r="K24" s="1472"/>
      <c r="L24" s="1472"/>
      <c r="M24" s="1472"/>
      <c r="N24" s="1472"/>
      <c r="O24" s="1745">
        <v>8</v>
      </c>
    </row>
    <row r="25" spans="1:15">
      <c r="A25" s="1740">
        <v>9</v>
      </c>
      <c r="B25" s="488"/>
      <c r="C25" s="1463"/>
      <c r="D25" s="1463"/>
      <c r="E25" s="1463"/>
      <c r="F25" s="1464"/>
      <c r="G25" s="1465"/>
      <c r="H25" s="1466"/>
      <c r="I25" s="1463"/>
      <c r="J25" s="1463"/>
      <c r="K25" s="1463"/>
      <c r="L25" s="1463"/>
      <c r="M25" s="1463"/>
      <c r="N25" s="1463"/>
      <c r="O25" s="1744">
        <v>9</v>
      </c>
    </row>
    <row r="26" spans="1:15">
      <c r="A26" s="1737" t="s">
        <v>1860</v>
      </c>
      <c r="B26" s="515"/>
      <c r="C26" s="1472"/>
      <c r="D26" s="1472"/>
      <c r="E26" s="1472"/>
      <c r="F26" s="1473"/>
      <c r="G26" s="1474"/>
      <c r="H26" s="1471"/>
      <c r="I26" s="1472"/>
      <c r="J26" s="1472"/>
      <c r="K26" s="1472"/>
      <c r="L26" s="1472"/>
      <c r="M26" s="1472"/>
      <c r="N26" s="1472"/>
      <c r="O26" s="1230" t="s">
        <v>1860</v>
      </c>
    </row>
    <row r="27" spans="1:15">
      <c r="A27" s="1737" t="s">
        <v>1861</v>
      </c>
      <c r="B27" s="515"/>
      <c r="C27" s="1472"/>
      <c r="D27" s="1472"/>
      <c r="E27" s="1472"/>
      <c r="F27" s="1473"/>
      <c r="G27" s="1474"/>
      <c r="H27" s="1471"/>
      <c r="I27" s="1472"/>
      <c r="J27" s="1472"/>
      <c r="K27" s="1472"/>
      <c r="L27" s="1472"/>
      <c r="M27" s="1472"/>
      <c r="N27" s="1472"/>
      <c r="O27" s="1230" t="s">
        <v>1861</v>
      </c>
    </row>
    <row r="28" spans="1:15">
      <c r="A28" s="1737" t="s">
        <v>1862</v>
      </c>
      <c r="B28" s="515"/>
      <c r="C28" s="1472"/>
      <c r="D28" s="1472"/>
      <c r="E28" s="1472"/>
      <c r="F28" s="1473"/>
      <c r="G28" s="1474"/>
      <c r="H28" s="1471"/>
      <c r="I28" s="1472"/>
      <c r="J28" s="1472"/>
      <c r="K28" s="1472"/>
      <c r="L28" s="1472"/>
      <c r="M28" s="1472"/>
      <c r="N28" s="1472"/>
      <c r="O28" s="1230" t="s">
        <v>1862</v>
      </c>
    </row>
    <row r="29" spans="1:15">
      <c r="A29" s="1737" t="s">
        <v>1863</v>
      </c>
      <c r="B29" s="515"/>
      <c r="C29" s="1472"/>
      <c r="D29" s="1472"/>
      <c r="E29" s="1472"/>
      <c r="F29" s="1473"/>
      <c r="G29" s="1474"/>
      <c r="H29" s="1471"/>
      <c r="I29" s="1472"/>
      <c r="J29" s="1472"/>
      <c r="K29" s="1472"/>
      <c r="L29" s="1472"/>
      <c r="M29" s="1472"/>
      <c r="N29" s="1472"/>
      <c r="O29" s="1230" t="s">
        <v>1863</v>
      </c>
    </row>
    <row r="30" spans="1:15">
      <c r="A30" s="1737" t="s">
        <v>1864</v>
      </c>
      <c r="B30" s="515"/>
      <c r="C30" s="1472"/>
      <c r="D30" s="1472"/>
      <c r="E30" s="1472"/>
      <c r="F30" s="1473"/>
      <c r="G30" s="1474"/>
      <c r="H30" s="1471"/>
      <c r="I30" s="1472"/>
      <c r="J30" s="1472"/>
      <c r="K30" s="1472"/>
      <c r="L30" s="1472"/>
      <c r="M30" s="1472"/>
      <c r="N30" s="1472"/>
      <c r="O30" s="1230" t="s">
        <v>1864</v>
      </c>
    </row>
    <row r="31" spans="1:15">
      <c r="A31" s="1737" t="s">
        <v>1865</v>
      </c>
      <c r="B31" s="515" t="s">
        <v>2497</v>
      </c>
      <c r="C31" s="1472"/>
      <c r="D31" s="1472"/>
      <c r="E31" s="1472"/>
      <c r="F31" s="1473"/>
      <c r="G31" s="1474"/>
      <c r="H31" s="1471"/>
      <c r="I31" s="1472"/>
      <c r="J31" s="1472"/>
      <c r="K31" s="1472"/>
      <c r="L31" s="1472"/>
      <c r="M31" s="1472"/>
      <c r="N31" s="1472"/>
      <c r="O31" s="1230" t="s">
        <v>1865</v>
      </c>
    </row>
    <row r="32" spans="1:15">
      <c r="A32" s="1735" t="s">
        <v>1866</v>
      </c>
      <c r="B32" s="1213"/>
      <c r="C32" s="1460"/>
      <c r="D32" s="1460"/>
      <c r="E32" s="1460"/>
      <c r="F32" s="1461"/>
      <c r="G32" s="1462"/>
      <c r="H32" s="1459"/>
      <c r="I32" s="1460"/>
      <c r="J32" s="1460"/>
      <c r="K32" s="1460"/>
      <c r="L32" s="1460"/>
      <c r="M32" s="1460"/>
      <c r="N32" s="1460"/>
      <c r="O32" s="1222" t="s">
        <v>1866</v>
      </c>
    </row>
    <row r="33" spans="1:15">
      <c r="A33" s="1736" t="s">
        <v>1867</v>
      </c>
      <c r="B33" s="1213" t="s">
        <v>1814</v>
      </c>
      <c r="C33" s="1460"/>
      <c r="D33" s="1460"/>
      <c r="E33" s="1460"/>
      <c r="F33" s="1461"/>
      <c r="G33" s="1462"/>
      <c r="H33" s="1459"/>
      <c r="I33" s="1460"/>
      <c r="J33" s="1460"/>
      <c r="K33" s="1460"/>
      <c r="L33" s="1460"/>
      <c r="M33" s="1460"/>
      <c r="N33" s="1460"/>
      <c r="O33" s="1222" t="s">
        <v>1867</v>
      </c>
    </row>
    <row r="34" spans="1:15">
      <c r="A34" s="1737" t="s">
        <v>1868</v>
      </c>
      <c r="B34" s="1213" t="s">
        <v>1815</v>
      </c>
      <c r="C34" s="1460"/>
      <c r="D34" s="1460"/>
      <c r="E34" s="1460"/>
      <c r="F34" s="1461"/>
      <c r="G34" s="1462"/>
      <c r="H34" s="1459"/>
      <c r="I34" s="1460"/>
      <c r="J34" s="1460"/>
      <c r="K34" s="1460"/>
      <c r="L34" s="1460"/>
      <c r="M34" s="1460"/>
      <c r="N34" s="1460"/>
      <c r="O34" s="1222" t="s">
        <v>1868</v>
      </c>
    </row>
    <row r="35" spans="1:15">
      <c r="A35" s="1734" t="s">
        <v>1869</v>
      </c>
      <c r="B35" s="488" t="s">
        <v>1816</v>
      </c>
      <c r="C35" s="1463"/>
      <c r="D35" s="1463"/>
      <c r="E35" s="1463"/>
      <c r="F35" s="1464"/>
      <c r="G35" s="1465"/>
      <c r="H35" s="1466"/>
      <c r="I35" s="1463"/>
      <c r="J35" s="1463"/>
      <c r="K35" s="1463"/>
      <c r="L35" s="1463"/>
      <c r="M35" s="1463"/>
      <c r="N35" s="1463"/>
      <c r="O35" s="1329" t="s">
        <v>1869</v>
      </c>
    </row>
    <row r="36" spans="1:15">
      <c r="A36" s="1737" t="s">
        <v>1870</v>
      </c>
      <c r="B36" s="515"/>
      <c r="C36" s="1472"/>
      <c r="D36" s="1472"/>
      <c r="E36" s="1472"/>
      <c r="F36" s="1473"/>
      <c r="G36" s="1474"/>
      <c r="H36" s="1471"/>
      <c r="I36" s="1472"/>
      <c r="J36" s="1472"/>
      <c r="K36" s="1472"/>
      <c r="L36" s="1472"/>
      <c r="M36" s="1472"/>
      <c r="N36" s="1472"/>
      <c r="O36" s="1230" t="s">
        <v>1870</v>
      </c>
    </row>
    <row r="37" spans="1:15">
      <c r="A37" s="1735" t="s">
        <v>638</v>
      </c>
      <c r="B37" s="1213" t="s">
        <v>1817</v>
      </c>
      <c r="C37" s="1460"/>
      <c r="D37" s="1460"/>
      <c r="E37" s="1460"/>
      <c r="F37" s="1461"/>
      <c r="G37" s="1462"/>
      <c r="H37" s="1459"/>
      <c r="I37" s="1460"/>
      <c r="J37" s="1460"/>
      <c r="K37" s="1460"/>
      <c r="L37" s="1460"/>
      <c r="M37" s="1460"/>
      <c r="N37" s="1460"/>
      <c r="O37" s="1222" t="s">
        <v>638</v>
      </c>
    </row>
    <row r="38" spans="1:15">
      <c r="A38" s="1737" t="s">
        <v>639</v>
      </c>
      <c r="B38" s="1213"/>
      <c r="C38" s="1460"/>
      <c r="D38" s="1460"/>
      <c r="E38" s="1460"/>
      <c r="F38" s="1461"/>
      <c r="G38" s="1462"/>
      <c r="H38" s="1459"/>
      <c r="I38" s="1460"/>
      <c r="J38" s="1460"/>
      <c r="K38" s="1460"/>
      <c r="L38" s="1460"/>
      <c r="M38" s="1460"/>
      <c r="N38" s="1460"/>
      <c r="O38" s="1222" t="s">
        <v>639</v>
      </c>
    </row>
    <row r="39" spans="1:15">
      <c r="A39" s="1734" t="s">
        <v>640</v>
      </c>
      <c r="B39" s="488"/>
      <c r="C39" s="1463"/>
      <c r="D39" s="1463"/>
      <c r="E39" s="1463"/>
      <c r="F39" s="1464"/>
      <c r="G39" s="1465"/>
      <c r="H39" s="1466"/>
      <c r="I39" s="1463"/>
      <c r="J39" s="1463"/>
      <c r="K39" s="1463"/>
      <c r="L39" s="1463"/>
      <c r="M39" s="1463"/>
      <c r="N39" s="1463"/>
      <c r="O39" s="1329" t="s">
        <v>640</v>
      </c>
    </row>
    <row r="40" spans="1:15">
      <c r="A40" s="1737" t="s">
        <v>641</v>
      </c>
      <c r="B40" s="515"/>
      <c r="C40" s="1472"/>
      <c r="D40" s="1472"/>
      <c r="E40" s="1472"/>
      <c r="F40" s="1473"/>
      <c r="G40" s="1474"/>
      <c r="H40" s="1471"/>
      <c r="I40" s="1472"/>
      <c r="J40" s="1472"/>
      <c r="K40" s="1472"/>
      <c r="L40" s="1472"/>
      <c r="M40" s="1472"/>
      <c r="N40" s="1472"/>
      <c r="O40" s="1230" t="s">
        <v>641</v>
      </c>
    </row>
    <row r="41" spans="1:15">
      <c r="A41" s="1737" t="s">
        <v>642</v>
      </c>
      <c r="B41" s="515"/>
      <c r="C41" s="1472"/>
      <c r="D41" s="1472"/>
      <c r="E41" s="1472"/>
      <c r="F41" s="1473"/>
      <c r="G41" s="1474"/>
      <c r="H41" s="1471"/>
      <c r="I41" s="1472"/>
      <c r="J41" s="1472"/>
      <c r="K41" s="1472"/>
      <c r="L41" s="1472"/>
      <c r="M41" s="1472"/>
      <c r="N41" s="1472"/>
      <c r="O41" s="1230" t="s">
        <v>642</v>
      </c>
    </row>
    <row r="42" spans="1:15">
      <c r="A42" s="1737" t="s">
        <v>643</v>
      </c>
      <c r="B42" s="515"/>
      <c r="C42" s="1472"/>
      <c r="D42" s="1472"/>
      <c r="E42" s="1472"/>
      <c r="F42" s="1473"/>
      <c r="G42" s="1474"/>
      <c r="H42" s="1471"/>
      <c r="I42" s="1472"/>
      <c r="J42" s="1472"/>
      <c r="K42" s="1472"/>
      <c r="L42" s="1472"/>
      <c r="M42" s="1472"/>
      <c r="N42" s="1472"/>
      <c r="O42" s="1230" t="s">
        <v>643</v>
      </c>
    </row>
    <row r="43" spans="1:15">
      <c r="A43" s="1737" t="s">
        <v>644</v>
      </c>
      <c r="B43" s="515"/>
      <c r="C43" s="1472"/>
      <c r="D43" s="1472"/>
      <c r="E43" s="1472"/>
      <c r="F43" s="1473"/>
      <c r="G43" s="1474"/>
      <c r="H43" s="1471"/>
      <c r="I43" s="1472"/>
      <c r="J43" s="1472"/>
      <c r="K43" s="1472"/>
      <c r="L43" s="1472"/>
      <c r="M43" s="1472"/>
      <c r="N43" s="1472"/>
      <c r="O43" s="1230" t="s">
        <v>644</v>
      </c>
    </row>
    <row r="44" spans="1:15">
      <c r="A44" s="1737" t="s">
        <v>2537</v>
      </c>
      <c r="B44" s="515" t="s">
        <v>2497</v>
      </c>
      <c r="C44" s="1472"/>
      <c r="D44" s="1472"/>
      <c r="E44" s="1472"/>
      <c r="F44" s="1473"/>
      <c r="G44" s="1474"/>
      <c r="H44" s="1471"/>
      <c r="I44" s="1472"/>
      <c r="J44" s="1472"/>
      <c r="K44" s="1472"/>
      <c r="L44" s="1472"/>
      <c r="M44" s="1472"/>
      <c r="N44" s="1472"/>
      <c r="O44" s="1230" t="s">
        <v>2537</v>
      </c>
    </row>
    <row r="45" spans="1:15">
      <c r="A45" s="1734" t="s">
        <v>2538</v>
      </c>
      <c r="B45" s="488" t="s">
        <v>1818</v>
      </c>
      <c r="C45" s="266"/>
      <c r="D45" s="269"/>
      <c r="E45" s="269"/>
      <c r="F45" s="300"/>
      <c r="G45" s="268"/>
      <c r="H45" s="266"/>
      <c r="I45" s="269"/>
      <c r="J45" s="269"/>
      <c r="K45" s="269"/>
      <c r="L45" s="269"/>
      <c r="M45" s="269"/>
      <c r="N45" s="269"/>
      <c r="O45" s="1329" t="s">
        <v>2538</v>
      </c>
    </row>
    <row r="46" spans="1:15">
      <c r="A46" s="1735" t="s">
        <v>2539</v>
      </c>
      <c r="B46" s="1213"/>
      <c r="C46" s="1460"/>
      <c r="D46" s="1460"/>
      <c r="E46" s="1460"/>
      <c r="F46" s="1461"/>
      <c r="G46" s="1462"/>
      <c r="H46" s="1459"/>
      <c r="I46" s="1460"/>
      <c r="J46" s="1460"/>
      <c r="K46" s="1460"/>
      <c r="L46" s="1460"/>
      <c r="M46" s="1460"/>
      <c r="N46" s="1460"/>
      <c r="O46" s="1222" t="s">
        <v>2539</v>
      </c>
    </row>
    <row r="47" spans="1:15">
      <c r="A47" s="1736" t="s">
        <v>2540</v>
      </c>
      <c r="B47" s="1213" t="s">
        <v>1819</v>
      </c>
      <c r="C47" s="1460"/>
      <c r="D47" s="1460"/>
      <c r="E47" s="1460"/>
      <c r="F47" s="1461"/>
      <c r="G47" s="1462"/>
      <c r="H47" s="1459"/>
      <c r="I47" s="1460"/>
      <c r="J47" s="1460"/>
      <c r="K47" s="1460"/>
      <c r="L47" s="1460"/>
      <c r="M47" s="1460"/>
      <c r="N47" s="1460"/>
      <c r="O47" s="1222" t="s">
        <v>2540</v>
      </c>
    </row>
    <row r="48" spans="1:15">
      <c r="A48" s="1737" t="s">
        <v>2541</v>
      </c>
      <c r="B48" s="1213" t="s">
        <v>1820</v>
      </c>
      <c r="C48" s="367"/>
      <c r="D48" s="406"/>
      <c r="E48" s="406"/>
      <c r="F48" s="321"/>
      <c r="G48" s="100"/>
      <c r="H48" s="367"/>
      <c r="I48" s="406"/>
      <c r="J48" s="406"/>
      <c r="K48" s="406"/>
      <c r="L48" s="406"/>
      <c r="M48" s="406"/>
      <c r="N48" s="406"/>
      <c r="O48" s="1222" t="s">
        <v>2541</v>
      </c>
    </row>
    <row r="49" spans="1:15">
      <c r="A49" s="1734" t="s">
        <v>2542</v>
      </c>
      <c r="B49" s="488" t="s">
        <v>1821</v>
      </c>
      <c r="C49" s="1463"/>
      <c r="D49" s="1463"/>
      <c r="E49" s="1463"/>
      <c r="F49" s="1464"/>
      <c r="G49" s="1465"/>
      <c r="H49" s="1466"/>
      <c r="I49" s="1463"/>
      <c r="J49" s="1463"/>
      <c r="K49" s="1463"/>
      <c r="L49" s="1463"/>
      <c r="M49" s="1463"/>
      <c r="N49" s="1463"/>
      <c r="O49" s="1329" t="s">
        <v>2542</v>
      </c>
    </row>
    <row r="50" spans="1:15">
      <c r="A50" s="1737" t="s">
        <v>2543</v>
      </c>
      <c r="B50" s="515" t="s">
        <v>1822</v>
      </c>
      <c r="C50" s="1472"/>
      <c r="D50" s="1472"/>
      <c r="E50" s="1472"/>
      <c r="F50" s="1473"/>
      <c r="G50" s="1474"/>
      <c r="H50" s="1471"/>
      <c r="I50" s="1472"/>
      <c r="J50" s="1472"/>
      <c r="K50" s="1472"/>
      <c r="L50" s="1472"/>
      <c r="M50" s="1472"/>
      <c r="N50" s="1472"/>
      <c r="O50" s="1230" t="s">
        <v>2543</v>
      </c>
    </row>
    <row r="51" spans="1:15">
      <c r="A51" s="1737" t="s">
        <v>2544</v>
      </c>
      <c r="B51" s="515" t="s">
        <v>1823</v>
      </c>
      <c r="C51" s="1472"/>
      <c r="D51" s="1472"/>
      <c r="E51" s="1472"/>
      <c r="F51" s="1473"/>
      <c r="G51" s="1474"/>
      <c r="H51" s="1471"/>
      <c r="I51" s="1472"/>
      <c r="J51" s="1472"/>
      <c r="K51" s="1472"/>
      <c r="L51" s="1472"/>
      <c r="M51" s="1472"/>
      <c r="N51" s="1472"/>
      <c r="O51" s="1230" t="s">
        <v>2544</v>
      </c>
    </row>
    <row r="52" spans="1:15">
      <c r="A52" s="1738"/>
      <c r="B52" s="1223" t="s">
        <v>5591</v>
      </c>
      <c r="C52" s="1475"/>
      <c r="D52" s="1476"/>
      <c r="E52" s="1476"/>
      <c r="F52" s="1477"/>
      <c r="G52" s="1478"/>
      <c r="H52" s="1476"/>
      <c r="I52" s="1476"/>
      <c r="J52" s="1476"/>
      <c r="K52" s="1476"/>
      <c r="L52" s="1476"/>
      <c r="M52" s="1476"/>
      <c r="N52" s="1479"/>
      <c r="O52" s="1210"/>
    </row>
    <row r="53" spans="1:15">
      <c r="A53" s="1734" t="s">
        <v>2545</v>
      </c>
      <c r="B53" s="488" t="s">
        <v>1824</v>
      </c>
      <c r="C53" s="1463"/>
      <c r="D53" s="1463"/>
      <c r="E53" s="1463"/>
      <c r="F53" s="1464"/>
      <c r="G53" s="1465"/>
      <c r="H53" s="1466"/>
      <c r="I53" s="1463"/>
      <c r="J53" s="1463"/>
      <c r="K53" s="1463"/>
      <c r="L53" s="1463"/>
      <c r="M53" s="1463"/>
      <c r="N53" s="1463"/>
      <c r="O53" s="1329" t="s">
        <v>2545</v>
      </c>
    </row>
    <row r="54" spans="1:15">
      <c r="A54" s="1737" t="s">
        <v>2546</v>
      </c>
      <c r="B54" s="515" t="s">
        <v>1825</v>
      </c>
      <c r="C54" s="1472"/>
      <c r="D54" s="1472"/>
      <c r="E54" s="1472"/>
      <c r="F54" s="1473"/>
      <c r="G54" s="1474"/>
      <c r="H54" s="1471"/>
      <c r="I54" s="1472"/>
      <c r="J54" s="1472"/>
      <c r="K54" s="1472"/>
      <c r="L54" s="1472"/>
      <c r="M54" s="1472"/>
      <c r="N54" s="1472"/>
      <c r="O54" s="1230" t="s">
        <v>2546</v>
      </c>
    </row>
    <row r="55" spans="1:15">
      <c r="A55" s="1737" t="s">
        <v>2547</v>
      </c>
      <c r="B55" s="515" t="s">
        <v>1826</v>
      </c>
      <c r="C55" s="1472"/>
      <c r="D55" s="1472"/>
      <c r="E55" s="1472"/>
      <c r="F55" s="1473"/>
      <c r="G55" s="1474"/>
      <c r="H55" s="1471"/>
      <c r="I55" s="1472"/>
      <c r="J55" s="1472"/>
      <c r="K55" s="1472"/>
      <c r="L55" s="1472"/>
      <c r="M55" s="1472"/>
      <c r="N55" s="1472"/>
      <c r="O55" s="1230" t="s">
        <v>2547</v>
      </c>
    </row>
    <row r="56" spans="1:15">
      <c r="A56" s="1737" t="s">
        <v>2548</v>
      </c>
      <c r="B56" s="515" t="s">
        <v>1827</v>
      </c>
      <c r="C56" s="1472"/>
      <c r="D56" s="1472"/>
      <c r="E56" s="1472"/>
      <c r="F56" s="1473"/>
      <c r="G56" s="1474"/>
      <c r="H56" s="1471"/>
      <c r="I56" s="1472"/>
      <c r="J56" s="1472"/>
      <c r="K56" s="1472"/>
      <c r="L56" s="1472"/>
      <c r="M56" s="1472"/>
      <c r="N56" s="1472"/>
      <c r="O56" s="1230" t="s">
        <v>2548</v>
      </c>
    </row>
    <row r="57" spans="1:15">
      <c r="A57" s="1734" t="s">
        <v>2549</v>
      </c>
      <c r="B57" s="488" t="s">
        <v>1818</v>
      </c>
      <c r="C57" s="273"/>
      <c r="D57" s="272"/>
      <c r="E57" s="272"/>
      <c r="F57" s="303"/>
      <c r="G57" s="271"/>
      <c r="H57" s="273"/>
      <c r="I57" s="272"/>
      <c r="J57" s="272"/>
      <c r="K57" s="272"/>
      <c r="L57" s="272"/>
      <c r="M57" s="272"/>
      <c r="N57" s="272"/>
      <c r="O57" s="1329" t="s">
        <v>2549</v>
      </c>
    </row>
    <row r="58" spans="1:15">
      <c r="A58" s="1735" t="s">
        <v>2550</v>
      </c>
      <c r="C58" s="1459"/>
      <c r="D58" s="1460"/>
      <c r="E58" s="1460"/>
      <c r="F58" s="1461"/>
      <c r="G58" s="1462"/>
      <c r="H58" s="1459"/>
      <c r="I58" s="1460"/>
      <c r="J58" s="1460"/>
      <c r="K58" s="1460"/>
      <c r="L58" s="1460"/>
      <c r="M58" s="1460"/>
      <c r="N58" s="1460"/>
      <c r="O58" s="1222" t="s">
        <v>2550</v>
      </c>
    </row>
    <row r="59" spans="1:15">
      <c r="A59" s="1736" t="s">
        <v>2551</v>
      </c>
      <c r="B59" s="1213" t="s">
        <v>1819</v>
      </c>
      <c r="C59" s="1460"/>
      <c r="D59" s="1460"/>
      <c r="E59" s="1460"/>
      <c r="F59" s="1461"/>
      <c r="G59" s="1462"/>
      <c r="H59" s="1459"/>
      <c r="I59" s="1460"/>
      <c r="J59" s="1460"/>
      <c r="K59" s="1460"/>
      <c r="L59" s="1460"/>
      <c r="M59" s="1460"/>
      <c r="N59" s="1460"/>
      <c r="O59" s="1222" t="s">
        <v>2551</v>
      </c>
    </row>
    <row r="60" spans="1:15">
      <c r="A60" s="1737" t="s">
        <v>2552</v>
      </c>
      <c r="B60" s="1213" t="s">
        <v>1820</v>
      </c>
      <c r="C60" s="367"/>
      <c r="D60" s="406"/>
      <c r="E60" s="406"/>
      <c r="F60" s="321"/>
      <c r="G60" s="100"/>
      <c r="H60" s="367"/>
      <c r="I60" s="406"/>
      <c r="J60" s="406"/>
      <c r="K60" s="406"/>
      <c r="L60" s="406"/>
      <c r="M60" s="406"/>
      <c r="N60" s="406"/>
      <c r="O60" s="1222" t="s">
        <v>2552</v>
      </c>
    </row>
    <row r="61" spans="1:15">
      <c r="A61" s="1734" t="s">
        <v>2553</v>
      </c>
      <c r="B61" s="488" t="s">
        <v>1821</v>
      </c>
      <c r="C61" s="1463"/>
      <c r="D61" s="1463"/>
      <c r="E61" s="1463"/>
      <c r="F61" s="1464"/>
      <c r="G61" s="1465"/>
      <c r="H61" s="1466"/>
      <c r="I61" s="1463"/>
      <c r="J61" s="1463"/>
      <c r="K61" s="1463"/>
      <c r="L61" s="1463"/>
      <c r="M61" s="1463"/>
      <c r="N61" s="1463"/>
      <c r="O61" s="1329" t="s">
        <v>2553</v>
      </c>
    </row>
    <row r="62" spans="1:15">
      <c r="A62" s="1737" t="s">
        <v>2554</v>
      </c>
      <c r="B62" s="515" t="s">
        <v>1822</v>
      </c>
      <c r="C62" s="1472"/>
      <c r="D62" s="1472"/>
      <c r="E62" s="1472"/>
      <c r="F62" s="1473"/>
      <c r="G62" s="1474"/>
      <c r="H62" s="1471"/>
      <c r="I62" s="1472"/>
      <c r="J62" s="1472"/>
      <c r="K62" s="1472"/>
      <c r="L62" s="1472"/>
      <c r="M62" s="1472"/>
      <c r="N62" s="1472"/>
      <c r="O62" s="1230" t="s">
        <v>2554</v>
      </c>
    </row>
    <row r="63" spans="1:15" ht="15.75" thickBot="1">
      <c r="A63" s="1739" t="s">
        <v>2555</v>
      </c>
      <c r="B63" s="1330" t="s">
        <v>1823</v>
      </c>
      <c r="C63" s="538"/>
      <c r="D63" s="1458"/>
      <c r="E63" s="1458"/>
      <c r="F63" s="536"/>
      <c r="G63" s="1457"/>
      <c r="H63" s="538"/>
      <c r="I63" s="1458"/>
      <c r="J63" s="1458"/>
      <c r="K63" s="1458"/>
      <c r="L63" s="1458"/>
      <c r="M63" s="1458"/>
      <c r="N63" s="1458"/>
      <c r="O63" s="1331" t="s">
        <v>2555</v>
      </c>
    </row>
    <row r="64" spans="1:15">
      <c r="A64" s="9" t="s">
        <v>1828</v>
      </c>
      <c r="G64" s="9" t="s">
        <v>1828</v>
      </c>
    </row>
    <row r="65" spans="1:15">
      <c r="A65" s="12" t="s">
        <v>1829</v>
      </c>
      <c r="B65" s="12"/>
      <c r="C65" s="12"/>
      <c r="D65" s="12"/>
      <c r="E65" s="12"/>
      <c r="F65" s="12"/>
      <c r="G65" s="12" t="s">
        <v>1830</v>
      </c>
      <c r="H65" s="12"/>
      <c r="I65" s="12"/>
      <c r="J65" s="12"/>
      <c r="K65" s="12"/>
      <c r="L65" s="12"/>
      <c r="M65" s="12"/>
      <c r="N65" s="12"/>
      <c r="O65" s="12"/>
    </row>
    <row r="68" spans="1:15">
      <c r="A68"/>
      <c r="B68"/>
      <c r="C68"/>
      <c r="D68"/>
      <c r="E68"/>
      <c r="F68"/>
      <c r="G68"/>
      <c r="H68"/>
      <c r="I68"/>
      <c r="J68"/>
      <c r="K68"/>
      <c r="L68"/>
      <c r="M68"/>
      <c r="N68"/>
      <c r="O68"/>
    </row>
    <row r="69" spans="1:15">
      <c r="A69"/>
      <c r="B69"/>
      <c r="C69"/>
      <c r="D69"/>
      <c r="E69"/>
      <c r="F69"/>
      <c r="G69"/>
      <c r="H69"/>
      <c r="I69"/>
      <c r="J69"/>
      <c r="K69"/>
      <c r="L69"/>
      <c r="M69"/>
      <c r="N69"/>
      <c r="O69"/>
    </row>
    <row r="70" spans="1:15">
      <c r="A70"/>
      <c r="B70"/>
      <c r="C70"/>
      <c r="D70"/>
      <c r="E70"/>
      <c r="F70"/>
      <c r="G70"/>
      <c r="H70"/>
      <c r="I70"/>
      <c r="J70"/>
      <c r="K70"/>
      <c r="L70"/>
      <c r="M70"/>
      <c r="N70"/>
      <c r="O70"/>
    </row>
    <row r="71" spans="1:15">
      <c r="A71" s="68"/>
      <c r="B71" s="68"/>
      <c r="C71" s="68"/>
      <c r="D71" s="68"/>
      <c r="E71" s="68"/>
      <c r="F71" s="68"/>
      <c r="G71" s="68"/>
      <c r="H71" s="68"/>
      <c r="I71" s="68"/>
      <c r="J71" s="68"/>
      <c r="K71" s="68"/>
      <c r="L71" s="68"/>
      <c r="M71" s="68"/>
      <c r="N71" s="68"/>
      <c r="O71" s="68"/>
    </row>
    <row r="72" spans="1:15">
      <c r="A72" s="68"/>
      <c r="B72" s="68"/>
      <c r="C72" s="68"/>
      <c r="D72" s="68"/>
      <c r="E72" s="68"/>
      <c r="F72" s="68"/>
      <c r="G72" s="68"/>
      <c r="H72" s="68"/>
      <c r="I72" s="68"/>
      <c r="J72" s="68"/>
      <c r="K72" s="68"/>
      <c r="L72" s="68"/>
      <c r="M72" s="68"/>
      <c r="N72" s="68"/>
      <c r="O72" s="68"/>
    </row>
  </sheetData>
  <mergeCells count="11">
    <mergeCell ref="M1:N1"/>
    <mergeCell ref="M3:N3"/>
    <mergeCell ref="G5:J9"/>
    <mergeCell ref="A6:C7"/>
    <mergeCell ref="D6:F10"/>
    <mergeCell ref="K6:O7"/>
    <mergeCell ref="K8:O9"/>
    <mergeCell ref="A9:C12"/>
    <mergeCell ref="G10:J13"/>
    <mergeCell ref="K10:O11"/>
    <mergeCell ref="D11:F13"/>
  </mergeCells>
  <printOptions horizontalCentered="1" verticalCentered="1"/>
  <pageMargins left="0.5" right="0.5" top="0.5" bottom="0.5" header="0.5" footer="0.5"/>
  <pageSetup scale="70" orientation="portrait" horizontalDpi="300" verticalDpi="300" r:id="rId1"/>
  <headerFooter alignWithMargins="0"/>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dimension ref="A1:H151"/>
  <sheetViews>
    <sheetView defaultGridColor="0" view="pageBreakPreview" topLeftCell="A37" colorId="22" zoomScale="60" zoomScaleNormal="85" workbookViewId="0">
      <selection activeCell="C41" sqref="C41"/>
    </sheetView>
  </sheetViews>
  <sheetFormatPr defaultColWidth="9.6640625" defaultRowHeight="15"/>
  <cols>
    <col min="1" max="1" width="4.6640625" style="9" customWidth="1"/>
    <col min="2" max="2" width="45.6640625" style="9" customWidth="1"/>
    <col min="3" max="4" width="12.6640625" style="9" customWidth="1"/>
    <col min="5" max="5" width="10.33203125" style="9" customWidth="1"/>
    <col min="6" max="6" width="12.6640625" style="9" customWidth="1"/>
    <col min="7" max="7" width="18.88671875" style="9" customWidth="1"/>
    <col min="8" max="16384" width="9.6640625" style="9"/>
  </cols>
  <sheetData>
    <row r="1" spans="1:8">
      <c r="A1" s="896" t="s">
        <v>5587</v>
      </c>
      <c r="B1" s="897"/>
      <c r="C1" s="899" t="s">
        <v>3512</v>
      </c>
      <c r="D1" s="899"/>
      <c r="E1" s="2670" t="s">
        <v>1917</v>
      </c>
      <c r="F1" s="2675"/>
      <c r="G1" s="1917" t="s">
        <v>1918</v>
      </c>
      <c r="H1" s="17"/>
    </row>
    <row r="2" spans="1:8">
      <c r="A2" s="71" t="str">
        <f>'Data Sheet'!$C$25</f>
        <v xml:space="preserve"> Niagara Mohawk Power Corporation </v>
      </c>
      <c r="B2" s="901"/>
      <c r="C2" s="9" t="s">
        <v>5605</v>
      </c>
      <c r="E2" s="2668" t="s">
        <v>1919</v>
      </c>
      <c r="F2" s="2676"/>
      <c r="G2" s="1224"/>
      <c r="H2" s="17"/>
    </row>
    <row r="3" spans="1:8" ht="15" customHeight="1">
      <c r="A3" s="904"/>
      <c r="B3" s="905"/>
      <c r="C3" s="514" t="s">
        <v>5604</v>
      </c>
      <c r="D3" s="514"/>
      <c r="E3" s="2677" t="str">
        <f>'Data Sheet'!$C$40</f>
        <v>June 1, 2015</v>
      </c>
      <c r="F3" s="2678"/>
      <c r="G3" s="1409" t="str">
        <f>'Data Sheet'!$C$38</f>
        <v>December 31, 2014</v>
      </c>
      <c r="H3" s="17"/>
    </row>
    <row r="4" spans="1:8" ht="15" customHeight="1">
      <c r="A4" s="1289" t="s">
        <v>566</v>
      </c>
      <c r="B4" s="1290"/>
      <c r="C4" s="1290"/>
      <c r="D4" s="1290"/>
      <c r="E4" s="1290"/>
      <c r="F4" s="1290"/>
      <c r="G4" s="1291"/>
      <c r="H4" s="17"/>
    </row>
    <row r="5" spans="1:8">
      <c r="A5" s="900"/>
      <c r="B5" s="1300" t="s">
        <v>567</v>
      </c>
      <c r="C5" s="1300" t="s">
        <v>2497</v>
      </c>
      <c r="D5" s="1300" t="s">
        <v>1823</v>
      </c>
      <c r="E5" s="475" t="s">
        <v>568</v>
      </c>
      <c r="F5" s="901"/>
      <c r="G5" s="1210"/>
      <c r="H5" s="17"/>
    </row>
    <row r="6" spans="1:8">
      <c r="A6" s="900"/>
      <c r="B6" s="2674" t="s">
        <v>3773</v>
      </c>
      <c r="C6" s="1300" t="s">
        <v>1953</v>
      </c>
      <c r="D6" s="1300" t="s">
        <v>569</v>
      </c>
      <c r="E6" s="1303" t="s">
        <v>570</v>
      </c>
      <c r="F6" s="1304"/>
      <c r="G6" s="1210"/>
      <c r="H6" s="17"/>
    </row>
    <row r="7" spans="1:8">
      <c r="A7" s="900"/>
      <c r="B7" s="2674"/>
      <c r="C7" s="1300" t="s">
        <v>571</v>
      </c>
      <c r="D7" s="1300" t="s">
        <v>572</v>
      </c>
      <c r="E7" s="1300" t="s">
        <v>209</v>
      </c>
      <c r="F7" s="1213"/>
      <c r="G7" s="1224" t="s">
        <v>1949</v>
      </c>
      <c r="H7" s="17"/>
    </row>
    <row r="8" spans="1:8">
      <c r="A8" s="1668" t="s">
        <v>1843</v>
      </c>
      <c r="B8" s="2674"/>
      <c r="C8" s="475"/>
      <c r="D8" s="475"/>
      <c r="E8" s="1300" t="s">
        <v>573</v>
      </c>
      <c r="F8" s="1223" t="s">
        <v>1953</v>
      </c>
      <c r="G8" s="1224" t="s">
        <v>2684</v>
      </c>
      <c r="H8" s="17"/>
    </row>
    <row r="9" spans="1:8">
      <c r="A9" s="1666" t="s">
        <v>1846</v>
      </c>
      <c r="B9" s="1332" t="s">
        <v>3230</v>
      </c>
      <c r="C9" s="1307" t="s">
        <v>3231</v>
      </c>
      <c r="D9" s="1307" t="s">
        <v>3232</v>
      </c>
      <c r="E9" s="1307" t="s">
        <v>3233</v>
      </c>
      <c r="F9" s="1306" t="s">
        <v>2512</v>
      </c>
      <c r="G9" s="1333" t="s">
        <v>2513</v>
      </c>
      <c r="H9" s="17"/>
    </row>
    <row r="10" spans="1:8">
      <c r="A10" s="1668">
        <v>1</v>
      </c>
      <c r="B10" s="475"/>
      <c r="C10" s="362"/>
      <c r="D10" s="362"/>
      <c r="E10" s="475"/>
      <c r="F10" s="365"/>
      <c r="G10" s="366"/>
      <c r="H10" s="17"/>
    </row>
    <row r="11" spans="1:8">
      <c r="A11" s="1668">
        <v>2</v>
      </c>
      <c r="B11" s="475"/>
      <c r="C11" s="357"/>
      <c r="D11" s="357"/>
      <c r="E11" s="475"/>
      <c r="F11" s="367"/>
      <c r="G11" s="361"/>
      <c r="H11" s="17"/>
    </row>
    <row r="12" spans="1:8">
      <c r="A12" s="1668">
        <v>3</v>
      </c>
      <c r="B12" s="475"/>
      <c r="C12" s="357"/>
      <c r="D12" s="357"/>
      <c r="E12" s="475"/>
      <c r="F12" s="367"/>
      <c r="G12" s="361"/>
      <c r="H12" s="17"/>
    </row>
    <row r="13" spans="1:8">
      <c r="A13" s="1668">
        <v>4</v>
      </c>
      <c r="B13" s="475"/>
      <c r="C13" s="357"/>
      <c r="D13" s="357"/>
      <c r="E13" s="475"/>
      <c r="F13" s="367"/>
      <c r="G13" s="361"/>
      <c r="H13" s="17"/>
    </row>
    <row r="14" spans="1:8">
      <c r="A14" s="1668">
        <v>5</v>
      </c>
      <c r="B14" s="475"/>
      <c r="C14" s="357"/>
      <c r="D14" s="357"/>
      <c r="E14" s="475"/>
      <c r="F14" s="367"/>
      <c r="G14" s="361"/>
      <c r="H14" s="17"/>
    </row>
    <row r="15" spans="1:8">
      <c r="A15" s="1668">
        <v>6</v>
      </c>
      <c r="B15" s="475"/>
      <c r="C15" s="357"/>
      <c r="D15" s="357"/>
      <c r="E15" s="475"/>
      <c r="F15" s="367"/>
      <c r="G15" s="361"/>
      <c r="H15" s="17"/>
    </row>
    <row r="16" spans="1:8">
      <c r="A16" s="1668">
        <v>7</v>
      </c>
      <c r="B16" s="475"/>
      <c r="C16" s="357"/>
      <c r="D16" s="357"/>
      <c r="E16" s="475"/>
      <c r="F16" s="367"/>
      <c r="G16" s="361"/>
      <c r="H16" s="17"/>
    </row>
    <row r="17" spans="1:8">
      <c r="A17" s="1668">
        <v>8</v>
      </c>
      <c r="B17" s="475"/>
      <c r="C17" s="357"/>
      <c r="D17" s="357"/>
      <c r="E17" s="475"/>
      <c r="F17" s="367"/>
      <c r="G17" s="361"/>
      <c r="H17" s="17"/>
    </row>
    <row r="18" spans="1:8">
      <c r="A18" s="1668">
        <v>9</v>
      </c>
      <c r="B18" s="475"/>
      <c r="C18" s="357"/>
      <c r="D18" s="357"/>
      <c r="E18" s="475"/>
      <c r="F18" s="367"/>
      <c r="G18" s="361"/>
      <c r="H18" s="17"/>
    </row>
    <row r="19" spans="1:8">
      <c r="A19" s="1668">
        <v>10</v>
      </c>
      <c r="B19" s="475"/>
      <c r="C19" s="357"/>
      <c r="D19" s="357"/>
      <c r="E19" s="475"/>
      <c r="F19" s="367"/>
      <c r="G19" s="361"/>
      <c r="H19" s="17"/>
    </row>
    <row r="20" spans="1:8">
      <c r="A20" s="1668">
        <v>11</v>
      </c>
      <c r="B20" s="475"/>
      <c r="C20" s="357"/>
      <c r="D20" s="357"/>
      <c r="E20" s="475"/>
      <c r="F20" s="367"/>
      <c r="G20" s="361"/>
      <c r="H20" s="17"/>
    </row>
    <row r="21" spans="1:8">
      <c r="A21" s="1668">
        <v>12</v>
      </c>
      <c r="B21" s="475"/>
      <c r="C21" s="357"/>
      <c r="D21" s="357"/>
      <c r="E21" s="475"/>
      <c r="F21" s="367"/>
      <c r="G21" s="361"/>
      <c r="H21" s="17"/>
    </row>
    <row r="22" spans="1:8">
      <c r="A22" s="1668">
        <v>13</v>
      </c>
      <c r="B22" s="475"/>
      <c r="C22" s="357"/>
      <c r="D22" s="357"/>
      <c r="E22" s="475"/>
      <c r="F22" s="367"/>
      <c r="G22" s="361"/>
      <c r="H22" s="17"/>
    </row>
    <row r="23" spans="1:8">
      <c r="A23" s="1668">
        <v>14</v>
      </c>
      <c r="B23" s="475"/>
      <c r="C23" s="357"/>
      <c r="D23" s="357"/>
      <c r="E23" s="475"/>
      <c r="F23" s="367"/>
      <c r="G23" s="361"/>
      <c r="H23" s="17"/>
    </row>
    <row r="24" spans="1:8">
      <c r="A24" s="1668">
        <v>15</v>
      </c>
      <c r="B24" s="475"/>
      <c r="C24" s="357"/>
      <c r="D24" s="357"/>
      <c r="E24" s="475"/>
      <c r="F24" s="367"/>
      <c r="G24" s="361"/>
      <c r="H24" s="17"/>
    </row>
    <row r="25" spans="1:8">
      <c r="A25" s="1668">
        <v>16</v>
      </c>
      <c r="B25" s="475"/>
      <c r="C25" s="357"/>
      <c r="D25" s="357"/>
      <c r="E25" s="475"/>
      <c r="F25" s="367"/>
      <c r="G25" s="361"/>
      <c r="H25" s="17"/>
    </row>
    <row r="26" spans="1:8">
      <c r="A26" s="1668">
        <v>17</v>
      </c>
      <c r="B26" s="475"/>
      <c r="C26" s="357"/>
      <c r="D26" s="357"/>
      <c r="E26" s="475"/>
      <c r="F26" s="367"/>
      <c r="G26" s="361"/>
      <c r="H26" s="17"/>
    </row>
    <row r="27" spans="1:8">
      <c r="A27" s="1668">
        <v>18</v>
      </c>
      <c r="B27" s="475"/>
      <c r="C27" s="357"/>
      <c r="D27" s="357"/>
      <c r="E27" s="475"/>
      <c r="F27" s="367"/>
      <c r="G27" s="361"/>
      <c r="H27" s="17"/>
    </row>
    <row r="28" spans="1:8">
      <c r="A28" s="1666">
        <v>19</v>
      </c>
      <c r="B28" s="532"/>
      <c r="C28" s="354"/>
      <c r="D28" s="354"/>
      <c r="E28" s="532"/>
      <c r="F28" s="368"/>
      <c r="G28" s="369"/>
      <c r="H28" s="17"/>
    </row>
    <row r="29" spans="1:8">
      <c r="A29" s="1666">
        <v>20</v>
      </c>
      <c r="B29" s="532" t="s">
        <v>205</v>
      </c>
      <c r="C29" s="370">
        <f>SUM(C10:C28)</f>
        <v>0</v>
      </c>
      <c r="D29" s="370">
        <f>SUM(D10:D28)</f>
        <v>0</v>
      </c>
      <c r="E29" s="1334"/>
      <c r="F29" s="372">
        <f>SUM(F10:F28)</f>
        <v>0</v>
      </c>
      <c r="G29" s="373">
        <f>SUM(G10:G28)</f>
        <v>0</v>
      </c>
      <c r="H29" s="17"/>
    </row>
    <row r="30" spans="1:8">
      <c r="A30" s="1289" t="s">
        <v>574</v>
      </c>
      <c r="B30" s="1290"/>
      <c r="C30" s="1290"/>
      <c r="D30" s="1290"/>
      <c r="E30" s="1290"/>
      <c r="F30" s="1290"/>
      <c r="G30" s="1291"/>
      <c r="H30" s="17"/>
    </row>
    <row r="31" spans="1:8">
      <c r="A31" s="900"/>
      <c r="B31" s="1335" t="s">
        <v>575</v>
      </c>
      <c r="C31" s="1300" t="s">
        <v>576</v>
      </c>
      <c r="D31" s="1300" t="s">
        <v>577</v>
      </c>
      <c r="E31" s="475" t="s">
        <v>568</v>
      </c>
      <c r="F31" s="901"/>
      <c r="G31" s="1210"/>
      <c r="H31" s="17"/>
    </row>
    <row r="32" spans="1:8">
      <c r="A32" s="900"/>
      <c r="B32" s="2674" t="s">
        <v>3774</v>
      </c>
      <c r="C32" s="1300" t="s">
        <v>578</v>
      </c>
      <c r="D32" s="1300" t="s">
        <v>569</v>
      </c>
      <c r="E32" s="1303" t="s">
        <v>570</v>
      </c>
      <c r="F32" s="1304"/>
      <c r="G32" s="1210"/>
      <c r="H32" s="17"/>
    </row>
    <row r="33" spans="1:8">
      <c r="A33" s="1211" t="s">
        <v>1843</v>
      </c>
      <c r="B33" s="2674"/>
      <c r="C33" s="1300" t="s">
        <v>579</v>
      </c>
      <c r="D33" s="1300" t="s">
        <v>572</v>
      </c>
      <c r="E33" s="1300" t="s">
        <v>209</v>
      </c>
      <c r="F33" s="1213"/>
      <c r="G33" s="1224" t="s">
        <v>1949</v>
      </c>
      <c r="H33" s="17"/>
    </row>
    <row r="34" spans="1:8">
      <c r="A34" s="1211" t="s">
        <v>1846</v>
      </c>
      <c r="B34" s="2674"/>
      <c r="C34" s="475"/>
      <c r="D34" s="475"/>
      <c r="E34" s="1300" t="s">
        <v>573</v>
      </c>
      <c r="F34" s="1223" t="s">
        <v>1953</v>
      </c>
      <c r="G34" s="1224" t="s">
        <v>2684</v>
      </c>
      <c r="H34" s="17"/>
    </row>
    <row r="35" spans="1:8">
      <c r="A35" s="904"/>
      <c r="B35" s="1332" t="s">
        <v>3230</v>
      </c>
      <c r="C35" s="1307" t="s">
        <v>3231</v>
      </c>
      <c r="D35" s="1307" t="s">
        <v>3232</v>
      </c>
      <c r="E35" s="1307" t="s">
        <v>3233</v>
      </c>
      <c r="F35" s="1306" t="s">
        <v>2512</v>
      </c>
      <c r="G35" s="1333" t="s">
        <v>2513</v>
      </c>
      <c r="H35" s="17"/>
    </row>
    <row r="36" spans="1:8">
      <c r="A36" s="1668">
        <v>21</v>
      </c>
      <c r="B36" s="475"/>
      <c r="C36" s="362"/>
      <c r="D36" s="362"/>
      <c r="E36" s="475"/>
      <c r="F36" s="365"/>
      <c r="G36" s="366"/>
      <c r="H36" s="17"/>
    </row>
    <row r="37" spans="1:8">
      <c r="A37" s="1668">
        <v>22</v>
      </c>
      <c r="B37" s="475"/>
      <c r="C37" s="357"/>
      <c r="D37" s="357"/>
      <c r="E37" s="475"/>
      <c r="F37" s="367"/>
      <c r="G37" s="361"/>
      <c r="H37" s="17"/>
    </row>
    <row r="38" spans="1:8">
      <c r="A38" s="1668">
        <v>23</v>
      </c>
      <c r="B38" s="475"/>
      <c r="C38" s="357"/>
      <c r="D38" s="357"/>
      <c r="E38" s="475"/>
      <c r="F38" s="367"/>
      <c r="G38" s="361"/>
      <c r="H38" s="17"/>
    </row>
    <row r="39" spans="1:8">
      <c r="A39" s="1668">
        <v>24</v>
      </c>
      <c r="B39" s="475"/>
      <c r="C39" s="357"/>
      <c r="D39" s="357"/>
      <c r="E39" s="475"/>
      <c r="F39" s="367"/>
      <c r="G39" s="361"/>
      <c r="H39" s="17"/>
    </row>
    <row r="40" spans="1:8">
      <c r="A40" s="1668">
        <v>25</v>
      </c>
      <c r="B40" s="475"/>
      <c r="C40" s="357"/>
      <c r="D40" s="357"/>
      <c r="E40" s="475"/>
      <c r="F40" s="367"/>
      <c r="G40" s="361"/>
      <c r="H40" s="17"/>
    </row>
    <row r="41" spans="1:8">
      <c r="A41" s="1668">
        <v>26</v>
      </c>
      <c r="B41" s="475"/>
      <c r="C41" s="357"/>
      <c r="D41" s="357"/>
      <c r="E41" s="475"/>
      <c r="F41" s="367"/>
      <c r="G41" s="361"/>
      <c r="H41" s="17"/>
    </row>
    <row r="42" spans="1:8">
      <c r="A42" s="1668">
        <v>27</v>
      </c>
      <c r="B42" s="475"/>
      <c r="C42" s="357"/>
      <c r="D42" s="357"/>
      <c r="E42" s="475"/>
      <c r="F42" s="367"/>
      <c r="G42" s="361"/>
      <c r="H42" s="17"/>
    </row>
    <row r="43" spans="1:8">
      <c r="A43" s="1668">
        <v>28</v>
      </c>
      <c r="B43" s="475"/>
      <c r="C43" s="357"/>
      <c r="D43" s="357"/>
      <c r="E43" s="475"/>
      <c r="F43" s="367"/>
      <c r="G43" s="361"/>
      <c r="H43" s="17"/>
    </row>
    <row r="44" spans="1:8">
      <c r="A44" s="1668">
        <v>29</v>
      </c>
      <c r="B44" s="475"/>
      <c r="C44" s="357"/>
      <c r="D44" s="357"/>
      <c r="E44" s="475"/>
      <c r="F44" s="367"/>
      <c r="G44" s="361"/>
      <c r="H44" s="17"/>
    </row>
    <row r="45" spans="1:8">
      <c r="A45" s="1668">
        <v>30</v>
      </c>
      <c r="B45" s="475"/>
      <c r="C45" s="357"/>
      <c r="D45" s="357"/>
      <c r="E45" s="475"/>
      <c r="F45" s="367"/>
      <c r="G45" s="361"/>
      <c r="H45" s="17"/>
    </row>
    <row r="46" spans="1:8">
      <c r="A46" s="1668">
        <v>31</v>
      </c>
      <c r="B46" s="475"/>
      <c r="C46" s="357"/>
      <c r="D46" s="357"/>
      <c r="E46" s="475"/>
      <c r="F46" s="367"/>
      <c r="G46" s="361"/>
      <c r="H46" s="17"/>
    </row>
    <row r="47" spans="1:8">
      <c r="A47" s="1668">
        <v>32</v>
      </c>
      <c r="B47" s="475"/>
      <c r="C47" s="357"/>
      <c r="D47" s="357"/>
      <c r="E47" s="475"/>
      <c r="F47" s="367"/>
      <c r="G47" s="361"/>
      <c r="H47" s="17"/>
    </row>
    <row r="48" spans="1:8">
      <c r="A48" s="1668">
        <v>33</v>
      </c>
      <c r="B48" s="475"/>
      <c r="C48" s="357"/>
      <c r="D48" s="357"/>
      <c r="E48" s="475"/>
      <c r="F48" s="367"/>
      <c r="G48" s="361"/>
      <c r="H48" s="17"/>
    </row>
    <row r="49" spans="1:8">
      <c r="A49" s="1668">
        <v>34</v>
      </c>
      <c r="B49" s="475"/>
      <c r="C49" s="357"/>
      <c r="D49" s="357"/>
      <c r="E49" s="475"/>
      <c r="F49" s="367"/>
      <c r="G49" s="361"/>
      <c r="H49" s="17"/>
    </row>
    <row r="50" spans="1:8">
      <c r="A50" s="1668">
        <v>35</v>
      </c>
      <c r="B50" s="475"/>
      <c r="C50" s="357"/>
      <c r="D50" s="357"/>
      <c r="E50" s="357"/>
      <c r="F50" s="367"/>
      <c r="G50" s="361"/>
      <c r="H50" s="17"/>
    </row>
    <row r="51" spans="1:8">
      <c r="A51" s="1668">
        <v>36</v>
      </c>
      <c r="B51" s="475"/>
      <c r="C51" s="357"/>
      <c r="D51" s="357"/>
      <c r="E51" s="475"/>
      <c r="F51" s="367"/>
      <c r="G51" s="361"/>
      <c r="H51" s="17"/>
    </row>
    <row r="52" spans="1:8">
      <c r="A52" s="1668">
        <v>37</v>
      </c>
      <c r="B52" s="475"/>
      <c r="C52" s="357"/>
      <c r="D52" s="357"/>
      <c r="E52" s="475"/>
      <c r="F52" s="367"/>
      <c r="G52" s="361"/>
      <c r="H52" s="17"/>
    </row>
    <row r="53" spans="1:8">
      <c r="A53" s="1668">
        <v>38</v>
      </c>
      <c r="B53" s="475"/>
      <c r="C53" s="357"/>
      <c r="D53" s="357"/>
      <c r="E53" s="475"/>
      <c r="F53" s="367"/>
      <c r="G53" s="361"/>
      <c r="H53" s="17"/>
    </row>
    <row r="54" spans="1:8">
      <c r="A54" s="1668">
        <v>39</v>
      </c>
      <c r="B54" s="475"/>
      <c r="C54" s="357"/>
      <c r="D54" s="357"/>
      <c r="E54" s="475"/>
      <c r="F54" s="367"/>
      <c r="G54" s="361"/>
      <c r="H54" s="17"/>
    </row>
    <row r="55" spans="1:8">
      <c r="A55" s="1668">
        <v>40</v>
      </c>
      <c r="B55" s="475"/>
      <c r="C55" s="357"/>
      <c r="D55" s="357"/>
      <c r="E55" s="475"/>
      <c r="F55" s="367"/>
      <c r="G55" s="361"/>
      <c r="H55" s="17"/>
    </row>
    <row r="56" spans="1:8">
      <c r="A56" s="1668">
        <v>41</v>
      </c>
      <c r="B56" s="475"/>
      <c r="C56" s="357"/>
      <c r="D56" s="357"/>
      <c r="E56" s="475"/>
      <c r="F56" s="367"/>
      <c r="G56" s="361"/>
      <c r="H56" s="17"/>
    </row>
    <row r="57" spans="1:8">
      <c r="A57" s="1668">
        <v>42</v>
      </c>
      <c r="B57" s="475"/>
      <c r="C57" s="357"/>
      <c r="D57" s="357"/>
      <c r="E57" s="475"/>
      <c r="F57" s="367"/>
      <c r="G57" s="361"/>
      <c r="H57" s="17"/>
    </row>
    <row r="58" spans="1:8">
      <c r="A58" s="1668">
        <v>43</v>
      </c>
      <c r="B58" s="475"/>
      <c r="C58" s="357"/>
      <c r="D58" s="357"/>
      <c r="E58" s="475"/>
      <c r="F58" s="367"/>
      <c r="G58" s="361"/>
      <c r="H58" s="17"/>
    </row>
    <row r="59" spans="1:8">
      <c r="A59" s="1668">
        <v>44</v>
      </c>
      <c r="B59" s="475"/>
      <c r="C59" s="357"/>
      <c r="D59" s="357"/>
      <c r="E59" s="475"/>
      <c r="F59" s="367"/>
      <c r="G59" s="361"/>
      <c r="H59" s="17"/>
    </row>
    <row r="60" spans="1:8">
      <c r="A60" s="1668">
        <v>45</v>
      </c>
      <c r="B60" s="475"/>
      <c r="C60" s="357"/>
      <c r="D60" s="357"/>
      <c r="E60" s="475"/>
      <c r="F60" s="367"/>
      <c r="G60" s="361"/>
      <c r="H60" s="17"/>
    </row>
    <row r="61" spans="1:8">
      <c r="A61" s="1668">
        <v>46</v>
      </c>
      <c r="B61" s="475"/>
      <c r="C61" s="357"/>
      <c r="D61" s="357"/>
      <c r="E61" s="475"/>
      <c r="F61" s="367"/>
      <c r="G61" s="361"/>
      <c r="H61" s="17"/>
    </row>
    <row r="62" spans="1:8">
      <c r="A62" s="1668">
        <v>47</v>
      </c>
      <c r="B62" s="475"/>
      <c r="C62" s="357"/>
      <c r="D62" s="357"/>
      <c r="E62" s="475"/>
      <c r="F62" s="367"/>
      <c r="G62" s="361"/>
      <c r="H62" s="17"/>
    </row>
    <row r="63" spans="1:8">
      <c r="A63" s="1666">
        <v>48</v>
      </c>
      <c r="B63" s="532"/>
      <c r="C63" s="354"/>
      <c r="D63" s="354"/>
      <c r="E63" s="532"/>
      <c r="F63" s="368"/>
      <c r="G63" s="369"/>
      <c r="H63" s="17"/>
    </row>
    <row r="64" spans="1:8" ht="15.75" thickBot="1">
      <c r="A64" s="1385">
        <v>49</v>
      </c>
      <c r="B64" s="1336" t="s">
        <v>205</v>
      </c>
      <c r="C64" s="358">
        <f>SUM(C36:C63)</f>
        <v>0</v>
      </c>
      <c r="D64" s="358">
        <f>SUM(D36:D63)</f>
        <v>0</v>
      </c>
      <c r="E64" s="1337"/>
      <c r="F64" s="375">
        <f>SUM(F36:F63)</f>
        <v>0</v>
      </c>
      <c r="G64" s="376">
        <f>SUM(G36:G63)</f>
        <v>0</v>
      </c>
      <c r="H64" s="17"/>
    </row>
    <row r="65" spans="1:8">
      <c r="A65" s="9" t="s">
        <v>580</v>
      </c>
      <c r="G65" s="1206" t="s">
        <v>581</v>
      </c>
      <c r="H65" s="17"/>
    </row>
    <row r="66" spans="1:8">
      <c r="A66" s="12" t="s">
        <v>582</v>
      </c>
      <c r="B66" s="12"/>
      <c r="C66" s="12"/>
      <c r="D66" s="12"/>
      <c r="E66" s="12"/>
      <c r="F66" s="12"/>
      <c r="G66" s="12"/>
      <c r="H66" s="17"/>
    </row>
    <row r="67" spans="1:8">
      <c r="A67"/>
      <c r="B67"/>
      <c r="C67"/>
      <c r="D67"/>
      <c r="E67"/>
      <c r="F67"/>
      <c r="G67"/>
      <c r="H67" s="17"/>
    </row>
    <row r="68" spans="1:8">
      <c r="A68" s="68"/>
      <c r="B68" s="68"/>
      <c r="C68" s="68"/>
      <c r="D68" s="68"/>
      <c r="E68" s="68"/>
      <c r="F68" s="68"/>
      <c r="G68" s="68"/>
      <c r="H68" s="17"/>
    </row>
    <row r="69" spans="1:8">
      <c r="A69" s="68"/>
      <c r="B69" s="68"/>
      <c r="C69" s="68"/>
      <c r="D69" s="68"/>
      <c r="E69" s="68"/>
      <c r="F69" s="68"/>
      <c r="G69" s="68"/>
      <c r="H69" s="17"/>
    </row>
    <row r="70" spans="1:8">
      <c r="A70" s="68"/>
      <c r="B70" s="68"/>
      <c r="C70" s="68"/>
      <c r="D70" s="68"/>
      <c r="E70" s="68"/>
      <c r="F70" s="68"/>
      <c r="G70" s="68"/>
      <c r="H70" s="17"/>
    </row>
    <row r="71" spans="1:8">
      <c r="A71" s="68"/>
      <c r="B71" s="68"/>
      <c r="C71" s="68"/>
      <c r="D71" s="68"/>
      <c r="E71" s="68"/>
      <c r="F71" s="68"/>
      <c r="G71" s="68"/>
      <c r="H71" s="17"/>
    </row>
    <row r="72" spans="1:8">
      <c r="A72" s="68"/>
      <c r="B72" s="68"/>
      <c r="C72" s="68"/>
      <c r="D72" s="68"/>
      <c r="E72" s="68"/>
      <c r="F72" s="68"/>
      <c r="G72" s="68"/>
      <c r="H72" s="17"/>
    </row>
    <row r="73" spans="1:8">
      <c r="A73" s="68"/>
      <c r="B73" s="68"/>
      <c r="C73" s="68"/>
      <c r="D73" s="68"/>
      <c r="E73" s="68"/>
      <c r="F73" s="68"/>
      <c r="G73" s="68"/>
      <c r="H73" s="17"/>
    </row>
    <row r="74" spans="1:8">
      <c r="A74" s="17"/>
      <c r="B74" s="17"/>
      <c r="C74" s="17"/>
      <c r="D74" s="17"/>
      <c r="E74" s="17"/>
      <c r="F74" s="17"/>
      <c r="G74" s="17"/>
      <c r="H74" s="17"/>
    </row>
    <row r="75" spans="1:8">
      <c r="A75" s="17"/>
      <c r="B75" s="17"/>
      <c r="C75" s="17"/>
      <c r="D75" s="17"/>
      <c r="E75" s="17"/>
      <c r="F75" s="17"/>
      <c r="G75" s="17"/>
      <c r="H75" s="17"/>
    </row>
    <row r="76" spans="1:8">
      <c r="A76" s="17"/>
      <c r="B76" s="17"/>
      <c r="C76" s="17"/>
      <c r="D76" s="17"/>
      <c r="E76" s="17"/>
      <c r="F76" s="17"/>
      <c r="G76" s="17"/>
      <c r="H76" s="17"/>
    </row>
    <row r="77" spans="1:8">
      <c r="A77" s="17"/>
      <c r="B77" s="17"/>
      <c r="C77" s="17"/>
      <c r="D77" s="17"/>
      <c r="E77" s="17"/>
      <c r="F77" s="17"/>
      <c r="G77" s="17"/>
      <c r="H77" s="17"/>
    </row>
    <row r="78" spans="1:8">
      <c r="A78" s="17"/>
      <c r="B78" s="17"/>
      <c r="C78" s="17"/>
      <c r="D78" s="17"/>
      <c r="E78" s="17"/>
      <c r="F78" s="17"/>
      <c r="G78" s="17"/>
      <c r="H78" s="17"/>
    </row>
    <row r="79" spans="1:8">
      <c r="A79" s="17"/>
      <c r="B79" s="17"/>
      <c r="C79" s="17"/>
      <c r="D79" s="17"/>
      <c r="E79" s="17"/>
      <c r="F79" s="17"/>
      <c r="G79" s="17"/>
      <c r="H79" s="17"/>
    </row>
    <row r="80" spans="1:8">
      <c r="A80" s="17"/>
      <c r="B80" s="17"/>
      <c r="C80" s="17"/>
      <c r="D80" s="17"/>
      <c r="E80" s="17"/>
      <c r="F80" s="17"/>
      <c r="G80" s="17"/>
      <c r="H80" s="17"/>
    </row>
    <row r="81" spans="1:8">
      <c r="A81" s="17"/>
      <c r="B81" s="17"/>
      <c r="C81" s="17"/>
      <c r="D81" s="17"/>
      <c r="E81" s="17"/>
      <c r="F81" s="17"/>
      <c r="G81" s="17"/>
      <c r="H81" s="17"/>
    </row>
    <row r="82" spans="1:8">
      <c r="A82" s="17"/>
      <c r="B82" s="17"/>
      <c r="C82" s="17"/>
      <c r="D82" s="17"/>
      <c r="E82" s="17"/>
      <c r="F82" s="17"/>
      <c r="G82" s="17"/>
      <c r="H82" s="17"/>
    </row>
    <row r="83" spans="1:8">
      <c r="A83" s="17"/>
      <c r="B83" s="17"/>
      <c r="C83" s="17"/>
      <c r="D83" s="17"/>
      <c r="E83" s="17"/>
      <c r="F83" s="17"/>
      <c r="G83" s="17"/>
      <c r="H83" s="17"/>
    </row>
    <row r="84" spans="1:8">
      <c r="A84" s="17"/>
      <c r="B84" s="17"/>
      <c r="C84" s="17"/>
      <c r="D84" s="17"/>
      <c r="E84" s="17"/>
      <c r="F84" s="17"/>
      <c r="G84" s="17"/>
      <c r="H84" s="17"/>
    </row>
    <row r="85" spans="1:8">
      <c r="A85" s="17"/>
      <c r="B85" s="17"/>
      <c r="C85" s="17"/>
      <c r="D85" s="17"/>
      <c r="E85" s="17"/>
      <c r="F85" s="17"/>
      <c r="G85" s="17"/>
      <c r="H85" s="17"/>
    </row>
    <row r="86" spans="1:8">
      <c r="A86" s="17"/>
      <c r="B86" s="17"/>
      <c r="C86" s="17"/>
      <c r="D86" s="17"/>
      <c r="E86" s="17"/>
      <c r="F86" s="17"/>
      <c r="G86" s="17"/>
      <c r="H86" s="17"/>
    </row>
    <row r="87" spans="1:8">
      <c r="A87" s="17"/>
      <c r="B87" s="17"/>
      <c r="C87" s="17"/>
      <c r="D87" s="17"/>
      <c r="E87" s="17"/>
      <c r="F87" s="17"/>
      <c r="G87" s="17"/>
      <c r="H87" s="17"/>
    </row>
    <row r="88" spans="1:8" ht="15.75">
      <c r="A88" s="70"/>
      <c r="B88" s="17"/>
      <c r="C88" s="17"/>
      <c r="D88" s="17"/>
      <c r="E88" s="17"/>
      <c r="F88" s="17"/>
      <c r="G88" s="17"/>
      <c r="H88" s="17"/>
    </row>
    <row r="89" spans="1:8">
      <c r="A89" s="17"/>
      <c r="B89" s="17"/>
      <c r="C89" s="17"/>
      <c r="D89" s="17"/>
      <c r="E89" s="17"/>
      <c r="F89" s="17"/>
      <c r="G89" s="17"/>
      <c r="H89" s="17"/>
    </row>
    <row r="90" spans="1:8">
      <c r="A90" s="17"/>
      <c r="B90" s="17"/>
      <c r="C90" s="17"/>
      <c r="D90" s="17"/>
      <c r="E90" s="17"/>
      <c r="F90" s="17"/>
      <c r="G90" s="17"/>
      <c r="H90" s="17"/>
    </row>
    <row r="91" spans="1:8">
      <c r="A91" s="17"/>
      <c r="B91" s="17"/>
      <c r="C91" s="17"/>
      <c r="D91" s="17"/>
      <c r="E91" s="17"/>
      <c r="F91" s="17"/>
      <c r="G91" s="17"/>
      <c r="H91" s="17"/>
    </row>
    <row r="92" spans="1:8">
      <c r="A92" s="17"/>
      <c r="B92" s="17"/>
      <c r="C92" s="17"/>
      <c r="D92" s="17"/>
      <c r="E92" s="17"/>
      <c r="F92" s="17"/>
      <c r="G92" s="17"/>
      <c r="H92" s="17"/>
    </row>
    <row r="93" spans="1:8">
      <c r="A93" s="17"/>
      <c r="B93" s="17"/>
      <c r="C93" s="17"/>
      <c r="D93" s="17"/>
      <c r="E93" s="17"/>
      <c r="F93" s="17"/>
      <c r="G93" s="17"/>
      <c r="H93" s="17"/>
    </row>
    <row r="94" spans="1:8">
      <c r="A94" s="17"/>
      <c r="B94" s="17"/>
      <c r="C94" s="17"/>
      <c r="D94" s="17"/>
      <c r="E94" s="17"/>
      <c r="F94" s="17"/>
      <c r="G94" s="17"/>
      <c r="H94" s="17"/>
    </row>
    <row r="95" spans="1:8">
      <c r="A95" s="17"/>
      <c r="B95" s="17"/>
      <c r="C95" s="17"/>
      <c r="D95" s="17"/>
      <c r="E95" s="17"/>
      <c r="F95" s="17"/>
      <c r="G95" s="17"/>
      <c r="H95" s="17"/>
    </row>
    <row r="96" spans="1:8">
      <c r="A96" s="17"/>
      <c r="B96" s="17"/>
      <c r="C96" s="17"/>
      <c r="D96" s="17"/>
      <c r="E96" s="17"/>
      <c r="F96" s="17"/>
      <c r="G96" s="17"/>
      <c r="H96" s="17"/>
    </row>
    <row r="97" spans="1:8">
      <c r="A97" s="17"/>
      <c r="B97" s="17"/>
      <c r="C97" s="17"/>
      <c r="D97" s="17"/>
      <c r="E97" s="17"/>
      <c r="F97" s="17"/>
      <c r="G97" s="17"/>
      <c r="H97" s="17"/>
    </row>
    <row r="98" spans="1:8">
      <c r="A98" s="17"/>
      <c r="B98" s="17"/>
      <c r="C98" s="17"/>
      <c r="D98" s="17"/>
      <c r="E98" s="17"/>
      <c r="F98" s="17"/>
      <c r="G98" s="17"/>
      <c r="H98" s="17"/>
    </row>
    <row r="99" spans="1:8">
      <c r="A99" s="17"/>
      <c r="B99" s="17"/>
      <c r="C99" s="17"/>
      <c r="D99" s="17"/>
      <c r="E99" s="17"/>
      <c r="F99" s="17"/>
      <c r="G99" s="17"/>
      <c r="H99" s="17"/>
    </row>
    <row r="100" spans="1:8">
      <c r="A100" s="17"/>
      <c r="B100" s="17"/>
      <c r="C100" s="17"/>
      <c r="D100" s="17"/>
      <c r="E100" s="17"/>
      <c r="F100" s="17"/>
      <c r="G100" s="17"/>
      <c r="H100" s="17"/>
    </row>
    <row r="101" spans="1:8">
      <c r="A101" s="17"/>
      <c r="B101" s="17"/>
      <c r="C101" s="17"/>
      <c r="D101" s="17"/>
      <c r="E101" s="17"/>
      <c r="F101" s="17"/>
      <c r="G101" s="17"/>
      <c r="H101" s="17"/>
    </row>
    <row r="102" spans="1:8">
      <c r="A102" s="17"/>
      <c r="B102" s="17"/>
      <c r="C102" s="17"/>
      <c r="D102" s="17"/>
      <c r="E102" s="17"/>
      <c r="F102" s="17"/>
      <c r="G102" s="17"/>
      <c r="H102" s="17"/>
    </row>
    <row r="103" spans="1:8">
      <c r="A103" s="17"/>
      <c r="B103" s="17"/>
      <c r="C103" s="17"/>
      <c r="D103" s="17"/>
      <c r="E103" s="17"/>
      <c r="F103" s="17"/>
      <c r="G103" s="17"/>
      <c r="H103" s="17"/>
    </row>
    <row r="104" spans="1:8">
      <c r="A104" s="17"/>
      <c r="B104" s="17"/>
      <c r="C104" s="17"/>
      <c r="D104" s="17"/>
      <c r="E104" s="17"/>
      <c r="F104" s="17"/>
      <c r="G104" s="17"/>
      <c r="H104" s="17"/>
    </row>
    <row r="105" spans="1:8">
      <c r="A105" s="17"/>
      <c r="B105" s="17"/>
      <c r="C105" s="17"/>
      <c r="D105" s="17"/>
      <c r="E105" s="17"/>
      <c r="F105" s="17"/>
      <c r="G105" s="17"/>
      <c r="H105" s="17"/>
    </row>
    <row r="106" spans="1:8">
      <c r="A106" s="17"/>
      <c r="B106" s="17"/>
      <c r="C106" s="17"/>
      <c r="D106" s="17"/>
      <c r="E106" s="17"/>
      <c r="F106" s="17"/>
      <c r="G106" s="17"/>
      <c r="H106" s="17"/>
    </row>
    <row r="107" spans="1:8">
      <c r="A107" s="17"/>
      <c r="B107" s="17"/>
      <c r="C107" s="17"/>
      <c r="D107" s="17"/>
      <c r="E107" s="17"/>
      <c r="F107" s="17"/>
      <c r="G107" s="17"/>
      <c r="H107" s="17"/>
    </row>
    <row r="108" spans="1:8">
      <c r="A108" s="17"/>
      <c r="B108" s="17"/>
      <c r="C108" s="17"/>
      <c r="D108" s="17"/>
      <c r="E108" s="17"/>
      <c r="F108" s="17"/>
      <c r="G108" s="17"/>
      <c r="H108" s="17"/>
    </row>
    <row r="109" spans="1:8">
      <c r="A109" s="17"/>
      <c r="B109" s="17"/>
      <c r="C109" s="17"/>
      <c r="D109" s="17"/>
      <c r="E109" s="17"/>
      <c r="F109" s="17"/>
      <c r="G109" s="17"/>
      <c r="H109" s="17"/>
    </row>
    <row r="110" spans="1:8">
      <c r="A110" s="17"/>
      <c r="B110" s="17"/>
      <c r="C110" s="17"/>
      <c r="D110" s="17"/>
      <c r="E110" s="17"/>
      <c r="F110" s="17"/>
      <c r="G110" s="17"/>
      <c r="H110" s="17"/>
    </row>
    <row r="111" spans="1:8">
      <c r="A111" s="17"/>
      <c r="B111" s="17"/>
      <c r="C111" s="17"/>
      <c r="D111" s="17"/>
      <c r="E111" s="17"/>
      <c r="F111" s="17"/>
      <c r="G111" s="17"/>
      <c r="H111" s="17"/>
    </row>
    <row r="112" spans="1:8">
      <c r="A112" s="17"/>
      <c r="B112" s="17"/>
      <c r="C112" s="17"/>
      <c r="D112" s="17"/>
      <c r="E112" s="17"/>
      <c r="F112" s="17"/>
      <c r="G112" s="17"/>
      <c r="H112" s="17"/>
    </row>
    <row r="113" spans="1:8">
      <c r="A113" s="17"/>
      <c r="B113" s="17"/>
      <c r="C113" s="17"/>
      <c r="D113" s="17"/>
      <c r="E113" s="17"/>
      <c r="F113" s="17"/>
      <c r="G113" s="17"/>
      <c r="H113" s="17"/>
    </row>
    <row r="114" spans="1:8">
      <c r="A114" s="17"/>
      <c r="B114" s="17"/>
      <c r="C114" s="17"/>
      <c r="D114" s="17"/>
      <c r="E114" s="17"/>
      <c r="F114" s="17"/>
      <c r="G114" s="17"/>
      <c r="H114" s="17"/>
    </row>
    <row r="115" spans="1:8">
      <c r="A115" s="17"/>
      <c r="B115" s="17"/>
      <c r="C115" s="17"/>
      <c r="D115" s="17"/>
      <c r="E115" s="17"/>
      <c r="F115" s="17"/>
      <c r="G115" s="17"/>
      <c r="H115" s="17"/>
    </row>
    <row r="116" spans="1:8">
      <c r="A116" s="17"/>
      <c r="B116" s="17"/>
      <c r="C116" s="17"/>
      <c r="D116" s="17"/>
      <c r="E116" s="17"/>
      <c r="F116" s="17"/>
      <c r="G116" s="17"/>
      <c r="H116" s="17"/>
    </row>
    <row r="117" spans="1:8">
      <c r="A117" s="17"/>
      <c r="B117" s="17"/>
      <c r="C117" s="17"/>
      <c r="D117" s="17"/>
      <c r="E117" s="17"/>
      <c r="F117" s="17"/>
      <c r="G117" s="17"/>
      <c r="H117" s="17"/>
    </row>
    <row r="118" spans="1:8">
      <c r="A118" s="17"/>
      <c r="B118" s="17"/>
      <c r="C118" s="17"/>
      <c r="D118" s="17"/>
      <c r="E118" s="17"/>
      <c r="F118" s="17"/>
      <c r="G118" s="17"/>
      <c r="H118" s="17"/>
    </row>
    <row r="119" spans="1:8">
      <c r="A119" s="17"/>
      <c r="B119" s="17"/>
      <c r="C119" s="17"/>
      <c r="D119" s="17"/>
      <c r="E119" s="17"/>
      <c r="F119" s="17"/>
      <c r="G119" s="17"/>
      <c r="H119" s="17"/>
    </row>
    <row r="120" spans="1:8">
      <c r="A120" s="17"/>
      <c r="B120" s="17"/>
      <c r="C120" s="17"/>
      <c r="D120" s="17"/>
      <c r="E120" s="17"/>
      <c r="F120" s="17"/>
      <c r="G120" s="17"/>
      <c r="H120" s="17"/>
    </row>
    <row r="121" spans="1:8">
      <c r="A121" s="17"/>
      <c r="B121" s="17"/>
      <c r="C121" s="17"/>
      <c r="D121" s="17"/>
      <c r="E121" s="17"/>
      <c r="F121" s="17"/>
      <c r="G121" s="17"/>
      <c r="H121" s="17"/>
    </row>
    <row r="122" spans="1:8">
      <c r="A122" s="17"/>
      <c r="B122" s="17"/>
      <c r="C122" s="17"/>
      <c r="D122" s="17"/>
      <c r="E122" s="17"/>
      <c r="F122" s="17"/>
      <c r="G122" s="17"/>
      <c r="H122" s="17"/>
    </row>
    <row r="123" spans="1:8">
      <c r="A123" s="17"/>
      <c r="B123" s="17"/>
      <c r="C123" s="17"/>
      <c r="D123" s="17"/>
      <c r="E123" s="17"/>
      <c r="F123" s="17"/>
      <c r="G123" s="17"/>
      <c r="H123" s="17"/>
    </row>
    <row r="124" spans="1:8">
      <c r="A124" s="17"/>
      <c r="B124" s="17"/>
      <c r="C124" s="17"/>
      <c r="D124" s="17"/>
      <c r="E124" s="17"/>
      <c r="F124" s="17"/>
      <c r="G124" s="17"/>
      <c r="H124" s="17"/>
    </row>
    <row r="125" spans="1:8">
      <c r="A125" s="17"/>
      <c r="B125" s="17"/>
      <c r="C125" s="17"/>
      <c r="D125" s="17"/>
      <c r="E125" s="17"/>
      <c r="F125" s="17"/>
      <c r="G125" s="17"/>
      <c r="H125" s="17"/>
    </row>
    <row r="126" spans="1:8">
      <c r="A126" s="17"/>
      <c r="B126" s="17"/>
      <c r="C126" s="17"/>
      <c r="D126" s="17"/>
      <c r="E126" s="17"/>
      <c r="F126" s="17"/>
      <c r="G126" s="17"/>
      <c r="H126" s="17"/>
    </row>
    <row r="127" spans="1:8">
      <c r="A127" s="17"/>
      <c r="B127" s="17"/>
      <c r="C127" s="17"/>
      <c r="D127" s="17"/>
      <c r="E127" s="17"/>
      <c r="F127" s="17"/>
      <c r="G127" s="17"/>
      <c r="H127" s="17"/>
    </row>
    <row r="128" spans="1:8">
      <c r="A128" s="17"/>
      <c r="B128" s="17"/>
      <c r="C128" s="17"/>
      <c r="D128" s="17"/>
      <c r="E128" s="17"/>
      <c r="F128" s="17"/>
      <c r="G128" s="17"/>
      <c r="H128" s="17"/>
    </row>
    <row r="129" spans="1:8">
      <c r="A129" s="17"/>
      <c r="B129" s="17"/>
      <c r="C129" s="17"/>
      <c r="D129" s="17"/>
      <c r="E129" s="17"/>
      <c r="F129" s="17"/>
      <c r="G129" s="17"/>
      <c r="H129" s="17"/>
    </row>
    <row r="130" spans="1:8">
      <c r="A130" s="17"/>
      <c r="B130" s="17"/>
      <c r="C130" s="17"/>
      <c r="D130" s="17"/>
      <c r="E130" s="17"/>
      <c r="F130" s="17"/>
      <c r="G130" s="17"/>
      <c r="H130" s="17"/>
    </row>
    <row r="131" spans="1:8">
      <c r="A131" s="17"/>
      <c r="B131" s="17"/>
      <c r="C131" s="17"/>
      <c r="D131" s="17"/>
      <c r="E131" s="17"/>
      <c r="F131" s="17"/>
      <c r="G131" s="17"/>
      <c r="H131" s="17"/>
    </row>
    <row r="132" spans="1:8">
      <c r="A132" s="17"/>
      <c r="B132" s="17"/>
      <c r="C132" s="17"/>
      <c r="D132" s="17"/>
      <c r="E132" s="17"/>
      <c r="F132" s="17"/>
      <c r="G132" s="17"/>
      <c r="H132" s="17"/>
    </row>
    <row r="133" spans="1:8">
      <c r="A133" s="17"/>
      <c r="B133" s="17"/>
      <c r="C133" s="17"/>
      <c r="D133" s="17"/>
      <c r="E133" s="17"/>
      <c r="F133" s="17"/>
      <c r="G133" s="17"/>
      <c r="H133" s="17"/>
    </row>
    <row r="134" spans="1:8">
      <c r="A134" s="17"/>
      <c r="B134" s="17"/>
      <c r="C134" s="17"/>
      <c r="D134" s="17"/>
      <c r="E134" s="17"/>
      <c r="F134" s="17"/>
      <c r="G134" s="17"/>
      <c r="H134" s="17"/>
    </row>
    <row r="135" spans="1:8">
      <c r="A135" s="17"/>
      <c r="B135" s="17"/>
      <c r="C135" s="17"/>
      <c r="D135" s="17"/>
      <c r="E135" s="17"/>
      <c r="F135" s="17"/>
      <c r="G135" s="17"/>
      <c r="H135" s="17"/>
    </row>
    <row r="136" spans="1:8">
      <c r="A136" s="17"/>
      <c r="B136" s="17"/>
      <c r="C136" s="17"/>
      <c r="D136" s="17"/>
      <c r="E136" s="17"/>
      <c r="F136" s="17"/>
      <c r="G136" s="17"/>
      <c r="H136" s="17"/>
    </row>
    <row r="137" spans="1:8">
      <c r="A137" s="17"/>
      <c r="B137" s="17"/>
      <c r="C137" s="17"/>
      <c r="D137" s="17"/>
      <c r="E137" s="17"/>
      <c r="F137" s="17"/>
      <c r="G137" s="17"/>
      <c r="H137" s="17"/>
    </row>
    <row r="138" spans="1:8">
      <c r="A138" s="17"/>
      <c r="B138" s="17"/>
      <c r="C138" s="17"/>
      <c r="D138" s="17"/>
      <c r="E138" s="17"/>
      <c r="F138" s="17"/>
      <c r="G138" s="17"/>
      <c r="H138" s="17"/>
    </row>
    <row r="139" spans="1:8">
      <c r="A139" s="17"/>
      <c r="B139" s="17"/>
      <c r="C139" s="17"/>
      <c r="D139" s="17"/>
      <c r="E139" s="17"/>
      <c r="F139" s="17"/>
      <c r="G139" s="17"/>
      <c r="H139" s="17"/>
    </row>
    <row r="140" spans="1:8">
      <c r="A140" s="17"/>
      <c r="B140" s="17"/>
      <c r="C140" s="17"/>
      <c r="D140" s="17"/>
      <c r="E140" s="17"/>
      <c r="F140" s="17"/>
      <c r="G140" s="17"/>
      <c r="H140" s="17"/>
    </row>
    <row r="141" spans="1:8">
      <c r="A141" s="17"/>
      <c r="B141" s="17"/>
      <c r="C141" s="17"/>
      <c r="D141" s="17"/>
      <c r="E141" s="17"/>
      <c r="F141" s="17"/>
      <c r="G141" s="17"/>
      <c r="H141" s="17"/>
    </row>
    <row r="142" spans="1:8">
      <c r="A142" s="17"/>
      <c r="B142" s="17"/>
      <c r="C142" s="17"/>
      <c r="D142" s="17"/>
      <c r="E142" s="17"/>
      <c r="F142" s="17"/>
      <c r="G142" s="17"/>
      <c r="H142" s="17"/>
    </row>
    <row r="143" spans="1:8">
      <c r="A143" s="17"/>
      <c r="B143" s="17"/>
      <c r="C143" s="17"/>
      <c r="D143" s="17"/>
      <c r="E143" s="17"/>
      <c r="F143" s="17"/>
      <c r="G143" s="17"/>
      <c r="H143" s="17"/>
    </row>
    <row r="144" spans="1:8">
      <c r="A144" s="17"/>
      <c r="B144" s="17"/>
      <c r="C144" s="17"/>
      <c r="D144" s="17"/>
      <c r="E144" s="17"/>
      <c r="F144" s="17"/>
      <c r="G144" s="17"/>
      <c r="H144" s="17"/>
    </row>
    <row r="145" spans="1:8">
      <c r="A145" s="17"/>
      <c r="B145" s="17"/>
      <c r="C145" s="17"/>
      <c r="D145" s="17"/>
      <c r="E145" s="17"/>
      <c r="F145" s="17"/>
      <c r="G145" s="17"/>
      <c r="H145" s="17"/>
    </row>
    <row r="146" spans="1:8">
      <c r="A146" s="17"/>
      <c r="B146" s="17"/>
      <c r="C146" s="17"/>
      <c r="D146" s="17"/>
      <c r="E146" s="17"/>
      <c r="F146" s="17"/>
      <c r="G146" s="17"/>
      <c r="H146" s="17"/>
    </row>
    <row r="147" spans="1:8">
      <c r="A147" s="17"/>
      <c r="B147" s="17"/>
      <c r="C147" s="17"/>
      <c r="D147" s="17"/>
      <c r="E147" s="17"/>
      <c r="F147" s="17"/>
      <c r="G147" s="17"/>
      <c r="H147" s="17"/>
    </row>
    <row r="148" spans="1:8">
      <c r="A148" s="17"/>
      <c r="B148" s="17"/>
      <c r="C148" s="17"/>
      <c r="D148" s="17"/>
      <c r="E148" s="17"/>
      <c r="F148" s="17"/>
      <c r="G148" s="17"/>
      <c r="H148" s="17"/>
    </row>
    <row r="149" spans="1:8">
      <c r="A149" s="17"/>
      <c r="B149" s="17"/>
      <c r="C149" s="17"/>
      <c r="D149" s="17"/>
      <c r="E149" s="17"/>
      <c r="F149" s="17"/>
      <c r="G149" s="17"/>
      <c r="H149" s="17"/>
    </row>
    <row r="150" spans="1:8">
      <c r="A150" s="17"/>
      <c r="B150" s="17"/>
      <c r="C150" s="17"/>
      <c r="D150" s="17"/>
      <c r="E150" s="17"/>
      <c r="F150" s="17"/>
      <c r="G150" s="17"/>
      <c r="H150" s="17"/>
    </row>
    <row r="151" spans="1:8">
      <c r="A151" s="17"/>
      <c r="B151" s="17"/>
      <c r="C151" s="17"/>
      <c r="D151" s="17"/>
      <c r="E151" s="17"/>
      <c r="F151" s="17"/>
      <c r="G151" s="17"/>
      <c r="H151" s="17"/>
    </row>
  </sheetData>
  <mergeCells count="5">
    <mergeCell ref="B6:B8"/>
    <mergeCell ref="B32:B34"/>
    <mergeCell ref="E1:F1"/>
    <mergeCell ref="E2:F2"/>
    <mergeCell ref="E3:F3"/>
  </mergeCells>
  <pageMargins left="0.5" right="0.5" top="0.5" bottom="0.5" header="0.5" footer="0.5"/>
  <pageSetup scale="62" orientation="portrait" horizontalDpi="300" verticalDpi="300" r:id="rId1"/>
  <headerFooter alignWithMargins="0"/>
  <rowBreaks count="1" manualBreakCount="1">
    <brk id="6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81"/>
  <sheetViews>
    <sheetView defaultGridColor="0" view="pageBreakPreview" colorId="22" zoomScale="60" zoomScaleNormal="100" workbookViewId="0">
      <selection activeCell="I67" sqref="I67"/>
    </sheetView>
  </sheetViews>
  <sheetFormatPr defaultColWidth="9.6640625" defaultRowHeight="15"/>
  <cols>
    <col min="1" max="1" width="4.6640625" style="2344" customWidth="1"/>
    <col min="2" max="2" width="50.6640625" style="2344" customWidth="1"/>
    <col min="3" max="3" width="15.6640625" style="2344" customWidth="1"/>
    <col min="4" max="4" width="11" style="2399" customWidth="1"/>
    <col min="5" max="6" width="15.6640625" style="2344" customWidth="1"/>
    <col min="7" max="8" width="9.6640625" style="2344"/>
    <col min="9" max="9" width="13.21875" style="2344" bestFit="1" customWidth="1"/>
    <col min="10" max="16384" width="9.6640625" style="2344"/>
  </cols>
  <sheetData>
    <row r="1" spans="1:9" ht="18" customHeight="1">
      <c r="A1" s="2338" t="s">
        <v>3964</v>
      </c>
      <c r="B1" s="2339"/>
      <c r="C1" s="2340" t="s">
        <v>1433</v>
      </c>
      <c r="D1" s="2341"/>
      <c r="E1" s="2340" t="s">
        <v>1917</v>
      </c>
      <c r="F1" s="2342" t="s">
        <v>1918</v>
      </c>
      <c r="G1" s="2343"/>
      <c r="H1" s="2343"/>
      <c r="I1" s="2343"/>
    </row>
    <row r="2" spans="1:9" ht="18" customHeight="1">
      <c r="A2" s="2345" t="str">
        <f>'[1]Data Sheet'!$C$25</f>
        <v>Niagara Mohawk Power Corporation</v>
      </c>
      <c r="B2" s="2343"/>
      <c r="C2" s="2346" t="s">
        <v>5609</v>
      </c>
      <c r="D2" s="2347"/>
      <c r="E2" s="2346" t="s">
        <v>3535</v>
      </c>
      <c r="F2" s="2348"/>
      <c r="G2" s="2343"/>
      <c r="H2" s="2343"/>
      <c r="I2" s="2343"/>
    </row>
    <row r="3" spans="1:9" ht="18" customHeight="1">
      <c r="A3" s="2349"/>
      <c r="B3" s="2350"/>
      <c r="C3" s="2351" t="s">
        <v>5620</v>
      </c>
      <c r="D3" s="2347"/>
      <c r="E3" s="2352" t="str">
        <f>'230'!E3:F3</f>
        <v>June 1, 2015</v>
      </c>
      <c r="F3" s="2400" t="str">
        <f>'230'!G3</f>
        <v>December 31, 2014</v>
      </c>
      <c r="G3" s="2343"/>
      <c r="H3" s="2343"/>
      <c r="I3" s="2343"/>
    </row>
    <row r="4" spans="1:9" ht="18" customHeight="1">
      <c r="A4" s="2353" t="s">
        <v>583</v>
      </c>
      <c r="B4" s="2354"/>
      <c r="C4" s="2355"/>
      <c r="D4" s="2356"/>
      <c r="E4" s="2355"/>
      <c r="F4" s="2357"/>
      <c r="G4" s="2343"/>
      <c r="H4" s="2343"/>
      <c r="I4" s="2343"/>
    </row>
    <row r="5" spans="1:9" ht="12" customHeight="1">
      <c r="A5" s="2345"/>
      <c r="B5" s="2343"/>
      <c r="C5" s="2343"/>
      <c r="D5" s="2347"/>
      <c r="E5" s="2343"/>
      <c r="F5" s="2358"/>
      <c r="G5" s="2343"/>
      <c r="H5" s="2343"/>
      <c r="I5" s="2343"/>
    </row>
    <row r="6" spans="1:9" ht="18" customHeight="1">
      <c r="A6" s="2345"/>
      <c r="B6" s="2343" t="s">
        <v>584</v>
      </c>
      <c r="C6" s="2343"/>
      <c r="D6" s="2347"/>
      <c r="E6" s="2343"/>
      <c r="F6" s="2358"/>
      <c r="G6" s="2343"/>
      <c r="H6" s="2343"/>
      <c r="I6" s="2343"/>
    </row>
    <row r="7" spans="1:9" ht="18" customHeight="1">
      <c r="A7" s="2345"/>
      <c r="B7" s="2343" t="s">
        <v>27</v>
      </c>
      <c r="C7" s="2343"/>
      <c r="D7" s="2347"/>
      <c r="E7" s="2343"/>
      <c r="F7" s="2358"/>
      <c r="G7" s="2343"/>
      <c r="H7" s="2343"/>
      <c r="I7" s="2343"/>
    </row>
    <row r="8" spans="1:9" ht="18" customHeight="1">
      <c r="A8" s="2345"/>
      <c r="B8" s="2343" t="s">
        <v>586</v>
      </c>
      <c r="C8" s="2343"/>
      <c r="D8" s="2347"/>
      <c r="E8" s="2343"/>
      <c r="F8" s="2358"/>
      <c r="G8" s="2343"/>
      <c r="H8" s="2343"/>
      <c r="I8" s="2343"/>
    </row>
    <row r="9" spans="1:9" ht="18" customHeight="1">
      <c r="A9" s="2345"/>
      <c r="B9" s="2343" t="s">
        <v>587</v>
      </c>
      <c r="C9" s="2343"/>
      <c r="D9" s="2347"/>
      <c r="E9" s="2343"/>
      <c r="F9" s="2358"/>
      <c r="G9" s="2343"/>
      <c r="H9" s="2343"/>
      <c r="I9" s="2343"/>
    </row>
    <row r="10" spans="1:9" ht="18" customHeight="1">
      <c r="A10" s="2349"/>
      <c r="B10" s="2350" t="s">
        <v>588</v>
      </c>
      <c r="C10" s="2350"/>
      <c r="D10" s="2359"/>
      <c r="E10" s="2350"/>
      <c r="F10" s="2360"/>
      <c r="G10" s="2343"/>
      <c r="H10" s="2343"/>
      <c r="I10" s="2343"/>
    </row>
    <row r="11" spans="1:9" ht="13.5" customHeight="1">
      <c r="A11" s="2361"/>
      <c r="B11" s="2346"/>
      <c r="C11" s="2346"/>
      <c r="D11" s="2362" t="s">
        <v>589</v>
      </c>
      <c r="E11" s="2354"/>
      <c r="F11" s="2363"/>
      <c r="G11" s="2343"/>
      <c r="H11" s="2343"/>
      <c r="I11" s="2343"/>
    </row>
    <row r="12" spans="1:9">
      <c r="A12" s="2361"/>
      <c r="B12" s="2364" t="s">
        <v>590</v>
      </c>
      <c r="C12" s="2346"/>
      <c r="D12" s="2365" t="s">
        <v>209</v>
      </c>
      <c r="E12" s="2346"/>
      <c r="F12" s="2363" t="s">
        <v>1949</v>
      </c>
      <c r="G12" s="2343"/>
      <c r="H12" s="2343"/>
      <c r="I12" s="2343"/>
    </row>
    <row r="13" spans="1:9">
      <c r="A13" s="2361" t="s">
        <v>1843</v>
      </c>
      <c r="B13" s="2364" t="s">
        <v>591</v>
      </c>
      <c r="C13" s="2364" t="s">
        <v>592</v>
      </c>
      <c r="D13" s="2365" t="s">
        <v>573</v>
      </c>
      <c r="E13" s="2364" t="s">
        <v>1953</v>
      </c>
      <c r="F13" s="2363" t="s">
        <v>2684</v>
      </c>
      <c r="G13" s="2343"/>
      <c r="H13" s="2343"/>
      <c r="I13" s="2343"/>
    </row>
    <row r="14" spans="1:9">
      <c r="A14" s="2366" t="s">
        <v>1846</v>
      </c>
      <c r="B14" s="2367" t="s">
        <v>3230</v>
      </c>
      <c r="C14" s="2367" t="s">
        <v>3231</v>
      </c>
      <c r="D14" s="2362" t="s">
        <v>3232</v>
      </c>
      <c r="E14" s="2367" t="s">
        <v>593</v>
      </c>
      <c r="F14" s="2368" t="s">
        <v>594</v>
      </c>
      <c r="G14" s="2343"/>
      <c r="H14" s="2343"/>
      <c r="I14" s="2343"/>
    </row>
    <row r="15" spans="1:9">
      <c r="A15" s="2361">
        <v>1</v>
      </c>
      <c r="B15" s="2369" t="s">
        <v>4236</v>
      </c>
      <c r="C15" s="2370">
        <v>2058793</v>
      </c>
      <c r="D15" s="2365" t="s">
        <v>5659</v>
      </c>
      <c r="E15" s="2370">
        <v>4147399</v>
      </c>
      <c r="F15" s="2371">
        <v>769626</v>
      </c>
      <c r="G15" s="2343"/>
      <c r="H15" s="2343"/>
      <c r="I15" s="2343"/>
    </row>
    <row r="16" spans="1:9">
      <c r="A16" s="2361">
        <v>2</v>
      </c>
      <c r="B16" s="2369" t="s">
        <v>4237</v>
      </c>
      <c r="C16" s="2372">
        <v>83464030</v>
      </c>
      <c r="D16" s="2365" t="s">
        <v>5660</v>
      </c>
      <c r="E16" s="2372">
        <v>72852496</v>
      </c>
      <c r="F16" s="2373">
        <v>216987693</v>
      </c>
      <c r="G16" s="2343"/>
      <c r="H16" s="2343"/>
      <c r="I16" s="2343"/>
    </row>
    <row r="17" spans="1:9">
      <c r="A17" s="2361">
        <v>3</v>
      </c>
      <c r="B17" s="2369" t="s">
        <v>4238</v>
      </c>
      <c r="C17" s="2372">
        <v>50075134</v>
      </c>
      <c r="D17" s="2365" t="s">
        <v>1774</v>
      </c>
      <c r="E17" s="2372">
        <v>59037190</v>
      </c>
      <c r="F17" s="2373">
        <v>424050343</v>
      </c>
      <c r="G17" s="2343"/>
      <c r="H17" s="2343"/>
      <c r="I17" s="2343"/>
    </row>
    <row r="18" spans="1:9">
      <c r="A18" s="2361">
        <v>4</v>
      </c>
      <c r="B18" s="2369" t="s">
        <v>4239</v>
      </c>
      <c r="C18" s="2372">
        <v>31362316</v>
      </c>
      <c r="D18" s="2365" t="s">
        <v>4264</v>
      </c>
      <c r="E18" s="2372">
        <v>1308360</v>
      </c>
      <c r="F18" s="2373">
        <v>94508536</v>
      </c>
      <c r="G18" s="2343"/>
      <c r="H18" s="2343"/>
      <c r="I18" s="2343"/>
    </row>
    <row r="19" spans="1:9">
      <c r="A19" s="2361">
        <v>5</v>
      </c>
      <c r="B19" s="2369" t="s">
        <v>5643</v>
      </c>
      <c r="C19" s="2372">
        <v>71328543</v>
      </c>
      <c r="D19" s="2365" t="s">
        <v>5658</v>
      </c>
      <c r="E19" s="2372">
        <v>87446746</v>
      </c>
      <c r="F19" s="2373">
        <v>-16118203</v>
      </c>
      <c r="G19" s="2343"/>
      <c r="H19" s="2343"/>
      <c r="I19" s="2343"/>
    </row>
    <row r="20" spans="1:9">
      <c r="A20" s="2361">
        <v>6</v>
      </c>
      <c r="B20" s="2369" t="s">
        <v>4241</v>
      </c>
      <c r="C20" s="2372">
        <v>10170451</v>
      </c>
      <c r="D20" s="2365" t="s">
        <v>1386</v>
      </c>
      <c r="E20" s="2372">
        <v>10086228</v>
      </c>
      <c r="F20" s="2373">
        <v>9064381</v>
      </c>
      <c r="G20" s="2343"/>
      <c r="H20" s="2343"/>
      <c r="I20" s="2343"/>
    </row>
    <row r="21" spans="1:9">
      <c r="A21" s="2361">
        <v>7</v>
      </c>
      <c r="B21" s="2369" t="s">
        <v>4242</v>
      </c>
      <c r="C21" s="2372">
        <v>1982311</v>
      </c>
      <c r="D21" s="2365" t="s">
        <v>5661</v>
      </c>
      <c r="E21" s="2372">
        <v>2611796</v>
      </c>
      <c r="F21" s="2373">
        <v>343882</v>
      </c>
      <c r="G21" s="2343"/>
      <c r="H21" s="2343"/>
      <c r="I21" s="2343"/>
    </row>
    <row r="22" spans="1:9">
      <c r="A22" s="2361">
        <v>8</v>
      </c>
      <c r="B22" s="2369" t="s">
        <v>4243</v>
      </c>
      <c r="C22" s="2372">
        <v>16874758</v>
      </c>
      <c r="D22" s="2365" t="s">
        <v>4265</v>
      </c>
      <c r="E22" s="2372">
        <v>10736579</v>
      </c>
      <c r="F22" s="2373">
        <v>7533059</v>
      </c>
      <c r="G22" s="2343"/>
      <c r="H22" s="2343"/>
      <c r="I22" s="2343"/>
    </row>
    <row r="23" spans="1:9">
      <c r="A23" s="2361">
        <v>9</v>
      </c>
      <c r="B23" s="2369" t="s">
        <v>4244</v>
      </c>
      <c r="C23" s="2372">
        <v>162216260</v>
      </c>
      <c r="D23" s="2365" t="s">
        <v>4266</v>
      </c>
      <c r="E23" s="2372">
        <v>87532045</v>
      </c>
      <c r="F23" s="2373">
        <v>84361427</v>
      </c>
      <c r="G23" s="2343"/>
      <c r="H23" s="2343"/>
      <c r="I23" s="2343"/>
    </row>
    <row r="24" spans="1:9">
      <c r="A24" s="2361">
        <v>10</v>
      </c>
      <c r="B24" s="2369" t="s">
        <v>5644</v>
      </c>
      <c r="C24" s="2372">
        <v>561328</v>
      </c>
      <c r="D24" s="2365" t="s">
        <v>5662</v>
      </c>
      <c r="E24" s="2374">
        <v>359295</v>
      </c>
      <c r="F24" s="2373">
        <v>202033</v>
      </c>
      <c r="G24" s="2343"/>
      <c r="H24" s="2343"/>
      <c r="I24" s="2343"/>
    </row>
    <row r="25" spans="1:9">
      <c r="A25" s="2361">
        <v>11</v>
      </c>
      <c r="B25" s="2369" t="s">
        <v>5645</v>
      </c>
      <c r="C25" s="2372">
        <v>0</v>
      </c>
      <c r="D25" s="2365" t="s">
        <v>3130</v>
      </c>
      <c r="E25" s="2372">
        <v>0</v>
      </c>
      <c r="F25" s="2373">
        <v>3230756</v>
      </c>
      <c r="G25" s="2343"/>
      <c r="H25" s="2343"/>
      <c r="I25" s="2343"/>
    </row>
    <row r="26" spans="1:9">
      <c r="A26" s="2361">
        <v>12</v>
      </c>
      <c r="B26" s="2369" t="s">
        <v>5646</v>
      </c>
      <c r="C26" s="2372">
        <v>397439039</v>
      </c>
      <c r="D26" s="2365" t="s">
        <v>4267</v>
      </c>
      <c r="E26" s="2372">
        <v>460771663</v>
      </c>
      <c r="F26" s="2373">
        <v>176118938</v>
      </c>
      <c r="G26" s="2343"/>
      <c r="H26" s="2343"/>
      <c r="I26" s="2343"/>
    </row>
    <row r="27" spans="1:9">
      <c r="A27" s="2361">
        <v>13</v>
      </c>
      <c r="B27" s="2369" t="s">
        <v>4245</v>
      </c>
      <c r="C27" s="2372">
        <v>177589409</v>
      </c>
      <c r="D27" s="2365" t="s">
        <v>5663</v>
      </c>
      <c r="E27" s="2372">
        <v>163495988</v>
      </c>
      <c r="F27" s="2373">
        <v>166850617</v>
      </c>
      <c r="G27" s="2343"/>
      <c r="H27" s="2343"/>
      <c r="I27" s="2343"/>
    </row>
    <row r="28" spans="1:9">
      <c r="A28" s="2361">
        <v>14</v>
      </c>
      <c r="B28" s="2369" t="s">
        <v>4247</v>
      </c>
      <c r="C28" s="2372">
        <v>0</v>
      </c>
      <c r="D28" s="2365" t="s">
        <v>3130</v>
      </c>
      <c r="E28" s="2372">
        <v>0</v>
      </c>
      <c r="F28" s="2373">
        <v>3149393</v>
      </c>
      <c r="G28" s="2343"/>
      <c r="H28" s="2343"/>
      <c r="I28" s="2343"/>
    </row>
    <row r="29" spans="1:9">
      <c r="A29" s="2361">
        <v>15</v>
      </c>
      <c r="B29" s="2369" t="s">
        <v>4248</v>
      </c>
      <c r="C29" s="2372">
        <v>306775</v>
      </c>
      <c r="D29" s="2365" t="s">
        <v>3130</v>
      </c>
      <c r="E29" s="2372">
        <v>0</v>
      </c>
      <c r="F29" s="2373">
        <v>306775</v>
      </c>
      <c r="G29" s="2343"/>
      <c r="H29" s="2343"/>
      <c r="I29" s="2343"/>
    </row>
    <row r="30" spans="1:9">
      <c r="A30" s="2361">
        <v>16</v>
      </c>
      <c r="B30" s="2369" t="s">
        <v>5647</v>
      </c>
      <c r="C30" s="2372">
        <v>3413963</v>
      </c>
      <c r="D30" s="2365" t="s">
        <v>4269</v>
      </c>
      <c r="E30" s="2372">
        <v>9540693</v>
      </c>
      <c r="F30" s="2373">
        <v>0</v>
      </c>
      <c r="G30" s="2343"/>
      <c r="H30" s="2343"/>
      <c r="I30" s="2343"/>
    </row>
    <row r="31" spans="1:9">
      <c r="A31" s="2361">
        <v>17</v>
      </c>
      <c r="B31" s="2369" t="s">
        <v>4249</v>
      </c>
      <c r="C31" s="2372">
        <v>924400</v>
      </c>
      <c r="D31" s="2365" t="s">
        <v>5664</v>
      </c>
      <c r="E31" s="2372">
        <v>1848800</v>
      </c>
      <c r="F31" s="2373">
        <v>0</v>
      </c>
      <c r="G31" s="2343"/>
      <c r="H31" s="2343"/>
      <c r="I31" s="2343"/>
    </row>
    <row r="32" spans="1:9">
      <c r="A32" s="2361">
        <v>18</v>
      </c>
      <c r="B32" s="2369" t="s">
        <v>4250</v>
      </c>
      <c r="C32" s="2372">
        <v>277665362</v>
      </c>
      <c r="D32" s="2365" t="s">
        <v>4268</v>
      </c>
      <c r="E32" s="2372">
        <v>284937709</v>
      </c>
      <c r="F32" s="2373">
        <v>20377595</v>
      </c>
      <c r="G32" s="2343"/>
      <c r="H32" s="2343"/>
      <c r="I32" s="2343"/>
    </row>
    <row r="33" spans="1:9">
      <c r="A33" s="2361">
        <v>19</v>
      </c>
      <c r="B33" s="2369" t="s">
        <v>5648</v>
      </c>
      <c r="C33" s="2372">
        <v>2537913</v>
      </c>
      <c r="D33" s="2365" t="s">
        <v>5661</v>
      </c>
      <c r="E33" s="2372">
        <v>4068026</v>
      </c>
      <c r="F33" s="2373">
        <v>927264</v>
      </c>
      <c r="G33" s="2343"/>
      <c r="H33" s="2343"/>
      <c r="I33" s="2343"/>
    </row>
    <row r="34" spans="1:9">
      <c r="A34" s="2361">
        <v>20</v>
      </c>
      <c r="B34" s="2369" t="s">
        <v>4251</v>
      </c>
      <c r="C34" s="2372">
        <v>0</v>
      </c>
      <c r="D34" s="2365" t="s">
        <v>5659</v>
      </c>
      <c r="E34" s="2372">
        <v>17242</v>
      </c>
      <c r="F34" s="2373">
        <v>144532</v>
      </c>
      <c r="G34" s="2343"/>
      <c r="H34" s="2343"/>
      <c r="I34" s="2343"/>
    </row>
    <row r="35" spans="1:9">
      <c r="A35" s="2361">
        <v>21</v>
      </c>
      <c r="B35" s="2369" t="s">
        <v>4252</v>
      </c>
      <c r="C35" s="2372">
        <v>13691154</v>
      </c>
      <c r="D35" s="2365" t="s">
        <v>5658</v>
      </c>
      <c r="E35" s="2372">
        <v>18482425</v>
      </c>
      <c r="F35" s="2373">
        <v>0</v>
      </c>
      <c r="G35" s="2343"/>
      <c r="H35" s="2343"/>
      <c r="I35" s="2343"/>
    </row>
    <row r="36" spans="1:9">
      <c r="A36" s="2361">
        <v>22</v>
      </c>
      <c r="B36" s="2369" t="s">
        <v>4253</v>
      </c>
      <c r="C36" s="2372">
        <v>2570774</v>
      </c>
      <c r="D36" s="2365" t="s">
        <v>4369</v>
      </c>
      <c r="E36" s="2372">
        <v>2781226</v>
      </c>
      <c r="F36" s="2373">
        <v>488298</v>
      </c>
      <c r="G36" s="2343"/>
      <c r="H36" s="2343"/>
      <c r="I36" s="2343"/>
    </row>
    <row r="37" spans="1:9">
      <c r="A37" s="2361">
        <v>23</v>
      </c>
      <c r="B37" s="2369" t="s">
        <v>5649</v>
      </c>
      <c r="C37" s="2372">
        <v>638033</v>
      </c>
      <c r="D37" s="2365" t="s">
        <v>5665</v>
      </c>
      <c r="E37" s="2372">
        <v>610161</v>
      </c>
      <c r="F37" s="2373">
        <v>30984</v>
      </c>
      <c r="G37" s="2343"/>
      <c r="H37" s="2343"/>
      <c r="I37" s="2343"/>
    </row>
    <row r="38" spans="1:9">
      <c r="A38" s="2361">
        <v>24</v>
      </c>
      <c r="B38" s="2369" t="s">
        <v>5650</v>
      </c>
      <c r="C38" s="2372">
        <v>11762766</v>
      </c>
      <c r="D38" s="2365" t="s">
        <v>5663</v>
      </c>
      <c r="E38" s="2372">
        <v>11646586</v>
      </c>
      <c r="F38" s="2373">
        <v>2288963</v>
      </c>
      <c r="G38" s="2343"/>
      <c r="H38" s="2343"/>
      <c r="I38" s="2343"/>
    </row>
    <row r="39" spans="1:9">
      <c r="A39" s="2361">
        <v>25</v>
      </c>
      <c r="B39" s="2369" t="s">
        <v>4254</v>
      </c>
      <c r="C39" s="2372">
        <v>0</v>
      </c>
      <c r="D39" s="2365" t="s">
        <v>5659</v>
      </c>
      <c r="E39" s="2372">
        <v>19671</v>
      </c>
      <c r="F39" s="2373">
        <v>458989</v>
      </c>
      <c r="G39" s="2343"/>
      <c r="H39" s="2343"/>
      <c r="I39" s="2343"/>
    </row>
    <row r="40" spans="1:9">
      <c r="A40" s="2361">
        <v>26</v>
      </c>
      <c r="B40" s="2369" t="s">
        <v>5651</v>
      </c>
      <c r="C40" s="2372">
        <v>22623591</v>
      </c>
      <c r="D40" s="2365" t="s">
        <v>5663</v>
      </c>
      <c r="E40" s="2372">
        <v>21378272</v>
      </c>
      <c r="F40" s="2373">
        <v>-833476</v>
      </c>
      <c r="G40" s="2343"/>
      <c r="H40" s="2343"/>
      <c r="I40" s="2343"/>
    </row>
    <row r="41" spans="1:9">
      <c r="A41" s="2361">
        <v>27</v>
      </c>
      <c r="B41" s="2369" t="s">
        <v>4255</v>
      </c>
      <c r="C41" s="2372">
        <v>0</v>
      </c>
      <c r="D41" s="2365" t="s">
        <v>5666</v>
      </c>
      <c r="E41" s="2372">
        <v>1094856</v>
      </c>
      <c r="F41" s="2373">
        <v>-539285</v>
      </c>
      <c r="G41" s="2343"/>
      <c r="H41" s="2343"/>
      <c r="I41" s="2343"/>
    </row>
    <row r="42" spans="1:9">
      <c r="A42" s="2361">
        <v>28</v>
      </c>
      <c r="B42" s="2369" t="s">
        <v>4256</v>
      </c>
      <c r="C42" s="2372">
        <v>0</v>
      </c>
      <c r="D42" s="2365" t="s">
        <v>3130</v>
      </c>
      <c r="E42" s="2372">
        <v>0</v>
      </c>
      <c r="F42" s="2373">
        <v>34491</v>
      </c>
      <c r="G42" s="2343"/>
      <c r="H42" s="2343"/>
      <c r="I42" s="2343"/>
    </row>
    <row r="43" spans="1:9">
      <c r="A43" s="2361">
        <v>29</v>
      </c>
      <c r="B43" s="2369" t="s">
        <v>5652</v>
      </c>
      <c r="C43" s="2372">
        <v>0</v>
      </c>
      <c r="D43" s="2365" t="s">
        <v>5661</v>
      </c>
      <c r="E43" s="2372">
        <v>23728334</v>
      </c>
      <c r="F43" s="2373">
        <v>0</v>
      </c>
      <c r="G43" s="2343"/>
      <c r="H43" s="2343"/>
      <c r="I43" s="2343"/>
    </row>
    <row r="44" spans="1:9">
      <c r="A44" s="2361">
        <v>30</v>
      </c>
      <c r="B44" s="2369" t="s">
        <v>5653</v>
      </c>
      <c r="C44" s="2372">
        <v>0</v>
      </c>
      <c r="D44" s="2365" t="s">
        <v>5667</v>
      </c>
      <c r="E44" s="2372">
        <v>1347602</v>
      </c>
      <c r="F44" s="2373">
        <v>2014988</v>
      </c>
      <c r="G44" s="2343"/>
      <c r="H44" s="2343"/>
      <c r="I44" s="2343"/>
    </row>
    <row r="45" spans="1:9">
      <c r="A45" s="2361">
        <v>31</v>
      </c>
      <c r="B45" s="2369" t="s">
        <v>4257</v>
      </c>
      <c r="C45" s="2372">
        <v>206881</v>
      </c>
      <c r="D45" s="2365" t="s">
        <v>4270</v>
      </c>
      <c r="E45" s="2374">
        <v>160025</v>
      </c>
      <c r="F45" s="2373">
        <v>-82666043</v>
      </c>
      <c r="G45" s="2343"/>
      <c r="H45" s="2343"/>
      <c r="I45" s="2343"/>
    </row>
    <row r="46" spans="1:9">
      <c r="A46" s="2361">
        <v>32</v>
      </c>
      <c r="B46" s="2369" t="s">
        <v>4258</v>
      </c>
      <c r="C46" s="2372">
        <v>7877694</v>
      </c>
      <c r="D46" s="2365" t="s">
        <v>4368</v>
      </c>
      <c r="E46" s="2374">
        <v>18367412</v>
      </c>
      <c r="F46" s="2373">
        <v>0</v>
      </c>
      <c r="G46" s="2343"/>
      <c r="H46" s="2343"/>
      <c r="I46" s="2343"/>
    </row>
    <row r="47" spans="1:9">
      <c r="A47" s="2361">
        <v>33</v>
      </c>
      <c r="B47" s="2369" t="s">
        <v>4259</v>
      </c>
      <c r="C47" s="2372">
        <v>211329832</v>
      </c>
      <c r="D47" s="2365" t="s">
        <v>5661</v>
      </c>
      <c r="E47" s="2374">
        <v>202559675</v>
      </c>
      <c r="F47" s="2373">
        <v>4341950</v>
      </c>
      <c r="G47" s="2343"/>
      <c r="H47" s="2343"/>
      <c r="I47" s="2343"/>
    </row>
    <row r="48" spans="1:9">
      <c r="A48" s="2361">
        <v>34</v>
      </c>
      <c r="B48" s="2369" t="s">
        <v>6268</v>
      </c>
      <c r="C48" s="2372">
        <v>30343900</v>
      </c>
      <c r="D48" s="2365" t="s">
        <v>4271</v>
      </c>
      <c r="E48" s="2374">
        <v>25399217</v>
      </c>
      <c r="F48" s="2373">
        <v>4944683</v>
      </c>
      <c r="G48" s="2343"/>
      <c r="H48" s="2343"/>
      <c r="I48" s="2343"/>
    </row>
    <row r="49" spans="1:9">
      <c r="A49" s="2361">
        <v>35</v>
      </c>
      <c r="B49" s="2369" t="s">
        <v>4260</v>
      </c>
      <c r="C49" s="2372">
        <v>17171443</v>
      </c>
      <c r="D49" s="2375" t="s">
        <v>4271</v>
      </c>
      <c r="E49" s="2374">
        <v>15757186</v>
      </c>
      <c r="F49" s="2373">
        <v>57000000</v>
      </c>
      <c r="G49" s="2343"/>
      <c r="H49" s="2343"/>
      <c r="I49" s="2343"/>
    </row>
    <row r="50" spans="1:9">
      <c r="A50" s="2361">
        <v>36</v>
      </c>
      <c r="B50" s="2369" t="s">
        <v>4261</v>
      </c>
      <c r="C50" s="2372">
        <v>0</v>
      </c>
      <c r="D50" s="2365" t="s">
        <v>5667</v>
      </c>
      <c r="E50" s="2374">
        <v>736205</v>
      </c>
      <c r="F50" s="2373">
        <v>0</v>
      </c>
      <c r="G50" s="2343"/>
      <c r="H50" s="2343"/>
      <c r="I50" s="2343"/>
    </row>
    <row r="51" spans="1:9">
      <c r="A51" s="2361">
        <v>37</v>
      </c>
      <c r="B51" s="2369" t="s">
        <v>5654</v>
      </c>
      <c r="C51" s="2372">
        <v>0</v>
      </c>
      <c r="D51" s="2365" t="s">
        <v>5668</v>
      </c>
      <c r="E51" s="2374">
        <v>669400</v>
      </c>
      <c r="F51" s="2373">
        <v>836750</v>
      </c>
      <c r="G51" s="2343"/>
      <c r="H51" s="2343"/>
      <c r="I51" s="2343"/>
    </row>
    <row r="52" spans="1:9">
      <c r="A52" s="2361">
        <v>38</v>
      </c>
      <c r="B52" s="2369" t="s">
        <v>5655</v>
      </c>
      <c r="C52" s="2372">
        <v>0</v>
      </c>
      <c r="D52" s="2365" t="s">
        <v>5668</v>
      </c>
      <c r="E52" s="2374">
        <v>137100</v>
      </c>
      <c r="F52" s="2373">
        <v>171375</v>
      </c>
      <c r="G52" s="2343"/>
      <c r="H52" s="2343"/>
      <c r="I52" s="2343"/>
    </row>
    <row r="53" spans="1:9">
      <c r="A53" s="2361">
        <v>39</v>
      </c>
      <c r="B53" s="2369" t="s">
        <v>4262</v>
      </c>
      <c r="C53" s="2372">
        <v>734854</v>
      </c>
      <c r="D53" s="2365" t="s">
        <v>5658</v>
      </c>
      <c r="E53" s="2374">
        <v>832694</v>
      </c>
      <c r="F53" s="2373">
        <v>0</v>
      </c>
      <c r="G53" s="2343"/>
      <c r="H53" s="2343"/>
      <c r="I53" s="2343"/>
    </row>
    <row r="54" spans="1:9">
      <c r="A54" s="2361">
        <v>40</v>
      </c>
      <c r="B54" s="2369" t="s">
        <v>4263</v>
      </c>
      <c r="C54" s="2372">
        <v>1003999</v>
      </c>
      <c r="D54" s="2365" t="s">
        <v>5658</v>
      </c>
      <c r="E54" s="2374">
        <v>1094881</v>
      </c>
      <c r="F54" s="2373">
        <v>0</v>
      </c>
      <c r="G54" s="2343"/>
      <c r="H54" s="2343"/>
      <c r="I54" s="2343"/>
    </row>
    <row r="55" spans="1:9">
      <c r="A55" s="2361">
        <v>41</v>
      </c>
      <c r="B55" s="2369" t="s">
        <v>5656</v>
      </c>
      <c r="C55" s="2372">
        <v>17085</v>
      </c>
      <c r="D55" s="2365" t="s">
        <v>4272</v>
      </c>
      <c r="E55" s="2374">
        <v>259131</v>
      </c>
      <c r="F55" s="2373">
        <v>0</v>
      </c>
      <c r="G55" s="2343"/>
      <c r="H55" s="2343"/>
      <c r="I55" s="2343"/>
    </row>
    <row r="56" spans="1:9">
      <c r="A56" s="2361">
        <v>42</v>
      </c>
      <c r="B56" s="2369" t="s">
        <v>5657</v>
      </c>
      <c r="C56" s="2372">
        <v>704510</v>
      </c>
      <c r="D56" s="2365" t="s">
        <v>3130</v>
      </c>
      <c r="E56" s="2374">
        <v>0</v>
      </c>
      <c r="F56" s="2373">
        <v>704510</v>
      </c>
      <c r="G56" s="2343"/>
      <c r="H56" s="2343"/>
      <c r="I56" s="2343"/>
    </row>
    <row r="57" spans="1:9">
      <c r="A57" s="2361">
        <v>43</v>
      </c>
      <c r="B57" s="2346"/>
      <c r="C57" s="2372"/>
      <c r="D57" s="2365"/>
      <c r="E57" s="2374"/>
      <c r="F57" s="2373"/>
      <c r="G57" s="2343"/>
      <c r="H57" s="2343"/>
      <c r="I57" s="2343"/>
    </row>
    <row r="58" spans="1:9">
      <c r="A58" s="2361">
        <v>44</v>
      </c>
      <c r="B58" s="2346"/>
      <c r="C58" s="2372"/>
      <c r="D58" s="2365"/>
      <c r="E58" s="2374"/>
      <c r="F58" s="2373"/>
      <c r="G58" s="2343"/>
      <c r="H58" s="2343"/>
      <c r="I58" s="2343"/>
    </row>
    <row r="59" spans="1:9">
      <c r="A59" s="2361">
        <v>45</v>
      </c>
      <c r="B59" s="2346"/>
      <c r="C59" s="2372"/>
      <c r="D59" s="2365"/>
      <c r="E59" s="2374"/>
      <c r="F59" s="2373"/>
      <c r="G59" s="2343"/>
      <c r="H59" s="2343"/>
      <c r="I59" s="2343"/>
    </row>
    <row r="60" spans="1:9">
      <c r="A60" s="2361">
        <v>46</v>
      </c>
      <c r="B60" s="2346"/>
      <c r="C60" s="2372"/>
      <c r="D60" s="2365"/>
      <c r="E60" s="2374"/>
      <c r="F60" s="2373"/>
      <c r="G60" s="2343"/>
      <c r="H60" s="2343"/>
      <c r="I60" s="2343"/>
    </row>
    <row r="61" spans="1:9">
      <c r="A61" s="2361">
        <v>47</v>
      </c>
      <c r="B61" s="2346"/>
      <c r="C61" s="2372"/>
      <c r="D61" s="2365"/>
      <c r="E61" s="2374"/>
      <c r="F61" s="2373"/>
      <c r="G61" s="2343"/>
      <c r="H61" s="2343"/>
      <c r="I61" s="2343"/>
    </row>
    <row r="62" spans="1:9">
      <c r="A62" s="2361">
        <v>48</v>
      </c>
      <c r="B62" s="2346"/>
      <c r="C62" s="2372"/>
      <c r="D62" s="2365"/>
      <c r="E62" s="2374"/>
      <c r="F62" s="2373"/>
      <c r="G62" s="2343"/>
      <c r="H62" s="2343"/>
      <c r="I62" s="2343"/>
    </row>
    <row r="63" spans="1:9">
      <c r="A63" s="2376">
        <v>49</v>
      </c>
      <c r="B63" s="2346"/>
      <c r="C63" s="2372"/>
      <c r="D63" s="2365"/>
      <c r="E63" s="2374"/>
      <c r="F63" s="2373"/>
      <c r="G63" s="2343"/>
      <c r="H63" s="2343"/>
      <c r="I63" s="2343"/>
    </row>
    <row r="64" spans="1:9">
      <c r="A64" s="2361">
        <v>50</v>
      </c>
      <c r="B64" s="2346"/>
      <c r="C64" s="2372"/>
      <c r="D64" s="2365"/>
      <c r="E64" s="2374"/>
      <c r="F64" s="2373"/>
      <c r="G64" s="2343"/>
      <c r="H64" s="2343"/>
      <c r="I64" s="2343"/>
    </row>
    <row r="65" spans="1:9" ht="15.75" thickBot="1">
      <c r="A65" s="2377">
        <v>51</v>
      </c>
      <c r="B65" s="2378" t="s">
        <v>205</v>
      </c>
      <c r="C65" s="2379">
        <f>SUM(C15:C64)</f>
        <v>1610647301</v>
      </c>
      <c r="D65" s="2380" t="s">
        <v>1904</v>
      </c>
      <c r="E65" s="2381">
        <f>SUM(E15:E64)</f>
        <v>1607860314</v>
      </c>
      <c r="F65" s="2382">
        <f>SUM(F15:F64)</f>
        <v>1182085824</v>
      </c>
      <c r="G65" s="2343"/>
      <c r="H65" s="2343"/>
      <c r="I65" s="2343"/>
    </row>
    <row r="66" spans="1:9" ht="9" customHeight="1">
      <c r="A66" s="2343"/>
      <c r="B66" s="2343" t="s">
        <v>1904</v>
      </c>
      <c r="C66" s="2343" t="s">
        <v>1904</v>
      </c>
      <c r="D66" s="2347"/>
      <c r="E66" s="2343"/>
      <c r="F66" s="2383"/>
      <c r="G66" s="2343"/>
      <c r="H66" s="2343"/>
      <c r="I66" s="2343"/>
    </row>
    <row r="67" spans="1:9">
      <c r="A67" s="2343" t="s">
        <v>1072</v>
      </c>
      <c r="B67" s="2343"/>
      <c r="C67" s="2384"/>
      <c r="D67" s="2347"/>
      <c r="E67" s="2384"/>
      <c r="F67" s="2343"/>
      <c r="G67" s="2343"/>
      <c r="H67" s="2343"/>
      <c r="I67" s="2384"/>
    </row>
    <row r="68" spans="1:9">
      <c r="A68" s="2385" t="s">
        <v>595</v>
      </c>
      <c r="B68" s="2385"/>
      <c r="C68" s="2385"/>
      <c r="D68" s="2347"/>
      <c r="E68" s="2385"/>
      <c r="F68" s="2385"/>
      <c r="G68" s="2343"/>
      <c r="H68" s="2343"/>
      <c r="I68" s="2386"/>
    </row>
    <row r="69" spans="1:9" ht="9.75" customHeight="1">
      <c r="A69" s="2343"/>
      <c r="B69" s="2343"/>
      <c r="C69" s="2343"/>
      <c r="D69" s="2347"/>
      <c r="E69" s="2343"/>
      <c r="F69" s="2343"/>
      <c r="G69" s="2343"/>
      <c r="H69" s="2343"/>
      <c r="I69" s="2343"/>
    </row>
    <row r="70" spans="1:9" ht="15.75">
      <c r="A70" s="2387" t="s">
        <v>1258</v>
      </c>
      <c r="B70" s="2385"/>
      <c r="C70" s="2385"/>
      <c r="D70" s="2347"/>
      <c r="E70" s="2385"/>
      <c r="F70" s="2385"/>
      <c r="G70" s="2343"/>
      <c r="H70" s="2343"/>
      <c r="I70" s="2343"/>
    </row>
    <row r="71" spans="1:9">
      <c r="A71" s="2343"/>
      <c r="B71" s="2343"/>
      <c r="C71" s="2343"/>
      <c r="D71" s="2347"/>
      <c r="E71" s="2343"/>
      <c r="F71" s="2343"/>
      <c r="G71" s="2343"/>
      <c r="H71" s="2343"/>
      <c r="I71" s="2343"/>
    </row>
    <row r="72" spans="1:9" ht="15.75" thickBot="1">
      <c r="A72" s="2343" t="str">
        <f>'[1]Data Sheet'!$C$25</f>
        <v>Niagara Mohawk Power Corporation</v>
      </c>
      <c r="B72" s="2343"/>
      <c r="C72" s="2343"/>
      <c r="D72" s="2347"/>
      <c r="E72" s="2388" t="str">
        <f>'[1]Data Sheet'!$C$40</f>
        <v>07/15/2012</v>
      </c>
      <c r="F72" s="2350" t="str">
        <f>'[1]Data Sheet'!$C$38</f>
        <v>12/31/2012</v>
      </c>
      <c r="G72" s="2343"/>
      <c r="H72" s="2343"/>
      <c r="I72" s="2343"/>
    </row>
    <row r="73" spans="1:9">
      <c r="A73" s="2338"/>
      <c r="B73" s="2339"/>
      <c r="C73" s="2339"/>
      <c r="D73" s="2341"/>
      <c r="E73" s="2389"/>
      <c r="F73" s="2390"/>
      <c r="G73" s="2343"/>
      <c r="H73" s="2343"/>
      <c r="I73" s="2343"/>
    </row>
    <row r="74" spans="1:9" ht="15.75">
      <c r="A74" s="2391" t="s">
        <v>583</v>
      </c>
      <c r="B74" s="2385"/>
      <c r="C74" s="2385"/>
      <c r="D74" s="2347"/>
      <c r="E74" s="2385"/>
      <c r="F74" s="2392"/>
      <c r="G74" s="2343"/>
      <c r="H74" s="2343"/>
      <c r="I74" s="2343"/>
    </row>
    <row r="75" spans="1:9">
      <c r="A75" s="2393"/>
      <c r="B75" s="2385"/>
      <c r="C75" s="2385"/>
      <c r="D75" s="2347"/>
      <c r="E75" s="2385"/>
      <c r="F75" s="2392"/>
      <c r="G75" s="2343"/>
      <c r="H75" s="2343"/>
      <c r="I75" s="2343"/>
    </row>
    <row r="76" spans="1:9">
      <c r="A76" s="2394"/>
      <c r="B76" s="2395"/>
      <c r="C76" s="2395"/>
      <c r="D76" s="2396" t="s">
        <v>589</v>
      </c>
      <c r="E76" s="2355"/>
      <c r="F76" s="2397"/>
      <c r="G76" s="2343"/>
      <c r="H76" s="2343"/>
      <c r="I76" s="2343"/>
    </row>
    <row r="77" spans="1:9">
      <c r="A77" s="2361"/>
      <c r="B77" s="2364" t="s">
        <v>590</v>
      </c>
      <c r="C77" s="2346"/>
      <c r="D77" s="2365" t="s">
        <v>209</v>
      </c>
      <c r="E77" s="2346"/>
      <c r="F77" s="2363" t="s">
        <v>1949</v>
      </c>
      <c r="G77" s="2343"/>
      <c r="H77" s="2343"/>
      <c r="I77" s="2343"/>
    </row>
    <row r="78" spans="1:9">
      <c r="A78" s="2361" t="s">
        <v>1843</v>
      </c>
      <c r="B78" s="2364" t="s">
        <v>591</v>
      </c>
      <c r="C78" s="2364" t="s">
        <v>592</v>
      </c>
      <c r="D78" s="2365" t="s">
        <v>573</v>
      </c>
      <c r="E78" s="2364" t="s">
        <v>1953</v>
      </c>
      <c r="F78" s="2363" t="s">
        <v>2684</v>
      </c>
      <c r="G78" s="2343"/>
      <c r="H78" s="2343"/>
      <c r="I78" s="2343"/>
    </row>
    <row r="79" spans="1:9">
      <c r="A79" s="2366" t="s">
        <v>1846</v>
      </c>
      <c r="B79" s="2367" t="s">
        <v>3230</v>
      </c>
      <c r="C79" s="2367" t="s">
        <v>3231</v>
      </c>
      <c r="D79" s="2362" t="s">
        <v>3232</v>
      </c>
      <c r="E79" s="2367" t="s">
        <v>593</v>
      </c>
      <c r="F79" s="2368" t="s">
        <v>594</v>
      </c>
      <c r="G79" s="2343"/>
      <c r="H79" s="2343"/>
      <c r="I79" s="2343"/>
    </row>
    <row r="80" spans="1:9">
      <c r="A80" s="2361">
        <v>1</v>
      </c>
      <c r="B80" s="2346"/>
      <c r="C80" s="2370"/>
      <c r="D80" s="2398"/>
      <c r="E80" s="2370"/>
      <c r="F80" s="2371"/>
      <c r="G80" s="2343"/>
      <c r="H80" s="2343"/>
      <c r="I80" s="2343"/>
    </row>
    <row r="81" spans="1:9">
      <c r="A81" s="2361">
        <v>2</v>
      </c>
      <c r="B81" s="2346"/>
      <c r="C81" s="2372"/>
      <c r="D81" s="2365"/>
      <c r="E81" s="2372"/>
      <c r="F81" s="2373"/>
      <c r="G81" s="2343"/>
      <c r="H81" s="2343"/>
      <c r="I81" s="2343"/>
    </row>
    <row r="82" spans="1:9">
      <c r="A82" s="2361">
        <v>3</v>
      </c>
      <c r="B82" s="2346"/>
      <c r="C82" s="2372"/>
      <c r="D82" s="2365"/>
      <c r="E82" s="2372"/>
      <c r="F82" s="2373"/>
      <c r="G82" s="2343"/>
      <c r="H82" s="2343"/>
      <c r="I82" s="2343"/>
    </row>
    <row r="83" spans="1:9">
      <c r="A83" s="2361">
        <v>4</v>
      </c>
      <c r="B83" s="2346"/>
      <c r="C83" s="2372"/>
      <c r="D83" s="2365"/>
      <c r="E83" s="2372"/>
      <c r="F83" s="2373"/>
      <c r="G83" s="2343"/>
      <c r="H83" s="2343"/>
      <c r="I83" s="2343"/>
    </row>
    <row r="84" spans="1:9">
      <c r="A84" s="2361">
        <v>5</v>
      </c>
      <c r="B84" s="2346"/>
      <c r="C84" s="2372"/>
      <c r="D84" s="2365"/>
      <c r="E84" s="2372"/>
      <c r="F84" s="2373"/>
      <c r="G84" s="2343"/>
      <c r="H84" s="2343"/>
      <c r="I84" s="2343"/>
    </row>
    <row r="85" spans="1:9">
      <c r="A85" s="2361">
        <v>6</v>
      </c>
      <c r="B85" s="2346"/>
      <c r="C85" s="2372"/>
      <c r="D85" s="2365"/>
      <c r="E85" s="2372"/>
      <c r="F85" s="2373"/>
      <c r="G85" s="2343"/>
      <c r="H85" s="2343"/>
      <c r="I85" s="2343"/>
    </row>
    <row r="86" spans="1:9">
      <c r="A86" s="2361">
        <v>7</v>
      </c>
      <c r="B86" s="2346"/>
      <c r="C86" s="2372"/>
      <c r="D86" s="2365"/>
      <c r="E86" s="2372"/>
      <c r="F86" s="2373"/>
      <c r="G86" s="2343"/>
      <c r="H86" s="2343"/>
      <c r="I86" s="2343"/>
    </row>
    <row r="87" spans="1:9">
      <c r="A87" s="2361">
        <v>8</v>
      </c>
      <c r="B87" s="2346"/>
      <c r="C87" s="2372"/>
      <c r="D87" s="2365"/>
      <c r="E87" s="2372"/>
      <c r="F87" s="2373"/>
      <c r="G87" s="2343"/>
      <c r="H87" s="2343"/>
      <c r="I87" s="2343"/>
    </row>
    <row r="88" spans="1:9">
      <c r="A88" s="2361">
        <v>9</v>
      </c>
      <c r="B88" s="2346"/>
      <c r="C88" s="2372"/>
      <c r="D88" s="2365"/>
      <c r="E88" s="2372"/>
      <c r="F88" s="2373"/>
      <c r="G88" s="2343"/>
      <c r="H88" s="2343"/>
      <c r="I88" s="2343"/>
    </row>
    <row r="89" spans="1:9">
      <c r="A89" s="2361">
        <v>10</v>
      </c>
      <c r="B89" s="2346"/>
      <c r="C89" s="2372"/>
      <c r="D89" s="2365"/>
      <c r="E89" s="2374"/>
      <c r="F89" s="2373"/>
      <c r="G89" s="2343"/>
      <c r="H89" s="2343"/>
      <c r="I89" s="2343"/>
    </row>
    <row r="90" spans="1:9">
      <c r="A90" s="2361">
        <v>11</v>
      </c>
      <c r="B90" s="2346"/>
      <c r="C90" s="2372"/>
      <c r="D90" s="2365"/>
      <c r="E90" s="2372"/>
      <c r="F90" s="2373"/>
      <c r="G90" s="2343"/>
      <c r="H90" s="2343"/>
      <c r="I90" s="2343"/>
    </row>
    <row r="91" spans="1:9">
      <c r="A91" s="2361">
        <v>12</v>
      </c>
      <c r="B91" s="2346"/>
      <c r="C91" s="2372"/>
      <c r="D91" s="2365"/>
      <c r="E91" s="2372"/>
      <c r="F91" s="2373"/>
      <c r="G91" s="2343"/>
      <c r="H91" s="2343"/>
      <c r="I91" s="2343"/>
    </row>
    <row r="92" spans="1:9">
      <c r="A92" s="2361">
        <v>13</v>
      </c>
      <c r="B92" s="2346"/>
      <c r="C92" s="2372"/>
      <c r="D92" s="2365"/>
      <c r="E92" s="2372"/>
      <c r="F92" s="2373"/>
      <c r="G92" s="2343"/>
      <c r="H92" s="2343"/>
      <c r="I92" s="2343"/>
    </row>
    <row r="93" spans="1:9">
      <c r="A93" s="2361">
        <v>14</v>
      </c>
      <c r="B93" s="2346"/>
      <c r="C93" s="2372"/>
      <c r="D93" s="2365"/>
      <c r="E93" s="2372"/>
      <c r="F93" s="2373"/>
      <c r="G93" s="2343"/>
      <c r="H93" s="2343"/>
      <c r="I93" s="2343"/>
    </row>
    <row r="94" spans="1:9">
      <c r="A94" s="2361">
        <v>15</v>
      </c>
      <c r="B94" s="2346"/>
      <c r="C94" s="2372"/>
      <c r="D94" s="2365"/>
      <c r="E94" s="2372"/>
      <c r="F94" s="2373"/>
      <c r="G94" s="2343"/>
      <c r="H94" s="2343"/>
      <c r="I94" s="2343"/>
    </row>
    <row r="95" spans="1:9">
      <c r="A95" s="2361">
        <v>16</v>
      </c>
      <c r="B95" s="2346"/>
      <c r="C95" s="2372"/>
      <c r="D95" s="2365"/>
      <c r="E95" s="2372"/>
      <c r="F95" s="2373"/>
    </row>
    <row r="96" spans="1:9">
      <c r="A96" s="2361">
        <v>17</v>
      </c>
      <c r="B96" s="2346"/>
      <c r="C96" s="2372"/>
      <c r="D96" s="2365"/>
      <c r="E96" s="2372"/>
      <c r="F96" s="2373"/>
    </row>
    <row r="97" spans="1:6">
      <c r="A97" s="2361">
        <v>18</v>
      </c>
      <c r="B97" s="2346"/>
      <c r="C97" s="2372"/>
      <c r="D97" s="2365"/>
      <c r="E97" s="2372"/>
      <c r="F97" s="2373"/>
    </row>
    <row r="98" spans="1:6">
      <c r="A98" s="2361">
        <v>19</v>
      </c>
      <c r="B98" s="2346"/>
      <c r="C98" s="2372"/>
      <c r="D98" s="2365"/>
      <c r="E98" s="2372"/>
      <c r="F98" s="2373"/>
    </row>
    <row r="99" spans="1:6">
      <c r="A99" s="2361">
        <v>20</v>
      </c>
      <c r="B99" s="2346"/>
      <c r="C99" s="2372"/>
      <c r="D99" s="2365"/>
      <c r="E99" s="2372"/>
      <c r="F99" s="2373"/>
    </row>
    <row r="100" spans="1:6">
      <c r="A100" s="2361">
        <v>21</v>
      </c>
      <c r="B100" s="2346"/>
      <c r="C100" s="2372"/>
      <c r="D100" s="2365"/>
      <c r="E100" s="2372"/>
      <c r="F100" s="2373"/>
    </row>
    <row r="101" spans="1:6">
      <c r="A101" s="2361">
        <v>22</v>
      </c>
      <c r="B101" s="2346"/>
      <c r="C101" s="2372"/>
      <c r="D101" s="2365"/>
      <c r="E101" s="2372"/>
      <c r="F101" s="2373"/>
    </row>
    <row r="102" spans="1:6">
      <c r="A102" s="2361">
        <v>23</v>
      </c>
      <c r="B102" s="2346"/>
      <c r="C102" s="2372"/>
      <c r="D102" s="2365"/>
      <c r="E102" s="2372"/>
      <c r="F102" s="2373"/>
    </row>
    <row r="103" spans="1:6">
      <c r="A103" s="2361">
        <v>24</v>
      </c>
      <c r="B103" s="2346"/>
      <c r="C103" s="2372"/>
      <c r="D103" s="2365"/>
      <c r="E103" s="2372"/>
      <c r="F103" s="2373"/>
    </row>
    <row r="104" spans="1:6">
      <c r="A104" s="2361">
        <v>25</v>
      </c>
      <c r="B104" s="2346"/>
      <c r="C104" s="2372"/>
      <c r="D104" s="2365"/>
      <c r="E104" s="2372"/>
      <c r="F104" s="2373"/>
    </row>
    <row r="105" spans="1:6">
      <c r="A105" s="2361">
        <v>26</v>
      </c>
      <c r="B105" s="2346"/>
      <c r="C105" s="2372"/>
      <c r="D105" s="2365"/>
      <c r="E105" s="2372"/>
      <c r="F105" s="2373"/>
    </row>
    <row r="106" spans="1:6">
      <c r="A106" s="2361">
        <v>27</v>
      </c>
      <c r="B106" s="2346"/>
      <c r="C106" s="2372"/>
      <c r="D106" s="2365"/>
      <c r="E106" s="2372"/>
      <c r="F106" s="2373"/>
    </row>
    <row r="107" spans="1:6">
      <c r="A107" s="2361">
        <v>28</v>
      </c>
      <c r="B107" s="2346"/>
      <c r="C107" s="2372"/>
      <c r="D107" s="2365"/>
      <c r="E107" s="2372"/>
      <c r="F107" s="2373"/>
    </row>
    <row r="108" spans="1:6">
      <c r="A108" s="2361">
        <v>29</v>
      </c>
      <c r="B108" s="2346"/>
      <c r="C108" s="2372"/>
      <c r="D108" s="2365"/>
      <c r="E108" s="2372"/>
      <c r="F108" s="2373"/>
    </row>
    <row r="109" spans="1:6">
      <c r="A109" s="2361">
        <v>30</v>
      </c>
      <c r="B109" s="2346"/>
      <c r="C109" s="2372"/>
      <c r="D109" s="2365"/>
      <c r="E109" s="2372"/>
      <c r="F109" s="2373"/>
    </row>
    <row r="110" spans="1:6">
      <c r="A110" s="2361">
        <v>31</v>
      </c>
      <c r="B110" s="2346"/>
      <c r="C110" s="2372"/>
      <c r="D110" s="2365"/>
      <c r="E110" s="2374"/>
      <c r="F110" s="2373"/>
    </row>
    <row r="111" spans="1:6">
      <c r="A111" s="2361">
        <v>32</v>
      </c>
      <c r="B111" s="2346"/>
      <c r="C111" s="2372"/>
      <c r="D111" s="2365"/>
      <c r="E111" s="2374"/>
      <c r="F111" s="2373"/>
    </row>
    <row r="112" spans="1:6">
      <c r="A112" s="2361">
        <v>33</v>
      </c>
      <c r="B112" s="2346"/>
      <c r="C112" s="2372"/>
      <c r="D112" s="2365"/>
      <c r="E112" s="2374"/>
      <c r="F112" s="2373"/>
    </row>
    <row r="113" spans="1:6">
      <c r="A113" s="2361">
        <v>34</v>
      </c>
      <c r="B113" s="2346"/>
      <c r="C113" s="2372"/>
      <c r="D113" s="2365"/>
      <c r="E113" s="2374"/>
      <c r="F113" s="2373"/>
    </row>
    <row r="114" spans="1:6">
      <c r="A114" s="2361">
        <v>35</v>
      </c>
      <c r="B114" s="2346"/>
      <c r="C114" s="2372"/>
      <c r="D114" s="2365"/>
      <c r="E114" s="2374"/>
      <c r="F114" s="2373"/>
    </row>
    <row r="115" spans="1:6">
      <c r="A115" s="2361">
        <v>36</v>
      </c>
      <c r="B115" s="2346"/>
      <c r="C115" s="2372"/>
      <c r="D115" s="2365"/>
      <c r="E115" s="2374"/>
      <c r="F115" s="2373"/>
    </row>
    <row r="116" spans="1:6">
      <c r="A116" s="2361">
        <v>37</v>
      </c>
      <c r="B116" s="2346"/>
      <c r="C116" s="2372"/>
      <c r="D116" s="2365"/>
      <c r="E116" s="2374"/>
      <c r="F116" s="2373"/>
    </row>
    <row r="117" spans="1:6">
      <c r="A117" s="2361">
        <v>38</v>
      </c>
      <c r="B117" s="2346"/>
      <c r="C117" s="2372"/>
      <c r="D117" s="2365"/>
      <c r="E117" s="2374"/>
      <c r="F117" s="2373"/>
    </row>
    <row r="118" spans="1:6">
      <c r="A118" s="2361">
        <v>39</v>
      </c>
      <c r="B118" s="2346"/>
      <c r="C118" s="2372"/>
      <c r="D118" s="2365"/>
      <c r="E118" s="2374"/>
      <c r="F118" s="2373"/>
    </row>
    <row r="119" spans="1:6">
      <c r="A119" s="2361">
        <v>40</v>
      </c>
      <c r="B119" s="2346"/>
      <c r="C119" s="2372"/>
      <c r="D119" s="2365"/>
      <c r="E119" s="2374"/>
      <c r="F119" s="2373"/>
    </row>
    <row r="120" spans="1:6">
      <c r="A120" s="2361">
        <v>41</v>
      </c>
      <c r="B120" s="2346"/>
      <c r="C120" s="2372"/>
      <c r="D120" s="2365"/>
      <c r="E120" s="2374"/>
      <c r="F120" s="2373"/>
    </row>
    <row r="121" spans="1:6">
      <c r="A121" s="2361">
        <v>42</v>
      </c>
      <c r="B121" s="2346"/>
      <c r="C121" s="2372"/>
      <c r="D121" s="2365"/>
      <c r="E121" s="2374"/>
      <c r="F121" s="2373"/>
    </row>
    <row r="122" spans="1:6">
      <c r="A122" s="2361">
        <v>43</v>
      </c>
      <c r="B122" s="2346"/>
      <c r="C122" s="2372"/>
      <c r="D122" s="2365"/>
      <c r="E122" s="2374"/>
      <c r="F122" s="2373"/>
    </row>
    <row r="123" spans="1:6" ht="15.75" thickBot="1">
      <c r="A123" s="2377">
        <v>44</v>
      </c>
      <c r="B123" s="2378" t="s">
        <v>205</v>
      </c>
      <c r="C123" s="2381">
        <f>SUM(C80:C122)</f>
        <v>0</v>
      </c>
      <c r="D123" s="2380" t="s">
        <v>1904</v>
      </c>
      <c r="E123" s="2381">
        <f>SUM(E80:E122)</f>
        <v>0</v>
      </c>
      <c r="F123" s="2382">
        <f>SUM(F80:F122)</f>
        <v>0</v>
      </c>
    </row>
    <row r="124" spans="1:6">
      <c r="A124" s="2343"/>
      <c r="B124" s="2343" t="s">
        <v>1904</v>
      </c>
      <c r="C124" s="2343" t="s">
        <v>1904</v>
      </c>
      <c r="D124" s="2347"/>
      <c r="E124" s="2343"/>
      <c r="F124" s="2343"/>
    </row>
    <row r="125" spans="1:6">
      <c r="A125" s="2343" t="s">
        <v>1072</v>
      </c>
      <c r="B125" s="2343"/>
      <c r="C125" s="2343"/>
      <c r="D125" s="2347"/>
      <c r="E125" s="2343"/>
      <c r="F125" s="2343"/>
    </row>
    <row r="126" spans="1:6">
      <c r="A126" s="2385" t="s">
        <v>596</v>
      </c>
      <c r="B126" s="2385"/>
      <c r="C126" s="2385"/>
      <c r="D126" s="2347"/>
      <c r="E126" s="2385"/>
      <c r="F126" s="2385"/>
    </row>
    <row r="127" spans="1:6" ht="15.75" thickBot="1">
      <c r="A127" s="2343" t="str">
        <f>'[1]Data Sheet'!$C$25</f>
        <v>Niagara Mohawk Power Corporation</v>
      </c>
      <c r="B127" s="2343"/>
      <c r="C127" s="2343"/>
      <c r="D127" s="2347"/>
      <c r="E127" s="2388" t="str">
        <f>'[1]Data Sheet'!$C$40</f>
        <v>07/15/2012</v>
      </c>
      <c r="F127" s="2350" t="str">
        <f>'[1]Data Sheet'!$C$38</f>
        <v>12/31/2012</v>
      </c>
    </row>
    <row r="128" spans="1:6">
      <c r="A128" s="2338"/>
      <c r="B128" s="2339"/>
      <c r="C128" s="2339"/>
      <c r="D128" s="2341"/>
      <c r="E128" s="2389"/>
      <c r="F128" s="2390"/>
    </row>
    <row r="129" spans="1:6" ht="15.75">
      <c r="A129" s="2391" t="s">
        <v>583</v>
      </c>
      <c r="B129" s="2385"/>
      <c r="C129" s="2385"/>
      <c r="D129" s="2347"/>
      <c r="E129" s="2385"/>
      <c r="F129" s="2392"/>
    </row>
    <row r="130" spans="1:6">
      <c r="A130" s="2393"/>
      <c r="B130" s="2385"/>
      <c r="C130" s="2385"/>
      <c r="D130" s="2347"/>
      <c r="E130" s="2385"/>
      <c r="F130" s="2392"/>
    </row>
    <row r="131" spans="1:6" ht="18.399999999999999" customHeight="1">
      <c r="A131" s="2394"/>
      <c r="B131" s="2395"/>
      <c r="C131" s="2395"/>
      <c r="D131" s="2396" t="s">
        <v>589</v>
      </c>
      <c r="E131" s="2355"/>
      <c r="F131" s="2397"/>
    </row>
    <row r="132" spans="1:6" ht="18.399999999999999" customHeight="1">
      <c r="A132" s="2361"/>
      <c r="B132" s="2364" t="s">
        <v>590</v>
      </c>
      <c r="C132" s="2346"/>
      <c r="D132" s="2365" t="s">
        <v>209</v>
      </c>
      <c r="E132" s="2346"/>
      <c r="F132" s="2363" t="s">
        <v>1949</v>
      </c>
    </row>
    <row r="133" spans="1:6" ht="18.399999999999999" customHeight="1">
      <c r="A133" s="2361" t="s">
        <v>1843</v>
      </c>
      <c r="B133" s="2364" t="s">
        <v>591</v>
      </c>
      <c r="C133" s="2364" t="s">
        <v>592</v>
      </c>
      <c r="D133" s="2365" t="s">
        <v>573</v>
      </c>
      <c r="E133" s="2364" t="s">
        <v>1953</v>
      </c>
      <c r="F133" s="2363" t="s">
        <v>2684</v>
      </c>
    </row>
    <row r="134" spans="1:6" ht="18.399999999999999" customHeight="1">
      <c r="A134" s="2366" t="s">
        <v>1846</v>
      </c>
      <c r="B134" s="2367" t="s">
        <v>3230</v>
      </c>
      <c r="C134" s="2367" t="s">
        <v>3231</v>
      </c>
      <c r="D134" s="2362" t="s">
        <v>3232</v>
      </c>
      <c r="E134" s="2367" t="s">
        <v>593</v>
      </c>
      <c r="F134" s="2368" t="s">
        <v>594</v>
      </c>
    </row>
    <row r="135" spans="1:6" ht="18.399999999999999" customHeight="1">
      <c r="A135" s="2361">
        <v>1</v>
      </c>
      <c r="B135" s="2346"/>
      <c r="C135" s="2370"/>
      <c r="D135" s="2398"/>
      <c r="E135" s="2370"/>
      <c r="F135" s="2371"/>
    </row>
    <row r="136" spans="1:6" ht="18.399999999999999" customHeight="1">
      <c r="A136" s="2361">
        <v>2</v>
      </c>
      <c r="B136" s="2346"/>
      <c r="C136" s="2372"/>
      <c r="D136" s="2365"/>
      <c r="E136" s="2372"/>
      <c r="F136" s="2373"/>
    </row>
    <row r="137" spans="1:6" ht="18.399999999999999" customHeight="1">
      <c r="A137" s="2361">
        <v>3</v>
      </c>
      <c r="B137" s="2346"/>
      <c r="C137" s="2372"/>
      <c r="D137" s="2365"/>
      <c r="E137" s="2372"/>
      <c r="F137" s="2373"/>
    </row>
    <row r="138" spans="1:6" ht="18.399999999999999" customHeight="1">
      <c r="A138" s="2361">
        <v>4</v>
      </c>
      <c r="B138" s="2346"/>
      <c r="C138" s="2372"/>
      <c r="D138" s="2365"/>
      <c r="E138" s="2372"/>
      <c r="F138" s="2373"/>
    </row>
    <row r="139" spans="1:6" ht="18.399999999999999" customHeight="1">
      <c r="A139" s="2361">
        <v>5</v>
      </c>
      <c r="B139" s="2346"/>
      <c r="C139" s="2372"/>
      <c r="D139" s="2365"/>
      <c r="E139" s="2372"/>
      <c r="F139" s="2373"/>
    </row>
    <row r="140" spans="1:6" ht="18.399999999999999" customHeight="1">
      <c r="A140" s="2361">
        <v>6</v>
      </c>
      <c r="B140" s="2346"/>
      <c r="C140" s="2372"/>
      <c r="D140" s="2365"/>
      <c r="E140" s="2372"/>
      <c r="F140" s="2373"/>
    </row>
    <row r="141" spans="1:6" ht="18.399999999999999" customHeight="1">
      <c r="A141" s="2361">
        <v>7</v>
      </c>
      <c r="B141" s="2346"/>
      <c r="C141" s="2372"/>
      <c r="D141" s="2365"/>
      <c r="E141" s="2372"/>
      <c r="F141" s="2373"/>
    </row>
    <row r="142" spans="1:6" ht="18.399999999999999" customHeight="1">
      <c r="A142" s="2361">
        <v>8</v>
      </c>
      <c r="B142" s="2346"/>
      <c r="C142" s="2372"/>
      <c r="D142" s="2365"/>
      <c r="E142" s="2372"/>
      <c r="F142" s="2373"/>
    </row>
    <row r="143" spans="1:6" ht="18.399999999999999" customHeight="1">
      <c r="A143" s="2361">
        <v>9</v>
      </c>
      <c r="B143" s="2346"/>
      <c r="C143" s="2372"/>
      <c r="D143" s="2365"/>
      <c r="E143" s="2372"/>
      <c r="F143" s="2373"/>
    </row>
    <row r="144" spans="1:6" ht="18.399999999999999" customHeight="1">
      <c r="A144" s="2361">
        <v>10</v>
      </c>
      <c r="B144" s="2346"/>
      <c r="C144" s="2372"/>
      <c r="D144" s="2365"/>
      <c r="E144" s="2374"/>
      <c r="F144" s="2373"/>
    </row>
    <row r="145" spans="1:6" ht="18.399999999999999" customHeight="1">
      <c r="A145" s="2361">
        <v>11</v>
      </c>
      <c r="B145" s="2346"/>
      <c r="C145" s="2372"/>
      <c r="D145" s="2365"/>
      <c r="E145" s="2372"/>
      <c r="F145" s="2373"/>
    </row>
    <row r="146" spans="1:6" ht="18.399999999999999" customHeight="1">
      <c r="A146" s="2361">
        <v>12</v>
      </c>
      <c r="B146" s="2346"/>
      <c r="C146" s="2372"/>
      <c r="D146" s="2365"/>
      <c r="E146" s="2372"/>
      <c r="F146" s="2373"/>
    </row>
    <row r="147" spans="1:6" ht="18.399999999999999" customHeight="1">
      <c r="A147" s="2361">
        <v>13</v>
      </c>
      <c r="B147" s="2346"/>
      <c r="C147" s="2372"/>
      <c r="D147" s="2365"/>
      <c r="E147" s="2372"/>
      <c r="F147" s="2373"/>
    </row>
    <row r="148" spans="1:6" ht="18.399999999999999" customHeight="1">
      <c r="A148" s="2361">
        <v>14</v>
      </c>
      <c r="B148" s="2346"/>
      <c r="C148" s="2372"/>
      <c r="D148" s="2365"/>
      <c r="E148" s="2372"/>
      <c r="F148" s="2373"/>
    </row>
    <row r="149" spans="1:6" ht="18.399999999999999" customHeight="1">
      <c r="A149" s="2361">
        <v>15</v>
      </c>
      <c r="B149" s="2346"/>
      <c r="C149" s="2372"/>
      <c r="D149" s="2365"/>
      <c r="E149" s="2372"/>
      <c r="F149" s="2373"/>
    </row>
    <row r="150" spans="1:6" ht="18.399999999999999" customHeight="1">
      <c r="A150" s="2361">
        <v>16</v>
      </c>
      <c r="B150" s="2346"/>
      <c r="C150" s="2372"/>
      <c r="D150" s="2365"/>
      <c r="E150" s="2372"/>
      <c r="F150" s="2373"/>
    </row>
    <row r="151" spans="1:6" ht="18.399999999999999" customHeight="1">
      <c r="A151" s="2361">
        <v>17</v>
      </c>
      <c r="B151" s="2346"/>
      <c r="C151" s="2372"/>
      <c r="D151" s="2365"/>
      <c r="E151" s="2372"/>
      <c r="F151" s="2373"/>
    </row>
    <row r="152" spans="1:6" ht="18.399999999999999" customHeight="1">
      <c r="A152" s="2361">
        <v>18</v>
      </c>
      <c r="B152" s="2346"/>
      <c r="C152" s="2372"/>
      <c r="D152" s="2365"/>
      <c r="E152" s="2372"/>
      <c r="F152" s="2373"/>
    </row>
    <row r="153" spans="1:6" ht="18.399999999999999" customHeight="1">
      <c r="A153" s="2361">
        <v>19</v>
      </c>
      <c r="B153" s="2346"/>
      <c r="C153" s="2372"/>
      <c r="D153" s="2365"/>
      <c r="E153" s="2372"/>
      <c r="F153" s="2373"/>
    </row>
    <row r="154" spans="1:6" ht="18.399999999999999" customHeight="1">
      <c r="A154" s="2361">
        <v>20</v>
      </c>
      <c r="B154" s="2346"/>
      <c r="C154" s="2372"/>
      <c r="D154" s="2365"/>
      <c r="E154" s="2372"/>
      <c r="F154" s="2373"/>
    </row>
    <row r="155" spans="1:6" ht="18.399999999999999" customHeight="1">
      <c r="A155" s="2361">
        <v>21</v>
      </c>
      <c r="B155" s="2346"/>
      <c r="C155" s="2372"/>
      <c r="D155" s="2365"/>
      <c r="E155" s="2372"/>
      <c r="F155" s="2373"/>
    </row>
    <row r="156" spans="1:6" ht="18.399999999999999" customHeight="1">
      <c r="A156" s="2361">
        <v>22</v>
      </c>
      <c r="B156" s="2346"/>
      <c r="C156" s="2372"/>
      <c r="D156" s="2365"/>
      <c r="E156" s="2372"/>
      <c r="F156" s="2373"/>
    </row>
    <row r="157" spans="1:6" ht="18.399999999999999" customHeight="1">
      <c r="A157" s="2361">
        <v>23</v>
      </c>
      <c r="B157" s="2346"/>
      <c r="C157" s="2372"/>
      <c r="D157" s="2365"/>
      <c r="E157" s="2372"/>
      <c r="F157" s="2373"/>
    </row>
    <row r="158" spans="1:6" ht="18.399999999999999" customHeight="1">
      <c r="A158" s="2361">
        <v>24</v>
      </c>
      <c r="B158" s="2346"/>
      <c r="C158" s="2372"/>
      <c r="D158" s="2365"/>
      <c r="E158" s="2372"/>
      <c r="F158" s="2373"/>
    </row>
    <row r="159" spans="1:6" ht="18.399999999999999" customHeight="1">
      <c r="A159" s="2361">
        <v>25</v>
      </c>
      <c r="B159" s="2346"/>
      <c r="C159" s="2372"/>
      <c r="D159" s="2365"/>
      <c r="E159" s="2372"/>
      <c r="F159" s="2373"/>
    </row>
    <row r="160" spans="1:6" ht="18.399999999999999" customHeight="1">
      <c r="A160" s="2361">
        <v>26</v>
      </c>
      <c r="B160" s="2346"/>
      <c r="C160" s="2372"/>
      <c r="D160" s="2365"/>
      <c r="E160" s="2372"/>
      <c r="F160" s="2373"/>
    </row>
    <row r="161" spans="1:6" ht="18.399999999999999" customHeight="1">
      <c r="A161" s="2361">
        <v>27</v>
      </c>
      <c r="B161" s="2346"/>
      <c r="C161" s="2372"/>
      <c r="D161" s="2365"/>
      <c r="E161" s="2372"/>
      <c r="F161" s="2373"/>
    </row>
    <row r="162" spans="1:6" ht="18.399999999999999" customHeight="1">
      <c r="A162" s="2361">
        <v>28</v>
      </c>
      <c r="B162" s="2346"/>
      <c r="C162" s="2372"/>
      <c r="D162" s="2365"/>
      <c r="E162" s="2372"/>
      <c r="F162" s="2373"/>
    </row>
    <row r="163" spans="1:6" ht="18.399999999999999" customHeight="1">
      <c r="A163" s="2361">
        <v>29</v>
      </c>
      <c r="B163" s="2346"/>
      <c r="C163" s="2372"/>
      <c r="D163" s="2365"/>
      <c r="E163" s="2372"/>
      <c r="F163" s="2373"/>
    </row>
    <row r="164" spans="1:6" ht="18.399999999999999" customHeight="1">
      <c r="A164" s="2361">
        <v>30</v>
      </c>
      <c r="B164" s="2346"/>
      <c r="C164" s="2372"/>
      <c r="D164" s="2365"/>
      <c r="E164" s="2372"/>
      <c r="F164" s="2373"/>
    </row>
    <row r="165" spans="1:6" ht="18.399999999999999" customHeight="1">
      <c r="A165" s="2361">
        <v>31</v>
      </c>
      <c r="B165" s="2346"/>
      <c r="C165" s="2372"/>
      <c r="D165" s="2365"/>
      <c r="E165" s="2374"/>
      <c r="F165" s="2373"/>
    </row>
    <row r="166" spans="1:6" ht="18.399999999999999" customHeight="1">
      <c r="A166" s="2361">
        <v>32</v>
      </c>
      <c r="B166" s="2346"/>
      <c r="C166" s="2372"/>
      <c r="D166" s="2365"/>
      <c r="E166" s="2374"/>
      <c r="F166" s="2373"/>
    </row>
    <row r="167" spans="1:6" ht="18.399999999999999" customHeight="1">
      <c r="A167" s="2361">
        <v>33</v>
      </c>
      <c r="B167" s="2346"/>
      <c r="C167" s="2372"/>
      <c r="D167" s="2365"/>
      <c r="E167" s="2374"/>
      <c r="F167" s="2373"/>
    </row>
    <row r="168" spans="1:6" ht="18.399999999999999" customHeight="1">
      <c r="A168" s="2361">
        <v>34</v>
      </c>
      <c r="B168" s="2346"/>
      <c r="C168" s="2372"/>
      <c r="D168" s="2365"/>
      <c r="E168" s="2374"/>
      <c r="F168" s="2373"/>
    </row>
    <row r="169" spans="1:6" ht="18.399999999999999" customHeight="1">
      <c r="A169" s="2361">
        <v>35</v>
      </c>
      <c r="B169" s="2346"/>
      <c r="C169" s="2372"/>
      <c r="D169" s="2365"/>
      <c r="E169" s="2374"/>
      <c r="F169" s="2373"/>
    </row>
    <row r="170" spans="1:6" ht="18.399999999999999" customHeight="1">
      <c r="A170" s="2361">
        <v>36</v>
      </c>
      <c r="B170" s="2346"/>
      <c r="C170" s="2372"/>
      <c r="D170" s="2365"/>
      <c r="E170" s="2374"/>
      <c r="F170" s="2373"/>
    </row>
    <row r="171" spans="1:6" ht="18.399999999999999" customHeight="1">
      <c r="A171" s="2361">
        <v>37</v>
      </c>
      <c r="B171" s="2346"/>
      <c r="C171" s="2372"/>
      <c r="D171" s="2365"/>
      <c r="E171" s="2374"/>
      <c r="F171" s="2373"/>
    </row>
    <row r="172" spans="1:6" ht="18.399999999999999" customHeight="1">
      <c r="A172" s="2361">
        <v>38</v>
      </c>
      <c r="B172" s="2346"/>
      <c r="C172" s="2372"/>
      <c r="D172" s="2365"/>
      <c r="E172" s="2374"/>
      <c r="F172" s="2373"/>
    </row>
    <row r="173" spans="1:6" ht="18.399999999999999" customHeight="1">
      <c r="A173" s="2361">
        <v>39</v>
      </c>
      <c r="B173" s="2346"/>
      <c r="C173" s="2372"/>
      <c r="D173" s="2365"/>
      <c r="E173" s="2374"/>
      <c r="F173" s="2373"/>
    </row>
    <row r="174" spans="1:6" ht="18.399999999999999" customHeight="1">
      <c r="A174" s="2361">
        <v>40</v>
      </c>
      <c r="B174" s="2346"/>
      <c r="C174" s="2372"/>
      <c r="D174" s="2365"/>
      <c r="E174" s="2374"/>
      <c r="F174" s="2373"/>
    </row>
    <row r="175" spans="1:6" ht="18.399999999999999" customHeight="1">
      <c r="A175" s="2361">
        <v>41</v>
      </c>
      <c r="B175" s="2346"/>
      <c r="C175" s="2372"/>
      <c r="D175" s="2365"/>
      <c r="E175" s="2374"/>
      <c r="F175" s="2373"/>
    </row>
    <row r="176" spans="1:6" ht="18.399999999999999" customHeight="1">
      <c r="A176" s="2361">
        <v>42</v>
      </c>
      <c r="B176" s="2346"/>
      <c r="C176" s="2372"/>
      <c r="D176" s="2365"/>
      <c r="E176" s="2374"/>
      <c r="F176" s="2373"/>
    </row>
    <row r="177" spans="1:6" ht="18.399999999999999" customHeight="1">
      <c r="A177" s="2361">
        <v>43</v>
      </c>
      <c r="B177" s="2346"/>
      <c r="C177" s="2372"/>
      <c r="D177" s="2365"/>
      <c r="E177" s="2374"/>
      <c r="F177" s="2373"/>
    </row>
    <row r="178" spans="1:6" ht="18.399999999999999" customHeight="1" thickBot="1">
      <c r="A178" s="2377">
        <v>44</v>
      </c>
      <c r="B178" s="2378" t="s">
        <v>205</v>
      </c>
      <c r="C178" s="2381">
        <f>SUM(C135:C177)</f>
        <v>0</v>
      </c>
      <c r="D178" s="2380" t="s">
        <v>1904</v>
      </c>
      <c r="E178" s="2381">
        <f>SUM(E135:E177)</f>
        <v>0</v>
      </c>
      <c r="F178" s="2382">
        <f>SUM(F135:F177)</f>
        <v>0</v>
      </c>
    </row>
    <row r="179" spans="1:6">
      <c r="A179" s="2343"/>
      <c r="B179" s="2343" t="s">
        <v>1904</v>
      </c>
      <c r="C179" s="2343" t="s">
        <v>1904</v>
      </c>
      <c r="D179" s="2347"/>
      <c r="E179" s="2343"/>
      <c r="F179" s="2343"/>
    </row>
    <row r="180" spans="1:6">
      <c r="A180" s="2343" t="s">
        <v>1072</v>
      </c>
      <c r="B180" s="2343"/>
      <c r="C180" s="2343"/>
      <c r="D180" s="2347"/>
      <c r="E180" s="2343"/>
      <c r="F180" s="2343"/>
    </row>
    <row r="181" spans="1:6">
      <c r="A181" s="2385" t="s">
        <v>597</v>
      </c>
      <c r="B181" s="2385"/>
      <c r="C181" s="2385"/>
      <c r="D181" s="2347"/>
      <c r="E181" s="2385"/>
      <c r="F181" s="2385"/>
    </row>
  </sheetData>
  <printOptions horizontalCentered="1" verticalCentered="1"/>
  <pageMargins left="0.5" right="0.5" top="0.5" bottom="0.5" header="0.5" footer="0.5"/>
  <pageSetup scale="70" fitToHeight="0" orientation="portrait" horizontalDpi="300" verticalDpi="300" r:id="rId1"/>
  <headerFooter alignWithMargins="0"/>
  <rowBreaks count="2" manualBreakCount="2">
    <brk id="71" max="16383" man="1"/>
    <brk id="12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3"/>
  <dimension ref="A1:S129"/>
  <sheetViews>
    <sheetView defaultGridColor="0" view="pageBreakPreview" colorId="22" zoomScale="60" zoomScaleNormal="85" workbookViewId="0">
      <selection activeCell="C41" sqref="C41"/>
    </sheetView>
  </sheetViews>
  <sheetFormatPr defaultColWidth="9.6640625" defaultRowHeight="15"/>
  <cols>
    <col min="1" max="1" width="4.6640625" style="9" customWidth="1"/>
    <col min="2" max="2" width="38.44140625" style="9" customWidth="1"/>
    <col min="3" max="3" width="14.77734375" style="9" customWidth="1"/>
    <col min="4" max="4" width="15" style="9" customWidth="1"/>
    <col min="5" max="5" width="9.6640625" style="1221"/>
    <col min="6" max="6" width="18.88671875" style="9" customWidth="1"/>
    <col min="7" max="7" width="22.109375" style="9" customWidth="1"/>
    <col min="8" max="16384" width="9.6640625" style="9"/>
  </cols>
  <sheetData>
    <row r="1" spans="1:19" ht="16.149999999999999" customHeight="1">
      <c r="A1" s="29" t="s">
        <v>5587</v>
      </c>
      <c r="B1" s="65"/>
      <c r="C1" s="246" t="s">
        <v>3512</v>
      </c>
      <c r="D1" s="65"/>
      <c r="E1" s="1749"/>
      <c r="F1" s="677" t="s">
        <v>1917</v>
      </c>
      <c r="G1" s="454" t="s">
        <v>1918</v>
      </c>
      <c r="H1" s="17"/>
      <c r="I1" s="17"/>
      <c r="J1" s="17"/>
      <c r="K1" s="17"/>
      <c r="L1" s="17"/>
      <c r="M1" s="17"/>
      <c r="N1" s="17"/>
      <c r="O1" s="17"/>
      <c r="P1" s="17"/>
      <c r="Q1" s="17"/>
      <c r="R1" s="17"/>
      <c r="S1" s="17"/>
    </row>
    <row r="2" spans="1:19" ht="16.149999999999999" customHeight="1">
      <c r="A2" s="71" t="str">
        <f>'Data Sheet'!$C$25</f>
        <v xml:space="preserve"> Niagara Mohawk Power Corporation </v>
      </c>
      <c r="B2" s="17"/>
      <c r="C2" s="97" t="s">
        <v>5671</v>
      </c>
      <c r="D2" s="17"/>
      <c r="E2" s="1658"/>
      <c r="F2" s="1665" t="s">
        <v>3535</v>
      </c>
      <c r="G2" s="254"/>
      <c r="H2" s="17"/>
      <c r="I2" s="17"/>
      <c r="J2" s="17"/>
      <c r="K2" s="17"/>
      <c r="L2" s="17"/>
      <c r="M2" s="17"/>
      <c r="N2" s="17"/>
      <c r="O2" s="17"/>
      <c r="P2" s="17"/>
      <c r="Q2" s="17"/>
      <c r="R2" s="17"/>
      <c r="S2" s="17"/>
    </row>
    <row r="3" spans="1:19" ht="16.149999999999999" customHeight="1">
      <c r="A3" s="73"/>
      <c r="B3" s="76"/>
      <c r="C3" s="104" t="s">
        <v>5598</v>
      </c>
      <c r="D3" s="76"/>
      <c r="E3" s="1658"/>
      <c r="F3" s="755" t="str">
        <f>'Data Sheet'!$C$40</f>
        <v>June 1, 2015</v>
      </c>
      <c r="G3" s="257" t="str">
        <f>'Data Sheet'!$C$38</f>
        <v>December 31, 2014</v>
      </c>
      <c r="H3" s="17"/>
      <c r="I3" s="17"/>
      <c r="J3" s="17"/>
      <c r="K3" s="17"/>
      <c r="L3" s="17"/>
      <c r="M3" s="17"/>
      <c r="N3" s="17"/>
      <c r="O3" s="17"/>
      <c r="P3" s="17"/>
      <c r="Q3" s="17"/>
      <c r="R3" s="17"/>
      <c r="S3" s="17"/>
    </row>
    <row r="4" spans="1:19" ht="16.149999999999999" customHeight="1">
      <c r="A4" s="247" t="s">
        <v>598</v>
      </c>
      <c r="B4" s="248"/>
      <c r="C4" s="248"/>
      <c r="D4" s="74"/>
      <c r="E4" s="710"/>
      <c r="F4" s="248"/>
      <c r="G4" s="249"/>
      <c r="H4" s="17"/>
      <c r="I4" s="17"/>
      <c r="J4" s="17"/>
      <c r="K4" s="17"/>
      <c r="L4" s="17"/>
      <c r="M4" s="17"/>
      <c r="N4" s="17"/>
      <c r="O4" s="17"/>
      <c r="P4" s="17"/>
      <c r="Q4" s="17"/>
      <c r="R4" s="17"/>
      <c r="S4" s="17"/>
    </row>
    <row r="5" spans="1:19" ht="16.149999999999999" customHeight="1">
      <c r="A5" s="71"/>
      <c r="B5" s="17"/>
      <c r="C5" s="17"/>
      <c r="D5" s="17"/>
      <c r="E5" s="1654"/>
      <c r="F5" s="17"/>
      <c r="G5" s="72"/>
      <c r="H5" s="17"/>
      <c r="I5" s="17"/>
      <c r="J5" s="17"/>
      <c r="K5" s="17"/>
      <c r="L5" s="17"/>
      <c r="M5" s="17"/>
      <c r="N5" s="17"/>
      <c r="O5" s="17"/>
      <c r="P5" s="17"/>
      <c r="Q5" s="17"/>
      <c r="R5" s="17"/>
      <c r="S5" s="17"/>
    </row>
    <row r="6" spans="1:19" ht="16.149999999999999" customHeight="1">
      <c r="A6" s="71"/>
      <c r="B6" s="17" t="s">
        <v>599</v>
      </c>
      <c r="C6" s="17"/>
      <c r="D6" s="17"/>
      <c r="E6" s="1654"/>
      <c r="F6" s="17"/>
      <c r="G6" s="72"/>
      <c r="H6" s="17"/>
      <c r="I6" s="17"/>
      <c r="J6" s="17"/>
      <c r="K6" s="17"/>
      <c r="L6" s="17"/>
      <c r="M6" s="17"/>
      <c r="N6" s="17"/>
      <c r="O6" s="17"/>
      <c r="P6" s="17"/>
      <c r="Q6" s="17"/>
      <c r="R6" s="17"/>
      <c r="S6" s="17"/>
    </row>
    <row r="7" spans="1:19" ht="16.149999999999999" customHeight="1">
      <c r="A7" s="71"/>
      <c r="B7" s="17" t="s">
        <v>600</v>
      </c>
      <c r="C7" s="17"/>
      <c r="D7" s="17"/>
      <c r="E7" s="1654"/>
      <c r="F7" s="17"/>
      <c r="G7" s="72"/>
      <c r="H7" s="17"/>
      <c r="I7" s="17"/>
      <c r="J7" s="17"/>
      <c r="K7" s="17"/>
      <c r="L7" s="17"/>
      <c r="M7" s="17"/>
      <c r="N7" s="17"/>
      <c r="O7" s="17"/>
      <c r="P7" s="17"/>
      <c r="Q7" s="17"/>
      <c r="R7" s="17"/>
      <c r="S7" s="17"/>
    </row>
    <row r="8" spans="1:19" ht="16.149999999999999" customHeight="1">
      <c r="A8" s="71"/>
      <c r="B8" s="17" t="s">
        <v>601</v>
      </c>
      <c r="C8" s="17"/>
      <c r="D8" s="17"/>
      <c r="E8" s="1654"/>
      <c r="F8" s="17"/>
      <c r="G8" s="72"/>
      <c r="H8" s="17"/>
      <c r="I8" s="17"/>
      <c r="J8" s="17"/>
      <c r="K8" s="17"/>
      <c r="L8" s="17"/>
      <c r="M8" s="17"/>
      <c r="N8" s="17"/>
      <c r="O8" s="17"/>
      <c r="P8" s="17"/>
      <c r="Q8" s="17"/>
      <c r="R8" s="17"/>
      <c r="S8" s="17"/>
    </row>
    <row r="9" spans="1:19" ht="16.149999999999999" customHeight="1">
      <c r="A9" s="71"/>
      <c r="B9" s="17" t="s">
        <v>602</v>
      </c>
      <c r="C9" s="17"/>
      <c r="D9" s="17"/>
      <c r="E9" s="1654"/>
      <c r="F9" s="17"/>
      <c r="G9" s="72"/>
      <c r="H9" s="17"/>
      <c r="I9" s="17"/>
      <c r="J9" s="17"/>
      <c r="K9" s="17"/>
      <c r="L9" s="17"/>
      <c r="M9" s="17"/>
      <c r="N9" s="17"/>
      <c r="O9" s="17"/>
      <c r="P9" s="17"/>
      <c r="Q9" s="17"/>
      <c r="R9" s="17"/>
      <c r="S9" s="17"/>
    </row>
    <row r="10" spans="1:19" ht="16.149999999999999" customHeight="1">
      <c r="A10" s="253"/>
      <c r="B10" s="89"/>
      <c r="C10" s="89"/>
      <c r="D10" s="89"/>
      <c r="E10" s="2679" t="s">
        <v>603</v>
      </c>
      <c r="F10" s="2680"/>
      <c r="G10" s="95"/>
      <c r="H10" s="17"/>
      <c r="I10" s="17"/>
      <c r="J10" s="17"/>
      <c r="K10" s="17"/>
      <c r="L10" s="17"/>
      <c r="M10" s="17"/>
      <c r="N10" s="17"/>
      <c r="O10" s="17"/>
      <c r="P10" s="17"/>
      <c r="Q10" s="17"/>
      <c r="R10" s="17"/>
      <c r="S10" s="17"/>
    </row>
    <row r="11" spans="1:19" ht="16.149999999999999" customHeight="1">
      <c r="A11" s="255"/>
      <c r="B11" s="97"/>
      <c r="C11" s="328" t="s">
        <v>604</v>
      </c>
      <c r="D11" s="97"/>
      <c r="E11" s="328" t="s">
        <v>209</v>
      </c>
      <c r="F11" s="97"/>
      <c r="G11" s="254" t="s">
        <v>1949</v>
      </c>
      <c r="H11" s="17"/>
      <c r="I11" s="17"/>
      <c r="J11" s="17"/>
      <c r="K11" s="17"/>
      <c r="L11" s="17"/>
      <c r="M11" s="17"/>
      <c r="N11" s="17"/>
      <c r="O11" s="17"/>
      <c r="P11" s="17"/>
      <c r="Q11" s="17"/>
      <c r="R11" s="17"/>
      <c r="S11" s="17"/>
    </row>
    <row r="12" spans="1:19" ht="16.149999999999999" customHeight="1">
      <c r="A12" s="255" t="s">
        <v>1843</v>
      </c>
      <c r="B12" s="328" t="s">
        <v>605</v>
      </c>
      <c r="C12" s="328" t="s">
        <v>606</v>
      </c>
      <c r="D12" s="328" t="s">
        <v>592</v>
      </c>
      <c r="E12" s="328" t="s">
        <v>573</v>
      </c>
      <c r="F12" s="328" t="s">
        <v>1953</v>
      </c>
      <c r="G12" s="254" t="s">
        <v>2684</v>
      </c>
      <c r="H12" s="17"/>
      <c r="I12" s="17"/>
      <c r="J12" s="17"/>
      <c r="K12" s="17"/>
      <c r="L12" s="17"/>
      <c r="M12" s="17"/>
      <c r="N12" s="17"/>
      <c r="O12" s="17"/>
      <c r="P12" s="17"/>
      <c r="Q12" s="17"/>
      <c r="R12" s="17"/>
      <c r="S12" s="17"/>
    </row>
    <row r="13" spans="1:19" ht="16.149999999999999" customHeight="1">
      <c r="A13" s="256" t="s">
        <v>1846</v>
      </c>
      <c r="B13" s="377" t="s">
        <v>3230</v>
      </c>
      <c r="C13" s="377" t="s">
        <v>607</v>
      </c>
      <c r="D13" s="377" t="s">
        <v>3232</v>
      </c>
      <c r="E13" s="377" t="s">
        <v>3233</v>
      </c>
      <c r="F13" s="377" t="s">
        <v>594</v>
      </c>
      <c r="G13" s="257" t="s">
        <v>608</v>
      </c>
      <c r="H13" s="17"/>
      <c r="I13" s="17"/>
      <c r="J13" s="17"/>
      <c r="K13" s="17"/>
      <c r="L13" s="17"/>
      <c r="M13" s="17"/>
      <c r="N13" s="17"/>
      <c r="O13" s="17"/>
      <c r="P13" s="17"/>
      <c r="Q13" s="17"/>
      <c r="R13" s="17"/>
      <c r="S13" s="17"/>
    </row>
    <row r="14" spans="1:19">
      <c r="A14" s="255">
        <v>1</v>
      </c>
      <c r="B14" s="1746" t="s">
        <v>4597</v>
      </c>
      <c r="C14" s="1747"/>
      <c r="D14" s="1747">
        <v>22025109</v>
      </c>
      <c r="E14" s="1751" t="s">
        <v>5670</v>
      </c>
      <c r="F14" s="1747">
        <v>12439294</v>
      </c>
      <c r="G14" s="320">
        <f>+C14+D14-F14</f>
        <v>9585815</v>
      </c>
      <c r="H14" s="17"/>
      <c r="I14" s="17"/>
      <c r="J14" s="17"/>
      <c r="K14" s="17"/>
      <c r="L14" s="17"/>
      <c r="M14" s="17"/>
      <c r="N14" s="17"/>
      <c r="O14" s="17"/>
      <c r="P14" s="17"/>
      <c r="Q14" s="17"/>
      <c r="R14" s="17"/>
      <c r="S14" s="17"/>
    </row>
    <row r="15" spans="1:19">
      <c r="A15" s="255">
        <v>2</v>
      </c>
      <c r="B15" s="1746"/>
      <c r="C15" s="1748"/>
      <c r="D15" s="1748"/>
      <c r="E15" s="1752"/>
      <c r="F15" s="1748"/>
      <c r="G15" s="321"/>
      <c r="H15" s="17"/>
      <c r="I15" s="17"/>
      <c r="J15" s="17"/>
      <c r="K15" s="17"/>
      <c r="L15" s="17"/>
      <c r="M15" s="17"/>
      <c r="N15" s="17"/>
      <c r="O15" s="17"/>
      <c r="P15" s="17"/>
      <c r="Q15" s="17"/>
      <c r="R15" s="17"/>
      <c r="S15" s="17"/>
    </row>
    <row r="16" spans="1:19">
      <c r="A16" s="255">
        <v>3</v>
      </c>
      <c r="B16" s="1746" t="s">
        <v>4274</v>
      </c>
      <c r="C16" s="1748">
        <v>102426</v>
      </c>
      <c r="D16" s="1748">
        <v>2623774</v>
      </c>
      <c r="E16" s="1752" t="s">
        <v>4340</v>
      </c>
      <c r="F16" s="1748">
        <v>2699220</v>
      </c>
      <c r="G16" s="320">
        <f>+C16+D16-F16</f>
        <v>26980</v>
      </c>
      <c r="H16" s="17"/>
      <c r="I16" s="17"/>
      <c r="J16" s="17"/>
      <c r="K16" s="17"/>
      <c r="L16" s="17"/>
      <c r="M16" s="17"/>
      <c r="N16" s="17"/>
      <c r="O16" s="17"/>
      <c r="P16" s="17"/>
      <c r="Q16" s="17"/>
      <c r="R16" s="17"/>
      <c r="S16" s="17"/>
    </row>
    <row r="17" spans="1:19">
      <c r="A17" s="255">
        <v>4</v>
      </c>
      <c r="B17" s="1746"/>
      <c r="C17" s="1748"/>
      <c r="D17" s="1748"/>
      <c r="E17" s="1752"/>
      <c r="F17" s="1748"/>
      <c r="G17" s="321"/>
      <c r="H17" s="17"/>
      <c r="I17" s="17"/>
      <c r="J17" s="17"/>
      <c r="K17" s="17"/>
      <c r="L17" s="17"/>
      <c r="M17" s="17"/>
      <c r="N17" s="17"/>
      <c r="O17" s="17"/>
      <c r="P17" s="17"/>
      <c r="Q17" s="17"/>
      <c r="R17" s="17"/>
      <c r="S17" s="17"/>
    </row>
    <row r="18" spans="1:19">
      <c r="A18" s="255">
        <v>5</v>
      </c>
      <c r="B18" s="1746" t="s">
        <v>4275</v>
      </c>
      <c r="C18" s="1748">
        <v>8000000</v>
      </c>
      <c r="D18" s="1748"/>
      <c r="E18" s="1752"/>
      <c r="F18" s="1748"/>
      <c r="G18" s="320">
        <f>+C18+D18-F18</f>
        <v>8000000</v>
      </c>
      <c r="H18" s="17"/>
      <c r="I18" s="17"/>
      <c r="J18" s="17"/>
      <c r="K18" s="17"/>
      <c r="L18" s="17"/>
      <c r="M18" s="17"/>
      <c r="N18" s="17"/>
      <c r="O18" s="17"/>
      <c r="P18" s="17"/>
      <c r="Q18" s="17"/>
      <c r="R18" s="17"/>
      <c r="S18" s="17"/>
    </row>
    <row r="19" spans="1:19">
      <c r="A19" s="255">
        <v>6</v>
      </c>
      <c r="B19" s="1746"/>
      <c r="C19" s="1748"/>
      <c r="D19" s="1748"/>
      <c r="E19" s="1752"/>
      <c r="F19" s="1748"/>
      <c r="G19" s="321"/>
      <c r="H19" s="17"/>
      <c r="I19" s="17"/>
      <c r="J19" s="17"/>
      <c r="K19" s="17"/>
      <c r="L19" s="17"/>
      <c r="M19" s="17"/>
      <c r="N19" s="17"/>
      <c r="O19" s="17"/>
      <c r="P19" s="17"/>
      <c r="Q19" s="17"/>
      <c r="R19" s="17"/>
      <c r="S19" s="17"/>
    </row>
    <row r="20" spans="1:19">
      <c r="A20" s="255">
        <v>7</v>
      </c>
      <c r="B20" s="1746" t="s">
        <v>4276</v>
      </c>
      <c r="C20" s="1748">
        <v>289425</v>
      </c>
      <c r="D20" s="1748">
        <v>64233</v>
      </c>
      <c r="E20" s="1752" t="s">
        <v>4340</v>
      </c>
      <c r="F20" s="1748">
        <v>353659</v>
      </c>
      <c r="G20" s="320">
        <f>+C20+D20-F20</f>
        <v>-1</v>
      </c>
      <c r="H20" s="17"/>
      <c r="I20" s="17"/>
      <c r="J20" s="17"/>
      <c r="K20" s="17"/>
      <c r="L20" s="17"/>
      <c r="M20" s="17"/>
      <c r="N20" s="17"/>
      <c r="O20" s="17"/>
      <c r="P20" s="17"/>
      <c r="Q20" s="17"/>
      <c r="R20" s="17"/>
      <c r="S20" s="17"/>
    </row>
    <row r="21" spans="1:19">
      <c r="A21" s="255">
        <v>8</v>
      </c>
      <c r="B21" s="1746"/>
      <c r="C21" s="1748"/>
      <c r="D21" s="1748"/>
      <c r="E21" s="1752"/>
      <c r="F21" s="1748"/>
      <c r="G21" s="321"/>
      <c r="H21" s="17"/>
      <c r="I21" s="17"/>
      <c r="J21" s="17"/>
      <c r="K21" s="17"/>
      <c r="L21" s="17"/>
      <c r="M21" s="17"/>
      <c r="N21" s="17"/>
      <c r="O21" s="17"/>
      <c r="P21" s="17"/>
      <c r="Q21" s="17"/>
      <c r="R21" s="17"/>
      <c r="S21" s="17"/>
    </row>
    <row r="22" spans="1:19">
      <c r="A22" s="255">
        <v>9</v>
      </c>
      <c r="B22" s="1746" t="s">
        <v>4277</v>
      </c>
      <c r="C22" s="1748">
        <v>44724</v>
      </c>
      <c r="D22" s="1748"/>
      <c r="E22" s="1752">
        <v>407</v>
      </c>
      <c r="F22" s="1748">
        <v>44724</v>
      </c>
      <c r="G22" s="320">
        <f>+C22+D22-F22</f>
        <v>0</v>
      </c>
      <c r="H22" s="17"/>
      <c r="I22" s="17"/>
      <c r="J22" s="17"/>
      <c r="K22" s="17"/>
      <c r="L22" s="17"/>
      <c r="M22" s="17"/>
      <c r="N22" s="17"/>
      <c r="O22" s="17"/>
      <c r="P22" s="17"/>
      <c r="Q22" s="17"/>
      <c r="R22" s="17"/>
      <c r="S22" s="17"/>
    </row>
    <row r="23" spans="1:19">
      <c r="A23" s="255">
        <v>10</v>
      </c>
      <c r="B23" s="1677"/>
      <c r="C23" s="1748"/>
      <c r="D23" s="1748"/>
      <c r="E23" s="1752"/>
      <c r="F23" s="1748"/>
      <c r="G23" s="321"/>
      <c r="H23" s="17"/>
      <c r="I23" s="17"/>
      <c r="J23" s="17"/>
      <c r="K23" s="17"/>
      <c r="L23" s="17"/>
      <c r="M23" s="17"/>
      <c r="N23" s="17"/>
      <c r="O23" s="17"/>
      <c r="P23" s="17"/>
      <c r="Q23" s="17"/>
      <c r="R23" s="17"/>
      <c r="S23" s="17"/>
    </row>
    <row r="24" spans="1:19">
      <c r="A24" s="255">
        <v>11</v>
      </c>
      <c r="B24" s="1746" t="s">
        <v>4278</v>
      </c>
      <c r="C24" s="1748">
        <v>36070</v>
      </c>
      <c r="D24" s="1748">
        <v>264348</v>
      </c>
      <c r="E24" s="1752" t="s">
        <v>4340</v>
      </c>
      <c r="F24" s="1748">
        <v>247618</v>
      </c>
      <c r="G24" s="320">
        <f>+C24+D24-F24</f>
        <v>52800</v>
      </c>
      <c r="H24" s="17"/>
      <c r="I24" s="17"/>
      <c r="J24" s="17"/>
      <c r="K24" s="17"/>
      <c r="L24" s="17"/>
      <c r="M24" s="17"/>
      <c r="N24" s="17"/>
      <c r="O24" s="17"/>
      <c r="P24" s="17"/>
      <c r="Q24" s="17"/>
      <c r="R24" s="17"/>
      <c r="S24" s="17"/>
    </row>
    <row r="25" spans="1:19">
      <c r="A25" s="255">
        <v>12</v>
      </c>
      <c r="B25" s="1746"/>
      <c r="C25" s="1748"/>
      <c r="D25" s="1748"/>
      <c r="E25" s="1752"/>
      <c r="F25" s="1748"/>
      <c r="G25" s="321"/>
      <c r="H25" s="17"/>
      <c r="I25" s="17"/>
      <c r="J25" s="17"/>
      <c r="K25" s="17"/>
      <c r="L25" s="17"/>
      <c r="M25" s="17"/>
      <c r="N25" s="17"/>
      <c r="O25" s="17"/>
      <c r="P25" s="17"/>
      <c r="Q25" s="17"/>
      <c r="R25" s="17"/>
      <c r="S25" s="17"/>
    </row>
    <row r="26" spans="1:19">
      <c r="A26" s="255">
        <v>13</v>
      </c>
      <c r="B26" s="1746" t="s">
        <v>4279</v>
      </c>
      <c r="C26" s="1748">
        <v>470113</v>
      </c>
      <c r="D26" s="1748"/>
      <c r="E26" s="1752" t="s">
        <v>4340</v>
      </c>
      <c r="F26" s="1748">
        <v>464789</v>
      </c>
      <c r="G26" s="320">
        <f>+C26+D26-F26</f>
        <v>5324</v>
      </c>
      <c r="H26" s="17"/>
      <c r="I26" s="17"/>
      <c r="J26" s="17"/>
      <c r="K26" s="17"/>
      <c r="L26" s="17"/>
      <c r="M26" s="17"/>
      <c r="N26" s="17"/>
      <c r="O26" s="17"/>
      <c r="P26" s="17"/>
      <c r="Q26" s="17"/>
      <c r="R26" s="17"/>
      <c r="S26" s="17"/>
    </row>
    <row r="27" spans="1:19">
      <c r="A27" s="255">
        <v>14</v>
      </c>
      <c r="B27" s="1746"/>
      <c r="C27" s="1748"/>
      <c r="D27" s="1748"/>
      <c r="E27" s="1752"/>
      <c r="F27" s="1748"/>
      <c r="G27" s="321"/>
      <c r="H27" s="17"/>
      <c r="I27" s="17"/>
      <c r="J27" s="17"/>
      <c r="K27" s="17"/>
      <c r="L27" s="17"/>
      <c r="M27" s="17"/>
      <c r="N27" s="17"/>
      <c r="O27" s="17"/>
      <c r="P27" s="17"/>
      <c r="Q27" s="17"/>
      <c r="R27" s="17"/>
      <c r="S27" s="17"/>
    </row>
    <row r="28" spans="1:19">
      <c r="A28" s="255">
        <v>15</v>
      </c>
      <c r="B28" s="1746" t="s">
        <v>4280</v>
      </c>
      <c r="C28" s="1748">
        <v>308684917</v>
      </c>
      <c r="D28" s="1748">
        <v>1138425438</v>
      </c>
      <c r="E28" s="1752" t="s">
        <v>4340</v>
      </c>
      <c r="F28" s="1748">
        <v>1122465850</v>
      </c>
      <c r="G28" s="320">
        <f>+C28+D28-F28</f>
        <v>324644505</v>
      </c>
      <c r="H28" s="17"/>
      <c r="I28" s="17"/>
      <c r="J28" s="17"/>
      <c r="K28" s="17"/>
      <c r="L28" s="17"/>
      <c r="M28" s="17"/>
      <c r="N28" s="17"/>
      <c r="O28" s="17"/>
      <c r="P28" s="17"/>
      <c r="Q28" s="17"/>
      <c r="R28" s="17"/>
      <c r="S28" s="17"/>
    </row>
    <row r="29" spans="1:19">
      <c r="A29" s="255">
        <v>16</v>
      </c>
      <c r="B29" s="1746"/>
      <c r="C29" s="1748"/>
      <c r="D29" s="1748"/>
      <c r="E29" s="1752"/>
      <c r="F29" s="1748"/>
      <c r="G29" s="321"/>
      <c r="H29" s="17"/>
      <c r="I29" s="17"/>
      <c r="J29" s="17"/>
      <c r="K29" s="17"/>
      <c r="L29" s="17"/>
      <c r="M29" s="17"/>
      <c r="N29" s="17"/>
      <c r="O29" s="17"/>
      <c r="P29" s="17"/>
      <c r="Q29" s="17"/>
      <c r="R29" s="17"/>
      <c r="S29" s="17"/>
    </row>
    <row r="30" spans="1:19">
      <c r="A30" s="255">
        <v>17</v>
      </c>
      <c r="B30" s="1746" t="s">
        <v>5669</v>
      </c>
      <c r="C30" s="1748"/>
      <c r="D30" s="1748">
        <v>400021</v>
      </c>
      <c r="E30" s="1752">
        <v>128</v>
      </c>
      <c r="F30" s="1748"/>
      <c r="G30" s="320">
        <f>+C30+D30-F30</f>
        <v>400021</v>
      </c>
      <c r="H30" s="17"/>
      <c r="I30" s="17"/>
      <c r="J30" s="17"/>
      <c r="K30" s="17"/>
      <c r="L30" s="17"/>
      <c r="M30" s="17"/>
      <c r="N30" s="17"/>
      <c r="O30" s="17"/>
      <c r="P30" s="17"/>
      <c r="Q30" s="17"/>
      <c r="R30" s="17"/>
      <c r="S30" s="17"/>
    </row>
    <row r="31" spans="1:19">
      <c r="A31" s="255">
        <v>18</v>
      </c>
      <c r="B31" s="1746"/>
      <c r="C31" s="1748"/>
      <c r="D31" s="1748"/>
      <c r="E31" s="1752"/>
      <c r="F31" s="1748"/>
      <c r="G31" s="321"/>
      <c r="H31" s="17"/>
      <c r="I31" s="17"/>
      <c r="J31" s="17"/>
      <c r="K31" s="17"/>
      <c r="L31" s="17"/>
      <c r="M31" s="17"/>
      <c r="N31" s="17"/>
      <c r="O31" s="17"/>
      <c r="P31" s="17"/>
      <c r="Q31" s="17"/>
      <c r="R31" s="17"/>
      <c r="S31" s="17"/>
    </row>
    <row r="32" spans="1:19">
      <c r="A32" s="255">
        <v>19</v>
      </c>
      <c r="B32" s="1746"/>
      <c r="C32" s="1748"/>
      <c r="D32" s="1748"/>
      <c r="E32" s="1752"/>
      <c r="F32" s="1748"/>
      <c r="G32" s="321"/>
      <c r="H32" s="17"/>
      <c r="I32" s="17"/>
      <c r="J32" s="17"/>
      <c r="K32" s="17"/>
      <c r="L32" s="17"/>
      <c r="M32" s="17"/>
      <c r="N32" s="17"/>
      <c r="O32" s="17"/>
      <c r="P32" s="17"/>
      <c r="Q32" s="17"/>
      <c r="R32" s="17"/>
      <c r="S32" s="17"/>
    </row>
    <row r="33" spans="1:19">
      <c r="A33" s="255">
        <v>20</v>
      </c>
      <c r="B33" s="344"/>
      <c r="C33" s="380"/>
      <c r="D33" s="380"/>
      <c r="E33" s="1753"/>
      <c r="F33" s="380"/>
      <c r="G33" s="321"/>
      <c r="H33" s="17"/>
      <c r="I33" s="17"/>
      <c r="J33" s="17"/>
      <c r="K33" s="17"/>
      <c r="L33" s="17"/>
      <c r="M33" s="17"/>
      <c r="N33" s="17"/>
      <c r="O33" s="17"/>
      <c r="P33" s="17"/>
      <c r="Q33" s="17"/>
      <c r="R33" s="17"/>
      <c r="S33" s="17"/>
    </row>
    <row r="34" spans="1:19">
      <c r="A34" s="255">
        <v>21</v>
      </c>
      <c r="B34" s="344"/>
      <c r="C34" s="380"/>
      <c r="D34" s="380"/>
      <c r="E34" s="1753"/>
      <c r="F34" s="380"/>
      <c r="G34" s="321"/>
      <c r="H34" s="17"/>
      <c r="I34" s="17"/>
      <c r="J34" s="17"/>
      <c r="K34" s="17"/>
      <c r="L34" s="17"/>
      <c r="M34" s="17"/>
      <c r="N34" s="17"/>
      <c r="O34" s="17"/>
      <c r="P34" s="17"/>
      <c r="Q34" s="17"/>
      <c r="R34" s="17"/>
      <c r="S34" s="17"/>
    </row>
    <row r="35" spans="1:19">
      <c r="A35" s="255">
        <v>22</v>
      </c>
      <c r="B35" s="344"/>
      <c r="C35" s="380"/>
      <c r="D35" s="380"/>
      <c r="E35" s="1753"/>
      <c r="F35" s="380"/>
      <c r="G35" s="321"/>
      <c r="H35" s="17"/>
      <c r="I35" s="17"/>
      <c r="J35" s="17"/>
      <c r="K35" s="17"/>
      <c r="L35" s="17"/>
      <c r="M35" s="17"/>
      <c r="N35" s="17"/>
      <c r="O35" s="17"/>
      <c r="P35" s="17"/>
      <c r="Q35" s="17"/>
      <c r="R35" s="17"/>
      <c r="S35" s="17"/>
    </row>
    <row r="36" spans="1:19">
      <c r="A36" s="255">
        <v>23</v>
      </c>
      <c r="B36" s="344"/>
      <c r="C36" s="380"/>
      <c r="D36" s="380"/>
      <c r="E36" s="1753"/>
      <c r="F36" s="380"/>
      <c r="G36" s="321"/>
      <c r="H36" s="17"/>
      <c r="I36" s="17"/>
      <c r="J36" s="17"/>
      <c r="K36" s="17"/>
      <c r="L36" s="17"/>
      <c r="M36" s="17"/>
      <c r="N36" s="17"/>
      <c r="O36" s="17"/>
      <c r="P36" s="17"/>
      <c r="Q36" s="17"/>
      <c r="R36" s="17"/>
      <c r="S36" s="17"/>
    </row>
    <row r="37" spans="1:19">
      <c r="A37" s="255">
        <v>24</v>
      </c>
      <c r="B37" s="96"/>
      <c r="C37" s="380"/>
      <c r="D37" s="380"/>
      <c r="E37" s="1753"/>
      <c r="F37" s="380"/>
      <c r="G37" s="321"/>
      <c r="H37" s="17"/>
      <c r="I37" s="17"/>
      <c r="J37" s="17"/>
      <c r="K37" s="17"/>
      <c r="L37" s="17"/>
      <c r="M37" s="17"/>
      <c r="N37" s="17"/>
      <c r="O37" s="17"/>
      <c r="P37" s="17"/>
      <c r="Q37" s="17"/>
      <c r="R37" s="17"/>
      <c r="S37" s="17"/>
    </row>
    <row r="38" spans="1:19">
      <c r="A38" s="255">
        <v>25</v>
      </c>
      <c r="B38" s="96"/>
      <c r="C38" s="380"/>
      <c r="D38" s="380"/>
      <c r="E38" s="1753"/>
      <c r="F38" s="380"/>
      <c r="G38" s="321"/>
      <c r="H38" s="17"/>
      <c r="I38" s="17"/>
      <c r="J38" s="17"/>
      <c r="K38" s="17"/>
      <c r="L38" s="17"/>
      <c r="M38" s="17"/>
      <c r="N38" s="17"/>
      <c r="O38" s="17"/>
      <c r="P38" s="17"/>
      <c r="Q38" s="17"/>
      <c r="R38" s="17"/>
      <c r="S38" s="17"/>
    </row>
    <row r="39" spans="1:19">
      <c r="A39" s="255">
        <v>26</v>
      </c>
      <c r="B39" s="96"/>
      <c r="C39" s="380"/>
      <c r="D39" s="380"/>
      <c r="E39" s="1753"/>
      <c r="F39" s="380"/>
      <c r="G39" s="321"/>
      <c r="H39" s="17"/>
      <c r="I39" s="17"/>
      <c r="J39" s="17"/>
      <c r="K39" s="17"/>
      <c r="L39" s="17"/>
      <c r="M39" s="17"/>
      <c r="N39" s="17"/>
      <c r="O39" s="17"/>
      <c r="P39" s="17"/>
      <c r="Q39" s="17"/>
      <c r="R39" s="17"/>
      <c r="S39" s="17"/>
    </row>
    <row r="40" spans="1:19">
      <c r="A40" s="255">
        <v>27</v>
      </c>
      <c r="B40" s="96"/>
      <c r="C40" s="380"/>
      <c r="D40" s="380"/>
      <c r="E40" s="1753"/>
      <c r="F40" s="380"/>
      <c r="G40" s="321"/>
      <c r="H40" s="17"/>
      <c r="I40" s="17"/>
      <c r="J40" s="17"/>
      <c r="K40" s="17"/>
      <c r="L40" s="17"/>
      <c r="M40" s="17"/>
      <c r="N40" s="17"/>
      <c r="O40" s="17"/>
      <c r="P40" s="17"/>
      <c r="Q40" s="17"/>
      <c r="R40" s="17"/>
      <c r="S40" s="17"/>
    </row>
    <row r="41" spans="1:19">
      <c r="A41" s="255">
        <v>28</v>
      </c>
      <c r="B41" s="96"/>
      <c r="C41" s="380"/>
      <c r="D41" s="380"/>
      <c r="E41" s="1753"/>
      <c r="F41" s="380"/>
      <c r="G41" s="321"/>
      <c r="H41" s="17"/>
      <c r="I41" s="17"/>
      <c r="J41" s="17"/>
      <c r="K41" s="17"/>
      <c r="L41" s="17"/>
      <c r="M41" s="17"/>
      <c r="N41" s="17"/>
      <c r="O41" s="17"/>
      <c r="P41" s="17"/>
      <c r="Q41" s="17"/>
      <c r="R41" s="17"/>
      <c r="S41" s="17"/>
    </row>
    <row r="42" spans="1:19">
      <c r="A42" s="255">
        <v>29</v>
      </c>
      <c r="B42" s="96"/>
      <c r="C42" s="380"/>
      <c r="D42" s="380"/>
      <c r="E42" s="1753"/>
      <c r="F42" s="380"/>
      <c r="G42" s="321"/>
      <c r="H42" s="17"/>
      <c r="I42" s="17"/>
      <c r="J42" s="17"/>
      <c r="K42" s="17"/>
      <c r="L42" s="17"/>
      <c r="M42" s="17"/>
      <c r="N42" s="17"/>
      <c r="O42" s="17"/>
      <c r="P42" s="17"/>
      <c r="Q42" s="17"/>
      <c r="R42" s="17"/>
      <c r="S42" s="17"/>
    </row>
    <row r="43" spans="1:19">
      <c r="A43" s="255">
        <v>30</v>
      </c>
      <c r="B43" s="96"/>
      <c r="C43" s="380"/>
      <c r="D43" s="380"/>
      <c r="E43" s="1753"/>
      <c r="F43" s="380"/>
      <c r="G43" s="321"/>
      <c r="H43" s="17"/>
      <c r="I43" s="17"/>
      <c r="J43" s="17"/>
      <c r="K43" s="17"/>
      <c r="L43" s="17"/>
      <c r="M43" s="17"/>
      <c r="N43" s="17"/>
      <c r="O43" s="17"/>
      <c r="P43" s="17"/>
      <c r="Q43" s="17"/>
      <c r="R43" s="17"/>
      <c r="S43" s="17"/>
    </row>
    <row r="44" spans="1:19">
      <c r="A44" s="255">
        <v>31</v>
      </c>
      <c r="B44" s="96"/>
      <c r="C44" s="380"/>
      <c r="D44" s="380"/>
      <c r="E44" s="1753"/>
      <c r="F44" s="380"/>
      <c r="G44" s="321"/>
      <c r="H44" s="17"/>
      <c r="I44" s="17"/>
      <c r="J44" s="17"/>
      <c r="K44" s="17"/>
      <c r="L44" s="17"/>
      <c r="M44" s="17"/>
      <c r="N44" s="17"/>
      <c r="O44" s="17"/>
      <c r="P44" s="17"/>
      <c r="Q44" s="17"/>
      <c r="R44" s="17"/>
      <c r="S44" s="17"/>
    </row>
    <row r="45" spans="1:19">
      <c r="A45" s="255">
        <v>32</v>
      </c>
      <c r="B45" s="96"/>
      <c r="C45" s="380"/>
      <c r="D45" s="380"/>
      <c r="E45" s="1753"/>
      <c r="F45" s="380"/>
      <c r="G45" s="321"/>
      <c r="H45" s="17"/>
      <c r="I45" s="17"/>
      <c r="J45" s="17"/>
      <c r="K45" s="17"/>
      <c r="L45" s="17"/>
      <c r="M45" s="17"/>
      <c r="N45" s="17"/>
      <c r="O45" s="17"/>
      <c r="P45" s="17"/>
      <c r="Q45" s="17"/>
      <c r="R45" s="17"/>
      <c r="S45" s="17"/>
    </row>
    <row r="46" spans="1:19">
      <c r="A46" s="255">
        <v>33</v>
      </c>
      <c r="B46" s="96"/>
      <c r="C46" s="380"/>
      <c r="D46" s="380"/>
      <c r="E46" s="1753"/>
      <c r="F46" s="380"/>
      <c r="G46" s="321"/>
      <c r="H46" s="17"/>
      <c r="I46" s="17"/>
      <c r="J46" s="17"/>
      <c r="K46" s="17"/>
      <c r="L46" s="17"/>
      <c r="M46" s="17"/>
      <c r="N46" s="17"/>
      <c r="O46" s="17"/>
      <c r="P46" s="17"/>
      <c r="Q46" s="17"/>
      <c r="R46" s="17"/>
      <c r="S46" s="17"/>
    </row>
    <row r="47" spans="1:19">
      <c r="A47" s="255">
        <v>34</v>
      </c>
      <c r="B47" s="96"/>
      <c r="C47" s="380"/>
      <c r="D47" s="380"/>
      <c r="E47" s="1753"/>
      <c r="F47" s="380"/>
      <c r="G47" s="321"/>
      <c r="H47" s="17"/>
      <c r="I47" s="17"/>
      <c r="J47" s="17"/>
      <c r="K47" s="17"/>
      <c r="L47" s="17"/>
      <c r="M47" s="17"/>
      <c r="N47" s="17"/>
      <c r="O47" s="17"/>
      <c r="P47" s="17"/>
      <c r="Q47" s="17"/>
      <c r="R47" s="17"/>
      <c r="S47" s="17"/>
    </row>
    <row r="48" spans="1:19">
      <c r="A48" s="255">
        <v>35</v>
      </c>
      <c r="B48" s="96"/>
      <c r="C48" s="380"/>
      <c r="D48" s="380"/>
      <c r="E48" s="1753"/>
      <c r="F48" s="380"/>
      <c r="G48" s="321"/>
      <c r="H48" s="17"/>
      <c r="I48" s="17"/>
      <c r="J48" s="17"/>
      <c r="K48" s="17"/>
      <c r="L48" s="17"/>
      <c r="M48" s="17"/>
      <c r="N48" s="17"/>
      <c r="O48" s="17"/>
      <c r="P48" s="17"/>
      <c r="Q48" s="17"/>
      <c r="R48" s="17"/>
      <c r="S48" s="17"/>
    </row>
    <row r="49" spans="1:19">
      <c r="A49" s="255">
        <v>36</v>
      </c>
      <c r="B49" s="96"/>
      <c r="C49" s="380"/>
      <c r="D49" s="380"/>
      <c r="E49" s="1753"/>
      <c r="F49" s="380"/>
      <c r="G49" s="321"/>
      <c r="H49" s="17"/>
      <c r="I49" s="17"/>
      <c r="J49" s="17"/>
      <c r="K49" s="17"/>
      <c r="L49" s="17"/>
      <c r="M49" s="17"/>
      <c r="N49" s="17"/>
      <c r="O49" s="17"/>
      <c r="P49" s="17"/>
      <c r="Q49" s="17"/>
      <c r="R49" s="17"/>
      <c r="S49" s="17"/>
    </row>
    <row r="50" spans="1:19">
      <c r="A50" s="255">
        <v>37</v>
      </c>
      <c r="B50" s="96"/>
      <c r="C50" s="380"/>
      <c r="D50" s="380"/>
      <c r="E50" s="1753"/>
      <c r="F50" s="380"/>
      <c r="G50" s="321"/>
      <c r="H50" s="17"/>
      <c r="I50" s="17"/>
      <c r="J50" s="17"/>
      <c r="K50" s="17"/>
      <c r="L50" s="17"/>
      <c r="M50" s="17"/>
      <c r="N50" s="17"/>
      <c r="O50" s="17"/>
      <c r="P50" s="17"/>
      <c r="Q50" s="17"/>
      <c r="R50" s="17"/>
      <c r="S50" s="17"/>
    </row>
    <row r="51" spans="1:19">
      <c r="A51" s="255">
        <v>38</v>
      </c>
      <c r="B51" s="96"/>
      <c r="C51" s="380"/>
      <c r="D51" s="380"/>
      <c r="E51" s="1753"/>
      <c r="F51" s="380"/>
      <c r="G51" s="321"/>
      <c r="H51" s="17"/>
      <c r="I51" s="17"/>
      <c r="J51" s="17"/>
      <c r="K51" s="17"/>
      <c r="L51" s="17"/>
      <c r="M51" s="17"/>
      <c r="N51" s="17"/>
      <c r="O51" s="17"/>
      <c r="P51" s="17"/>
      <c r="Q51" s="17"/>
      <c r="R51" s="17"/>
      <c r="S51" s="17"/>
    </row>
    <row r="52" spans="1:19">
      <c r="A52" s="255">
        <v>39</v>
      </c>
      <c r="B52" s="96"/>
      <c r="C52" s="380"/>
      <c r="D52" s="380"/>
      <c r="E52" s="1753"/>
      <c r="F52" s="380"/>
      <c r="G52" s="321"/>
      <c r="H52" s="17"/>
      <c r="I52" s="17"/>
      <c r="J52" s="17"/>
      <c r="K52" s="17"/>
      <c r="L52" s="17"/>
      <c r="M52" s="17"/>
      <c r="N52" s="17"/>
      <c r="O52" s="17"/>
      <c r="P52" s="17"/>
      <c r="Q52" s="17"/>
      <c r="R52" s="17"/>
      <c r="S52" s="17"/>
    </row>
    <row r="53" spans="1:19">
      <c r="A53" s="255">
        <v>40</v>
      </c>
      <c r="B53" s="96"/>
      <c r="C53" s="380"/>
      <c r="D53" s="380"/>
      <c r="E53" s="1753"/>
      <c r="F53" s="380"/>
      <c r="G53" s="321"/>
      <c r="H53" s="17"/>
      <c r="I53" s="17"/>
      <c r="J53" s="17"/>
      <c r="K53" s="17"/>
      <c r="L53" s="17"/>
      <c r="M53" s="17"/>
      <c r="N53" s="17"/>
      <c r="O53" s="17"/>
      <c r="P53" s="17"/>
      <c r="Q53" s="17"/>
      <c r="R53" s="17"/>
      <c r="S53" s="17"/>
    </row>
    <row r="54" spans="1:19">
      <c r="A54" s="255">
        <v>41</v>
      </c>
      <c r="B54" s="96"/>
      <c r="C54" s="380"/>
      <c r="D54" s="380"/>
      <c r="E54" s="1753"/>
      <c r="F54" s="380"/>
      <c r="G54" s="321"/>
      <c r="H54" s="17"/>
      <c r="I54" s="17"/>
      <c r="J54" s="17"/>
      <c r="K54" s="17"/>
      <c r="L54" s="17"/>
      <c r="M54" s="17"/>
      <c r="N54" s="17"/>
      <c r="O54" s="17"/>
      <c r="P54" s="17"/>
      <c r="Q54" s="17"/>
      <c r="R54" s="17"/>
      <c r="S54" s="17"/>
    </row>
    <row r="55" spans="1:19">
      <c r="A55" s="255">
        <v>42</v>
      </c>
      <c r="B55" s="96"/>
      <c r="C55" s="380"/>
      <c r="D55" s="380"/>
      <c r="E55" s="1753"/>
      <c r="F55" s="380"/>
      <c r="G55" s="321"/>
      <c r="H55" s="17"/>
      <c r="I55" s="17"/>
      <c r="J55" s="17"/>
      <c r="K55" s="17"/>
      <c r="L55" s="17"/>
      <c r="M55" s="17"/>
      <c r="N55" s="17"/>
      <c r="O55" s="17"/>
      <c r="P55" s="17"/>
      <c r="Q55" s="17"/>
      <c r="R55" s="17"/>
      <c r="S55" s="17"/>
    </row>
    <row r="56" spans="1:19">
      <c r="A56" s="255">
        <v>43</v>
      </c>
      <c r="B56" s="96"/>
      <c r="C56" s="380"/>
      <c r="D56" s="380"/>
      <c r="E56" s="1753"/>
      <c r="F56" s="380"/>
      <c r="G56" s="321"/>
      <c r="H56" s="17"/>
      <c r="I56" s="17"/>
      <c r="J56" s="17"/>
      <c r="K56" s="17"/>
      <c r="L56" s="17"/>
      <c r="M56" s="17"/>
      <c r="N56" s="17"/>
      <c r="O56" s="17"/>
      <c r="P56" s="17"/>
      <c r="Q56" s="17"/>
      <c r="R56" s="17"/>
      <c r="S56" s="17"/>
    </row>
    <row r="57" spans="1:19">
      <c r="A57" s="255">
        <v>44</v>
      </c>
      <c r="B57" s="96"/>
      <c r="C57" s="380"/>
      <c r="D57" s="380"/>
      <c r="E57" s="1753"/>
      <c r="F57" s="380"/>
      <c r="G57" s="321"/>
      <c r="H57" s="17"/>
      <c r="I57" s="17"/>
      <c r="J57" s="17"/>
      <c r="K57" s="17"/>
      <c r="L57" s="17"/>
      <c r="M57" s="17"/>
      <c r="N57" s="17"/>
      <c r="O57" s="17"/>
      <c r="P57" s="17"/>
      <c r="Q57" s="17"/>
      <c r="R57" s="17"/>
      <c r="S57" s="17"/>
    </row>
    <row r="58" spans="1:19">
      <c r="A58" s="255" t="s">
        <v>2554</v>
      </c>
      <c r="B58" s="96"/>
      <c r="C58" s="380"/>
      <c r="D58" s="380"/>
      <c r="E58" s="1932"/>
      <c r="F58" s="380"/>
      <c r="G58" s="321"/>
      <c r="H58" s="17"/>
      <c r="I58" s="17"/>
      <c r="J58" s="17"/>
      <c r="K58" s="17"/>
      <c r="L58" s="17"/>
      <c r="M58" s="17"/>
      <c r="N58" s="17"/>
      <c r="O58" s="17"/>
      <c r="P58" s="17"/>
      <c r="Q58" s="17"/>
      <c r="R58" s="17"/>
      <c r="S58" s="17"/>
    </row>
    <row r="59" spans="1:19">
      <c r="A59" s="255">
        <v>46</v>
      </c>
      <c r="B59" s="96"/>
      <c r="C59" s="380"/>
      <c r="D59" s="380"/>
      <c r="E59" s="1931"/>
      <c r="F59" s="380"/>
      <c r="G59" s="321"/>
      <c r="H59" s="17"/>
      <c r="I59" s="17"/>
      <c r="J59" s="17"/>
      <c r="K59" s="17"/>
      <c r="L59" s="17"/>
      <c r="M59" s="17"/>
      <c r="N59" s="17"/>
      <c r="O59" s="17"/>
      <c r="P59" s="17"/>
      <c r="Q59" s="17"/>
      <c r="R59" s="17"/>
      <c r="S59" s="17"/>
    </row>
    <row r="60" spans="1:19">
      <c r="A60" s="255">
        <v>47</v>
      </c>
      <c r="B60" s="306" t="s">
        <v>609</v>
      </c>
      <c r="C60" s="273">
        <f>SUM(C14:C59)</f>
        <v>317627675</v>
      </c>
      <c r="D60" s="382"/>
      <c r="E60" s="1754"/>
      <c r="F60" s="382"/>
      <c r="G60" s="303">
        <f>SUM(G14:G59)</f>
        <v>342715444</v>
      </c>
      <c r="H60" s="17"/>
      <c r="I60" s="17"/>
      <c r="J60" s="17"/>
      <c r="K60" s="17"/>
      <c r="L60" s="17"/>
      <c r="M60" s="17"/>
      <c r="N60" s="17"/>
      <c r="O60" s="17"/>
      <c r="P60" s="17"/>
      <c r="Q60" s="17"/>
      <c r="R60" s="17"/>
      <c r="S60" s="17"/>
    </row>
    <row r="61" spans="1:19">
      <c r="A61" s="255">
        <v>48</v>
      </c>
      <c r="B61" s="83" t="s">
        <v>610</v>
      </c>
      <c r="C61" s="382"/>
      <c r="D61" s="382"/>
      <c r="E61" s="1753"/>
      <c r="F61" s="382"/>
      <c r="G61" s="321">
        <f>C61+D61-F61</f>
        <v>0</v>
      </c>
      <c r="H61" s="17"/>
      <c r="I61" s="17"/>
      <c r="J61" s="17"/>
      <c r="K61" s="17"/>
      <c r="L61" s="17"/>
      <c r="M61" s="17"/>
      <c r="N61" s="17"/>
      <c r="O61" s="17"/>
      <c r="P61" s="17"/>
      <c r="Q61" s="17"/>
      <c r="R61" s="17"/>
      <c r="S61" s="17"/>
    </row>
    <row r="62" spans="1:19">
      <c r="A62" s="255"/>
      <c r="B62" s="85" t="s">
        <v>611</v>
      </c>
      <c r="C62" s="381"/>
      <c r="D62" s="381"/>
      <c r="E62" s="1754"/>
      <c r="F62" s="381"/>
      <c r="G62" s="352"/>
      <c r="H62" s="17"/>
      <c r="I62" s="17"/>
      <c r="J62" s="17"/>
      <c r="K62" s="17"/>
      <c r="L62" s="17"/>
      <c r="M62" s="17"/>
      <c r="N62" s="17"/>
      <c r="O62" s="17"/>
      <c r="P62" s="17"/>
      <c r="Q62" s="17"/>
      <c r="R62" s="17"/>
      <c r="S62" s="17"/>
    </row>
    <row r="63" spans="1:19" ht="15.75" thickBot="1">
      <c r="A63" s="383">
        <v>49</v>
      </c>
      <c r="B63" s="384" t="s">
        <v>205</v>
      </c>
      <c r="C63" s="292">
        <f>C60+C61</f>
        <v>317627675</v>
      </c>
      <c r="D63" s="292">
        <f>D60+D61</f>
        <v>0</v>
      </c>
      <c r="E63" s="1755"/>
      <c r="F63" s="292">
        <f>F60+F61</f>
        <v>0</v>
      </c>
      <c r="G63" s="309">
        <f>G60+G61</f>
        <v>342715444</v>
      </c>
      <c r="H63" s="17"/>
      <c r="I63" s="17"/>
      <c r="J63" s="17"/>
      <c r="K63" s="17"/>
      <c r="L63" s="17"/>
      <c r="M63" s="17"/>
      <c r="N63" s="17"/>
      <c r="O63" s="17"/>
      <c r="P63" s="17"/>
      <c r="Q63" s="17"/>
      <c r="R63" s="17"/>
      <c r="S63" s="17"/>
    </row>
    <row r="64" spans="1:19">
      <c r="A64" s="17"/>
      <c r="B64" s="17"/>
      <c r="C64" s="17"/>
      <c r="D64" s="17"/>
      <c r="E64" s="1654"/>
      <c r="F64" s="17"/>
      <c r="G64" s="17"/>
      <c r="H64" s="17"/>
      <c r="I64" s="17"/>
      <c r="J64" s="17"/>
      <c r="K64" s="17"/>
      <c r="L64" s="17"/>
      <c r="M64" s="17"/>
      <c r="N64" s="17"/>
      <c r="O64" s="17"/>
      <c r="P64" s="17"/>
      <c r="Q64" s="17"/>
      <c r="R64" s="17"/>
      <c r="S64" s="17"/>
    </row>
    <row r="65" spans="1:19">
      <c r="A65" s="17" t="s">
        <v>612</v>
      </c>
      <c r="B65" s="17"/>
      <c r="C65" s="17"/>
      <c r="D65" s="17"/>
      <c r="E65" s="1654"/>
      <c r="F65" s="17"/>
      <c r="G65" s="17"/>
      <c r="H65" s="17"/>
      <c r="I65" s="17"/>
      <c r="J65" s="17"/>
      <c r="K65" s="17"/>
      <c r="L65" s="17"/>
      <c r="M65" s="17"/>
      <c r="N65" s="17"/>
      <c r="O65" s="17"/>
      <c r="P65" s="17"/>
      <c r="Q65" s="17"/>
      <c r="R65" s="17"/>
      <c r="S65" s="17"/>
    </row>
    <row r="66" spans="1:19">
      <c r="A66" s="68" t="s">
        <v>613</v>
      </c>
      <c r="B66" s="68"/>
      <c r="C66" s="68"/>
      <c r="D66" s="68"/>
      <c r="E66" s="1654"/>
      <c r="F66" s="68"/>
      <c r="G66" s="68"/>
      <c r="H66" s="17"/>
      <c r="I66" s="17"/>
      <c r="J66" s="17"/>
      <c r="K66" s="17"/>
      <c r="L66" s="17"/>
      <c r="M66" s="17"/>
      <c r="N66" s="17"/>
      <c r="O66" s="17"/>
      <c r="P66" s="17"/>
      <c r="Q66" s="17"/>
      <c r="R66" s="17"/>
      <c r="S66" s="17"/>
    </row>
    <row r="67" spans="1:19" ht="15.75">
      <c r="A67" s="70" t="s">
        <v>614</v>
      </c>
      <c r="B67" s="68"/>
      <c r="C67" s="68"/>
      <c r="D67" s="68"/>
      <c r="E67" s="1654"/>
      <c r="F67" s="68"/>
      <c r="G67" s="68"/>
      <c r="H67" s="17"/>
      <c r="I67" s="17"/>
      <c r="J67" s="17"/>
      <c r="K67" s="17"/>
      <c r="L67" s="17"/>
      <c r="M67" s="17"/>
      <c r="N67" s="17"/>
      <c r="O67" s="17"/>
      <c r="P67" s="17"/>
      <c r="Q67" s="17"/>
      <c r="R67" s="17"/>
      <c r="S67" s="17"/>
    </row>
    <row r="68" spans="1:19">
      <c r="A68" s="17"/>
      <c r="B68" s="17"/>
      <c r="C68" s="17"/>
      <c r="D68" s="17"/>
      <c r="E68" s="1654"/>
      <c r="F68" s="17"/>
      <c r="G68" s="17"/>
      <c r="H68" s="17"/>
      <c r="I68" s="17"/>
      <c r="J68" s="17"/>
      <c r="K68" s="17"/>
      <c r="L68" s="17"/>
      <c r="M68" s="17"/>
      <c r="N68" s="17"/>
      <c r="O68" s="17"/>
      <c r="P68" s="17"/>
      <c r="Q68" s="17"/>
      <c r="R68" s="17"/>
      <c r="S68" s="17"/>
    </row>
    <row r="69" spans="1:19" ht="15.75" thickBot="1">
      <c r="A69" s="17" t="str">
        <f>'Data Sheet'!$C$25</f>
        <v xml:space="preserve"> Niagara Mohawk Power Corporation </v>
      </c>
      <c r="B69" s="17"/>
      <c r="C69" s="17"/>
      <c r="D69" s="17"/>
      <c r="E69" s="1654"/>
      <c r="F69" s="743" t="str">
        <f>'Data Sheet'!$C$40</f>
        <v>June 1, 2015</v>
      </c>
      <c r="G69" s="17" t="str">
        <f>'Data Sheet'!$C$38</f>
        <v>December 31, 2014</v>
      </c>
      <c r="H69" s="17"/>
      <c r="I69" s="17"/>
      <c r="J69" s="17"/>
      <c r="K69" s="17"/>
      <c r="L69" s="17"/>
      <c r="M69" s="17"/>
      <c r="N69" s="17"/>
      <c r="O69" s="17"/>
      <c r="P69" s="17"/>
      <c r="Q69" s="17"/>
      <c r="R69" s="17"/>
      <c r="S69" s="17"/>
    </row>
    <row r="70" spans="1:19">
      <c r="A70" s="29"/>
      <c r="B70" s="65"/>
      <c r="C70" s="65"/>
      <c r="D70" s="65"/>
      <c r="E70" s="677"/>
      <c r="F70" s="65"/>
      <c r="G70" s="66"/>
      <c r="H70" s="17"/>
      <c r="I70" s="17"/>
      <c r="J70" s="17"/>
      <c r="K70" s="17"/>
      <c r="L70" s="17"/>
      <c r="M70" s="17"/>
      <c r="N70" s="17"/>
      <c r="O70" s="17"/>
      <c r="P70" s="17"/>
      <c r="Q70" s="17"/>
      <c r="R70" s="17"/>
      <c r="S70" s="17"/>
    </row>
    <row r="71" spans="1:19">
      <c r="A71" s="359" t="s">
        <v>598</v>
      </c>
      <c r="B71" s="68"/>
      <c r="C71" s="68"/>
      <c r="D71" s="68"/>
      <c r="E71" s="1654"/>
      <c r="F71" s="68"/>
      <c r="G71" s="69"/>
      <c r="H71" s="17"/>
      <c r="I71" s="17"/>
      <c r="J71" s="17"/>
      <c r="K71" s="17"/>
      <c r="L71" s="17"/>
      <c r="M71" s="17"/>
      <c r="N71" s="17"/>
      <c r="O71" s="17"/>
      <c r="P71" s="17"/>
      <c r="Q71" s="17"/>
      <c r="R71" s="17"/>
      <c r="S71" s="17"/>
    </row>
    <row r="72" spans="1:19">
      <c r="A72" s="73"/>
      <c r="B72" s="76"/>
      <c r="C72" s="76"/>
      <c r="D72" s="76"/>
      <c r="E72" s="1661"/>
      <c r="F72" s="76"/>
      <c r="G72" s="75"/>
      <c r="H72" s="17"/>
      <c r="I72" s="17"/>
      <c r="J72" s="17"/>
      <c r="K72" s="17"/>
      <c r="L72" s="17"/>
      <c r="M72" s="17"/>
      <c r="N72" s="17"/>
      <c r="O72" s="17"/>
      <c r="P72" s="17"/>
      <c r="Q72" s="17"/>
      <c r="R72" s="17"/>
      <c r="S72" s="17"/>
    </row>
    <row r="73" spans="1:19">
      <c r="A73" s="253"/>
      <c r="B73" s="89"/>
      <c r="C73" s="89"/>
      <c r="D73" s="89"/>
      <c r="E73" s="1750" t="s">
        <v>603</v>
      </c>
      <c r="F73" s="248"/>
      <c r="G73" s="95"/>
      <c r="H73" s="17"/>
      <c r="I73" s="17"/>
      <c r="J73" s="17"/>
      <c r="K73" s="17"/>
      <c r="L73" s="17"/>
      <c r="M73" s="17"/>
      <c r="N73" s="17"/>
      <c r="O73" s="17"/>
      <c r="P73" s="17"/>
      <c r="Q73" s="17"/>
      <c r="R73" s="17"/>
      <c r="S73" s="17"/>
    </row>
    <row r="74" spans="1:19">
      <c r="A74" s="255"/>
      <c r="B74" s="97"/>
      <c r="C74" s="328" t="s">
        <v>604</v>
      </c>
      <c r="D74" s="97"/>
      <c r="E74" s="328" t="s">
        <v>209</v>
      </c>
      <c r="F74" s="97"/>
      <c r="G74" s="254" t="s">
        <v>1949</v>
      </c>
      <c r="H74" s="17"/>
      <c r="I74" s="17"/>
      <c r="J74" s="17"/>
      <c r="K74" s="17"/>
      <c r="L74" s="17"/>
      <c r="M74" s="17"/>
      <c r="N74" s="17"/>
      <c r="O74" s="17"/>
      <c r="P74" s="17"/>
      <c r="Q74" s="17"/>
      <c r="R74" s="17"/>
      <c r="S74" s="17"/>
    </row>
    <row r="75" spans="1:19">
      <c r="A75" s="255"/>
      <c r="B75" s="328" t="s">
        <v>605</v>
      </c>
      <c r="C75" s="328" t="s">
        <v>606</v>
      </c>
      <c r="D75" s="328" t="s">
        <v>592</v>
      </c>
      <c r="E75" s="328" t="s">
        <v>573</v>
      </c>
      <c r="F75" s="328" t="s">
        <v>1953</v>
      </c>
      <c r="G75" s="254" t="s">
        <v>2684</v>
      </c>
      <c r="H75" s="17"/>
      <c r="I75" s="17"/>
      <c r="J75" s="17"/>
      <c r="K75" s="17"/>
      <c r="L75" s="17"/>
      <c r="M75" s="17"/>
      <c r="N75" s="17"/>
      <c r="O75" s="17"/>
      <c r="P75" s="17"/>
      <c r="Q75" s="17"/>
      <c r="R75" s="17"/>
      <c r="S75" s="17"/>
    </row>
    <row r="76" spans="1:19">
      <c r="A76" s="256"/>
      <c r="B76" s="377" t="s">
        <v>3230</v>
      </c>
      <c r="C76" s="377" t="s">
        <v>607</v>
      </c>
      <c r="D76" s="377" t="s">
        <v>3232</v>
      </c>
      <c r="E76" s="377" t="s">
        <v>3233</v>
      </c>
      <c r="F76" s="377" t="s">
        <v>594</v>
      </c>
      <c r="G76" s="257" t="s">
        <v>608</v>
      </c>
      <c r="H76" s="17"/>
      <c r="I76" s="17"/>
      <c r="J76" s="17"/>
      <c r="K76" s="17"/>
      <c r="L76" s="17"/>
      <c r="M76" s="17"/>
      <c r="N76" s="17"/>
      <c r="O76" s="17"/>
      <c r="P76" s="17"/>
      <c r="Q76" s="17"/>
      <c r="R76" s="17"/>
      <c r="S76" s="17"/>
    </row>
    <row r="77" spans="1:19">
      <c r="A77" s="71"/>
      <c r="B77" s="77"/>
      <c r="C77" s="356"/>
      <c r="D77" s="367"/>
      <c r="E77" s="1654"/>
      <c r="F77" s="367"/>
      <c r="G77" s="321">
        <f t="shared" ref="G77:G108" si="0">C77+D77-F77</f>
        <v>0</v>
      </c>
      <c r="H77" s="17"/>
      <c r="I77" s="17"/>
      <c r="J77" s="17"/>
      <c r="K77" s="17"/>
      <c r="L77" s="17"/>
      <c r="M77" s="17"/>
      <c r="N77" s="17"/>
      <c r="O77" s="17"/>
      <c r="P77" s="17"/>
      <c r="Q77" s="17"/>
      <c r="R77" s="17"/>
      <c r="S77" s="17"/>
    </row>
    <row r="78" spans="1:19">
      <c r="A78" s="71"/>
      <c r="B78" s="77"/>
      <c r="C78" s="356"/>
      <c r="D78" s="367"/>
      <c r="E78" s="1654"/>
      <c r="F78" s="367"/>
      <c r="G78" s="321">
        <f t="shared" si="0"/>
        <v>0</v>
      </c>
      <c r="H78" s="17"/>
      <c r="I78" s="17"/>
      <c r="J78" s="17"/>
      <c r="K78" s="17"/>
      <c r="L78" s="17"/>
      <c r="M78" s="17"/>
      <c r="N78" s="17"/>
      <c r="O78" s="17"/>
      <c r="P78" s="17"/>
      <c r="Q78" s="17"/>
      <c r="R78" s="17"/>
      <c r="S78" s="17"/>
    </row>
    <row r="79" spans="1:19">
      <c r="A79" s="71"/>
      <c r="B79" s="77"/>
      <c r="C79" s="356"/>
      <c r="D79" s="367"/>
      <c r="E79" s="1654"/>
      <c r="F79" s="367"/>
      <c r="G79" s="321">
        <f t="shared" si="0"/>
        <v>0</v>
      </c>
      <c r="H79" s="17"/>
      <c r="I79" s="17"/>
      <c r="J79" s="17"/>
      <c r="K79" s="17"/>
      <c r="L79" s="17"/>
      <c r="M79" s="17"/>
      <c r="N79" s="17"/>
      <c r="O79" s="17"/>
      <c r="P79" s="17"/>
      <c r="Q79" s="17"/>
      <c r="R79" s="17"/>
      <c r="S79" s="17"/>
    </row>
    <row r="80" spans="1:19">
      <c r="A80" s="71"/>
      <c r="B80" s="77"/>
      <c r="C80" s="356"/>
      <c r="D80" s="367"/>
      <c r="E80" s="1654"/>
      <c r="F80" s="367"/>
      <c r="G80" s="321">
        <f t="shared" si="0"/>
        <v>0</v>
      </c>
      <c r="H80" s="17"/>
      <c r="I80" s="17"/>
      <c r="J80" s="17"/>
      <c r="K80" s="17"/>
      <c r="L80" s="17"/>
      <c r="M80" s="17"/>
      <c r="N80" s="17"/>
      <c r="O80" s="17"/>
      <c r="P80" s="17"/>
      <c r="Q80" s="17"/>
      <c r="R80" s="17"/>
      <c r="S80" s="17"/>
    </row>
    <row r="81" spans="1:19">
      <c r="A81" s="71"/>
      <c r="B81" s="77"/>
      <c r="C81" s="356"/>
      <c r="D81" s="367"/>
      <c r="E81" s="1654"/>
      <c r="F81" s="367"/>
      <c r="G81" s="321">
        <f t="shared" si="0"/>
        <v>0</v>
      </c>
      <c r="H81" s="17"/>
      <c r="I81" s="17"/>
      <c r="J81" s="17"/>
      <c r="K81" s="17"/>
      <c r="L81" s="17"/>
      <c r="M81" s="17"/>
      <c r="N81" s="17"/>
      <c r="O81" s="17"/>
      <c r="P81" s="17"/>
      <c r="Q81" s="17"/>
      <c r="R81" s="17"/>
      <c r="S81" s="17"/>
    </row>
    <row r="82" spans="1:19">
      <c r="A82" s="71"/>
      <c r="B82" s="77"/>
      <c r="C82" s="386"/>
      <c r="D82" s="367"/>
      <c r="E82" s="1654"/>
      <c r="F82" s="387"/>
      <c r="G82" s="321">
        <f t="shared" si="0"/>
        <v>0</v>
      </c>
      <c r="H82" s="17"/>
      <c r="I82" s="17"/>
      <c r="J82" s="17"/>
      <c r="K82" s="17"/>
      <c r="L82" s="17"/>
      <c r="M82" s="17"/>
      <c r="N82" s="17"/>
      <c r="O82" s="17"/>
      <c r="P82" s="17"/>
      <c r="Q82" s="17"/>
      <c r="R82" s="17"/>
      <c r="S82" s="17"/>
    </row>
    <row r="83" spans="1:19">
      <c r="A83" s="71"/>
      <c r="B83" s="77"/>
      <c r="C83" s="356"/>
      <c r="D83" s="367"/>
      <c r="E83" s="1654"/>
      <c r="F83" s="367"/>
      <c r="G83" s="321">
        <f t="shared" si="0"/>
        <v>0</v>
      </c>
      <c r="H83" s="17"/>
      <c r="I83" s="17"/>
      <c r="J83" s="17"/>
      <c r="K83" s="17"/>
      <c r="L83" s="17"/>
      <c r="M83" s="17"/>
      <c r="N83" s="17"/>
      <c r="O83" s="17"/>
      <c r="P83" s="17"/>
      <c r="Q83" s="17"/>
      <c r="R83" s="17"/>
      <c r="S83" s="17"/>
    </row>
    <row r="84" spans="1:19">
      <c r="A84" s="71"/>
      <c r="B84" s="77"/>
      <c r="C84" s="356"/>
      <c r="D84" s="367"/>
      <c r="E84" s="1654"/>
      <c r="F84" s="367"/>
      <c r="G84" s="321">
        <f t="shared" si="0"/>
        <v>0</v>
      </c>
      <c r="H84" s="17"/>
      <c r="I84" s="17"/>
      <c r="J84" s="17"/>
      <c r="K84" s="17"/>
      <c r="L84" s="17"/>
      <c r="M84" s="17"/>
      <c r="N84" s="17"/>
      <c r="O84" s="17"/>
      <c r="P84" s="17"/>
      <c r="Q84" s="17"/>
      <c r="R84" s="17"/>
      <c r="S84" s="17"/>
    </row>
    <row r="85" spans="1:19">
      <c r="A85" s="71"/>
      <c r="B85" s="77"/>
      <c r="C85" s="356"/>
      <c r="D85" s="367"/>
      <c r="E85" s="1654"/>
      <c r="F85" s="367"/>
      <c r="G85" s="321">
        <f t="shared" si="0"/>
        <v>0</v>
      </c>
      <c r="H85" s="17"/>
      <c r="I85" s="17"/>
      <c r="J85" s="17"/>
      <c r="K85" s="17"/>
      <c r="L85" s="17"/>
      <c r="M85" s="17"/>
      <c r="N85" s="17"/>
      <c r="O85" s="17"/>
      <c r="P85" s="17"/>
      <c r="Q85" s="17"/>
      <c r="R85" s="17"/>
      <c r="S85" s="17"/>
    </row>
    <row r="86" spans="1:19">
      <c r="A86" s="71"/>
      <c r="B86" s="77"/>
      <c r="C86" s="356"/>
      <c r="D86" s="367"/>
      <c r="E86" s="1654"/>
      <c r="F86" s="367"/>
      <c r="G86" s="321">
        <f t="shared" si="0"/>
        <v>0</v>
      </c>
      <c r="H86" s="17"/>
      <c r="I86" s="17"/>
      <c r="J86" s="17"/>
      <c r="K86" s="17"/>
      <c r="L86" s="17"/>
      <c r="M86" s="17"/>
      <c r="N86" s="17"/>
      <c r="O86" s="17"/>
      <c r="P86" s="17"/>
      <c r="Q86" s="17"/>
      <c r="R86" s="17"/>
      <c r="S86" s="17"/>
    </row>
    <row r="87" spans="1:19">
      <c r="A87" s="71"/>
      <c r="B87" s="77"/>
      <c r="C87" s="356"/>
      <c r="D87" s="367"/>
      <c r="E87" s="1654"/>
      <c r="F87" s="367"/>
      <c r="G87" s="321">
        <f t="shared" si="0"/>
        <v>0</v>
      </c>
      <c r="H87" s="17"/>
      <c r="I87" s="17"/>
      <c r="J87" s="17"/>
      <c r="K87" s="17"/>
      <c r="L87" s="17"/>
      <c r="M87" s="17"/>
      <c r="N87" s="17"/>
      <c r="O87" s="17"/>
      <c r="P87" s="17"/>
      <c r="Q87" s="17"/>
      <c r="R87" s="17"/>
      <c r="S87" s="17"/>
    </row>
    <row r="88" spans="1:19">
      <c r="A88" s="71"/>
      <c r="B88" s="77"/>
      <c r="C88" s="356"/>
      <c r="D88" s="367"/>
      <c r="E88" s="1654"/>
      <c r="F88" s="367"/>
      <c r="G88" s="321">
        <f t="shared" si="0"/>
        <v>0</v>
      </c>
      <c r="H88" s="17"/>
      <c r="I88" s="17"/>
      <c r="J88" s="17"/>
      <c r="K88" s="17"/>
      <c r="L88" s="17"/>
      <c r="M88" s="17"/>
      <c r="N88" s="17"/>
      <c r="O88" s="17"/>
      <c r="P88" s="17"/>
      <c r="Q88" s="17"/>
      <c r="R88" s="17"/>
      <c r="S88" s="17"/>
    </row>
    <row r="89" spans="1:19">
      <c r="A89" s="71"/>
      <c r="B89" s="77"/>
      <c r="C89" s="356"/>
      <c r="D89" s="367"/>
      <c r="E89" s="1654"/>
      <c r="F89" s="367"/>
      <c r="G89" s="321">
        <f t="shared" si="0"/>
        <v>0</v>
      </c>
      <c r="H89" s="17"/>
      <c r="I89" s="17"/>
      <c r="J89" s="17"/>
      <c r="K89" s="17"/>
      <c r="L89" s="17"/>
      <c r="M89" s="17"/>
      <c r="N89" s="17"/>
      <c r="O89" s="17"/>
      <c r="P89" s="17"/>
      <c r="Q89" s="17"/>
      <c r="R89" s="17"/>
      <c r="S89" s="17"/>
    </row>
    <row r="90" spans="1:19">
      <c r="A90" s="71"/>
      <c r="B90" s="77"/>
      <c r="C90" s="356"/>
      <c r="D90" s="367"/>
      <c r="E90" s="1654"/>
      <c r="F90" s="367"/>
      <c r="G90" s="321">
        <f t="shared" si="0"/>
        <v>0</v>
      </c>
      <c r="H90" s="17"/>
      <c r="I90" s="17"/>
      <c r="J90" s="17"/>
      <c r="K90" s="17"/>
      <c r="L90" s="17"/>
      <c r="M90" s="17"/>
      <c r="N90" s="17"/>
      <c r="O90" s="17"/>
      <c r="P90" s="17"/>
      <c r="Q90" s="17"/>
      <c r="R90" s="17"/>
      <c r="S90" s="17"/>
    </row>
    <row r="91" spans="1:19">
      <c r="A91" s="71"/>
      <c r="B91" s="77"/>
      <c r="C91" s="356"/>
      <c r="D91" s="367"/>
      <c r="E91" s="1654"/>
      <c r="F91" s="367"/>
      <c r="G91" s="321">
        <f t="shared" si="0"/>
        <v>0</v>
      </c>
      <c r="H91" s="17"/>
      <c r="I91" s="17"/>
      <c r="J91" s="17"/>
      <c r="K91" s="17"/>
      <c r="L91" s="17"/>
      <c r="M91" s="17"/>
      <c r="N91" s="17"/>
      <c r="O91" s="17"/>
      <c r="P91" s="17"/>
      <c r="Q91" s="17"/>
      <c r="R91" s="17"/>
      <c r="S91" s="17"/>
    </row>
    <row r="92" spans="1:19">
      <c r="A92" s="71"/>
      <c r="B92" s="77"/>
      <c r="C92" s="356"/>
      <c r="D92" s="367"/>
      <c r="E92" s="1654"/>
      <c r="F92" s="367"/>
      <c r="G92" s="321">
        <f t="shared" si="0"/>
        <v>0</v>
      </c>
    </row>
    <row r="93" spans="1:19">
      <c r="A93" s="71"/>
      <c r="B93" s="77"/>
      <c r="C93" s="356"/>
      <c r="D93" s="367"/>
      <c r="E93" s="1654"/>
      <c r="F93" s="367"/>
      <c r="G93" s="321">
        <f t="shared" si="0"/>
        <v>0</v>
      </c>
    </row>
    <row r="94" spans="1:19">
      <c r="A94" s="71"/>
      <c r="B94" s="77"/>
      <c r="C94" s="356"/>
      <c r="D94" s="367"/>
      <c r="E94" s="1654"/>
      <c r="F94" s="367"/>
      <c r="G94" s="321">
        <f t="shared" si="0"/>
        <v>0</v>
      </c>
    </row>
    <row r="95" spans="1:19">
      <c r="A95" s="71"/>
      <c r="B95" s="77"/>
      <c r="C95" s="356"/>
      <c r="D95" s="367"/>
      <c r="E95" s="1654"/>
      <c r="F95" s="367"/>
      <c r="G95" s="321">
        <f t="shared" si="0"/>
        <v>0</v>
      </c>
    </row>
    <row r="96" spans="1:19">
      <c r="A96" s="71"/>
      <c r="B96" s="77"/>
      <c r="C96" s="356"/>
      <c r="D96" s="367"/>
      <c r="E96" s="1654"/>
      <c r="F96" s="367"/>
      <c r="G96" s="321">
        <f t="shared" si="0"/>
        <v>0</v>
      </c>
    </row>
    <row r="97" spans="1:7">
      <c r="A97" s="71"/>
      <c r="B97" s="77"/>
      <c r="C97" s="356"/>
      <c r="D97" s="367"/>
      <c r="E97" s="1654"/>
      <c r="F97" s="367"/>
      <c r="G97" s="321">
        <f t="shared" si="0"/>
        <v>0</v>
      </c>
    </row>
    <row r="98" spans="1:7">
      <c r="A98" s="71"/>
      <c r="B98" s="77"/>
      <c r="C98" s="356"/>
      <c r="D98" s="367"/>
      <c r="E98" s="1654"/>
      <c r="F98" s="367"/>
      <c r="G98" s="321">
        <f t="shared" si="0"/>
        <v>0</v>
      </c>
    </row>
    <row r="99" spans="1:7">
      <c r="A99" s="71"/>
      <c r="B99" s="77"/>
      <c r="C99" s="356"/>
      <c r="D99" s="367"/>
      <c r="E99" s="1654"/>
      <c r="F99" s="367"/>
      <c r="G99" s="321">
        <f t="shared" si="0"/>
        <v>0</v>
      </c>
    </row>
    <row r="100" spans="1:7">
      <c r="A100" s="71"/>
      <c r="B100" s="77"/>
      <c r="C100" s="356"/>
      <c r="D100" s="367"/>
      <c r="E100" s="1654"/>
      <c r="F100" s="367"/>
      <c r="G100" s="321">
        <f t="shared" si="0"/>
        <v>0</v>
      </c>
    </row>
    <row r="101" spans="1:7">
      <c r="A101" s="71"/>
      <c r="B101" s="77"/>
      <c r="C101" s="356"/>
      <c r="D101" s="367"/>
      <c r="E101" s="1654"/>
      <c r="F101" s="367"/>
      <c r="G101" s="321">
        <f t="shared" si="0"/>
        <v>0</v>
      </c>
    </row>
    <row r="102" spans="1:7">
      <c r="A102" s="71"/>
      <c r="B102" s="77"/>
      <c r="C102" s="356"/>
      <c r="D102" s="367"/>
      <c r="E102" s="1654"/>
      <c r="F102" s="367"/>
      <c r="G102" s="321">
        <f t="shared" si="0"/>
        <v>0</v>
      </c>
    </row>
    <row r="103" spans="1:7">
      <c r="A103" s="71"/>
      <c r="B103" s="77"/>
      <c r="C103" s="356"/>
      <c r="D103" s="367"/>
      <c r="E103" s="1654"/>
      <c r="F103" s="367"/>
      <c r="G103" s="321">
        <f t="shared" si="0"/>
        <v>0</v>
      </c>
    </row>
    <row r="104" spans="1:7">
      <c r="A104" s="71"/>
      <c r="B104" s="77"/>
      <c r="C104" s="356"/>
      <c r="D104" s="367"/>
      <c r="E104" s="1654"/>
      <c r="F104" s="367"/>
      <c r="G104" s="321">
        <f t="shared" si="0"/>
        <v>0</v>
      </c>
    </row>
    <row r="105" spans="1:7">
      <c r="A105" s="71"/>
      <c r="B105" s="77"/>
      <c r="C105" s="356"/>
      <c r="D105" s="367"/>
      <c r="E105" s="1654"/>
      <c r="F105" s="367"/>
      <c r="G105" s="321">
        <f t="shared" si="0"/>
        <v>0</v>
      </c>
    </row>
    <row r="106" spans="1:7">
      <c r="A106" s="71"/>
      <c r="B106" s="77"/>
      <c r="C106" s="356"/>
      <c r="D106" s="367"/>
      <c r="E106" s="1654"/>
      <c r="F106" s="367"/>
      <c r="G106" s="321">
        <f t="shared" si="0"/>
        <v>0</v>
      </c>
    </row>
    <row r="107" spans="1:7">
      <c r="A107" s="71"/>
      <c r="B107" s="77"/>
      <c r="C107" s="356"/>
      <c r="D107" s="367"/>
      <c r="E107" s="1654"/>
      <c r="F107" s="367"/>
      <c r="G107" s="321">
        <f t="shared" si="0"/>
        <v>0</v>
      </c>
    </row>
    <row r="108" spans="1:7">
      <c r="A108" s="71"/>
      <c r="B108" s="77"/>
      <c r="C108" s="356"/>
      <c r="D108" s="367"/>
      <c r="E108" s="1654"/>
      <c r="F108" s="367"/>
      <c r="G108" s="321">
        <f t="shared" si="0"/>
        <v>0</v>
      </c>
    </row>
    <row r="109" spans="1:7">
      <c r="A109" s="71"/>
      <c r="B109" s="77"/>
      <c r="C109" s="356"/>
      <c r="D109" s="367"/>
      <c r="E109" s="1654"/>
      <c r="F109" s="367"/>
      <c r="G109" s="321">
        <f t="shared" ref="G109:G125" si="1">C109+D109-F109</f>
        <v>0</v>
      </c>
    </row>
    <row r="110" spans="1:7">
      <c r="A110" s="71"/>
      <c r="B110" s="77"/>
      <c r="C110" s="356"/>
      <c r="D110" s="367"/>
      <c r="E110" s="1654"/>
      <c r="F110" s="367"/>
      <c r="G110" s="321">
        <f t="shared" si="1"/>
        <v>0</v>
      </c>
    </row>
    <row r="111" spans="1:7">
      <c r="A111" s="71"/>
      <c r="B111" s="77"/>
      <c r="C111" s="356"/>
      <c r="D111" s="367"/>
      <c r="E111" s="1654"/>
      <c r="F111" s="367"/>
      <c r="G111" s="321">
        <f t="shared" si="1"/>
        <v>0</v>
      </c>
    </row>
    <row r="112" spans="1:7">
      <c r="A112" s="71"/>
      <c r="B112" s="77"/>
      <c r="C112" s="356"/>
      <c r="D112" s="367"/>
      <c r="E112" s="1654"/>
      <c r="F112" s="367"/>
      <c r="G112" s="321">
        <f t="shared" si="1"/>
        <v>0</v>
      </c>
    </row>
    <row r="113" spans="1:7">
      <c r="A113" s="71"/>
      <c r="B113" s="77"/>
      <c r="C113" s="356"/>
      <c r="D113" s="367"/>
      <c r="E113" s="1654"/>
      <c r="F113" s="367"/>
      <c r="G113" s="321">
        <f t="shared" si="1"/>
        <v>0</v>
      </c>
    </row>
    <row r="114" spans="1:7">
      <c r="A114" s="71"/>
      <c r="B114" s="77"/>
      <c r="C114" s="356"/>
      <c r="D114" s="367"/>
      <c r="E114" s="1654"/>
      <c r="F114" s="367"/>
      <c r="G114" s="321">
        <f t="shared" si="1"/>
        <v>0</v>
      </c>
    </row>
    <row r="115" spans="1:7">
      <c r="A115" s="71"/>
      <c r="B115" s="77"/>
      <c r="C115" s="356"/>
      <c r="D115" s="367"/>
      <c r="E115" s="1654"/>
      <c r="F115" s="367"/>
      <c r="G115" s="321">
        <f t="shared" si="1"/>
        <v>0</v>
      </c>
    </row>
    <row r="116" spans="1:7">
      <c r="A116" s="71"/>
      <c r="B116" s="77"/>
      <c r="C116" s="356"/>
      <c r="D116" s="367"/>
      <c r="E116" s="1654"/>
      <c r="F116" s="367"/>
      <c r="G116" s="321">
        <f t="shared" si="1"/>
        <v>0</v>
      </c>
    </row>
    <row r="117" spans="1:7">
      <c r="A117" s="71"/>
      <c r="B117" s="77"/>
      <c r="C117" s="356"/>
      <c r="D117" s="367"/>
      <c r="E117" s="1654"/>
      <c r="F117" s="367"/>
      <c r="G117" s="321">
        <f t="shared" si="1"/>
        <v>0</v>
      </c>
    </row>
    <row r="118" spans="1:7">
      <c r="A118" s="71"/>
      <c r="B118" s="77"/>
      <c r="C118" s="356"/>
      <c r="D118" s="367"/>
      <c r="E118" s="1654"/>
      <c r="F118" s="367"/>
      <c r="G118" s="321">
        <f t="shared" si="1"/>
        <v>0</v>
      </c>
    </row>
    <row r="119" spans="1:7">
      <c r="A119" s="71"/>
      <c r="B119" s="77"/>
      <c r="C119" s="356"/>
      <c r="D119" s="367"/>
      <c r="E119" s="1654"/>
      <c r="F119" s="367"/>
      <c r="G119" s="321">
        <f t="shared" si="1"/>
        <v>0</v>
      </c>
    </row>
    <row r="120" spans="1:7">
      <c r="A120" s="71"/>
      <c r="B120" s="77"/>
      <c r="C120" s="356"/>
      <c r="D120" s="367"/>
      <c r="E120" s="1654"/>
      <c r="F120" s="367"/>
      <c r="G120" s="321">
        <f t="shared" si="1"/>
        <v>0</v>
      </c>
    </row>
    <row r="121" spans="1:7">
      <c r="A121" s="71"/>
      <c r="B121" s="77"/>
      <c r="C121" s="356"/>
      <c r="D121" s="367"/>
      <c r="E121" s="1654"/>
      <c r="F121" s="367"/>
      <c r="G121" s="321">
        <f t="shared" si="1"/>
        <v>0</v>
      </c>
    </row>
    <row r="122" spans="1:7">
      <c r="A122" s="71"/>
      <c r="B122" s="77"/>
      <c r="C122" s="356"/>
      <c r="D122" s="367"/>
      <c r="E122" s="1654"/>
      <c r="F122" s="367"/>
      <c r="G122" s="321">
        <f t="shared" si="1"/>
        <v>0</v>
      </c>
    </row>
    <row r="123" spans="1:7">
      <c r="A123" s="71"/>
      <c r="B123" s="77"/>
      <c r="C123" s="356"/>
      <c r="D123" s="367"/>
      <c r="E123" s="1654"/>
      <c r="F123" s="367"/>
      <c r="G123" s="321">
        <f t="shared" si="1"/>
        <v>0</v>
      </c>
    </row>
    <row r="124" spans="1:7">
      <c r="A124" s="71"/>
      <c r="B124" s="77"/>
      <c r="C124" s="356"/>
      <c r="D124" s="367"/>
      <c r="E124" s="1654"/>
      <c r="F124" s="367"/>
      <c r="G124" s="321">
        <f t="shared" si="1"/>
        <v>0</v>
      </c>
    </row>
    <row r="125" spans="1:7">
      <c r="A125" s="71"/>
      <c r="B125" s="77"/>
      <c r="C125" s="356"/>
      <c r="D125" s="367"/>
      <c r="E125" s="1654"/>
      <c r="F125" s="367"/>
      <c r="G125" s="321">
        <f t="shared" si="1"/>
        <v>0</v>
      </c>
    </row>
    <row r="126" spans="1:7" ht="15.75" thickBot="1">
      <c r="A126" s="110"/>
      <c r="B126" s="384" t="s">
        <v>205</v>
      </c>
      <c r="C126" s="292">
        <f>SUM(C77:C125)</f>
        <v>0</v>
      </c>
      <c r="D126" s="292">
        <f>SUM(D77:D125)</f>
        <v>0</v>
      </c>
      <c r="E126" s="1755"/>
      <c r="F126" s="292">
        <f>SUM(F77:F125)</f>
        <v>0</v>
      </c>
      <c r="G126" s="309">
        <f>SUM(G77:G125)</f>
        <v>0</v>
      </c>
    </row>
    <row r="128" spans="1:7">
      <c r="A128" s="17" t="s">
        <v>612</v>
      </c>
      <c r="B128" s="17"/>
      <c r="C128" s="17"/>
      <c r="D128" s="17"/>
      <c r="E128" s="1654"/>
      <c r="F128" s="17"/>
      <c r="G128" s="17"/>
    </row>
    <row r="129" spans="1:7">
      <c r="A129" s="68" t="s">
        <v>615</v>
      </c>
      <c r="B129" s="68"/>
      <c r="C129" s="68"/>
      <c r="D129" s="68"/>
      <c r="E129" s="1654"/>
      <c r="F129" s="68"/>
      <c r="G129" s="68"/>
    </row>
  </sheetData>
  <mergeCells count="1">
    <mergeCell ref="E10:F10"/>
  </mergeCells>
  <printOptions horizontalCentered="1" verticalCentered="1"/>
  <pageMargins left="0.5" right="0.5" top="0.5" bottom="0.5" header="0.5" footer="0.5"/>
  <pageSetup scale="6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4"/>
  <dimension ref="A1:Q126"/>
  <sheetViews>
    <sheetView defaultGridColor="0" view="pageBreakPreview" colorId="22" zoomScale="60" zoomScaleNormal="85" workbookViewId="0">
      <selection activeCell="I29" sqref="H29:I29"/>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7" width="9.6640625" style="9"/>
    <col min="8" max="8" width="10" style="9" bestFit="1" customWidth="1"/>
    <col min="9" max="9" width="11.44140625" style="9" bestFit="1" customWidth="1"/>
    <col min="10" max="10" width="10" style="9" bestFit="1" customWidth="1"/>
    <col min="11" max="11" width="11.44140625" style="9" bestFit="1" customWidth="1"/>
    <col min="12" max="12" width="13.109375" style="9" bestFit="1" customWidth="1"/>
    <col min="13" max="16384" width="9.6640625" style="9"/>
  </cols>
  <sheetData>
    <row r="1" spans="1:17" ht="16.899999999999999" customHeight="1">
      <c r="A1" s="29" t="s">
        <v>5587</v>
      </c>
      <c r="B1" s="65"/>
      <c r="C1" s="244"/>
      <c r="D1" s="65" t="s">
        <v>3512</v>
      </c>
      <c r="E1" s="1926" t="s">
        <v>1917</v>
      </c>
      <c r="F1" s="1861" t="s">
        <v>1918</v>
      </c>
      <c r="G1" s="17"/>
      <c r="H1" s="17"/>
      <c r="I1" s="17"/>
      <c r="J1" s="17"/>
      <c r="K1" s="17"/>
      <c r="L1" s="17"/>
      <c r="M1" s="17"/>
      <c r="N1" s="17"/>
      <c r="O1" s="17"/>
      <c r="P1" s="17"/>
      <c r="Q1" s="17"/>
    </row>
    <row r="2" spans="1:17" ht="16.899999999999999" customHeight="1">
      <c r="A2" s="71" t="str">
        <f>'Data Sheet'!$C$25</f>
        <v xml:space="preserve"> Niagara Mohawk Power Corporation </v>
      </c>
      <c r="B2" s="17"/>
      <c r="C2" s="80"/>
      <c r="D2" s="17" t="s">
        <v>5671</v>
      </c>
      <c r="E2" s="694" t="s">
        <v>3535</v>
      </c>
      <c r="F2" s="1674"/>
      <c r="G2" s="17"/>
      <c r="H2" s="17"/>
      <c r="I2" s="17"/>
      <c r="J2" s="17"/>
      <c r="K2" s="17"/>
      <c r="L2" s="17"/>
      <c r="M2" s="17"/>
      <c r="N2" s="17"/>
      <c r="O2" s="17"/>
      <c r="P2" s="17"/>
      <c r="Q2" s="17"/>
    </row>
    <row r="3" spans="1:17" ht="16.899999999999999" customHeight="1">
      <c r="A3" s="73"/>
      <c r="B3" s="76"/>
      <c r="C3" s="116"/>
      <c r="D3" s="76" t="s">
        <v>5672</v>
      </c>
      <c r="E3" s="754" t="str">
        <f>'Data Sheet'!$C$40</f>
        <v>June 1, 2015</v>
      </c>
      <c r="F3" s="257" t="str">
        <f>'Data Sheet'!$C$38</f>
        <v>December 31, 2014</v>
      </c>
      <c r="G3" s="17"/>
      <c r="H3" s="17"/>
      <c r="I3" s="17"/>
      <c r="J3" s="17"/>
      <c r="K3" s="17"/>
      <c r="L3" s="17"/>
      <c r="M3" s="17"/>
      <c r="N3" s="17"/>
      <c r="O3" s="17"/>
      <c r="P3" s="17"/>
      <c r="Q3" s="17"/>
    </row>
    <row r="4" spans="1:17" ht="16.899999999999999" customHeight="1">
      <c r="A4" s="297"/>
      <c r="B4" s="248" t="s">
        <v>616</v>
      </c>
      <c r="C4" s="248"/>
      <c r="D4" s="248"/>
      <c r="E4" s="248"/>
      <c r="F4" s="249"/>
      <c r="G4" s="17"/>
      <c r="H4" s="17"/>
      <c r="I4" s="17"/>
      <c r="J4" s="17"/>
      <c r="K4" s="17"/>
      <c r="L4" s="17"/>
      <c r="M4" s="17"/>
      <c r="N4" s="17"/>
      <c r="O4" s="17"/>
      <c r="P4" s="17"/>
      <c r="Q4" s="17"/>
    </row>
    <row r="5" spans="1:17" ht="16.899999999999999" customHeight="1">
      <c r="A5" s="71" t="s">
        <v>617</v>
      </c>
      <c r="B5" s="17"/>
      <c r="C5" s="17"/>
      <c r="D5" s="17"/>
      <c r="E5" s="17"/>
      <c r="F5" s="72"/>
      <c r="G5" s="17"/>
      <c r="H5" s="17"/>
      <c r="I5" s="17"/>
      <c r="J5" s="17"/>
      <c r="K5" s="17"/>
      <c r="L5" s="17"/>
      <c r="M5" s="17"/>
      <c r="N5" s="17"/>
      <c r="O5" s="17"/>
      <c r="P5" s="17"/>
      <c r="Q5" s="17"/>
    </row>
    <row r="6" spans="1:17" ht="16.899999999999999" customHeight="1">
      <c r="A6" s="71"/>
      <c r="B6" s="17"/>
      <c r="C6" s="17" t="s">
        <v>618</v>
      </c>
      <c r="D6" s="17"/>
      <c r="E6" s="17"/>
      <c r="F6" s="72"/>
      <c r="G6" s="17"/>
      <c r="H6" s="17"/>
      <c r="I6" s="17"/>
      <c r="J6" s="17"/>
      <c r="K6" s="17"/>
      <c r="L6" s="17"/>
      <c r="M6" s="17"/>
      <c r="N6" s="17"/>
      <c r="O6" s="17"/>
      <c r="P6" s="17"/>
      <c r="Q6" s="17"/>
    </row>
    <row r="7" spans="1:17" ht="16.899999999999999" customHeight="1">
      <c r="A7" s="71" t="s">
        <v>619</v>
      </c>
      <c r="B7" s="17"/>
      <c r="C7" s="17"/>
      <c r="D7" s="17"/>
      <c r="E7" s="17"/>
      <c r="F7" s="72"/>
      <c r="G7" s="17"/>
      <c r="H7" s="17"/>
      <c r="I7" s="17"/>
      <c r="J7" s="17"/>
      <c r="K7" s="17"/>
      <c r="L7" s="17"/>
      <c r="M7" s="17"/>
      <c r="N7" s="17"/>
      <c r="O7" s="17"/>
      <c r="P7" s="17"/>
      <c r="Q7" s="17"/>
    </row>
    <row r="8" spans="1:17" ht="16.899999999999999" customHeight="1">
      <c r="A8" s="388"/>
      <c r="B8" s="88"/>
      <c r="C8" s="88"/>
      <c r="D8" s="88"/>
      <c r="E8" s="712" t="s">
        <v>620</v>
      </c>
      <c r="F8" s="379" t="s">
        <v>3409</v>
      </c>
      <c r="G8" s="17"/>
      <c r="H8" s="17"/>
      <c r="I8" s="17"/>
      <c r="J8" s="17"/>
      <c r="K8" s="17"/>
      <c r="L8" s="17"/>
      <c r="M8" s="17"/>
      <c r="N8" s="17"/>
      <c r="O8" s="17"/>
      <c r="P8" s="17"/>
      <c r="Q8" s="17"/>
    </row>
    <row r="9" spans="1:17" ht="16.899999999999999" customHeight="1">
      <c r="A9" s="315" t="s">
        <v>621</v>
      </c>
      <c r="B9" s="17"/>
      <c r="C9" s="329" t="s">
        <v>622</v>
      </c>
      <c r="D9" s="17"/>
      <c r="E9" s="328" t="s">
        <v>623</v>
      </c>
      <c r="F9" s="254" t="s">
        <v>624</v>
      </c>
      <c r="G9" s="17"/>
      <c r="H9" s="17"/>
      <c r="I9" s="17"/>
      <c r="J9" s="17"/>
      <c r="K9" s="17"/>
      <c r="L9" s="17"/>
      <c r="M9" s="17"/>
      <c r="N9" s="17"/>
      <c r="O9" s="17"/>
      <c r="P9" s="17"/>
      <c r="Q9" s="17"/>
    </row>
    <row r="10" spans="1:17" ht="16.899999999999999" customHeight="1">
      <c r="A10" s="315" t="s">
        <v>1846</v>
      </c>
      <c r="B10" s="17"/>
      <c r="C10" s="17"/>
      <c r="D10" s="17"/>
      <c r="E10" s="328" t="s">
        <v>625</v>
      </c>
      <c r="F10" s="254" t="s">
        <v>606</v>
      </c>
      <c r="G10" s="17"/>
      <c r="H10" s="17"/>
      <c r="I10" s="17"/>
      <c r="J10" s="17"/>
      <c r="K10" s="17"/>
      <c r="L10" s="17"/>
      <c r="M10" s="17"/>
      <c r="N10" s="17"/>
      <c r="O10" s="17"/>
      <c r="P10" s="17"/>
      <c r="Q10" s="17"/>
    </row>
    <row r="11" spans="1:17" ht="16.899999999999999" customHeight="1">
      <c r="A11" s="315"/>
      <c r="B11" s="76"/>
      <c r="C11" s="707" t="s">
        <v>3230</v>
      </c>
      <c r="D11" s="76"/>
      <c r="E11" s="377" t="s">
        <v>626</v>
      </c>
      <c r="F11" s="257" t="s">
        <v>3232</v>
      </c>
      <c r="G11" s="17"/>
      <c r="H11" s="17"/>
      <c r="I11" s="17"/>
      <c r="J11" s="17"/>
      <c r="K11" s="17"/>
      <c r="L11" s="17"/>
      <c r="M11" s="17"/>
      <c r="N11" s="17"/>
      <c r="O11" s="17"/>
      <c r="P11" s="17"/>
      <c r="Q11" s="17"/>
    </row>
    <row r="12" spans="1:17" ht="16.899999999999999" customHeight="1">
      <c r="A12" s="258">
        <v>1</v>
      </c>
      <c r="B12" s="298" t="s">
        <v>3208</v>
      </c>
      <c r="C12" s="298"/>
      <c r="D12" s="298"/>
      <c r="E12" s="261"/>
      <c r="F12" s="262"/>
      <c r="G12" s="17"/>
      <c r="H12" s="17"/>
      <c r="I12" s="17"/>
      <c r="J12" s="17"/>
      <c r="K12" s="17"/>
      <c r="L12" s="17"/>
      <c r="M12" s="17"/>
      <c r="N12" s="17"/>
      <c r="O12" s="17"/>
      <c r="P12" s="17"/>
      <c r="Q12" s="17"/>
    </row>
    <row r="13" spans="1:17" ht="16.899999999999999" customHeight="1">
      <c r="A13" s="258">
        <f t="shared" ref="A13:A29" si="0">A12+1</f>
        <v>2</v>
      </c>
      <c r="B13" s="298" t="s">
        <v>4282</v>
      </c>
      <c r="C13" s="298"/>
      <c r="D13" s="298"/>
      <c r="E13" s="301">
        <v>72132717</v>
      </c>
      <c r="F13" s="300">
        <v>41962887</v>
      </c>
      <c r="G13" s="17"/>
      <c r="H13" s="17"/>
      <c r="I13" s="17"/>
      <c r="J13" s="17"/>
      <c r="K13" s="17"/>
      <c r="L13" s="17"/>
      <c r="M13" s="17"/>
      <c r="N13" s="17"/>
      <c r="O13" s="17"/>
      <c r="P13" s="17"/>
      <c r="Q13" s="17"/>
    </row>
    <row r="14" spans="1:17" ht="16.899999999999999" customHeight="1">
      <c r="A14" s="258">
        <f t="shared" si="0"/>
        <v>3</v>
      </c>
      <c r="B14" s="298" t="s">
        <v>4283</v>
      </c>
      <c r="C14" s="298"/>
      <c r="D14" s="298"/>
      <c r="E14" s="2311">
        <v>154953485</v>
      </c>
      <c r="F14" s="303">
        <v>151746414</v>
      </c>
      <c r="G14" s="17"/>
      <c r="H14" s="17"/>
      <c r="I14" s="17"/>
      <c r="J14" s="17"/>
      <c r="K14" s="17"/>
      <c r="L14" s="17"/>
      <c r="M14" s="17"/>
      <c r="N14" s="17"/>
      <c r="O14" s="17"/>
      <c r="P14" s="17"/>
      <c r="Q14" s="17"/>
    </row>
    <row r="15" spans="1:17" ht="16.899999999999999" customHeight="1">
      <c r="A15" s="258">
        <f t="shared" si="0"/>
        <v>4</v>
      </c>
      <c r="B15" s="298" t="s">
        <v>4284</v>
      </c>
      <c r="C15" s="298"/>
      <c r="D15" s="298"/>
      <c r="E15" s="2311">
        <v>36680608</v>
      </c>
      <c r="F15" s="303">
        <v>36753308</v>
      </c>
      <c r="G15" s="17"/>
      <c r="H15" s="17"/>
      <c r="I15" s="17"/>
      <c r="J15" s="17"/>
      <c r="K15" s="17"/>
      <c r="L15" s="17"/>
      <c r="M15" s="17"/>
      <c r="N15" s="17"/>
      <c r="O15" s="17"/>
      <c r="P15" s="17"/>
      <c r="Q15" s="17"/>
    </row>
    <row r="16" spans="1:17" ht="16.899999999999999" customHeight="1">
      <c r="A16" s="258">
        <f t="shared" si="0"/>
        <v>5</v>
      </c>
      <c r="B16" s="298" t="s">
        <v>4285</v>
      </c>
      <c r="C16" s="298"/>
      <c r="D16" s="298"/>
      <c r="E16" s="304">
        <v>35754758</v>
      </c>
      <c r="F16" s="303">
        <v>32803765</v>
      </c>
      <c r="G16" s="17"/>
      <c r="H16" s="17"/>
      <c r="I16" s="17"/>
      <c r="J16" s="17"/>
      <c r="K16" s="17"/>
      <c r="L16" s="17"/>
      <c r="M16" s="17"/>
      <c r="N16" s="17"/>
      <c r="O16" s="17"/>
      <c r="P16" s="17"/>
      <c r="Q16" s="17"/>
    </row>
    <row r="17" spans="1:17" ht="16.899999999999999" customHeight="1">
      <c r="A17" s="258">
        <f t="shared" si="0"/>
        <v>6</v>
      </c>
      <c r="B17" s="298" t="s">
        <v>4286</v>
      </c>
      <c r="C17" s="298"/>
      <c r="D17" s="298"/>
      <c r="E17" s="304">
        <v>47868998</v>
      </c>
      <c r="F17" s="303">
        <v>106789540.25049755</v>
      </c>
      <c r="G17" s="17"/>
      <c r="H17" s="17"/>
      <c r="I17" s="17"/>
      <c r="J17" s="17"/>
      <c r="K17" s="17"/>
      <c r="L17" s="17"/>
      <c r="M17" s="17"/>
      <c r="N17" s="17"/>
      <c r="O17" s="17"/>
      <c r="P17" s="17"/>
      <c r="Q17" s="17"/>
    </row>
    <row r="18" spans="1:17" ht="16.899999999999999" customHeight="1">
      <c r="A18" s="258">
        <f t="shared" si="0"/>
        <v>7</v>
      </c>
      <c r="B18" s="298" t="s">
        <v>4281</v>
      </c>
      <c r="C18" s="298"/>
      <c r="D18" s="298"/>
      <c r="E18" s="304">
        <v>112768388</v>
      </c>
      <c r="F18" s="303">
        <v>157696058</v>
      </c>
      <c r="G18" s="17"/>
      <c r="H18" s="17"/>
      <c r="I18" s="17"/>
      <c r="J18" s="17"/>
      <c r="K18" s="17"/>
      <c r="L18" s="17"/>
      <c r="M18" s="17"/>
      <c r="N18" s="17"/>
      <c r="O18" s="17"/>
      <c r="P18" s="17"/>
      <c r="Q18" s="17"/>
    </row>
    <row r="19" spans="1:17" ht="16.899999999999999" customHeight="1">
      <c r="A19" s="258">
        <f t="shared" si="0"/>
        <v>8</v>
      </c>
      <c r="B19" s="298" t="s">
        <v>627</v>
      </c>
      <c r="C19" s="298"/>
      <c r="D19" s="298"/>
      <c r="E19" s="301">
        <f>SUM(E13:E18)</f>
        <v>460158954</v>
      </c>
      <c r="F19" s="300">
        <f>SUM(F13:F18)</f>
        <v>527751972.25049758</v>
      </c>
      <c r="G19" s="17"/>
      <c r="H19" s="17"/>
      <c r="I19" s="17"/>
      <c r="J19" s="17"/>
      <c r="K19" s="17"/>
      <c r="L19" s="17"/>
      <c r="M19" s="17"/>
      <c r="N19" s="17"/>
      <c r="O19" s="17"/>
      <c r="P19" s="17"/>
      <c r="Q19" s="17"/>
    </row>
    <row r="20" spans="1:17" ht="16.899999999999999" customHeight="1">
      <c r="A20" s="258">
        <f t="shared" si="0"/>
        <v>9</v>
      </c>
      <c r="B20" s="298" t="s">
        <v>3209</v>
      </c>
      <c r="C20" s="298"/>
      <c r="D20" s="298"/>
      <c r="E20" s="261"/>
      <c r="F20" s="285"/>
      <c r="G20" s="17"/>
      <c r="H20" s="17"/>
      <c r="I20" s="17"/>
      <c r="J20" s="17"/>
      <c r="K20" s="17"/>
      <c r="L20" s="17"/>
      <c r="M20" s="17"/>
      <c r="N20" s="17"/>
      <c r="O20" s="17"/>
      <c r="P20" s="17"/>
      <c r="Q20" s="17"/>
    </row>
    <row r="21" spans="1:17" ht="16.899999999999999" customHeight="1">
      <c r="A21" s="258">
        <f t="shared" si="0"/>
        <v>10</v>
      </c>
      <c r="B21" s="298" t="s">
        <v>4287</v>
      </c>
      <c r="C21" s="298"/>
      <c r="D21" s="298"/>
      <c r="E21" s="2310">
        <v>14774171</v>
      </c>
      <c r="F21" s="300">
        <v>9094550</v>
      </c>
      <c r="G21" s="17"/>
      <c r="H21" s="17"/>
      <c r="I21" s="17"/>
      <c r="J21" s="17"/>
      <c r="K21" s="17"/>
      <c r="L21" s="17"/>
      <c r="M21" s="17"/>
      <c r="N21" s="17"/>
      <c r="O21" s="17"/>
      <c r="P21" s="17"/>
      <c r="Q21" s="17"/>
    </row>
    <row r="22" spans="1:17" ht="16.899999999999999" customHeight="1">
      <c r="A22" s="258">
        <f t="shared" si="0"/>
        <v>11</v>
      </c>
      <c r="B22" s="298" t="s">
        <v>4283</v>
      </c>
      <c r="C22" s="298"/>
      <c r="D22" s="298"/>
      <c r="E22" s="304">
        <v>27344733</v>
      </c>
      <c r="F22" s="303">
        <v>26778779</v>
      </c>
      <c r="G22" s="17"/>
      <c r="H22" s="17"/>
      <c r="I22" s="17"/>
      <c r="J22" s="17"/>
      <c r="K22" s="17"/>
      <c r="L22" s="17"/>
      <c r="M22" s="17"/>
      <c r="N22" s="17"/>
      <c r="O22" s="17"/>
      <c r="P22" s="17"/>
      <c r="Q22" s="17"/>
    </row>
    <row r="23" spans="1:17" ht="16.899999999999999" customHeight="1">
      <c r="A23" s="258">
        <f t="shared" si="0"/>
        <v>12</v>
      </c>
      <c r="B23" s="298" t="s">
        <v>4284</v>
      </c>
      <c r="C23" s="298"/>
      <c r="D23" s="298"/>
      <c r="E23" s="304">
        <v>15720261</v>
      </c>
      <c r="F23" s="303">
        <v>15751418</v>
      </c>
      <c r="G23" s="17"/>
      <c r="H23" s="17"/>
      <c r="I23" s="17"/>
      <c r="J23" s="17"/>
      <c r="K23" s="17"/>
      <c r="L23" s="17"/>
      <c r="M23" s="17"/>
      <c r="N23" s="17"/>
      <c r="O23" s="17"/>
      <c r="P23" s="17"/>
      <c r="Q23" s="17"/>
    </row>
    <row r="24" spans="1:17" ht="16.899999999999999" customHeight="1">
      <c r="A24" s="258">
        <f t="shared" si="0"/>
        <v>13</v>
      </c>
      <c r="B24" s="298" t="s">
        <v>4285</v>
      </c>
      <c r="C24" s="298"/>
      <c r="D24" s="298"/>
      <c r="E24" s="304">
        <v>8481629</v>
      </c>
      <c r="F24" s="303">
        <v>8361390</v>
      </c>
      <c r="G24" s="17"/>
      <c r="H24" s="17"/>
      <c r="I24" s="17"/>
      <c r="J24" s="17"/>
      <c r="K24" s="17"/>
      <c r="L24" s="17"/>
      <c r="M24" s="17"/>
      <c r="N24" s="17"/>
      <c r="O24" s="17"/>
      <c r="P24" s="17"/>
      <c r="Q24" s="17"/>
    </row>
    <row r="25" spans="1:17" ht="16.899999999999999" customHeight="1">
      <c r="A25" s="258">
        <f t="shared" si="0"/>
        <v>14</v>
      </c>
      <c r="B25" s="298" t="s">
        <v>4286</v>
      </c>
      <c r="C25" s="298"/>
      <c r="D25" s="298"/>
      <c r="E25" s="304">
        <v>25955193</v>
      </c>
      <c r="F25" s="303">
        <v>30430402</v>
      </c>
      <c r="G25" s="17"/>
      <c r="H25" s="17"/>
      <c r="I25" s="17"/>
      <c r="J25" s="17"/>
      <c r="K25" s="17"/>
      <c r="L25" s="17"/>
      <c r="M25" s="17"/>
      <c r="N25" s="17"/>
      <c r="O25" s="17"/>
      <c r="P25" s="17"/>
      <c r="Q25" s="17"/>
    </row>
    <row r="26" spans="1:17" ht="16.899999999999999" customHeight="1">
      <c r="A26" s="258">
        <f t="shared" si="0"/>
        <v>15</v>
      </c>
      <c r="B26" s="298" t="s">
        <v>4288</v>
      </c>
      <c r="C26" s="298"/>
      <c r="D26" s="298"/>
      <c r="E26" s="304">
        <v>23640182</v>
      </c>
      <c r="F26" s="303">
        <v>31809125</v>
      </c>
      <c r="G26" s="17"/>
      <c r="H26" s="17"/>
      <c r="I26" s="17"/>
      <c r="J26" s="17"/>
      <c r="K26" s="17"/>
      <c r="L26" s="17"/>
      <c r="M26" s="17"/>
      <c r="N26" s="17"/>
      <c r="O26" s="17"/>
      <c r="P26" s="17"/>
      <c r="Q26" s="17"/>
    </row>
    <row r="27" spans="1:17" ht="16.899999999999999" customHeight="1">
      <c r="A27" s="258">
        <f t="shared" si="0"/>
        <v>16</v>
      </c>
      <c r="B27" s="298" t="s">
        <v>628</v>
      </c>
      <c r="C27" s="17"/>
      <c r="D27" s="17"/>
      <c r="E27" s="301">
        <f>SUM(E21:E26)</f>
        <v>115916169</v>
      </c>
      <c r="F27" s="300">
        <f>SUM(F21:F26)</f>
        <v>122225664</v>
      </c>
      <c r="G27" s="17"/>
      <c r="H27" s="17"/>
      <c r="I27" s="17"/>
      <c r="J27" s="17"/>
      <c r="K27" s="17"/>
      <c r="L27" s="17"/>
      <c r="M27" s="17"/>
      <c r="N27" s="17"/>
      <c r="O27" s="17"/>
      <c r="P27" s="17"/>
      <c r="Q27" s="17"/>
    </row>
    <row r="28" spans="1:17" ht="16.899999999999999" customHeight="1">
      <c r="A28" s="258">
        <f t="shared" si="0"/>
        <v>17</v>
      </c>
      <c r="B28" s="298" t="s">
        <v>3207</v>
      </c>
      <c r="C28" s="298"/>
      <c r="D28" s="298"/>
      <c r="E28" s="304"/>
      <c r="F28" s="303"/>
      <c r="G28" s="17"/>
      <c r="H28" s="17"/>
      <c r="I28" s="17"/>
      <c r="J28" s="17"/>
      <c r="K28" s="17"/>
      <c r="L28" s="17"/>
      <c r="M28" s="17"/>
      <c r="N28" s="17"/>
      <c r="O28" s="17"/>
      <c r="P28" s="17"/>
      <c r="Q28" s="17"/>
    </row>
    <row r="29" spans="1:17" ht="16.899999999999999" customHeight="1">
      <c r="A29" s="258">
        <f t="shared" si="0"/>
        <v>18</v>
      </c>
      <c r="B29" s="298" t="s">
        <v>629</v>
      </c>
      <c r="C29" s="298"/>
      <c r="D29" s="298"/>
      <c r="E29" s="301">
        <f>E19+E27+E28</f>
        <v>576075123</v>
      </c>
      <c r="F29" s="300">
        <f>F19+F27+F28</f>
        <v>649977636.25049758</v>
      </c>
      <c r="G29" s="17"/>
      <c r="H29" s="17"/>
      <c r="I29" s="451"/>
      <c r="J29" s="17"/>
      <c r="K29" s="17"/>
      <c r="L29" s="17"/>
      <c r="M29" s="17"/>
      <c r="N29" s="17"/>
      <c r="O29" s="17"/>
      <c r="P29" s="17"/>
      <c r="Q29" s="17"/>
    </row>
    <row r="30" spans="1:17" ht="16.899999999999999" customHeight="1">
      <c r="A30" s="389" t="s">
        <v>630</v>
      </c>
      <c r="B30" s="390"/>
      <c r="C30" s="390"/>
      <c r="D30" s="390"/>
      <c r="E30" s="390"/>
      <c r="F30" s="391"/>
      <c r="G30" s="17"/>
      <c r="H30" s="17"/>
      <c r="I30" s="17"/>
      <c r="J30" s="17"/>
      <c r="K30" s="17"/>
      <c r="L30" s="17"/>
      <c r="M30" s="17"/>
      <c r="N30" s="17"/>
      <c r="O30" s="17"/>
      <c r="P30" s="17"/>
      <c r="Q30" s="17"/>
    </row>
    <row r="31" spans="1:17" ht="16.899999999999999" customHeight="1">
      <c r="A31" s="71"/>
      <c r="B31" s="17"/>
      <c r="C31" s="17"/>
      <c r="D31" s="17"/>
      <c r="E31" s="17"/>
      <c r="F31" s="72"/>
      <c r="G31" s="17"/>
      <c r="H31" s="17"/>
      <c r="I31" s="356"/>
      <c r="J31" s="356"/>
      <c r="K31" s="356"/>
      <c r="L31" s="2161"/>
      <c r="M31" s="17"/>
      <c r="N31" s="17"/>
      <c r="O31" s="17"/>
      <c r="P31" s="17"/>
      <c r="Q31" s="17"/>
    </row>
    <row r="32" spans="1:17">
      <c r="A32" s="71"/>
      <c r="B32" s="17"/>
      <c r="C32" s="17"/>
      <c r="D32" s="17"/>
      <c r="E32" s="17"/>
      <c r="F32" s="72"/>
      <c r="G32" s="17"/>
      <c r="H32" s="17"/>
      <c r="I32" s="17"/>
      <c r="J32" s="17"/>
      <c r="K32" s="17"/>
      <c r="L32" s="17"/>
      <c r="M32" s="17"/>
      <c r="N32" s="17"/>
      <c r="O32" s="17"/>
      <c r="P32" s="17"/>
      <c r="Q32" s="17"/>
    </row>
    <row r="33" spans="1:17">
      <c r="A33" s="71"/>
      <c r="B33" s="17"/>
      <c r="C33" s="17"/>
      <c r="D33" s="17"/>
      <c r="E33" s="17"/>
      <c r="F33" s="72"/>
      <c r="G33" s="17"/>
      <c r="H33" s="17"/>
      <c r="I33" s="17"/>
      <c r="J33" s="17"/>
      <c r="K33" s="17"/>
      <c r="L33" s="17"/>
      <c r="M33" s="17"/>
      <c r="N33" s="17"/>
      <c r="O33" s="17"/>
      <c r="P33" s="17"/>
      <c r="Q33" s="17"/>
    </row>
    <row r="34" spans="1:17">
      <c r="A34" s="71"/>
      <c r="B34" s="17"/>
      <c r="C34" s="17"/>
      <c r="D34" s="17"/>
      <c r="E34" s="17"/>
      <c r="F34" s="72"/>
      <c r="G34" s="17"/>
      <c r="H34" s="17"/>
      <c r="I34" s="17"/>
      <c r="J34" s="17"/>
      <c r="K34" s="17"/>
      <c r="L34" s="17"/>
      <c r="M34" s="17"/>
      <c r="N34" s="17"/>
      <c r="O34" s="17"/>
      <c r="P34" s="17"/>
      <c r="Q34" s="17"/>
    </row>
    <row r="35" spans="1:17">
      <c r="A35" s="71"/>
      <c r="B35" s="17"/>
      <c r="C35" s="17"/>
      <c r="D35" s="17"/>
      <c r="E35" s="17"/>
      <c r="F35" s="72"/>
      <c r="G35" s="17"/>
      <c r="H35" s="17"/>
      <c r="I35" s="17"/>
      <c r="J35" s="17"/>
      <c r="K35" s="17"/>
      <c r="L35" s="17"/>
      <c r="M35" s="17"/>
      <c r="N35" s="17"/>
      <c r="O35" s="17"/>
      <c r="P35" s="17"/>
      <c r="Q35" s="17"/>
    </row>
    <row r="36" spans="1:17">
      <c r="A36" s="71"/>
      <c r="B36" s="17"/>
      <c r="C36" s="17"/>
      <c r="D36" s="17"/>
      <c r="E36" s="17"/>
      <c r="F36" s="72"/>
      <c r="G36" s="17"/>
      <c r="H36" s="17"/>
      <c r="I36" s="17"/>
      <c r="J36" s="17"/>
      <c r="K36" s="17"/>
      <c r="L36" s="17"/>
      <c r="M36" s="17"/>
      <c r="N36" s="17"/>
      <c r="O36" s="17"/>
      <c r="P36" s="17"/>
      <c r="Q36" s="17"/>
    </row>
    <row r="37" spans="1:17">
      <c r="A37" s="71"/>
      <c r="B37" s="17"/>
      <c r="C37" s="17"/>
      <c r="D37" s="17"/>
      <c r="E37" s="17"/>
      <c r="F37" s="72"/>
      <c r="G37" s="17"/>
      <c r="H37" s="17"/>
      <c r="I37" s="17"/>
      <c r="J37" s="17"/>
      <c r="K37" s="17"/>
      <c r="L37" s="17"/>
      <c r="M37" s="17"/>
      <c r="N37" s="17"/>
      <c r="O37" s="17"/>
      <c r="P37" s="17"/>
      <c r="Q37" s="17"/>
    </row>
    <row r="38" spans="1:17">
      <c r="A38" s="71"/>
      <c r="B38" s="17"/>
      <c r="C38" s="17"/>
      <c r="D38" s="17"/>
      <c r="E38" s="17"/>
      <c r="F38" s="72"/>
      <c r="G38" s="17"/>
      <c r="H38" s="17"/>
      <c r="I38" s="17"/>
      <c r="J38" s="17"/>
      <c r="K38" s="17"/>
      <c r="L38" s="17"/>
      <c r="M38" s="17"/>
      <c r="N38" s="17"/>
      <c r="O38" s="17"/>
      <c r="P38" s="17"/>
      <c r="Q38" s="17"/>
    </row>
    <row r="39" spans="1:17">
      <c r="A39" s="71"/>
      <c r="B39" s="17"/>
      <c r="C39" s="17"/>
      <c r="D39" s="17"/>
      <c r="E39" s="17"/>
      <c r="F39" s="72"/>
      <c r="G39" s="17"/>
      <c r="H39" s="17"/>
      <c r="I39" s="17"/>
      <c r="J39" s="17"/>
      <c r="K39" s="17"/>
      <c r="L39" s="17"/>
      <c r="M39" s="17"/>
      <c r="N39" s="17"/>
      <c r="O39" s="17"/>
      <c r="P39" s="17"/>
      <c r="Q39" s="17"/>
    </row>
    <row r="40" spans="1:17">
      <c r="A40" s="71"/>
      <c r="B40" s="17"/>
      <c r="C40" s="17"/>
      <c r="D40" s="17"/>
      <c r="E40" s="17"/>
      <c r="F40" s="72"/>
      <c r="G40" s="17"/>
      <c r="H40" s="17"/>
      <c r="I40" s="17"/>
      <c r="J40" s="17"/>
      <c r="K40" s="17"/>
      <c r="L40" s="17"/>
      <c r="M40" s="17"/>
      <c r="N40" s="17"/>
      <c r="O40" s="17"/>
      <c r="P40" s="17"/>
      <c r="Q40" s="17"/>
    </row>
    <row r="41" spans="1:17">
      <c r="A41" s="71"/>
      <c r="B41" s="17"/>
      <c r="C41" s="17"/>
      <c r="D41" s="17"/>
      <c r="E41" s="17"/>
      <c r="F41" s="72"/>
      <c r="G41" s="17"/>
      <c r="H41" s="17"/>
      <c r="I41" s="17"/>
      <c r="J41" s="17"/>
      <c r="K41" s="17"/>
      <c r="L41" s="17"/>
      <c r="M41" s="17"/>
      <c r="N41" s="17"/>
      <c r="O41" s="17"/>
      <c r="P41" s="17"/>
      <c r="Q41" s="17"/>
    </row>
    <row r="42" spans="1:17">
      <c r="A42" s="71"/>
      <c r="B42" s="17"/>
      <c r="C42" s="17"/>
      <c r="D42" s="17"/>
      <c r="E42" s="17"/>
      <c r="F42" s="72"/>
      <c r="G42" s="17"/>
      <c r="H42" s="17"/>
      <c r="I42" s="17"/>
      <c r="J42" s="17"/>
      <c r="K42" s="17"/>
      <c r="L42" s="17"/>
      <c r="M42" s="17"/>
      <c r="N42" s="17"/>
      <c r="O42" s="17"/>
      <c r="P42" s="17"/>
      <c r="Q42" s="17"/>
    </row>
    <row r="43" spans="1:17">
      <c r="A43" s="71"/>
      <c r="B43" s="17"/>
      <c r="C43" s="17"/>
      <c r="D43" s="17"/>
      <c r="E43" s="17"/>
      <c r="F43" s="72"/>
      <c r="G43" s="17"/>
      <c r="H43" s="17"/>
      <c r="I43" s="17"/>
      <c r="J43" s="17"/>
      <c r="K43" s="17"/>
      <c r="L43" s="17"/>
      <c r="M43" s="17"/>
      <c r="N43" s="17"/>
      <c r="O43" s="17"/>
      <c r="P43" s="17"/>
      <c r="Q43" s="17"/>
    </row>
    <row r="44" spans="1:17">
      <c r="A44" s="71"/>
      <c r="B44" s="17"/>
      <c r="C44" s="17"/>
      <c r="D44" s="17"/>
      <c r="E44" s="17"/>
      <c r="F44" s="72"/>
      <c r="G44" s="17"/>
      <c r="H44" s="17"/>
      <c r="I44" s="17"/>
      <c r="J44" s="17"/>
      <c r="K44" s="17"/>
      <c r="L44" s="17"/>
      <c r="M44" s="17"/>
      <c r="N44" s="17"/>
      <c r="O44" s="17"/>
      <c r="P44" s="17"/>
      <c r="Q44" s="17"/>
    </row>
    <row r="45" spans="1:17">
      <c r="A45" s="71"/>
      <c r="B45" s="17"/>
      <c r="C45" s="17"/>
      <c r="D45" s="17"/>
      <c r="E45" s="17"/>
      <c r="F45" s="72"/>
      <c r="G45" s="17"/>
      <c r="H45" s="17"/>
      <c r="I45" s="17"/>
      <c r="J45" s="17"/>
      <c r="K45" s="17"/>
      <c r="L45" s="17"/>
      <c r="M45" s="17"/>
      <c r="N45" s="17"/>
      <c r="O45" s="17"/>
      <c r="P45" s="17"/>
      <c r="Q45" s="17"/>
    </row>
    <row r="46" spans="1:17">
      <c r="A46" s="71"/>
      <c r="B46" s="17"/>
      <c r="C46" s="17"/>
      <c r="D46" s="17"/>
      <c r="E46" s="17"/>
      <c r="F46" s="72"/>
      <c r="G46" s="17"/>
      <c r="H46" s="17"/>
      <c r="I46" s="17"/>
      <c r="J46" s="17"/>
      <c r="K46" s="17"/>
      <c r="L46" s="17"/>
      <c r="M46" s="17"/>
      <c r="N46" s="17"/>
      <c r="O46" s="17"/>
      <c r="P46" s="17"/>
      <c r="Q46" s="17"/>
    </row>
    <row r="47" spans="1:17">
      <c r="A47" s="71"/>
      <c r="B47" s="17"/>
      <c r="C47" s="17"/>
      <c r="D47" s="17"/>
      <c r="E47" s="17"/>
      <c r="F47" s="72"/>
      <c r="G47" s="17"/>
      <c r="H47" s="17"/>
      <c r="I47" s="17"/>
      <c r="J47" s="17"/>
      <c r="K47" s="17"/>
      <c r="L47" s="17"/>
      <c r="M47" s="17"/>
      <c r="N47" s="17"/>
      <c r="O47" s="17"/>
      <c r="P47" s="17"/>
      <c r="Q47" s="17"/>
    </row>
    <row r="48" spans="1:17">
      <c r="A48" s="71"/>
      <c r="B48" s="17"/>
      <c r="C48" s="17"/>
      <c r="D48" s="17"/>
      <c r="E48" s="17"/>
      <c r="F48" s="72"/>
      <c r="G48" s="17"/>
      <c r="H48" s="17"/>
      <c r="I48" s="17"/>
      <c r="J48" s="17"/>
      <c r="K48" s="17"/>
      <c r="L48" s="17"/>
      <c r="M48" s="17"/>
      <c r="N48" s="17"/>
      <c r="O48" s="17"/>
      <c r="P48" s="17"/>
      <c r="Q48" s="17"/>
    </row>
    <row r="49" spans="1:17">
      <c r="A49" s="71"/>
      <c r="B49" s="17"/>
      <c r="C49" s="17"/>
      <c r="D49" s="17"/>
      <c r="E49" s="17"/>
      <c r="F49" s="72"/>
      <c r="G49" s="17"/>
      <c r="H49" s="17"/>
      <c r="I49" s="17"/>
      <c r="J49" s="17"/>
      <c r="K49" s="17"/>
      <c r="L49" s="17"/>
      <c r="M49" s="17"/>
      <c r="N49" s="17"/>
      <c r="O49" s="17"/>
      <c r="P49" s="17"/>
      <c r="Q49" s="17"/>
    </row>
    <row r="50" spans="1:17">
      <c r="A50" s="71"/>
      <c r="B50" s="17"/>
      <c r="C50" s="17"/>
      <c r="D50" s="17"/>
      <c r="E50" s="17"/>
      <c r="F50" s="72"/>
      <c r="G50" s="17"/>
      <c r="H50" s="17"/>
      <c r="I50" s="17"/>
      <c r="J50" s="17"/>
      <c r="K50" s="17"/>
      <c r="L50" s="17"/>
      <c r="M50" s="17"/>
      <c r="N50" s="17"/>
      <c r="O50" s="17"/>
      <c r="P50" s="17"/>
      <c r="Q50" s="17"/>
    </row>
    <row r="51" spans="1:17">
      <c r="A51" s="71"/>
      <c r="B51" s="17"/>
      <c r="C51" s="17"/>
      <c r="D51" s="17"/>
      <c r="E51" s="17"/>
      <c r="F51" s="72"/>
      <c r="G51" s="17"/>
      <c r="H51" s="17"/>
      <c r="I51" s="17"/>
      <c r="J51" s="17"/>
      <c r="K51" s="17"/>
      <c r="L51" s="17"/>
      <c r="M51" s="17"/>
      <c r="N51" s="17"/>
      <c r="O51" s="17"/>
      <c r="P51" s="17"/>
      <c r="Q51" s="17"/>
    </row>
    <row r="52" spans="1:17">
      <c r="A52" s="71"/>
      <c r="B52" s="17"/>
      <c r="C52" s="17"/>
      <c r="D52" s="17"/>
      <c r="E52" s="17"/>
      <c r="F52" s="72"/>
      <c r="G52" s="17"/>
      <c r="H52" s="17"/>
      <c r="I52" s="17"/>
      <c r="J52" s="17"/>
      <c r="K52" s="17"/>
      <c r="L52" s="17"/>
      <c r="M52" s="17"/>
      <c r="N52" s="17"/>
      <c r="O52" s="17"/>
      <c r="P52" s="17"/>
      <c r="Q52" s="17"/>
    </row>
    <row r="53" spans="1:17">
      <c r="A53" s="71"/>
      <c r="B53" s="17"/>
      <c r="C53" s="17"/>
      <c r="D53" s="17"/>
      <c r="E53" s="17"/>
      <c r="F53" s="72"/>
      <c r="G53" s="17"/>
      <c r="H53" s="17"/>
      <c r="I53" s="17"/>
      <c r="J53" s="17"/>
      <c r="K53" s="17"/>
      <c r="L53" s="17"/>
      <c r="M53" s="17"/>
      <c r="N53" s="17"/>
      <c r="O53" s="17"/>
      <c r="P53" s="17"/>
      <c r="Q53" s="17"/>
    </row>
    <row r="54" spans="1:17">
      <c r="A54" s="71"/>
      <c r="B54" s="17"/>
      <c r="C54" s="17"/>
      <c r="D54" s="17"/>
      <c r="E54" s="17"/>
      <c r="F54" s="72"/>
      <c r="G54" s="17"/>
      <c r="H54" s="17"/>
      <c r="I54" s="17"/>
      <c r="J54" s="17"/>
      <c r="K54" s="17"/>
      <c r="L54" s="17"/>
      <c r="M54" s="17"/>
      <c r="N54" s="17"/>
      <c r="O54" s="17"/>
      <c r="P54" s="17"/>
      <c r="Q54" s="17"/>
    </row>
    <row r="55" spans="1:17">
      <c r="A55" s="71"/>
      <c r="B55" s="17"/>
      <c r="C55" s="17"/>
      <c r="D55" s="17"/>
      <c r="E55" s="17"/>
      <c r="F55" s="72"/>
      <c r="G55" s="17"/>
      <c r="H55" s="17"/>
      <c r="I55" s="17"/>
      <c r="J55" s="17"/>
      <c r="K55" s="17"/>
      <c r="L55" s="17"/>
      <c r="M55" s="17"/>
      <c r="N55" s="17"/>
      <c r="O55" s="17"/>
      <c r="P55" s="17"/>
      <c r="Q55" s="17"/>
    </row>
    <row r="56" spans="1:17">
      <c r="A56" s="71"/>
      <c r="B56" s="17"/>
      <c r="C56" s="17"/>
      <c r="D56" s="17"/>
      <c r="E56" s="17"/>
      <c r="F56" s="72"/>
      <c r="G56" s="17"/>
      <c r="H56" s="17"/>
      <c r="I56" s="17"/>
      <c r="J56" s="17"/>
      <c r="K56" s="17"/>
      <c r="L56" s="17"/>
      <c r="M56" s="17"/>
      <c r="N56" s="17"/>
      <c r="O56" s="17"/>
      <c r="P56" s="17"/>
      <c r="Q56" s="17"/>
    </row>
    <row r="57" spans="1:17">
      <c r="A57" s="71"/>
      <c r="B57" s="17"/>
      <c r="C57" s="17"/>
      <c r="D57" s="17"/>
      <c r="E57" s="17"/>
      <c r="F57" s="72"/>
      <c r="G57" s="17"/>
      <c r="H57" s="17"/>
      <c r="I57" s="17"/>
      <c r="J57" s="17"/>
      <c r="K57" s="17"/>
      <c r="L57" s="17"/>
      <c r="M57" s="17"/>
      <c r="N57" s="17"/>
      <c r="O57" s="17"/>
      <c r="P57" s="17"/>
      <c r="Q57" s="17"/>
    </row>
    <row r="58" spans="1:17">
      <c r="A58" s="71"/>
      <c r="B58" s="17"/>
      <c r="C58" s="17"/>
      <c r="D58" s="17"/>
      <c r="E58" s="17"/>
      <c r="F58" s="72"/>
      <c r="G58" s="17"/>
      <c r="H58" s="17"/>
      <c r="I58" s="17"/>
      <c r="J58" s="17"/>
      <c r="K58" s="17"/>
      <c r="L58" s="17"/>
      <c r="M58" s="17"/>
      <c r="N58" s="17"/>
      <c r="O58" s="17"/>
      <c r="P58" s="17"/>
      <c r="Q58" s="17"/>
    </row>
    <row r="59" spans="1:17">
      <c r="A59" s="71"/>
      <c r="B59" s="17"/>
      <c r="C59" s="17"/>
      <c r="D59" s="17"/>
      <c r="E59" s="17"/>
      <c r="F59" s="72"/>
      <c r="G59" s="17"/>
      <c r="H59" s="17"/>
      <c r="I59" s="17"/>
      <c r="J59" s="17"/>
      <c r="K59" s="17"/>
      <c r="L59" s="17"/>
      <c r="M59" s="17"/>
      <c r="N59" s="17"/>
      <c r="O59" s="17"/>
      <c r="P59" s="17"/>
      <c r="Q59" s="17"/>
    </row>
    <row r="60" spans="1:17">
      <c r="A60" s="71"/>
      <c r="B60" s="17"/>
      <c r="C60" s="17"/>
      <c r="D60" s="17"/>
      <c r="E60" s="17"/>
      <c r="F60" s="72"/>
      <c r="G60" s="17"/>
      <c r="H60" s="17"/>
      <c r="I60" s="17"/>
      <c r="J60" s="17"/>
      <c r="K60" s="17"/>
      <c r="L60" s="17"/>
      <c r="M60" s="17"/>
      <c r="N60" s="17"/>
      <c r="O60" s="17"/>
      <c r="P60" s="17"/>
      <c r="Q60" s="17"/>
    </row>
    <row r="61" spans="1:17" ht="15.75" thickBot="1">
      <c r="A61" s="110"/>
      <c r="B61" s="111"/>
      <c r="C61" s="111"/>
      <c r="D61" s="111"/>
      <c r="E61" s="111"/>
      <c r="F61" s="112"/>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631</v>
      </c>
      <c r="B63" s="17"/>
      <c r="C63" s="17"/>
      <c r="D63" s="17"/>
      <c r="E63" s="17"/>
      <c r="F63" s="17"/>
      <c r="G63" s="17"/>
      <c r="H63" s="17"/>
      <c r="I63" s="17"/>
      <c r="J63" s="17"/>
      <c r="K63" s="17"/>
      <c r="L63" s="17"/>
      <c r="M63" s="17"/>
      <c r="N63" s="17"/>
      <c r="O63" s="17"/>
      <c r="P63" s="17"/>
      <c r="Q63" s="17"/>
    </row>
    <row r="64" spans="1:17">
      <c r="A64" s="68" t="s">
        <v>632</v>
      </c>
      <c r="B64" s="68"/>
      <c r="C64" s="68"/>
      <c r="D64" s="68"/>
      <c r="E64" s="68"/>
      <c r="F64" s="68" t="s">
        <v>633</v>
      </c>
      <c r="G64" s="17"/>
      <c r="H64" s="17"/>
      <c r="I64" s="17"/>
      <c r="J64" s="17"/>
      <c r="K64" s="17"/>
      <c r="L64" s="17"/>
      <c r="M64" s="17"/>
      <c r="N64" s="17"/>
      <c r="O64" s="17"/>
      <c r="P64" s="17"/>
      <c r="Q64" s="17"/>
    </row>
    <row r="65" spans="1:17" ht="15.75">
      <c r="A65" s="70" t="s">
        <v>614</v>
      </c>
      <c r="B65" s="68"/>
      <c r="C65" s="68"/>
      <c r="D65" s="68"/>
      <c r="E65" s="68"/>
      <c r="F65" s="68"/>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 xml:space="preserve"> Niagara Mohawk Power Corporation </v>
      </c>
      <c r="B67" s="17"/>
      <c r="C67" s="17"/>
      <c r="D67" s="17"/>
      <c r="E67" s="743" t="str">
        <f>'Data Sheet'!$C$40</f>
        <v>June 1, 2015</v>
      </c>
      <c r="F67" s="251" t="str">
        <f>'Data Sheet'!$C$38</f>
        <v>December 31, 2014</v>
      </c>
      <c r="G67" s="17"/>
      <c r="H67" s="17"/>
      <c r="I67" s="17"/>
      <c r="J67" s="17"/>
      <c r="K67" s="17"/>
      <c r="L67" s="17"/>
      <c r="M67" s="17"/>
      <c r="N67" s="17"/>
      <c r="O67" s="17"/>
      <c r="P67" s="17"/>
      <c r="Q67" s="17"/>
    </row>
    <row r="68" spans="1:17">
      <c r="A68" s="29"/>
      <c r="B68" s="65"/>
      <c r="C68" s="65"/>
      <c r="D68" s="65"/>
      <c r="E68" s="65"/>
      <c r="F68" s="66"/>
      <c r="G68" s="17"/>
      <c r="H68" s="17"/>
      <c r="I68" s="17"/>
      <c r="J68" s="17"/>
      <c r="K68" s="17"/>
      <c r="L68" s="17"/>
      <c r="M68" s="17"/>
      <c r="N68" s="17"/>
      <c r="O68" s="17"/>
      <c r="P68" s="17"/>
      <c r="Q68" s="17"/>
    </row>
    <row r="69" spans="1:17">
      <c r="A69" s="71"/>
      <c r="B69" s="68" t="s">
        <v>616</v>
      </c>
      <c r="C69" s="68"/>
      <c r="D69" s="68"/>
      <c r="E69" s="68"/>
      <c r="F69" s="69"/>
      <c r="G69" s="17"/>
      <c r="H69" s="17"/>
      <c r="I69" s="17"/>
      <c r="J69" s="17"/>
      <c r="K69" s="17"/>
      <c r="L69" s="17"/>
      <c r="M69" s="17"/>
      <c r="N69" s="17"/>
      <c r="O69" s="17"/>
      <c r="P69" s="17"/>
      <c r="Q69" s="17"/>
    </row>
    <row r="70" spans="1:17">
      <c r="A70" s="73"/>
      <c r="B70" s="76"/>
      <c r="C70" s="76"/>
      <c r="D70" s="76"/>
      <c r="E70" s="76"/>
      <c r="F70" s="75"/>
      <c r="G70" s="17"/>
      <c r="H70" s="17"/>
      <c r="I70" s="17"/>
      <c r="J70" s="17"/>
      <c r="K70" s="17"/>
      <c r="L70" s="17"/>
      <c r="M70" s="17"/>
      <c r="N70" s="17"/>
      <c r="O70" s="17"/>
      <c r="P70" s="17"/>
      <c r="Q70" s="17"/>
    </row>
    <row r="71" spans="1:17">
      <c r="A71" s="388"/>
      <c r="B71" s="88"/>
      <c r="C71" s="88"/>
      <c r="D71" s="88"/>
      <c r="E71" s="712" t="s">
        <v>620</v>
      </c>
      <c r="F71" s="379" t="s">
        <v>3409</v>
      </c>
      <c r="G71" s="17"/>
      <c r="H71" s="17"/>
      <c r="I71" s="17"/>
      <c r="J71" s="17"/>
      <c r="K71" s="17"/>
      <c r="L71" s="17"/>
      <c r="M71" s="17"/>
      <c r="N71" s="17"/>
      <c r="O71" s="17"/>
      <c r="P71" s="17"/>
      <c r="Q71" s="17"/>
    </row>
    <row r="72" spans="1:17">
      <c r="A72" s="315" t="s">
        <v>621</v>
      </c>
      <c r="B72" s="17"/>
      <c r="C72" s="68" t="s">
        <v>622</v>
      </c>
      <c r="D72" s="68"/>
      <c r="E72" s="328" t="s">
        <v>623</v>
      </c>
      <c r="F72" s="254" t="s">
        <v>624</v>
      </c>
      <c r="G72" s="17"/>
      <c r="H72" s="17"/>
      <c r="I72" s="17"/>
      <c r="J72" s="17"/>
      <c r="K72" s="17"/>
      <c r="L72" s="17"/>
      <c r="M72" s="17"/>
      <c r="N72" s="17"/>
      <c r="O72" s="17"/>
      <c r="P72" s="17"/>
      <c r="Q72" s="17"/>
    </row>
    <row r="73" spans="1:17">
      <c r="A73" s="315" t="s">
        <v>1846</v>
      </c>
      <c r="B73" s="17"/>
      <c r="C73" s="17"/>
      <c r="D73" s="17"/>
      <c r="E73" s="328" t="s">
        <v>625</v>
      </c>
      <c r="F73" s="254" t="s">
        <v>606</v>
      </c>
      <c r="G73" s="17"/>
      <c r="H73" s="17"/>
      <c r="I73" s="17"/>
      <c r="J73" s="17"/>
      <c r="K73" s="17"/>
      <c r="L73" s="17"/>
      <c r="M73" s="17"/>
      <c r="N73" s="17"/>
      <c r="O73" s="17"/>
      <c r="P73" s="17"/>
      <c r="Q73" s="17"/>
    </row>
    <row r="74" spans="1:17">
      <c r="A74" s="316"/>
      <c r="B74" s="76"/>
      <c r="C74" s="74" t="s">
        <v>3230</v>
      </c>
      <c r="D74" s="74"/>
      <c r="E74" s="377" t="s">
        <v>626</v>
      </c>
      <c r="F74" s="257" t="s">
        <v>3232</v>
      </c>
      <c r="G74" s="17"/>
      <c r="H74" s="17"/>
      <c r="I74" s="17"/>
      <c r="J74" s="17"/>
      <c r="K74" s="17"/>
      <c r="L74" s="17"/>
      <c r="M74" s="17"/>
      <c r="N74" s="17"/>
      <c r="O74" s="17"/>
      <c r="P74" s="17"/>
      <c r="Q74" s="17"/>
    </row>
    <row r="75" spans="1:17">
      <c r="A75" s="71"/>
      <c r="B75" s="97"/>
      <c r="C75" s="331"/>
      <c r="D75" s="17"/>
      <c r="E75" s="367"/>
      <c r="F75" s="361"/>
      <c r="G75" s="17"/>
      <c r="H75" s="17"/>
      <c r="I75" s="17"/>
      <c r="J75" s="17"/>
      <c r="K75" s="17"/>
      <c r="L75" s="17"/>
      <c r="M75" s="17"/>
      <c r="N75" s="17"/>
      <c r="O75" s="17"/>
      <c r="P75" s="17"/>
      <c r="Q75" s="17"/>
    </row>
    <row r="76" spans="1:17">
      <c r="A76" s="71"/>
      <c r="B76" s="97"/>
      <c r="C76" s="17"/>
      <c r="D76" s="17"/>
      <c r="E76" s="367"/>
      <c r="F76" s="361"/>
      <c r="G76" s="17"/>
      <c r="H76" s="17"/>
      <c r="I76" s="17"/>
      <c r="J76" s="17"/>
      <c r="K76" s="17"/>
      <c r="L76" s="17"/>
      <c r="M76" s="17"/>
      <c r="N76" s="17"/>
      <c r="O76" s="17"/>
      <c r="P76" s="17"/>
      <c r="Q76" s="17"/>
    </row>
    <row r="77" spans="1:17">
      <c r="A77" s="71"/>
      <c r="B77" s="97"/>
      <c r="C77" s="17"/>
      <c r="D77" s="17"/>
      <c r="E77" s="367"/>
      <c r="F77" s="361"/>
      <c r="G77" s="17"/>
      <c r="H77" s="17"/>
      <c r="I77" s="17"/>
      <c r="J77" s="17"/>
      <c r="K77" s="17"/>
      <c r="L77" s="17"/>
      <c r="M77" s="17"/>
      <c r="N77" s="17"/>
      <c r="O77" s="17"/>
      <c r="P77" s="17"/>
      <c r="Q77" s="17"/>
    </row>
    <row r="78" spans="1:17">
      <c r="A78" s="71"/>
      <c r="B78" s="97"/>
      <c r="C78" s="17"/>
      <c r="D78" s="17"/>
      <c r="E78" s="367"/>
      <c r="F78" s="361"/>
      <c r="G78" s="17"/>
      <c r="H78" s="17"/>
      <c r="I78" s="17"/>
      <c r="J78" s="17"/>
      <c r="K78" s="17"/>
      <c r="L78" s="17"/>
      <c r="M78" s="17"/>
      <c r="N78" s="17"/>
      <c r="O78" s="17"/>
      <c r="P78" s="17"/>
      <c r="Q78" s="17"/>
    </row>
    <row r="79" spans="1:17">
      <c r="A79" s="71"/>
      <c r="B79" s="97"/>
      <c r="C79" s="17"/>
      <c r="D79" s="17"/>
      <c r="E79" s="367"/>
      <c r="F79" s="361"/>
      <c r="G79" s="17"/>
      <c r="H79" s="17"/>
      <c r="I79" s="17"/>
      <c r="J79" s="17"/>
      <c r="K79" s="17"/>
      <c r="L79" s="17"/>
      <c r="M79" s="17"/>
      <c r="N79" s="17"/>
      <c r="O79" s="17"/>
      <c r="P79" s="17"/>
      <c r="Q79" s="17"/>
    </row>
    <row r="80" spans="1:17">
      <c r="A80" s="71"/>
      <c r="B80" s="97"/>
      <c r="C80" s="17"/>
      <c r="D80" s="17"/>
      <c r="E80" s="367"/>
      <c r="F80" s="361"/>
      <c r="G80" s="17"/>
      <c r="H80" s="17"/>
      <c r="I80" s="17"/>
      <c r="J80" s="17"/>
      <c r="K80" s="17"/>
      <c r="L80" s="17"/>
      <c r="M80" s="17"/>
      <c r="N80" s="17"/>
      <c r="O80" s="17"/>
      <c r="P80" s="17"/>
      <c r="Q80" s="17"/>
    </row>
    <row r="81" spans="1:17">
      <c r="A81" s="71"/>
      <c r="B81" s="97"/>
      <c r="C81" s="17"/>
      <c r="D81" s="17"/>
      <c r="E81" s="367"/>
      <c r="F81" s="361"/>
      <c r="G81" s="17"/>
      <c r="H81" s="17"/>
      <c r="I81" s="17"/>
      <c r="J81" s="17"/>
      <c r="K81" s="17"/>
      <c r="L81" s="17"/>
      <c r="M81" s="17"/>
      <c r="N81" s="17"/>
      <c r="O81" s="17"/>
      <c r="P81" s="17"/>
      <c r="Q81" s="17"/>
    </row>
    <row r="82" spans="1:17">
      <c r="A82" s="71"/>
      <c r="B82" s="97"/>
      <c r="C82" s="17"/>
      <c r="D82" s="17"/>
      <c r="E82" s="367"/>
      <c r="F82" s="361"/>
      <c r="G82" s="17"/>
      <c r="H82" s="17"/>
      <c r="I82" s="17"/>
      <c r="J82" s="17"/>
      <c r="K82" s="17"/>
      <c r="L82" s="17"/>
      <c r="M82" s="17"/>
      <c r="N82" s="17"/>
      <c r="O82" s="17"/>
      <c r="P82" s="17"/>
      <c r="Q82" s="17"/>
    </row>
    <row r="83" spans="1:17">
      <c r="A83" s="71"/>
      <c r="B83" s="97"/>
      <c r="C83" s="17"/>
      <c r="D83" s="17"/>
      <c r="E83" s="367"/>
      <c r="F83" s="361"/>
      <c r="G83" s="17"/>
      <c r="H83" s="17"/>
      <c r="I83" s="17"/>
      <c r="J83" s="17"/>
      <c r="K83" s="17"/>
      <c r="L83" s="17"/>
      <c r="M83" s="17"/>
      <c r="N83" s="17"/>
      <c r="O83" s="17"/>
      <c r="P83" s="17"/>
      <c r="Q83" s="17"/>
    </row>
    <row r="84" spans="1:17">
      <c r="A84" s="71"/>
      <c r="B84" s="97"/>
      <c r="C84" s="17"/>
      <c r="D84" s="17"/>
      <c r="E84" s="367"/>
      <c r="F84" s="361"/>
      <c r="G84" s="17"/>
      <c r="H84" s="17"/>
      <c r="I84" s="17"/>
      <c r="J84" s="17"/>
      <c r="K84" s="17"/>
      <c r="L84" s="17"/>
      <c r="M84" s="17"/>
      <c r="N84" s="17"/>
      <c r="O84" s="17"/>
      <c r="P84" s="17"/>
      <c r="Q84" s="17"/>
    </row>
    <row r="85" spans="1:17">
      <c r="A85" s="71"/>
      <c r="B85" s="97"/>
      <c r="C85" s="17"/>
      <c r="D85" s="17"/>
      <c r="E85" s="367"/>
      <c r="F85" s="361"/>
      <c r="G85" s="17"/>
      <c r="H85" s="17"/>
      <c r="I85" s="17"/>
      <c r="J85" s="17"/>
      <c r="K85" s="17"/>
      <c r="L85" s="17"/>
      <c r="M85" s="17"/>
      <c r="N85" s="17"/>
      <c r="O85" s="17"/>
      <c r="P85" s="17"/>
      <c r="Q85" s="17"/>
    </row>
    <row r="86" spans="1:17">
      <c r="A86" s="71"/>
      <c r="B86" s="97"/>
      <c r="C86" s="17"/>
      <c r="D86" s="17"/>
      <c r="E86" s="367"/>
      <c r="F86" s="361"/>
      <c r="G86" s="17"/>
      <c r="H86" s="17"/>
      <c r="I86" s="17"/>
      <c r="J86" s="17"/>
      <c r="K86" s="17"/>
      <c r="L86" s="17"/>
      <c r="M86" s="17"/>
      <c r="N86" s="17"/>
      <c r="O86" s="17"/>
      <c r="P86" s="17"/>
      <c r="Q86" s="17"/>
    </row>
    <row r="87" spans="1:17">
      <c r="A87" s="71"/>
      <c r="B87" s="97"/>
      <c r="C87" s="17"/>
      <c r="D87" s="17"/>
      <c r="E87" s="367"/>
      <c r="F87" s="361"/>
      <c r="G87" s="17"/>
      <c r="H87" s="17"/>
      <c r="I87" s="17"/>
      <c r="J87" s="17"/>
      <c r="K87" s="17"/>
      <c r="L87" s="17"/>
      <c r="M87" s="17"/>
      <c r="N87" s="17"/>
      <c r="O87" s="17"/>
      <c r="P87" s="17"/>
      <c r="Q87" s="17"/>
    </row>
    <row r="88" spans="1:17">
      <c r="A88" s="71"/>
      <c r="B88" s="97"/>
      <c r="C88" s="17"/>
      <c r="D88" s="17"/>
      <c r="E88" s="367"/>
      <c r="F88" s="361"/>
      <c r="G88" s="17"/>
      <c r="H88" s="17"/>
      <c r="I88" s="17"/>
      <c r="J88" s="17"/>
      <c r="K88" s="17"/>
      <c r="L88" s="17"/>
      <c r="M88" s="17"/>
      <c r="N88" s="17"/>
      <c r="O88" s="17"/>
      <c r="P88" s="17"/>
      <c r="Q88" s="17"/>
    </row>
    <row r="89" spans="1:17">
      <c r="A89" s="71"/>
      <c r="B89" s="97"/>
      <c r="C89" s="17"/>
      <c r="D89" s="17"/>
      <c r="E89" s="367"/>
      <c r="F89" s="361"/>
      <c r="G89" s="17"/>
      <c r="H89" s="17"/>
      <c r="I89" s="17"/>
      <c r="J89" s="17"/>
      <c r="K89" s="17"/>
      <c r="L89" s="17"/>
      <c r="M89" s="17"/>
      <c r="N89" s="17"/>
      <c r="O89" s="17"/>
      <c r="P89" s="17"/>
      <c r="Q89" s="17"/>
    </row>
    <row r="90" spans="1:17">
      <c r="A90" s="71"/>
      <c r="B90" s="97"/>
      <c r="C90" s="17"/>
      <c r="D90" s="17"/>
      <c r="E90" s="367"/>
      <c r="F90" s="361"/>
      <c r="G90" s="17"/>
      <c r="H90" s="17"/>
      <c r="I90" s="17"/>
      <c r="J90" s="17"/>
      <c r="K90" s="17"/>
      <c r="L90" s="17"/>
      <c r="M90" s="17"/>
      <c r="N90" s="17"/>
      <c r="O90" s="17"/>
      <c r="P90" s="17"/>
      <c r="Q90" s="17"/>
    </row>
    <row r="91" spans="1:17">
      <c r="A91" s="71"/>
      <c r="B91" s="97"/>
      <c r="C91" s="17"/>
      <c r="D91" s="17"/>
      <c r="E91" s="367"/>
      <c r="F91" s="361"/>
      <c r="G91" s="17"/>
      <c r="H91" s="17"/>
      <c r="I91" s="17"/>
      <c r="J91" s="17"/>
      <c r="K91" s="17"/>
      <c r="L91" s="17"/>
      <c r="M91" s="17"/>
      <c r="N91" s="17"/>
      <c r="O91" s="17"/>
      <c r="P91" s="17"/>
      <c r="Q91" s="17"/>
    </row>
    <row r="92" spans="1:17">
      <c r="A92" s="71"/>
      <c r="B92" s="97"/>
      <c r="C92" s="17"/>
      <c r="D92" s="17"/>
      <c r="E92" s="367"/>
      <c r="F92" s="361"/>
      <c r="G92" s="17"/>
      <c r="H92" s="17"/>
      <c r="I92" s="17"/>
      <c r="J92" s="17"/>
      <c r="K92" s="17"/>
      <c r="L92" s="17"/>
      <c r="M92" s="17"/>
      <c r="N92" s="17"/>
      <c r="O92" s="17"/>
      <c r="P92" s="17"/>
      <c r="Q92" s="17"/>
    </row>
    <row r="93" spans="1:17">
      <c r="A93" s="71"/>
      <c r="B93" s="97"/>
      <c r="C93" s="17"/>
      <c r="D93" s="17"/>
      <c r="E93" s="367"/>
      <c r="F93" s="361"/>
      <c r="G93" s="17"/>
      <c r="H93" s="17"/>
      <c r="I93" s="17"/>
      <c r="J93" s="17"/>
      <c r="K93" s="17"/>
      <c r="L93" s="17"/>
      <c r="M93" s="17"/>
      <c r="N93" s="17"/>
      <c r="O93" s="17"/>
      <c r="P93" s="17"/>
      <c r="Q93" s="17"/>
    </row>
    <row r="94" spans="1:17">
      <c r="A94" s="71"/>
      <c r="B94" s="97"/>
      <c r="C94" s="17"/>
      <c r="D94" s="17"/>
      <c r="E94" s="367"/>
      <c r="F94" s="361"/>
      <c r="G94" s="17"/>
      <c r="H94" s="17"/>
      <c r="I94" s="17"/>
      <c r="J94" s="17"/>
      <c r="K94" s="17"/>
      <c r="L94" s="17"/>
      <c r="M94" s="17"/>
      <c r="N94" s="17"/>
      <c r="O94" s="17"/>
      <c r="P94" s="17"/>
      <c r="Q94" s="17"/>
    </row>
    <row r="95" spans="1:17">
      <c r="A95" s="71"/>
      <c r="B95" s="97"/>
      <c r="C95" s="17"/>
      <c r="D95" s="17"/>
      <c r="E95" s="367"/>
      <c r="F95" s="361"/>
      <c r="G95" s="17"/>
      <c r="H95" s="17"/>
      <c r="I95" s="17"/>
      <c r="J95" s="17"/>
      <c r="K95" s="17"/>
      <c r="L95" s="17"/>
      <c r="M95" s="17"/>
      <c r="N95" s="17"/>
      <c r="O95" s="17"/>
      <c r="P95" s="17"/>
      <c r="Q95" s="17"/>
    </row>
    <row r="96" spans="1:17">
      <c r="A96" s="71"/>
      <c r="B96" s="97"/>
      <c r="C96" s="17"/>
      <c r="D96" s="17"/>
      <c r="E96" s="367"/>
      <c r="F96" s="361"/>
      <c r="G96" s="17"/>
      <c r="H96" s="17"/>
      <c r="I96" s="17"/>
      <c r="J96" s="17"/>
      <c r="K96" s="17"/>
      <c r="L96" s="17"/>
      <c r="M96" s="17"/>
      <c r="N96" s="17"/>
      <c r="O96" s="17"/>
      <c r="P96" s="17"/>
      <c r="Q96" s="17"/>
    </row>
    <row r="97" spans="1:17">
      <c r="A97" s="71"/>
      <c r="B97" s="97"/>
      <c r="C97" s="17"/>
      <c r="D97" s="17"/>
      <c r="E97" s="367"/>
      <c r="F97" s="361"/>
      <c r="G97" s="17"/>
      <c r="H97" s="17"/>
      <c r="I97" s="17"/>
      <c r="J97" s="17"/>
      <c r="K97" s="17"/>
      <c r="L97" s="17"/>
      <c r="M97" s="17"/>
      <c r="N97" s="17"/>
      <c r="O97" s="17"/>
      <c r="P97" s="17"/>
      <c r="Q97" s="17"/>
    </row>
    <row r="98" spans="1:17">
      <c r="A98" s="71"/>
      <c r="B98" s="97"/>
      <c r="C98" s="17"/>
      <c r="D98" s="17"/>
      <c r="E98" s="367"/>
      <c r="F98" s="361"/>
      <c r="G98" s="17"/>
      <c r="H98" s="17"/>
      <c r="I98" s="17"/>
      <c r="J98" s="17"/>
      <c r="K98" s="17"/>
      <c r="L98" s="17"/>
      <c r="M98" s="17"/>
      <c r="N98" s="17"/>
      <c r="O98" s="17"/>
      <c r="P98" s="17"/>
      <c r="Q98" s="17"/>
    </row>
    <row r="99" spans="1:17">
      <c r="A99" s="71"/>
      <c r="B99" s="97"/>
      <c r="C99" s="17"/>
      <c r="D99" s="17"/>
      <c r="E99" s="367"/>
      <c r="F99" s="361"/>
      <c r="G99" s="17"/>
      <c r="H99" s="17"/>
      <c r="I99" s="17"/>
      <c r="J99" s="17"/>
      <c r="K99" s="17"/>
      <c r="L99" s="17"/>
      <c r="M99" s="17"/>
      <c r="N99" s="17"/>
      <c r="O99" s="17"/>
      <c r="P99" s="17"/>
      <c r="Q99" s="17"/>
    </row>
    <row r="100" spans="1:17">
      <c r="A100" s="71"/>
      <c r="B100" s="97"/>
      <c r="C100" s="17"/>
      <c r="D100" s="17"/>
      <c r="E100" s="367"/>
      <c r="F100" s="361"/>
      <c r="G100" s="17"/>
      <c r="H100" s="17"/>
      <c r="I100" s="17"/>
      <c r="J100" s="17"/>
      <c r="K100" s="17"/>
      <c r="L100" s="17"/>
      <c r="M100" s="17"/>
      <c r="N100" s="17"/>
      <c r="O100" s="17"/>
      <c r="P100" s="17"/>
      <c r="Q100" s="17"/>
    </row>
    <row r="101" spans="1:17">
      <c r="A101" s="71"/>
      <c r="B101" s="97"/>
      <c r="C101" s="17"/>
      <c r="D101" s="17"/>
      <c r="E101" s="367"/>
      <c r="F101" s="361"/>
      <c r="G101" s="17"/>
      <c r="H101" s="17"/>
      <c r="I101" s="17"/>
      <c r="J101" s="17"/>
      <c r="K101" s="17"/>
      <c r="L101" s="17"/>
      <c r="M101" s="17"/>
      <c r="N101" s="17"/>
      <c r="O101" s="17"/>
      <c r="P101" s="17"/>
      <c r="Q101" s="17"/>
    </row>
    <row r="102" spans="1:17">
      <c r="A102" s="71"/>
      <c r="B102" s="97"/>
      <c r="C102" s="17"/>
      <c r="D102" s="17"/>
      <c r="E102" s="367"/>
      <c r="F102" s="361"/>
      <c r="G102" s="17"/>
      <c r="H102" s="17"/>
      <c r="I102" s="17"/>
      <c r="J102" s="17"/>
      <c r="K102" s="17"/>
      <c r="L102" s="17"/>
      <c r="M102" s="17"/>
      <c r="N102" s="17"/>
      <c r="O102" s="17"/>
      <c r="P102" s="17"/>
      <c r="Q102" s="17"/>
    </row>
    <row r="103" spans="1:17">
      <c r="A103" s="71"/>
      <c r="B103" s="97"/>
      <c r="C103" s="17"/>
      <c r="D103" s="17"/>
      <c r="E103" s="367"/>
      <c r="F103" s="361"/>
      <c r="G103" s="17"/>
      <c r="H103" s="17"/>
      <c r="I103" s="17"/>
      <c r="J103" s="17"/>
      <c r="K103" s="17"/>
      <c r="L103" s="17"/>
      <c r="M103" s="17"/>
      <c r="N103" s="17"/>
      <c r="O103" s="17"/>
      <c r="P103" s="17"/>
      <c r="Q103" s="17"/>
    </row>
    <row r="104" spans="1:17">
      <c r="A104" s="71"/>
      <c r="B104" s="97"/>
      <c r="C104" s="17"/>
      <c r="D104" s="17"/>
      <c r="E104" s="367"/>
      <c r="F104" s="361"/>
      <c r="G104" s="17"/>
      <c r="H104" s="17"/>
      <c r="I104" s="17"/>
      <c r="J104" s="17"/>
      <c r="K104" s="17"/>
      <c r="L104" s="17"/>
      <c r="M104" s="17"/>
      <c r="N104" s="17"/>
      <c r="O104" s="17"/>
      <c r="P104" s="17"/>
      <c r="Q104" s="17"/>
    </row>
    <row r="105" spans="1:17">
      <c r="A105" s="71"/>
      <c r="B105" s="97"/>
      <c r="C105" s="17"/>
      <c r="D105" s="17"/>
      <c r="E105" s="367"/>
      <c r="F105" s="361"/>
      <c r="G105" s="17"/>
      <c r="H105" s="17"/>
      <c r="I105" s="17"/>
      <c r="J105" s="17"/>
      <c r="K105" s="17"/>
      <c r="L105" s="17"/>
      <c r="M105" s="17"/>
      <c r="N105" s="17"/>
      <c r="O105" s="17"/>
      <c r="P105" s="17"/>
      <c r="Q105" s="17"/>
    </row>
    <row r="106" spans="1:17">
      <c r="A106" s="71"/>
      <c r="B106" s="97"/>
      <c r="C106" s="17"/>
      <c r="D106" s="17"/>
      <c r="E106" s="367"/>
      <c r="F106" s="361"/>
      <c r="G106" s="17"/>
      <c r="H106" s="17"/>
      <c r="I106" s="17"/>
      <c r="J106" s="17"/>
      <c r="K106" s="17"/>
      <c r="L106" s="17"/>
      <c r="M106" s="17"/>
      <c r="N106" s="17"/>
      <c r="O106" s="17"/>
      <c r="P106" s="17"/>
      <c r="Q106" s="17"/>
    </row>
    <row r="107" spans="1:17">
      <c r="A107" s="71"/>
      <c r="B107" s="97"/>
      <c r="C107" s="17"/>
      <c r="D107" s="17"/>
      <c r="E107" s="367"/>
      <c r="F107" s="361"/>
      <c r="G107" s="17"/>
      <c r="H107" s="17"/>
      <c r="I107" s="17"/>
      <c r="J107" s="17"/>
      <c r="K107" s="17"/>
      <c r="L107" s="17"/>
      <c r="M107" s="17"/>
      <c r="N107" s="17"/>
      <c r="O107" s="17"/>
      <c r="P107" s="17"/>
      <c r="Q107" s="17"/>
    </row>
    <row r="108" spans="1:17">
      <c r="A108" s="71"/>
      <c r="B108" s="97"/>
      <c r="C108" s="17"/>
      <c r="D108" s="17"/>
      <c r="E108" s="367"/>
      <c r="F108" s="361"/>
      <c r="G108" s="17"/>
      <c r="H108" s="17"/>
      <c r="I108" s="17"/>
      <c r="J108" s="17"/>
      <c r="K108" s="17"/>
      <c r="L108" s="17"/>
      <c r="M108" s="17"/>
      <c r="N108" s="17"/>
      <c r="O108" s="17"/>
      <c r="P108" s="17"/>
      <c r="Q108" s="17"/>
    </row>
    <row r="109" spans="1:17">
      <c r="A109" s="71"/>
      <c r="B109" s="97"/>
      <c r="C109" s="17"/>
      <c r="D109" s="17"/>
      <c r="E109" s="367"/>
      <c r="F109" s="361"/>
      <c r="G109" s="17"/>
      <c r="H109" s="17"/>
      <c r="I109" s="17"/>
      <c r="J109" s="17"/>
      <c r="K109" s="17"/>
      <c r="L109" s="17"/>
      <c r="M109" s="17"/>
      <c r="N109" s="17"/>
      <c r="O109" s="17"/>
      <c r="P109" s="17"/>
      <c r="Q109" s="17"/>
    </row>
    <row r="110" spans="1:17">
      <c r="A110" s="71"/>
      <c r="B110" s="97"/>
      <c r="C110" s="17"/>
      <c r="D110" s="17"/>
      <c r="E110" s="367"/>
      <c r="F110" s="361"/>
      <c r="G110" s="17"/>
      <c r="H110" s="17"/>
      <c r="I110" s="17"/>
      <c r="J110" s="17"/>
      <c r="K110" s="17"/>
      <c r="L110" s="17"/>
      <c r="M110" s="17"/>
      <c r="N110" s="17"/>
      <c r="O110" s="17"/>
      <c r="P110" s="17"/>
      <c r="Q110" s="17"/>
    </row>
    <row r="111" spans="1:17">
      <c r="A111" s="71"/>
      <c r="B111" s="97"/>
      <c r="C111" s="17"/>
      <c r="D111" s="17"/>
      <c r="E111" s="367"/>
      <c r="F111" s="361"/>
      <c r="G111" s="17"/>
      <c r="H111" s="17"/>
      <c r="I111" s="17"/>
      <c r="J111" s="17"/>
      <c r="K111" s="17"/>
      <c r="L111" s="17"/>
      <c r="M111" s="17"/>
      <c r="N111" s="17"/>
      <c r="O111" s="17"/>
      <c r="P111" s="17"/>
      <c r="Q111" s="17"/>
    </row>
    <row r="112" spans="1:17">
      <c r="A112" s="71"/>
      <c r="B112" s="97"/>
      <c r="C112" s="17"/>
      <c r="D112" s="17"/>
      <c r="E112" s="367"/>
      <c r="F112" s="361"/>
      <c r="G112" s="17"/>
      <c r="H112" s="17"/>
      <c r="I112" s="17"/>
      <c r="J112" s="17"/>
      <c r="K112" s="17"/>
      <c r="L112" s="17"/>
      <c r="M112" s="17"/>
      <c r="N112" s="17"/>
      <c r="O112" s="17"/>
      <c r="P112" s="17"/>
      <c r="Q112" s="17"/>
    </row>
    <row r="113" spans="1:17">
      <c r="A113" s="71"/>
      <c r="B113" s="97"/>
      <c r="C113" s="17"/>
      <c r="D113" s="17"/>
      <c r="E113" s="367"/>
      <c r="F113" s="361"/>
      <c r="G113" s="17"/>
      <c r="H113" s="17"/>
      <c r="I113" s="17"/>
      <c r="J113" s="17"/>
      <c r="K113" s="17"/>
      <c r="L113" s="17"/>
      <c r="M113" s="17"/>
      <c r="N113" s="17"/>
      <c r="O113" s="17"/>
      <c r="P113" s="17"/>
      <c r="Q113" s="17"/>
    </row>
    <row r="114" spans="1:17">
      <c r="A114" s="71"/>
      <c r="B114" s="97"/>
      <c r="C114" s="17"/>
      <c r="D114" s="17"/>
      <c r="E114" s="367"/>
      <c r="F114" s="361"/>
      <c r="G114" s="17"/>
      <c r="H114" s="17"/>
      <c r="I114" s="17"/>
      <c r="J114" s="17"/>
      <c r="K114" s="17"/>
      <c r="L114" s="17"/>
      <c r="M114" s="17"/>
      <c r="N114" s="17"/>
      <c r="O114" s="17"/>
      <c r="P114" s="17"/>
      <c r="Q114" s="17"/>
    </row>
    <row r="115" spans="1:17">
      <c r="A115" s="71"/>
      <c r="B115" s="97"/>
      <c r="C115" s="17"/>
      <c r="D115" s="17"/>
      <c r="E115" s="367"/>
      <c r="F115" s="361"/>
      <c r="G115" s="17"/>
      <c r="H115" s="17"/>
      <c r="I115" s="17"/>
      <c r="J115" s="17"/>
      <c r="K115" s="17"/>
      <c r="L115" s="17"/>
      <c r="M115" s="17"/>
      <c r="N115" s="17"/>
      <c r="O115" s="17"/>
      <c r="P115" s="17"/>
      <c r="Q115" s="17"/>
    </row>
    <row r="116" spans="1:17">
      <c r="A116" s="71"/>
      <c r="B116" s="97"/>
      <c r="C116" s="17"/>
      <c r="D116" s="17"/>
      <c r="E116" s="367"/>
      <c r="F116" s="361"/>
      <c r="G116" s="17"/>
      <c r="H116" s="17"/>
      <c r="I116" s="17"/>
      <c r="J116" s="17"/>
      <c r="K116" s="17"/>
      <c r="L116" s="17"/>
      <c r="M116" s="17"/>
      <c r="N116" s="17"/>
      <c r="O116" s="17"/>
      <c r="P116" s="17"/>
      <c r="Q116" s="17"/>
    </row>
    <row r="117" spans="1:17">
      <c r="A117" s="71"/>
      <c r="B117" s="97"/>
      <c r="C117" s="17"/>
      <c r="D117" s="17"/>
      <c r="E117" s="367"/>
      <c r="F117" s="361"/>
      <c r="G117" s="17"/>
      <c r="H117" s="17"/>
      <c r="I117" s="17"/>
      <c r="J117" s="17"/>
      <c r="K117" s="17"/>
      <c r="L117" s="17"/>
      <c r="M117" s="17"/>
      <c r="N117" s="17"/>
      <c r="O117" s="17"/>
      <c r="P117" s="17"/>
      <c r="Q117" s="17"/>
    </row>
    <row r="118" spans="1:17">
      <c r="A118" s="71"/>
      <c r="B118" s="97"/>
      <c r="C118" s="17"/>
      <c r="D118" s="17"/>
      <c r="E118" s="367"/>
      <c r="F118" s="361"/>
      <c r="G118" s="17"/>
      <c r="H118" s="17"/>
      <c r="I118" s="17"/>
      <c r="J118" s="17"/>
      <c r="K118" s="17"/>
      <c r="L118" s="17"/>
      <c r="M118" s="17"/>
      <c r="N118" s="17"/>
      <c r="O118" s="17"/>
      <c r="P118" s="17"/>
      <c r="Q118" s="17"/>
    </row>
    <row r="119" spans="1:17">
      <c r="A119" s="71"/>
      <c r="B119" s="97"/>
      <c r="C119" s="17"/>
      <c r="D119" s="17"/>
      <c r="E119" s="367"/>
      <c r="F119" s="361"/>
      <c r="G119" s="17"/>
      <c r="H119" s="17"/>
      <c r="I119" s="17"/>
      <c r="J119" s="17"/>
      <c r="K119" s="17"/>
      <c r="L119" s="17"/>
      <c r="M119" s="17"/>
      <c r="N119" s="17"/>
      <c r="O119" s="17"/>
      <c r="P119" s="17"/>
      <c r="Q119" s="17"/>
    </row>
    <row r="120" spans="1:17">
      <c r="A120" s="71"/>
      <c r="B120" s="97"/>
      <c r="C120" s="17"/>
      <c r="D120" s="17"/>
      <c r="E120" s="367"/>
      <c r="F120" s="361"/>
      <c r="G120" s="17"/>
      <c r="H120" s="17"/>
      <c r="I120" s="17"/>
      <c r="J120" s="17"/>
      <c r="K120" s="17"/>
      <c r="L120" s="17"/>
      <c r="M120" s="17"/>
      <c r="N120" s="17"/>
      <c r="O120" s="17"/>
      <c r="P120" s="17"/>
      <c r="Q120" s="17"/>
    </row>
    <row r="121" spans="1:17">
      <c r="A121" s="71"/>
      <c r="B121" s="97"/>
      <c r="C121" s="17"/>
      <c r="D121" s="17"/>
      <c r="E121" s="367"/>
      <c r="F121" s="361"/>
      <c r="G121" s="17"/>
      <c r="H121" s="17"/>
      <c r="I121" s="17"/>
      <c r="J121" s="17"/>
      <c r="K121" s="17"/>
      <c r="L121" s="17"/>
      <c r="M121" s="17"/>
      <c r="N121" s="17"/>
      <c r="O121" s="17"/>
      <c r="P121" s="17"/>
      <c r="Q121" s="17"/>
    </row>
    <row r="122" spans="1:17">
      <c r="A122" s="71"/>
      <c r="B122" s="97"/>
      <c r="C122" s="17"/>
      <c r="D122" s="17"/>
      <c r="E122" s="367"/>
      <c r="F122" s="361"/>
      <c r="G122" s="17"/>
      <c r="H122" s="17"/>
      <c r="I122" s="17"/>
      <c r="J122" s="17"/>
      <c r="K122" s="17"/>
      <c r="L122" s="17"/>
      <c r="M122" s="17"/>
      <c r="N122" s="17"/>
      <c r="O122" s="17"/>
      <c r="P122" s="17"/>
      <c r="Q122" s="17"/>
    </row>
    <row r="123" spans="1:17">
      <c r="A123" s="71"/>
      <c r="B123" s="97"/>
      <c r="C123" s="17"/>
      <c r="D123" s="17"/>
      <c r="E123" s="367"/>
      <c r="F123" s="361"/>
      <c r="G123" s="17"/>
      <c r="H123" s="17"/>
      <c r="I123" s="17"/>
      <c r="J123" s="17"/>
      <c r="K123" s="17"/>
      <c r="L123" s="17"/>
      <c r="M123" s="17"/>
      <c r="N123" s="17"/>
      <c r="O123" s="17"/>
      <c r="P123" s="17"/>
      <c r="Q123" s="17"/>
    </row>
    <row r="124" spans="1:17" ht="15.75" thickBot="1">
      <c r="A124" s="110"/>
      <c r="B124" s="374"/>
      <c r="C124" s="111"/>
      <c r="D124" s="111"/>
      <c r="E124" s="392"/>
      <c r="F124" s="393"/>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8" t="s">
        <v>634</v>
      </c>
      <c r="B126" s="68"/>
      <c r="C126" s="68"/>
      <c r="D126" s="68"/>
      <c r="E126" s="68"/>
      <c r="F126" s="68"/>
      <c r="G126" s="17"/>
      <c r="H126" s="17"/>
      <c r="I126" s="17"/>
      <c r="J126" s="17"/>
      <c r="K126" s="17"/>
      <c r="L126" s="17"/>
      <c r="M126" s="17"/>
      <c r="N126" s="17"/>
      <c r="O126" s="17"/>
      <c r="P126" s="17"/>
      <c r="Q126" s="17"/>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dimension ref="A1:T187"/>
  <sheetViews>
    <sheetView defaultGridColor="0" view="pageBreakPreview" colorId="22" zoomScale="60" zoomScaleNormal="90" workbookViewId="0">
      <selection activeCell="H79" sqref="H79"/>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5587</v>
      </c>
      <c r="B1" s="244"/>
      <c r="C1" s="65" t="s">
        <v>3512</v>
      </c>
      <c r="D1" s="1926" t="s">
        <v>1917</v>
      </c>
      <c r="E1" s="1861" t="s">
        <v>1918</v>
      </c>
      <c r="F1" s="29" t="s">
        <v>5587</v>
      </c>
      <c r="G1" s="65"/>
      <c r="H1" s="244"/>
      <c r="I1" s="65" t="s">
        <v>3512</v>
      </c>
      <c r="J1" s="678" t="s">
        <v>1917</v>
      </c>
      <c r="K1" s="1749"/>
      <c r="L1" s="677" t="s">
        <v>1918</v>
      </c>
      <c r="M1" s="66"/>
      <c r="N1" s="17"/>
      <c r="O1" s="17"/>
      <c r="P1" s="17"/>
      <c r="Q1" s="17"/>
      <c r="R1" s="17"/>
      <c r="S1" s="17"/>
      <c r="T1" s="17"/>
    </row>
    <row r="2" spans="1:20">
      <c r="A2" s="71" t="str">
        <f>'Data Sheet'!$C$25</f>
        <v xml:space="preserve"> Niagara Mohawk Power Corporation </v>
      </c>
      <c r="B2" s="80"/>
      <c r="C2" s="17" t="s">
        <v>5605</v>
      </c>
      <c r="D2" s="694" t="s">
        <v>3535</v>
      </c>
      <c r="E2" s="1674"/>
      <c r="F2" s="71" t="str">
        <f>'Data Sheet'!$C$25</f>
        <v xml:space="preserve"> Niagara Mohawk Power Corporation </v>
      </c>
      <c r="G2" s="17"/>
      <c r="H2" s="80"/>
      <c r="I2" s="17" t="s">
        <v>5605</v>
      </c>
      <c r="J2" s="328" t="s">
        <v>3535</v>
      </c>
      <c r="K2" s="1672"/>
      <c r="L2" s="1665"/>
      <c r="M2" s="72"/>
      <c r="N2" s="17"/>
      <c r="O2" s="17"/>
      <c r="P2" s="17"/>
      <c r="Q2" s="17"/>
      <c r="R2" s="17"/>
      <c r="S2" s="17"/>
      <c r="T2" s="17"/>
    </row>
    <row r="3" spans="1:20" ht="15" customHeight="1">
      <c r="A3" s="73"/>
      <c r="B3" s="116"/>
      <c r="C3" s="116" t="s">
        <v>5604</v>
      </c>
      <c r="D3" s="755" t="str">
        <f>'Data Sheet'!$C$40</f>
        <v>June 1, 2015</v>
      </c>
      <c r="E3" s="257" t="str">
        <f>'Data Sheet'!$C$38</f>
        <v>December 31, 2014</v>
      </c>
      <c r="F3" s="73"/>
      <c r="G3" s="76"/>
      <c r="H3" s="116"/>
      <c r="I3" s="116" t="s">
        <v>5604</v>
      </c>
      <c r="J3" s="748" t="str">
        <f>'Data Sheet'!$C$40</f>
        <v>June 1, 2015</v>
      </c>
      <c r="K3" s="458"/>
      <c r="L3" s="377" t="str">
        <f>'Data Sheet'!$C$38</f>
        <v>December 31, 2014</v>
      </c>
      <c r="M3" s="75"/>
      <c r="N3" s="17"/>
      <c r="O3" s="746"/>
      <c r="P3" s="17"/>
      <c r="Q3" s="17"/>
      <c r="R3" s="17"/>
      <c r="S3" s="17"/>
      <c r="T3" s="17"/>
    </row>
    <row r="4" spans="1:20" ht="15" customHeight="1">
      <c r="A4" s="297"/>
      <c r="B4" s="248" t="s">
        <v>635</v>
      </c>
      <c r="C4" s="248"/>
      <c r="D4" s="248"/>
      <c r="E4" s="249"/>
      <c r="F4" s="297"/>
      <c r="G4" s="248" t="s">
        <v>636</v>
      </c>
      <c r="H4" s="248"/>
      <c r="I4" s="248"/>
      <c r="J4" s="248"/>
      <c r="K4" s="248"/>
      <c r="L4" s="248"/>
      <c r="M4" s="249"/>
      <c r="N4" s="17"/>
      <c r="O4" s="17"/>
      <c r="P4" s="17"/>
      <c r="Q4" s="17"/>
      <c r="R4" s="17"/>
      <c r="S4" s="17"/>
      <c r="T4" s="17"/>
    </row>
    <row r="5" spans="1:20">
      <c r="A5" s="745"/>
      <c r="B5" s="445"/>
      <c r="C5" s="445"/>
      <c r="D5" s="445"/>
      <c r="E5" s="766"/>
      <c r="F5" s="71"/>
      <c r="G5" s="17"/>
      <c r="H5" s="17"/>
      <c r="I5" s="17"/>
      <c r="J5" s="17"/>
      <c r="K5" s="17"/>
      <c r="L5" s="17"/>
      <c r="M5" s="72"/>
      <c r="N5" s="17"/>
      <c r="O5" s="17"/>
      <c r="P5" s="17"/>
      <c r="Q5" s="17"/>
      <c r="R5" s="17"/>
      <c r="S5" s="17"/>
      <c r="T5" s="17"/>
    </row>
    <row r="6" spans="1:20">
      <c r="A6" s="2646" t="s">
        <v>4122</v>
      </c>
      <c r="B6" s="2647"/>
      <c r="C6" s="2647"/>
      <c r="D6" s="2647"/>
      <c r="E6" s="2643"/>
      <c r="F6" s="2646" t="s">
        <v>637</v>
      </c>
      <c r="G6" s="2642"/>
      <c r="H6" s="2642"/>
      <c r="I6" s="2642"/>
      <c r="J6" s="2642"/>
      <c r="K6" s="2642"/>
      <c r="L6" s="2642"/>
      <c r="M6" s="252"/>
      <c r="N6" s="17"/>
      <c r="O6" s="17"/>
      <c r="P6" s="17"/>
      <c r="Q6" s="17"/>
      <c r="R6" s="17"/>
      <c r="S6" s="17"/>
      <c r="T6" s="17"/>
    </row>
    <row r="7" spans="1:20">
      <c r="A7" s="2646" t="s">
        <v>4123</v>
      </c>
      <c r="B7" s="2647"/>
      <c r="C7" s="2647"/>
      <c r="D7" s="2647"/>
      <c r="E7" s="2643"/>
      <c r="F7" s="2646" t="s">
        <v>4126</v>
      </c>
      <c r="G7" s="2642"/>
      <c r="H7" s="2642"/>
      <c r="I7" s="2642"/>
      <c r="J7" s="2642"/>
      <c r="K7" s="2642"/>
      <c r="L7" s="2642"/>
      <c r="M7" s="252"/>
      <c r="N7" s="17"/>
      <c r="O7" s="17"/>
      <c r="P7" s="17"/>
      <c r="Q7" s="17"/>
      <c r="R7" s="17"/>
      <c r="S7" s="17"/>
      <c r="T7" s="17"/>
    </row>
    <row r="8" spans="1:20">
      <c r="A8" s="2646" t="s">
        <v>4125</v>
      </c>
      <c r="B8" s="2647"/>
      <c r="C8" s="2647"/>
      <c r="D8" s="2647"/>
      <c r="E8" s="2643"/>
      <c r="F8" s="2646" t="s">
        <v>995</v>
      </c>
      <c r="G8" s="2642"/>
      <c r="H8" s="2642"/>
      <c r="I8" s="2642"/>
      <c r="J8" s="2642"/>
      <c r="K8" s="2642"/>
      <c r="L8" s="2642"/>
      <c r="M8" s="252"/>
      <c r="N8" s="17"/>
      <c r="O8" s="17"/>
      <c r="P8" s="17"/>
      <c r="Q8" s="17"/>
      <c r="R8" s="17"/>
      <c r="S8" s="17"/>
      <c r="T8" s="17"/>
    </row>
    <row r="9" spans="1:20">
      <c r="A9" s="2646" t="s">
        <v>4124</v>
      </c>
      <c r="B9" s="2647"/>
      <c r="C9" s="2647"/>
      <c r="D9" s="2647"/>
      <c r="E9" s="2643"/>
      <c r="F9" s="2646" t="s">
        <v>4127</v>
      </c>
      <c r="G9" s="2642"/>
      <c r="H9" s="2642"/>
      <c r="I9" s="2642"/>
      <c r="J9" s="2642"/>
      <c r="K9" s="2642"/>
      <c r="L9" s="2642"/>
      <c r="M9" s="252"/>
      <c r="N9" s="17"/>
      <c r="O9" s="17"/>
      <c r="P9" s="17"/>
      <c r="Q9" s="17"/>
      <c r="R9" s="17"/>
      <c r="S9" s="17"/>
      <c r="T9" s="17"/>
    </row>
    <row r="10" spans="1:20">
      <c r="A10" s="2646" t="s">
        <v>996</v>
      </c>
      <c r="B10" s="2647"/>
      <c r="C10" s="2647"/>
      <c r="D10" s="2647"/>
      <c r="E10" s="2643"/>
      <c r="F10" s="2646" t="s">
        <v>4128</v>
      </c>
      <c r="G10" s="2642"/>
      <c r="H10" s="2642"/>
      <c r="I10" s="2642"/>
      <c r="J10" s="2642"/>
      <c r="K10" s="2642"/>
      <c r="L10" s="2642"/>
      <c r="M10" s="252"/>
      <c r="N10" s="17"/>
      <c r="O10" s="17"/>
      <c r="P10" s="17"/>
      <c r="Q10" s="17"/>
      <c r="R10" s="17"/>
      <c r="S10" s="17"/>
      <c r="T10" s="17"/>
    </row>
    <row r="11" spans="1:20">
      <c r="A11" s="2646" t="s">
        <v>997</v>
      </c>
      <c r="B11" s="2647"/>
      <c r="C11" s="2647"/>
      <c r="D11" s="2647"/>
      <c r="E11" s="2643"/>
      <c r="F11" s="71"/>
      <c r="G11" s="17"/>
      <c r="H11" s="17"/>
      <c r="I11" s="17"/>
      <c r="J11" s="17"/>
      <c r="K11" s="17"/>
      <c r="L11" s="17"/>
      <c r="M11" s="72"/>
      <c r="N11" s="17"/>
      <c r="O11" s="17"/>
      <c r="P11" s="17"/>
      <c r="Q11" s="17"/>
      <c r="R11" s="17"/>
      <c r="S11" s="17"/>
      <c r="T11" s="17"/>
    </row>
    <row r="12" spans="1:20">
      <c r="A12" s="2646" t="s">
        <v>998</v>
      </c>
      <c r="B12" s="2647"/>
      <c r="C12" s="2647"/>
      <c r="D12" s="2647"/>
      <c r="E12" s="2643"/>
      <c r="F12" s="71"/>
      <c r="G12" s="17"/>
      <c r="H12" s="17"/>
      <c r="I12" s="17"/>
      <c r="J12" s="17"/>
      <c r="K12" s="17"/>
      <c r="L12" s="17"/>
      <c r="M12" s="72"/>
      <c r="N12" s="17"/>
      <c r="O12" s="17"/>
      <c r="P12" s="17"/>
      <c r="Q12" s="17"/>
      <c r="R12" s="17"/>
      <c r="S12" s="17"/>
      <c r="T12" s="17"/>
    </row>
    <row r="13" spans="1:20">
      <c r="A13" s="73"/>
      <c r="B13" s="76"/>
      <c r="C13" s="76"/>
      <c r="D13" s="76"/>
      <c r="E13" s="75"/>
      <c r="F13" s="73"/>
      <c r="G13" s="76"/>
      <c r="H13" s="76"/>
      <c r="I13" s="76"/>
      <c r="J13" s="76"/>
      <c r="K13" s="76"/>
      <c r="L13" s="76"/>
      <c r="M13" s="75"/>
      <c r="N13" s="17"/>
      <c r="O13" s="17"/>
      <c r="P13" s="17"/>
      <c r="Q13" s="17"/>
      <c r="R13" s="17"/>
      <c r="S13" s="17"/>
      <c r="T13" s="17"/>
    </row>
    <row r="14" spans="1:20">
      <c r="A14" s="255"/>
      <c r="B14" s="97"/>
      <c r="C14" s="692" t="s">
        <v>1902</v>
      </c>
      <c r="D14" s="694" t="s">
        <v>999</v>
      </c>
      <c r="E14" s="450" t="s">
        <v>1000</v>
      </c>
      <c r="F14" s="2681" t="s">
        <v>1001</v>
      </c>
      <c r="G14" s="2682"/>
      <c r="H14" s="2683"/>
      <c r="I14" s="97"/>
      <c r="J14" s="17" t="s">
        <v>1002</v>
      </c>
      <c r="K14" s="17"/>
      <c r="L14" s="17"/>
      <c r="M14" s="82"/>
      <c r="N14" s="17"/>
      <c r="O14" s="17"/>
      <c r="P14" s="17"/>
      <c r="Q14" s="17"/>
      <c r="R14" s="17"/>
      <c r="S14" s="17"/>
      <c r="T14" s="17"/>
    </row>
    <row r="15" spans="1:20">
      <c r="A15" s="255"/>
      <c r="B15" s="328" t="s">
        <v>1003</v>
      </c>
      <c r="C15" s="694" t="s">
        <v>1004</v>
      </c>
      <c r="D15" s="694" t="s">
        <v>1005</v>
      </c>
      <c r="E15" s="450" t="s">
        <v>1006</v>
      </c>
      <c r="F15" s="2684" t="s">
        <v>1007</v>
      </c>
      <c r="G15" s="2652"/>
      <c r="H15" s="2685"/>
      <c r="I15" s="104"/>
      <c r="J15" s="76"/>
      <c r="K15" s="76"/>
      <c r="L15" s="76"/>
      <c r="M15" s="82"/>
      <c r="N15" s="17"/>
      <c r="O15" s="17"/>
      <c r="P15" s="17"/>
      <c r="Q15" s="17"/>
      <c r="R15" s="17"/>
      <c r="S15" s="17"/>
      <c r="T15" s="17"/>
    </row>
    <row r="16" spans="1:20">
      <c r="A16" s="255"/>
      <c r="B16" s="328" t="s">
        <v>1008</v>
      </c>
      <c r="C16" s="694" t="s">
        <v>1009</v>
      </c>
      <c r="D16" s="694" t="s">
        <v>1010</v>
      </c>
      <c r="E16" s="450" t="s">
        <v>2684</v>
      </c>
      <c r="F16" s="2684" t="s">
        <v>1011</v>
      </c>
      <c r="G16" s="2652"/>
      <c r="H16" s="2685"/>
      <c r="I16" s="97" t="s">
        <v>1012</v>
      </c>
      <c r="J16" s="17"/>
      <c r="K16" s="97" t="s">
        <v>1013</v>
      </c>
      <c r="L16" s="17"/>
      <c r="M16" s="82"/>
      <c r="N16" s="17"/>
      <c r="O16" s="17"/>
      <c r="P16" s="17"/>
      <c r="Q16" s="17"/>
      <c r="R16" s="17"/>
      <c r="S16" s="17"/>
      <c r="T16" s="17"/>
    </row>
    <row r="17" spans="1:20">
      <c r="A17" s="255"/>
      <c r="B17" s="97"/>
      <c r="C17" s="694" t="s">
        <v>1014</v>
      </c>
      <c r="D17" s="694" t="s">
        <v>1015</v>
      </c>
      <c r="E17" s="72"/>
      <c r="F17" s="2684" t="s">
        <v>1016</v>
      </c>
      <c r="G17" s="2652"/>
      <c r="H17" s="2685"/>
      <c r="I17" s="97" t="s">
        <v>1017</v>
      </c>
      <c r="J17" s="17"/>
      <c r="K17" s="97" t="s">
        <v>1018</v>
      </c>
      <c r="L17" s="17"/>
      <c r="M17" s="82"/>
      <c r="N17" s="17"/>
      <c r="O17" s="17"/>
      <c r="P17" s="17"/>
      <c r="Q17" s="17"/>
      <c r="R17" s="17"/>
      <c r="S17" s="17"/>
      <c r="T17" s="17"/>
    </row>
    <row r="18" spans="1:20">
      <c r="A18" s="255"/>
      <c r="B18" s="97"/>
      <c r="C18" s="77"/>
      <c r="D18" s="77"/>
      <c r="E18" s="72"/>
      <c r="F18" s="73"/>
      <c r="G18" s="76"/>
      <c r="H18" s="17"/>
      <c r="I18" s="104"/>
      <c r="J18" s="76"/>
      <c r="K18" s="104"/>
      <c r="L18" s="76"/>
      <c r="M18" s="109"/>
      <c r="N18" s="17"/>
      <c r="O18" s="17"/>
      <c r="P18" s="17"/>
      <c r="Q18" s="17"/>
      <c r="R18" s="17"/>
      <c r="S18" s="17"/>
      <c r="T18" s="17"/>
    </row>
    <row r="19" spans="1:20">
      <c r="A19" s="255" t="s">
        <v>1843</v>
      </c>
      <c r="B19" s="97"/>
      <c r="C19" s="77"/>
      <c r="D19" s="77"/>
      <c r="E19" s="72"/>
      <c r="F19" s="86"/>
      <c r="G19" s="709" t="s">
        <v>1019</v>
      </c>
      <c r="H19" s="712" t="s">
        <v>1953</v>
      </c>
      <c r="I19" s="328" t="s">
        <v>1019</v>
      </c>
      <c r="J19" s="328" t="s">
        <v>1020</v>
      </c>
      <c r="K19" s="328" t="s">
        <v>1019</v>
      </c>
      <c r="L19" s="328" t="s">
        <v>1953</v>
      </c>
      <c r="M19" s="254" t="s">
        <v>1843</v>
      </c>
      <c r="N19" s="17"/>
      <c r="O19" s="17"/>
      <c r="P19" s="17"/>
      <c r="Q19" s="17"/>
      <c r="R19" s="17"/>
      <c r="S19" s="17"/>
      <c r="T19" s="17"/>
    </row>
    <row r="20" spans="1:20">
      <c r="A20" s="256" t="s">
        <v>1846</v>
      </c>
      <c r="B20" s="377" t="s">
        <v>3230</v>
      </c>
      <c r="C20" s="706" t="s">
        <v>3231</v>
      </c>
      <c r="D20" s="706" t="s">
        <v>3232</v>
      </c>
      <c r="E20" s="584" t="s">
        <v>3233</v>
      </c>
      <c r="F20" s="73"/>
      <c r="G20" s="707" t="s">
        <v>2512</v>
      </c>
      <c r="H20" s="377" t="s">
        <v>2513</v>
      </c>
      <c r="I20" s="377" t="s">
        <v>2514</v>
      </c>
      <c r="J20" s="377" t="s">
        <v>2515</v>
      </c>
      <c r="K20" s="377" t="s">
        <v>2516</v>
      </c>
      <c r="L20" s="377" t="s">
        <v>2517</v>
      </c>
      <c r="M20" s="257" t="s">
        <v>1846</v>
      </c>
      <c r="N20" s="17"/>
      <c r="O20" s="17"/>
      <c r="P20" s="17"/>
      <c r="Q20" s="17"/>
      <c r="R20" s="17"/>
      <c r="S20" s="17"/>
      <c r="T20" s="17"/>
    </row>
    <row r="21" spans="1:20">
      <c r="A21" s="255">
        <v>1</v>
      </c>
      <c r="B21" s="338" t="s">
        <v>1021</v>
      </c>
      <c r="C21" s="394"/>
      <c r="D21" s="395"/>
      <c r="E21" s="396"/>
      <c r="F21" s="397"/>
      <c r="G21" s="398"/>
      <c r="H21" s="399"/>
      <c r="I21" s="394"/>
      <c r="J21" s="394"/>
      <c r="K21" s="394"/>
      <c r="L21" s="394"/>
      <c r="M21" s="400">
        <v>1</v>
      </c>
      <c r="N21" s="356"/>
      <c r="O21" s="356"/>
      <c r="P21" s="17"/>
      <c r="Q21" s="17"/>
      <c r="R21" s="17"/>
      <c r="S21" s="17"/>
      <c r="T21" s="17"/>
    </row>
    <row r="22" spans="1:20">
      <c r="A22" s="255">
        <v>2</v>
      </c>
      <c r="B22" s="97" t="s">
        <v>3783</v>
      </c>
      <c r="C22" s="357">
        <v>250000000</v>
      </c>
      <c r="D22" s="401">
        <v>1</v>
      </c>
      <c r="E22" s="402"/>
      <c r="F22" s="403"/>
      <c r="G22" s="356">
        <v>187364863</v>
      </c>
      <c r="H22" s="362">
        <v>187364863</v>
      </c>
      <c r="I22" s="357"/>
      <c r="J22" s="362"/>
      <c r="K22" s="357"/>
      <c r="L22" s="362"/>
      <c r="M22" s="400">
        <v>2</v>
      </c>
      <c r="N22" s="356"/>
      <c r="O22" s="356"/>
      <c r="P22" s="17"/>
      <c r="Q22" s="17"/>
      <c r="R22" s="17"/>
      <c r="S22" s="17"/>
      <c r="T22" s="17"/>
    </row>
    <row r="23" spans="1:20">
      <c r="A23" s="255">
        <v>3</v>
      </c>
      <c r="B23" s="97"/>
      <c r="C23" s="357"/>
      <c r="D23" s="404"/>
      <c r="E23" s="405"/>
      <c r="F23" s="403"/>
      <c r="G23" s="356"/>
      <c r="H23" s="357"/>
      <c r="I23" s="357"/>
      <c r="J23" s="357"/>
      <c r="K23" s="357"/>
      <c r="L23" s="357"/>
      <c r="M23" s="400">
        <v>3</v>
      </c>
      <c r="N23" s="356"/>
      <c r="O23" s="356"/>
      <c r="P23" s="17"/>
      <c r="Q23" s="17"/>
      <c r="R23" s="17"/>
      <c r="S23" s="17"/>
      <c r="T23" s="17"/>
    </row>
    <row r="24" spans="1:20">
      <c r="A24" s="255">
        <v>4</v>
      </c>
      <c r="B24" s="97"/>
      <c r="C24" s="357"/>
      <c r="D24" s="404"/>
      <c r="E24" s="405"/>
      <c r="F24" s="403"/>
      <c r="G24" s="356"/>
      <c r="H24" s="357"/>
      <c r="I24" s="357"/>
      <c r="J24" s="357"/>
      <c r="K24" s="357"/>
      <c r="L24" s="357"/>
      <c r="M24" s="400">
        <v>4</v>
      </c>
      <c r="N24" s="356"/>
      <c r="O24" s="356"/>
      <c r="P24" s="17"/>
      <c r="Q24" s="17"/>
      <c r="R24" s="17"/>
      <c r="S24" s="17"/>
      <c r="T24" s="17"/>
    </row>
    <row r="25" spans="1:20">
      <c r="A25" s="255">
        <v>5</v>
      </c>
      <c r="B25" s="97"/>
      <c r="C25" s="357"/>
      <c r="D25" s="404"/>
      <c r="E25" s="405"/>
      <c r="F25" s="403"/>
      <c r="G25" s="356"/>
      <c r="H25" s="357"/>
      <c r="I25" s="357"/>
      <c r="J25" s="357"/>
      <c r="K25" s="357"/>
      <c r="L25" s="357"/>
      <c r="M25" s="400">
        <v>5</v>
      </c>
      <c r="N25" s="356"/>
      <c r="O25" s="356"/>
      <c r="P25" s="17"/>
      <c r="Q25" s="17"/>
      <c r="R25" s="17"/>
      <c r="S25" s="17"/>
      <c r="T25" s="17"/>
    </row>
    <row r="26" spans="1:20">
      <c r="A26" s="255">
        <v>6</v>
      </c>
      <c r="B26" s="97"/>
      <c r="C26" s="357"/>
      <c r="D26" s="404"/>
      <c r="E26" s="405"/>
      <c r="F26" s="403"/>
      <c r="G26" s="356"/>
      <c r="H26" s="357"/>
      <c r="I26" s="357"/>
      <c r="J26" s="357"/>
      <c r="K26" s="357"/>
      <c r="L26" s="357"/>
      <c r="M26" s="400">
        <v>6</v>
      </c>
      <c r="N26" s="356"/>
      <c r="O26" s="356"/>
      <c r="P26" s="17"/>
      <c r="Q26" s="17"/>
      <c r="R26" s="17"/>
      <c r="S26" s="17"/>
      <c r="T26" s="17"/>
    </row>
    <row r="27" spans="1:20">
      <c r="A27" s="255">
        <v>7</v>
      </c>
      <c r="B27" s="97"/>
      <c r="C27" s="357"/>
      <c r="D27" s="404"/>
      <c r="E27" s="405"/>
      <c r="F27" s="403"/>
      <c r="G27" s="356"/>
      <c r="H27" s="357"/>
      <c r="I27" s="357"/>
      <c r="J27" s="357"/>
      <c r="K27" s="357"/>
      <c r="L27" s="357"/>
      <c r="M27" s="400">
        <v>7</v>
      </c>
      <c r="N27" s="356"/>
      <c r="O27" s="356"/>
      <c r="P27" s="17"/>
      <c r="Q27" s="17"/>
      <c r="R27" s="17"/>
      <c r="S27" s="17"/>
      <c r="T27" s="17"/>
    </row>
    <row r="28" spans="1:20">
      <c r="A28" s="255">
        <v>8</v>
      </c>
      <c r="B28" s="97"/>
      <c r="C28" s="357"/>
      <c r="D28" s="404"/>
      <c r="E28" s="405"/>
      <c r="F28" s="403"/>
      <c r="G28" s="356"/>
      <c r="H28" s="357"/>
      <c r="I28" s="357"/>
      <c r="J28" s="357"/>
      <c r="K28" s="357"/>
      <c r="L28" s="357"/>
      <c r="M28" s="400">
        <v>8</v>
      </c>
      <c r="N28" s="356"/>
      <c r="O28" s="356"/>
      <c r="P28" s="17"/>
      <c r="Q28" s="17"/>
      <c r="R28" s="17"/>
      <c r="S28" s="17"/>
      <c r="T28" s="17"/>
    </row>
    <row r="29" spans="1:20">
      <c r="A29" s="255">
        <v>9</v>
      </c>
      <c r="B29" s="97"/>
      <c r="C29" s="357"/>
      <c r="D29" s="404"/>
      <c r="E29" s="405"/>
      <c r="F29" s="403"/>
      <c r="G29" s="356"/>
      <c r="H29" s="357"/>
      <c r="I29" s="357"/>
      <c r="J29" s="357"/>
      <c r="K29" s="357"/>
      <c r="L29" s="357"/>
      <c r="M29" s="400">
        <v>9</v>
      </c>
      <c r="N29" s="356"/>
      <c r="O29" s="356"/>
      <c r="P29" s="17"/>
      <c r="Q29" s="17"/>
      <c r="R29" s="17"/>
      <c r="S29" s="17"/>
      <c r="T29" s="17"/>
    </row>
    <row r="30" spans="1:20">
      <c r="A30" s="255">
        <v>10</v>
      </c>
      <c r="B30" s="97"/>
      <c r="C30" s="357"/>
      <c r="D30" s="404"/>
      <c r="E30" s="405"/>
      <c r="F30" s="403"/>
      <c r="G30" s="356"/>
      <c r="H30" s="357"/>
      <c r="I30" s="357"/>
      <c r="J30" s="357"/>
      <c r="K30" s="357"/>
      <c r="L30" s="357"/>
      <c r="M30" s="400">
        <v>10</v>
      </c>
      <c r="N30" s="356"/>
      <c r="O30" s="356"/>
      <c r="P30" s="17"/>
      <c r="Q30" s="17"/>
      <c r="R30" s="17"/>
      <c r="S30" s="17"/>
      <c r="T30" s="17"/>
    </row>
    <row r="31" spans="1:20">
      <c r="A31" s="255">
        <v>11</v>
      </c>
      <c r="B31" s="97"/>
      <c r="C31" s="357"/>
      <c r="D31" s="404"/>
      <c r="E31" s="405"/>
      <c r="F31" s="403"/>
      <c r="G31" s="356"/>
      <c r="H31" s="357"/>
      <c r="I31" s="357"/>
      <c r="J31" s="357"/>
      <c r="K31" s="357"/>
      <c r="L31" s="357"/>
      <c r="M31" s="400">
        <v>11</v>
      </c>
      <c r="N31" s="356"/>
      <c r="O31" s="356"/>
      <c r="P31" s="17"/>
      <c r="Q31" s="17"/>
      <c r="R31" s="17"/>
      <c r="S31" s="17"/>
      <c r="T31" s="17"/>
    </row>
    <row r="32" spans="1:20">
      <c r="A32" s="255">
        <v>12</v>
      </c>
      <c r="B32" s="97"/>
      <c r="C32" s="357"/>
      <c r="D32" s="404"/>
      <c r="E32" s="405"/>
      <c r="F32" s="403"/>
      <c r="G32" s="356"/>
      <c r="H32" s="357"/>
      <c r="I32" s="357"/>
      <c r="J32" s="357"/>
      <c r="K32" s="357"/>
      <c r="L32" s="357"/>
      <c r="M32" s="400">
        <v>12</v>
      </c>
      <c r="N32" s="356"/>
      <c r="O32" s="356"/>
      <c r="P32" s="17"/>
      <c r="Q32" s="17"/>
      <c r="R32" s="17"/>
      <c r="S32" s="17"/>
      <c r="T32" s="17"/>
    </row>
    <row r="33" spans="1:20">
      <c r="A33" s="255">
        <v>13</v>
      </c>
      <c r="B33" s="97"/>
      <c r="C33" s="357"/>
      <c r="D33" s="404"/>
      <c r="E33" s="405"/>
      <c r="F33" s="403"/>
      <c r="G33" s="356"/>
      <c r="H33" s="357"/>
      <c r="I33" s="357"/>
      <c r="J33" s="357"/>
      <c r="K33" s="357"/>
      <c r="L33" s="357"/>
      <c r="M33" s="400">
        <v>13</v>
      </c>
      <c r="N33" s="356"/>
      <c r="O33" s="356"/>
      <c r="P33" s="17"/>
      <c r="Q33" s="17"/>
      <c r="R33" s="17"/>
      <c r="S33" s="17"/>
      <c r="T33" s="17"/>
    </row>
    <row r="34" spans="1:20">
      <c r="A34" s="255">
        <v>14</v>
      </c>
      <c r="B34" s="97"/>
      <c r="C34" s="357"/>
      <c r="D34" s="404"/>
      <c r="E34" s="405"/>
      <c r="F34" s="403"/>
      <c r="G34" s="356"/>
      <c r="H34" s="357"/>
      <c r="I34" s="357"/>
      <c r="J34" s="357"/>
      <c r="K34" s="357"/>
      <c r="L34" s="357"/>
      <c r="M34" s="400">
        <v>14</v>
      </c>
      <c r="N34" s="356"/>
      <c r="O34" s="356"/>
      <c r="P34" s="17"/>
      <c r="Q34" s="17"/>
      <c r="R34" s="17"/>
      <c r="S34" s="17"/>
      <c r="T34" s="17"/>
    </row>
    <row r="35" spans="1:20">
      <c r="A35" s="255">
        <v>15</v>
      </c>
      <c r="B35" s="97"/>
      <c r="C35" s="357"/>
      <c r="D35" s="404"/>
      <c r="E35" s="405"/>
      <c r="F35" s="71"/>
      <c r="G35" s="356"/>
      <c r="H35" s="357"/>
      <c r="I35" s="97"/>
      <c r="J35" s="357"/>
      <c r="K35" s="357"/>
      <c r="L35" s="357"/>
      <c r="M35" s="254">
        <v>15</v>
      </c>
      <c r="N35" s="17"/>
      <c r="O35" s="17"/>
      <c r="P35" s="17"/>
      <c r="Q35" s="17"/>
      <c r="R35" s="17"/>
      <c r="S35" s="17"/>
      <c r="T35" s="17"/>
    </row>
    <row r="36" spans="1:20">
      <c r="A36" s="255">
        <v>16</v>
      </c>
      <c r="B36" s="97"/>
      <c r="C36" s="357"/>
      <c r="D36" s="404"/>
      <c r="E36" s="405"/>
      <c r="F36" s="403"/>
      <c r="G36" s="356"/>
      <c r="H36" s="357"/>
      <c r="I36" s="357"/>
      <c r="J36" s="357"/>
      <c r="K36" s="357"/>
      <c r="L36" s="357"/>
      <c r="M36" s="400">
        <v>16</v>
      </c>
      <c r="N36" s="356"/>
      <c r="O36" s="356"/>
      <c r="P36" s="17"/>
      <c r="Q36" s="17"/>
      <c r="R36" s="17"/>
      <c r="S36" s="17"/>
      <c r="T36" s="17"/>
    </row>
    <row r="37" spans="1:20">
      <c r="A37" s="255">
        <v>17</v>
      </c>
      <c r="B37" s="97"/>
      <c r="C37" s="357"/>
      <c r="D37" s="404"/>
      <c r="E37" s="405"/>
      <c r="F37" s="71"/>
      <c r="G37" s="356"/>
      <c r="H37" s="357"/>
      <c r="I37" s="97"/>
      <c r="J37" s="357"/>
      <c r="K37" s="357"/>
      <c r="L37" s="357"/>
      <c r="M37" s="400">
        <v>17</v>
      </c>
      <c r="N37" s="17"/>
      <c r="O37" s="17"/>
      <c r="P37" s="17"/>
      <c r="Q37" s="17"/>
      <c r="R37" s="17"/>
      <c r="S37" s="17"/>
      <c r="T37" s="17"/>
    </row>
    <row r="38" spans="1:20">
      <c r="A38" s="255">
        <v>18</v>
      </c>
      <c r="B38" s="97"/>
      <c r="C38" s="357"/>
      <c r="D38" s="404"/>
      <c r="E38" s="405"/>
      <c r="F38" s="403"/>
      <c r="G38" s="356"/>
      <c r="H38" s="357"/>
      <c r="I38" s="357"/>
      <c r="J38" s="357"/>
      <c r="K38" s="357"/>
      <c r="L38" s="357"/>
      <c r="M38" s="400">
        <v>18</v>
      </c>
      <c r="N38" s="356"/>
      <c r="O38" s="356"/>
      <c r="P38" s="17"/>
      <c r="Q38" s="17"/>
      <c r="R38" s="17"/>
      <c r="S38" s="17"/>
      <c r="T38" s="17"/>
    </row>
    <row r="39" spans="1:20">
      <c r="A39" s="255">
        <v>19</v>
      </c>
      <c r="B39" s="97"/>
      <c r="C39" s="367"/>
      <c r="D39" s="404"/>
      <c r="E39" s="405"/>
      <c r="F39" s="403"/>
      <c r="G39" s="406"/>
      <c r="H39" s="357"/>
      <c r="I39" s="357"/>
      <c r="J39" s="357"/>
      <c r="K39" s="357"/>
      <c r="L39" s="357"/>
      <c r="M39" s="400">
        <v>19</v>
      </c>
      <c r="N39" s="356"/>
      <c r="O39" s="356"/>
      <c r="P39" s="17"/>
      <c r="Q39" s="17"/>
      <c r="R39" s="17"/>
      <c r="S39" s="17"/>
      <c r="T39" s="17"/>
    </row>
    <row r="40" spans="1:20">
      <c r="A40" s="255">
        <v>20</v>
      </c>
      <c r="B40" s="328" t="s">
        <v>2497</v>
      </c>
      <c r="C40" s="304">
        <f>SUM(C21:C39)</f>
        <v>250000000</v>
      </c>
      <c r="D40" s="367"/>
      <c r="E40" s="405"/>
      <c r="F40" s="407"/>
      <c r="G40" s="305">
        <f t="shared" ref="G40:L40" si="0">SUM(G21:G39)</f>
        <v>187364863</v>
      </c>
      <c r="H40" s="301">
        <f t="shared" si="0"/>
        <v>187364863</v>
      </c>
      <c r="I40" s="304">
        <f t="shared" si="0"/>
        <v>0</v>
      </c>
      <c r="J40" s="301">
        <f t="shared" si="0"/>
        <v>0</v>
      </c>
      <c r="K40" s="304">
        <f t="shared" si="0"/>
        <v>0</v>
      </c>
      <c r="L40" s="301">
        <f t="shared" si="0"/>
        <v>0</v>
      </c>
      <c r="M40" s="400">
        <v>20</v>
      </c>
      <c r="N40" s="356"/>
      <c r="O40" s="356"/>
      <c r="P40" s="17"/>
      <c r="Q40" s="17"/>
      <c r="R40" s="17"/>
      <c r="S40" s="17"/>
      <c r="T40" s="17"/>
    </row>
    <row r="41" spans="1:20">
      <c r="A41" s="255">
        <v>21</v>
      </c>
      <c r="B41" s="408"/>
      <c r="C41" s="409"/>
      <c r="D41" s="410"/>
      <c r="E41" s="411"/>
      <c r="F41" s="412"/>
      <c r="G41" s="413"/>
      <c r="H41" s="409"/>
      <c r="I41" s="409"/>
      <c r="J41" s="409"/>
      <c r="K41" s="409"/>
      <c r="L41" s="409"/>
      <c r="M41" s="400">
        <v>21</v>
      </c>
      <c r="N41" s="356"/>
      <c r="O41" s="356"/>
      <c r="P41" s="17"/>
      <c r="Q41" s="17"/>
      <c r="R41" s="17"/>
      <c r="S41" s="17"/>
      <c r="T41" s="17"/>
    </row>
    <row r="42" spans="1:20">
      <c r="A42" s="255">
        <v>22</v>
      </c>
      <c r="B42" s="338" t="s">
        <v>1022</v>
      </c>
      <c r="C42" s="394"/>
      <c r="D42" s="395"/>
      <c r="E42" s="414"/>
      <c r="F42" s="397"/>
      <c r="G42" s="398"/>
      <c r="H42" s="394"/>
      <c r="I42" s="394"/>
      <c r="J42" s="394"/>
      <c r="K42" s="394"/>
      <c r="L42" s="394"/>
      <c r="M42" s="400">
        <v>22</v>
      </c>
      <c r="N42" s="356"/>
      <c r="O42" s="356"/>
      <c r="P42" s="17"/>
      <c r="Q42" s="17"/>
      <c r="R42" s="17"/>
      <c r="S42" s="17"/>
      <c r="T42" s="17"/>
    </row>
    <row r="43" spans="1:20">
      <c r="A43" s="255">
        <v>23</v>
      </c>
      <c r="B43" s="97" t="s">
        <v>4289</v>
      </c>
      <c r="C43" s="357">
        <v>31000000</v>
      </c>
      <c r="D43" s="401"/>
      <c r="E43" s="402"/>
      <c r="F43" s="403"/>
      <c r="G43" s="356"/>
      <c r="H43" s="362"/>
      <c r="I43" s="357"/>
      <c r="J43" s="362"/>
      <c r="K43" s="357"/>
      <c r="L43" s="362"/>
      <c r="M43" s="400">
        <v>23</v>
      </c>
      <c r="N43" s="356"/>
      <c r="O43" s="356"/>
      <c r="P43" s="17"/>
      <c r="Q43" s="17"/>
      <c r="R43" s="17"/>
      <c r="S43" s="17"/>
      <c r="T43" s="17"/>
    </row>
    <row r="44" spans="1:20">
      <c r="A44" s="255">
        <v>24</v>
      </c>
      <c r="B44" s="357" t="s">
        <v>4290</v>
      </c>
      <c r="C44" s="357"/>
      <c r="D44" s="404">
        <v>100</v>
      </c>
      <c r="E44" s="1545">
        <v>103.5</v>
      </c>
      <c r="F44" s="403"/>
      <c r="G44" s="356">
        <v>57524</v>
      </c>
      <c r="H44" s="357">
        <v>5752400</v>
      </c>
      <c r="I44" s="357"/>
      <c r="J44" s="357"/>
      <c r="K44" s="357"/>
      <c r="L44" s="357"/>
      <c r="M44" s="400">
        <v>24</v>
      </c>
      <c r="N44" s="356"/>
      <c r="O44" s="356"/>
      <c r="P44" s="17"/>
      <c r="Q44" s="17"/>
      <c r="R44" s="17"/>
      <c r="S44" s="17"/>
      <c r="T44" s="17"/>
    </row>
    <row r="45" spans="1:20">
      <c r="A45" s="255">
        <v>25</v>
      </c>
      <c r="B45" s="357" t="s">
        <v>4291</v>
      </c>
      <c r="C45" s="357"/>
      <c r="D45" s="404">
        <v>100</v>
      </c>
      <c r="E45" s="1545">
        <v>104.85</v>
      </c>
      <c r="F45" s="403"/>
      <c r="G45" s="356">
        <v>137152</v>
      </c>
      <c r="H45" s="357">
        <v>13715200</v>
      </c>
      <c r="I45" s="357"/>
      <c r="J45" s="357"/>
      <c r="K45" s="357"/>
      <c r="L45" s="357"/>
      <c r="M45" s="400">
        <v>25</v>
      </c>
      <c r="N45" s="356"/>
      <c r="O45" s="356"/>
      <c r="P45" s="17"/>
      <c r="Q45" s="17"/>
      <c r="R45" s="17"/>
      <c r="S45" s="17"/>
      <c r="T45" s="17"/>
    </row>
    <row r="46" spans="1:20">
      <c r="A46" s="255">
        <v>26</v>
      </c>
      <c r="B46" s="357" t="s">
        <v>4292</v>
      </c>
      <c r="C46" s="357"/>
      <c r="D46" s="404">
        <v>100</v>
      </c>
      <c r="E46" s="1545">
        <v>106</v>
      </c>
      <c r="F46" s="403"/>
      <c r="G46" s="356">
        <v>95171</v>
      </c>
      <c r="H46" s="357">
        <v>9517100</v>
      </c>
      <c r="I46" s="357"/>
      <c r="J46" s="357"/>
      <c r="K46" s="357"/>
      <c r="L46" s="357"/>
      <c r="M46" s="400">
        <v>26</v>
      </c>
      <c r="N46" s="356"/>
      <c r="O46" s="356"/>
      <c r="P46" s="17"/>
      <c r="Q46" s="17"/>
      <c r="R46" s="17"/>
      <c r="S46" s="17"/>
      <c r="T46" s="17"/>
    </row>
    <row r="47" spans="1:20">
      <c r="A47" s="255">
        <v>27</v>
      </c>
      <c r="B47" s="357" t="s">
        <v>4293</v>
      </c>
      <c r="C47" s="357">
        <v>1</v>
      </c>
      <c r="D47" s="404">
        <v>1</v>
      </c>
      <c r="E47" s="405">
        <v>1</v>
      </c>
      <c r="F47" s="403"/>
      <c r="G47" s="356">
        <v>1</v>
      </c>
      <c r="H47" s="357">
        <v>1</v>
      </c>
      <c r="I47" s="357"/>
      <c r="J47" s="357"/>
      <c r="K47" s="357"/>
      <c r="L47" s="357"/>
      <c r="M47" s="400">
        <v>27</v>
      </c>
      <c r="N47" s="356"/>
      <c r="O47" s="356"/>
      <c r="P47" s="17"/>
      <c r="Q47" s="17"/>
      <c r="R47" s="17"/>
      <c r="S47" s="17"/>
      <c r="T47" s="17"/>
    </row>
    <row r="48" spans="1:20">
      <c r="A48" s="255">
        <v>28</v>
      </c>
      <c r="B48" s="357"/>
      <c r="C48" s="357"/>
      <c r="D48" s="367"/>
      <c r="E48" s="361"/>
      <c r="F48" s="403"/>
      <c r="G48" s="356"/>
      <c r="H48" s="357"/>
      <c r="I48" s="357"/>
      <c r="J48" s="357"/>
      <c r="K48" s="357"/>
      <c r="L48" s="357"/>
      <c r="M48" s="400">
        <v>28</v>
      </c>
      <c r="N48" s="356"/>
      <c r="O48" s="356"/>
      <c r="P48" s="17"/>
      <c r="Q48" s="17"/>
      <c r="R48" s="17"/>
      <c r="S48" s="17"/>
      <c r="T48" s="17"/>
    </row>
    <row r="49" spans="1:20">
      <c r="A49" s="255">
        <v>29</v>
      </c>
      <c r="B49" s="357"/>
      <c r="C49" s="357"/>
      <c r="D49" s="367"/>
      <c r="E49" s="361"/>
      <c r="F49" s="403"/>
      <c r="G49" s="356"/>
      <c r="H49" s="357"/>
      <c r="I49" s="357"/>
      <c r="J49" s="357"/>
      <c r="K49" s="357"/>
      <c r="L49" s="357"/>
      <c r="M49" s="400">
        <v>29</v>
      </c>
      <c r="N49" s="356"/>
      <c r="O49" s="356"/>
      <c r="P49" s="17"/>
      <c r="Q49" s="17"/>
      <c r="R49" s="17"/>
      <c r="S49" s="17"/>
      <c r="T49" s="17"/>
    </row>
    <row r="50" spans="1:20">
      <c r="A50" s="255">
        <v>30</v>
      </c>
      <c r="B50" s="357"/>
      <c r="C50" s="357"/>
      <c r="D50" s="367"/>
      <c r="E50" s="361"/>
      <c r="F50" s="403"/>
      <c r="G50" s="356"/>
      <c r="H50" s="357"/>
      <c r="I50" s="357"/>
      <c r="J50" s="357"/>
      <c r="K50" s="357"/>
      <c r="L50" s="357"/>
      <c r="M50" s="254">
        <v>30</v>
      </c>
      <c r="N50" s="17"/>
      <c r="O50" s="17"/>
      <c r="P50" s="17"/>
      <c r="Q50" s="17"/>
      <c r="R50" s="17"/>
      <c r="S50" s="17"/>
      <c r="T50" s="17"/>
    </row>
    <row r="51" spans="1:20">
      <c r="A51" s="255">
        <v>31</v>
      </c>
      <c r="B51" s="357"/>
      <c r="C51" s="357"/>
      <c r="D51" s="367"/>
      <c r="E51" s="361"/>
      <c r="F51" s="403"/>
      <c r="G51" s="356"/>
      <c r="H51" s="357"/>
      <c r="I51" s="357"/>
      <c r="J51" s="357"/>
      <c r="K51" s="357"/>
      <c r="L51" s="357"/>
      <c r="M51" s="254">
        <v>31</v>
      </c>
      <c r="N51" s="17"/>
      <c r="O51" s="17"/>
      <c r="P51" s="17"/>
      <c r="Q51" s="17"/>
      <c r="R51" s="17"/>
      <c r="S51" s="17"/>
      <c r="T51" s="17"/>
    </row>
    <row r="52" spans="1:20">
      <c r="A52" s="255">
        <v>32</v>
      </c>
      <c r="B52" s="357"/>
      <c r="C52" s="357"/>
      <c r="D52" s="367"/>
      <c r="E52" s="361"/>
      <c r="F52" s="403"/>
      <c r="G52" s="356"/>
      <c r="H52" s="357"/>
      <c r="I52" s="357"/>
      <c r="J52" s="357"/>
      <c r="K52" s="357"/>
      <c r="L52" s="357"/>
      <c r="M52" s="254">
        <v>32</v>
      </c>
      <c r="N52" s="17"/>
      <c r="O52" s="17"/>
      <c r="P52" s="17"/>
      <c r="Q52" s="17"/>
      <c r="R52" s="17"/>
      <c r="S52" s="17"/>
      <c r="T52" s="17"/>
    </row>
    <row r="53" spans="1:20">
      <c r="A53" s="255">
        <v>33</v>
      </c>
      <c r="B53" s="357"/>
      <c r="C53" s="357"/>
      <c r="D53" s="367"/>
      <c r="E53" s="361"/>
      <c r="F53" s="403"/>
      <c r="G53" s="356"/>
      <c r="H53" s="357"/>
      <c r="I53" s="357"/>
      <c r="J53" s="357"/>
      <c r="K53" s="357"/>
      <c r="L53" s="357"/>
      <c r="M53" s="254">
        <v>33</v>
      </c>
      <c r="N53" s="17"/>
      <c r="O53" s="17"/>
      <c r="P53" s="17"/>
      <c r="Q53" s="17"/>
      <c r="R53" s="17"/>
      <c r="S53" s="17"/>
      <c r="T53" s="17"/>
    </row>
    <row r="54" spans="1:20">
      <c r="A54" s="255">
        <v>34</v>
      </c>
      <c r="B54" s="357"/>
      <c r="C54" s="357"/>
      <c r="D54" s="367"/>
      <c r="E54" s="361"/>
      <c r="F54" s="403"/>
      <c r="G54" s="356"/>
      <c r="H54" s="357"/>
      <c r="I54" s="357"/>
      <c r="J54" s="357"/>
      <c r="K54" s="357"/>
      <c r="L54" s="357"/>
      <c r="M54" s="254">
        <v>34</v>
      </c>
      <c r="N54" s="17"/>
      <c r="O54" s="17"/>
      <c r="P54" s="17"/>
      <c r="Q54" s="17"/>
      <c r="R54" s="17"/>
      <c r="S54" s="17"/>
      <c r="T54" s="17"/>
    </row>
    <row r="55" spans="1:20">
      <c r="A55" s="255">
        <v>35</v>
      </c>
      <c r="B55" s="357"/>
      <c r="C55" s="357"/>
      <c r="D55" s="367"/>
      <c r="E55" s="361"/>
      <c r="F55" s="403"/>
      <c r="G55" s="356"/>
      <c r="H55" s="357"/>
      <c r="I55" s="357"/>
      <c r="J55" s="357"/>
      <c r="K55" s="357"/>
      <c r="L55" s="357"/>
      <c r="M55" s="254">
        <v>35</v>
      </c>
      <c r="N55" s="17"/>
      <c r="O55" s="17"/>
      <c r="P55" s="17"/>
      <c r="Q55" s="17"/>
      <c r="R55" s="17"/>
      <c r="S55" s="17"/>
      <c r="T55" s="17"/>
    </row>
    <row r="56" spans="1:20">
      <c r="A56" s="255">
        <v>36</v>
      </c>
      <c r="B56" s="357"/>
      <c r="C56" s="357"/>
      <c r="D56" s="367"/>
      <c r="E56" s="361"/>
      <c r="F56" s="403"/>
      <c r="G56" s="356"/>
      <c r="H56" s="357"/>
      <c r="I56" s="357"/>
      <c r="J56" s="357"/>
      <c r="K56" s="357"/>
      <c r="L56" s="357"/>
      <c r="M56" s="254">
        <v>36</v>
      </c>
      <c r="N56" s="17"/>
      <c r="O56" s="17"/>
      <c r="P56" s="17"/>
      <c r="Q56" s="17"/>
      <c r="R56" s="17"/>
      <c r="S56" s="17"/>
      <c r="T56" s="17"/>
    </row>
    <row r="57" spans="1:20">
      <c r="A57" s="255">
        <v>37</v>
      </c>
      <c r="B57" s="357"/>
      <c r="C57" s="357"/>
      <c r="D57" s="367"/>
      <c r="E57" s="361"/>
      <c r="F57" s="403"/>
      <c r="G57" s="356"/>
      <c r="H57" s="357"/>
      <c r="I57" s="357"/>
      <c r="J57" s="357"/>
      <c r="K57" s="357"/>
      <c r="L57" s="357"/>
      <c r="M57" s="254">
        <v>37</v>
      </c>
      <c r="N57" s="17"/>
      <c r="O57" s="17"/>
      <c r="P57" s="17"/>
      <c r="Q57" s="17"/>
      <c r="R57" s="17"/>
      <c r="S57" s="17"/>
      <c r="T57" s="17"/>
    </row>
    <row r="58" spans="1:20">
      <c r="A58" s="255">
        <v>38</v>
      </c>
      <c r="B58" s="357"/>
      <c r="C58" s="357"/>
      <c r="D58" s="367"/>
      <c r="E58" s="361"/>
      <c r="F58" s="403"/>
      <c r="G58" s="356"/>
      <c r="H58" s="357"/>
      <c r="I58" s="357"/>
      <c r="J58" s="357"/>
      <c r="K58" s="357"/>
      <c r="L58" s="357"/>
      <c r="M58" s="254">
        <v>38</v>
      </c>
      <c r="N58" s="17"/>
      <c r="O58" s="17"/>
      <c r="P58" s="17"/>
      <c r="Q58" s="17"/>
      <c r="R58" s="17"/>
      <c r="S58" s="17"/>
      <c r="T58" s="17"/>
    </row>
    <row r="59" spans="1:20">
      <c r="A59" s="255">
        <v>39</v>
      </c>
      <c r="B59" s="357"/>
      <c r="C59" s="357"/>
      <c r="D59" s="367"/>
      <c r="E59" s="361"/>
      <c r="F59" s="403"/>
      <c r="G59" s="356"/>
      <c r="H59" s="357"/>
      <c r="I59" s="357"/>
      <c r="J59" s="357"/>
      <c r="K59" s="357"/>
      <c r="L59" s="357"/>
      <c r="M59" s="254">
        <v>39</v>
      </c>
      <c r="N59" s="17"/>
      <c r="O59" s="17"/>
      <c r="P59" s="17"/>
      <c r="Q59" s="17"/>
      <c r="R59" s="17"/>
      <c r="S59" s="17"/>
      <c r="T59" s="17"/>
    </row>
    <row r="60" spans="1:20">
      <c r="A60" s="255">
        <v>40</v>
      </c>
      <c r="B60" s="357"/>
      <c r="C60" s="357"/>
      <c r="D60" s="367"/>
      <c r="E60" s="361"/>
      <c r="F60" s="403"/>
      <c r="G60" s="356"/>
      <c r="H60" s="357"/>
      <c r="I60" s="357"/>
      <c r="J60" s="357"/>
      <c r="K60" s="357"/>
      <c r="L60" s="357"/>
      <c r="M60" s="254">
        <v>40</v>
      </c>
      <c r="N60" s="17"/>
      <c r="O60" s="17"/>
      <c r="P60" s="17"/>
      <c r="Q60" s="17"/>
      <c r="R60" s="17"/>
      <c r="S60" s="17"/>
      <c r="T60" s="17"/>
    </row>
    <row r="61" spans="1:20">
      <c r="A61" s="255">
        <v>41</v>
      </c>
      <c r="B61" s="328" t="s">
        <v>2497</v>
      </c>
      <c r="C61" s="304">
        <f>SUM(C42:C60)</f>
        <v>31000001</v>
      </c>
      <c r="D61" s="404"/>
      <c r="E61" s="405"/>
      <c r="F61" s="297"/>
      <c r="G61" s="305">
        <f t="shared" ref="G61:L61" si="1">SUM(G42:G60)</f>
        <v>289848</v>
      </c>
      <c r="H61" s="301">
        <f t="shared" si="1"/>
        <v>28984701</v>
      </c>
      <c r="I61" s="304">
        <f t="shared" si="1"/>
        <v>0</v>
      </c>
      <c r="J61" s="301">
        <f t="shared" si="1"/>
        <v>0</v>
      </c>
      <c r="K61" s="304">
        <f t="shared" si="1"/>
        <v>0</v>
      </c>
      <c r="L61" s="301">
        <f t="shared" si="1"/>
        <v>0</v>
      </c>
      <c r="M61" s="254">
        <v>41</v>
      </c>
      <c r="N61" s="17"/>
      <c r="O61" s="17"/>
      <c r="P61" s="17"/>
      <c r="Q61" s="17"/>
      <c r="R61" s="17"/>
      <c r="S61" s="17"/>
      <c r="T61" s="17"/>
    </row>
    <row r="62" spans="1:20" ht="15.75" thickBot="1">
      <c r="A62" s="383">
        <v>42</v>
      </c>
      <c r="B62" s="325"/>
      <c r="C62" s="325"/>
      <c r="D62" s="415"/>
      <c r="E62" s="416"/>
      <c r="F62" s="417"/>
      <c r="G62" s="326"/>
      <c r="H62" s="325"/>
      <c r="I62" s="325"/>
      <c r="J62" s="325"/>
      <c r="K62" s="325"/>
      <c r="L62" s="325"/>
      <c r="M62" s="295">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2654" t="s">
        <v>1023</v>
      </c>
      <c r="B64" s="2654"/>
      <c r="C64" s="17"/>
      <c r="D64" s="17"/>
      <c r="E64" s="17"/>
      <c r="F64" s="2654" t="str">
        <f>A64</f>
        <v>FERC FORM NO. 1 (ED. 12- 91) NYPSC-Modified-96</v>
      </c>
      <c r="G64" s="2654"/>
      <c r="H64" s="2654"/>
      <c r="I64" s="2654"/>
      <c r="J64" s="17"/>
      <c r="K64" s="17"/>
      <c r="L64" s="17"/>
      <c r="M64" s="17"/>
      <c r="N64" s="17"/>
      <c r="O64" s="17"/>
      <c r="P64" s="17"/>
      <c r="Q64" s="17"/>
      <c r="R64" s="17"/>
      <c r="S64" s="17"/>
      <c r="T64" s="17"/>
    </row>
    <row r="65" spans="1:20">
      <c r="A65" s="68" t="s">
        <v>1024</v>
      </c>
      <c r="B65" s="68"/>
      <c r="C65" s="68"/>
      <c r="D65" s="68"/>
      <c r="E65" s="68"/>
      <c r="F65" s="68" t="s">
        <v>1025</v>
      </c>
      <c r="G65" s="68"/>
      <c r="H65" s="68"/>
      <c r="I65" s="68"/>
      <c r="J65" s="68"/>
      <c r="K65" s="68"/>
      <c r="L65" s="68"/>
      <c r="M65" s="68"/>
      <c r="N65" s="17"/>
      <c r="O65" s="17"/>
      <c r="P65" s="17"/>
      <c r="Q65" s="17"/>
      <c r="R65" s="17"/>
      <c r="S65" s="17"/>
      <c r="T65" s="17"/>
    </row>
    <row r="66" spans="1:20">
      <c r="A66" s="68"/>
      <c r="B66" s="68"/>
      <c r="C66" s="68"/>
      <c r="D66" s="68"/>
      <c r="E66" s="68"/>
      <c r="F66" s="68"/>
      <c r="G66" s="68"/>
      <c r="H66" s="68"/>
      <c r="I66" s="68"/>
      <c r="J66" s="68"/>
      <c r="K66" s="68"/>
      <c r="L66" s="68"/>
      <c r="M66" s="68"/>
      <c r="N66" s="17"/>
      <c r="O66" s="17"/>
      <c r="P66" s="17"/>
      <c r="Q66" s="17"/>
      <c r="R66" s="17"/>
      <c r="S66" s="17"/>
      <c r="T66" s="17"/>
    </row>
    <row r="67" spans="1:20">
      <c r="A67" s="68"/>
      <c r="B67" s="68"/>
      <c r="C67" s="68"/>
      <c r="D67" s="68"/>
      <c r="E67" s="68"/>
      <c r="F67" s="68"/>
      <c r="G67" s="68"/>
      <c r="H67" s="68"/>
      <c r="I67" s="68"/>
      <c r="J67" s="68"/>
      <c r="K67" s="68"/>
      <c r="L67" s="68"/>
      <c r="M67" s="68"/>
      <c r="N67" s="17"/>
      <c r="O67" s="17"/>
      <c r="P67" s="17"/>
      <c r="Q67" s="17"/>
      <c r="R67" s="17"/>
      <c r="S67" s="17"/>
      <c r="T67" s="17"/>
    </row>
    <row r="68" spans="1:20">
      <c r="A68" s="68"/>
      <c r="B68" s="68"/>
      <c r="C68" s="68"/>
      <c r="D68" s="68"/>
      <c r="E68" s="68"/>
      <c r="F68" s="68"/>
      <c r="G68" s="68"/>
      <c r="H68" s="68"/>
      <c r="I68" s="68"/>
      <c r="J68" s="68"/>
      <c r="K68" s="68"/>
      <c r="L68" s="68"/>
      <c r="M68" s="68"/>
      <c r="N68" s="17"/>
      <c r="O68" s="17"/>
      <c r="P68" s="17"/>
      <c r="Q68" s="17"/>
      <c r="R68" s="17"/>
      <c r="S68" s="17"/>
      <c r="T68" s="17"/>
    </row>
    <row r="69" spans="1:20">
      <c r="A69" s="68"/>
      <c r="B69" s="68"/>
      <c r="C69" s="68"/>
      <c r="D69" s="68"/>
      <c r="E69" s="68"/>
      <c r="F69" s="68"/>
      <c r="G69" s="68"/>
      <c r="H69" s="68"/>
      <c r="I69" s="68"/>
      <c r="J69" s="68"/>
      <c r="K69" s="68"/>
      <c r="L69" s="68"/>
      <c r="M69" s="68"/>
      <c r="N69" s="17"/>
      <c r="O69" s="17"/>
      <c r="P69" s="17"/>
      <c r="Q69" s="17"/>
      <c r="R69" s="17"/>
      <c r="S69" s="17"/>
      <c r="T69" s="17"/>
    </row>
    <row r="70" spans="1:20">
      <c r="A70" s="68"/>
      <c r="B70" s="68"/>
      <c r="C70" s="68"/>
      <c r="D70" s="68"/>
      <c r="E70" s="68"/>
      <c r="F70" s="68"/>
      <c r="G70" s="68"/>
      <c r="H70" s="68"/>
      <c r="I70" s="68"/>
      <c r="J70" s="68"/>
      <c r="K70" s="68"/>
      <c r="L70" s="68"/>
      <c r="M70" s="68"/>
      <c r="N70" s="17"/>
      <c r="O70" s="17"/>
      <c r="P70" s="17"/>
      <c r="Q70" s="17"/>
      <c r="R70" s="17"/>
      <c r="S70" s="17"/>
      <c r="T70" s="17"/>
    </row>
    <row r="71" spans="1:20">
      <c r="A71" s="68"/>
      <c r="B71" s="68"/>
      <c r="C71" s="68"/>
      <c r="D71" s="68"/>
      <c r="E71" s="68"/>
      <c r="F71" s="68"/>
      <c r="G71" s="68"/>
      <c r="H71" s="68"/>
      <c r="I71" s="68"/>
      <c r="J71" s="68"/>
      <c r="K71" s="68"/>
      <c r="L71" s="68"/>
      <c r="M71" s="68"/>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10:E10"/>
    <mergeCell ref="A11:E11"/>
    <mergeCell ref="F64:I64"/>
    <mergeCell ref="A64:B64"/>
    <mergeCell ref="F14:H14"/>
    <mergeCell ref="F15:H15"/>
    <mergeCell ref="F16:H16"/>
    <mergeCell ref="F17:H17"/>
    <mergeCell ref="A12:E12"/>
    <mergeCell ref="F10:L10"/>
    <mergeCell ref="A6:E6"/>
    <mergeCell ref="A7:E7"/>
    <mergeCell ref="A8:E8"/>
    <mergeCell ref="A9:E9"/>
    <mergeCell ref="F6:L6"/>
    <mergeCell ref="F7:L7"/>
    <mergeCell ref="F8:L8"/>
    <mergeCell ref="F9:L9"/>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6"/>
  <dimension ref="A1:E64"/>
  <sheetViews>
    <sheetView defaultGridColor="0" view="pageBreakPreview" topLeftCell="A22" colorId="22" zoomScale="60" zoomScaleNormal="85" workbookViewId="0">
      <selection activeCell="C41" sqref="C41"/>
    </sheetView>
  </sheetViews>
  <sheetFormatPr defaultColWidth="9.6640625" defaultRowHeight="15"/>
  <cols>
    <col min="1" max="1" width="4.6640625" style="9" customWidth="1"/>
    <col min="2" max="2" width="30.6640625" style="9" customWidth="1"/>
    <col min="3" max="3" width="24.6640625" style="9" customWidth="1"/>
    <col min="4" max="5" width="22.6640625" style="9" customWidth="1"/>
    <col min="6" max="16384" width="9.6640625" style="9"/>
  </cols>
  <sheetData>
    <row r="1" spans="1:5">
      <c r="A1" s="29" t="s">
        <v>5587</v>
      </c>
      <c r="B1" s="65"/>
      <c r="C1" s="246" t="s">
        <v>3512</v>
      </c>
      <c r="D1" s="1926" t="s">
        <v>1917</v>
      </c>
      <c r="E1" s="1861" t="s">
        <v>1918</v>
      </c>
    </row>
    <row r="2" spans="1:5">
      <c r="A2" s="71" t="str">
        <f>'Data Sheet'!$C$25</f>
        <v xml:space="preserve"> Niagara Mohawk Power Corporation </v>
      </c>
      <c r="B2" s="17"/>
      <c r="C2" s="97" t="s">
        <v>5609</v>
      </c>
      <c r="D2" s="694" t="s">
        <v>3535</v>
      </c>
      <c r="E2" s="1674"/>
    </row>
    <row r="3" spans="1:5" ht="15" customHeight="1">
      <c r="A3" s="73"/>
      <c r="B3" s="76"/>
      <c r="C3" s="97" t="s">
        <v>5620</v>
      </c>
      <c r="D3" s="754" t="str">
        <f>'Data Sheet'!$C$40</f>
        <v>June 1, 2015</v>
      </c>
      <c r="E3" s="257" t="str">
        <f>'Data Sheet'!$C$38</f>
        <v>December 31, 2014</v>
      </c>
    </row>
    <row r="4" spans="1:5" ht="15" customHeight="1">
      <c r="A4" s="2681" t="s">
        <v>1026</v>
      </c>
      <c r="B4" s="2682"/>
      <c r="C4" s="2682"/>
      <c r="D4" s="2682"/>
      <c r="E4" s="2686"/>
    </row>
    <row r="5" spans="1:5">
      <c r="A5" s="2684" t="s">
        <v>1027</v>
      </c>
      <c r="B5" s="2687"/>
      <c r="C5" s="2687"/>
      <c r="D5" s="2687"/>
      <c r="E5" s="2688"/>
    </row>
    <row r="6" spans="1:5">
      <c r="A6" s="2689" t="s">
        <v>1028</v>
      </c>
      <c r="B6" s="2690"/>
      <c r="C6" s="2690"/>
      <c r="D6" s="2690"/>
      <c r="E6" s="2691"/>
    </row>
    <row r="7" spans="1:5">
      <c r="A7" s="2692" t="s">
        <v>4130</v>
      </c>
      <c r="B7" s="2693"/>
      <c r="C7" s="2693"/>
      <c r="D7" s="2697" t="s">
        <v>4132</v>
      </c>
      <c r="E7" s="2698"/>
    </row>
    <row r="8" spans="1:5">
      <c r="A8" s="2653" t="s">
        <v>1029</v>
      </c>
      <c r="B8" s="2694"/>
      <c r="C8" s="2694"/>
      <c r="D8" s="891" t="s">
        <v>4133</v>
      </c>
      <c r="E8" s="892"/>
    </row>
    <row r="9" spans="1:5">
      <c r="A9" s="2653" t="s">
        <v>4129</v>
      </c>
      <c r="B9" s="2694"/>
      <c r="C9" s="2694"/>
      <c r="D9" s="2699" t="s">
        <v>4134</v>
      </c>
      <c r="E9" s="2700"/>
    </row>
    <row r="10" spans="1:5">
      <c r="A10" s="2653" t="s">
        <v>4138</v>
      </c>
      <c r="B10" s="2694"/>
      <c r="C10" s="2694"/>
      <c r="D10" s="2699" t="s">
        <v>4131</v>
      </c>
      <c r="E10" s="2700"/>
    </row>
    <row r="11" spans="1:5">
      <c r="A11" s="2653" t="s">
        <v>4139</v>
      </c>
      <c r="B11" s="2694"/>
      <c r="C11" s="2694"/>
      <c r="D11" s="2699" t="s">
        <v>4135</v>
      </c>
      <c r="E11" s="2700"/>
    </row>
    <row r="12" spans="1:5">
      <c r="A12" s="2653" t="s">
        <v>4140</v>
      </c>
      <c r="B12" s="2694"/>
      <c r="C12" s="2694"/>
      <c r="D12" s="2699" t="s">
        <v>4136</v>
      </c>
      <c r="E12" s="2700"/>
    </row>
    <row r="13" spans="1:5">
      <c r="A13" s="2695" t="s">
        <v>1904</v>
      </c>
      <c r="B13" s="2696"/>
      <c r="C13" s="2696"/>
      <c r="D13" s="2701" t="s">
        <v>4137</v>
      </c>
      <c r="E13" s="2702"/>
    </row>
    <row r="14" spans="1:5">
      <c r="A14" s="388" t="s">
        <v>1843</v>
      </c>
      <c r="B14" s="88" t="s">
        <v>1030</v>
      </c>
      <c r="C14" s="88"/>
      <c r="D14" s="692" t="s">
        <v>1031</v>
      </c>
      <c r="E14" s="693" t="s">
        <v>1953</v>
      </c>
    </row>
    <row r="15" spans="1:5">
      <c r="A15" s="316" t="s">
        <v>1846</v>
      </c>
      <c r="B15" s="76" t="s">
        <v>1032</v>
      </c>
      <c r="C15" s="76"/>
      <c r="D15" s="706" t="s">
        <v>3231</v>
      </c>
      <c r="E15" s="584" t="s">
        <v>3232</v>
      </c>
    </row>
    <row r="16" spans="1:5">
      <c r="A16" s="388">
        <v>1</v>
      </c>
      <c r="B16" s="331" t="s">
        <v>1033</v>
      </c>
      <c r="C16" s="17"/>
      <c r="D16" s="367"/>
      <c r="E16" s="361"/>
    </row>
    <row r="17" spans="1:5">
      <c r="A17" s="315">
        <v>2</v>
      </c>
      <c r="B17" s="17"/>
      <c r="C17" s="17"/>
      <c r="D17" s="367"/>
      <c r="E17" s="366"/>
    </row>
    <row r="18" spans="1:5">
      <c r="A18" s="315">
        <v>3</v>
      </c>
      <c r="B18" s="17"/>
      <c r="C18" s="17"/>
      <c r="D18" s="367"/>
      <c r="E18" s="361"/>
    </row>
    <row r="19" spans="1:5">
      <c r="A19" s="315">
        <v>4</v>
      </c>
      <c r="B19" s="17"/>
      <c r="C19" s="17"/>
      <c r="D19" s="367"/>
      <c r="E19" s="361"/>
    </row>
    <row r="20" spans="1:5">
      <c r="A20" s="315">
        <v>5</v>
      </c>
      <c r="B20" s="17"/>
      <c r="C20" s="17"/>
      <c r="D20" s="367"/>
      <c r="E20" s="361"/>
    </row>
    <row r="21" spans="1:5">
      <c r="A21" s="315">
        <v>6</v>
      </c>
      <c r="B21" s="329" t="s">
        <v>1255</v>
      </c>
      <c r="C21" s="17"/>
      <c r="D21" s="273">
        <f>SUM(D17:D20)</f>
        <v>0</v>
      </c>
      <c r="E21" s="267">
        <f>SUM(E17:E20)</f>
        <v>0</v>
      </c>
    </row>
    <row r="22" spans="1:5">
      <c r="A22" s="315">
        <v>7</v>
      </c>
      <c r="B22" s="17"/>
      <c r="C22" s="17"/>
      <c r="D22" s="367"/>
      <c r="E22" s="361"/>
    </row>
    <row r="23" spans="1:5">
      <c r="A23" s="315">
        <v>8</v>
      </c>
      <c r="B23" s="331" t="s">
        <v>1034</v>
      </c>
      <c r="C23" s="17"/>
      <c r="D23" s="367"/>
      <c r="E23" s="361"/>
    </row>
    <row r="24" spans="1:5">
      <c r="A24" s="315">
        <v>9</v>
      </c>
      <c r="B24" s="17"/>
      <c r="C24" s="17"/>
      <c r="D24" s="367"/>
      <c r="E24" s="366"/>
    </row>
    <row r="25" spans="1:5">
      <c r="A25" s="315">
        <v>10</v>
      </c>
      <c r="B25" s="17"/>
      <c r="C25" s="17"/>
      <c r="D25" s="367"/>
      <c r="E25" s="361"/>
    </row>
    <row r="26" spans="1:5">
      <c r="A26" s="315">
        <v>11</v>
      </c>
      <c r="B26" s="17"/>
      <c r="C26" s="17"/>
      <c r="D26" s="367"/>
      <c r="E26" s="361"/>
    </row>
    <row r="27" spans="1:5">
      <c r="A27" s="315">
        <v>12</v>
      </c>
      <c r="B27" s="17"/>
      <c r="C27" s="17"/>
      <c r="D27" s="367"/>
      <c r="E27" s="361"/>
    </row>
    <row r="28" spans="1:5">
      <c r="A28" s="315">
        <v>13</v>
      </c>
      <c r="B28" s="329" t="s">
        <v>1255</v>
      </c>
      <c r="C28" s="17"/>
      <c r="D28" s="273">
        <f>SUM(D24:D27)</f>
        <v>0</v>
      </c>
      <c r="E28" s="267">
        <f>SUM(E24:E27)</f>
        <v>0</v>
      </c>
    </row>
    <row r="29" spans="1:5">
      <c r="A29" s="315">
        <v>14</v>
      </c>
      <c r="B29" s="17"/>
      <c r="C29" s="17"/>
      <c r="D29" s="367"/>
      <c r="E29" s="361"/>
    </row>
    <row r="30" spans="1:5">
      <c r="A30" s="315">
        <v>15</v>
      </c>
      <c r="B30" s="331" t="s">
        <v>1035</v>
      </c>
      <c r="C30" s="17"/>
      <c r="D30" s="367"/>
      <c r="E30" s="361"/>
    </row>
    <row r="31" spans="1:5">
      <c r="A31" s="315">
        <v>16</v>
      </c>
      <c r="B31" s="17"/>
      <c r="C31" s="17"/>
      <c r="D31" s="367"/>
      <c r="E31" s="366"/>
    </row>
    <row r="32" spans="1:5">
      <c r="A32" s="315">
        <v>17</v>
      </c>
      <c r="B32" s="17"/>
      <c r="C32" s="17"/>
      <c r="D32" s="367"/>
      <c r="E32" s="361"/>
    </row>
    <row r="33" spans="1:5">
      <c r="A33" s="315">
        <v>18</v>
      </c>
      <c r="B33" s="17"/>
      <c r="C33" s="17"/>
      <c r="D33" s="367"/>
      <c r="E33" s="361"/>
    </row>
    <row r="34" spans="1:5">
      <c r="A34" s="315">
        <v>19</v>
      </c>
      <c r="B34" s="17"/>
      <c r="C34" s="17"/>
      <c r="D34" s="367"/>
      <c r="E34" s="361"/>
    </row>
    <row r="35" spans="1:5">
      <c r="A35" s="315">
        <v>20</v>
      </c>
      <c r="B35" s="329" t="s">
        <v>1255</v>
      </c>
      <c r="C35" s="17"/>
      <c r="D35" s="273">
        <f>SUM(D31:D34)</f>
        <v>0</v>
      </c>
      <c r="E35" s="267">
        <f>SUM(E31:E34)</f>
        <v>0</v>
      </c>
    </row>
    <row r="36" spans="1:5">
      <c r="A36" s="315">
        <v>21</v>
      </c>
      <c r="B36" s="17"/>
      <c r="C36" s="17"/>
      <c r="D36" s="367"/>
      <c r="E36" s="361"/>
    </row>
    <row r="37" spans="1:5">
      <c r="A37" s="315">
        <v>22</v>
      </c>
      <c r="B37" s="331" t="s">
        <v>1036</v>
      </c>
      <c r="C37" s="17"/>
      <c r="D37" s="367"/>
      <c r="E37" s="361"/>
    </row>
    <row r="38" spans="1:5">
      <c r="A38" s="315">
        <v>23</v>
      </c>
      <c r="B38" s="17"/>
      <c r="C38" s="17"/>
      <c r="D38" s="367"/>
      <c r="E38" s="366"/>
    </row>
    <row r="39" spans="1:5">
      <c r="A39" s="315">
        <v>24</v>
      </c>
      <c r="B39" s="17"/>
      <c r="C39" s="17"/>
      <c r="D39" s="367"/>
      <c r="E39" s="361"/>
    </row>
    <row r="40" spans="1:5">
      <c r="A40" s="315">
        <v>25</v>
      </c>
      <c r="B40" s="17"/>
      <c r="C40" s="17"/>
      <c r="D40" s="367"/>
      <c r="E40" s="361"/>
    </row>
    <row r="41" spans="1:5">
      <c r="A41" s="315">
        <v>26</v>
      </c>
      <c r="B41" s="17"/>
      <c r="C41" s="17"/>
      <c r="D41" s="367"/>
      <c r="E41" s="361"/>
    </row>
    <row r="42" spans="1:5">
      <c r="A42" s="315">
        <v>27</v>
      </c>
      <c r="B42" s="329" t="s">
        <v>1255</v>
      </c>
      <c r="C42" s="17"/>
      <c r="D42" s="273">
        <f>SUM(D38:D41)</f>
        <v>0</v>
      </c>
      <c r="E42" s="267">
        <f>SUM(E38:E41)</f>
        <v>0</v>
      </c>
    </row>
    <row r="43" spans="1:5">
      <c r="A43" s="315">
        <v>28</v>
      </c>
      <c r="B43" s="17"/>
      <c r="C43" s="17"/>
      <c r="D43" s="367"/>
      <c r="E43" s="361"/>
    </row>
    <row r="44" spans="1:5">
      <c r="A44" s="315">
        <v>29</v>
      </c>
      <c r="B44" s="331" t="s">
        <v>1037</v>
      </c>
      <c r="C44" s="17"/>
      <c r="D44" s="367"/>
      <c r="E44" s="361"/>
    </row>
    <row r="45" spans="1:5">
      <c r="A45" s="315">
        <v>30</v>
      </c>
      <c r="B45" s="17"/>
      <c r="C45" s="17"/>
      <c r="D45" s="367"/>
      <c r="E45" s="366"/>
    </row>
    <row r="46" spans="1:5">
      <c r="A46" s="315">
        <v>31</v>
      </c>
      <c r="B46" s="17"/>
      <c r="C46" s="17"/>
      <c r="D46" s="367"/>
      <c r="E46" s="361"/>
    </row>
    <row r="47" spans="1:5">
      <c r="A47" s="315">
        <v>32</v>
      </c>
      <c r="B47" s="17"/>
      <c r="C47" s="17"/>
      <c r="D47" s="367"/>
      <c r="E47" s="361"/>
    </row>
    <row r="48" spans="1:5">
      <c r="A48" s="315">
        <v>33</v>
      </c>
      <c r="B48" s="17"/>
      <c r="C48" s="17"/>
      <c r="D48" s="367"/>
      <c r="E48" s="361"/>
    </row>
    <row r="49" spans="1:5">
      <c r="A49" s="315">
        <v>34</v>
      </c>
      <c r="B49" s="17"/>
      <c r="C49" s="17"/>
      <c r="D49" s="367"/>
      <c r="E49" s="361"/>
    </row>
    <row r="50" spans="1:5">
      <c r="A50" s="315">
        <v>35</v>
      </c>
      <c r="B50" s="17"/>
      <c r="C50" s="17"/>
      <c r="D50" s="367"/>
      <c r="E50" s="361"/>
    </row>
    <row r="51" spans="1:5">
      <c r="A51" s="315">
        <v>36</v>
      </c>
      <c r="B51" s="329" t="s">
        <v>1255</v>
      </c>
      <c r="C51" s="17"/>
      <c r="D51" s="273">
        <f>SUM(D45:D50)</f>
        <v>0</v>
      </c>
      <c r="E51" s="267">
        <f>SUM(E45:E50)</f>
        <v>0</v>
      </c>
    </row>
    <row r="52" spans="1:5">
      <c r="A52" s="315">
        <v>37</v>
      </c>
      <c r="B52" s="17"/>
      <c r="C52" s="17"/>
      <c r="D52" s="367"/>
      <c r="E52" s="361"/>
    </row>
    <row r="53" spans="1:5">
      <c r="A53" s="315">
        <v>38</v>
      </c>
      <c r="B53" s="331" t="s">
        <v>1038</v>
      </c>
      <c r="C53" s="17"/>
      <c r="D53" s="367"/>
      <c r="E53" s="361"/>
    </row>
    <row r="54" spans="1:5">
      <c r="A54" s="315">
        <v>39</v>
      </c>
      <c r="B54" s="17"/>
      <c r="C54" s="17"/>
      <c r="D54" s="367"/>
      <c r="E54" s="361"/>
    </row>
    <row r="55" spans="1:5">
      <c r="A55" s="315">
        <v>40</v>
      </c>
      <c r="B55" s="17"/>
      <c r="C55" s="17"/>
      <c r="D55" s="367"/>
      <c r="E55" s="361"/>
    </row>
    <row r="56" spans="1:5">
      <c r="A56" s="315">
        <v>41</v>
      </c>
      <c r="B56" s="17"/>
      <c r="C56" s="17"/>
      <c r="D56" s="367"/>
      <c r="E56" s="72"/>
    </row>
    <row r="57" spans="1:5">
      <c r="A57" s="315">
        <v>42</v>
      </c>
      <c r="B57" s="17"/>
      <c r="C57" s="17"/>
      <c r="D57" s="367"/>
      <c r="E57" s="366" t="s">
        <v>1904</v>
      </c>
    </row>
    <row r="58" spans="1:5">
      <c r="A58" s="315">
        <v>43</v>
      </c>
      <c r="B58" s="17"/>
      <c r="C58" s="17"/>
      <c r="D58" s="367"/>
      <c r="E58" s="72"/>
    </row>
    <row r="59" spans="1:5">
      <c r="A59" s="315">
        <v>44</v>
      </c>
      <c r="B59" s="17"/>
      <c r="C59" s="17"/>
      <c r="D59" s="367"/>
      <c r="E59" s="72"/>
    </row>
    <row r="60" spans="1:5">
      <c r="A60" s="316">
        <v>45</v>
      </c>
      <c r="B60" s="329" t="s">
        <v>1255</v>
      </c>
      <c r="C60" s="17"/>
      <c r="D60" s="273">
        <f>SUM(D54:D59)</f>
        <v>0</v>
      </c>
      <c r="E60" s="267">
        <f>SUM(E54:E59)</f>
        <v>0</v>
      </c>
    </row>
    <row r="61" spans="1:5" ht="15.75" thickBot="1">
      <c r="A61" s="289">
        <v>46</v>
      </c>
      <c r="B61" s="312" t="s">
        <v>1039</v>
      </c>
      <c r="C61" s="312"/>
      <c r="D61" s="538">
        <f>D21+D28+D35+D42+D51+D60</f>
        <v>0</v>
      </c>
      <c r="E61" s="309">
        <f>E21+E28+E35+E42+E51+E60</f>
        <v>0</v>
      </c>
    </row>
    <row r="63" spans="1:5">
      <c r="A63" s="9" t="s">
        <v>1040</v>
      </c>
    </row>
    <row r="64" spans="1:5">
      <c r="A64" s="68" t="s">
        <v>1041</v>
      </c>
      <c r="B64" s="68"/>
      <c r="C64" s="68"/>
      <c r="D64" s="68"/>
      <c r="E64" s="68"/>
    </row>
  </sheetData>
  <mergeCells count="16">
    <mergeCell ref="A13:C13"/>
    <mergeCell ref="D7:E7"/>
    <mergeCell ref="D9:E9"/>
    <mergeCell ref="D10:E10"/>
    <mergeCell ref="D11:E11"/>
    <mergeCell ref="D12:E12"/>
    <mergeCell ref="D13:E13"/>
    <mergeCell ref="A8:C8"/>
    <mergeCell ref="A9:C9"/>
    <mergeCell ref="A10:C10"/>
    <mergeCell ref="A11:C11"/>
    <mergeCell ref="A4:E4"/>
    <mergeCell ref="A5:E5"/>
    <mergeCell ref="A6:E6"/>
    <mergeCell ref="A7:C7"/>
    <mergeCell ref="A12:C12"/>
  </mergeCells>
  <printOptions horizontalCentered="1" verticalCentered="1"/>
  <pageMargins left="0.5" right="0.5" top="0.5" bottom="0.5" header="0.5" footer="0.5"/>
  <pageSetup scale="7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7"/>
  <dimension ref="A1:CJ130"/>
  <sheetViews>
    <sheetView defaultGridColor="0" view="pageBreakPreview" colorId="22" zoomScale="60" zoomScaleNormal="80" workbookViewId="0">
      <selection activeCell="J24" sqref="J24"/>
    </sheetView>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7.109375" style="9" customWidth="1"/>
    <col min="6" max="6" width="17.21875" style="9" customWidth="1"/>
    <col min="7" max="8" width="9.6640625" style="9"/>
    <col min="9" max="9" width="12.88671875" style="9" bestFit="1" customWidth="1"/>
    <col min="10" max="16384" width="9.6640625" style="9"/>
  </cols>
  <sheetData>
    <row r="1" spans="1:6">
      <c r="A1" s="29" t="s">
        <v>5587</v>
      </c>
      <c r="B1" s="65"/>
      <c r="C1" s="244"/>
      <c r="D1" s="245" t="s">
        <v>3512</v>
      </c>
      <c r="E1" s="1926" t="s">
        <v>1917</v>
      </c>
      <c r="F1" s="454" t="s">
        <v>1918</v>
      </c>
    </row>
    <row r="2" spans="1:6">
      <c r="A2" s="71" t="str">
        <f>'Data Sheet'!$C$25</f>
        <v xml:space="preserve"> Niagara Mohawk Power Corporation </v>
      </c>
      <c r="B2" s="17"/>
      <c r="C2" s="80"/>
      <c r="D2" s="97" t="s">
        <v>5609</v>
      </c>
      <c r="E2" s="694" t="s">
        <v>3535</v>
      </c>
      <c r="F2" s="254"/>
    </row>
    <row r="3" spans="1:6" ht="15" customHeight="1">
      <c r="A3" s="73"/>
      <c r="B3" s="76"/>
      <c r="C3" s="116"/>
      <c r="D3" s="97" t="s">
        <v>5620</v>
      </c>
      <c r="E3" s="755" t="str">
        <f>'Data Sheet'!$C$40</f>
        <v>June 1, 2015</v>
      </c>
      <c r="F3" s="257" t="str">
        <f>'Data Sheet'!$C$38</f>
        <v>December 31, 2014</v>
      </c>
    </row>
    <row r="4" spans="1:6" ht="15" customHeight="1">
      <c r="A4" s="297"/>
      <c r="B4" s="248" t="s">
        <v>1042</v>
      </c>
      <c r="C4" s="248"/>
      <c r="D4" s="248"/>
      <c r="E4" s="248"/>
      <c r="F4" s="249"/>
    </row>
    <row r="5" spans="1:6">
      <c r="A5" s="71"/>
      <c r="B5" s="2693" t="s">
        <v>941</v>
      </c>
      <c r="C5" s="2693"/>
      <c r="D5" s="2693"/>
      <c r="E5" s="2693"/>
      <c r="F5" s="2710"/>
    </row>
    <row r="6" spans="1:6">
      <c r="A6" s="71"/>
      <c r="B6" s="2654" t="s">
        <v>2533</v>
      </c>
      <c r="C6" s="2654"/>
      <c r="D6" s="2654"/>
      <c r="E6" s="2654"/>
      <c r="F6" s="2655"/>
    </row>
    <row r="7" spans="1:6">
      <c r="A7" s="71"/>
      <c r="B7" s="2654" t="s">
        <v>2534</v>
      </c>
      <c r="C7" s="2654"/>
      <c r="D7" s="2654"/>
      <c r="E7" s="2654"/>
      <c r="F7" s="2655"/>
    </row>
    <row r="8" spans="1:6">
      <c r="A8" s="71"/>
      <c r="B8" s="2654" t="s">
        <v>2535</v>
      </c>
      <c r="C8" s="2654"/>
      <c r="D8" s="2654"/>
      <c r="E8" s="2654"/>
      <c r="F8" s="2655"/>
    </row>
    <row r="9" spans="1:6">
      <c r="A9" s="71"/>
      <c r="B9" s="2654" t="s">
        <v>1407</v>
      </c>
      <c r="C9" s="2654"/>
      <c r="D9" s="2654"/>
      <c r="E9" s="2654"/>
      <c r="F9" s="2655"/>
    </row>
    <row r="10" spans="1:6">
      <c r="A10" s="71"/>
      <c r="B10" s="2654" t="s">
        <v>5506</v>
      </c>
      <c r="C10" s="2654"/>
      <c r="D10" s="2654"/>
      <c r="E10" s="2654"/>
      <c r="F10" s="2655"/>
    </row>
    <row r="11" spans="1:6">
      <c r="A11" s="71"/>
      <c r="B11" s="2654" t="s">
        <v>1408</v>
      </c>
      <c r="C11" s="2654"/>
      <c r="D11" s="2654"/>
      <c r="E11" s="2654"/>
      <c r="F11" s="2655"/>
    </row>
    <row r="12" spans="1:6">
      <c r="A12" s="71"/>
      <c r="B12" s="2654" t="s">
        <v>942</v>
      </c>
      <c r="C12" s="2654"/>
      <c r="D12" s="2654"/>
      <c r="E12" s="2654"/>
      <c r="F12" s="2655"/>
    </row>
    <row r="13" spans="1:6">
      <c r="A13" s="71"/>
      <c r="B13" s="2654" t="s">
        <v>1409</v>
      </c>
      <c r="C13" s="2654"/>
      <c r="D13" s="2654"/>
      <c r="E13" s="2654"/>
      <c r="F13" s="2655"/>
    </row>
    <row r="14" spans="1:6">
      <c r="A14" s="71"/>
      <c r="B14" s="2654" t="s">
        <v>1410</v>
      </c>
      <c r="C14" s="2654"/>
      <c r="D14" s="2654"/>
      <c r="E14" s="2654"/>
      <c r="F14" s="2655"/>
    </row>
    <row r="15" spans="1:6">
      <c r="A15" s="71"/>
      <c r="B15" s="2654" t="s">
        <v>943</v>
      </c>
      <c r="C15" s="2654"/>
      <c r="D15" s="2654"/>
      <c r="E15" s="2654"/>
      <c r="F15" s="2655"/>
    </row>
    <row r="16" spans="1:6">
      <c r="A16" s="71"/>
      <c r="B16" s="2654" t="s">
        <v>1411</v>
      </c>
      <c r="C16" s="2654"/>
      <c r="D16" s="2654"/>
      <c r="E16" s="2654"/>
      <c r="F16" s="2655"/>
    </row>
    <row r="17" spans="1:6">
      <c r="A17" s="71"/>
      <c r="B17" s="2654" t="s">
        <v>1412</v>
      </c>
      <c r="C17" s="2654"/>
      <c r="D17" s="2654"/>
      <c r="E17" s="2654"/>
      <c r="F17" s="2655"/>
    </row>
    <row r="18" spans="1:6">
      <c r="A18" s="71"/>
      <c r="B18" s="2654" t="s">
        <v>944</v>
      </c>
      <c r="C18" s="2654"/>
      <c r="D18" s="2654"/>
      <c r="E18" s="2654"/>
      <c r="F18" s="2655"/>
    </row>
    <row r="19" spans="1:6">
      <c r="A19" s="71"/>
      <c r="B19" s="2654" t="s">
        <v>1413</v>
      </c>
      <c r="C19" s="2654"/>
      <c r="D19" s="2654"/>
      <c r="E19" s="2654"/>
      <c r="F19" s="2655"/>
    </row>
    <row r="20" spans="1:6">
      <c r="A20" s="71"/>
      <c r="B20" s="2654" t="s">
        <v>1414</v>
      </c>
      <c r="C20" s="2654"/>
      <c r="D20" s="2654"/>
      <c r="E20" s="2654"/>
      <c r="F20" s="2655"/>
    </row>
    <row r="21" spans="1:6">
      <c r="A21" s="71"/>
      <c r="B21" s="17"/>
      <c r="C21" s="17"/>
      <c r="D21" s="17"/>
      <c r="E21" s="17"/>
      <c r="F21" s="72"/>
    </row>
    <row r="22" spans="1:6">
      <c r="A22" s="86"/>
      <c r="B22" s="88" t="s">
        <v>1843</v>
      </c>
      <c r="C22" s="571" t="s">
        <v>1898</v>
      </c>
      <c r="D22" s="390"/>
      <c r="E22" s="390"/>
      <c r="F22" s="379" t="s">
        <v>1953</v>
      </c>
    </row>
    <row r="23" spans="1:6">
      <c r="A23" s="73"/>
      <c r="B23" s="76" t="s">
        <v>1846</v>
      </c>
      <c r="C23" s="363" t="s">
        <v>3230</v>
      </c>
      <c r="D23" s="74"/>
      <c r="E23" s="74"/>
      <c r="F23" s="257" t="s">
        <v>3231</v>
      </c>
    </row>
    <row r="24" spans="1:6">
      <c r="A24" s="71"/>
      <c r="B24" s="1672">
        <v>1</v>
      </c>
      <c r="C24" s="331" t="s">
        <v>1415</v>
      </c>
      <c r="D24" s="17"/>
      <c r="E24" s="17"/>
      <c r="F24" s="321"/>
    </row>
    <row r="25" spans="1:6">
      <c r="A25" s="71"/>
      <c r="B25" s="1672">
        <v>2</v>
      </c>
      <c r="C25" s="17"/>
      <c r="D25" s="17"/>
      <c r="E25" s="17"/>
      <c r="F25" s="320"/>
    </row>
    <row r="26" spans="1:6">
      <c r="A26" s="71"/>
      <c r="B26" s="1672">
        <v>3</v>
      </c>
      <c r="C26" s="17"/>
      <c r="D26" s="17"/>
      <c r="E26" s="17"/>
      <c r="F26" s="321"/>
    </row>
    <row r="27" spans="1:6">
      <c r="A27" s="71"/>
      <c r="B27" s="1672">
        <v>4</v>
      </c>
      <c r="C27" s="17"/>
      <c r="D27" s="17"/>
      <c r="E27" s="451"/>
      <c r="F27" s="321"/>
    </row>
    <row r="28" spans="1:6">
      <c r="A28" s="71"/>
      <c r="B28" s="1672">
        <v>5</v>
      </c>
      <c r="C28" s="17"/>
      <c r="D28" s="17"/>
      <c r="E28" s="356"/>
      <c r="F28" s="321"/>
    </row>
    <row r="29" spans="1:6">
      <c r="A29" s="71"/>
      <c r="B29" s="1672">
        <v>6</v>
      </c>
      <c r="C29" s="17"/>
      <c r="D29" s="17"/>
      <c r="E29" s="356"/>
      <c r="F29" s="321"/>
    </row>
    <row r="30" spans="1:6">
      <c r="A30" s="71"/>
      <c r="B30" s="1672">
        <v>7</v>
      </c>
      <c r="C30" s="17"/>
      <c r="D30" s="17"/>
      <c r="E30" s="356"/>
      <c r="F30" s="321"/>
    </row>
    <row r="31" spans="1:6">
      <c r="A31" s="71"/>
      <c r="B31" s="1672">
        <v>8</v>
      </c>
      <c r="C31" s="17"/>
      <c r="D31" s="329" t="s">
        <v>1255</v>
      </c>
      <c r="E31" s="356"/>
      <c r="F31" s="300">
        <f>SUM(F25:F30)</f>
        <v>0</v>
      </c>
    </row>
    <row r="32" spans="1:6">
      <c r="A32" s="71"/>
      <c r="B32" s="1672">
        <v>9</v>
      </c>
      <c r="C32" s="17"/>
      <c r="D32" s="17"/>
      <c r="E32" s="17"/>
      <c r="F32" s="321"/>
    </row>
    <row r="33" spans="1:9">
      <c r="A33" s="71"/>
      <c r="B33" s="1672">
        <v>10</v>
      </c>
      <c r="C33" s="331" t="s">
        <v>1416</v>
      </c>
      <c r="D33" s="17"/>
      <c r="E33" s="356"/>
      <c r="F33" s="321"/>
    </row>
    <row r="34" spans="1:9">
      <c r="A34" s="71"/>
      <c r="B34" s="1672">
        <v>11</v>
      </c>
      <c r="C34" s="17"/>
      <c r="D34" s="17"/>
      <c r="E34" s="356"/>
      <c r="F34" s="320"/>
    </row>
    <row r="35" spans="1:9">
      <c r="A35" s="71"/>
      <c r="B35" s="1672">
        <v>12</v>
      </c>
      <c r="C35" s="17"/>
      <c r="D35" s="17"/>
      <c r="E35" s="356"/>
      <c r="F35" s="321"/>
    </row>
    <row r="36" spans="1:9">
      <c r="A36" s="71"/>
      <c r="B36" s="1672">
        <v>13</v>
      </c>
      <c r="C36" s="17"/>
      <c r="D36" s="17"/>
      <c r="E36" s="356"/>
      <c r="F36" s="321"/>
    </row>
    <row r="37" spans="1:9">
      <c r="A37" s="71"/>
      <c r="B37" s="1672">
        <v>14</v>
      </c>
      <c r="C37" s="17"/>
      <c r="D37" s="17"/>
      <c r="E37" s="356"/>
      <c r="F37" s="321"/>
    </row>
    <row r="38" spans="1:9">
      <c r="A38" s="71"/>
      <c r="B38" s="1672">
        <v>15</v>
      </c>
      <c r="C38" s="17"/>
      <c r="D38" s="17"/>
      <c r="E38" s="356"/>
      <c r="F38" s="321"/>
    </row>
    <row r="39" spans="1:9">
      <c r="A39" s="71"/>
      <c r="B39" s="1672">
        <v>16</v>
      </c>
      <c r="C39" s="17"/>
      <c r="D39" s="17"/>
      <c r="E39" s="356"/>
      <c r="F39" s="321"/>
    </row>
    <row r="40" spans="1:9">
      <c r="A40" s="71"/>
      <c r="B40" s="1672">
        <v>17</v>
      </c>
      <c r="C40" s="17"/>
      <c r="D40" s="329" t="s">
        <v>1255</v>
      </c>
      <c r="E40" s="356"/>
      <c r="F40" s="300">
        <f>SUM(F34:F39)</f>
        <v>0</v>
      </c>
      <c r="I40" s="888"/>
    </row>
    <row r="41" spans="1:9">
      <c r="A41" s="71"/>
      <c r="B41" s="1672">
        <v>18</v>
      </c>
      <c r="C41" s="17"/>
      <c r="D41" s="17"/>
      <c r="E41" s="356"/>
      <c r="F41" s="321"/>
      <c r="I41" s="888"/>
    </row>
    <row r="42" spans="1:9">
      <c r="A42" s="71"/>
      <c r="B42" s="1672">
        <v>19</v>
      </c>
      <c r="C42" s="331" t="s">
        <v>1417</v>
      </c>
      <c r="D42" s="17"/>
      <c r="E42" s="356"/>
      <c r="F42" s="321"/>
      <c r="I42" s="1283"/>
    </row>
    <row r="43" spans="1:9">
      <c r="A43" s="71"/>
      <c r="B43" s="1672">
        <v>20</v>
      </c>
      <c r="C43" s="17" t="s">
        <v>4294</v>
      </c>
      <c r="D43" s="17"/>
      <c r="E43" s="356"/>
      <c r="F43" s="320">
        <v>11109695</v>
      </c>
      <c r="I43" s="888"/>
    </row>
    <row r="44" spans="1:9">
      <c r="A44" s="71"/>
      <c r="B44" s="1672">
        <v>21</v>
      </c>
      <c r="C44" s="17"/>
      <c r="D44" s="17"/>
      <c r="E44" s="356"/>
      <c r="F44" s="321"/>
      <c r="I44" s="888"/>
    </row>
    <row r="45" spans="1:9">
      <c r="A45" s="71"/>
      <c r="B45" s="1672">
        <v>22</v>
      </c>
      <c r="C45" s="17" t="s">
        <v>4295</v>
      </c>
      <c r="D45" s="17"/>
      <c r="E45" s="356"/>
      <c r="F45" s="321">
        <v>-243707</v>
      </c>
      <c r="I45" s="888"/>
    </row>
    <row r="46" spans="1:9">
      <c r="A46" s="71"/>
      <c r="B46" s="1672">
        <v>23</v>
      </c>
      <c r="C46" s="17"/>
      <c r="D46" s="17"/>
      <c r="E46" s="356"/>
      <c r="F46" s="321"/>
      <c r="I46" s="888"/>
    </row>
    <row r="47" spans="1:9">
      <c r="A47" s="71"/>
      <c r="B47" s="1672">
        <v>24</v>
      </c>
      <c r="C47" s="17"/>
      <c r="D47" s="17"/>
      <c r="E47" s="356"/>
      <c r="F47" s="321"/>
    </row>
    <row r="48" spans="1:9">
      <c r="A48" s="71"/>
      <c r="B48" s="1672">
        <v>25</v>
      </c>
      <c r="C48" s="17"/>
      <c r="D48" s="17"/>
      <c r="E48" s="356"/>
      <c r="F48" s="321"/>
    </row>
    <row r="49" spans="1:6">
      <c r="A49" s="71"/>
      <c r="B49" s="1672">
        <v>26</v>
      </c>
      <c r="C49" s="17"/>
      <c r="D49" s="329" t="s">
        <v>1255</v>
      </c>
      <c r="E49" s="356"/>
      <c r="F49" s="300">
        <f>SUM(F43:F48)</f>
        <v>10865988</v>
      </c>
    </row>
    <row r="50" spans="1:6">
      <c r="A50" s="71"/>
      <c r="B50" s="1672">
        <v>27</v>
      </c>
      <c r="C50" s="17"/>
      <c r="D50" s="17"/>
      <c r="E50" s="356"/>
      <c r="F50" s="321"/>
    </row>
    <row r="51" spans="1:6">
      <c r="A51" s="71"/>
      <c r="B51" s="1672">
        <v>28</v>
      </c>
      <c r="C51" s="331" t="s">
        <v>1418</v>
      </c>
      <c r="D51" s="17"/>
      <c r="E51" s="356"/>
      <c r="F51" s="321"/>
    </row>
    <row r="52" spans="1:6" ht="15" customHeight="1">
      <c r="A52" s="71"/>
      <c r="B52" s="1672">
        <v>29</v>
      </c>
      <c r="C52" s="9" t="s">
        <v>5561</v>
      </c>
      <c r="D52" s="1570"/>
      <c r="E52" s="1569"/>
      <c r="F52" s="320">
        <f>+F61</f>
        <v>1711318727.6099999</v>
      </c>
    </row>
    <row r="53" spans="1:6">
      <c r="A53" s="71"/>
      <c r="B53" s="1672">
        <v>30</v>
      </c>
      <c r="C53" s="1567"/>
      <c r="D53" s="1570"/>
      <c r="E53" s="1569"/>
      <c r="F53" s="321"/>
    </row>
    <row r="54" spans="1:6">
      <c r="A54" s="71"/>
      <c r="B54" s="1672">
        <v>31</v>
      </c>
      <c r="C54" s="1567"/>
      <c r="D54" s="1570"/>
      <c r="E54" s="1569"/>
      <c r="F54" s="321"/>
    </row>
    <row r="55" spans="1:6">
      <c r="A55" s="71"/>
      <c r="B55" s="1672">
        <v>32</v>
      </c>
      <c r="C55" s="1567"/>
      <c r="D55" s="1568"/>
      <c r="E55" s="1569"/>
      <c r="F55" s="321"/>
    </row>
    <row r="56" spans="1:6">
      <c r="A56" s="71"/>
      <c r="B56" s="1672">
        <v>33</v>
      </c>
      <c r="C56" s="1567"/>
      <c r="D56" s="1568"/>
      <c r="E56" s="1569"/>
      <c r="F56" s="321"/>
    </row>
    <row r="57" spans="1:6">
      <c r="A57" s="71"/>
      <c r="B57" s="1672">
        <v>34</v>
      </c>
      <c r="C57" s="1567"/>
      <c r="D57" s="1568"/>
      <c r="E57" s="1569"/>
      <c r="F57" s="321"/>
    </row>
    <row r="58" spans="1:6">
      <c r="A58" s="71"/>
      <c r="B58" s="1672">
        <v>35</v>
      </c>
      <c r="C58" s="1567"/>
      <c r="D58" s="1568"/>
      <c r="E58" s="1569"/>
      <c r="F58" s="321"/>
    </row>
    <row r="59" spans="1:6">
      <c r="A59" s="71"/>
      <c r="B59" s="1672">
        <v>36</v>
      </c>
      <c r="C59" s="1567"/>
      <c r="D59" s="1568"/>
      <c r="E59" s="1569"/>
      <c r="F59" s="321"/>
    </row>
    <row r="60" spans="1:6">
      <c r="A60" s="71"/>
      <c r="B60" s="1672">
        <v>37</v>
      </c>
      <c r="C60" s="17"/>
      <c r="D60" s="17"/>
      <c r="E60" s="17"/>
      <c r="F60" s="321"/>
    </row>
    <row r="61" spans="1:6">
      <c r="A61" s="71"/>
      <c r="B61" s="1672">
        <v>38</v>
      </c>
      <c r="C61" s="17"/>
      <c r="D61" s="329" t="s">
        <v>1255</v>
      </c>
      <c r="E61" s="17"/>
      <c r="F61" s="300">
        <f>F126</f>
        <v>1711318727.6099999</v>
      </c>
    </row>
    <row r="62" spans="1:6" ht="15.75" thickBot="1">
      <c r="A62" s="339"/>
      <c r="B62" s="634">
        <v>39</v>
      </c>
      <c r="C62" s="312" t="s">
        <v>205</v>
      </c>
      <c r="D62" s="312"/>
      <c r="E62" s="310"/>
      <c r="F62" s="309">
        <f>F49+F61</f>
        <v>1722184715.6099999</v>
      </c>
    </row>
    <row r="64" spans="1:6">
      <c r="B64" s="2703" t="s">
        <v>1419</v>
      </c>
      <c r="C64" s="2703"/>
      <c r="D64" s="2703"/>
    </row>
    <row r="65" spans="1:6">
      <c r="A65" s="17"/>
      <c r="B65" s="2652" t="s">
        <v>3868</v>
      </c>
      <c r="C65" s="2652"/>
      <c r="D65" s="2652"/>
      <c r="E65" s="2652"/>
      <c r="F65" s="2652"/>
    </row>
    <row r="66" spans="1:6" ht="15.75" thickBot="1"/>
    <row r="67" spans="1:6">
      <c r="A67" s="29" t="s">
        <v>5587</v>
      </c>
      <c r="B67" s="65"/>
      <c r="C67" s="244"/>
      <c r="D67" s="245" t="s">
        <v>3512</v>
      </c>
      <c r="E67" s="1926" t="s">
        <v>1917</v>
      </c>
      <c r="F67" s="454" t="s">
        <v>1918</v>
      </c>
    </row>
    <row r="68" spans="1:6">
      <c r="A68" s="71" t="str">
        <f>'Data Sheet'!$C$25</f>
        <v xml:space="preserve"> Niagara Mohawk Power Corporation </v>
      </c>
      <c r="B68" s="17"/>
      <c r="C68" s="80"/>
      <c r="D68" s="77" t="s">
        <v>5673</v>
      </c>
      <c r="E68" s="694" t="s">
        <v>3535</v>
      </c>
      <c r="F68" s="254"/>
    </row>
    <row r="69" spans="1:6">
      <c r="A69" s="73"/>
      <c r="B69" s="76"/>
      <c r="C69" s="116"/>
      <c r="D69" s="85" t="s">
        <v>5604</v>
      </c>
      <c r="E69" s="755" t="str">
        <f>'Data Sheet'!$C$40</f>
        <v>June 1, 2015</v>
      </c>
      <c r="F69" s="257" t="str">
        <f>'Data Sheet'!$C$38</f>
        <v>December 31, 2014</v>
      </c>
    </row>
    <row r="70" spans="1:6">
      <c r="A70" s="297"/>
      <c r="B70" s="1990" t="s">
        <v>1042</v>
      </c>
      <c r="C70" s="710"/>
      <c r="D70" s="710"/>
      <c r="E70" s="710"/>
      <c r="F70" s="1579"/>
    </row>
    <row r="71" spans="1:6">
      <c r="A71" s="71"/>
      <c r="B71" s="2693" t="s">
        <v>941</v>
      </c>
      <c r="C71" s="2693"/>
      <c r="D71" s="2693"/>
      <c r="E71" s="2693"/>
      <c r="F71" s="2710"/>
    </row>
    <row r="72" spans="1:6">
      <c r="A72" s="71"/>
      <c r="B72" s="2654" t="s">
        <v>2533</v>
      </c>
      <c r="C72" s="2654"/>
      <c r="D72" s="2654"/>
      <c r="E72" s="2654"/>
      <c r="F72" s="2655"/>
    </row>
    <row r="73" spans="1:6">
      <c r="A73" s="71"/>
      <c r="B73" s="2654" t="s">
        <v>2534</v>
      </c>
      <c r="C73" s="2654"/>
      <c r="D73" s="2654"/>
      <c r="E73" s="2654"/>
      <c r="F73" s="2655"/>
    </row>
    <row r="74" spans="1:6">
      <c r="A74" s="71"/>
      <c r="B74" s="2654" t="s">
        <v>2535</v>
      </c>
      <c r="C74" s="2654"/>
      <c r="D74" s="2654"/>
      <c r="E74" s="2654"/>
      <c r="F74" s="2655"/>
    </row>
    <row r="75" spans="1:6">
      <c r="A75" s="71"/>
      <c r="B75" s="2654" t="s">
        <v>1407</v>
      </c>
      <c r="C75" s="2654"/>
      <c r="D75" s="2654"/>
      <c r="E75" s="2654"/>
      <c r="F75" s="2655"/>
    </row>
    <row r="76" spans="1:6">
      <c r="A76" s="71"/>
      <c r="B76" s="2654" t="s">
        <v>5506</v>
      </c>
      <c r="C76" s="2654"/>
      <c r="D76" s="2654"/>
      <c r="E76" s="2654"/>
      <c r="F76" s="2655"/>
    </row>
    <row r="77" spans="1:6">
      <c r="A77" s="71"/>
      <c r="B77" s="2654" t="s">
        <v>1408</v>
      </c>
      <c r="C77" s="2654"/>
      <c r="D77" s="2654"/>
      <c r="E77" s="2654"/>
      <c r="F77" s="2655"/>
    </row>
    <row r="78" spans="1:6">
      <c r="A78" s="71"/>
      <c r="B78" s="2654" t="s">
        <v>942</v>
      </c>
      <c r="C78" s="2654"/>
      <c r="D78" s="2654"/>
      <c r="E78" s="2654"/>
      <c r="F78" s="2655"/>
    </row>
    <row r="79" spans="1:6">
      <c r="A79" s="71"/>
      <c r="B79" s="2654" t="s">
        <v>1409</v>
      </c>
      <c r="C79" s="2654"/>
      <c r="D79" s="2654"/>
      <c r="E79" s="2654"/>
      <c r="F79" s="2655"/>
    </row>
    <row r="80" spans="1:6">
      <c r="A80" s="71"/>
      <c r="B80" s="2654" t="s">
        <v>1410</v>
      </c>
      <c r="C80" s="2654"/>
      <c r="D80" s="2654"/>
      <c r="E80" s="2654"/>
      <c r="F80" s="2655"/>
    </row>
    <row r="81" spans="1:6">
      <c r="A81" s="71"/>
      <c r="B81" s="2654" t="s">
        <v>943</v>
      </c>
      <c r="C81" s="2654"/>
      <c r="D81" s="2654"/>
      <c r="E81" s="2654"/>
      <c r="F81" s="2655"/>
    </row>
    <row r="82" spans="1:6">
      <c r="A82" s="71"/>
      <c r="B82" s="2654" t="s">
        <v>1411</v>
      </c>
      <c r="C82" s="2654"/>
      <c r="D82" s="2654"/>
      <c r="E82" s="2654"/>
      <c r="F82" s="2655"/>
    </row>
    <row r="83" spans="1:6">
      <c r="A83" s="71"/>
      <c r="B83" s="2654" t="s">
        <v>1412</v>
      </c>
      <c r="C83" s="2654"/>
      <c r="D83" s="2654"/>
      <c r="E83" s="2654"/>
      <c r="F83" s="2655"/>
    </row>
    <row r="84" spans="1:6">
      <c r="A84" s="71"/>
      <c r="B84" s="2654" t="s">
        <v>944</v>
      </c>
      <c r="C84" s="2654"/>
      <c r="D84" s="2654"/>
      <c r="E84" s="2654"/>
      <c r="F84" s="2655"/>
    </row>
    <row r="85" spans="1:6">
      <c r="A85" s="71"/>
      <c r="B85" s="2654" t="s">
        <v>1413</v>
      </c>
      <c r="C85" s="2654"/>
      <c r="D85" s="2654"/>
      <c r="E85" s="2654"/>
      <c r="F85" s="2655"/>
    </row>
    <row r="86" spans="1:6">
      <c r="A86" s="71"/>
      <c r="B86" s="2654" t="s">
        <v>1414</v>
      </c>
      <c r="C86" s="2654"/>
      <c r="D86" s="2654"/>
      <c r="E86" s="2654"/>
      <c r="F86" s="2655"/>
    </row>
    <row r="87" spans="1:6">
      <c r="A87" s="71"/>
      <c r="B87" s="17"/>
      <c r="C87" s="17"/>
      <c r="D87" s="17"/>
      <c r="E87" s="17"/>
      <c r="F87" s="72"/>
    </row>
    <row r="88" spans="1:6">
      <c r="A88" s="86"/>
      <c r="B88" s="88" t="s">
        <v>1843</v>
      </c>
      <c r="C88" s="712" t="s">
        <v>1898</v>
      </c>
      <c r="D88" s="709"/>
      <c r="E88" s="709"/>
      <c r="F88" s="379" t="s">
        <v>1953</v>
      </c>
    </row>
    <row r="89" spans="1:6">
      <c r="A89" s="73"/>
      <c r="B89" s="76" t="s">
        <v>1846</v>
      </c>
      <c r="C89" s="377" t="s">
        <v>3230</v>
      </c>
      <c r="D89" s="707"/>
      <c r="E89" s="707"/>
      <c r="F89" s="257" t="s">
        <v>3231</v>
      </c>
    </row>
    <row r="90" spans="1:6">
      <c r="A90" s="71"/>
      <c r="B90" s="1672">
        <v>1</v>
      </c>
      <c r="C90" s="331" t="s">
        <v>1418</v>
      </c>
      <c r="D90" s="17"/>
      <c r="E90" s="356"/>
      <c r="F90" s="321"/>
    </row>
    <row r="91" spans="1:6" ht="93" customHeight="1">
      <c r="A91" s="71"/>
      <c r="B91" s="1672">
        <v>2</v>
      </c>
      <c r="C91" s="2707" t="s">
        <v>4296</v>
      </c>
      <c r="D91" s="2708"/>
      <c r="E91" s="2709"/>
      <c r="F91" s="321">
        <v>2137110</v>
      </c>
    </row>
    <row r="92" spans="1:6">
      <c r="A92" s="71"/>
      <c r="B92" s="1672">
        <v>3</v>
      </c>
      <c r="C92" s="1567"/>
      <c r="D92" s="1570"/>
      <c r="E92" s="1569"/>
      <c r="F92" s="321"/>
    </row>
    <row r="93" spans="1:6" ht="40.5" customHeight="1">
      <c r="A93" s="71"/>
      <c r="B93" s="1672">
        <v>4</v>
      </c>
      <c r="C93" s="2707" t="s">
        <v>4297</v>
      </c>
      <c r="D93" s="2708"/>
      <c r="E93" s="2709"/>
      <c r="F93" s="321">
        <v>500000</v>
      </c>
    </row>
    <row r="94" spans="1:6" ht="15" customHeight="1">
      <c r="A94" s="71"/>
      <c r="B94" s="1672">
        <v>5</v>
      </c>
      <c r="C94" s="1567"/>
      <c r="D94" s="1570"/>
      <c r="E94" s="1569"/>
      <c r="F94" s="321"/>
    </row>
    <row r="95" spans="1:6" ht="48" customHeight="1">
      <c r="A95" s="71"/>
      <c r="B95" s="1672">
        <v>6</v>
      </c>
      <c r="C95" s="2707" t="s">
        <v>4298</v>
      </c>
      <c r="D95" s="2708"/>
      <c r="E95" s="2709"/>
      <c r="F95" s="321">
        <v>28773</v>
      </c>
    </row>
    <row r="96" spans="1:6">
      <c r="A96" s="71"/>
      <c r="B96" s="1672">
        <v>7</v>
      </c>
      <c r="C96" s="1567"/>
      <c r="D96" s="1568"/>
      <c r="E96" s="1569"/>
      <c r="F96" s="321"/>
    </row>
    <row r="97" spans="1:88" ht="38.25" customHeight="1">
      <c r="A97" s="71"/>
      <c r="B97" s="1672">
        <v>8</v>
      </c>
      <c r="C97" s="2707" t="s">
        <v>4299</v>
      </c>
      <c r="D97" s="2708"/>
      <c r="E97" s="2709"/>
      <c r="F97" s="321">
        <v>209084</v>
      </c>
    </row>
    <row r="98" spans="1:88">
      <c r="A98" s="71"/>
      <c r="B98" s="1672">
        <v>9</v>
      </c>
      <c r="C98" s="1567"/>
      <c r="D98" s="1568"/>
      <c r="E98" s="1569"/>
      <c r="F98" s="321"/>
    </row>
    <row r="99" spans="1:88" ht="30.75" customHeight="1">
      <c r="A99" s="71"/>
      <c r="B99" s="1672">
        <v>10</v>
      </c>
      <c r="C99" s="2707" t="s">
        <v>4300</v>
      </c>
      <c r="D99" s="2708"/>
      <c r="E99" s="2709"/>
      <c r="F99" s="321">
        <v>5164</v>
      </c>
    </row>
    <row r="100" spans="1:88">
      <c r="A100" s="71"/>
      <c r="B100" s="1672">
        <v>11</v>
      </c>
      <c r="C100" s="1567"/>
      <c r="D100" s="1568"/>
      <c r="E100" s="1569"/>
      <c r="F100" s="321"/>
    </row>
    <row r="101" spans="1:88" ht="34.5" customHeight="1">
      <c r="A101" s="71"/>
      <c r="B101" s="1672">
        <v>12</v>
      </c>
      <c r="C101" s="2707" t="s">
        <v>4301</v>
      </c>
      <c r="D101" s="2708"/>
      <c r="E101" s="2709"/>
      <c r="F101" s="321">
        <v>124121</v>
      </c>
    </row>
    <row r="102" spans="1:88">
      <c r="A102" s="71"/>
      <c r="B102" s="1672">
        <v>13</v>
      </c>
      <c r="C102" s="1567"/>
      <c r="D102" s="1570"/>
      <c r="E102" s="1569"/>
      <c r="F102" s="321"/>
    </row>
    <row r="103" spans="1:88" ht="66" customHeight="1">
      <c r="A103" s="71"/>
      <c r="B103" s="1672">
        <v>14</v>
      </c>
      <c r="C103" s="2707" t="s">
        <v>5562</v>
      </c>
      <c r="D103" s="2708"/>
      <c r="E103" s="2709"/>
      <c r="F103" s="321">
        <v>204267</v>
      </c>
    </row>
    <row r="104" spans="1:88">
      <c r="A104" s="71"/>
      <c r="B104" s="1672">
        <v>15</v>
      </c>
      <c r="C104" s="1567"/>
      <c r="D104" s="1568"/>
      <c r="E104" s="1569"/>
      <c r="F104" s="321"/>
    </row>
    <row r="105" spans="1:88" ht="81.75" customHeight="1">
      <c r="A105" s="71"/>
      <c r="B105" s="1672">
        <v>16</v>
      </c>
      <c r="C105" s="2707" t="s">
        <v>5563</v>
      </c>
      <c r="D105" s="2708"/>
      <c r="E105" s="2709"/>
      <c r="F105" s="321">
        <v>4360429</v>
      </c>
    </row>
    <row r="106" spans="1:88">
      <c r="A106" s="71"/>
      <c r="B106" s="1672">
        <v>17</v>
      </c>
      <c r="C106" s="1567"/>
      <c r="D106" s="1570"/>
      <c r="E106" s="1569"/>
      <c r="F106" s="321"/>
    </row>
    <row r="107" spans="1:88" ht="33.75" customHeight="1">
      <c r="A107" s="71"/>
      <c r="B107" s="1672">
        <v>18</v>
      </c>
      <c r="C107" s="2707" t="s">
        <v>5564</v>
      </c>
      <c r="D107" s="2708"/>
      <c r="E107" s="2709"/>
      <c r="F107" s="321">
        <v>-62872</v>
      </c>
    </row>
    <row r="108" spans="1:88">
      <c r="A108" s="71"/>
      <c r="B108" s="1672">
        <v>19</v>
      </c>
      <c r="C108" s="1567"/>
      <c r="D108" s="1568"/>
      <c r="E108" s="1569"/>
      <c r="F108" s="321"/>
    </row>
    <row r="109" spans="1:88" ht="37.5" customHeight="1">
      <c r="A109" s="71"/>
      <c r="B109" s="1672">
        <v>20</v>
      </c>
      <c r="C109" s="2707" t="s">
        <v>5565</v>
      </c>
      <c r="D109" s="2711"/>
      <c r="E109" s="2709"/>
      <c r="F109" s="321">
        <v>477984</v>
      </c>
    </row>
    <row r="110" spans="1:88">
      <c r="A110" s="71"/>
      <c r="B110" s="1672">
        <v>21</v>
      </c>
      <c r="C110" s="1567"/>
      <c r="D110" s="1568"/>
      <c r="E110" s="1569"/>
      <c r="F110" s="321"/>
    </row>
    <row r="111" spans="1:88">
      <c r="A111" s="71"/>
      <c r="B111" s="1672">
        <v>22</v>
      </c>
      <c r="C111" s="2704" t="s">
        <v>5566</v>
      </c>
      <c r="D111" s="2705"/>
      <c r="E111" s="2706"/>
      <c r="F111" s="321">
        <f>2671376391-1289132075.39</f>
        <v>1382244315.6099999</v>
      </c>
      <c r="CJ111" s="9">
        <v>2671376392</v>
      </c>
    </row>
    <row r="112" spans="1:88">
      <c r="A112" s="71"/>
      <c r="B112" s="1672">
        <v>23</v>
      </c>
      <c r="C112" s="17"/>
      <c r="D112" s="17"/>
      <c r="E112" s="356"/>
      <c r="F112" s="321"/>
    </row>
    <row r="113" spans="1:88">
      <c r="A113" s="71"/>
      <c r="B113" s="1672">
        <v>24</v>
      </c>
      <c r="C113" s="2704" t="s">
        <v>5567</v>
      </c>
      <c r="D113" s="2705"/>
      <c r="E113" s="2706"/>
      <c r="F113" s="321">
        <v>-86086034</v>
      </c>
      <c r="CJ113" s="9">
        <v>-86086034</v>
      </c>
    </row>
    <row r="114" spans="1:88">
      <c r="A114" s="71"/>
      <c r="B114" s="1672">
        <v>25</v>
      </c>
      <c r="C114" s="1567"/>
      <c r="D114" s="1570"/>
      <c r="E114" s="1569"/>
      <c r="F114" s="321"/>
    </row>
    <row r="115" spans="1:88">
      <c r="A115" s="71"/>
      <c r="B115" s="1672">
        <v>26</v>
      </c>
      <c r="C115" s="2704" t="s">
        <v>5568</v>
      </c>
      <c r="D115" s="2705"/>
      <c r="E115" s="2706"/>
      <c r="F115" s="321">
        <v>404127268</v>
      </c>
      <c r="CJ115" s="9">
        <v>309000000</v>
      </c>
    </row>
    <row r="116" spans="1:88">
      <c r="A116" s="71"/>
      <c r="B116" s="1672">
        <v>27</v>
      </c>
      <c r="C116" s="331"/>
      <c r="D116" s="17"/>
      <c r="E116" s="356"/>
      <c r="F116" s="321"/>
    </row>
    <row r="117" spans="1:88">
      <c r="A117" s="71"/>
      <c r="B117" s="1672">
        <v>28</v>
      </c>
      <c r="C117" s="2704" t="s">
        <v>5569</v>
      </c>
      <c r="D117" s="2705"/>
      <c r="E117" s="2706"/>
      <c r="F117" s="321">
        <v>3049118</v>
      </c>
      <c r="CJ117" s="9">
        <v>41551878</v>
      </c>
    </row>
    <row r="118" spans="1:88">
      <c r="A118" s="71"/>
      <c r="B118" s="1672">
        <v>29</v>
      </c>
      <c r="C118" s="1567"/>
      <c r="D118" s="1570"/>
      <c r="E118" s="1569"/>
      <c r="F118" s="321"/>
    </row>
    <row r="119" spans="1:88">
      <c r="A119" s="71"/>
      <c r="B119" s="1672">
        <v>30</v>
      </c>
      <c r="C119" s="2704"/>
      <c r="D119" s="2705"/>
      <c r="E119" s="2706"/>
      <c r="F119" s="321"/>
      <c r="CJ119" s="9">
        <v>445188</v>
      </c>
    </row>
    <row r="120" spans="1:88">
      <c r="A120" s="71"/>
      <c r="B120" s="1672">
        <v>31</v>
      </c>
      <c r="C120" s="1567"/>
      <c r="D120" s="1568"/>
      <c r="E120" s="1569"/>
      <c r="F120" s="321"/>
    </row>
    <row r="121" spans="1:88">
      <c r="A121" s="71"/>
      <c r="B121" s="1672">
        <v>32</v>
      </c>
      <c r="C121" s="2704"/>
      <c r="D121" s="2705"/>
      <c r="E121" s="2706"/>
      <c r="F121" s="321"/>
      <c r="CJ121" s="9">
        <v>3884811</v>
      </c>
    </row>
    <row r="122" spans="1:88">
      <c r="A122" s="71"/>
      <c r="B122" s="1672">
        <v>33</v>
      </c>
      <c r="C122" s="1567"/>
      <c r="D122" s="1568"/>
      <c r="E122" s="1569"/>
      <c r="F122" s="321"/>
    </row>
    <row r="123" spans="1:88">
      <c r="A123" s="71"/>
      <c r="B123" s="1672">
        <v>34</v>
      </c>
      <c r="C123" s="2704"/>
      <c r="D123" s="2705"/>
      <c r="E123" s="2706"/>
      <c r="F123" s="321"/>
      <c r="CJ123" s="9">
        <v>15715051</v>
      </c>
    </row>
    <row r="124" spans="1:88">
      <c r="A124" s="71"/>
      <c r="B124" s="1672">
        <v>35</v>
      </c>
      <c r="C124" s="1567"/>
      <c r="D124" s="1568"/>
      <c r="E124" s="1569"/>
      <c r="F124" s="321"/>
    </row>
    <row r="125" spans="1:88">
      <c r="A125" s="71"/>
      <c r="B125" s="1672">
        <v>36</v>
      </c>
      <c r="C125" s="17"/>
      <c r="D125" s="17"/>
      <c r="E125" s="17"/>
      <c r="F125" s="321"/>
    </row>
    <row r="126" spans="1:88" ht="15.75" thickBot="1">
      <c r="A126" s="339"/>
      <c r="B126" s="1933">
        <v>37</v>
      </c>
      <c r="C126" s="312"/>
      <c r="D126" s="634" t="s">
        <v>1255</v>
      </c>
      <c r="E126" s="312"/>
      <c r="F126" s="309">
        <f>SUM(F91:F123)</f>
        <v>1711318727.6099999</v>
      </c>
    </row>
    <row r="127" spans="1:88" s="888" customFormat="1">
      <c r="A127" s="886"/>
      <c r="B127" s="886"/>
      <c r="C127" s="886"/>
      <c r="D127" s="886"/>
      <c r="E127" s="1044"/>
      <c r="F127" s="1044"/>
    </row>
    <row r="129" spans="1:6">
      <c r="B129" s="2703" t="s">
        <v>1419</v>
      </c>
      <c r="C129" s="2703"/>
      <c r="D129" s="2703"/>
    </row>
    <row r="130" spans="1:6">
      <c r="A130" s="17"/>
      <c r="B130" s="2652" t="s">
        <v>5560</v>
      </c>
      <c r="C130" s="2652"/>
      <c r="D130" s="2652"/>
      <c r="E130" s="2652"/>
      <c r="F130" s="2652"/>
    </row>
  </sheetData>
  <mergeCells count="53">
    <mergeCell ref="C119:E119"/>
    <mergeCell ref="C121:E121"/>
    <mergeCell ref="C123:E123"/>
    <mergeCell ref="C103:E103"/>
    <mergeCell ref="C105:E105"/>
    <mergeCell ref="C107:E107"/>
    <mergeCell ref="C109:E109"/>
    <mergeCell ref="C111:E111"/>
    <mergeCell ref="B17:F17"/>
    <mergeCell ref="B5:F5"/>
    <mergeCell ref="B6:F6"/>
    <mergeCell ref="B7:F7"/>
    <mergeCell ref="B8:F8"/>
    <mergeCell ref="B13:F13"/>
    <mergeCell ref="B14:F14"/>
    <mergeCell ref="B15:F15"/>
    <mergeCell ref="B16:F16"/>
    <mergeCell ref="B9:F9"/>
    <mergeCell ref="B10:F10"/>
    <mergeCell ref="B11:F11"/>
    <mergeCell ref="B12:F12"/>
    <mergeCell ref="B18:F18"/>
    <mergeCell ref="B19:F19"/>
    <mergeCell ref="B20:F20"/>
    <mergeCell ref="B86:F86"/>
    <mergeCell ref="B80:F80"/>
    <mergeCell ref="B81:F81"/>
    <mergeCell ref="B82:F82"/>
    <mergeCell ref="B77:F77"/>
    <mergeCell ref="B78:F78"/>
    <mergeCell ref="B79:F79"/>
    <mergeCell ref="B71:F71"/>
    <mergeCell ref="B64:D64"/>
    <mergeCell ref="B65:F65"/>
    <mergeCell ref="B83:F83"/>
    <mergeCell ref="B84:F84"/>
    <mergeCell ref="B85:F85"/>
    <mergeCell ref="B130:F130"/>
    <mergeCell ref="B72:F72"/>
    <mergeCell ref="B73:F73"/>
    <mergeCell ref="B74:F74"/>
    <mergeCell ref="B75:F75"/>
    <mergeCell ref="B76:F76"/>
    <mergeCell ref="B129:D129"/>
    <mergeCell ref="C113:E113"/>
    <mergeCell ref="C91:E91"/>
    <mergeCell ref="C93:E93"/>
    <mergeCell ref="C95:E95"/>
    <mergeCell ref="C97:E97"/>
    <mergeCell ref="C99:E99"/>
    <mergeCell ref="C101:E101"/>
    <mergeCell ref="C115:E115"/>
    <mergeCell ref="C117:E117"/>
  </mergeCells>
  <printOptions horizontalCentered="1" verticalCentered="1"/>
  <pageMargins left="0.5" right="0.5" top="0.5" bottom="0.5" header="0.5" footer="0.5"/>
  <pageSetup scale="50" fitToHeight="2" orientation="portrait" horizontalDpi="300" verticalDpi="300" r:id="rId1"/>
  <headerFooter alignWithMargins="0"/>
  <rowBreaks count="1" manualBreakCount="1">
    <brk id="65"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8"/>
  <dimension ref="A1:AX199"/>
  <sheetViews>
    <sheetView defaultGridColor="0" view="pageBreakPreview" colorId="22" zoomScale="60" zoomScaleNormal="85" workbookViewId="0">
      <selection activeCell="C41" sqref="C41"/>
    </sheetView>
  </sheetViews>
  <sheetFormatPr defaultColWidth="9.6640625" defaultRowHeight="15"/>
  <cols>
    <col min="1" max="1" width="4.6640625" style="9" customWidth="1"/>
    <col min="2" max="2" width="35.6640625" style="9" customWidth="1"/>
    <col min="3" max="3" width="21.5546875" style="9" customWidth="1"/>
    <col min="4" max="5" width="20.6640625" style="9" customWidth="1"/>
    <col min="6" max="16384" width="9.6640625" style="9"/>
  </cols>
  <sheetData>
    <row r="1" spans="1:50">
      <c r="A1" s="29" t="s">
        <v>5592</v>
      </c>
      <c r="B1" s="65"/>
      <c r="C1" s="246" t="s">
        <v>3512</v>
      </c>
      <c r="D1" s="1926" t="s">
        <v>1917</v>
      </c>
      <c r="E1" s="454" t="s">
        <v>1918</v>
      </c>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row>
    <row r="2" spans="1:50">
      <c r="A2" s="71" t="str">
        <f>'Data Sheet'!$C$25</f>
        <v xml:space="preserve"> Niagara Mohawk Power Corporation </v>
      </c>
      <c r="B2" s="17"/>
      <c r="C2" s="97" t="s">
        <v>5605</v>
      </c>
      <c r="D2" s="694" t="s">
        <v>3535</v>
      </c>
      <c r="E2" s="254" t="s">
        <v>1904</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row>
    <row r="3" spans="1:50" ht="15" customHeight="1">
      <c r="A3" s="73"/>
      <c r="B3" s="76"/>
      <c r="C3" s="104" t="s">
        <v>5616</v>
      </c>
      <c r="D3" s="754" t="str">
        <f>'Data Sheet'!$C$40</f>
        <v>June 1, 2015</v>
      </c>
      <c r="E3" s="257" t="str">
        <f>'Data Sheet'!$C$38</f>
        <v>December 31, 2014</v>
      </c>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row>
    <row r="4" spans="1:50" ht="15" customHeight="1">
      <c r="A4" s="247" t="s">
        <v>3869</v>
      </c>
      <c r="B4" s="248"/>
      <c r="C4" s="248"/>
      <c r="D4" s="248"/>
      <c r="E4" s="249"/>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row>
    <row r="5" spans="1:50">
      <c r="A5" s="2651" t="s">
        <v>3870</v>
      </c>
      <c r="B5" s="2649"/>
      <c r="C5" s="2649"/>
      <c r="D5" s="2649"/>
      <c r="E5" s="2650"/>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row>
    <row r="6" spans="1:50">
      <c r="A6" s="2646" t="s">
        <v>122</v>
      </c>
      <c r="B6" s="2647"/>
      <c r="C6" s="2647"/>
      <c r="D6" s="2647"/>
      <c r="E6" s="2643"/>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row>
    <row r="7" spans="1:50">
      <c r="A7" s="2646" t="s">
        <v>121</v>
      </c>
      <c r="B7" s="2647"/>
      <c r="C7" s="2647"/>
      <c r="D7" s="2647"/>
      <c r="E7" s="2643"/>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row>
    <row r="8" spans="1:50">
      <c r="A8" s="2653"/>
      <c r="B8" s="2694"/>
      <c r="C8" s="2694"/>
      <c r="D8" s="2694"/>
      <c r="E8" s="2655"/>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row>
    <row r="9" spans="1:50">
      <c r="A9" s="71"/>
      <c r="B9" s="17"/>
      <c r="C9" s="17"/>
      <c r="D9" s="17"/>
      <c r="E9" s="72"/>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row>
    <row r="10" spans="1:50">
      <c r="A10" s="86"/>
      <c r="B10" s="89"/>
      <c r="C10" s="88"/>
      <c r="D10" s="88"/>
      <c r="E10" s="379" t="s">
        <v>1949</v>
      </c>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1:50">
      <c r="A11" s="255" t="s">
        <v>1843</v>
      </c>
      <c r="B11" s="78" t="s">
        <v>3516</v>
      </c>
      <c r="C11" s="68"/>
      <c r="D11" s="68"/>
      <c r="E11" s="254" t="s">
        <v>2684</v>
      </c>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row>
    <row r="12" spans="1:50">
      <c r="A12" s="256" t="s">
        <v>1846</v>
      </c>
      <c r="B12" s="363" t="s">
        <v>3230</v>
      </c>
      <c r="C12" s="68"/>
      <c r="D12" s="74"/>
      <c r="E12" s="257" t="s">
        <v>3231</v>
      </c>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row>
    <row r="13" spans="1:50">
      <c r="A13" s="388" t="s">
        <v>1851</v>
      </c>
      <c r="B13" s="88"/>
      <c r="C13" s="88"/>
      <c r="D13" s="88"/>
      <c r="E13" s="355"/>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row>
    <row r="14" spans="1:50">
      <c r="A14" s="315" t="s">
        <v>1852</v>
      </c>
      <c r="B14" s="17"/>
      <c r="C14" s="17"/>
      <c r="D14" s="17"/>
      <c r="E14" s="321"/>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row>
    <row r="15" spans="1:50">
      <c r="A15" s="315" t="s">
        <v>1853</v>
      </c>
      <c r="B15" s="17"/>
      <c r="C15" s="17"/>
      <c r="D15" s="17"/>
      <c r="E15" s="321"/>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row>
    <row r="16" spans="1:50">
      <c r="A16" s="315" t="s">
        <v>1854</v>
      </c>
      <c r="B16" s="17"/>
      <c r="C16" s="17"/>
      <c r="D16" s="17"/>
      <c r="E16" s="321"/>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row>
    <row r="17" spans="1:50">
      <c r="A17" s="315" t="s">
        <v>1855</v>
      </c>
      <c r="B17" s="17"/>
      <c r="C17" s="17"/>
      <c r="D17" s="17"/>
      <c r="E17" s="321"/>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row>
    <row r="18" spans="1:50">
      <c r="A18" s="315" t="s">
        <v>1856</v>
      </c>
      <c r="B18" s="17"/>
      <c r="C18" s="17"/>
      <c r="D18" s="17"/>
      <c r="E18" s="321"/>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row>
    <row r="19" spans="1:50">
      <c r="A19" s="315" t="s">
        <v>1857</v>
      </c>
      <c r="B19" s="17"/>
      <c r="C19" s="17"/>
      <c r="D19" s="17"/>
      <c r="E19" s="321"/>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row>
    <row r="20" spans="1:50">
      <c r="A20" s="315" t="s">
        <v>1858</v>
      </c>
      <c r="B20" s="17"/>
      <c r="C20" s="17"/>
      <c r="D20" s="17"/>
      <c r="E20" s="321"/>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row>
    <row r="21" spans="1:50">
      <c r="A21" s="315" t="s">
        <v>1859</v>
      </c>
      <c r="B21" s="17"/>
      <c r="C21" s="17"/>
      <c r="D21" s="17"/>
      <c r="E21" s="321"/>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row>
    <row r="22" spans="1:50">
      <c r="A22" s="315" t="s">
        <v>1860</v>
      </c>
      <c r="B22" s="17"/>
      <c r="C22" s="17"/>
      <c r="D22" s="17"/>
      <c r="E22" s="321"/>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row>
    <row r="23" spans="1:50">
      <c r="A23" s="315" t="s">
        <v>1861</v>
      </c>
      <c r="B23" s="17"/>
      <c r="C23" s="17"/>
      <c r="D23" s="17"/>
      <c r="E23" s="321"/>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row>
    <row r="24" spans="1:50">
      <c r="A24" s="315" t="s">
        <v>1862</v>
      </c>
      <c r="B24" s="17"/>
      <c r="C24" s="17"/>
      <c r="D24" s="17"/>
      <c r="E24" s="321"/>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row>
    <row r="25" spans="1:50">
      <c r="A25" s="315" t="s">
        <v>1863</v>
      </c>
      <c r="B25" s="17"/>
      <c r="C25" s="17"/>
      <c r="D25" s="17"/>
      <c r="E25" s="321"/>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row>
    <row r="26" spans="1:50">
      <c r="A26" s="315" t="s">
        <v>1864</v>
      </c>
      <c r="B26" s="17"/>
      <c r="C26" s="17"/>
      <c r="D26" s="17"/>
      <c r="E26" s="321"/>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row>
    <row r="27" spans="1:50">
      <c r="A27" s="315" t="s">
        <v>1865</v>
      </c>
      <c r="B27" s="17"/>
      <c r="C27" s="17"/>
      <c r="D27" s="17"/>
      <c r="E27" s="321"/>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row>
    <row r="28" spans="1:50">
      <c r="A28" s="315" t="s">
        <v>1866</v>
      </c>
      <c r="B28" s="17"/>
      <c r="C28" s="17"/>
      <c r="D28" s="17"/>
      <c r="E28" s="321"/>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row>
    <row r="29" spans="1:50">
      <c r="A29" s="315" t="s">
        <v>1867</v>
      </c>
      <c r="B29" s="17"/>
      <c r="C29" s="17"/>
      <c r="D29" s="17"/>
      <c r="E29" s="321"/>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row>
    <row r="30" spans="1:50">
      <c r="A30" s="315" t="s">
        <v>1868</v>
      </c>
      <c r="B30" s="17"/>
      <c r="C30" s="17"/>
      <c r="D30" s="17"/>
      <c r="E30" s="321"/>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row>
    <row r="31" spans="1:50">
      <c r="A31" s="315" t="s">
        <v>1869</v>
      </c>
      <c r="B31" s="17"/>
      <c r="C31" s="17"/>
      <c r="D31" s="17"/>
      <c r="E31" s="321"/>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row>
    <row r="32" spans="1:50">
      <c r="A32" s="315" t="s">
        <v>1870</v>
      </c>
      <c r="B32" s="76"/>
      <c r="C32" s="76"/>
      <c r="D32" s="76"/>
      <c r="E32" s="322"/>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row>
    <row r="33" spans="1:50">
      <c r="A33" s="316" t="s">
        <v>638</v>
      </c>
      <c r="B33" s="298"/>
      <c r="C33" s="298" t="s">
        <v>205</v>
      </c>
      <c r="D33" s="298"/>
      <c r="E33" s="300">
        <f>SUM(E13:E32)</f>
        <v>0</v>
      </c>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row>
    <row r="34" spans="1:50">
      <c r="A34" s="247" t="s">
        <v>3517</v>
      </c>
      <c r="B34" s="248"/>
      <c r="C34" s="248"/>
      <c r="D34" s="248"/>
      <c r="E34" s="249"/>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row>
    <row r="35" spans="1:50">
      <c r="A35" s="2651" t="s">
        <v>3518</v>
      </c>
      <c r="B35" s="2649"/>
      <c r="C35" s="2649"/>
      <c r="D35" s="2649"/>
      <c r="E35" s="252"/>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row>
    <row r="36" spans="1:50">
      <c r="A36" s="2646" t="s">
        <v>945</v>
      </c>
      <c r="B36" s="2647"/>
      <c r="C36" s="2647"/>
      <c r="D36" s="2647"/>
      <c r="E36" s="252"/>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row>
    <row r="37" spans="1:50">
      <c r="A37" s="2646" t="s">
        <v>119</v>
      </c>
      <c r="B37" s="2647"/>
      <c r="C37" s="2647"/>
      <c r="D37" s="2647"/>
      <c r="E37" s="252"/>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row>
    <row r="38" spans="1:50">
      <c r="A38" s="2653" t="s">
        <v>120</v>
      </c>
      <c r="B38" s="2694"/>
      <c r="C38" s="2694"/>
      <c r="D38" s="2694"/>
      <c r="E38" s="72"/>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row>
    <row r="39" spans="1:50">
      <c r="A39" s="71"/>
      <c r="B39" s="17"/>
      <c r="C39" s="17"/>
      <c r="D39" s="17"/>
      <c r="E39" s="72"/>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row>
    <row r="40" spans="1:50">
      <c r="A40" s="86"/>
      <c r="B40" s="89"/>
      <c r="C40" s="88"/>
      <c r="D40" s="88"/>
      <c r="E40" s="379" t="s">
        <v>1949</v>
      </c>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row>
    <row r="41" spans="1:50">
      <c r="A41" s="255" t="s">
        <v>1843</v>
      </c>
      <c r="B41" s="328" t="s">
        <v>3519</v>
      </c>
      <c r="C41" s="17"/>
      <c r="D41" s="17"/>
      <c r="E41" s="254" t="s">
        <v>2684</v>
      </c>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row>
    <row r="42" spans="1:50">
      <c r="A42" s="256" t="s">
        <v>1846</v>
      </c>
      <c r="B42" s="377" t="s">
        <v>3520</v>
      </c>
      <c r="C42" s="76"/>
      <c r="D42" s="76"/>
      <c r="E42" s="257" t="s">
        <v>3231</v>
      </c>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row>
    <row r="43" spans="1:50">
      <c r="A43" s="255" t="s">
        <v>1851</v>
      </c>
      <c r="B43" s="97"/>
      <c r="C43" s="17"/>
      <c r="D43" s="17"/>
      <c r="E43" s="320"/>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row>
    <row r="44" spans="1:50">
      <c r="A44" s="255" t="s">
        <v>1852</v>
      </c>
      <c r="B44" s="97"/>
      <c r="C44" s="17"/>
      <c r="D44" s="17"/>
      <c r="E44" s="321"/>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row>
    <row r="45" spans="1:50">
      <c r="A45" s="255" t="s">
        <v>1853</v>
      </c>
      <c r="B45" s="97"/>
      <c r="C45" s="17"/>
      <c r="D45" s="17"/>
      <c r="E45" s="321"/>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row>
    <row r="46" spans="1:50">
      <c r="A46" s="255" t="s">
        <v>1854</v>
      </c>
      <c r="B46" s="97"/>
      <c r="C46" s="17"/>
      <c r="D46" s="17"/>
      <c r="E46" s="321"/>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row>
    <row r="47" spans="1:50">
      <c r="A47" s="255" t="s">
        <v>1855</v>
      </c>
      <c r="B47" s="97"/>
      <c r="C47" s="17"/>
      <c r="D47" s="17"/>
      <c r="E47" s="321"/>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row>
    <row r="48" spans="1:50">
      <c r="A48" s="255" t="s">
        <v>1856</v>
      </c>
      <c r="B48" s="97"/>
      <c r="C48" s="17"/>
      <c r="D48" s="17"/>
      <c r="E48" s="321"/>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row>
    <row r="49" spans="1:50">
      <c r="A49" s="255" t="s">
        <v>1857</v>
      </c>
      <c r="B49" s="97"/>
      <c r="C49" s="17"/>
      <c r="D49" s="17"/>
      <c r="E49" s="321"/>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row>
    <row r="50" spans="1:50">
      <c r="A50" s="255" t="s">
        <v>1858</v>
      </c>
      <c r="B50" s="97"/>
      <c r="C50" s="17"/>
      <c r="D50" s="17"/>
      <c r="E50" s="321"/>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row>
    <row r="51" spans="1:50">
      <c r="A51" s="255" t="s">
        <v>1859</v>
      </c>
      <c r="B51" s="97"/>
      <c r="C51" s="17"/>
      <c r="D51" s="17"/>
      <c r="E51" s="321"/>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row>
    <row r="52" spans="1:50">
      <c r="A52" s="255" t="s">
        <v>1860</v>
      </c>
      <c r="B52" s="97"/>
      <c r="C52" s="17"/>
      <c r="D52" s="17"/>
      <c r="E52" s="321"/>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row>
    <row r="53" spans="1:50">
      <c r="A53" s="255">
        <v>11</v>
      </c>
      <c r="B53" s="97"/>
      <c r="C53" s="17"/>
      <c r="D53" s="17"/>
      <c r="E53" s="321"/>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row>
    <row r="54" spans="1:50">
      <c r="A54" s="255">
        <v>12</v>
      </c>
      <c r="B54" s="97"/>
      <c r="C54" s="17"/>
      <c r="D54" s="17"/>
      <c r="E54" s="321"/>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row>
    <row r="55" spans="1:50">
      <c r="A55" s="255">
        <v>13</v>
      </c>
      <c r="B55" s="97"/>
      <c r="C55" s="17"/>
      <c r="D55" s="17"/>
      <c r="E55" s="321"/>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row>
    <row r="56" spans="1:50">
      <c r="A56" s="255">
        <v>14</v>
      </c>
      <c r="B56" s="97"/>
      <c r="C56" s="17"/>
      <c r="D56" s="17"/>
      <c r="E56" s="321"/>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row>
    <row r="57" spans="1:50">
      <c r="A57" s="255">
        <v>15</v>
      </c>
      <c r="B57" s="97"/>
      <c r="C57" s="17"/>
      <c r="D57" s="17"/>
      <c r="E57" s="321"/>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row>
    <row r="58" spans="1:50">
      <c r="A58" s="255">
        <v>16</v>
      </c>
      <c r="B58" s="97"/>
      <c r="C58" s="17"/>
      <c r="D58" s="17"/>
      <c r="E58" s="321"/>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row>
    <row r="59" spans="1:50">
      <c r="A59" s="255">
        <v>17</v>
      </c>
      <c r="B59" s="97"/>
      <c r="C59" s="17"/>
      <c r="D59" s="17"/>
      <c r="E59" s="321"/>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row>
    <row r="60" spans="1:50">
      <c r="A60" s="255">
        <v>18</v>
      </c>
      <c r="B60" s="97"/>
      <c r="C60" s="17"/>
      <c r="D60" s="17"/>
      <c r="E60" s="321"/>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row>
    <row r="61" spans="1:50">
      <c r="A61" s="255">
        <v>19</v>
      </c>
      <c r="B61" s="97"/>
      <c r="C61" s="17"/>
      <c r="D61" s="17"/>
      <c r="E61" s="321"/>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row>
    <row r="62" spans="1:50">
      <c r="A62" s="255">
        <v>20</v>
      </c>
      <c r="B62" s="97"/>
      <c r="C62" s="17"/>
      <c r="D62" s="17"/>
      <c r="E62" s="321"/>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row>
    <row r="63" spans="1:50" ht="15.75" thickBot="1">
      <c r="A63" s="323">
        <v>21</v>
      </c>
      <c r="B63" s="312"/>
      <c r="C63" s="312" t="s">
        <v>205</v>
      </c>
      <c r="D63" s="312"/>
      <c r="E63" s="309">
        <f>SUM(E43:E62)</f>
        <v>0</v>
      </c>
    </row>
    <row r="64" spans="1:50">
      <c r="A64" s="17"/>
      <c r="B64" s="17"/>
      <c r="C64" s="17"/>
      <c r="D64" s="17"/>
      <c r="E64" s="17"/>
    </row>
    <row r="65" spans="1:5">
      <c r="A65" s="2654" t="s">
        <v>3521</v>
      </c>
      <c r="B65" s="2654"/>
      <c r="C65" s="17"/>
      <c r="D65" s="17"/>
      <c r="E65" s="314" t="s">
        <v>3522</v>
      </c>
    </row>
    <row r="66" spans="1:5">
      <c r="A66" s="2652" t="s">
        <v>3523</v>
      </c>
      <c r="B66" s="2652"/>
      <c r="C66" s="2652"/>
      <c r="D66" s="2652"/>
      <c r="E66" s="2652"/>
    </row>
    <row r="67" spans="1:5">
      <c r="A67" s="68"/>
      <c r="B67" s="68"/>
      <c r="C67" s="68"/>
      <c r="D67" s="68"/>
      <c r="E67" s="420"/>
    </row>
    <row r="68" spans="1:5">
      <c r="A68" s="68"/>
      <c r="B68" s="68"/>
      <c r="C68" s="68"/>
      <c r="D68" s="68"/>
      <c r="E68" s="420"/>
    </row>
    <row r="69" spans="1:5">
      <c r="A69" s="17"/>
      <c r="B69" s="17"/>
      <c r="C69" s="17"/>
      <c r="D69" s="17"/>
      <c r="E69" s="17"/>
    </row>
    <row r="70" spans="1:5">
      <c r="A70" s="17"/>
      <c r="B70" s="17"/>
      <c r="C70" s="17"/>
      <c r="D70" s="17"/>
      <c r="E70" s="17"/>
    </row>
    <row r="71" spans="1:5" ht="15.75">
      <c r="A71" s="70" t="s">
        <v>614</v>
      </c>
      <c r="B71" s="68"/>
      <c r="C71" s="68"/>
      <c r="D71" s="68"/>
      <c r="E71" s="68"/>
    </row>
    <row r="72" spans="1:5">
      <c r="A72" s="17"/>
      <c r="B72" s="17"/>
      <c r="C72" s="17"/>
      <c r="D72" s="17"/>
      <c r="E72" s="17"/>
    </row>
    <row r="73" spans="1:5">
      <c r="A73" s="17"/>
      <c r="B73" s="17"/>
      <c r="C73" s="17"/>
      <c r="D73" s="746"/>
    </row>
    <row r="74" spans="1:5" ht="15.75" thickBot="1">
      <c r="A74" s="17" t="str">
        <f>'Data Sheet'!$C$25</f>
        <v xml:space="preserve"> Niagara Mohawk Power Corporation </v>
      </c>
      <c r="B74" s="17"/>
      <c r="C74" s="17"/>
      <c r="D74" s="746" t="str">
        <f>'Data Sheet'!$C$40</f>
        <v>June 1, 2015</v>
      </c>
      <c r="E74" s="1760" t="str">
        <f>'Data Sheet'!$C$38</f>
        <v>December 31, 2014</v>
      </c>
    </row>
    <row r="75" spans="1:5">
      <c r="A75" s="29"/>
      <c r="B75" s="65"/>
      <c r="C75" s="65"/>
      <c r="D75" s="65"/>
      <c r="E75" s="66"/>
    </row>
    <row r="76" spans="1:5">
      <c r="A76" s="359" t="s">
        <v>3524</v>
      </c>
      <c r="B76" s="68"/>
      <c r="C76" s="68"/>
      <c r="D76" s="68"/>
      <c r="E76" s="69"/>
    </row>
    <row r="77" spans="1:5">
      <c r="A77" s="71"/>
      <c r="B77" s="17"/>
      <c r="C77" s="17"/>
      <c r="D77" s="17"/>
      <c r="E77" s="72"/>
    </row>
    <row r="78" spans="1:5">
      <c r="A78" s="86"/>
      <c r="B78" s="89"/>
      <c r="C78" s="88"/>
      <c r="D78" s="88"/>
      <c r="E78" s="379" t="s">
        <v>1949</v>
      </c>
    </row>
    <row r="79" spans="1:5">
      <c r="A79" s="255" t="s">
        <v>1843</v>
      </c>
      <c r="B79" s="78" t="s">
        <v>3516</v>
      </c>
      <c r="C79" s="68"/>
      <c r="D79" s="68"/>
      <c r="E79" s="254" t="s">
        <v>2684</v>
      </c>
    </row>
    <row r="80" spans="1:5">
      <c r="A80" s="256" t="s">
        <v>1846</v>
      </c>
      <c r="B80" s="363" t="s">
        <v>3230</v>
      </c>
      <c r="C80" s="68"/>
      <c r="D80" s="74"/>
      <c r="E80" s="257" t="s">
        <v>3231</v>
      </c>
    </row>
    <row r="81" spans="1:5">
      <c r="A81" s="388" t="s">
        <v>1851</v>
      </c>
      <c r="B81" s="88"/>
      <c r="C81" s="88"/>
      <c r="D81" s="88"/>
      <c r="E81" s="355"/>
    </row>
    <row r="82" spans="1:5">
      <c r="A82" s="315" t="s">
        <v>1852</v>
      </c>
      <c r="B82" s="17"/>
      <c r="C82" s="17"/>
      <c r="D82" s="17"/>
      <c r="E82" s="321"/>
    </row>
    <row r="83" spans="1:5">
      <c r="A83" s="315" t="s">
        <v>1853</v>
      </c>
      <c r="B83" s="17"/>
      <c r="C83" s="17"/>
      <c r="D83" s="17"/>
      <c r="E83" s="321"/>
    </row>
    <row r="84" spans="1:5">
      <c r="A84" s="315" t="s">
        <v>1854</v>
      </c>
      <c r="B84" s="17"/>
      <c r="C84" s="17"/>
      <c r="D84" s="17"/>
      <c r="E84" s="321"/>
    </row>
    <row r="85" spans="1:5">
      <c r="A85" s="315" t="s">
        <v>1855</v>
      </c>
      <c r="B85" s="17"/>
      <c r="C85" s="17"/>
      <c r="D85" s="17"/>
      <c r="E85" s="321"/>
    </row>
    <row r="86" spans="1:5">
      <c r="A86" s="315" t="s">
        <v>1856</v>
      </c>
      <c r="B86" s="17"/>
      <c r="C86" s="17"/>
      <c r="D86" s="17"/>
      <c r="E86" s="321"/>
    </row>
    <row r="87" spans="1:5">
      <c r="A87" s="315" t="s">
        <v>1857</v>
      </c>
      <c r="B87" s="17"/>
      <c r="C87" s="17"/>
      <c r="D87" s="17"/>
      <c r="E87" s="321"/>
    </row>
    <row r="88" spans="1:5">
      <c r="A88" s="315" t="s">
        <v>1858</v>
      </c>
      <c r="B88" s="17"/>
      <c r="C88" s="17"/>
      <c r="D88" s="17"/>
      <c r="E88" s="321"/>
    </row>
    <row r="89" spans="1:5">
      <c r="A89" s="315" t="s">
        <v>1859</v>
      </c>
      <c r="B89" s="17"/>
      <c r="C89" s="17"/>
      <c r="D89" s="17"/>
      <c r="E89" s="321"/>
    </row>
    <row r="90" spans="1:5">
      <c r="A90" s="315" t="s">
        <v>1860</v>
      </c>
      <c r="B90" s="17"/>
      <c r="C90" s="17"/>
      <c r="D90" s="17"/>
      <c r="E90" s="321"/>
    </row>
    <row r="91" spans="1:5">
      <c r="A91" s="315" t="s">
        <v>1861</v>
      </c>
      <c r="B91" s="17"/>
      <c r="C91" s="17"/>
      <c r="D91" s="17"/>
      <c r="E91" s="321"/>
    </row>
    <row r="92" spans="1:5">
      <c r="A92" s="315" t="s">
        <v>1862</v>
      </c>
      <c r="B92" s="17"/>
      <c r="C92" s="17"/>
      <c r="D92" s="17"/>
      <c r="E92" s="321"/>
    </row>
    <row r="93" spans="1:5">
      <c r="A93" s="315" t="s">
        <v>1863</v>
      </c>
      <c r="B93" s="17"/>
      <c r="C93" s="17"/>
      <c r="D93" s="17"/>
      <c r="E93" s="321"/>
    </row>
    <row r="94" spans="1:5">
      <c r="A94" s="315" t="s">
        <v>1864</v>
      </c>
      <c r="B94" s="17"/>
      <c r="C94" s="17"/>
      <c r="D94" s="17"/>
      <c r="E94" s="321"/>
    </row>
    <row r="95" spans="1:5">
      <c r="A95" s="315" t="s">
        <v>1865</v>
      </c>
      <c r="B95" s="17"/>
      <c r="C95" s="17"/>
      <c r="D95" s="17"/>
      <c r="E95" s="321"/>
    </row>
    <row r="96" spans="1:5">
      <c r="A96" s="315" t="s">
        <v>1866</v>
      </c>
      <c r="B96" s="17"/>
      <c r="C96" s="17"/>
      <c r="D96" s="17"/>
      <c r="E96" s="321"/>
    </row>
    <row r="97" spans="1:5">
      <c r="A97" s="315" t="s">
        <v>1867</v>
      </c>
      <c r="B97" s="17"/>
      <c r="C97" s="17"/>
      <c r="D97" s="17"/>
      <c r="E97" s="321"/>
    </row>
    <row r="98" spans="1:5">
      <c r="A98" s="315" t="s">
        <v>1868</v>
      </c>
      <c r="B98" s="17"/>
      <c r="C98" s="17"/>
      <c r="D98" s="17"/>
      <c r="E98" s="321"/>
    </row>
    <row r="99" spans="1:5">
      <c r="A99" s="315" t="s">
        <v>1869</v>
      </c>
      <c r="B99" s="17"/>
      <c r="C99" s="17"/>
      <c r="D99" s="17"/>
      <c r="E99" s="321"/>
    </row>
    <row r="100" spans="1:5">
      <c r="A100" s="315" t="s">
        <v>1870</v>
      </c>
      <c r="B100" s="76"/>
      <c r="C100" s="76"/>
      <c r="D100" s="76"/>
      <c r="E100" s="322"/>
    </row>
    <row r="101" spans="1:5">
      <c r="A101" s="316" t="s">
        <v>638</v>
      </c>
      <c r="B101" s="298"/>
      <c r="C101" s="298" t="s">
        <v>205</v>
      </c>
      <c r="D101" s="298"/>
      <c r="E101" s="300">
        <f>SUM(E81:E100)</f>
        <v>0</v>
      </c>
    </row>
    <row r="102" spans="1:5">
      <c r="A102" s="71"/>
      <c r="B102" s="17"/>
      <c r="C102" s="17"/>
      <c r="D102" s="17"/>
      <c r="E102" s="366"/>
    </row>
    <row r="103" spans="1:5">
      <c r="A103" s="359" t="s">
        <v>3525</v>
      </c>
      <c r="B103" s="68"/>
      <c r="C103" s="68"/>
      <c r="D103" s="68"/>
      <c r="E103" s="69"/>
    </row>
    <row r="104" spans="1:5">
      <c r="A104" s="71"/>
      <c r="B104" s="17"/>
      <c r="C104" s="17"/>
      <c r="D104" s="17"/>
      <c r="E104" s="72"/>
    </row>
    <row r="105" spans="1:5">
      <c r="A105" s="86"/>
      <c r="B105" s="89"/>
      <c r="C105" s="88"/>
      <c r="D105" s="88"/>
      <c r="E105" s="379" t="s">
        <v>1949</v>
      </c>
    </row>
    <row r="106" spans="1:5">
      <c r="A106" s="255" t="s">
        <v>1843</v>
      </c>
      <c r="B106" s="328" t="s">
        <v>3519</v>
      </c>
      <c r="C106" s="17"/>
      <c r="D106" s="17"/>
      <c r="E106" s="254" t="s">
        <v>2684</v>
      </c>
    </row>
    <row r="107" spans="1:5">
      <c r="A107" s="256" t="s">
        <v>1846</v>
      </c>
      <c r="B107" s="377" t="s">
        <v>3520</v>
      </c>
      <c r="C107" s="76"/>
      <c r="D107" s="76"/>
      <c r="E107" s="257" t="s">
        <v>3231</v>
      </c>
    </row>
    <row r="108" spans="1:5">
      <c r="A108" s="255" t="s">
        <v>1851</v>
      </c>
      <c r="B108" s="97"/>
      <c r="C108" s="17"/>
      <c r="D108" s="17"/>
      <c r="E108" s="320"/>
    </row>
    <row r="109" spans="1:5">
      <c r="A109" s="255" t="s">
        <v>1852</v>
      </c>
      <c r="B109" s="97"/>
      <c r="C109" s="17"/>
      <c r="D109" s="17"/>
      <c r="E109" s="321"/>
    </row>
    <row r="110" spans="1:5">
      <c r="A110" s="255" t="s">
        <v>1853</v>
      </c>
      <c r="B110" s="97"/>
      <c r="C110" s="17"/>
      <c r="D110" s="17"/>
      <c r="E110" s="321"/>
    </row>
    <row r="111" spans="1:5">
      <c r="A111" s="255" t="s">
        <v>1854</v>
      </c>
      <c r="B111" s="97"/>
      <c r="C111" s="17"/>
      <c r="D111" s="17"/>
      <c r="E111" s="321"/>
    </row>
    <row r="112" spans="1:5">
      <c r="A112" s="255" t="s">
        <v>1855</v>
      </c>
      <c r="B112" s="97"/>
      <c r="C112" s="17"/>
      <c r="D112" s="17"/>
      <c r="E112" s="321"/>
    </row>
    <row r="113" spans="1:5">
      <c r="A113" s="255" t="s">
        <v>1856</v>
      </c>
      <c r="B113" s="97"/>
      <c r="C113" s="17"/>
      <c r="D113" s="17"/>
      <c r="E113" s="321"/>
    </row>
    <row r="114" spans="1:5">
      <c r="A114" s="255" t="s">
        <v>1857</v>
      </c>
      <c r="B114" s="97"/>
      <c r="C114" s="17"/>
      <c r="D114" s="17"/>
      <c r="E114" s="321"/>
    </row>
    <row r="115" spans="1:5">
      <c r="A115" s="255" t="s">
        <v>1858</v>
      </c>
      <c r="B115" s="97"/>
      <c r="C115" s="17"/>
      <c r="D115" s="17"/>
      <c r="E115" s="321"/>
    </row>
    <row r="116" spans="1:5">
      <c r="A116" s="255" t="s">
        <v>1859</v>
      </c>
      <c r="B116" s="97"/>
      <c r="C116" s="17"/>
      <c r="D116" s="17"/>
      <c r="E116" s="321"/>
    </row>
    <row r="117" spans="1:5">
      <c r="A117" s="255" t="s">
        <v>1860</v>
      </c>
      <c r="B117" s="97"/>
      <c r="C117" s="17"/>
      <c r="D117" s="17"/>
      <c r="E117" s="321"/>
    </row>
    <row r="118" spans="1:5">
      <c r="A118" s="255" t="s">
        <v>1861</v>
      </c>
      <c r="B118" s="97"/>
      <c r="C118" s="17"/>
      <c r="D118" s="17"/>
      <c r="E118" s="321"/>
    </row>
    <row r="119" spans="1:5">
      <c r="A119" s="255" t="s">
        <v>1862</v>
      </c>
      <c r="B119" s="97"/>
      <c r="C119" s="17"/>
      <c r="D119" s="17"/>
      <c r="E119" s="321"/>
    </row>
    <row r="120" spans="1:5">
      <c r="A120" s="255" t="s">
        <v>1863</v>
      </c>
      <c r="B120" s="97"/>
      <c r="C120" s="17"/>
      <c r="D120" s="17"/>
      <c r="E120" s="321"/>
    </row>
    <row r="121" spans="1:5">
      <c r="A121" s="255" t="s">
        <v>1864</v>
      </c>
      <c r="B121" s="97"/>
      <c r="C121" s="17"/>
      <c r="D121" s="17"/>
      <c r="E121" s="321"/>
    </row>
    <row r="122" spans="1:5">
      <c r="A122" s="255" t="s">
        <v>1865</v>
      </c>
      <c r="B122" s="97"/>
      <c r="C122" s="17"/>
      <c r="D122" s="17"/>
      <c r="E122" s="321"/>
    </row>
    <row r="123" spans="1:5">
      <c r="A123" s="255" t="s">
        <v>1866</v>
      </c>
      <c r="B123" s="97"/>
      <c r="C123" s="17"/>
      <c r="D123" s="17"/>
      <c r="E123" s="321"/>
    </row>
    <row r="124" spans="1:5">
      <c r="A124" s="255" t="s">
        <v>1867</v>
      </c>
      <c r="B124" s="97"/>
      <c r="C124" s="17"/>
      <c r="D124" s="17"/>
      <c r="E124" s="321"/>
    </row>
    <row r="125" spans="1:5">
      <c r="A125" s="255" t="s">
        <v>1868</v>
      </c>
      <c r="B125" s="97"/>
      <c r="C125" s="17"/>
      <c r="D125" s="17"/>
      <c r="E125" s="321"/>
    </row>
    <row r="126" spans="1:5">
      <c r="A126" s="255" t="s">
        <v>1869</v>
      </c>
      <c r="B126" s="97"/>
      <c r="C126" s="17"/>
      <c r="D126" s="17"/>
      <c r="E126" s="321"/>
    </row>
    <row r="127" spans="1:5">
      <c r="A127" s="255" t="s">
        <v>1870</v>
      </c>
      <c r="B127" s="97"/>
      <c r="C127" s="17"/>
      <c r="D127" s="17"/>
      <c r="E127" s="321"/>
    </row>
    <row r="128" spans="1:5">
      <c r="A128" s="255" t="s">
        <v>638</v>
      </c>
      <c r="B128" s="97"/>
      <c r="C128" s="17"/>
      <c r="D128" s="17"/>
      <c r="E128" s="321"/>
    </row>
    <row r="129" spans="1:5" ht="15.75" thickBot="1">
      <c r="A129" s="323" t="s">
        <v>639</v>
      </c>
      <c r="B129" s="312"/>
      <c r="C129" s="312" t="s">
        <v>205</v>
      </c>
      <c r="D129" s="312"/>
      <c r="E129" s="309">
        <f>SUM(E108:E128)</f>
        <v>0</v>
      </c>
    </row>
    <row r="130" spans="1:5">
      <c r="A130" s="17"/>
      <c r="B130" s="17"/>
      <c r="C130" s="17"/>
      <c r="D130" s="17"/>
      <c r="E130" s="17"/>
    </row>
    <row r="131" spans="1:5">
      <c r="A131" s="2654" t="s">
        <v>3521</v>
      </c>
      <c r="B131" s="2654"/>
      <c r="C131" s="17"/>
      <c r="D131" s="17"/>
      <c r="E131" s="314" t="s">
        <v>124</v>
      </c>
    </row>
    <row r="132" spans="1:5">
      <c r="A132" s="2652" t="s">
        <v>3526</v>
      </c>
      <c r="B132" s="2652"/>
      <c r="C132" s="2652"/>
      <c r="D132" s="2652"/>
      <c r="E132" s="420"/>
    </row>
    <row r="133" spans="1:5">
      <c r="A133" s="17"/>
      <c r="B133" s="17"/>
      <c r="C133" s="17"/>
      <c r="D133" s="17"/>
      <c r="E133" s="17"/>
    </row>
    <row r="134" spans="1:5">
      <c r="A134" s="17"/>
      <c r="B134" s="17"/>
      <c r="C134" s="17"/>
      <c r="D134" s="17"/>
      <c r="E134" s="17"/>
    </row>
    <row r="135" spans="1:5">
      <c r="A135" s="17"/>
      <c r="B135" s="17"/>
      <c r="C135"/>
      <c r="D135"/>
      <c r="E135" s="17"/>
    </row>
    <row r="136" spans="1:5" ht="15.75" thickBot="1">
      <c r="A136" s="17" t="str">
        <f>'Data Sheet'!$C$25</f>
        <v xml:space="preserve"> Niagara Mohawk Power Corporation </v>
      </c>
      <c r="B136" s="17"/>
      <c r="C136" s="17"/>
      <c r="D136" s="17"/>
      <c r="E136" s="17"/>
    </row>
    <row r="137" spans="1:5">
      <c r="A137" s="29"/>
      <c r="B137" s="65"/>
      <c r="C137" s="65"/>
      <c r="D137" s="65"/>
      <c r="E137" s="66"/>
    </row>
    <row r="138" spans="1:5">
      <c r="A138" s="889"/>
      <c r="B138"/>
      <c r="C138"/>
      <c r="D138"/>
      <c r="E138" s="861"/>
    </row>
    <row r="139" spans="1:5">
      <c r="A139" s="71"/>
      <c r="B139" s="886"/>
      <c r="C139" s="886"/>
      <c r="D139" s="886"/>
      <c r="E139" s="72"/>
    </row>
    <row r="140" spans="1:5">
      <c r="A140" s="71"/>
      <c r="B140" s="886"/>
      <c r="C140" s="886"/>
      <c r="D140" s="886"/>
      <c r="E140" s="72"/>
    </row>
    <row r="141" spans="1:5">
      <c r="A141" s="889"/>
      <c r="B141"/>
      <c r="C141"/>
      <c r="D141"/>
      <c r="E141" s="861"/>
    </row>
    <row r="142" spans="1:5">
      <c r="A142" s="889"/>
      <c r="B142"/>
      <c r="C142"/>
      <c r="D142"/>
      <c r="E142" s="861"/>
    </row>
    <row r="143" spans="1:5">
      <c r="A143" s="889"/>
      <c r="B143" s="887"/>
      <c r="C143" s="887"/>
      <c r="D143" s="887"/>
      <c r="E143" s="861"/>
    </row>
    <row r="144" spans="1:5">
      <c r="A144" s="71"/>
      <c r="B144" s="17"/>
      <c r="C144" s="17"/>
      <c r="D144" s="17"/>
      <c r="E144" s="72"/>
    </row>
    <row r="145" spans="1:5">
      <c r="A145" s="71"/>
      <c r="B145" s="17"/>
      <c r="C145" s="17"/>
      <c r="D145" s="17"/>
      <c r="E145" s="72"/>
    </row>
    <row r="146" spans="1:5">
      <c r="A146" s="71"/>
      <c r="B146" s="17"/>
      <c r="C146" s="17"/>
      <c r="D146" s="17"/>
      <c r="E146" s="72"/>
    </row>
    <row r="147" spans="1:5">
      <c r="A147" s="71"/>
      <c r="B147" s="17"/>
      <c r="C147" s="17"/>
      <c r="D147" s="17"/>
      <c r="E147" s="72"/>
    </row>
    <row r="148" spans="1:5">
      <c r="A148" s="71"/>
      <c r="B148" s="17"/>
      <c r="C148" s="17"/>
      <c r="D148" s="17"/>
      <c r="E148" s="72"/>
    </row>
    <row r="149" spans="1:5">
      <c r="A149" s="71"/>
      <c r="B149" s="17"/>
      <c r="C149" s="17"/>
      <c r="D149" s="17"/>
      <c r="E149" s="72"/>
    </row>
    <row r="150" spans="1:5">
      <c r="A150" s="71"/>
      <c r="B150" s="886"/>
      <c r="C150" s="886"/>
      <c r="D150" s="886"/>
      <c r="E150" s="72"/>
    </row>
    <row r="151" spans="1:5">
      <c r="A151" s="71"/>
      <c r="B151" s="17"/>
      <c r="C151" s="17"/>
      <c r="D151" s="17"/>
      <c r="E151" s="72"/>
    </row>
    <row r="152" spans="1:5">
      <c r="A152" s="71"/>
      <c r="B152" s="17"/>
      <c r="C152" s="329"/>
      <c r="D152" s="17"/>
      <c r="E152" s="450"/>
    </row>
    <row r="153" spans="1:5">
      <c r="A153" s="71"/>
      <c r="B153" s="17"/>
      <c r="C153" s="17"/>
      <c r="D153" s="17"/>
      <c r="E153" s="72"/>
    </row>
    <row r="154" spans="1:5">
      <c r="A154" s="71"/>
      <c r="B154" s="17"/>
      <c r="C154" s="886"/>
      <c r="D154" s="17"/>
      <c r="E154" s="72"/>
    </row>
    <row r="155" spans="1:5">
      <c r="A155" s="71"/>
      <c r="B155" s="17"/>
      <c r="C155" s="17"/>
      <c r="D155" s="17"/>
      <c r="E155" s="861"/>
    </row>
    <row r="156" spans="1:5">
      <c r="A156" s="71"/>
      <c r="B156" s="17"/>
      <c r="C156" s="17"/>
      <c r="D156" s="17"/>
      <c r="E156" s="72"/>
    </row>
    <row r="157" spans="1:5">
      <c r="A157" s="71"/>
      <c r="B157" s="17"/>
      <c r="C157" s="17"/>
      <c r="D157" s="17"/>
      <c r="E157" s="72"/>
    </row>
    <row r="158" spans="1:5">
      <c r="A158" s="71"/>
      <c r="B158" s="17"/>
      <c r="C158" s="17"/>
      <c r="D158" s="17"/>
      <c r="E158" s="72"/>
    </row>
    <row r="159" spans="1:5">
      <c r="A159" s="71"/>
      <c r="B159" s="17"/>
      <c r="C159" s="17"/>
      <c r="D159" s="17"/>
      <c r="E159" s="72"/>
    </row>
    <row r="160" spans="1:5">
      <c r="A160" s="71"/>
      <c r="B160" s="17"/>
      <c r="C160" s="17"/>
      <c r="D160" s="17"/>
      <c r="E160" s="72"/>
    </row>
    <row r="161" spans="1:5">
      <c r="A161" s="71"/>
      <c r="B161" s="17"/>
      <c r="C161" s="17"/>
      <c r="D161" s="17"/>
      <c r="E161" s="72"/>
    </row>
    <row r="162" spans="1:5">
      <c r="A162" s="71"/>
      <c r="B162" s="17"/>
      <c r="C162" s="17"/>
      <c r="D162" s="17"/>
      <c r="E162" s="72"/>
    </row>
    <row r="163" spans="1:5">
      <c r="A163" s="71"/>
      <c r="B163" s="17"/>
      <c r="C163" s="17"/>
      <c r="D163" s="17"/>
      <c r="E163" s="72"/>
    </row>
    <row r="164" spans="1:5">
      <c r="A164" s="71"/>
      <c r="B164" s="17"/>
      <c r="C164" s="17"/>
      <c r="D164" s="17"/>
      <c r="E164" s="72"/>
    </row>
    <row r="165" spans="1:5">
      <c r="A165" s="71"/>
      <c r="B165" s="17"/>
      <c r="C165" s="17"/>
      <c r="D165" s="17"/>
      <c r="E165" s="72"/>
    </row>
    <row r="166" spans="1:5">
      <c r="A166" s="889"/>
      <c r="B166"/>
      <c r="C166"/>
      <c r="D166"/>
      <c r="E166" s="861"/>
    </row>
    <row r="167" spans="1:5" ht="15.75">
      <c r="A167" s="2656" t="s">
        <v>26</v>
      </c>
      <c r="B167" s="2657"/>
      <c r="C167" s="2657"/>
      <c r="D167" s="2657"/>
      <c r="E167" s="2658"/>
    </row>
    <row r="168" spans="1:5">
      <c r="A168" s="71"/>
      <c r="B168" s="17"/>
      <c r="C168" s="17"/>
      <c r="D168" s="17"/>
      <c r="E168" s="72"/>
    </row>
    <row r="169" spans="1:5">
      <c r="A169" s="71"/>
      <c r="B169" s="17"/>
      <c r="C169" s="17"/>
      <c r="D169" s="17"/>
      <c r="E169" s="72"/>
    </row>
    <row r="170" spans="1:5">
      <c r="A170" s="71"/>
      <c r="B170" s="17"/>
      <c r="C170" s="17"/>
      <c r="D170" s="17"/>
      <c r="E170" s="72"/>
    </row>
    <row r="171" spans="1:5">
      <c r="A171" s="71"/>
      <c r="B171" s="17"/>
      <c r="C171" s="17"/>
      <c r="D171" s="17"/>
      <c r="E171" s="72"/>
    </row>
    <row r="172" spans="1:5">
      <c r="A172" s="71"/>
      <c r="B172" s="17"/>
      <c r="C172" s="17"/>
      <c r="D172" s="17"/>
      <c r="E172" s="72"/>
    </row>
    <row r="173" spans="1:5">
      <c r="A173" s="71"/>
      <c r="B173" s="17"/>
      <c r="C173" s="17"/>
      <c r="D173" s="17"/>
      <c r="E173" s="72"/>
    </row>
    <row r="174" spans="1:5">
      <c r="A174" s="71"/>
      <c r="B174" s="17"/>
      <c r="C174" s="17"/>
      <c r="D174" s="17"/>
      <c r="E174" s="72"/>
    </row>
    <row r="175" spans="1:5">
      <c r="A175" s="71"/>
      <c r="B175" s="17"/>
      <c r="C175" s="17"/>
      <c r="D175" s="17"/>
      <c r="E175" s="72"/>
    </row>
    <row r="176" spans="1:5">
      <c r="A176" s="71"/>
      <c r="B176" s="17"/>
      <c r="C176" s="17"/>
      <c r="D176" s="17"/>
      <c r="E176" s="72"/>
    </row>
    <row r="177" spans="1:5">
      <c r="A177" s="71"/>
      <c r="B177" s="17"/>
      <c r="C177" s="17"/>
      <c r="D177" s="17"/>
      <c r="E177" s="72"/>
    </row>
    <row r="178" spans="1:5">
      <c r="A178" s="71"/>
      <c r="B178" s="17"/>
      <c r="C178" s="17"/>
      <c r="D178" s="17"/>
      <c r="E178" s="72"/>
    </row>
    <row r="179" spans="1:5">
      <c r="A179" s="71"/>
      <c r="B179" s="17"/>
      <c r="C179" s="17"/>
      <c r="D179" s="17"/>
      <c r="E179" s="72"/>
    </row>
    <row r="180" spans="1:5">
      <c r="A180" s="71"/>
      <c r="B180" s="17"/>
      <c r="C180" s="17"/>
      <c r="D180" s="17"/>
      <c r="E180" s="72"/>
    </row>
    <row r="181" spans="1:5">
      <c r="A181" s="71"/>
      <c r="B181" s="17"/>
      <c r="C181" s="17"/>
      <c r="D181" s="17"/>
      <c r="E181" s="72"/>
    </row>
    <row r="182" spans="1:5">
      <c r="A182" s="71"/>
      <c r="B182" s="17"/>
      <c r="C182" s="17"/>
      <c r="D182" s="17"/>
      <c r="E182" s="72"/>
    </row>
    <row r="183" spans="1:5">
      <c r="A183" s="71"/>
      <c r="B183" s="17"/>
      <c r="C183" s="17"/>
      <c r="D183" s="17"/>
      <c r="E183" s="72"/>
    </row>
    <row r="184" spans="1:5">
      <c r="A184" s="71"/>
      <c r="B184" s="17"/>
      <c r="C184" s="17"/>
      <c r="D184" s="17"/>
      <c r="E184" s="72"/>
    </row>
    <row r="185" spans="1:5">
      <c r="A185" s="71"/>
      <c r="B185" s="17"/>
      <c r="C185" s="17"/>
      <c r="D185" s="17"/>
      <c r="E185" s="72"/>
    </row>
    <row r="186" spans="1:5">
      <c r="A186" s="71"/>
      <c r="B186" s="17"/>
      <c r="C186" s="17"/>
      <c r="D186" s="17"/>
      <c r="E186" s="72"/>
    </row>
    <row r="187" spans="1:5">
      <c r="A187" s="71"/>
      <c r="B187" s="17"/>
      <c r="C187" s="17"/>
      <c r="D187" s="17"/>
      <c r="E187" s="72"/>
    </row>
    <row r="188" spans="1:5">
      <c r="A188" s="71"/>
      <c r="B188" s="17"/>
      <c r="C188" s="17"/>
      <c r="D188" s="17"/>
      <c r="E188" s="72"/>
    </row>
    <row r="189" spans="1:5">
      <c r="A189" s="71"/>
      <c r="B189" s="17"/>
      <c r="C189" s="17"/>
      <c r="D189" s="17"/>
      <c r="E189" s="72"/>
    </row>
    <row r="190" spans="1:5">
      <c r="A190" s="71"/>
      <c r="B190" s="17"/>
      <c r="C190" s="17"/>
      <c r="D190" s="17"/>
      <c r="E190" s="72"/>
    </row>
    <row r="191" spans="1:5">
      <c r="A191" s="71"/>
      <c r="B191" s="17"/>
      <c r="C191" s="17"/>
      <c r="D191" s="17"/>
      <c r="E191" s="72"/>
    </row>
    <row r="192" spans="1:5">
      <c r="A192" s="71"/>
      <c r="B192" s="17"/>
      <c r="C192" s="17"/>
      <c r="D192" s="17"/>
      <c r="E192" s="72"/>
    </row>
    <row r="193" spans="1:5">
      <c r="A193" s="71"/>
      <c r="B193" s="17"/>
      <c r="C193" s="17"/>
      <c r="D193" s="17"/>
      <c r="E193" s="72"/>
    </row>
    <row r="194" spans="1:5">
      <c r="A194" s="71"/>
      <c r="B194" s="17"/>
      <c r="C194" s="17"/>
      <c r="D194" s="17"/>
      <c r="E194" s="72"/>
    </row>
    <row r="195" spans="1:5">
      <c r="A195" s="71"/>
      <c r="B195" s="17"/>
      <c r="C195" s="17"/>
      <c r="D195" s="17"/>
      <c r="E195" s="72"/>
    </row>
    <row r="196" spans="1:5" ht="15.75" thickBot="1">
      <c r="A196" s="110"/>
      <c r="B196" s="111"/>
      <c r="C196" s="333"/>
      <c r="D196" s="333"/>
      <c r="E196" s="893"/>
    </row>
    <row r="197" spans="1:5">
      <c r="A197"/>
      <c r="B197"/>
      <c r="C197"/>
      <c r="D197"/>
      <c r="E197" s="314" t="s">
        <v>3522</v>
      </c>
    </row>
    <row r="198" spans="1:5">
      <c r="A198" s="2652" t="s">
        <v>123</v>
      </c>
      <c r="B198" s="2652"/>
      <c r="C198" s="2652"/>
      <c r="D198" s="2652"/>
      <c r="E198" s="2652"/>
    </row>
    <row r="199" spans="1:5">
      <c r="A199" s="885"/>
      <c r="B199" s="885"/>
      <c r="C199" s="885"/>
      <c r="D199" s="68"/>
      <c r="E199" s="885"/>
    </row>
  </sheetData>
  <mergeCells count="14">
    <mergeCell ref="A198:E198"/>
    <mergeCell ref="A65:B65"/>
    <mergeCell ref="A66:E66"/>
    <mergeCell ref="A131:B131"/>
    <mergeCell ref="A132:D132"/>
    <mergeCell ref="A167:E167"/>
    <mergeCell ref="A37:D37"/>
    <mergeCell ref="A38:D38"/>
    <mergeCell ref="A5:E5"/>
    <mergeCell ref="A6:E6"/>
    <mergeCell ref="A8:E8"/>
    <mergeCell ref="A7:E7"/>
    <mergeCell ref="A35:D35"/>
    <mergeCell ref="A36:D36"/>
  </mergeCells>
  <printOptions horizontalCentered="1" verticalCentered="1"/>
  <pageMargins left="0.5" right="0.5" top="0.5" bottom="0.5" header="0.5" footer="0.5"/>
  <pageSetup scale="65" fitToHeight="3" orientation="portrait" horizontalDpi="300" verticalDpi="300" r:id="rId1"/>
  <headerFooter alignWithMargins="0"/>
  <rowBreaks count="2" manualBreakCount="2">
    <brk id="66" max="16383" man="1"/>
    <brk id="132"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9"/>
  <dimension ref="A1:CN341"/>
  <sheetViews>
    <sheetView defaultGridColor="0" view="pageBreakPreview" colorId="22" zoomScale="60" zoomScaleNormal="80" workbookViewId="0">
      <selection activeCell="C41" sqref="C41"/>
    </sheetView>
  </sheetViews>
  <sheetFormatPr defaultColWidth="9.6640625" defaultRowHeight="15"/>
  <cols>
    <col min="1" max="1" width="4.6640625" style="9" customWidth="1"/>
    <col min="2" max="2" width="45.109375" style="9" customWidth="1"/>
    <col min="3" max="3" width="21.33203125" style="9" customWidth="1"/>
    <col min="4" max="4" width="16.6640625" style="9" customWidth="1"/>
    <col min="5" max="5" width="18.33203125" style="9" customWidth="1"/>
    <col min="6" max="6" width="16.6640625" style="9" customWidth="1"/>
    <col min="7" max="7" width="15.6640625" style="9" customWidth="1"/>
    <col min="8" max="8" width="21.33203125" style="9" customWidth="1"/>
    <col min="9" max="9" width="17.77734375" style="9" customWidth="1"/>
    <col min="10" max="10" width="18.6640625" style="9" customWidth="1"/>
    <col min="11" max="11" width="14.6640625" style="9" customWidth="1"/>
    <col min="12" max="12" width="4.6640625" style="9" customWidth="1"/>
    <col min="13" max="16384" width="9.6640625" style="9"/>
  </cols>
  <sheetData>
    <row r="1" spans="1:92">
      <c r="A1" s="29" t="s">
        <v>5587</v>
      </c>
      <c r="B1" s="244"/>
      <c r="C1" s="245" t="s">
        <v>3512</v>
      </c>
      <c r="D1" s="1926" t="s">
        <v>1917</v>
      </c>
      <c r="E1" s="454" t="s">
        <v>1918</v>
      </c>
      <c r="F1" s="29" t="s">
        <v>5587</v>
      </c>
      <c r="G1" s="65"/>
      <c r="H1" s="245" t="s">
        <v>3512</v>
      </c>
      <c r="I1" s="1926" t="s">
        <v>1917</v>
      </c>
      <c r="J1" s="678" t="s">
        <v>1918</v>
      </c>
      <c r="K1" s="65"/>
      <c r="L1" s="66"/>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1" t="str">
        <f>'Data Sheet'!$C$25</f>
        <v xml:space="preserve"> Niagara Mohawk Power Corporation </v>
      </c>
      <c r="B2" s="80"/>
      <c r="C2" s="77" t="s">
        <v>5605</v>
      </c>
      <c r="D2" s="694" t="s">
        <v>3535</v>
      </c>
      <c r="E2" s="254"/>
      <c r="F2" s="71" t="str">
        <f>'Data Sheet'!$C$25</f>
        <v xml:space="preserve"> Niagara Mohawk Power Corporation </v>
      </c>
      <c r="G2" s="886"/>
      <c r="H2" s="77" t="s">
        <v>5605</v>
      </c>
      <c r="I2" s="694" t="s">
        <v>3535</v>
      </c>
      <c r="J2" s="328"/>
      <c r="K2" s="886"/>
      <c r="L2" s="72"/>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3"/>
      <c r="B3" s="116"/>
      <c r="C3" s="85" t="s">
        <v>5604</v>
      </c>
      <c r="D3" s="755" t="str">
        <f>'Data Sheet'!$C$40</f>
        <v>June 1, 2015</v>
      </c>
      <c r="E3" s="257" t="str">
        <f>'Data Sheet'!$C$38</f>
        <v>December 31, 2014</v>
      </c>
      <c r="F3" s="73"/>
      <c r="G3" s="76" t="s">
        <v>1904</v>
      </c>
      <c r="H3" s="85" t="s">
        <v>5604</v>
      </c>
      <c r="I3" s="755" t="str">
        <f>'Data Sheet'!$C$40</f>
        <v>June 1, 2015</v>
      </c>
      <c r="J3" s="1673" t="str">
        <f>'Data Sheet'!$C$38</f>
        <v>December 31, 2014</v>
      </c>
      <c r="K3" s="76"/>
      <c r="L3" s="75"/>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47" t="s">
        <v>3527</v>
      </c>
      <c r="B4" s="248"/>
      <c r="C4" s="248"/>
      <c r="D4" s="248"/>
      <c r="E4" s="249"/>
      <c r="F4" s="247" t="s">
        <v>3528</v>
      </c>
      <c r="G4" s="248"/>
      <c r="H4" s="248"/>
      <c r="I4" s="248"/>
      <c r="J4" s="248"/>
      <c r="K4" s="248"/>
      <c r="L4" s="249"/>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1"/>
      <c r="B5" s="886"/>
      <c r="C5" s="886"/>
      <c r="D5" s="886"/>
      <c r="E5" s="72"/>
      <c r="F5" s="71"/>
      <c r="G5" s="886"/>
      <c r="H5" s="886"/>
      <c r="I5" s="886"/>
      <c r="J5" s="886"/>
      <c r="K5" s="886"/>
      <c r="L5" s="72"/>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1655" t="s">
        <v>125</v>
      </c>
      <c r="B6" s="886"/>
      <c r="C6" s="886" t="s">
        <v>133</v>
      </c>
      <c r="D6" s="886"/>
      <c r="E6" s="72"/>
      <c r="F6" s="1655" t="s">
        <v>134</v>
      </c>
      <c r="G6" s="886"/>
      <c r="H6" s="886"/>
      <c r="I6" s="1659" t="s">
        <v>3529</v>
      </c>
      <c r="J6" s="886"/>
      <c r="K6" s="886"/>
      <c r="L6" s="72"/>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1655" t="s">
        <v>3530</v>
      </c>
      <c r="B7" s="886"/>
      <c r="C7" s="886" t="s">
        <v>3531</v>
      </c>
      <c r="D7" s="886"/>
      <c r="E7" s="72"/>
      <c r="F7" s="1655" t="s">
        <v>3532</v>
      </c>
      <c r="G7" s="886"/>
      <c r="H7" s="886"/>
      <c r="I7" s="1659" t="s">
        <v>3533</v>
      </c>
      <c r="J7" s="886"/>
      <c r="K7" s="886"/>
      <c r="L7" s="72"/>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1655" t="s">
        <v>3534</v>
      </c>
      <c r="B8" s="886"/>
      <c r="C8" s="886" t="s">
        <v>132</v>
      </c>
      <c r="D8" s="886"/>
      <c r="E8" s="72"/>
      <c r="F8" s="1655" t="s">
        <v>135</v>
      </c>
      <c r="G8" s="886"/>
      <c r="H8" s="886"/>
      <c r="I8" s="1659" t="s">
        <v>140</v>
      </c>
      <c r="J8" s="886"/>
      <c r="K8" s="886"/>
      <c r="L8" s="72"/>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1655" t="s">
        <v>1440</v>
      </c>
      <c r="B9" s="886"/>
      <c r="C9" s="886" t="s">
        <v>1441</v>
      </c>
      <c r="D9" s="886"/>
      <c r="E9" s="72"/>
      <c r="F9" s="1655" t="s">
        <v>1442</v>
      </c>
      <c r="G9" s="886"/>
      <c r="H9" s="886"/>
      <c r="I9" s="1659" t="s">
        <v>1443</v>
      </c>
      <c r="J9" s="886"/>
      <c r="K9" s="886"/>
      <c r="L9" s="72"/>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1655" t="s">
        <v>126</v>
      </c>
      <c r="B10" s="886"/>
      <c r="C10" s="886" t="s">
        <v>1444</v>
      </c>
      <c r="D10" s="886"/>
      <c r="E10" s="72"/>
      <c r="F10" s="1655" t="s">
        <v>1445</v>
      </c>
      <c r="G10" s="886"/>
      <c r="H10" s="886"/>
      <c r="I10" s="1659" t="s">
        <v>241</v>
      </c>
      <c r="J10" s="886"/>
      <c r="K10" s="886"/>
      <c r="L10" s="72"/>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1655" t="s">
        <v>242</v>
      </c>
      <c r="B11" s="886"/>
      <c r="C11" s="886" t="s">
        <v>131</v>
      </c>
      <c r="D11" s="886"/>
      <c r="E11" s="72"/>
      <c r="F11" s="1655" t="s">
        <v>243</v>
      </c>
      <c r="G11" s="886"/>
      <c r="H11" s="886"/>
      <c r="I11" s="1659" t="s">
        <v>228</v>
      </c>
      <c r="J11" s="886"/>
      <c r="K11" s="886"/>
      <c r="L11" s="72"/>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1655" t="s">
        <v>127</v>
      </c>
      <c r="B12" s="886"/>
      <c r="C12" s="886" t="s">
        <v>229</v>
      </c>
      <c r="D12" s="886"/>
      <c r="E12" s="72"/>
      <c r="F12" s="1655" t="s">
        <v>136</v>
      </c>
      <c r="G12" s="886"/>
      <c r="H12" s="886"/>
      <c r="I12" s="1659" t="s">
        <v>139</v>
      </c>
      <c r="J12" s="886"/>
      <c r="K12" s="886"/>
      <c r="L12" s="72"/>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1655" t="s">
        <v>3009</v>
      </c>
      <c r="B13" s="886"/>
      <c r="C13" s="886" t="s">
        <v>3010</v>
      </c>
      <c r="D13" s="886"/>
      <c r="E13" s="72"/>
      <c r="F13" s="1655" t="s">
        <v>3011</v>
      </c>
      <c r="G13" s="886"/>
      <c r="H13" s="886"/>
      <c r="I13" s="1659" t="s">
        <v>3012</v>
      </c>
      <c r="J13" s="886"/>
      <c r="K13" s="886"/>
      <c r="L13" s="72"/>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1655" t="s">
        <v>3013</v>
      </c>
      <c r="B14" s="886"/>
      <c r="C14" s="886" t="s">
        <v>3014</v>
      </c>
      <c r="D14" s="886"/>
      <c r="E14" s="72"/>
      <c r="F14" s="1655" t="s">
        <v>3536</v>
      </c>
      <c r="G14" s="886"/>
      <c r="H14" s="886"/>
      <c r="I14" s="1659" t="s">
        <v>3537</v>
      </c>
      <c r="J14" s="886"/>
      <c r="K14" s="886"/>
      <c r="L14" s="72"/>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1655" t="s">
        <v>128</v>
      </c>
      <c r="B15" s="886"/>
      <c r="C15" s="886" t="s">
        <v>3538</v>
      </c>
      <c r="D15" s="886"/>
      <c r="E15" s="72"/>
      <c r="F15" s="1655" t="s">
        <v>3539</v>
      </c>
      <c r="G15" s="886"/>
      <c r="H15" s="886"/>
      <c r="I15" s="1659" t="s">
        <v>3540</v>
      </c>
      <c r="J15" s="886"/>
      <c r="K15" s="886"/>
      <c r="L15" s="72"/>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1655" t="s">
        <v>3541</v>
      </c>
      <c r="B16" s="886"/>
      <c r="C16" s="886" t="s">
        <v>130</v>
      </c>
      <c r="D16" s="886"/>
      <c r="E16" s="72"/>
      <c r="F16" s="1655" t="s">
        <v>3542</v>
      </c>
      <c r="G16" s="886"/>
      <c r="H16" s="886"/>
      <c r="I16" s="1659" t="s">
        <v>3543</v>
      </c>
      <c r="J16" s="886"/>
      <c r="K16" s="886"/>
      <c r="L16" s="72"/>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1655" t="s">
        <v>3544</v>
      </c>
      <c r="B17" s="886"/>
      <c r="C17" s="886" t="s">
        <v>3545</v>
      </c>
      <c r="D17" s="886"/>
      <c r="E17" s="72"/>
      <c r="F17" s="1655" t="s">
        <v>3546</v>
      </c>
      <c r="G17" s="886"/>
      <c r="H17" s="886"/>
      <c r="I17" s="1659" t="s">
        <v>3547</v>
      </c>
      <c r="J17" s="886"/>
      <c r="K17" s="886"/>
      <c r="L17" s="72"/>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1655" t="s">
        <v>3548</v>
      </c>
      <c r="B18" s="886"/>
      <c r="C18" s="886" t="s">
        <v>3549</v>
      </c>
      <c r="D18" s="886"/>
      <c r="E18" s="72"/>
      <c r="F18" s="1655" t="s">
        <v>3550</v>
      </c>
      <c r="G18" s="886"/>
      <c r="H18" s="886"/>
      <c r="I18" s="1659" t="s">
        <v>138</v>
      </c>
      <c r="J18" s="886"/>
      <c r="K18" s="886"/>
      <c r="L18" s="72"/>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1655" t="s">
        <v>129</v>
      </c>
      <c r="B19" s="886"/>
      <c r="C19" s="886" t="s">
        <v>3551</v>
      </c>
      <c r="D19" s="886"/>
      <c r="E19" s="72"/>
      <c r="F19" s="1655" t="s">
        <v>137</v>
      </c>
      <c r="G19" s="886"/>
      <c r="H19" s="886"/>
      <c r="I19" s="1659" t="s">
        <v>3552</v>
      </c>
      <c r="J19" s="886"/>
      <c r="K19" s="886"/>
      <c r="L19" s="72"/>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1655" t="s">
        <v>3091</v>
      </c>
      <c r="B20" s="886"/>
      <c r="C20" s="886" t="s">
        <v>3092</v>
      </c>
      <c r="D20" s="886"/>
      <c r="E20" s="72"/>
      <c r="F20" s="71"/>
      <c r="G20" s="886"/>
      <c r="H20" s="886"/>
      <c r="I20" s="886"/>
      <c r="J20" s="886"/>
      <c r="K20" s="886"/>
      <c r="L20" s="72"/>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1655" t="s">
        <v>3093</v>
      </c>
      <c r="B21" s="886"/>
      <c r="C21" s="886" t="s">
        <v>3094</v>
      </c>
      <c r="D21" s="886"/>
      <c r="E21" s="72"/>
      <c r="F21" s="71"/>
      <c r="G21" s="886"/>
      <c r="H21" s="886"/>
      <c r="I21" s="886"/>
      <c r="J21" s="886"/>
      <c r="K21" s="886"/>
      <c r="L21" s="72"/>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1"/>
      <c r="B22" s="886"/>
      <c r="C22" s="886"/>
      <c r="D22" s="886"/>
      <c r="E22" s="72"/>
      <c r="F22" s="71"/>
      <c r="G22" s="886"/>
      <c r="H22" s="886"/>
      <c r="I22" s="886"/>
      <c r="J22" s="886"/>
      <c r="K22" s="886"/>
      <c r="L22" s="72"/>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418" t="s">
        <v>1904</v>
      </c>
      <c r="B23" s="88" t="s">
        <v>1904</v>
      </c>
      <c r="C23" s="81"/>
      <c r="D23" s="81"/>
      <c r="E23" s="84"/>
      <c r="F23" s="418" t="s">
        <v>1904</v>
      </c>
      <c r="G23" s="81"/>
      <c r="H23" s="248" t="s">
        <v>3095</v>
      </c>
      <c r="I23" s="421"/>
      <c r="J23" s="1657" t="s">
        <v>3096</v>
      </c>
      <c r="K23" s="81"/>
      <c r="L23" s="95"/>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79" t="s">
        <v>1904</v>
      </c>
      <c r="B24" s="886" t="s">
        <v>3097</v>
      </c>
      <c r="C24" s="80"/>
      <c r="D24" s="1658" t="s">
        <v>3098</v>
      </c>
      <c r="E24" s="82" t="s">
        <v>3099</v>
      </c>
      <c r="F24" s="315" t="s">
        <v>3100</v>
      </c>
      <c r="G24" s="1658" t="s">
        <v>1214</v>
      </c>
      <c r="H24" s="80"/>
      <c r="I24" s="81"/>
      <c r="J24" s="1658" t="s">
        <v>3101</v>
      </c>
      <c r="K24" s="1658" t="s">
        <v>3102</v>
      </c>
      <c r="L24" s="82"/>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315" t="s">
        <v>1843</v>
      </c>
      <c r="B25" s="886" t="s">
        <v>3103</v>
      </c>
      <c r="C25" s="80"/>
      <c r="D25" s="1658" t="s">
        <v>3277</v>
      </c>
      <c r="E25" s="82" t="s">
        <v>3104</v>
      </c>
      <c r="F25" s="315" t="s">
        <v>3105</v>
      </c>
      <c r="G25" s="1658" t="s">
        <v>3286</v>
      </c>
      <c r="H25" s="1658" t="s">
        <v>3106</v>
      </c>
      <c r="I25" s="1658" t="s">
        <v>3107</v>
      </c>
      <c r="J25" s="1658" t="s">
        <v>3108</v>
      </c>
      <c r="K25" s="1658" t="s">
        <v>1953</v>
      </c>
      <c r="L25" s="254" t="s">
        <v>1843</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315" t="s">
        <v>1846</v>
      </c>
      <c r="B26" s="886"/>
      <c r="C26" s="80"/>
      <c r="D26" s="1658" t="s">
        <v>3109</v>
      </c>
      <c r="E26" s="82" t="s">
        <v>3110</v>
      </c>
      <c r="F26" s="79"/>
      <c r="G26" s="80"/>
      <c r="H26" s="80"/>
      <c r="I26" s="80"/>
      <c r="J26" s="1658" t="s">
        <v>3111</v>
      </c>
      <c r="K26" s="80"/>
      <c r="L26" s="254" t="s">
        <v>1846</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79"/>
      <c r="B27" s="886"/>
      <c r="C27" s="80"/>
      <c r="D27" s="80"/>
      <c r="E27" s="82"/>
      <c r="F27" s="79"/>
      <c r="G27" s="80"/>
      <c r="H27" s="80"/>
      <c r="I27" s="80"/>
      <c r="J27" s="1658" t="s">
        <v>3112</v>
      </c>
      <c r="K27" s="80"/>
      <c r="L27" s="82"/>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79"/>
      <c r="B28" s="886"/>
      <c r="C28" s="80"/>
      <c r="D28" s="80"/>
      <c r="E28" s="82"/>
      <c r="F28" s="79"/>
      <c r="G28" s="80"/>
      <c r="H28" s="80"/>
      <c r="I28" s="80"/>
      <c r="J28" s="1658" t="s">
        <v>3113</v>
      </c>
      <c r="K28" s="80"/>
      <c r="L28" s="82"/>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79"/>
      <c r="B29" s="1660" t="s">
        <v>3114</v>
      </c>
      <c r="C29" s="116"/>
      <c r="D29" s="1660" t="s">
        <v>3231</v>
      </c>
      <c r="E29" s="254" t="s">
        <v>3232</v>
      </c>
      <c r="F29" s="315" t="s">
        <v>3233</v>
      </c>
      <c r="G29" s="1660" t="s">
        <v>2512</v>
      </c>
      <c r="H29" s="694" t="s">
        <v>2513</v>
      </c>
      <c r="I29" s="1660" t="s">
        <v>2514</v>
      </c>
      <c r="J29" s="694" t="s">
        <v>2515</v>
      </c>
      <c r="K29" s="1660" t="s">
        <v>2516</v>
      </c>
      <c r="L29" s="109"/>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88" t="s">
        <v>1851</v>
      </c>
      <c r="B30" s="422" t="s">
        <v>3115</v>
      </c>
      <c r="C30" s="81"/>
      <c r="D30" s="81"/>
      <c r="E30" s="84"/>
      <c r="F30" s="418"/>
      <c r="G30" s="81"/>
      <c r="H30" s="81"/>
      <c r="I30" s="81"/>
      <c r="J30" s="88"/>
      <c r="K30" s="83"/>
      <c r="L30" s="379" t="s">
        <v>1851</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315" t="s">
        <v>1852</v>
      </c>
      <c r="B31" s="886" t="s">
        <v>4302</v>
      </c>
      <c r="C31" s="80"/>
      <c r="D31" s="423">
        <v>500000000</v>
      </c>
      <c r="E31" s="361">
        <v>1751131</v>
      </c>
      <c r="F31" s="1523">
        <v>40087</v>
      </c>
      <c r="G31" s="1524">
        <v>41913</v>
      </c>
      <c r="H31" s="1524">
        <v>40087</v>
      </c>
      <c r="I31" s="1524">
        <v>41913</v>
      </c>
      <c r="J31" s="423"/>
      <c r="K31" s="367">
        <v>13323750</v>
      </c>
      <c r="L31" s="254" t="s">
        <v>1852</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315" t="s">
        <v>1853</v>
      </c>
      <c r="B32" s="886" t="s">
        <v>4303</v>
      </c>
      <c r="C32" s="80"/>
      <c r="D32" s="406">
        <v>750000000</v>
      </c>
      <c r="E32" s="361">
        <v>3805177</v>
      </c>
      <c r="F32" s="1523">
        <v>40026</v>
      </c>
      <c r="G32" s="1524">
        <v>43678</v>
      </c>
      <c r="H32" s="1524">
        <v>40026</v>
      </c>
      <c r="I32" s="1524">
        <v>43678</v>
      </c>
      <c r="J32" s="406">
        <v>750000000</v>
      </c>
      <c r="K32" s="367">
        <v>36607500</v>
      </c>
      <c r="L32" s="254" t="s">
        <v>1853</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315" t="s">
        <v>1854</v>
      </c>
      <c r="B33" s="886" t="s">
        <v>4304</v>
      </c>
      <c r="C33" s="80"/>
      <c r="D33" s="406">
        <v>75000000</v>
      </c>
      <c r="E33" s="361">
        <v>4253106</v>
      </c>
      <c r="F33" s="1523">
        <v>36100</v>
      </c>
      <c r="G33" s="1524">
        <v>45962</v>
      </c>
      <c r="H33" s="1524">
        <v>36100</v>
      </c>
      <c r="I33" s="1524">
        <v>45962</v>
      </c>
      <c r="J33" s="406">
        <v>75000000</v>
      </c>
      <c r="K33" s="367">
        <v>3862500</v>
      </c>
      <c r="L33" s="254" t="s">
        <v>1854</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315" t="s">
        <v>1855</v>
      </c>
      <c r="B34" s="886" t="s">
        <v>4305</v>
      </c>
      <c r="C34" s="80"/>
      <c r="D34" s="406">
        <v>115705000</v>
      </c>
      <c r="E34" s="361">
        <v>4505193</v>
      </c>
      <c r="F34" s="1523">
        <v>34516</v>
      </c>
      <c r="G34" s="1524">
        <v>47300</v>
      </c>
      <c r="H34" s="1524">
        <v>34516</v>
      </c>
      <c r="I34" s="1524">
        <v>47300</v>
      </c>
      <c r="J34" s="406">
        <v>115705000</v>
      </c>
      <c r="K34" s="367">
        <v>457382</v>
      </c>
      <c r="L34" s="254" t="s">
        <v>1855</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315" t="s">
        <v>1856</v>
      </c>
      <c r="B35" s="886" t="s">
        <v>4306</v>
      </c>
      <c r="C35" s="80"/>
      <c r="D35" s="406">
        <v>400000000</v>
      </c>
      <c r="E35" s="361">
        <v>3184768</v>
      </c>
      <c r="F35" s="1523">
        <v>41241</v>
      </c>
      <c r="G35" s="1524">
        <v>52198</v>
      </c>
      <c r="H35" s="1524">
        <v>41241</v>
      </c>
      <c r="I35" s="1524">
        <v>52198</v>
      </c>
      <c r="J35" s="406">
        <v>400000000</v>
      </c>
      <c r="K35" s="367">
        <v>16476000</v>
      </c>
      <c r="L35" s="254" t="s">
        <v>1856</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315" t="s">
        <v>1857</v>
      </c>
      <c r="B36" s="886" t="s">
        <v>4307</v>
      </c>
      <c r="C36" s="80"/>
      <c r="D36" s="406">
        <v>300000000</v>
      </c>
      <c r="E36" s="361">
        <v>1338576</v>
      </c>
      <c r="F36" s="1523">
        <v>41241</v>
      </c>
      <c r="G36" s="1524">
        <v>44893</v>
      </c>
      <c r="H36" s="1524">
        <v>41241</v>
      </c>
      <c r="I36" s="1524">
        <v>44893</v>
      </c>
      <c r="J36" s="406">
        <v>300000000</v>
      </c>
      <c r="K36" s="367">
        <v>8163000</v>
      </c>
      <c r="L36" s="254" t="s">
        <v>1857</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315" t="s">
        <v>1858</v>
      </c>
      <c r="B37" s="1758" t="s">
        <v>5674</v>
      </c>
      <c r="C37" s="80"/>
      <c r="D37" s="406">
        <v>500000000</v>
      </c>
      <c r="E37" s="361">
        <v>3060582</v>
      </c>
      <c r="F37" s="1523">
        <v>41913</v>
      </c>
      <c r="G37" s="1524">
        <v>45566</v>
      </c>
      <c r="H37" s="1524">
        <v>41913</v>
      </c>
      <c r="I37" s="1524">
        <v>45566</v>
      </c>
      <c r="J37" s="406">
        <v>500000000</v>
      </c>
      <c r="K37" s="367">
        <v>4677333</v>
      </c>
      <c r="L37" s="254" t="s">
        <v>1858</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315" t="s">
        <v>1859</v>
      </c>
      <c r="B38" s="1758" t="s">
        <v>5675</v>
      </c>
      <c r="D38" s="2239">
        <v>400000000</v>
      </c>
      <c r="E38" s="1991">
        <v>2060582</v>
      </c>
      <c r="F38" s="1523">
        <v>41913</v>
      </c>
      <c r="G38" s="1992">
        <v>49218</v>
      </c>
      <c r="H38" s="2241">
        <v>41913</v>
      </c>
      <c r="I38" s="2240">
        <v>49218</v>
      </c>
      <c r="J38" s="2239">
        <v>400000000</v>
      </c>
      <c r="K38" s="1993">
        <v>4563200</v>
      </c>
      <c r="L38" s="254" t="s">
        <v>1859</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315" t="s">
        <v>1860</v>
      </c>
      <c r="B39" s="1660" t="s">
        <v>1255</v>
      </c>
      <c r="C39" s="80"/>
      <c r="D39" s="269">
        <f>SUM(D31:D38)</f>
        <v>3040705000</v>
      </c>
      <c r="E39" s="300">
        <f>SUM(E31:E38)</f>
        <v>23959115</v>
      </c>
      <c r="F39" s="79"/>
      <c r="G39" s="80"/>
      <c r="H39" s="80"/>
      <c r="I39" s="80"/>
      <c r="J39" s="269">
        <f>SUM(J31:J38)</f>
        <v>2540705000</v>
      </c>
      <c r="K39" s="269">
        <f>SUM(K31:K38)</f>
        <v>88130665</v>
      </c>
      <c r="L39" s="254" t="s">
        <v>1860</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315" t="s">
        <v>1861</v>
      </c>
      <c r="B40" s="886"/>
      <c r="C40" s="80"/>
      <c r="D40" s="406"/>
      <c r="E40" s="361"/>
      <c r="F40" s="79"/>
      <c r="G40" s="80"/>
      <c r="H40" s="80"/>
      <c r="I40" s="80"/>
      <c r="J40" s="406"/>
      <c r="K40" s="367"/>
      <c r="L40" s="254" t="s">
        <v>1861</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315" t="s">
        <v>1862</v>
      </c>
      <c r="B41" s="1756" t="s">
        <v>3116</v>
      </c>
      <c r="C41" s="80"/>
      <c r="D41" s="80"/>
      <c r="E41" s="72"/>
      <c r="F41" s="79"/>
      <c r="G41" s="80"/>
      <c r="H41" s="80"/>
      <c r="I41" s="80"/>
      <c r="J41" s="80"/>
      <c r="K41" s="77"/>
      <c r="L41" s="254" t="s">
        <v>1862</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315" t="s">
        <v>1863</v>
      </c>
      <c r="B42" s="886"/>
      <c r="C42" s="80"/>
      <c r="D42" s="423"/>
      <c r="E42" s="366"/>
      <c r="F42" s="79"/>
      <c r="G42" s="80"/>
      <c r="H42" s="80"/>
      <c r="I42" s="80"/>
      <c r="J42" s="423"/>
      <c r="K42" s="365"/>
      <c r="L42" s="254" t="s">
        <v>1863</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315" t="s">
        <v>1864</v>
      </c>
      <c r="B43" s="1660" t="s">
        <v>1255</v>
      </c>
      <c r="C43" s="80"/>
      <c r="D43" s="269">
        <f>SUM(D42:D42)</f>
        <v>0</v>
      </c>
      <c r="E43" s="267">
        <f>SUM(E42:E42)</f>
        <v>0</v>
      </c>
      <c r="F43" s="79"/>
      <c r="G43" s="80"/>
      <c r="H43" s="80"/>
      <c r="I43" s="80"/>
      <c r="J43" s="269">
        <f>SUM(J42:J42)</f>
        <v>0</v>
      </c>
      <c r="K43" s="269">
        <f>SUM(K42:K42)</f>
        <v>0</v>
      </c>
      <c r="L43" s="254" t="s">
        <v>1864</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315" t="s">
        <v>1865</v>
      </c>
      <c r="B44" s="886"/>
      <c r="C44" s="80"/>
      <c r="D44" s="406"/>
      <c r="E44" s="361"/>
      <c r="F44" s="79"/>
      <c r="G44" s="80"/>
      <c r="H44" s="80"/>
      <c r="I44" s="80"/>
      <c r="J44" s="406"/>
      <c r="K44" s="367"/>
      <c r="L44" s="254" t="s">
        <v>1865</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315" t="s">
        <v>1866</v>
      </c>
      <c r="B45" s="338" t="s">
        <v>3563</v>
      </c>
      <c r="C45" s="80"/>
      <c r="D45" s="80"/>
      <c r="E45" s="72"/>
      <c r="F45" s="79"/>
      <c r="G45" s="80"/>
      <c r="H45" s="80"/>
      <c r="I45" s="80"/>
      <c r="J45" s="886"/>
      <c r="K45" s="77"/>
      <c r="L45" s="254" t="s">
        <v>1866</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315" t="s">
        <v>1867</v>
      </c>
      <c r="B46" s="886"/>
      <c r="C46" s="80"/>
      <c r="D46" s="423"/>
      <c r="E46" s="72"/>
      <c r="F46" s="79"/>
      <c r="G46" s="80"/>
      <c r="H46" s="80"/>
      <c r="I46" s="423"/>
      <c r="J46" s="423"/>
      <c r="K46" s="365"/>
      <c r="L46" s="254" t="s">
        <v>1867</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315" t="s">
        <v>1868</v>
      </c>
      <c r="B47" s="1988" t="s">
        <v>1255</v>
      </c>
      <c r="C47" s="80"/>
      <c r="D47" s="269">
        <f>SUM(D46:D46)</f>
        <v>0</v>
      </c>
      <c r="E47" s="267">
        <f>SUM(E46:E46)</f>
        <v>0</v>
      </c>
      <c r="F47" s="79"/>
      <c r="G47" s="80"/>
      <c r="H47" s="80"/>
      <c r="I47" s="80"/>
      <c r="J47" s="269">
        <f>SUM(J46:J46)</f>
        <v>0</v>
      </c>
      <c r="K47" s="269">
        <f>SUM(K46:K46)</f>
        <v>0</v>
      </c>
      <c r="L47" s="254" t="s">
        <v>1868</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315" t="s">
        <v>1869</v>
      </c>
      <c r="B48" s="1757" t="s">
        <v>3564</v>
      </c>
      <c r="C48" s="80"/>
      <c r="D48" s="80"/>
      <c r="E48" s="72"/>
      <c r="F48" s="79"/>
      <c r="G48" s="80"/>
      <c r="H48" s="80"/>
      <c r="I48" s="80"/>
      <c r="J48" s="80"/>
      <c r="K48" s="77"/>
      <c r="L48" s="254" t="s">
        <v>1869</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315" t="s">
        <v>1870</v>
      </c>
      <c r="B49" s="1758" t="s">
        <v>4308</v>
      </c>
      <c r="C49" s="80"/>
      <c r="D49" s="423"/>
      <c r="E49" s="366"/>
      <c r="F49" s="1525"/>
      <c r="G49" s="80"/>
      <c r="H49" s="80"/>
      <c r="I49" s="80"/>
      <c r="J49" s="423"/>
      <c r="K49" s="365"/>
      <c r="L49" s="254" t="s">
        <v>1870</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315" t="s">
        <v>638</v>
      </c>
      <c r="B50" s="1758" t="s">
        <v>4309</v>
      </c>
      <c r="C50" s="80"/>
      <c r="D50" s="406">
        <v>100000000</v>
      </c>
      <c r="E50" s="361">
        <v>1725340</v>
      </c>
      <c r="F50" s="1523">
        <v>31229</v>
      </c>
      <c r="G50" s="1934">
        <v>42186</v>
      </c>
      <c r="H50" s="1517">
        <v>31229</v>
      </c>
      <c r="I50" s="1524">
        <v>42186</v>
      </c>
      <c r="J50" s="406">
        <v>100000000</v>
      </c>
      <c r="K50" s="367">
        <v>388727</v>
      </c>
      <c r="L50" s="254" t="s">
        <v>638</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315" t="s">
        <v>639</v>
      </c>
      <c r="B51" s="1758" t="s">
        <v>4310</v>
      </c>
      <c r="C51" s="80"/>
      <c r="D51" s="406">
        <v>69800000</v>
      </c>
      <c r="E51" s="361">
        <v>646808</v>
      </c>
      <c r="F51" s="1523">
        <v>32478</v>
      </c>
      <c r="G51" s="1934">
        <v>45261</v>
      </c>
      <c r="H51" s="1517">
        <v>32478</v>
      </c>
      <c r="I51" s="1524">
        <v>45261</v>
      </c>
      <c r="J51" s="406">
        <v>69800000</v>
      </c>
      <c r="K51" s="367">
        <v>275919</v>
      </c>
      <c r="L51" s="254" t="s">
        <v>639</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315" t="s">
        <v>640</v>
      </c>
      <c r="B52" s="1758" t="s">
        <v>4311</v>
      </c>
      <c r="C52" s="80"/>
      <c r="D52" s="406">
        <v>75000000</v>
      </c>
      <c r="E52" s="361">
        <v>12131987</v>
      </c>
      <c r="F52" s="1523">
        <v>31382</v>
      </c>
      <c r="G52" s="1934">
        <v>45992</v>
      </c>
      <c r="H52" s="1517">
        <v>31382</v>
      </c>
      <c r="I52" s="1524">
        <v>45992</v>
      </c>
      <c r="J52" s="406">
        <v>75000000</v>
      </c>
      <c r="K52" s="367">
        <v>294102</v>
      </c>
      <c r="L52" s="254" t="s">
        <v>640</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315" t="s">
        <v>641</v>
      </c>
      <c r="B53" s="1758" t="s">
        <v>4312</v>
      </c>
      <c r="C53" s="80"/>
      <c r="D53" s="406">
        <v>50000000</v>
      </c>
      <c r="E53" s="361">
        <v>603701</v>
      </c>
      <c r="F53" s="1523">
        <v>31747</v>
      </c>
      <c r="G53" s="1934">
        <v>46357</v>
      </c>
      <c r="H53" s="1517">
        <v>31747</v>
      </c>
      <c r="I53" s="1524">
        <v>46357</v>
      </c>
      <c r="J53" s="406">
        <v>50000000</v>
      </c>
      <c r="K53" s="367">
        <v>196828</v>
      </c>
      <c r="L53" s="254" t="s">
        <v>641</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315" t="s">
        <v>642</v>
      </c>
      <c r="B54" s="1758" t="s">
        <v>4313</v>
      </c>
      <c r="C54" s="80"/>
      <c r="D54" s="406">
        <v>25760000</v>
      </c>
      <c r="E54" s="361">
        <v>2357271</v>
      </c>
      <c r="F54" s="1523">
        <v>31837</v>
      </c>
      <c r="G54" s="1934">
        <v>46447</v>
      </c>
      <c r="H54" s="1517">
        <v>31837</v>
      </c>
      <c r="I54" s="1524">
        <v>46447</v>
      </c>
      <c r="J54" s="406">
        <v>25760000</v>
      </c>
      <c r="K54" s="367">
        <v>104099</v>
      </c>
      <c r="L54" s="254" t="s">
        <v>642</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315" t="s">
        <v>643</v>
      </c>
      <c r="B55" s="1758" t="s">
        <v>4314</v>
      </c>
      <c r="C55" s="80"/>
      <c r="D55" s="406">
        <v>93200000</v>
      </c>
      <c r="E55" s="361">
        <v>1225501</v>
      </c>
      <c r="F55" s="1523">
        <v>31959</v>
      </c>
      <c r="G55" s="1934">
        <v>46569</v>
      </c>
      <c r="H55" s="1517">
        <v>31959</v>
      </c>
      <c r="I55" s="1524">
        <v>46569</v>
      </c>
      <c r="J55" s="406">
        <v>93200000</v>
      </c>
      <c r="K55" s="367">
        <v>368679</v>
      </c>
      <c r="L55" s="254" t="s">
        <v>643</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315" t="s">
        <v>644</v>
      </c>
      <c r="B56" s="1660" t="s">
        <v>1255</v>
      </c>
      <c r="C56" s="80"/>
      <c r="D56" s="269">
        <f>SUM(D50:D55)</f>
        <v>413760000</v>
      </c>
      <c r="E56" s="267">
        <f>SUM(E50:E55)</f>
        <v>18690608</v>
      </c>
      <c r="F56" s="79"/>
      <c r="G56" s="80"/>
      <c r="H56" s="80"/>
      <c r="I56" s="80"/>
      <c r="J56" s="269">
        <f>SUM(J50:J55)</f>
        <v>413760000</v>
      </c>
      <c r="K56" s="269">
        <f>SUM(K50:K55)</f>
        <v>1628354</v>
      </c>
      <c r="L56" s="254" t="s">
        <v>644</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315" t="s">
        <v>2537</v>
      </c>
      <c r="B57" s="886"/>
      <c r="C57" s="116"/>
      <c r="D57" s="406"/>
      <c r="E57" s="361"/>
      <c r="F57" s="79"/>
      <c r="G57" s="80"/>
      <c r="H57" s="80"/>
      <c r="I57" s="80"/>
      <c r="J57" s="406"/>
      <c r="K57" s="406"/>
      <c r="L57" s="254" t="s">
        <v>2537</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ht="15.75" thickBot="1">
      <c r="A58" s="323">
        <v>29</v>
      </c>
      <c r="B58" s="312" t="s">
        <v>205</v>
      </c>
      <c r="C58" s="111"/>
      <c r="D58" s="1588">
        <f>D56+D46+D43+D39</f>
        <v>3454465000</v>
      </c>
      <c r="E58" s="1759">
        <f>E56+E46+E43+E39</f>
        <v>42649723</v>
      </c>
      <c r="F58" s="424"/>
      <c r="G58" s="385"/>
      <c r="H58" s="385"/>
      <c r="I58" s="425"/>
      <c r="J58" s="311">
        <f>J56+J46+J43+J39</f>
        <v>2954465000</v>
      </c>
      <c r="K58" s="311">
        <f>K56+K46+K43+K39</f>
        <v>89759019</v>
      </c>
      <c r="L58" s="295">
        <v>29</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17" t="s">
        <v>3565</v>
      </c>
      <c r="B60" s="17"/>
      <c r="C60" s="17"/>
      <c r="D60" s="17"/>
      <c r="E60" s="17"/>
      <c r="F60" s="17" t="str">
        <f>A60</f>
        <v xml:space="preserve"> FERC FORM NO.1 (ED. 12-96) NYPSC Modified-96</v>
      </c>
      <c r="G60" s="17"/>
      <c r="H60" s="17"/>
      <c r="I60" s="17"/>
      <c r="J60" s="17"/>
      <c r="K60" s="17"/>
      <c r="L60" s="314" t="s">
        <v>3566</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68" t="s">
        <v>3567</v>
      </c>
      <c r="B61" s="68"/>
      <c r="C61" s="68"/>
      <c r="D61" s="68"/>
      <c r="E61" s="68"/>
      <c r="F61" s="68" t="s">
        <v>3568</v>
      </c>
      <c r="G61" s="68"/>
      <c r="H61" s="68"/>
      <c r="I61" s="68"/>
      <c r="J61" s="68"/>
      <c r="K61" s="68"/>
      <c r="L61" s="68"/>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ht="15.75" thickBot="1">
      <c r="A68" s="17" t="str">
        <f>'Data Sheet'!$C$25</f>
        <v xml:space="preserve"> Niagara Mohawk Power Corporation </v>
      </c>
      <c r="B68" s="17"/>
      <c r="C68" s="17"/>
      <c r="D68" s="743" t="str">
        <f>'Data Sheet'!$C$40</f>
        <v>June 1, 2015</v>
      </c>
      <c r="E68" s="17" t="str">
        <f>'Data Sheet'!$C$38</f>
        <v>December 31, 2014</v>
      </c>
      <c r="F68" s="17" t="str">
        <f>'Data Sheet'!$C$25</f>
        <v xml:space="preserve"> Niagara Mohawk Power Corporation </v>
      </c>
      <c r="G68" s="17"/>
      <c r="H68" s="17"/>
      <c r="I68" s="743" t="str">
        <f>'Data Sheet'!$C$40</f>
        <v>June 1, 2015</v>
      </c>
      <c r="J68" s="17" t="str">
        <f>'Data Sheet'!$C$38</f>
        <v>December 31, 2014</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427"/>
      <c r="B69" s="428"/>
      <c r="C69" s="428"/>
      <c r="D69" s="428"/>
      <c r="E69" s="429"/>
      <c r="F69" s="427"/>
      <c r="G69" s="428"/>
      <c r="H69" s="428"/>
      <c r="I69" s="428"/>
      <c r="J69" s="428"/>
      <c r="K69" s="428"/>
      <c r="L69" s="429"/>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359" t="s">
        <v>3527</v>
      </c>
      <c r="B70" s="68"/>
      <c r="C70" s="68"/>
      <c r="D70" s="68"/>
      <c r="E70" s="69"/>
      <c r="F70" s="359" t="str">
        <f>F4</f>
        <v>LONG-TERM DEBT (Accounts 221, 222, 223, and 224) (Continued)</v>
      </c>
      <c r="G70" s="68"/>
      <c r="H70" s="68"/>
      <c r="I70" s="68"/>
      <c r="J70" s="68"/>
      <c r="K70" s="68"/>
      <c r="L70" s="69"/>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71"/>
      <c r="B71" s="17"/>
      <c r="C71" s="17"/>
      <c r="D71" s="17"/>
      <c r="E71" s="430" t="s">
        <v>1904</v>
      </c>
      <c r="F71" s="71"/>
      <c r="G71" s="17"/>
      <c r="H71" s="17"/>
      <c r="I71" s="17"/>
      <c r="J71" s="17"/>
      <c r="K71" s="17"/>
      <c r="L71" s="72"/>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c r="A72" s="418" t="s">
        <v>1904</v>
      </c>
      <c r="B72" s="88" t="s">
        <v>1904</v>
      </c>
      <c r="C72" s="81"/>
      <c r="D72" s="81"/>
      <c r="E72" s="84"/>
      <c r="F72" s="418" t="s">
        <v>1904</v>
      </c>
      <c r="G72" s="81"/>
      <c r="H72" s="248" t="s">
        <v>3095</v>
      </c>
      <c r="I72" s="421"/>
      <c r="J72" s="618" t="s">
        <v>3096</v>
      </c>
      <c r="K72" s="81"/>
      <c r="L72" s="9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79" t="s">
        <v>1904</v>
      </c>
      <c r="B73" s="17" t="s">
        <v>3097</v>
      </c>
      <c r="C73" s="80"/>
      <c r="D73" s="330" t="s">
        <v>3098</v>
      </c>
      <c r="E73" s="82" t="s">
        <v>3099</v>
      </c>
      <c r="F73" s="315" t="s">
        <v>3100</v>
      </c>
      <c r="G73" s="330" t="s">
        <v>1214</v>
      </c>
      <c r="H73" s="80"/>
      <c r="I73" s="81"/>
      <c r="J73" s="330" t="s">
        <v>3101</v>
      </c>
      <c r="K73" s="330" t="s">
        <v>3102</v>
      </c>
      <c r="L73" s="82"/>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15" t="s">
        <v>1843</v>
      </c>
      <c r="B74" s="17" t="s">
        <v>3103</v>
      </c>
      <c r="C74" s="80"/>
      <c r="D74" s="330" t="s">
        <v>3277</v>
      </c>
      <c r="E74" s="82" t="s">
        <v>3104</v>
      </c>
      <c r="F74" s="315" t="s">
        <v>3105</v>
      </c>
      <c r="G74" s="330" t="s">
        <v>3286</v>
      </c>
      <c r="H74" s="330" t="s">
        <v>3106</v>
      </c>
      <c r="I74" s="330" t="s">
        <v>3107</v>
      </c>
      <c r="J74" s="330" t="s">
        <v>3108</v>
      </c>
      <c r="K74" s="330" t="s">
        <v>1953</v>
      </c>
      <c r="L74" s="254" t="s">
        <v>1843</v>
      </c>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315" t="s">
        <v>1846</v>
      </c>
      <c r="B75" s="17"/>
      <c r="C75" s="80"/>
      <c r="D75" s="330" t="s">
        <v>3109</v>
      </c>
      <c r="E75" s="82" t="s">
        <v>3110</v>
      </c>
      <c r="F75" s="79"/>
      <c r="G75" s="80"/>
      <c r="H75" s="80"/>
      <c r="I75" s="80"/>
      <c r="J75" s="330" t="s">
        <v>3111</v>
      </c>
      <c r="K75" s="80"/>
      <c r="L75" s="254" t="s">
        <v>1846</v>
      </c>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79"/>
      <c r="B76" s="17"/>
      <c r="C76" s="80"/>
      <c r="D76" s="80"/>
      <c r="E76" s="82"/>
      <c r="F76" s="79"/>
      <c r="G76" s="80"/>
      <c r="H76" s="80"/>
      <c r="I76" s="80"/>
      <c r="J76" s="330" t="s">
        <v>3112</v>
      </c>
      <c r="K76" s="80"/>
      <c r="L76" s="82"/>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79"/>
      <c r="B77" s="17"/>
      <c r="C77" s="80"/>
      <c r="D77" s="80"/>
      <c r="E77" s="82"/>
      <c r="F77" s="79"/>
      <c r="G77" s="80"/>
      <c r="H77" s="80"/>
      <c r="I77" s="80"/>
      <c r="J77" s="330" t="s">
        <v>3113</v>
      </c>
      <c r="K77" s="80"/>
      <c r="L77" s="82"/>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79"/>
      <c r="B78" s="329" t="s">
        <v>3114</v>
      </c>
      <c r="C78" s="116"/>
      <c r="D78" s="329" t="s">
        <v>3231</v>
      </c>
      <c r="E78" s="254" t="s">
        <v>3232</v>
      </c>
      <c r="F78" s="315" t="s">
        <v>3233</v>
      </c>
      <c r="G78" s="329" t="s">
        <v>2512</v>
      </c>
      <c r="H78" s="694" t="s">
        <v>2513</v>
      </c>
      <c r="I78" s="329" t="s">
        <v>2514</v>
      </c>
      <c r="J78" s="694" t="s">
        <v>2515</v>
      </c>
      <c r="K78" s="329" t="s">
        <v>2516</v>
      </c>
      <c r="L78" s="109"/>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388" t="s">
        <v>1851</v>
      </c>
      <c r="B79" s="422"/>
      <c r="C79" s="81"/>
      <c r="D79" s="81"/>
      <c r="E79" s="84"/>
      <c r="F79" s="418"/>
      <c r="G79" s="81"/>
      <c r="H79" s="81"/>
      <c r="I79" s="81"/>
      <c r="J79" s="88"/>
      <c r="K79" s="83"/>
      <c r="L79" s="713" t="s">
        <v>1851</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315" t="s">
        <v>1852</v>
      </c>
      <c r="B80" s="17"/>
      <c r="C80" s="80"/>
      <c r="D80" s="423"/>
      <c r="E80" s="72"/>
      <c r="F80" s="79"/>
      <c r="G80" s="80"/>
      <c r="H80" s="80"/>
      <c r="I80" s="423"/>
      <c r="J80" s="423"/>
      <c r="K80" s="365"/>
      <c r="L80" s="431" t="s">
        <v>1852</v>
      </c>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315" t="s">
        <v>1853</v>
      </c>
      <c r="B81" s="17"/>
      <c r="C81" s="80"/>
      <c r="D81" s="406"/>
      <c r="E81" s="361"/>
      <c r="F81" s="79"/>
      <c r="G81" s="80"/>
      <c r="H81" s="80"/>
      <c r="I81" s="80"/>
      <c r="J81" s="406"/>
      <c r="K81" s="367"/>
      <c r="L81" s="431" t="s">
        <v>1853</v>
      </c>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315" t="s">
        <v>1854</v>
      </c>
      <c r="B82" s="17"/>
      <c r="C82" s="80"/>
      <c r="D82" s="406"/>
      <c r="E82" s="361"/>
      <c r="F82" s="79"/>
      <c r="G82" s="80"/>
      <c r="H82" s="80"/>
      <c r="I82" s="80"/>
      <c r="J82" s="406"/>
      <c r="K82" s="367"/>
      <c r="L82" s="431" t="s">
        <v>1854</v>
      </c>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15" t="s">
        <v>1855</v>
      </c>
      <c r="B83" s="17"/>
      <c r="C83" s="80"/>
      <c r="D83" s="406"/>
      <c r="E83" s="361"/>
      <c r="F83" s="79"/>
      <c r="G83" s="80"/>
      <c r="H83" s="80"/>
      <c r="I83" s="406"/>
      <c r="J83" s="406"/>
      <c r="K83" s="367"/>
      <c r="L83" s="431" t="s">
        <v>1855</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315" t="s">
        <v>1856</v>
      </c>
      <c r="B84" s="17"/>
      <c r="C84" s="80"/>
      <c r="D84" s="406"/>
      <c r="E84" s="361"/>
      <c r="F84" s="79"/>
      <c r="G84" s="80"/>
      <c r="H84" s="80"/>
      <c r="I84" s="80"/>
      <c r="J84" s="406"/>
      <c r="K84" s="367"/>
      <c r="L84" s="431" t="s">
        <v>1856</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315" t="s">
        <v>1857</v>
      </c>
      <c r="B85" s="17"/>
      <c r="C85" s="80"/>
      <c r="D85" s="406"/>
      <c r="E85" s="361"/>
      <c r="F85" s="79"/>
      <c r="G85" s="80"/>
      <c r="H85" s="80"/>
      <c r="I85" s="80"/>
      <c r="J85" s="406"/>
      <c r="K85" s="367"/>
      <c r="L85" s="431" t="s">
        <v>1857</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315" t="s">
        <v>1858</v>
      </c>
      <c r="B86" s="329"/>
      <c r="C86" s="80"/>
      <c r="D86" s="406"/>
      <c r="E86" s="361"/>
      <c r="F86" s="79"/>
      <c r="G86" s="80"/>
      <c r="H86" s="80"/>
      <c r="I86" s="80"/>
      <c r="J86" s="406"/>
      <c r="K86" s="367"/>
      <c r="L86" s="431" t="s">
        <v>1858</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315" t="s">
        <v>1859</v>
      </c>
      <c r="B87" s="17"/>
      <c r="C87" s="80"/>
      <c r="D87" s="80"/>
      <c r="E87" s="72"/>
      <c r="F87" s="79"/>
      <c r="G87" s="80"/>
      <c r="H87" s="80"/>
      <c r="I87" s="80"/>
      <c r="J87" s="80"/>
      <c r="K87" s="77"/>
      <c r="L87" s="431" t="s">
        <v>1859</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315" t="s">
        <v>1860</v>
      </c>
      <c r="B88" s="1546"/>
      <c r="C88" s="80"/>
      <c r="D88" s="80"/>
      <c r="E88" s="72"/>
      <c r="F88" s="79"/>
      <c r="G88" s="80"/>
      <c r="H88" s="80"/>
      <c r="I88" s="80"/>
      <c r="J88" s="80"/>
      <c r="K88" s="77"/>
      <c r="L88" s="431" t="s">
        <v>1860</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315" t="s">
        <v>1861</v>
      </c>
      <c r="B89" s="1547"/>
      <c r="C89" s="80"/>
      <c r="D89" s="423"/>
      <c r="E89" s="366"/>
      <c r="F89" s="1525"/>
      <c r="G89" s="80"/>
      <c r="H89" s="80"/>
      <c r="I89" s="80"/>
      <c r="J89" s="423"/>
      <c r="K89" s="365"/>
      <c r="L89" s="431" t="s">
        <v>1861</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315" t="s">
        <v>1862</v>
      </c>
      <c r="B90" s="1547"/>
      <c r="C90" s="80"/>
      <c r="D90" s="406"/>
      <c r="E90" s="361"/>
      <c r="F90" s="1523"/>
      <c r="G90" s="1524"/>
      <c r="H90" s="80"/>
      <c r="I90" s="1524"/>
      <c r="J90" s="406"/>
      <c r="K90" s="367"/>
      <c r="L90" s="431" t="s">
        <v>1862</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315" t="s">
        <v>1863</v>
      </c>
      <c r="B91" s="1547"/>
      <c r="C91" s="80"/>
      <c r="D91" s="406"/>
      <c r="E91" s="361"/>
      <c r="F91" s="1523"/>
      <c r="G91" s="1524"/>
      <c r="H91" s="80"/>
      <c r="I91" s="1524"/>
      <c r="J91" s="406"/>
      <c r="K91" s="367"/>
      <c r="L91" s="431" t="s">
        <v>1863</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315" t="s">
        <v>1864</v>
      </c>
      <c r="B92" s="1547"/>
      <c r="C92" s="80"/>
      <c r="D92" s="406"/>
      <c r="E92" s="361"/>
      <c r="F92" s="1523"/>
      <c r="G92" s="1524"/>
      <c r="H92" s="80"/>
      <c r="I92" s="1524"/>
      <c r="J92" s="406"/>
      <c r="K92" s="367"/>
      <c r="L92" s="431" t="s">
        <v>1864</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315" t="s">
        <v>1865</v>
      </c>
      <c r="B93" s="1547"/>
      <c r="C93" s="80"/>
      <c r="D93" s="406"/>
      <c r="E93" s="361"/>
      <c r="F93" s="1523"/>
      <c r="G93" s="1524"/>
      <c r="H93" s="80"/>
      <c r="I93" s="1524"/>
      <c r="J93" s="406"/>
      <c r="K93" s="367"/>
      <c r="L93" s="431" t="s">
        <v>1865</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315" t="s">
        <v>1866</v>
      </c>
      <c r="B94" s="1547"/>
      <c r="C94" s="80"/>
      <c r="D94" s="406"/>
      <c r="E94" s="361"/>
      <c r="F94" s="1523"/>
      <c r="G94" s="1524"/>
      <c r="H94" s="80"/>
      <c r="I94" s="1524"/>
      <c r="J94" s="406"/>
      <c r="K94" s="367"/>
      <c r="L94" s="431" t="s">
        <v>1866</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315" t="s">
        <v>1867</v>
      </c>
      <c r="B95" s="1547"/>
      <c r="C95" s="80"/>
      <c r="D95" s="406"/>
      <c r="E95" s="361"/>
      <c r="F95" s="1523"/>
      <c r="G95" s="1524"/>
      <c r="H95" s="80"/>
      <c r="I95" s="1524"/>
      <c r="J95" s="406"/>
      <c r="K95" s="367"/>
      <c r="L95" s="431" t="s">
        <v>1867</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315" t="s">
        <v>1868</v>
      </c>
      <c r="B96" s="17"/>
      <c r="C96" s="80"/>
      <c r="D96" s="406"/>
      <c r="E96" s="361"/>
      <c r="F96" s="79"/>
      <c r="G96" s="80"/>
      <c r="H96" s="80"/>
      <c r="I96" s="80"/>
      <c r="J96" s="406"/>
      <c r="K96" s="367"/>
      <c r="L96" s="431" t="s">
        <v>1868</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315" t="s">
        <v>1869</v>
      </c>
      <c r="B97" s="17"/>
      <c r="C97" s="80"/>
      <c r="D97" s="406"/>
      <c r="E97" s="361"/>
      <c r="F97" s="79"/>
      <c r="G97" s="80"/>
      <c r="H97" s="80"/>
      <c r="I97" s="80"/>
      <c r="J97" s="406"/>
      <c r="K97" s="367"/>
      <c r="L97" s="431" t="s">
        <v>1869</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315" t="s">
        <v>1870</v>
      </c>
      <c r="B98" s="17"/>
      <c r="C98" s="80"/>
      <c r="D98" s="406"/>
      <c r="E98" s="361"/>
      <c r="F98" s="79"/>
      <c r="G98" s="80"/>
      <c r="H98" s="80"/>
      <c r="I98" s="80"/>
      <c r="J98" s="406"/>
      <c r="K98" s="367"/>
      <c r="L98" s="431" t="s">
        <v>1870</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315" t="s">
        <v>638</v>
      </c>
      <c r="B99" s="17"/>
      <c r="C99" s="80"/>
      <c r="D99" s="406"/>
      <c r="E99" s="361"/>
      <c r="F99" s="79"/>
      <c r="G99" s="80"/>
      <c r="H99" s="80"/>
      <c r="I99" s="80"/>
      <c r="J99" s="406"/>
      <c r="K99" s="367"/>
      <c r="L99" s="431" t="s">
        <v>638</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315" t="s">
        <v>639</v>
      </c>
      <c r="B100" s="17"/>
      <c r="C100" s="80"/>
      <c r="D100" s="406"/>
      <c r="E100" s="361"/>
      <c r="F100" s="79"/>
      <c r="G100" s="80"/>
      <c r="H100" s="80"/>
      <c r="I100" s="80"/>
      <c r="J100" s="406"/>
      <c r="K100" s="367"/>
      <c r="L100" s="431" t="s">
        <v>639</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315" t="s">
        <v>640</v>
      </c>
      <c r="B101" s="17"/>
      <c r="C101" s="80"/>
      <c r="D101" s="406"/>
      <c r="E101" s="361"/>
      <c r="F101" s="79"/>
      <c r="G101" s="80"/>
      <c r="H101" s="80"/>
      <c r="I101" s="80"/>
      <c r="J101" s="406"/>
      <c r="K101" s="367"/>
      <c r="L101" s="431" t="s">
        <v>640</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315" t="s">
        <v>641</v>
      </c>
      <c r="B102" s="17"/>
      <c r="C102" s="80"/>
      <c r="D102" s="406"/>
      <c r="E102" s="361"/>
      <c r="F102" s="79"/>
      <c r="G102" s="80"/>
      <c r="H102" s="80"/>
      <c r="I102" s="80"/>
      <c r="J102" s="406"/>
      <c r="K102" s="367"/>
      <c r="L102" s="431" t="s">
        <v>641</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315" t="s">
        <v>642</v>
      </c>
      <c r="B103" s="17"/>
      <c r="C103" s="80"/>
      <c r="D103" s="406"/>
      <c r="E103" s="361"/>
      <c r="F103" s="79"/>
      <c r="G103" s="80"/>
      <c r="H103" s="80"/>
      <c r="I103" s="80"/>
      <c r="J103" s="406"/>
      <c r="K103" s="367"/>
      <c r="L103" s="431" t="s">
        <v>642</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315" t="s">
        <v>643</v>
      </c>
      <c r="B104" s="17"/>
      <c r="C104" s="80"/>
      <c r="D104" s="406"/>
      <c r="E104" s="361"/>
      <c r="F104" s="79"/>
      <c r="G104" s="80"/>
      <c r="H104" s="80"/>
      <c r="I104" s="80"/>
      <c r="J104" s="406"/>
      <c r="K104" s="367"/>
      <c r="L104" s="431" t="s">
        <v>643</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315" t="s">
        <v>644</v>
      </c>
      <c r="B105" s="17"/>
      <c r="C105" s="80"/>
      <c r="D105" s="406"/>
      <c r="E105" s="361"/>
      <c r="F105" s="79"/>
      <c r="G105" s="80"/>
      <c r="H105" s="80"/>
      <c r="I105" s="80"/>
      <c r="J105" s="406"/>
      <c r="K105" s="367"/>
      <c r="L105" s="431" t="s">
        <v>644</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315" t="s">
        <v>2537</v>
      </c>
      <c r="B106" s="17"/>
      <c r="C106" s="80"/>
      <c r="D106" s="406"/>
      <c r="E106" s="361"/>
      <c r="F106" s="79"/>
      <c r="G106" s="80"/>
      <c r="H106" s="80"/>
      <c r="I106" s="80"/>
      <c r="J106" s="406"/>
      <c r="K106" s="367"/>
      <c r="L106" s="431" t="s">
        <v>2537</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315" t="s">
        <v>2538</v>
      </c>
      <c r="B107" s="17"/>
      <c r="C107" s="80"/>
      <c r="D107" s="406"/>
      <c r="E107" s="361"/>
      <c r="F107" s="79"/>
      <c r="G107" s="80"/>
      <c r="H107" s="80"/>
      <c r="I107" s="80"/>
      <c r="J107" s="406"/>
      <c r="K107" s="367"/>
      <c r="L107" s="431" t="s">
        <v>2538</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315" t="s">
        <v>2539</v>
      </c>
      <c r="B108" s="17"/>
      <c r="C108" s="80"/>
      <c r="D108" s="406"/>
      <c r="E108" s="361"/>
      <c r="F108" s="79"/>
      <c r="G108" s="80"/>
      <c r="H108" s="80"/>
      <c r="I108" s="80"/>
      <c r="J108" s="406"/>
      <c r="K108" s="367"/>
      <c r="L108" s="431" t="s">
        <v>2539</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315" t="s">
        <v>2540</v>
      </c>
      <c r="B109" s="17"/>
      <c r="C109" s="80"/>
      <c r="D109" s="406"/>
      <c r="E109" s="361"/>
      <c r="F109" s="79"/>
      <c r="G109" s="80"/>
      <c r="H109" s="80"/>
      <c r="I109" s="80"/>
      <c r="J109" s="406"/>
      <c r="K109" s="367"/>
      <c r="L109" s="431" t="s">
        <v>2540</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315" t="s">
        <v>2541</v>
      </c>
      <c r="B110" s="17"/>
      <c r="C110" s="80"/>
      <c r="D110" s="406"/>
      <c r="E110" s="361"/>
      <c r="F110" s="79"/>
      <c r="G110" s="80"/>
      <c r="H110" s="80"/>
      <c r="I110" s="80"/>
      <c r="J110" s="406"/>
      <c r="K110" s="367"/>
      <c r="L110" s="431" t="s">
        <v>2541</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315">
        <v>33</v>
      </c>
      <c r="B111" s="17"/>
      <c r="C111" s="80"/>
      <c r="D111" s="406"/>
      <c r="E111" s="361"/>
      <c r="F111" s="79"/>
      <c r="G111" s="80"/>
      <c r="H111" s="80"/>
      <c r="I111" s="80"/>
      <c r="J111" s="406"/>
      <c r="K111" s="367"/>
      <c r="L111" s="431">
        <v>33</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315">
        <v>34</v>
      </c>
      <c r="B112" s="17"/>
      <c r="C112" s="80"/>
      <c r="D112" s="406"/>
      <c r="E112" s="361"/>
      <c r="F112" s="79"/>
      <c r="G112" s="80"/>
      <c r="H112" s="80"/>
      <c r="I112" s="80"/>
      <c r="J112" s="406"/>
      <c r="K112" s="367"/>
      <c r="L112" s="431">
        <v>34</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315">
        <v>35</v>
      </c>
      <c r="B113" s="17"/>
      <c r="C113" s="80"/>
      <c r="D113" s="406"/>
      <c r="E113" s="361"/>
      <c r="F113" s="79"/>
      <c r="G113" s="80"/>
      <c r="H113" s="80"/>
      <c r="I113" s="80"/>
      <c r="J113" s="406"/>
      <c r="K113" s="367"/>
      <c r="L113" s="431">
        <v>35</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315">
        <v>36</v>
      </c>
      <c r="B114" s="17"/>
      <c r="C114" s="80"/>
      <c r="D114" s="406"/>
      <c r="E114" s="361"/>
      <c r="F114" s="79"/>
      <c r="G114" s="80"/>
      <c r="H114" s="80"/>
      <c r="I114" s="80"/>
      <c r="J114" s="406"/>
      <c r="K114" s="367"/>
      <c r="L114" s="431">
        <v>36</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315">
        <v>37</v>
      </c>
      <c r="B115" s="17"/>
      <c r="C115" s="80"/>
      <c r="D115" s="406"/>
      <c r="E115" s="361"/>
      <c r="F115" s="79"/>
      <c r="G115" s="80"/>
      <c r="H115" s="80"/>
      <c r="I115" s="80"/>
      <c r="J115" s="406"/>
      <c r="K115" s="367"/>
      <c r="L115" s="431">
        <v>37</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315">
        <v>38</v>
      </c>
      <c r="B116" s="17"/>
      <c r="C116" s="80"/>
      <c r="D116" s="406"/>
      <c r="E116" s="361"/>
      <c r="F116" s="79"/>
      <c r="G116" s="80"/>
      <c r="H116" s="80"/>
      <c r="I116" s="80"/>
      <c r="J116" s="406"/>
      <c r="K116" s="367"/>
      <c r="L116" s="431">
        <v>38</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315">
        <v>39</v>
      </c>
      <c r="B117" s="17"/>
      <c r="C117" s="80"/>
      <c r="D117" s="406"/>
      <c r="E117" s="361"/>
      <c r="F117" s="79"/>
      <c r="G117" s="80"/>
      <c r="H117" s="80"/>
      <c r="I117" s="80"/>
      <c r="J117" s="406"/>
      <c r="K117" s="367"/>
      <c r="L117" s="431">
        <v>39</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315">
        <v>40</v>
      </c>
      <c r="B118" s="17"/>
      <c r="C118" s="80"/>
      <c r="D118" s="406"/>
      <c r="E118" s="361"/>
      <c r="F118" s="79"/>
      <c r="G118" s="80"/>
      <c r="H118" s="80"/>
      <c r="I118" s="80"/>
      <c r="J118" s="406"/>
      <c r="K118" s="367"/>
      <c r="L118" s="431">
        <v>40</v>
      </c>
    </row>
    <row r="119" spans="1:92">
      <c r="A119" s="315">
        <v>41</v>
      </c>
      <c r="B119" s="17"/>
      <c r="C119" s="80"/>
      <c r="D119" s="406"/>
      <c r="E119" s="361"/>
      <c r="F119" s="79"/>
      <c r="G119" s="80"/>
      <c r="H119" s="80"/>
      <c r="I119" s="80"/>
      <c r="J119" s="406"/>
      <c r="K119" s="367"/>
      <c r="L119" s="431">
        <v>41</v>
      </c>
    </row>
    <row r="120" spans="1:92">
      <c r="A120" s="315">
        <v>42</v>
      </c>
      <c r="B120" s="17"/>
      <c r="C120" s="80"/>
      <c r="D120" s="406"/>
      <c r="E120" s="361"/>
      <c r="F120" s="79"/>
      <c r="G120" s="80"/>
      <c r="H120" s="80"/>
      <c r="I120" s="80"/>
      <c r="J120" s="406"/>
      <c r="K120" s="367"/>
      <c r="L120" s="431">
        <v>42</v>
      </c>
    </row>
    <row r="121" spans="1:92">
      <c r="A121" s="315">
        <v>43</v>
      </c>
      <c r="B121" s="17"/>
      <c r="C121" s="80"/>
      <c r="D121" s="406"/>
      <c r="E121" s="361"/>
      <c r="F121" s="79"/>
      <c r="G121" s="80"/>
      <c r="H121" s="80"/>
      <c r="I121" s="80"/>
      <c r="J121" s="406"/>
      <c r="K121" s="367"/>
      <c r="L121" s="431">
        <v>43</v>
      </c>
    </row>
    <row r="122" spans="1:92">
      <c r="A122" s="315">
        <v>44</v>
      </c>
      <c r="B122" s="17"/>
      <c r="C122" s="80"/>
      <c r="D122" s="406"/>
      <c r="E122" s="361"/>
      <c r="F122" s="79"/>
      <c r="G122" s="80"/>
      <c r="H122" s="80"/>
      <c r="I122" s="80"/>
      <c r="J122" s="406"/>
      <c r="K122" s="367"/>
      <c r="L122" s="431">
        <v>44</v>
      </c>
    </row>
    <row r="123" spans="1:92">
      <c r="A123" s="315">
        <v>45</v>
      </c>
      <c r="B123" s="329" t="s">
        <v>1255</v>
      </c>
      <c r="C123" s="80"/>
      <c r="D123" s="269">
        <f>SUM(D89:D122)</f>
        <v>0</v>
      </c>
      <c r="E123" s="267">
        <f>SUM(E89:E122)</f>
        <v>0</v>
      </c>
      <c r="F123" s="79"/>
      <c r="G123" s="80"/>
      <c r="H123" s="80"/>
      <c r="I123" s="80"/>
      <c r="J123" s="269">
        <f>SUM(J89:J122)</f>
        <v>0</v>
      </c>
      <c r="K123" s="269">
        <f>SUM(K89:K122)</f>
        <v>0</v>
      </c>
      <c r="L123" s="431">
        <v>45</v>
      </c>
    </row>
    <row r="124" spans="1:92">
      <c r="A124" s="315">
        <v>46</v>
      </c>
      <c r="B124" s="17"/>
      <c r="C124" s="80"/>
      <c r="D124" s="80"/>
      <c r="E124" s="72"/>
      <c r="F124" s="79"/>
      <c r="G124" s="80"/>
      <c r="H124" s="80"/>
      <c r="I124" s="80"/>
      <c r="J124" s="80"/>
      <c r="K124" s="77"/>
      <c r="L124" s="431">
        <v>46</v>
      </c>
    </row>
    <row r="125" spans="1:92">
      <c r="A125" s="315">
        <v>47</v>
      </c>
      <c r="B125" s="17"/>
      <c r="C125" s="80"/>
      <c r="D125" s="80"/>
      <c r="E125" s="72"/>
      <c r="F125" s="79"/>
      <c r="G125" s="80"/>
      <c r="H125" s="80"/>
      <c r="I125" s="80"/>
      <c r="J125" s="80"/>
      <c r="K125" s="77"/>
      <c r="L125" s="431">
        <v>47</v>
      </c>
    </row>
    <row r="126" spans="1:92" ht="15.75" thickBot="1">
      <c r="A126" s="323">
        <v>48</v>
      </c>
      <c r="B126" s="111"/>
      <c r="C126" s="111"/>
      <c r="D126" s="358"/>
      <c r="E126" s="327"/>
      <c r="F126" s="424"/>
      <c r="G126" s="385"/>
      <c r="H126" s="385"/>
      <c r="I126" s="425"/>
      <c r="J126" s="358"/>
      <c r="K126" s="358"/>
      <c r="L126" s="432">
        <v>48</v>
      </c>
    </row>
    <row r="127" spans="1:92">
      <c r="A127" s="17" t="str">
        <f>A60</f>
        <v xml:space="preserve"> FERC FORM NO.1 (ED. 12-96) NYPSC Modified-96</v>
      </c>
      <c r="B127" s="17"/>
      <c r="C127" s="17"/>
      <c r="D127" s="17"/>
      <c r="E127" s="17"/>
      <c r="F127" s="17" t="str">
        <f>A60</f>
        <v xml:space="preserve"> FERC FORM NO.1 (ED. 12-96) NYPSC Modified-96</v>
      </c>
      <c r="G127" s="17"/>
      <c r="H127" s="17"/>
      <c r="I127" s="17"/>
      <c r="J127" s="17"/>
      <c r="K127" s="17"/>
      <c r="L127" s="17"/>
    </row>
    <row r="128" spans="1:92">
      <c r="A128" s="68" t="s">
        <v>3569</v>
      </c>
      <c r="B128" s="68"/>
      <c r="C128" s="68"/>
      <c r="D128" s="68"/>
      <c r="E128" s="68"/>
      <c r="F128" s="68" t="s">
        <v>3570</v>
      </c>
      <c r="G128" s="68"/>
      <c r="H128" s="68"/>
      <c r="I128" s="68"/>
      <c r="J128" s="68"/>
      <c r="K128" s="68"/>
      <c r="L128" s="68"/>
    </row>
    <row r="129" spans="1:12" ht="15.75" thickBot="1">
      <c r="A129" s="17" t="str">
        <f>'Data Sheet'!$C$25</f>
        <v xml:space="preserve"> Niagara Mohawk Power Corporation </v>
      </c>
      <c r="B129" s="68"/>
      <c r="C129" s="68"/>
      <c r="D129" s="743" t="str">
        <f>'Data Sheet'!$C$40</f>
        <v>June 1, 2015</v>
      </c>
      <c r="E129" s="17" t="str">
        <f>'Data Sheet'!$C$38</f>
        <v>December 31, 2014</v>
      </c>
      <c r="F129" s="17" t="str">
        <f>'Data Sheet'!$C$25</f>
        <v xml:space="preserve"> Niagara Mohawk Power Corporation </v>
      </c>
      <c r="G129" s="68"/>
      <c r="H129" s="68"/>
      <c r="I129" s="743" t="str">
        <f>'Data Sheet'!$C$40</f>
        <v>June 1, 2015</v>
      </c>
      <c r="J129" s="17" t="str">
        <f>'Data Sheet'!$C$38</f>
        <v>December 31, 2014</v>
      </c>
      <c r="K129" s="68"/>
      <c r="L129" s="68"/>
    </row>
    <row r="130" spans="1:12">
      <c r="A130" s="427"/>
      <c r="B130" s="428"/>
      <c r="C130" s="428"/>
      <c r="D130" s="428"/>
      <c r="E130" s="429"/>
      <c r="F130" s="427"/>
      <c r="G130" s="428"/>
      <c r="H130" s="428"/>
      <c r="I130" s="428"/>
      <c r="J130" s="428"/>
      <c r="K130" s="428"/>
      <c r="L130" s="429"/>
    </row>
    <row r="131" spans="1:12">
      <c r="A131" s="359" t="s">
        <v>3527</v>
      </c>
      <c r="B131" s="68"/>
      <c r="C131" s="68"/>
      <c r="D131" s="68"/>
      <c r="E131" s="69"/>
      <c r="F131" s="359" t="str">
        <f>F4</f>
        <v>LONG-TERM DEBT (Accounts 221, 222, 223, and 224) (Continued)</v>
      </c>
      <c r="G131" s="68"/>
      <c r="H131" s="68"/>
      <c r="I131" s="68"/>
      <c r="J131" s="68"/>
      <c r="K131" s="68"/>
      <c r="L131" s="69"/>
    </row>
    <row r="132" spans="1:12">
      <c r="A132" s="71"/>
      <c r="B132" s="17"/>
      <c r="C132" s="17"/>
      <c r="D132" s="17"/>
      <c r="E132" s="430" t="s">
        <v>1904</v>
      </c>
      <c r="F132" s="71"/>
      <c r="G132" s="17"/>
      <c r="H132" s="17"/>
      <c r="I132" s="17"/>
      <c r="J132" s="17"/>
      <c r="K132" s="17"/>
      <c r="L132" s="72"/>
    </row>
    <row r="133" spans="1:12">
      <c r="A133" s="418" t="s">
        <v>1904</v>
      </c>
      <c r="B133" s="88" t="s">
        <v>1904</v>
      </c>
      <c r="C133" s="81"/>
      <c r="D133" s="81"/>
      <c r="E133" s="84"/>
      <c r="F133" s="418" t="s">
        <v>1904</v>
      </c>
      <c r="G133" s="81"/>
      <c r="H133" s="248" t="s">
        <v>3095</v>
      </c>
      <c r="I133" s="421"/>
      <c r="J133" s="618" t="s">
        <v>3096</v>
      </c>
      <c r="K133" s="81"/>
      <c r="L133" s="95"/>
    </row>
    <row r="134" spans="1:12">
      <c r="A134" s="79" t="s">
        <v>1904</v>
      </c>
      <c r="B134" s="17" t="s">
        <v>3097</v>
      </c>
      <c r="C134" s="80"/>
      <c r="D134" s="330" t="s">
        <v>3098</v>
      </c>
      <c r="E134" s="82" t="s">
        <v>3099</v>
      </c>
      <c r="F134" s="315" t="s">
        <v>3100</v>
      </c>
      <c r="G134" s="330" t="s">
        <v>1214</v>
      </c>
      <c r="H134" s="80"/>
      <c r="I134" s="81"/>
      <c r="J134" s="330" t="s">
        <v>3101</v>
      </c>
      <c r="K134" s="330" t="s">
        <v>3102</v>
      </c>
      <c r="L134" s="82"/>
    </row>
    <row r="135" spans="1:12">
      <c r="A135" s="315" t="s">
        <v>1843</v>
      </c>
      <c r="B135" s="17" t="s">
        <v>3103</v>
      </c>
      <c r="C135" s="80"/>
      <c r="D135" s="330" t="s">
        <v>3277</v>
      </c>
      <c r="E135" s="82" t="s">
        <v>3104</v>
      </c>
      <c r="F135" s="315" t="s">
        <v>3105</v>
      </c>
      <c r="G135" s="330" t="s">
        <v>3286</v>
      </c>
      <c r="H135" s="330" t="s">
        <v>3106</v>
      </c>
      <c r="I135" s="330" t="s">
        <v>3107</v>
      </c>
      <c r="J135" s="330" t="s">
        <v>3108</v>
      </c>
      <c r="K135" s="330" t="s">
        <v>1953</v>
      </c>
      <c r="L135" s="254" t="s">
        <v>1843</v>
      </c>
    </row>
    <row r="136" spans="1:12">
      <c r="A136" s="315" t="s">
        <v>1846</v>
      </c>
      <c r="B136" s="17"/>
      <c r="C136" s="80"/>
      <c r="D136" s="330" t="s">
        <v>3109</v>
      </c>
      <c r="E136" s="82" t="s">
        <v>3110</v>
      </c>
      <c r="F136" s="79"/>
      <c r="G136" s="80"/>
      <c r="H136" s="80"/>
      <c r="I136" s="80"/>
      <c r="J136" s="330" t="s">
        <v>3111</v>
      </c>
      <c r="K136" s="80"/>
      <c r="L136" s="254" t="s">
        <v>1846</v>
      </c>
    </row>
    <row r="137" spans="1:12">
      <c r="A137" s="79"/>
      <c r="B137" s="17"/>
      <c r="C137" s="80"/>
      <c r="D137" s="80"/>
      <c r="E137" s="82"/>
      <c r="F137" s="79"/>
      <c r="G137" s="80"/>
      <c r="H137" s="80"/>
      <c r="I137" s="80"/>
      <c r="J137" s="330" t="s">
        <v>3112</v>
      </c>
      <c r="K137" s="80"/>
      <c r="L137" s="82"/>
    </row>
    <row r="138" spans="1:12">
      <c r="A138" s="79"/>
      <c r="B138" s="17"/>
      <c r="C138" s="80"/>
      <c r="D138" s="80"/>
      <c r="E138" s="82"/>
      <c r="F138" s="79"/>
      <c r="G138" s="80"/>
      <c r="H138" s="80"/>
      <c r="I138" s="80"/>
      <c r="J138" s="330" t="s">
        <v>3113</v>
      </c>
      <c r="K138" s="80"/>
      <c r="L138" s="82"/>
    </row>
    <row r="139" spans="1:12">
      <c r="A139" s="79"/>
      <c r="B139" s="329" t="s">
        <v>3114</v>
      </c>
      <c r="C139" s="116"/>
      <c r="D139" s="329" t="s">
        <v>3231</v>
      </c>
      <c r="E139" s="254" t="s">
        <v>3232</v>
      </c>
      <c r="F139" s="315" t="s">
        <v>3233</v>
      </c>
      <c r="G139" s="329" t="s">
        <v>2512</v>
      </c>
      <c r="H139" s="694" t="s">
        <v>2513</v>
      </c>
      <c r="I139" s="329" t="s">
        <v>2514</v>
      </c>
      <c r="J139" s="694" t="s">
        <v>2515</v>
      </c>
      <c r="K139" s="329" t="s">
        <v>2516</v>
      </c>
      <c r="L139" s="109"/>
    </row>
    <row r="140" spans="1:12">
      <c r="A140" s="388" t="s">
        <v>1851</v>
      </c>
      <c r="B140" s="422"/>
      <c r="C140" s="81"/>
      <c r="D140" s="433"/>
      <c r="E140" s="434"/>
      <c r="F140" s="435"/>
      <c r="G140" s="433"/>
      <c r="H140" s="433"/>
      <c r="I140" s="433"/>
      <c r="J140" s="436"/>
      <c r="K140" s="437"/>
      <c r="L140" s="713" t="s">
        <v>1851</v>
      </c>
    </row>
    <row r="141" spans="1:12">
      <c r="A141" s="315" t="s">
        <v>1852</v>
      </c>
      <c r="B141" s="17"/>
      <c r="C141" s="80"/>
      <c r="D141" s="423"/>
      <c r="E141" s="72"/>
      <c r="F141" s="79"/>
      <c r="G141" s="80"/>
      <c r="H141" s="80"/>
      <c r="I141" s="423"/>
      <c r="J141" s="423"/>
      <c r="K141" s="365"/>
      <c r="L141" s="431" t="s">
        <v>1852</v>
      </c>
    </row>
    <row r="142" spans="1:12">
      <c r="A142" s="315" t="s">
        <v>1853</v>
      </c>
      <c r="B142" s="17"/>
      <c r="C142" s="80"/>
      <c r="D142" s="406"/>
      <c r="E142" s="361"/>
      <c r="F142" s="79"/>
      <c r="G142" s="80"/>
      <c r="H142" s="80"/>
      <c r="I142" s="80"/>
      <c r="J142" s="406"/>
      <c r="K142" s="367"/>
      <c r="L142" s="431" t="s">
        <v>1853</v>
      </c>
    </row>
    <row r="143" spans="1:12">
      <c r="A143" s="315" t="s">
        <v>1854</v>
      </c>
      <c r="B143" s="17"/>
      <c r="C143" s="80"/>
      <c r="D143" s="406"/>
      <c r="E143" s="361"/>
      <c r="F143" s="79"/>
      <c r="G143" s="80"/>
      <c r="H143" s="80"/>
      <c r="I143" s="80"/>
      <c r="J143" s="406"/>
      <c r="K143" s="367"/>
      <c r="L143" s="431" t="s">
        <v>1854</v>
      </c>
    </row>
    <row r="144" spans="1:12">
      <c r="A144" s="315" t="s">
        <v>1855</v>
      </c>
      <c r="B144" s="17"/>
      <c r="C144" s="80"/>
      <c r="D144" s="406"/>
      <c r="E144" s="361"/>
      <c r="F144" s="79"/>
      <c r="G144" s="80"/>
      <c r="H144" s="80"/>
      <c r="I144" s="406"/>
      <c r="J144" s="406"/>
      <c r="K144" s="367"/>
      <c r="L144" s="431" t="s">
        <v>1855</v>
      </c>
    </row>
    <row r="145" spans="1:12">
      <c r="A145" s="315" t="s">
        <v>1856</v>
      </c>
      <c r="B145" s="17"/>
      <c r="C145" s="80"/>
      <c r="D145" s="406"/>
      <c r="E145" s="361"/>
      <c r="F145" s="79"/>
      <c r="G145" s="80"/>
      <c r="H145" s="80"/>
      <c r="I145" s="80"/>
      <c r="J145" s="406"/>
      <c r="K145" s="367"/>
      <c r="L145" s="431" t="s">
        <v>1856</v>
      </c>
    </row>
    <row r="146" spans="1:12">
      <c r="A146" s="315" t="s">
        <v>1857</v>
      </c>
      <c r="B146" s="17"/>
      <c r="C146" s="80"/>
      <c r="D146" s="406"/>
      <c r="E146" s="361"/>
      <c r="F146" s="79"/>
      <c r="G146" s="80"/>
      <c r="H146" s="80"/>
      <c r="I146" s="80"/>
      <c r="J146" s="406"/>
      <c r="K146" s="367"/>
      <c r="L146" s="431" t="s">
        <v>1857</v>
      </c>
    </row>
    <row r="147" spans="1:12">
      <c r="A147" s="315" t="s">
        <v>1858</v>
      </c>
      <c r="B147" s="329" t="s">
        <v>1255</v>
      </c>
      <c r="C147" s="80"/>
      <c r="D147" s="269">
        <f>SUM(D141:D146)</f>
        <v>0</v>
      </c>
      <c r="E147" s="267">
        <f>SUM(E141:E146)</f>
        <v>0</v>
      </c>
      <c r="F147" s="79"/>
      <c r="G147" s="80"/>
      <c r="H147" s="80"/>
      <c r="I147" s="80"/>
      <c r="J147" s="269">
        <f>SUM(J141:J146)</f>
        <v>0</v>
      </c>
      <c r="K147" s="269">
        <f>SUM(K141:K146)</f>
        <v>0</v>
      </c>
      <c r="L147" s="431" t="s">
        <v>1858</v>
      </c>
    </row>
    <row r="148" spans="1:12">
      <c r="A148" s="315" t="s">
        <v>1859</v>
      </c>
      <c r="B148" s="17"/>
      <c r="C148" s="80"/>
      <c r="D148" s="438"/>
      <c r="E148" s="439"/>
      <c r="F148" s="440"/>
      <c r="G148" s="438"/>
      <c r="H148" s="438"/>
      <c r="I148" s="438"/>
      <c r="J148" s="438"/>
      <c r="K148" s="441"/>
      <c r="L148" s="431" t="s">
        <v>1859</v>
      </c>
    </row>
    <row r="149" spans="1:12">
      <c r="A149" s="315" t="s">
        <v>1860</v>
      </c>
      <c r="B149" s="331"/>
      <c r="C149" s="80"/>
      <c r="D149" s="438"/>
      <c r="E149" s="439"/>
      <c r="F149" s="440"/>
      <c r="G149" s="438"/>
      <c r="H149" s="438"/>
      <c r="I149" s="438"/>
      <c r="J149" s="438"/>
      <c r="K149" s="441"/>
      <c r="L149" s="431" t="s">
        <v>1860</v>
      </c>
    </row>
    <row r="150" spans="1:12">
      <c r="A150" s="315" t="s">
        <v>1861</v>
      </c>
      <c r="B150" s="17"/>
      <c r="C150" s="80"/>
      <c r="D150" s="423"/>
      <c r="E150" s="366"/>
      <c r="F150" s="79"/>
      <c r="G150" s="80"/>
      <c r="H150" s="80"/>
      <c r="I150" s="80"/>
      <c r="J150" s="423"/>
      <c r="K150" s="365"/>
      <c r="L150" s="431" t="s">
        <v>1861</v>
      </c>
    </row>
    <row r="151" spans="1:12">
      <c r="A151" s="315" t="s">
        <v>1862</v>
      </c>
      <c r="B151" s="17"/>
      <c r="C151" s="80"/>
      <c r="D151" s="406"/>
      <c r="E151" s="361"/>
      <c r="F151" s="79"/>
      <c r="G151" s="80"/>
      <c r="H151" s="80"/>
      <c r="I151" s="80"/>
      <c r="J151" s="406"/>
      <c r="K151" s="367"/>
      <c r="L151" s="431" t="s">
        <v>1862</v>
      </c>
    </row>
    <row r="152" spans="1:12">
      <c r="A152" s="315" t="s">
        <v>1863</v>
      </c>
      <c r="B152" s="17"/>
      <c r="C152" s="80"/>
      <c r="D152" s="406"/>
      <c r="E152" s="361"/>
      <c r="F152" s="79"/>
      <c r="G152" s="80"/>
      <c r="H152" s="80"/>
      <c r="I152" s="80"/>
      <c r="J152" s="406"/>
      <c r="K152" s="367"/>
      <c r="L152" s="431" t="s">
        <v>1863</v>
      </c>
    </row>
    <row r="153" spans="1:12">
      <c r="A153" s="315" t="s">
        <v>1864</v>
      </c>
      <c r="B153" s="17"/>
      <c r="C153" s="80"/>
      <c r="D153" s="406"/>
      <c r="E153" s="361"/>
      <c r="F153" s="79"/>
      <c r="G153" s="80"/>
      <c r="H153" s="80"/>
      <c r="I153" s="80"/>
      <c r="J153" s="406"/>
      <c r="K153" s="367"/>
      <c r="L153" s="431" t="s">
        <v>1864</v>
      </c>
    </row>
    <row r="154" spans="1:12">
      <c r="A154" s="315" t="s">
        <v>1865</v>
      </c>
      <c r="B154" s="17"/>
      <c r="C154" s="80"/>
      <c r="D154" s="406"/>
      <c r="E154" s="361"/>
      <c r="F154" s="79"/>
      <c r="G154" s="80"/>
      <c r="H154" s="80"/>
      <c r="I154" s="80"/>
      <c r="J154" s="406"/>
      <c r="K154" s="367"/>
      <c r="L154" s="431" t="s">
        <v>1865</v>
      </c>
    </row>
    <row r="155" spans="1:12">
      <c r="A155" s="315" t="s">
        <v>1866</v>
      </c>
      <c r="B155" s="17"/>
      <c r="C155" s="80"/>
      <c r="D155" s="406"/>
      <c r="E155" s="361"/>
      <c r="F155" s="79"/>
      <c r="G155" s="80"/>
      <c r="H155" s="80"/>
      <c r="I155" s="80"/>
      <c r="J155" s="406"/>
      <c r="K155" s="367"/>
      <c r="L155" s="431" t="s">
        <v>1866</v>
      </c>
    </row>
    <row r="156" spans="1:12">
      <c r="A156" s="315" t="s">
        <v>1867</v>
      </c>
      <c r="B156" s="17"/>
      <c r="C156" s="80"/>
      <c r="D156" s="406"/>
      <c r="E156" s="361"/>
      <c r="F156" s="79"/>
      <c r="G156" s="80"/>
      <c r="H156" s="80"/>
      <c r="I156" s="80"/>
      <c r="J156" s="406"/>
      <c r="K156" s="367"/>
      <c r="L156" s="431" t="s">
        <v>1867</v>
      </c>
    </row>
    <row r="157" spans="1:12">
      <c r="A157" s="315" t="s">
        <v>1868</v>
      </c>
      <c r="B157" s="17"/>
      <c r="C157" s="80"/>
      <c r="D157" s="406"/>
      <c r="E157" s="361"/>
      <c r="F157" s="79"/>
      <c r="G157" s="80"/>
      <c r="H157" s="80"/>
      <c r="I157" s="80"/>
      <c r="J157" s="406"/>
      <c r="K157" s="367"/>
      <c r="L157" s="431" t="s">
        <v>1868</v>
      </c>
    </row>
    <row r="158" spans="1:12">
      <c r="A158" s="315" t="s">
        <v>1869</v>
      </c>
      <c r="B158" s="17"/>
      <c r="C158" s="80"/>
      <c r="D158" s="406"/>
      <c r="E158" s="361"/>
      <c r="F158" s="79"/>
      <c r="G158" s="80"/>
      <c r="H158" s="80"/>
      <c r="I158" s="80"/>
      <c r="J158" s="406"/>
      <c r="K158" s="367"/>
      <c r="L158" s="431" t="s">
        <v>1869</v>
      </c>
    </row>
    <row r="159" spans="1:12">
      <c r="A159" s="315" t="s">
        <v>1870</v>
      </c>
      <c r="B159" s="17"/>
      <c r="C159" s="80"/>
      <c r="D159" s="406"/>
      <c r="E159" s="361"/>
      <c r="F159" s="79"/>
      <c r="G159" s="80"/>
      <c r="H159" s="80"/>
      <c r="I159" s="80"/>
      <c r="J159" s="406"/>
      <c r="K159" s="367"/>
      <c r="L159" s="431" t="s">
        <v>1870</v>
      </c>
    </row>
    <row r="160" spans="1:12">
      <c r="A160" s="315" t="s">
        <v>638</v>
      </c>
      <c r="B160" s="17"/>
      <c r="C160" s="80"/>
      <c r="D160" s="406"/>
      <c r="E160" s="361"/>
      <c r="F160" s="79"/>
      <c r="G160" s="80"/>
      <c r="H160" s="80"/>
      <c r="I160" s="80"/>
      <c r="J160" s="406"/>
      <c r="K160" s="367"/>
      <c r="L160" s="431" t="s">
        <v>638</v>
      </c>
    </row>
    <row r="161" spans="1:12">
      <c r="A161" s="315" t="s">
        <v>639</v>
      </c>
      <c r="B161" s="17"/>
      <c r="C161" s="80"/>
      <c r="D161" s="406"/>
      <c r="E161" s="361"/>
      <c r="F161" s="79"/>
      <c r="G161" s="80"/>
      <c r="H161" s="80"/>
      <c r="I161" s="80"/>
      <c r="J161" s="406"/>
      <c r="K161" s="367"/>
      <c r="L161" s="431" t="s">
        <v>639</v>
      </c>
    </row>
    <row r="162" spans="1:12">
      <c r="A162" s="315" t="s">
        <v>640</v>
      </c>
      <c r="B162" s="17"/>
      <c r="C162" s="80"/>
      <c r="D162" s="406"/>
      <c r="E162" s="361"/>
      <c r="F162" s="79"/>
      <c r="G162" s="80"/>
      <c r="H162" s="80"/>
      <c r="I162" s="80"/>
      <c r="J162" s="406"/>
      <c r="K162" s="367"/>
      <c r="L162" s="431" t="s">
        <v>640</v>
      </c>
    </row>
    <row r="163" spans="1:12">
      <c r="A163" s="315" t="s">
        <v>641</v>
      </c>
      <c r="B163" s="17"/>
      <c r="C163" s="80"/>
      <c r="D163" s="406"/>
      <c r="E163" s="361"/>
      <c r="F163" s="79"/>
      <c r="G163" s="80"/>
      <c r="H163" s="80"/>
      <c r="I163" s="80"/>
      <c r="J163" s="406"/>
      <c r="K163" s="367"/>
      <c r="L163" s="431" t="s">
        <v>641</v>
      </c>
    </row>
    <row r="164" spans="1:12">
      <c r="A164" s="315" t="s">
        <v>642</v>
      </c>
      <c r="B164" s="17"/>
      <c r="C164" s="80"/>
      <c r="D164" s="406"/>
      <c r="E164" s="361"/>
      <c r="F164" s="79"/>
      <c r="G164" s="80"/>
      <c r="H164" s="80"/>
      <c r="I164" s="80"/>
      <c r="J164" s="406"/>
      <c r="K164" s="367"/>
      <c r="L164" s="431" t="s">
        <v>642</v>
      </c>
    </row>
    <row r="165" spans="1:12">
      <c r="A165" s="315" t="s">
        <v>643</v>
      </c>
      <c r="B165" s="17"/>
      <c r="C165" s="80"/>
      <c r="D165" s="406"/>
      <c r="E165" s="361"/>
      <c r="F165" s="79"/>
      <c r="G165" s="80"/>
      <c r="H165" s="80"/>
      <c r="I165" s="80"/>
      <c r="J165" s="406"/>
      <c r="K165" s="367"/>
      <c r="L165" s="431" t="s">
        <v>643</v>
      </c>
    </row>
    <row r="166" spans="1:12">
      <c r="A166" s="315" t="s">
        <v>644</v>
      </c>
      <c r="B166" s="17"/>
      <c r="C166" s="80"/>
      <c r="D166" s="406"/>
      <c r="E166" s="361"/>
      <c r="F166" s="79"/>
      <c r="G166" s="80"/>
      <c r="H166" s="80"/>
      <c r="I166" s="80"/>
      <c r="J166" s="406"/>
      <c r="K166" s="367"/>
      <c r="L166" s="431" t="s">
        <v>644</v>
      </c>
    </row>
    <row r="167" spans="1:12">
      <c r="A167" s="315" t="s">
        <v>2537</v>
      </c>
      <c r="B167" s="17"/>
      <c r="C167" s="80"/>
      <c r="D167" s="406"/>
      <c r="E167" s="361"/>
      <c r="F167" s="79"/>
      <c r="G167" s="80"/>
      <c r="H167" s="80"/>
      <c r="I167" s="80"/>
      <c r="J167" s="406"/>
      <c r="K167" s="367"/>
      <c r="L167" s="431" t="s">
        <v>2537</v>
      </c>
    </row>
    <row r="168" spans="1:12">
      <c r="A168" s="315" t="s">
        <v>2538</v>
      </c>
      <c r="B168" s="17"/>
      <c r="C168" s="80"/>
      <c r="D168" s="406"/>
      <c r="E168" s="361"/>
      <c r="F168" s="79"/>
      <c r="G168" s="80"/>
      <c r="H168" s="80"/>
      <c r="I168" s="80"/>
      <c r="J168" s="406"/>
      <c r="K168" s="367"/>
      <c r="L168" s="431" t="s">
        <v>2538</v>
      </c>
    </row>
    <row r="169" spans="1:12">
      <c r="A169" s="315" t="s">
        <v>2539</v>
      </c>
      <c r="B169" s="17"/>
      <c r="C169" s="80"/>
      <c r="D169" s="406"/>
      <c r="E169" s="361"/>
      <c r="F169" s="79"/>
      <c r="G169" s="80"/>
      <c r="H169" s="80"/>
      <c r="I169" s="80"/>
      <c r="J169" s="406"/>
      <c r="K169" s="367"/>
      <c r="L169" s="431" t="s">
        <v>2539</v>
      </c>
    </row>
    <row r="170" spans="1:12">
      <c r="A170" s="315" t="s">
        <v>2540</v>
      </c>
      <c r="B170" s="17"/>
      <c r="C170" s="80"/>
      <c r="D170" s="406"/>
      <c r="E170" s="361"/>
      <c r="F170" s="79"/>
      <c r="G170" s="80"/>
      <c r="H170" s="80"/>
      <c r="I170" s="80"/>
      <c r="J170" s="406"/>
      <c r="K170" s="367"/>
      <c r="L170" s="431" t="s">
        <v>2540</v>
      </c>
    </row>
    <row r="171" spans="1:12">
      <c r="A171" s="315" t="s">
        <v>2541</v>
      </c>
      <c r="B171" s="17"/>
      <c r="C171" s="80"/>
      <c r="D171" s="406"/>
      <c r="E171" s="361"/>
      <c r="F171" s="79"/>
      <c r="G171" s="80"/>
      <c r="H171" s="80"/>
      <c r="I171" s="80"/>
      <c r="J171" s="406"/>
      <c r="K171" s="367"/>
      <c r="L171" s="431" t="s">
        <v>2541</v>
      </c>
    </row>
    <row r="172" spans="1:12">
      <c r="A172" s="315">
        <v>33</v>
      </c>
      <c r="B172" s="17"/>
      <c r="C172" s="80"/>
      <c r="D172" s="406"/>
      <c r="E172" s="361"/>
      <c r="F172" s="79"/>
      <c r="G172" s="80"/>
      <c r="H172" s="80"/>
      <c r="I172" s="80"/>
      <c r="J172" s="406"/>
      <c r="K172" s="367"/>
      <c r="L172" s="431">
        <v>33</v>
      </c>
    </row>
    <row r="173" spans="1:12">
      <c r="A173" s="315">
        <v>34</v>
      </c>
      <c r="B173" s="17"/>
      <c r="C173" s="80"/>
      <c r="D173" s="406"/>
      <c r="E173" s="361"/>
      <c r="F173" s="79"/>
      <c r="G173" s="80"/>
      <c r="H173" s="80"/>
      <c r="I173" s="80"/>
      <c r="J173" s="406"/>
      <c r="K173" s="367"/>
      <c r="L173" s="431">
        <v>34</v>
      </c>
    </row>
    <row r="174" spans="1:12">
      <c r="A174" s="315">
        <v>35</v>
      </c>
      <c r="B174" s="17"/>
      <c r="C174" s="80"/>
      <c r="D174" s="406"/>
      <c r="E174" s="361"/>
      <c r="F174" s="79"/>
      <c r="G174" s="80"/>
      <c r="H174" s="80"/>
      <c r="I174" s="80"/>
      <c r="J174" s="406"/>
      <c r="K174" s="367"/>
      <c r="L174" s="431">
        <v>35</v>
      </c>
    </row>
    <row r="175" spans="1:12">
      <c r="A175" s="315">
        <v>36</v>
      </c>
      <c r="B175" s="17"/>
      <c r="C175" s="80"/>
      <c r="D175" s="406"/>
      <c r="E175" s="361"/>
      <c r="F175" s="79"/>
      <c r="G175" s="80"/>
      <c r="H175" s="80"/>
      <c r="I175" s="80"/>
      <c r="J175" s="406"/>
      <c r="K175" s="367"/>
      <c r="L175" s="431">
        <v>36</v>
      </c>
    </row>
    <row r="176" spans="1:12">
      <c r="A176" s="315">
        <v>37</v>
      </c>
      <c r="B176" s="17"/>
      <c r="C176" s="80"/>
      <c r="D176" s="406"/>
      <c r="E176" s="361"/>
      <c r="F176" s="79"/>
      <c r="G176" s="80"/>
      <c r="H176" s="80"/>
      <c r="I176" s="80"/>
      <c r="J176" s="406"/>
      <c r="K176" s="367"/>
      <c r="L176" s="431">
        <v>37</v>
      </c>
    </row>
    <row r="177" spans="1:12">
      <c r="A177" s="315">
        <v>38</v>
      </c>
      <c r="B177" s="17"/>
      <c r="C177" s="80"/>
      <c r="D177" s="406"/>
      <c r="E177" s="361"/>
      <c r="F177" s="79"/>
      <c r="G177" s="80"/>
      <c r="H177" s="80"/>
      <c r="I177" s="80"/>
      <c r="J177" s="406"/>
      <c r="K177" s="367"/>
      <c r="L177" s="431">
        <v>38</v>
      </c>
    </row>
    <row r="178" spans="1:12">
      <c r="A178" s="315">
        <v>39</v>
      </c>
      <c r="B178" s="17"/>
      <c r="C178" s="80"/>
      <c r="D178" s="406"/>
      <c r="E178" s="361"/>
      <c r="F178" s="79"/>
      <c r="G178" s="80"/>
      <c r="H178" s="80"/>
      <c r="I178" s="80"/>
      <c r="J178" s="406"/>
      <c r="K178" s="367"/>
      <c r="L178" s="431">
        <v>39</v>
      </c>
    </row>
    <row r="179" spans="1:12">
      <c r="A179" s="315">
        <v>40</v>
      </c>
      <c r="B179" s="17"/>
      <c r="C179" s="80"/>
      <c r="D179" s="406"/>
      <c r="E179" s="361"/>
      <c r="F179" s="79"/>
      <c r="G179" s="80"/>
      <c r="H179" s="80"/>
      <c r="I179" s="80"/>
      <c r="J179" s="406"/>
      <c r="K179" s="367"/>
      <c r="L179" s="431">
        <v>40</v>
      </c>
    </row>
    <row r="180" spans="1:12">
      <c r="A180" s="315">
        <v>41</v>
      </c>
      <c r="B180" s="17"/>
      <c r="C180" s="80"/>
      <c r="D180" s="406"/>
      <c r="E180" s="361"/>
      <c r="F180" s="79"/>
      <c r="G180" s="80"/>
      <c r="H180" s="80"/>
      <c r="I180" s="80"/>
      <c r="J180" s="406"/>
      <c r="K180" s="367"/>
      <c r="L180" s="431">
        <v>41</v>
      </c>
    </row>
    <row r="181" spans="1:12">
      <c r="A181" s="315">
        <v>42</v>
      </c>
      <c r="B181" s="17"/>
      <c r="C181" s="80"/>
      <c r="D181" s="406"/>
      <c r="E181" s="361"/>
      <c r="F181" s="79"/>
      <c r="G181" s="80"/>
      <c r="H181" s="80"/>
      <c r="I181" s="80"/>
      <c r="J181" s="406"/>
      <c r="K181" s="367"/>
      <c r="L181" s="431">
        <v>42</v>
      </c>
    </row>
    <row r="182" spans="1:12">
      <c r="A182" s="315">
        <v>43</v>
      </c>
      <c r="B182" s="17"/>
      <c r="C182" s="80"/>
      <c r="D182" s="406"/>
      <c r="E182" s="361"/>
      <c r="F182" s="79"/>
      <c r="G182" s="80"/>
      <c r="H182" s="80"/>
      <c r="I182" s="80"/>
      <c r="J182" s="406"/>
      <c r="K182" s="367"/>
      <c r="L182" s="431">
        <v>43</v>
      </c>
    </row>
    <row r="183" spans="1:12">
      <c r="A183" s="315">
        <v>44</v>
      </c>
      <c r="B183" s="17"/>
      <c r="C183" s="80"/>
      <c r="D183" s="406"/>
      <c r="E183" s="361"/>
      <c r="F183" s="79"/>
      <c r="G183" s="80"/>
      <c r="H183" s="80"/>
      <c r="I183" s="80"/>
      <c r="J183" s="406"/>
      <c r="K183" s="367"/>
      <c r="L183" s="431">
        <v>44</v>
      </c>
    </row>
    <row r="184" spans="1:12">
      <c r="A184" s="315">
        <v>45</v>
      </c>
      <c r="B184" s="329" t="s">
        <v>1255</v>
      </c>
      <c r="C184" s="80"/>
      <c r="D184" s="269">
        <f>SUM(D150:D183)</f>
        <v>0</v>
      </c>
      <c r="E184" s="267">
        <f>SUM(E150:E183)</f>
        <v>0</v>
      </c>
      <c r="F184" s="79"/>
      <c r="G184" s="80"/>
      <c r="H184" s="80"/>
      <c r="I184" s="80"/>
      <c r="J184" s="269">
        <f>SUM(J150:J183)</f>
        <v>0</v>
      </c>
      <c r="K184" s="269">
        <f>SUM(K150:K183)</f>
        <v>0</v>
      </c>
      <c r="L184" s="431">
        <v>45</v>
      </c>
    </row>
    <row r="185" spans="1:12">
      <c r="A185" s="315">
        <v>46</v>
      </c>
      <c r="B185" s="17"/>
      <c r="C185" s="80"/>
      <c r="D185" s="80"/>
      <c r="E185" s="72"/>
      <c r="F185" s="79"/>
      <c r="G185" s="80"/>
      <c r="H185" s="80"/>
      <c r="I185" s="80"/>
      <c r="J185" s="80"/>
      <c r="K185" s="77"/>
      <c r="L185" s="431">
        <v>46</v>
      </c>
    </row>
    <row r="186" spans="1:12">
      <c r="A186" s="315">
        <v>47</v>
      </c>
      <c r="B186" s="17"/>
      <c r="C186" s="80"/>
      <c r="D186" s="80"/>
      <c r="E186" s="72"/>
      <c r="F186" s="79"/>
      <c r="G186" s="80"/>
      <c r="H186" s="80"/>
      <c r="I186" s="80"/>
      <c r="J186" s="80"/>
      <c r="K186" s="77"/>
      <c r="L186" s="431">
        <v>47</v>
      </c>
    </row>
    <row r="187" spans="1:12" ht="15.75" thickBot="1">
      <c r="A187" s="323">
        <v>48</v>
      </c>
      <c r="B187" s="111"/>
      <c r="C187" s="111"/>
      <c r="D187" s="358"/>
      <c r="E187" s="327"/>
      <c r="F187" s="424"/>
      <c r="G187" s="385"/>
      <c r="H187" s="385"/>
      <c r="I187" s="425"/>
      <c r="J187" s="358"/>
      <c r="K187" s="358"/>
      <c r="L187" s="432">
        <v>48</v>
      </c>
    </row>
    <row r="188" spans="1:12">
      <c r="A188" s="17" t="str">
        <f>A60</f>
        <v xml:space="preserve"> FERC FORM NO.1 (ED. 12-96) NYPSC Modified-96</v>
      </c>
      <c r="B188" s="17"/>
      <c r="C188" s="17"/>
      <c r="D188" s="17"/>
      <c r="E188" s="17"/>
      <c r="F188" s="17" t="str">
        <f>A60</f>
        <v xml:space="preserve"> FERC FORM NO.1 (ED. 12-96) NYPSC Modified-96</v>
      </c>
      <c r="G188" s="17"/>
      <c r="H188" s="17"/>
      <c r="I188" s="17"/>
      <c r="J188" s="17"/>
      <c r="K188" s="17"/>
      <c r="L188" s="17"/>
    </row>
    <row r="189" spans="1:12">
      <c r="A189" s="68" t="s">
        <v>3571</v>
      </c>
      <c r="B189" s="68"/>
      <c r="C189" s="68"/>
      <c r="D189" s="68"/>
      <c r="E189" s="68"/>
      <c r="F189" s="68" t="s">
        <v>3572</v>
      </c>
      <c r="G189" s="68"/>
      <c r="H189" s="68"/>
      <c r="I189" s="68"/>
      <c r="J189" s="68"/>
      <c r="K189" s="68"/>
      <c r="L189" s="68"/>
    </row>
    <row r="190" spans="1:12">
      <c r="A190" s="17"/>
      <c r="B190" s="17"/>
      <c r="C190" s="17"/>
      <c r="D190" s="17"/>
      <c r="E190" s="17"/>
      <c r="F190" s="17"/>
      <c r="G190" s="17"/>
      <c r="H190" s="17"/>
      <c r="I190" s="17"/>
      <c r="J190" s="17"/>
      <c r="K190" s="17"/>
      <c r="L190" s="17"/>
    </row>
    <row r="191" spans="1:12">
      <c r="A191" s="17"/>
      <c r="B191" s="17"/>
      <c r="C191" s="17"/>
      <c r="D191" s="17"/>
      <c r="E191" s="17"/>
      <c r="F191" s="17"/>
      <c r="G191" s="17"/>
      <c r="H191" s="17"/>
      <c r="I191" s="17"/>
      <c r="J191" s="17"/>
      <c r="K191" s="17"/>
      <c r="L191" s="17"/>
    </row>
    <row r="192" spans="1:12">
      <c r="A192" s="17"/>
      <c r="B192" s="17"/>
      <c r="C192" s="17"/>
      <c r="D192" s="17"/>
      <c r="E192" s="17"/>
      <c r="F192" s="17"/>
      <c r="G192" s="17"/>
      <c r="H192" s="17"/>
      <c r="I192" s="17"/>
      <c r="J192" s="17"/>
      <c r="K192" s="17"/>
      <c r="L192" s="17"/>
    </row>
    <row r="193" spans="1:12">
      <c r="A193" s="17"/>
      <c r="B193" s="17"/>
      <c r="C193" s="17"/>
      <c r="D193" s="17"/>
      <c r="E193" s="17"/>
      <c r="F193" s="17"/>
      <c r="G193" s="17"/>
      <c r="H193" s="17"/>
      <c r="I193" s="17"/>
      <c r="J193" s="17"/>
      <c r="K193" s="17"/>
      <c r="L193" s="17"/>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sheetData>
  <printOptions horizontalCentered="1" verticalCentered="1"/>
  <pageMargins left="0.5" right="0.5" top="0.5" bottom="0.5" header="0.5" footer="0.5"/>
  <pageSetup scale="66" fitToWidth="2" fitToHeight="3" pageOrder="overThenDown" orientation="portrait" horizontalDpi="300" verticalDpi="300" r:id="rId1"/>
  <headerFooter alignWithMargins="0"/>
  <rowBreaks count="2" manualBreakCount="2">
    <brk id="64" max="16383" man="1"/>
    <brk id="129" max="16383" man="1"/>
  </rowBreaks>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J60"/>
  <sheetViews>
    <sheetView defaultGridColor="0" view="pageBreakPreview" topLeftCell="A4" colorId="22" zoomScaleNormal="85" zoomScaleSheetLayoutView="100" workbookViewId="0">
      <selection activeCell="C41" sqref="C41"/>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778"/>
      <c r="B2" s="779"/>
      <c r="C2" s="779"/>
      <c r="D2" s="779"/>
      <c r="E2" s="779"/>
      <c r="F2" s="779"/>
      <c r="G2" s="780"/>
      <c r="H2" s="781"/>
      <c r="I2" s="779"/>
      <c r="J2" s="782"/>
    </row>
    <row r="3" spans="1:10" ht="15" customHeight="1">
      <c r="A3" s="783"/>
      <c r="B3" s="784"/>
      <c r="C3" s="784"/>
      <c r="D3" s="784"/>
      <c r="E3" s="784"/>
      <c r="F3" s="784"/>
      <c r="G3" s="784"/>
      <c r="H3" s="784"/>
      <c r="I3" s="784"/>
      <c r="J3" s="785"/>
    </row>
    <row r="4" spans="1:10" ht="15" customHeight="1">
      <c r="A4" s="783"/>
      <c r="B4" s="784"/>
      <c r="C4" s="784"/>
      <c r="D4" s="784"/>
      <c r="E4" s="784"/>
      <c r="F4" s="784"/>
      <c r="G4" s="784"/>
      <c r="H4" s="784"/>
      <c r="I4" s="784"/>
      <c r="J4" s="785"/>
    </row>
    <row r="5" spans="1:10" ht="27" customHeight="1">
      <c r="A5" s="786" t="s">
        <v>3160</v>
      </c>
      <c r="B5" s="787"/>
      <c r="C5" s="787"/>
      <c r="D5" s="787"/>
      <c r="E5" s="787"/>
      <c r="F5" s="787"/>
      <c r="G5" s="787"/>
      <c r="H5" s="787"/>
      <c r="I5" s="787"/>
      <c r="J5" s="788"/>
    </row>
    <row r="6" spans="1:10" ht="24" customHeight="1">
      <c r="A6" s="789" t="s">
        <v>3161</v>
      </c>
      <c r="B6" s="787"/>
      <c r="C6" s="787"/>
      <c r="D6" s="787"/>
      <c r="E6" s="787"/>
      <c r="F6" s="787"/>
      <c r="G6" s="787"/>
      <c r="H6" s="787"/>
      <c r="I6" s="787"/>
      <c r="J6" s="788"/>
    </row>
    <row r="7" spans="1:10" ht="13.5" customHeight="1">
      <c r="A7" s="783"/>
      <c r="B7" s="784"/>
      <c r="C7" s="784"/>
      <c r="D7" s="784"/>
      <c r="E7" s="784"/>
      <c r="F7" s="784"/>
      <c r="G7" s="784"/>
      <c r="H7" s="784"/>
      <c r="I7" s="784"/>
      <c r="J7" s="785"/>
    </row>
    <row r="8" spans="1:10" ht="24" customHeight="1">
      <c r="A8" s="790" t="s">
        <v>1759</v>
      </c>
      <c r="B8" s="791"/>
      <c r="C8" s="791"/>
      <c r="D8" s="791"/>
      <c r="E8" s="791"/>
      <c r="F8" s="791"/>
      <c r="G8" s="791"/>
      <c r="H8" s="791"/>
      <c r="I8" s="791"/>
      <c r="J8" s="792"/>
    </row>
    <row r="9" spans="1:10" ht="13.5" customHeight="1">
      <c r="A9" s="783"/>
      <c r="B9" s="784"/>
      <c r="C9" s="784"/>
      <c r="D9" s="784"/>
      <c r="E9" s="784"/>
      <c r="F9" s="784"/>
      <c r="G9" s="784"/>
      <c r="H9" s="784"/>
      <c r="I9" s="784"/>
      <c r="J9" s="785"/>
    </row>
    <row r="10" spans="1:10" ht="13.5" customHeight="1">
      <c r="A10" s="783"/>
      <c r="B10" s="784"/>
      <c r="C10" s="784"/>
      <c r="D10" s="784"/>
      <c r="E10" s="784"/>
      <c r="F10" s="784"/>
      <c r="G10" s="784"/>
      <c r="H10" s="784"/>
      <c r="I10" s="784"/>
      <c r="J10" s="785"/>
    </row>
    <row r="11" spans="1:10" ht="17.45" customHeight="1">
      <c r="A11" s="793" t="s">
        <v>3162</v>
      </c>
      <c r="B11" s="787"/>
      <c r="C11" s="787"/>
      <c r="D11" s="787"/>
      <c r="E11" s="787"/>
      <c r="F11" s="787"/>
      <c r="G11" s="787"/>
      <c r="H11" s="787"/>
      <c r="I11" s="787"/>
      <c r="J11" s="788"/>
    </row>
    <row r="12" spans="1:10" ht="13.5" customHeight="1">
      <c r="A12" s="783"/>
      <c r="B12" s="784"/>
      <c r="C12" s="784"/>
      <c r="D12" s="784"/>
      <c r="E12" s="784"/>
      <c r="F12" s="784"/>
      <c r="G12" s="784"/>
      <c r="H12" s="784"/>
      <c r="I12" s="784"/>
      <c r="J12" s="785"/>
    </row>
    <row r="13" spans="1:10" ht="22.5" customHeight="1" thickBot="1">
      <c r="A13" s="783"/>
      <c r="B13" s="14" t="str">
        <f>'Data Sheet'!$C$25</f>
        <v xml:space="preserve"> Niagara Mohawk Power Corporation </v>
      </c>
      <c r="C13" s="787"/>
      <c r="D13" s="787"/>
      <c r="E13" s="787"/>
      <c r="F13" s="787"/>
      <c r="G13" s="787"/>
      <c r="H13" s="787"/>
      <c r="I13" s="787"/>
      <c r="J13" s="785"/>
    </row>
    <row r="14" spans="1:10" ht="15.75">
      <c r="A14" s="794"/>
      <c r="B14" s="795" t="s">
        <v>1888</v>
      </c>
      <c r="C14" s="796"/>
      <c r="D14" s="796"/>
      <c r="E14" s="796"/>
      <c r="F14" s="796"/>
      <c r="G14" s="796"/>
      <c r="H14" s="796"/>
      <c r="I14" s="796"/>
      <c r="J14" s="785"/>
    </row>
    <row r="15" spans="1:10">
      <c r="A15" s="797" t="s">
        <v>1889</v>
      </c>
      <c r="B15" s="798"/>
      <c r="C15" s="798"/>
      <c r="D15" s="798"/>
      <c r="E15" s="798"/>
      <c r="F15" s="798"/>
      <c r="G15" s="798"/>
      <c r="H15" s="798"/>
      <c r="I15" s="798"/>
      <c r="J15" s="799"/>
    </row>
    <row r="16" spans="1:10" ht="15.95" customHeight="1">
      <c r="A16" s="783"/>
      <c r="B16" s="784"/>
      <c r="C16" s="784"/>
      <c r="D16" s="784"/>
      <c r="E16" s="784"/>
      <c r="F16" s="784"/>
      <c r="G16" s="784"/>
      <c r="H16" s="784"/>
      <c r="I16" s="784"/>
      <c r="J16" s="785"/>
    </row>
    <row r="17" spans="1:10" ht="15.95" customHeight="1" thickBot="1">
      <c r="A17" s="783"/>
      <c r="B17" s="15" t="str">
        <f>'Data Sheet'!C27</f>
        <v xml:space="preserve"> 300 Eric Boulevard West </v>
      </c>
      <c r="C17" s="800"/>
      <c r="D17" s="800"/>
      <c r="E17" s="800"/>
      <c r="F17" s="800"/>
      <c r="G17" s="800"/>
      <c r="H17" s="800"/>
      <c r="I17" s="800"/>
      <c r="J17" s="785"/>
    </row>
    <row r="18" spans="1:10" ht="15.95" customHeight="1">
      <c r="A18" s="783"/>
      <c r="B18" s="784"/>
      <c r="C18" s="784"/>
      <c r="D18" s="784"/>
      <c r="E18" s="784"/>
      <c r="F18" s="784"/>
      <c r="G18" s="784"/>
      <c r="H18" s="784"/>
      <c r="I18" s="784"/>
      <c r="J18" s="785"/>
    </row>
    <row r="19" spans="1:10" ht="17.649999999999999" customHeight="1" thickBot="1">
      <c r="A19" s="783"/>
      <c r="B19" s="15" t="str">
        <f>'Data Sheet'!C29</f>
        <v xml:space="preserve"> Syracuse, NY 13202</v>
      </c>
      <c r="C19" s="800"/>
      <c r="D19" s="800"/>
      <c r="E19" s="800"/>
      <c r="F19" s="800"/>
      <c r="G19" s="800"/>
      <c r="H19" s="800"/>
      <c r="I19" s="800"/>
      <c r="J19" s="785"/>
    </row>
    <row r="20" spans="1:10">
      <c r="A20" s="801"/>
      <c r="B20" s="802" t="s">
        <v>1890</v>
      </c>
      <c r="C20" s="787"/>
      <c r="D20" s="787"/>
      <c r="E20" s="787"/>
      <c r="F20" s="787"/>
      <c r="G20" s="787"/>
      <c r="H20" s="787"/>
      <c r="I20" s="787"/>
      <c r="J20" s="785"/>
    </row>
    <row r="21" spans="1:10">
      <c r="A21" s="783"/>
      <c r="B21" s="803"/>
      <c r="C21" s="784"/>
      <c r="D21" s="784"/>
      <c r="E21" s="784"/>
      <c r="F21" s="784"/>
      <c r="G21" s="784"/>
      <c r="H21" s="784"/>
      <c r="I21" s="784"/>
      <c r="J21" s="785"/>
    </row>
    <row r="22" spans="1:10">
      <c r="A22" s="783"/>
      <c r="B22" s="784"/>
      <c r="C22" s="784"/>
      <c r="D22" s="784"/>
      <c r="E22" s="784"/>
      <c r="F22" s="784"/>
      <c r="G22" s="784"/>
      <c r="H22" s="784"/>
      <c r="I22" s="784"/>
      <c r="J22" s="785"/>
    </row>
    <row r="23" spans="1:10" ht="14.45" customHeight="1">
      <c r="A23" s="783"/>
      <c r="B23" s="804" t="s">
        <v>1891</v>
      </c>
      <c r="C23" s="787"/>
      <c r="D23" s="787"/>
      <c r="E23" s="787"/>
      <c r="F23" s="787"/>
      <c r="G23" s="787"/>
      <c r="H23" s="787"/>
      <c r="I23" s="787"/>
      <c r="J23" s="785"/>
    </row>
    <row r="24" spans="1:10">
      <c r="A24" s="783"/>
      <c r="B24" s="784"/>
      <c r="C24" s="784"/>
      <c r="D24" s="784"/>
      <c r="E24" s="784"/>
      <c r="F24" s="784"/>
      <c r="G24" s="784"/>
      <c r="H24" s="784"/>
      <c r="I24" s="784"/>
      <c r="J24" s="785"/>
    </row>
    <row r="25" spans="1:10" ht="22.35" customHeight="1">
      <c r="A25" s="805"/>
      <c r="B25" s="806" t="s">
        <v>5929</v>
      </c>
      <c r="C25" s="787"/>
      <c r="D25" s="787"/>
      <c r="E25" s="787"/>
      <c r="F25" s="787"/>
      <c r="G25" s="787"/>
      <c r="H25" s="787"/>
      <c r="I25" s="787"/>
      <c r="J25" s="785"/>
    </row>
    <row r="26" spans="1:10" ht="14.45" customHeight="1">
      <c r="A26" s="783"/>
      <c r="B26" s="784"/>
      <c r="C26" s="784"/>
      <c r="D26" s="784"/>
      <c r="E26" s="784"/>
      <c r="F26" s="784"/>
      <c r="G26" s="784"/>
      <c r="H26" s="784"/>
      <c r="I26" s="784"/>
      <c r="J26" s="785"/>
    </row>
    <row r="27" spans="1:10" ht="23.45" customHeight="1">
      <c r="A27" s="783"/>
      <c r="B27" s="807" t="s">
        <v>1892</v>
      </c>
      <c r="C27" s="787"/>
      <c r="D27" s="787"/>
      <c r="E27" s="787"/>
      <c r="F27" s="787"/>
      <c r="G27" s="787"/>
      <c r="H27" s="787"/>
      <c r="I27" s="787"/>
      <c r="J27" s="785"/>
    </row>
    <row r="28" spans="1:10">
      <c r="A28" s="783"/>
      <c r="B28" s="784"/>
      <c r="C28" s="784"/>
      <c r="D28" s="784"/>
      <c r="E28" s="784"/>
      <c r="F28" s="784"/>
      <c r="G28" s="784"/>
      <c r="H28" s="784"/>
      <c r="I28" s="784"/>
      <c r="J28" s="785"/>
    </row>
    <row r="29" spans="1:10">
      <c r="A29" s="783"/>
      <c r="B29" s="784"/>
      <c r="C29" s="784"/>
      <c r="D29" s="784"/>
      <c r="E29" s="784"/>
      <c r="F29" s="784"/>
      <c r="G29" s="784"/>
      <c r="H29" s="784"/>
      <c r="I29" s="784"/>
      <c r="J29" s="785"/>
    </row>
    <row r="30" spans="1:10" ht="24" customHeight="1">
      <c r="A30" s="783"/>
      <c r="B30" s="807" t="s">
        <v>1757</v>
      </c>
      <c r="C30" s="787"/>
      <c r="D30" s="787"/>
      <c r="E30" s="787"/>
      <c r="F30" s="787"/>
      <c r="G30" s="787"/>
      <c r="H30" s="787"/>
      <c r="I30" s="787"/>
      <c r="J30" s="785"/>
    </row>
    <row r="31" spans="1:10">
      <c r="A31" s="783"/>
      <c r="B31" s="784"/>
      <c r="C31" s="784"/>
      <c r="D31" s="784"/>
      <c r="E31" s="784"/>
      <c r="F31" s="784"/>
      <c r="G31" s="784"/>
      <c r="H31" s="784"/>
      <c r="I31" s="784"/>
      <c r="J31" s="785"/>
    </row>
    <row r="32" spans="1:10" ht="9.6" customHeight="1">
      <c r="A32" s="783"/>
      <c r="B32" s="784"/>
      <c r="C32" s="784"/>
      <c r="D32" s="784"/>
      <c r="E32" s="784"/>
      <c r="F32" s="784"/>
      <c r="G32" s="784"/>
      <c r="H32" s="784"/>
      <c r="I32" s="784"/>
      <c r="J32" s="785"/>
    </row>
    <row r="33" spans="1:10" ht="21" customHeight="1">
      <c r="A33" s="783"/>
      <c r="B33" s="807" t="s">
        <v>1758</v>
      </c>
      <c r="C33" s="787"/>
      <c r="D33" s="787"/>
      <c r="E33" s="787"/>
      <c r="F33" s="787"/>
      <c r="G33" s="787"/>
      <c r="H33" s="787"/>
      <c r="I33" s="787"/>
      <c r="J33" s="785"/>
    </row>
    <row r="34" spans="1:10" ht="15.95" customHeight="1">
      <c r="A34" s="783"/>
      <c r="B34" s="1590"/>
      <c r="C34" s="784"/>
      <c r="D34" s="784"/>
      <c r="E34" s="784"/>
      <c r="F34" s="784"/>
      <c r="G34" s="784"/>
      <c r="H34" s="784"/>
      <c r="I34" s="784"/>
      <c r="J34" s="785"/>
    </row>
    <row r="35" spans="1:10" ht="15.95" customHeight="1" thickBot="1">
      <c r="A35" s="783"/>
      <c r="B35" s="808"/>
      <c r="C35" s="787"/>
      <c r="D35" s="800"/>
      <c r="E35" s="800"/>
      <c r="F35" s="800"/>
      <c r="G35" s="800"/>
      <c r="H35" s="787"/>
      <c r="I35" s="787"/>
      <c r="J35" s="785"/>
    </row>
    <row r="36" spans="1:10" ht="15.95" customHeight="1">
      <c r="A36" s="783"/>
      <c r="B36" s="784"/>
      <c r="C36" s="784"/>
      <c r="D36" s="784"/>
      <c r="E36" s="784"/>
      <c r="F36" s="784"/>
      <c r="G36" s="784"/>
      <c r="H36" s="784"/>
      <c r="I36" s="784"/>
      <c r="J36" s="785"/>
    </row>
    <row r="37" spans="1:10" ht="15.95" customHeight="1">
      <c r="A37" s="783"/>
      <c r="B37" s="784"/>
      <c r="C37" s="784" t="s">
        <v>1893</v>
      </c>
      <c r="D37" s="784"/>
      <c r="E37" s="784"/>
      <c r="F37" s="784"/>
      <c r="G37" s="784"/>
      <c r="H37" s="784"/>
      <c r="I37" s="784"/>
      <c r="J37" s="785"/>
    </row>
    <row r="38" spans="1:10" ht="15.95" customHeight="1">
      <c r="A38" s="783"/>
      <c r="B38" s="784"/>
      <c r="C38" s="784" t="s">
        <v>1894</v>
      </c>
      <c r="D38" s="784"/>
      <c r="E38" s="784"/>
      <c r="F38" s="784"/>
      <c r="G38" s="784"/>
      <c r="H38" s="784"/>
      <c r="I38" s="784"/>
      <c r="J38" s="785"/>
    </row>
    <row r="39" spans="1:10" ht="15.95" customHeight="1">
      <c r="A39" s="1591"/>
      <c r="B39" s="1592" t="s">
        <v>5573</v>
      </c>
      <c r="C39" s="1593"/>
      <c r="D39" s="1593"/>
      <c r="E39" s="1593"/>
      <c r="F39" s="1593"/>
      <c r="G39" s="1593"/>
      <c r="H39" s="1593"/>
      <c r="I39" s="1593"/>
      <c r="J39" s="1594"/>
    </row>
    <row r="40" spans="1:10" ht="15.95" customHeight="1">
      <c r="A40" s="1591"/>
      <c r="B40" s="1592" t="s">
        <v>5581</v>
      </c>
      <c r="C40" s="1593"/>
      <c r="D40" s="1593"/>
      <c r="E40" s="1593"/>
      <c r="F40" s="1593"/>
      <c r="G40" s="1593"/>
      <c r="H40" s="1593"/>
      <c r="I40" s="1593"/>
      <c r="J40" s="1594"/>
    </row>
    <row r="41" spans="1:10" ht="15.95" customHeight="1">
      <c r="A41" s="783"/>
      <c r="B41" s="784"/>
      <c r="C41" s="784"/>
      <c r="D41" s="784"/>
      <c r="E41" s="784"/>
      <c r="F41" s="784"/>
      <c r="G41" s="784"/>
      <c r="H41" s="784"/>
      <c r="I41" s="784"/>
      <c r="J41" s="785"/>
    </row>
    <row r="42" spans="1:10" ht="7.9" customHeight="1" thickBot="1">
      <c r="A42" s="809"/>
      <c r="B42" s="810"/>
      <c r="C42" s="810"/>
      <c r="D42" s="810"/>
      <c r="E42" s="810"/>
      <c r="F42" s="810"/>
      <c r="G42" s="810"/>
      <c r="H42" s="810"/>
      <c r="I42" s="810"/>
      <c r="J42" s="811"/>
    </row>
    <row r="43" spans="1:10">
      <c r="A43" s="465"/>
      <c r="B43" s="465"/>
      <c r="C43" s="465"/>
      <c r="D43" s="465"/>
      <c r="E43" s="465"/>
      <c r="F43" s="465"/>
      <c r="G43" s="465"/>
      <c r="H43" s="465"/>
      <c r="I43" s="812" t="s">
        <v>1895</v>
      </c>
      <c r="J43" s="465"/>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9"/>
  <sheetViews>
    <sheetView view="pageBreakPreview" zoomScale="60" zoomScaleNormal="100" workbookViewId="0">
      <selection activeCell="H79" sqref="H79:I97"/>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7" width="10" style="9" bestFit="1" customWidth="1"/>
    <col min="8" max="8" width="15.109375" style="9" bestFit="1" customWidth="1"/>
    <col min="9" max="9" width="11.44140625" style="9" bestFit="1" customWidth="1"/>
    <col min="10" max="10" width="15.109375" style="9" bestFit="1" customWidth="1"/>
    <col min="11" max="16384" width="9.6640625" style="9"/>
  </cols>
  <sheetData>
    <row r="1" spans="1:6">
      <c r="A1" s="29" t="s">
        <v>5587</v>
      </c>
      <c r="B1" s="65"/>
      <c r="C1" s="65"/>
      <c r="D1" s="245" t="s">
        <v>1433</v>
      </c>
      <c r="E1" s="677" t="s">
        <v>1917</v>
      </c>
      <c r="F1" s="454" t="s">
        <v>1918</v>
      </c>
    </row>
    <row r="2" spans="1:6">
      <c r="A2" s="71" t="str">
        <f>'[4]Data Sheet'!$C$25</f>
        <v xml:space="preserve"> Niagara Mohawk Power Corporation </v>
      </c>
      <c r="B2" s="17"/>
      <c r="C2" s="17"/>
      <c r="D2" s="77" t="s">
        <v>5671</v>
      </c>
      <c r="E2" s="2300" t="s">
        <v>3535</v>
      </c>
      <c r="F2" s="254"/>
    </row>
    <row r="3" spans="1:6">
      <c r="A3" s="73"/>
      <c r="B3" s="76"/>
      <c r="C3" s="76"/>
      <c r="D3" s="77" t="s">
        <v>5598</v>
      </c>
      <c r="E3" s="2302" t="str">
        <f>+'256257'!D3</f>
        <v>June 1, 2015</v>
      </c>
      <c r="F3" s="257" t="str">
        <f>'[4]Data Sheet'!$C$38</f>
        <v>December 31, 2014</v>
      </c>
    </row>
    <row r="4" spans="1:6">
      <c r="A4" s="2303"/>
      <c r="B4" s="17"/>
      <c r="C4" s="17"/>
      <c r="D4" s="88"/>
      <c r="E4" s="88"/>
      <c r="F4" s="84"/>
    </row>
    <row r="5" spans="1:6">
      <c r="A5" s="359" t="s">
        <v>6149</v>
      </c>
      <c r="B5" s="68"/>
      <c r="C5" s="68"/>
      <c r="D5" s="68"/>
      <c r="E5" s="68"/>
      <c r="F5" s="69"/>
    </row>
    <row r="6" spans="1:6">
      <c r="A6" s="2304"/>
      <c r="B6" s="17"/>
      <c r="C6" s="17"/>
      <c r="D6" s="17"/>
      <c r="E6" s="17"/>
      <c r="F6" s="72"/>
    </row>
    <row r="7" spans="1:6">
      <c r="A7" s="2304" t="s">
        <v>6150</v>
      </c>
      <c r="B7" s="17"/>
      <c r="C7" s="17" t="s">
        <v>6151</v>
      </c>
      <c r="D7" s="17"/>
      <c r="E7" s="17"/>
      <c r="F7" s="72"/>
    </row>
    <row r="8" spans="1:6">
      <c r="A8" s="2304"/>
      <c r="B8" s="17"/>
      <c r="C8" s="17" t="s">
        <v>6152</v>
      </c>
      <c r="D8" s="17"/>
      <c r="E8" s="17"/>
      <c r="F8" s="72"/>
    </row>
    <row r="9" spans="1:6">
      <c r="A9" s="2304"/>
      <c r="B9" s="17"/>
      <c r="C9" s="17" t="s">
        <v>6153</v>
      </c>
      <c r="D9" s="17"/>
      <c r="E9" s="17"/>
      <c r="F9" s="72"/>
    </row>
    <row r="10" spans="1:6">
      <c r="A10" s="2304"/>
      <c r="B10" s="17"/>
      <c r="C10" s="17" t="s">
        <v>6154</v>
      </c>
      <c r="D10" s="17"/>
      <c r="E10" s="17"/>
      <c r="F10" s="72"/>
    </row>
    <row r="11" spans="1:6">
      <c r="A11" s="2304" t="s">
        <v>2481</v>
      </c>
      <c r="B11" s="17"/>
      <c r="C11" s="17" t="s">
        <v>6155</v>
      </c>
      <c r="D11" s="17"/>
      <c r="E11" s="17"/>
      <c r="F11" s="72"/>
    </row>
    <row r="12" spans="1:6">
      <c r="A12" s="2304"/>
      <c r="B12" s="17"/>
      <c r="C12" s="17" t="s">
        <v>6156</v>
      </c>
      <c r="D12" s="17"/>
      <c r="E12" s="17"/>
      <c r="F12" s="72"/>
    </row>
    <row r="13" spans="1:6">
      <c r="A13" s="2304"/>
      <c r="B13" s="17"/>
      <c r="C13" s="17" t="s">
        <v>6157</v>
      </c>
      <c r="D13" s="17"/>
      <c r="E13" s="17"/>
      <c r="F13" s="72"/>
    </row>
    <row r="14" spans="1:6">
      <c r="A14" s="2304"/>
      <c r="B14" s="17"/>
      <c r="C14" s="17" t="s">
        <v>6158</v>
      </c>
      <c r="D14" s="17"/>
      <c r="E14" s="17"/>
      <c r="F14" s="72"/>
    </row>
    <row r="15" spans="1:6">
      <c r="A15" s="2304" t="s">
        <v>2482</v>
      </c>
      <c r="B15" s="17"/>
      <c r="C15" s="17" t="s">
        <v>6159</v>
      </c>
      <c r="D15" s="17"/>
      <c r="E15" s="17"/>
      <c r="F15" s="72"/>
    </row>
    <row r="16" spans="1:6">
      <c r="A16" s="2304"/>
      <c r="B16" s="17"/>
      <c r="C16" s="17" t="s">
        <v>6160</v>
      </c>
      <c r="D16" s="17"/>
      <c r="E16" s="17"/>
      <c r="F16" s="72"/>
    </row>
    <row r="17" spans="1:9">
      <c r="A17" s="2306"/>
      <c r="B17" s="76"/>
      <c r="C17" s="76" t="s">
        <v>6161</v>
      </c>
      <c r="D17" s="76"/>
      <c r="E17" s="76"/>
      <c r="F17" s="75"/>
    </row>
    <row r="18" spans="1:9">
      <c r="A18" s="2304" t="s">
        <v>1843</v>
      </c>
      <c r="B18" s="97"/>
      <c r="C18" s="68" t="s">
        <v>6162</v>
      </c>
      <c r="D18" s="68"/>
      <c r="E18" s="68"/>
      <c r="F18" s="442" t="s">
        <v>1953</v>
      </c>
    </row>
    <row r="19" spans="1:9">
      <c r="A19" s="2304" t="s">
        <v>6163</v>
      </c>
      <c r="B19" s="97"/>
      <c r="C19" s="68" t="s">
        <v>3230</v>
      </c>
      <c r="D19" s="68"/>
      <c r="E19" s="68"/>
      <c r="F19" s="442" t="s">
        <v>3231</v>
      </c>
    </row>
    <row r="20" spans="1:9">
      <c r="A20" s="2306"/>
      <c r="B20" s="104"/>
      <c r="C20" s="76"/>
      <c r="D20" s="76"/>
      <c r="E20" s="76"/>
      <c r="F20" s="109"/>
    </row>
    <row r="21" spans="1:9">
      <c r="A21" s="2306">
        <v>1</v>
      </c>
      <c r="B21" s="104"/>
      <c r="C21" s="76" t="s">
        <v>6164</v>
      </c>
      <c r="D21" s="76"/>
      <c r="E21" s="76"/>
      <c r="F21" s="443">
        <v>219917445</v>
      </c>
      <c r="H21" s="1538"/>
      <c r="I21" s="2309"/>
    </row>
    <row r="22" spans="1:9">
      <c r="A22" s="2306">
        <v>2</v>
      </c>
      <c r="B22" s="104"/>
      <c r="C22" s="76" t="s">
        <v>6165</v>
      </c>
      <c r="D22" s="76"/>
      <c r="E22" s="76"/>
      <c r="F22" s="2314"/>
      <c r="H22" s="1538"/>
      <c r="I22" s="2309"/>
    </row>
    <row r="23" spans="1:9">
      <c r="A23" s="2306">
        <v>3</v>
      </c>
      <c r="B23" s="104"/>
      <c r="C23" s="76"/>
      <c r="D23" s="76"/>
      <c r="E23" s="76"/>
      <c r="F23" s="2315"/>
      <c r="H23" s="1538"/>
      <c r="I23" s="2309"/>
    </row>
    <row r="24" spans="1:9">
      <c r="A24" s="2306">
        <v>4</v>
      </c>
      <c r="B24" s="104"/>
      <c r="C24" s="76" t="s">
        <v>6166</v>
      </c>
      <c r="D24" s="76"/>
      <c r="E24" s="76"/>
      <c r="F24" s="2316"/>
      <c r="H24" s="1538"/>
      <c r="I24" s="2309"/>
    </row>
    <row r="25" spans="1:9">
      <c r="A25" s="2306">
        <v>5</v>
      </c>
      <c r="B25" s="104"/>
      <c r="C25" s="76" t="s">
        <v>6167</v>
      </c>
      <c r="D25" s="76"/>
      <c r="E25" s="76"/>
      <c r="F25" s="2317">
        <v>90641004.60881418</v>
      </c>
      <c r="H25" s="1538"/>
      <c r="I25" s="2309"/>
    </row>
    <row r="26" spans="1:9">
      <c r="A26" s="2306">
        <v>6</v>
      </c>
      <c r="B26" s="104"/>
      <c r="C26" s="76" t="s">
        <v>6168</v>
      </c>
      <c r="D26" s="76"/>
      <c r="E26" s="76"/>
      <c r="F26" s="322">
        <v>15400860.429177536</v>
      </c>
      <c r="H26" s="1538"/>
      <c r="I26" s="2309"/>
    </row>
    <row r="27" spans="1:9">
      <c r="A27" s="2306">
        <v>7</v>
      </c>
      <c r="B27" s="104"/>
      <c r="C27" s="76"/>
      <c r="D27" s="76"/>
      <c r="E27" s="76"/>
      <c r="F27" s="322"/>
      <c r="H27" s="1538"/>
      <c r="I27" s="2309"/>
    </row>
    <row r="28" spans="1:9">
      <c r="A28" s="2306">
        <v>8</v>
      </c>
      <c r="B28" s="104"/>
      <c r="C28" s="76"/>
      <c r="D28" s="76"/>
      <c r="E28" s="76"/>
      <c r="F28" s="321"/>
      <c r="H28" s="1538"/>
      <c r="I28" s="2309"/>
    </row>
    <row r="29" spans="1:9">
      <c r="A29" s="2306">
        <v>9</v>
      </c>
      <c r="B29" s="104"/>
      <c r="C29" s="2305" t="s">
        <v>6169</v>
      </c>
      <c r="D29" s="76"/>
      <c r="E29" s="76"/>
      <c r="F29" s="308"/>
      <c r="H29" s="1538"/>
      <c r="I29" s="2309"/>
    </row>
    <row r="30" spans="1:9">
      <c r="A30" s="2306">
        <v>10</v>
      </c>
      <c r="B30" s="104"/>
      <c r="C30" s="2305" t="s">
        <v>6168</v>
      </c>
      <c r="D30" s="76"/>
      <c r="E30" s="76"/>
      <c r="F30" s="322">
        <v>759819510.17811239</v>
      </c>
      <c r="H30" s="1538"/>
      <c r="I30" s="2309"/>
    </row>
    <row r="31" spans="1:9">
      <c r="A31" s="2306">
        <v>11</v>
      </c>
      <c r="B31" s="104"/>
      <c r="C31" s="2305"/>
      <c r="D31" s="76"/>
      <c r="E31" s="76"/>
      <c r="F31" s="322"/>
      <c r="H31" s="1538"/>
      <c r="I31" s="2309"/>
    </row>
    <row r="32" spans="1:9">
      <c r="A32" s="2306">
        <v>12</v>
      </c>
      <c r="B32" s="104"/>
      <c r="C32" s="2305"/>
      <c r="D32" s="76"/>
      <c r="E32" s="76"/>
      <c r="F32" s="322"/>
      <c r="H32" s="1538"/>
      <c r="I32" s="2309"/>
    </row>
    <row r="33" spans="1:9">
      <c r="A33" s="2306">
        <v>13</v>
      </c>
      <c r="B33" s="104"/>
      <c r="C33" s="2305"/>
      <c r="D33" s="76"/>
      <c r="E33" s="76"/>
      <c r="F33" s="321"/>
      <c r="H33" s="1538"/>
      <c r="I33" s="2309"/>
    </row>
    <row r="34" spans="1:9">
      <c r="A34" s="2306">
        <v>14</v>
      </c>
      <c r="B34" s="104"/>
      <c r="C34" s="2305" t="s">
        <v>6170</v>
      </c>
      <c r="D34" s="76"/>
      <c r="E34" s="76"/>
      <c r="F34" s="444"/>
      <c r="H34" s="1538"/>
      <c r="I34" s="2309"/>
    </row>
    <row r="35" spans="1:9">
      <c r="A35" s="2306">
        <v>15</v>
      </c>
      <c r="B35" s="104"/>
      <c r="C35" s="2305" t="s">
        <v>6168</v>
      </c>
      <c r="D35" s="76"/>
      <c r="E35" s="76"/>
      <c r="F35" s="322">
        <v>-21292623.684959862</v>
      </c>
      <c r="H35" s="1538"/>
      <c r="I35" s="2309"/>
    </row>
    <row r="36" spans="1:9">
      <c r="A36" s="2306">
        <v>16</v>
      </c>
      <c r="B36" s="104"/>
      <c r="C36" s="2305"/>
      <c r="D36" s="76"/>
      <c r="E36" s="76"/>
      <c r="F36" s="322"/>
      <c r="H36" s="1538"/>
      <c r="I36" s="2309"/>
    </row>
    <row r="37" spans="1:9">
      <c r="A37" s="2306">
        <v>17</v>
      </c>
      <c r="B37" s="104"/>
      <c r="C37" s="2305"/>
      <c r="D37" s="76"/>
      <c r="E37" s="76"/>
      <c r="F37" s="322"/>
      <c r="H37" s="1538"/>
      <c r="I37" s="2309"/>
    </row>
    <row r="38" spans="1:9">
      <c r="A38" s="2306">
        <v>18</v>
      </c>
      <c r="B38" s="104"/>
      <c r="C38" s="2305"/>
      <c r="D38" s="76"/>
      <c r="E38" s="76"/>
      <c r="F38" s="322"/>
      <c r="H38" s="1538"/>
      <c r="I38" s="2309"/>
    </row>
    <row r="39" spans="1:9">
      <c r="A39" s="2306">
        <v>19</v>
      </c>
      <c r="B39" s="104"/>
      <c r="C39" s="2305" t="s">
        <v>6171</v>
      </c>
      <c r="D39" s="76"/>
      <c r="E39" s="76"/>
      <c r="F39" s="444"/>
      <c r="H39" s="1538"/>
      <c r="I39" s="2309"/>
    </row>
    <row r="40" spans="1:9">
      <c r="A40" s="2306">
        <v>20</v>
      </c>
      <c r="B40" s="104"/>
      <c r="C40" s="2305" t="s">
        <v>6168</v>
      </c>
      <c r="D40" s="76"/>
      <c r="E40" s="76"/>
      <c r="F40" s="2317">
        <v>-847853820.62760234</v>
      </c>
      <c r="H40" s="1538"/>
      <c r="I40" s="2309"/>
    </row>
    <row r="41" spans="1:9">
      <c r="A41" s="2306">
        <v>21</v>
      </c>
      <c r="B41" s="104"/>
      <c r="C41" s="2305"/>
      <c r="D41" s="76"/>
      <c r="E41" s="76"/>
      <c r="F41" s="322"/>
      <c r="H41" s="1538"/>
      <c r="I41" s="2309"/>
    </row>
    <row r="42" spans="1:9">
      <c r="A42" s="2306">
        <v>22</v>
      </c>
      <c r="B42" s="104"/>
      <c r="C42" s="2305"/>
      <c r="D42" s="76"/>
      <c r="E42" s="76"/>
      <c r="F42" s="322"/>
      <c r="H42" s="1538"/>
      <c r="I42" s="2309"/>
    </row>
    <row r="43" spans="1:9">
      <c r="A43" s="2306">
        <v>23</v>
      </c>
      <c r="B43" s="104"/>
      <c r="C43" s="2305"/>
      <c r="D43" s="76"/>
      <c r="E43" s="76"/>
      <c r="F43" s="322"/>
      <c r="H43" s="1538"/>
      <c r="I43" s="2309"/>
    </row>
    <row r="44" spans="1:9">
      <c r="A44" s="2306">
        <v>24</v>
      </c>
      <c r="B44" s="104"/>
      <c r="C44" s="2305"/>
      <c r="D44" s="76"/>
      <c r="E44" s="76"/>
      <c r="F44" s="322"/>
      <c r="H44" s="1538"/>
      <c r="I44" s="2309"/>
    </row>
    <row r="45" spans="1:9">
      <c r="A45" s="2306">
        <v>25</v>
      </c>
      <c r="B45" s="104"/>
      <c r="C45" s="2305"/>
      <c r="D45" s="76"/>
      <c r="E45" s="76"/>
      <c r="F45" s="303"/>
      <c r="H45" s="1538"/>
      <c r="I45" s="2309"/>
    </row>
    <row r="46" spans="1:9">
      <c r="A46" s="2306">
        <v>26</v>
      </c>
      <c r="B46" s="104"/>
      <c r="C46" s="2305"/>
      <c r="D46" s="76"/>
      <c r="E46" s="76"/>
      <c r="F46" s="322"/>
      <c r="H46" s="1538"/>
      <c r="I46" s="2309"/>
    </row>
    <row r="47" spans="1:9">
      <c r="A47" s="2306">
        <v>27</v>
      </c>
      <c r="B47" s="104"/>
      <c r="C47" s="2305" t="s">
        <v>6172</v>
      </c>
      <c r="D47" s="76"/>
      <c r="E47" s="76"/>
      <c r="F47" s="443">
        <f>F21+F25+F26+F30+F35+F40</f>
        <v>216632375.9035418</v>
      </c>
      <c r="H47" s="1538"/>
      <c r="I47" s="2309"/>
    </row>
    <row r="48" spans="1:9">
      <c r="A48" s="2304">
        <v>28</v>
      </c>
      <c r="B48" s="97"/>
      <c r="C48" s="2318"/>
      <c r="D48" s="17"/>
      <c r="E48" s="17"/>
      <c r="F48" s="321"/>
      <c r="H48" s="1538"/>
      <c r="I48" s="2309"/>
    </row>
    <row r="49" spans="1:9">
      <c r="A49" s="2304">
        <v>29</v>
      </c>
      <c r="B49" s="97"/>
      <c r="C49" s="2319" t="s">
        <v>6173</v>
      </c>
      <c r="D49" s="17"/>
      <c r="E49" s="17"/>
      <c r="F49" s="321"/>
      <c r="H49" s="1538"/>
      <c r="I49" s="2309"/>
    </row>
    <row r="50" spans="1:9">
      <c r="A50" s="2304">
        <v>30</v>
      </c>
      <c r="B50" s="97"/>
      <c r="C50" s="2318" t="s">
        <v>6174</v>
      </c>
      <c r="D50" s="17"/>
      <c r="E50" s="17"/>
      <c r="F50" s="321">
        <v>216632376</v>
      </c>
      <c r="H50" s="1538"/>
      <c r="I50" s="2309"/>
    </row>
    <row r="51" spans="1:9">
      <c r="A51" s="2304">
        <v>31</v>
      </c>
      <c r="B51" s="97"/>
      <c r="C51" s="2318" t="s">
        <v>6175</v>
      </c>
      <c r="D51" s="17"/>
      <c r="E51" s="17"/>
      <c r="F51" s="2320">
        <v>75821331</v>
      </c>
      <c r="H51" s="1538"/>
      <c r="I51" s="2309"/>
    </row>
    <row r="52" spans="1:9">
      <c r="A52" s="2304">
        <v>32</v>
      </c>
      <c r="B52" s="97"/>
      <c r="C52" s="2318" t="s">
        <v>6176</v>
      </c>
      <c r="D52" s="17"/>
      <c r="E52" s="17"/>
      <c r="F52" s="321"/>
      <c r="H52" s="1538"/>
      <c r="I52" s="2309"/>
    </row>
    <row r="53" spans="1:9">
      <c r="A53" s="2304">
        <v>33</v>
      </c>
      <c r="B53" s="97"/>
      <c r="C53" s="2318" t="s">
        <v>6177</v>
      </c>
      <c r="D53" s="17"/>
      <c r="E53" s="17"/>
      <c r="F53" s="321">
        <v>-4359557</v>
      </c>
      <c r="H53" s="1538"/>
      <c r="I53" s="2309"/>
    </row>
    <row r="54" spans="1:9">
      <c r="A54" s="2304">
        <v>34</v>
      </c>
      <c r="B54" s="97"/>
      <c r="C54" s="2301"/>
      <c r="D54" s="17"/>
      <c r="E54" s="17"/>
      <c r="F54" s="321"/>
      <c r="H54" s="1538"/>
      <c r="I54" s="2309"/>
    </row>
    <row r="55" spans="1:9">
      <c r="A55" s="2304">
        <v>35</v>
      </c>
      <c r="B55" s="97"/>
      <c r="C55" s="2301" t="s">
        <v>6178</v>
      </c>
      <c r="D55" s="17"/>
      <c r="E55" s="17"/>
      <c r="F55" s="321">
        <v>71461774</v>
      </c>
      <c r="I55" s="2309"/>
    </row>
    <row r="56" spans="1:9">
      <c r="A56" s="2304">
        <v>36</v>
      </c>
      <c r="B56" s="97"/>
      <c r="C56" s="2301"/>
      <c r="D56" s="17"/>
      <c r="E56" s="17"/>
      <c r="F56" s="321"/>
    </row>
    <row r="57" spans="1:9">
      <c r="A57" s="2304">
        <v>37</v>
      </c>
      <c r="B57" s="97"/>
      <c r="C57" s="2301"/>
      <c r="D57" s="17"/>
      <c r="E57" s="17"/>
      <c r="F57" s="321"/>
    </row>
    <row r="58" spans="1:9">
      <c r="A58" s="2304">
        <v>38</v>
      </c>
      <c r="B58" s="97"/>
      <c r="C58" s="2301"/>
      <c r="D58" s="17"/>
      <c r="E58" s="17"/>
      <c r="F58" s="321"/>
    </row>
    <row r="59" spans="1:9">
      <c r="A59" s="2304">
        <v>39</v>
      </c>
      <c r="B59" s="97"/>
      <c r="C59" s="2301"/>
      <c r="D59" s="17"/>
      <c r="E59" s="17"/>
      <c r="F59" s="321"/>
    </row>
    <row r="60" spans="1:9">
      <c r="A60" s="2304">
        <v>40</v>
      </c>
      <c r="B60" s="97"/>
      <c r="C60" s="2301"/>
      <c r="D60" s="17"/>
      <c r="E60" s="17"/>
      <c r="F60" s="321"/>
    </row>
    <row r="61" spans="1:9">
      <c r="A61" s="2304">
        <v>41</v>
      </c>
      <c r="B61" s="97"/>
      <c r="C61" s="2301"/>
      <c r="D61" s="17"/>
      <c r="E61" s="17"/>
      <c r="F61" s="321"/>
    </row>
    <row r="62" spans="1:9">
      <c r="A62" s="2304">
        <v>42</v>
      </c>
      <c r="B62" s="97"/>
      <c r="C62" s="2301"/>
      <c r="D62" s="17"/>
      <c r="E62" s="17"/>
      <c r="F62" s="321"/>
    </row>
    <row r="63" spans="1:9">
      <c r="A63" s="2304">
        <v>43</v>
      </c>
      <c r="B63" s="97"/>
      <c r="C63" s="2301"/>
      <c r="D63" s="17"/>
      <c r="E63" s="17"/>
      <c r="F63" s="321"/>
    </row>
    <row r="64" spans="1:9" ht="15.75" thickBot="1">
      <c r="A64" s="2307">
        <v>44</v>
      </c>
      <c r="B64" s="374"/>
      <c r="C64" s="446"/>
      <c r="D64" s="111"/>
      <c r="E64" s="111"/>
      <c r="F64" s="337"/>
    </row>
    <row r="65" spans="1:8">
      <c r="A65" s="17"/>
      <c r="B65" s="17"/>
      <c r="C65" s="17"/>
      <c r="D65" s="17"/>
      <c r="E65" s="17"/>
      <c r="F65" s="17"/>
    </row>
    <row r="66" spans="1:8">
      <c r="A66" s="17" t="s">
        <v>6179</v>
      </c>
      <c r="B66" s="17"/>
      <c r="C66" s="17"/>
      <c r="D66" s="17"/>
      <c r="E66" s="17"/>
      <c r="F66" s="68"/>
    </row>
    <row r="67" spans="1:8">
      <c r="A67" s="68" t="s">
        <v>6180</v>
      </c>
      <c r="B67" s="68"/>
      <c r="C67" s="68"/>
      <c r="D67" s="68"/>
      <c r="E67" s="68"/>
      <c r="F67" s="68"/>
    </row>
    <row r="68" spans="1:8">
      <c r="A68" s="17"/>
      <c r="B68" s="17"/>
      <c r="C68" s="17"/>
      <c r="D68" s="17"/>
      <c r="E68" s="17"/>
      <c r="F68" s="17"/>
    </row>
    <row r="69" spans="1:8">
      <c r="A69" s="17"/>
      <c r="B69" s="17"/>
      <c r="C69" s="17"/>
      <c r="D69" s="17"/>
      <c r="E69" s="17"/>
      <c r="F69" s="17"/>
    </row>
    <row r="70" spans="1:8" ht="15.75">
      <c r="A70" s="70" t="s">
        <v>466</v>
      </c>
      <c r="B70" s="68"/>
      <c r="C70" s="68"/>
      <c r="D70" s="68"/>
      <c r="E70" s="68"/>
      <c r="F70" s="68"/>
    </row>
    <row r="71" spans="1:8">
      <c r="A71" s="17"/>
      <c r="B71" s="17"/>
      <c r="C71" s="17"/>
      <c r="D71" s="17"/>
      <c r="E71" s="17"/>
      <c r="F71" s="17"/>
    </row>
    <row r="72" spans="1:8" ht="15.75" thickBot="1">
      <c r="A72" s="17" t="str">
        <f>'[4]Data Sheet'!$C$25</f>
        <v xml:space="preserve"> Niagara Mohawk Power Corporation </v>
      </c>
      <c r="B72" s="17"/>
      <c r="C72" s="17"/>
      <c r="D72" s="17"/>
      <c r="E72" s="743" t="str">
        <f>+E3</f>
        <v>June 1, 2015</v>
      </c>
      <c r="F72" s="9" t="str">
        <f>'[4]Data Sheet'!$C$38</f>
        <v>December 31, 2014</v>
      </c>
    </row>
    <row r="73" spans="1:8">
      <c r="A73" s="2308"/>
      <c r="B73" s="65"/>
      <c r="C73" s="65"/>
      <c r="D73" s="65"/>
      <c r="E73" s="65"/>
      <c r="F73" s="66"/>
    </row>
    <row r="74" spans="1:8">
      <c r="A74" s="359" t="s">
        <v>6149</v>
      </c>
      <c r="B74" s="68"/>
      <c r="C74" s="68"/>
      <c r="D74" s="68"/>
      <c r="E74" s="68"/>
      <c r="F74" s="69"/>
    </row>
    <row r="75" spans="1:8">
      <c r="A75" s="2306"/>
      <c r="B75" s="76"/>
      <c r="C75" s="76"/>
      <c r="D75" s="76"/>
      <c r="E75" s="76"/>
      <c r="F75" s="75"/>
    </row>
    <row r="76" spans="1:8">
      <c r="A76" s="2304"/>
      <c r="B76" s="17"/>
      <c r="C76" s="68" t="s">
        <v>6162</v>
      </c>
      <c r="D76" s="68"/>
      <c r="E76" s="68"/>
      <c r="F76" s="442" t="s">
        <v>1953</v>
      </c>
    </row>
    <row r="77" spans="1:8">
      <c r="A77" s="2306"/>
      <c r="B77" s="76"/>
      <c r="C77" s="74" t="s">
        <v>3230</v>
      </c>
      <c r="D77" s="74"/>
      <c r="E77" s="74"/>
      <c r="F77" s="2321" t="s">
        <v>3231</v>
      </c>
    </row>
    <row r="78" spans="1:8">
      <c r="A78" s="2304"/>
      <c r="B78" s="17"/>
      <c r="C78" s="2319"/>
      <c r="D78" s="1547"/>
      <c r="E78" s="1547"/>
      <c r="F78" s="2320"/>
    </row>
    <row r="79" spans="1:8" ht="15.75">
      <c r="A79" s="2304"/>
      <c r="B79" s="17"/>
      <c r="C79" s="2322" t="s">
        <v>6181</v>
      </c>
      <c r="D79" s="1547"/>
      <c r="E79" s="1547"/>
      <c r="F79" s="2320"/>
      <c r="H79" s="1232"/>
    </row>
    <row r="80" spans="1:8">
      <c r="A80" s="2304"/>
      <c r="B80" s="17"/>
      <c r="C80" s="2322" t="s">
        <v>6182</v>
      </c>
      <c r="D80" s="1547"/>
      <c r="E80" s="1547"/>
      <c r="F80" s="2320"/>
    </row>
    <row r="81" spans="1:10">
      <c r="A81" s="2304"/>
      <c r="B81" s="17"/>
      <c r="C81" s="2318"/>
      <c r="D81" s="1547"/>
      <c r="E81" s="1547"/>
      <c r="F81" s="2320"/>
    </row>
    <row r="82" spans="1:10" ht="15.75">
      <c r="A82" s="2304"/>
      <c r="B82" s="2323" t="s">
        <v>2564</v>
      </c>
      <c r="C82" s="2318" t="s">
        <v>6183</v>
      </c>
      <c r="D82" s="1547"/>
      <c r="E82" s="1547"/>
      <c r="F82" s="2320">
        <f>+F21</f>
        <v>219917445</v>
      </c>
      <c r="H82" s="1533"/>
      <c r="I82" s="1533"/>
    </row>
    <row r="83" spans="1:10" ht="15.75">
      <c r="A83" s="2304"/>
      <c r="B83" s="2324"/>
      <c r="C83" s="2318"/>
      <c r="D83" s="1547"/>
      <c r="E83" s="1547"/>
      <c r="F83" s="2320"/>
    </row>
    <row r="84" spans="1:10" ht="15.75">
      <c r="A84" s="2304"/>
      <c r="B84" s="2323" t="s">
        <v>2481</v>
      </c>
      <c r="C84" s="2318" t="s">
        <v>6167</v>
      </c>
      <c r="D84" s="1547"/>
      <c r="E84" s="1547"/>
      <c r="F84" s="2320">
        <f>F25</f>
        <v>90641004.60881418</v>
      </c>
      <c r="H84" s="1536"/>
    </row>
    <row r="85" spans="1:10" ht="15.75">
      <c r="A85" s="2304"/>
      <c r="B85" s="2324"/>
      <c r="C85" s="2318"/>
      <c r="D85" s="1547"/>
      <c r="E85" s="1547"/>
      <c r="F85" s="2320"/>
    </row>
    <row r="86" spans="1:10" ht="15.75">
      <c r="A86" s="2304"/>
      <c r="B86" s="2323" t="s">
        <v>2482</v>
      </c>
      <c r="C86" s="2318" t="s">
        <v>6184</v>
      </c>
      <c r="D86" s="1547"/>
      <c r="E86" s="1547"/>
      <c r="F86" s="2320">
        <v>0</v>
      </c>
    </row>
    <row r="87" spans="1:10" ht="15.75">
      <c r="A87" s="2304"/>
      <c r="B87" s="2324"/>
      <c r="C87" s="1547"/>
      <c r="D87" s="1547"/>
      <c r="E87" s="1547"/>
      <c r="F87" s="2320"/>
    </row>
    <row r="88" spans="1:10" ht="15.75">
      <c r="A88" s="2304"/>
      <c r="B88" s="2323" t="s">
        <v>3947</v>
      </c>
      <c r="C88" s="1547" t="s">
        <v>6185</v>
      </c>
      <c r="D88" s="1547"/>
      <c r="E88" s="1547"/>
      <c r="F88" s="2320"/>
    </row>
    <row r="89" spans="1:10" ht="15.75">
      <c r="A89" s="2304"/>
      <c r="B89" s="2324"/>
      <c r="C89" s="1547" t="s">
        <v>6186</v>
      </c>
      <c r="E89" s="1547"/>
      <c r="F89" s="2320">
        <v>129490</v>
      </c>
    </row>
    <row r="90" spans="1:10" ht="15.75">
      <c r="A90" s="2304"/>
      <c r="B90" s="2324"/>
      <c r="C90" s="2318" t="s">
        <v>6187</v>
      </c>
      <c r="E90" s="2325"/>
      <c r="F90" s="2320">
        <v>506226</v>
      </c>
    </row>
    <row r="91" spans="1:10" ht="15.75">
      <c r="A91" s="2304"/>
      <c r="B91" s="2324"/>
      <c r="C91" s="2318" t="s">
        <v>6188</v>
      </c>
      <c r="E91" s="2325"/>
      <c r="F91" s="2326">
        <v>14765144</v>
      </c>
    </row>
    <row r="92" spans="1:10" ht="15.75">
      <c r="A92" s="2304"/>
      <c r="B92" s="2324"/>
      <c r="C92" s="1547" t="s">
        <v>6189</v>
      </c>
      <c r="E92" s="1547"/>
      <c r="F92" s="2327">
        <f>SUM(F89:F91)</f>
        <v>15400860</v>
      </c>
      <c r="H92" s="1536"/>
    </row>
    <row r="93" spans="1:10" ht="15.75">
      <c r="A93" s="2304"/>
      <c r="B93" s="2324"/>
      <c r="C93" s="17"/>
      <c r="D93" s="17"/>
      <c r="E93" s="17"/>
      <c r="F93" s="321"/>
    </row>
    <row r="94" spans="1:10" ht="15.75">
      <c r="A94" s="2304"/>
      <c r="B94" s="2323" t="s">
        <v>3953</v>
      </c>
      <c r="C94" s="17" t="s">
        <v>6190</v>
      </c>
      <c r="D94" s="17"/>
      <c r="E94" s="17"/>
      <c r="F94" s="321"/>
    </row>
    <row r="95" spans="1:10" ht="15.75">
      <c r="A95" s="2304"/>
      <c r="B95" s="2323"/>
      <c r="C95" s="17" t="s">
        <v>6191</v>
      </c>
      <c r="E95" s="17"/>
      <c r="F95" s="321">
        <v>89889687.50999999</v>
      </c>
      <c r="I95" s="1536"/>
      <c r="J95" s="1536"/>
    </row>
    <row r="96" spans="1:10" ht="15.75">
      <c r="A96" s="2304"/>
      <c r="B96" s="2323"/>
      <c r="C96" s="17" t="s">
        <v>6269</v>
      </c>
      <c r="E96" s="17"/>
      <c r="F96" s="321">
        <v>8629799.75</v>
      </c>
      <c r="I96" s="1536"/>
      <c r="J96" s="1536"/>
    </row>
    <row r="97" spans="1:10" ht="15.75">
      <c r="A97" s="2304"/>
      <c r="B97" s="2323"/>
      <c r="C97" s="17" t="s">
        <v>6192</v>
      </c>
      <c r="E97" s="17"/>
      <c r="F97" s="321">
        <v>4882891.9561888594</v>
      </c>
      <c r="I97" s="1536"/>
      <c r="J97" s="1536"/>
    </row>
    <row r="98" spans="1:10" ht="15.75">
      <c r="A98" s="2304"/>
      <c r="B98" s="2323"/>
      <c r="C98" s="17" t="s">
        <v>6193</v>
      </c>
      <c r="E98" s="17"/>
      <c r="F98" s="321">
        <v>7338886.3184989095</v>
      </c>
      <c r="I98" s="1536"/>
      <c r="J98" s="1536"/>
    </row>
    <row r="99" spans="1:10" ht="15.75">
      <c r="A99" s="2304"/>
      <c r="B99" s="2323"/>
      <c r="C99" s="17" t="s">
        <v>6194</v>
      </c>
      <c r="E99" s="17"/>
      <c r="F99" s="321">
        <v>154995.30999999889</v>
      </c>
      <c r="I99" s="1536"/>
      <c r="J99" s="1536"/>
    </row>
    <row r="100" spans="1:10" ht="15.75">
      <c r="A100" s="2304"/>
      <c r="B100" s="2323"/>
      <c r="C100" s="17" t="s">
        <v>6195</v>
      </c>
      <c r="E100" s="17"/>
      <c r="F100" s="321">
        <v>246692.80843784101</v>
      </c>
      <c r="I100" s="1536"/>
      <c r="J100" s="1536"/>
    </row>
    <row r="101" spans="1:10" ht="15.75">
      <c r="A101" s="2304"/>
      <c r="B101" s="2323"/>
      <c r="C101" s="17" t="s">
        <v>6196</v>
      </c>
      <c r="E101" s="17"/>
      <c r="F101" s="321">
        <v>56836257.817142077</v>
      </c>
      <c r="I101" s="1536"/>
      <c r="J101" s="1536"/>
    </row>
    <row r="102" spans="1:10" ht="15.75">
      <c r="A102" s="2304"/>
      <c r="B102" s="2323"/>
      <c r="C102" s="17" t="s">
        <v>6197</v>
      </c>
      <c r="E102" s="17"/>
      <c r="F102" s="321">
        <v>9726859.3000000045</v>
      </c>
      <c r="I102" s="1536"/>
      <c r="J102" s="1536"/>
    </row>
    <row r="103" spans="1:10" ht="15.75">
      <c r="A103" s="2304"/>
      <c r="B103" s="2323"/>
      <c r="C103" s="17" t="s">
        <v>6198</v>
      </c>
      <c r="E103" s="17"/>
      <c r="F103" s="321">
        <v>185664734.32253417</v>
      </c>
      <c r="I103" s="1536"/>
      <c r="J103" s="1536"/>
    </row>
    <row r="104" spans="1:10" ht="15.75">
      <c r="A104" s="2304"/>
      <c r="B104" s="2323"/>
      <c r="C104" s="17" t="s">
        <v>6199</v>
      </c>
      <c r="E104" s="17"/>
      <c r="F104" s="321">
        <v>41273462.599500008</v>
      </c>
      <c r="I104" s="1536"/>
      <c r="J104" s="1536"/>
    </row>
    <row r="105" spans="1:10" ht="15.75">
      <c r="A105" s="2304"/>
      <c r="B105" s="2323"/>
      <c r="C105" s="17" t="s">
        <v>6200</v>
      </c>
      <c r="E105" s="17"/>
      <c r="F105" s="321">
        <v>6697.0399999999936</v>
      </c>
      <c r="I105" s="1536"/>
      <c r="J105" s="1536"/>
    </row>
    <row r="106" spans="1:10" ht="15.75">
      <c r="A106" s="2304"/>
      <c r="B106" s="2323"/>
      <c r="C106" s="17" t="s">
        <v>6201</v>
      </c>
      <c r="E106" s="17"/>
      <c r="F106" s="321">
        <v>77008221.080000013</v>
      </c>
      <c r="I106" s="1536"/>
      <c r="J106" s="1536"/>
    </row>
    <row r="107" spans="1:10" ht="15.75">
      <c r="A107" s="2304"/>
      <c r="B107" s="2323"/>
      <c r="C107" s="17" t="s">
        <v>6202</v>
      </c>
      <c r="E107" s="17"/>
      <c r="F107" s="321">
        <v>1477436.9999999993</v>
      </c>
      <c r="I107" s="1536"/>
      <c r="J107" s="1536"/>
    </row>
    <row r="108" spans="1:10" ht="15.75">
      <c r="A108" s="2304"/>
      <c r="B108" s="2323"/>
      <c r="C108" s="17" t="s">
        <v>6203</v>
      </c>
      <c r="E108" s="17"/>
      <c r="F108" s="321">
        <v>3359067.9300000016</v>
      </c>
      <c r="I108" s="1536"/>
      <c r="J108" s="1536"/>
    </row>
    <row r="109" spans="1:10" ht="15.75">
      <c r="A109" s="2304"/>
      <c r="B109" s="2323"/>
      <c r="C109" s="17" t="s">
        <v>6204</v>
      </c>
      <c r="E109" s="17"/>
      <c r="F109" s="321">
        <v>76473.5</v>
      </c>
      <c r="I109" s="1536"/>
      <c r="J109" s="1536"/>
    </row>
    <row r="110" spans="1:10" ht="15.75">
      <c r="A110" s="2304"/>
      <c r="B110" s="2323"/>
      <c r="C110" s="17" t="s">
        <v>6270</v>
      </c>
      <c r="E110" s="17"/>
      <c r="F110" s="321">
        <v>2.3283064365386963E-10</v>
      </c>
      <c r="I110" s="1536"/>
      <c r="J110" s="1536"/>
    </row>
    <row r="111" spans="1:10" ht="15.75">
      <c r="A111" s="2304"/>
      <c r="B111" s="2323"/>
      <c r="C111" s="17" t="s">
        <v>6205</v>
      </c>
      <c r="E111" s="17"/>
      <c r="F111" s="321">
        <v>329949.546267397</v>
      </c>
      <c r="I111" s="1536"/>
      <c r="J111" s="1536"/>
    </row>
    <row r="112" spans="1:10" ht="15.75">
      <c r="A112" s="2304"/>
      <c r="B112" s="2323"/>
      <c r="C112" s="17" t="s">
        <v>6206</v>
      </c>
      <c r="E112" s="17"/>
      <c r="F112" s="321">
        <v>379179.91666666669</v>
      </c>
      <c r="I112" s="1536"/>
      <c r="J112" s="1536"/>
    </row>
    <row r="113" spans="1:10" ht="15.75">
      <c r="A113" s="2304"/>
      <c r="B113" s="2323"/>
      <c r="C113" s="17" t="s">
        <v>6207</v>
      </c>
      <c r="E113" s="17"/>
      <c r="F113" s="321">
        <v>33075.000000000015</v>
      </c>
      <c r="I113" s="1536"/>
      <c r="J113" s="1536"/>
    </row>
    <row r="114" spans="1:10" ht="15.75">
      <c r="A114" s="2304"/>
      <c r="B114" s="2323"/>
      <c r="C114" s="17" t="s">
        <v>6208</v>
      </c>
      <c r="E114" s="17"/>
      <c r="F114" s="321">
        <v>108905.76000000001</v>
      </c>
      <c r="I114" s="1536"/>
      <c r="J114" s="1536"/>
    </row>
    <row r="115" spans="1:10" ht="15.75">
      <c r="A115" s="2304"/>
      <c r="B115" s="2323"/>
      <c r="C115" s="17" t="s">
        <v>6209</v>
      </c>
      <c r="E115" s="17"/>
      <c r="F115" s="321">
        <v>3.8</v>
      </c>
      <c r="I115" s="1536"/>
      <c r="J115" s="1536"/>
    </row>
    <row r="116" spans="1:10" ht="15.75">
      <c r="A116" s="2304"/>
      <c r="B116" s="2323"/>
      <c r="C116" s="17" t="s">
        <v>6210</v>
      </c>
      <c r="E116" s="17"/>
      <c r="F116" s="321">
        <v>488608.17000000039</v>
      </c>
      <c r="I116" s="1536"/>
      <c r="J116" s="1536"/>
    </row>
    <row r="117" spans="1:10" ht="15.75">
      <c r="A117" s="2304"/>
      <c r="B117" s="2323"/>
      <c r="C117" s="17" t="s">
        <v>6211</v>
      </c>
      <c r="E117" s="17"/>
      <c r="F117" s="321">
        <v>18444265.150000002</v>
      </c>
      <c r="I117" s="1536"/>
      <c r="J117" s="1536"/>
    </row>
    <row r="118" spans="1:10" ht="15.75">
      <c r="A118" s="2304"/>
      <c r="B118" s="2323"/>
      <c r="C118" s="17" t="s">
        <v>6212</v>
      </c>
      <c r="E118" s="17"/>
      <c r="F118" s="321">
        <v>66590523.734073341</v>
      </c>
      <c r="I118" s="1536"/>
      <c r="J118" s="1536"/>
    </row>
    <row r="119" spans="1:10" ht="15.75">
      <c r="A119" s="2304"/>
      <c r="B119" s="2323"/>
      <c r="C119" s="17" t="s">
        <v>6213</v>
      </c>
      <c r="E119" s="17"/>
      <c r="F119" s="321">
        <v>4760199.8099999996</v>
      </c>
      <c r="I119" s="1536"/>
      <c r="J119" s="1536"/>
    </row>
    <row r="120" spans="1:10" ht="15.75">
      <c r="A120" s="2304"/>
      <c r="B120" s="2323"/>
      <c r="C120" s="17" t="s">
        <v>6214</v>
      </c>
      <c r="E120" s="17"/>
      <c r="F120" s="321">
        <v>1094856</v>
      </c>
      <c r="I120" s="1536"/>
      <c r="J120" s="1536"/>
    </row>
    <row r="121" spans="1:10" ht="15.75">
      <c r="A121" s="2304"/>
      <c r="B121" s="2323"/>
      <c r="C121" s="17" t="s">
        <v>6215</v>
      </c>
      <c r="E121" s="17"/>
      <c r="F121" s="321">
        <v>59759707.44274538</v>
      </c>
      <c r="I121" s="1536"/>
      <c r="J121" s="1536"/>
    </row>
    <row r="122" spans="1:10" ht="15.75">
      <c r="A122" s="2304"/>
      <c r="B122" s="2323"/>
      <c r="C122" s="17" t="s">
        <v>6216</v>
      </c>
      <c r="E122" s="17"/>
      <c r="F122" s="321">
        <v>113707037.35605785</v>
      </c>
      <c r="I122" s="1536"/>
      <c r="J122" s="1536"/>
    </row>
    <row r="123" spans="1:10" ht="15.75">
      <c r="A123" s="2304"/>
      <c r="B123" s="2324"/>
      <c r="C123" s="17" t="s">
        <v>6217</v>
      </c>
      <c r="E123" s="17"/>
      <c r="F123" s="321">
        <v>374565</v>
      </c>
      <c r="I123" s="1536"/>
      <c r="J123" s="1536"/>
    </row>
    <row r="124" spans="1:10" ht="15.75">
      <c r="A124" s="2304"/>
      <c r="B124" s="2323"/>
      <c r="C124" s="17" t="s">
        <v>6218</v>
      </c>
      <c r="E124" s="17"/>
      <c r="F124" s="321">
        <v>2424482.8900000006</v>
      </c>
      <c r="I124" s="1536"/>
      <c r="J124" s="1536"/>
    </row>
    <row r="125" spans="1:10" ht="15.75">
      <c r="A125" s="2304"/>
      <c r="B125" s="2324"/>
      <c r="C125" s="17" t="s">
        <v>6219</v>
      </c>
      <c r="E125" s="17"/>
      <c r="F125" s="321">
        <v>286748.0699999989</v>
      </c>
      <c r="G125" s="1536"/>
      <c r="J125" s="1536"/>
    </row>
    <row r="126" spans="1:10">
      <c r="A126" s="2304"/>
      <c r="B126" s="17"/>
      <c r="C126" s="2301" t="s">
        <v>6220</v>
      </c>
      <c r="D126" s="17"/>
      <c r="E126" s="17"/>
      <c r="F126" s="321">
        <v>4465238.29</v>
      </c>
      <c r="J126" s="1536"/>
    </row>
    <row r="127" spans="1:10">
      <c r="A127" s="2304"/>
      <c r="B127" s="17"/>
      <c r="C127" s="2301" t="s">
        <v>6221</v>
      </c>
      <c r="D127" s="17"/>
      <c r="E127" s="17"/>
      <c r="F127" s="2328">
        <f>SUM(F95:F126)</f>
        <v>759819510.17811239</v>
      </c>
      <c r="J127" s="1536"/>
    </row>
    <row r="128" spans="1:10" ht="15.75" thickBot="1">
      <c r="A128" s="2307"/>
      <c r="B128" s="111"/>
      <c r="C128" s="446"/>
      <c r="D128" s="111"/>
      <c r="E128" s="111"/>
      <c r="F128" s="337"/>
    </row>
    <row r="129" spans="1:6">
      <c r="A129" s="17"/>
      <c r="B129" s="17"/>
      <c r="C129" s="17"/>
      <c r="D129" s="17"/>
      <c r="E129" s="17"/>
      <c r="F129" s="17"/>
    </row>
    <row r="130" spans="1:6">
      <c r="A130" s="17" t="s">
        <v>6222</v>
      </c>
      <c r="B130" s="17"/>
      <c r="C130" s="17"/>
      <c r="D130" s="17"/>
      <c r="E130" s="17"/>
      <c r="F130" s="68"/>
    </row>
    <row r="131" spans="1:6">
      <c r="A131" s="68" t="s">
        <v>6223</v>
      </c>
      <c r="B131" s="68"/>
      <c r="C131" s="68"/>
      <c r="D131" s="68"/>
      <c r="E131" s="68"/>
      <c r="F131" s="68"/>
    </row>
    <row r="132" spans="1:6" ht="15.75" thickBot="1">
      <c r="A132" s="17" t="str">
        <f>'[4]Data Sheet'!$C$25</f>
        <v xml:space="preserve"> Niagara Mohawk Power Corporation </v>
      </c>
      <c r="B132" s="68"/>
      <c r="C132" s="68"/>
      <c r="D132" s="68"/>
      <c r="E132" s="743" t="str">
        <f>+E72</f>
        <v>June 1, 2015</v>
      </c>
      <c r="F132" s="9" t="str">
        <f>'[4]Data Sheet'!$C$38</f>
        <v>December 31, 2014</v>
      </c>
    </row>
    <row r="133" spans="1:6">
      <c r="A133" s="2308"/>
      <c r="B133" s="65"/>
      <c r="C133" s="65"/>
      <c r="D133" s="65"/>
      <c r="E133" s="65"/>
      <c r="F133" s="66"/>
    </row>
    <row r="134" spans="1:6">
      <c r="A134" s="359" t="s">
        <v>6149</v>
      </c>
      <c r="B134" s="68"/>
      <c r="C134" s="68"/>
      <c r="D134" s="68"/>
      <c r="E134" s="68"/>
      <c r="F134" s="69"/>
    </row>
    <row r="135" spans="1:6">
      <c r="A135" s="2306"/>
      <c r="B135" s="76"/>
      <c r="C135" s="76"/>
      <c r="D135" s="76"/>
      <c r="E135" s="76"/>
      <c r="F135" s="75"/>
    </row>
    <row r="136" spans="1:6">
      <c r="A136" s="2304"/>
      <c r="B136" s="97"/>
      <c r="C136" s="68" t="s">
        <v>6162</v>
      </c>
      <c r="D136" s="68"/>
      <c r="E136" s="68"/>
      <c r="F136" s="442" t="s">
        <v>1953</v>
      </c>
    </row>
    <row r="137" spans="1:6">
      <c r="A137" s="2306"/>
      <c r="B137" s="104"/>
      <c r="C137" s="74" t="s">
        <v>3230</v>
      </c>
      <c r="D137" s="74"/>
      <c r="E137" s="74"/>
      <c r="F137" s="2321" t="s">
        <v>3231</v>
      </c>
    </row>
    <row r="138" spans="1:6">
      <c r="A138" s="2304"/>
      <c r="B138" s="17"/>
      <c r="C138" s="17"/>
      <c r="D138" s="17"/>
      <c r="E138" s="17"/>
      <c r="F138" s="321"/>
    </row>
    <row r="139" spans="1:6">
      <c r="A139" s="2304"/>
      <c r="B139" s="17" t="s">
        <v>730</v>
      </c>
      <c r="C139" s="17" t="s">
        <v>6224</v>
      </c>
      <c r="D139" s="17"/>
      <c r="E139" s="17"/>
      <c r="F139" s="2328">
        <f>+F82+F84+F92+F127+F86</f>
        <v>1085778819.7869265</v>
      </c>
    </row>
    <row r="140" spans="1:6">
      <c r="A140" s="2304"/>
      <c r="B140" s="17"/>
      <c r="C140" s="17"/>
      <c r="D140" s="17"/>
      <c r="E140" s="17"/>
      <c r="F140" s="321"/>
    </row>
    <row r="141" spans="1:6">
      <c r="A141" s="2304"/>
      <c r="B141" s="17" t="s">
        <v>736</v>
      </c>
      <c r="C141" s="17" t="s">
        <v>6225</v>
      </c>
      <c r="D141" s="17"/>
      <c r="E141" s="17"/>
      <c r="F141" s="321"/>
    </row>
    <row r="142" spans="1:6">
      <c r="A142" s="2304"/>
      <c r="B142" s="17"/>
      <c r="C142" s="17" t="s">
        <v>6226</v>
      </c>
      <c r="E142" s="17"/>
      <c r="F142" s="321">
        <v>-3048810</v>
      </c>
    </row>
    <row r="143" spans="1:6">
      <c r="A143" s="2304"/>
      <c r="B143" s="17"/>
      <c r="C143" s="17" t="s">
        <v>6227</v>
      </c>
      <c r="E143" s="17"/>
      <c r="F143" s="321">
        <v>-2742515</v>
      </c>
    </row>
    <row r="144" spans="1:6">
      <c r="A144" s="2304"/>
      <c r="B144" s="17"/>
      <c r="C144" s="17" t="s">
        <v>6228</v>
      </c>
      <c r="E144" s="17"/>
      <c r="F144" s="321">
        <v>-424199</v>
      </c>
    </row>
    <row r="145" spans="1:6">
      <c r="A145" s="2304"/>
      <c r="B145" s="17"/>
      <c r="C145" s="17" t="s">
        <v>6229</v>
      </c>
      <c r="E145" s="17"/>
      <c r="F145" s="321">
        <v>-14530442</v>
      </c>
    </row>
    <row r="146" spans="1:6">
      <c r="A146" s="2304"/>
      <c r="B146" s="17"/>
      <c r="C146" s="17" t="s">
        <v>6230</v>
      </c>
      <c r="E146" s="17"/>
      <c r="F146" s="321">
        <v>-546658</v>
      </c>
    </row>
    <row r="147" spans="1:6">
      <c r="A147" s="2304"/>
      <c r="B147" s="17"/>
      <c r="C147" s="2301" t="s">
        <v>6231</v>
      </c>
      <c r="E147" s="17"/>
      <c r="F147" s="2328">
        <f>SUM(F142:F146)</f>
        <v>-21292624</v>
      </c>
    </row>
    <row r="148" spans="1:6">
      <c r="A148" s="2304"/>
      <c r="B148" s="17"/>
      <c r="C148" s="17"/>
      <c r="D148" s="17"/>
      <c r="E148" s="17"/>
      <c r="F148" s="321"/>
    </row>
    <row r="149" spans="1:6">
      <c r="A149" s="2304"/>
      <c r="B149" s="17" t="s">
        <v>2065</v>
      </c>
      <c r="C149" s="17" t="s">
        <v>6232</v>
      </c>
      <c r="D149" s="17"/>
      <c r="E149" s="17"/>
      <c r="F149" s="321"/>
    </row>
    <row r="150" spans="1:6">
      <c r="A150" s="2304"/>
      <c r="B150" s="17"/>
      <c r="C150" s="2301" t="s">
        <v>6233</v>
      </c>
      <c r="E150" s="68"/>
      <c r="F150" s="321">
        <v>-8.4700000000011642</v>
      </c>
    </row>
    <row r="151" spans="1:6">
      <c r="A151" s="2304"/>
      <c r="B151" s="17"/>
      <c r="C151" s="2301" t="s">
        <v>6234</v>
      </c>
      <c r="E151" s="68"/>
      <c r="F151" s="321">
        <v>-7011218.4899999993</v>
      </c>
    </row>
    <row r="152" spans="1:6">
      <c r="A152" s="2304"/>
      <c r="B152" s="17"/>
      <c r="C152" s="2301" t="s">
        <v>6235</v>
      </c>
      <c r="E152" s="17"/>
      <c r="F152" s="321">
        <v>-28165282.389999997</v>
      </c>
    </row>
    <row r="153" spans="1:6">
      <c r="A153" s="2304"/>
      <c r="B153" s="17"/>
      <c r="C153" s="2301" t="s">
        <v>6236</v>
      </c>
      <c r="E153" s="17"/>
      <c r="F153" s="321">
        <v>-456541.01000000024</v>
      </c>
    </row>
    <row r="154" spans="1:6">
      <c r="A154" s="2304"/>
      <c r="B154" s="17"/>
      <c r="C154" s="2301" t="s">
        <v>6237</v>
      </c>
      <c r="E154" s="17"/>
      <c r="F154" s="321">
        <v>-165156.03000000003</v>
      </c>
    </row>
    <row r="155" spans="1:6">
      <c r="A155" s="2304"/>
      <c r="B155" s="17"/>
      <c r="C155" s="2301" t="s">
        <v>6238</v>
      </c>
      <c r="E155" s="17"/>
      <c r="F155" s="321">
        <v>-181882419.54431629</v>
      </c>
    </row>
    <row r="156" spans="1:6">
      <c r="A156" s="2304"/>
      <c r="B156" s="17"/>
      <c r="C156" s="2301" t="s">
        <v>6239</v>
      </c>
      <c r="E156" s="17"/>
      <c r="F156" s="321">
        <v>-201071984.38696972</v>
      </c>
    </row>
    <row r="157" spans="1:6">
      <c r="A157" s="2304"/>
      <c r="B157" s="17"/>
      <c r="C157" s="2301" t="s">
        <v>6240</v>
      </c>
      <c r="E157" s="17"/>
      <c r="F157" s="321">
        <v>-6459317.2675000029</v>
      </c>
    </row>
    <row r="158" spans="1:6">
      <c r="A158" s="2304"/>
      <c r="B158" s="17"/>
      <c r="C158" s="2301" t="s">
        <v>6241</v>
      </c>
      <c r="E158" s="17"/>
      <c r="F158" s="321">
        <v>-6404139.2199999997</v>
      </c>
    </row>
    <row r="159" spans="1:6">
      <c r="A159" s="2304"/>
      <c r="B159" s="17"/>
      <c r="C159" s="2301" t="s">
        <v>6242</v>
      </c>
      <c r="E159" s="17"/>
      <c r="F159" s="321">
        <v>-47612268.439500004</v>
      </c>
    </row>
    <row r="160" spans="1:6">
      <c r="A160" s="2304"/>
      <c r="B160" s="17"/>
      <c r="C160" s="2301" t="s">
        <v>6243</v>
      </c>
      <c r="E160" s="17"/>
      <c r="F160" s="321">
        <v>-803571.43</v>
      </c>
    </row>
    <row r="161" spans="1:10">
      <c r="A161" s="2304"/>
      <c r="B161" s="17"/>
      <c r="C161" s="2301" t="s">
        <v>6244</v>
      </c>
      <c r="E161" s="17"/>
      <c r="F161" s="321">
        <v>-190727.75538813442</v>
      </c>
    </row>
    <row r="162" spans="1:10">
      <c r="A162" s="2304"/>
      <c r="B162" s="17"/>
      <c r="C162" s="2301" t="s">
        <v>6245</v>
      </c>
      <c r="E162" s="17"/>
      <c r="F162" s="321">
        <v>-60460.622500000027</v>
      </c>
    </row>
    <row r="163" spans="1:10">
      <c r="A163" s="2304"/>
      <c r="B163" s="17"/>
      <c r="C163" s="2301" t="s">
        <v>6246</v>
      </c>
      <c r="E163" s="17"/>
      <c r="F163" s="321">
        <v>-3530765.9248820026</v>
      </c>
    </row>
    <row r="164" spans="1:10">
      <c r="A164" s="2304"/>
      <c r="B164" s="17"/>
      <c r="C164" s="2301" t="s">
        <v>6247</v>
      </c>
      <c r="E164" s="17"/>
      <c r="F164" s="321">
        <v>-51021680.300000086</v>
      </c>
    </row>
    <row r="165" spans="1:10">
      <c r="A165" s="2304"/>
      <c r="B165" s="17"/>
      <c r="C165" s="2301" t="s">
        <v>6248</v>
      </c>
      <c r="E165" s="17"/>
      <c r="F165" s="321">
        <v>-36883956.37999998</v>
      </c>
    </row>
    <row r="166" spans="1:10">
      <c r="A166" s="2304"/>
      <c r="B166" s="17"/>
      <c r="C166" s="2301" t="s">
        <v>6249</v>
      </c>
      <c r="E166" s="17"/>
      <c r="F166" s="321">
        <v>-77008221.080000013</v>
      </c>
    </row>
    <row r="167" spans="1:10">
      <c r="A167" s="2304"/>
      <c r="B167" s="17"/>
      <c r="C167" s="2301" t="s">
        <v>6250</v>
      </c>
      <c r="E167" s="17"/>
      <c r="F167" s="321">
        <v>-7923680.1300000027</v>
      </c>
    </row>
    <row r="168" spans="1:10">
      <c r="A168" s="2304"/>
      <c r="B168" s="17"/>
      <c r="C168" s="2301" t="s">
        <v>6251</v>
      </c>
      <c r="E168" s="17"/>
      <c r="F168" s="321">
        <v>-1033017.85</v>
      </c>
    </row>
    <row r="169" spans="1:10">
      <c r="A169" s="2304"/>
      <c r="B169" s="17"/>
      <c r="C169" s="2301" t="s">
        <v>6252</v>
      </c>
      <c r="E169" s="17"/>
      <c r="F169" s="321">
        <v>-1053956.5337721631</v>
      </c>
    </row>
    <row r="170" spans="1:10">
      <c r="A170" s="2304"/>
      <c r="B170" s="17"/>
      <c r="C170" s="2301" t="s">
        <v>6271</v>
      </c>
      <c r="E170" s="17"/>
      <c r="F170" s="321">
        <v>-8181720.75</v>
      </c>
    </row>
    <row r="171" spans="1:10">
      <c r="A171" s="2304"/>
      <c r="B171" s="17"/>
      <c r="C171" s="2301" t="s">
        <v>6253</v>
      </c>
      <c r="E171" s="17"/>
      <c r="F171" s="321">
        <v>-11459000</v>
      </c>
    </row>
    <row r="172" spans="1:10">
      <c r="A172" s="2304"/>
      <c r="B172" s="17"/>
      <c r="C172" s="2301" t="s">
        <v>6254</v>
      </c>
      <c r="E172" s="17"/>
      <c r="F172" s="321">
        <v>-23946.920000000002</v>
      </c>
    </row>
    <row r="173" spans="1:10">
      <c r="A173" s="2304"/>
      <c r="B173" s="17"/>
      <c r="C173" s="2301" t="s">
        <v>6255</v>
      </c>
      <c r="E173" s="17"/>
      <c r="F173" s="321">
        <v>-145251611.35014057</v>
      </c>
    </row>
    <row r="174" spans="1:10">
      <c r="A174" s="2304"/>
      <c r="B174" s="17"/>
      <c r="C174" s="2301" t="s">
        <v>6256</v>
      </c>
      <c r="E174" s="17"/>
      <c r="F174" s="321">
        <v>-8962054.3300000075</v>
      </c>
      <c r="J174" s="1538"/>
    </row>
    <row r="175" spans="1:10">
      <c r="A175" s="2304"/>
      <c r="B175" s="17"/>
      <c r="C175" s="2301" t="s">
        <v>6257</v>
      </c>
      <c r="E175" s="17"/>
      <c r="F175" s="321">
        <v>-774040.2705758207</v>
      </c>
    </row>
    <row r="176" spans="1:10">
      <c r="A176" s="2304"/>
      <c r="B176" s="17"/>
      <c r="C176" s="2301" t="s">
        <v>6258</v>
      </c>
      <c r="E176" s="17"/>
      <c r="F176" s="321">
        <v>-2110485.3299999996</v>
      </c>
    </row>
    <row r="177" spans="1:9">
      <c r="A177" s="2304"/>
      <c r="B177" s="17"/>
      <c r="C177" s="2301" t="s">
        <v>6259</v>
      </c>
      <c r="E177" s="17"/>
      <c r="F177" s="321">
        <v>-1074000</v>
      </c>
    </row>
    <row r="178" spans="1:9">
      <c r="A178" s="2304"/>
      <c r="B178" s="17"/>
      <c r="C178" s="2301" t="s">
        <v>6260</v>
      </c>
      <c r="E178" s="17"/>
      <c r="F178" s="321">
        <v>-128149.58999999997</v>
      </c>
    </row>
    <row r="179" spans="1:9">
      <c r="A179" s="2304"/>
      <c r="B179" s="17"/>
      <c r="C179" s="2301" t="s">
        <v>6261</v>
      </c>
      <c r="D179" s="17"/>
      <c r="E179" s="17"/>
      <c r="F179" s="321">
        <v>-3084430.7581564765</v>
      </c>
    </row>
    <row r="180" spans="1:9">
      <c r="A180" s="2304"/>
      <c r="B180" s="17"/>
      <c r="C180" s="2301" t="s">
        <v>6262</v>
      </c>
      <c r="E180" s="17"/>
      <c r="F180" s="321">
        <v>-5795524.0258123754</v>
      </c>
    </row>
    <row r="181" spans="1:9">
      <c r="A181" s="2304"/>
      <c r="B181" s="17"/>
      <c r="C181" s="2301" t="s">
        <v>6263</v>
      </c>
      <c r="D181" s="17"/>
      <c r="E181" s="17"/>
      <c r="F181" s="321">
        <v>-2270484.0480887294</v>
      </c>
    </row>
    <row r="182" spans="1:9" ht="15.75">
      <c r="A182" s="2304"/>
      <c r="C182" s="2329" t="s">
        <v>6264</v>
      </c>
      <c r="F182" s="2328">
        <f>SUM(F150:F181)</f>
        <v>-847853820.62760234</v>
      </c>
      <c r="H182" s="1536"/>
    </row>
    <row r="183" spans="1:9">
      <c r="A183" s="2304"/>
      <c r="F183" s="321"/>
    </row>
    <row r="184" spans="1:9">
      <c r="A184" s="2304"/>
      <c r="B184" s="17" t="s">
        <v>2073</v>
      </c>
      <c r="C184" s="2301" t="s">
        <v>6265</v>
      </c>
      <c r="D184" s="17"/>
      <c r="E184" s="17"/>
      <c r="F184" s="321">
        <f>+F147+F182</f>
        <v>-869146444.62760234</v>
      </c>
    </row>
    <row r="185" spans="1:9">
      <c r="A185" s="2304"/>
      <c r="B185" s="17"/>
      <c r="C185" s="2301"/>
      <c r="D185" s="17"/>
      <c r="E185" s="17"/>
      <c r="F185" s="321"/>
    </row>
    <row r="186" spans="1:9">
      <c r="A186" s="2304"/>
      <c r="B186" s="17" t="s">
        <v>2728</v>
      </c>
      <c r="C186" s="2301" t="s">
        <v>6266</v>
      </c>
      <c r="D186" s="17"/>
      <c r="E186" s="17"/>
      <c r="F186" s="321">
        <f>+F139+F184</f>
        <v>216632375.15932417</v>
      </c>
      <c r="I186" s="1536"/>
    </row>
    <row r="187" spans="1:9">
      <c r="A187" s="2304"/>
      <c r="B187" s="17"/>
      <c r="C187" s="2301"/>
      <c r="D187" s="17"/>
      <c r="E187" s="17"/>
      <c r="F187" s="321"/>
    </row>
    <row r="188" spans="1:9">
      <c r="A188" s="2304"/>
      <c r="B188" s="17"/>
      <c r="C188" s="2301"/>
      <c r="D188" s="17"/>
      <c r="E188" s="17"/>
      <c r="F188" s="321"/>
    </row>
    <row r="189" spans="1:9">
      <c r="A189" s="2304"/>
      <c r="B189" s="17"/>
      <c r="C189" s="2301"/>
      <c r="D189" s="17"/>
      <c r="E189" s="17"/>
      <c r="F189" s="321"/>
    </row>
    <row r="190" spans="1:9">
      <c r="A190" s="2304"/>
      <c r="B190" s="17"/>
      <c r="C190" s="2301"/>
      <c r="D190" s="17"/>
      <c r="E190" s="17"/>
      <c r="F190" s="321"/>
    </row>
    <row r="191" spans="1:9">
      <c r="A191" s="2304"/>
      <c r="B191" s="17"/>
      <c r="C191" s="2301"/>
      <c r="D191" s="17"/>
      <c r="E191" s="17"/>
      <c r="F191" s="321"/>
    </row>
    <row r="192" spans="1:9">
      <c r="A192" s="2304"/>
      <c r="B192" s="17"/>
      <c r="C192" s="2301"/>
      <c r="D192" s="17"/>
      <c r="E192" s="17"/>
      <c r="F192" s="321"/>
    </row>
    <row r="193" spans="1:6">
      <c r="A193" s="2304"/>
      <c r="B193" s="17"/>
      <c r="C193" s="2301"/>
      <c r="D193" s="17"/>
      <c r="E193" s="17"/>
      <c r="F193" s="321"/>
    </row>
    <row r="194" spans="1:6">
      <c r="A194" s="2304"/>
      <c r="B194" s="17"/>
      <c r="C194" s="2301"/>
      <c r="D194" s="17"/>
      <c r="E194" s="17"/>
      <c r="F194" s="321"/>
    </row>
    <row r="195" spans="1:6">
      <c r="A195" s="2304"/>
      <c r="B195" s="17"/>
      <c r="C195" s="2301"/>
      <c r="D195" s="17"/>
      <c r="E195" s="17"/>
      <c r="F195" s="321"/>
    </row>
    <row r="196" spans="1:6" ht="15.75" thickBot="1">
      <c r="A196" s="2307"/>
      <c r="B196" s="111"/>
      <c r="C196" s="446"/>
      <c r="D196" s="111"/>
      <c r="E196" s="111"/>
      <c r="F196" s="337"/>
    </row>
    <row r="197" spans="1:6">
      <c r="A197" s="17"/>
      <c r="B197" s="17"/>
      <c r="C197" s="17"/>
      <c r="D197" s="17"/>
      <c r="E197" s="17"/>
      <c r="F197" s="17"/>
    </row>
    <row r="198" spans="1:6">
      <c r="A198" s="17" t="s">
        <v>6222</v>
      </c>
      <c r="B198" s="17"/>
      <c r="C198" s="17"/>
      <c r="D198" s="17"/>
      <c r="E198" s="17"/>
      <c r="F198" s="68"/>
    </row>
    <row r="199" spans="1:6">
      <c r="A199" s="68" t="s">
        <v>6267</v>
      </c>
      <c r="B199" s="68"/>
      <c r="C199" s="68"/>
      <c r="D199" s="68"/>
      <c r="E199" s="68"/>
      <c r="F199" s="68"/>
    </row>
  </sheetData>
  <pageMargins left="0.7" right="0.7" top="0.75" bottom="0.75" header="0.3" footer="0.3"/>
  <pageSetup scale="66" orientation="portrait" horizontalDpi="1200" verticalDpi="1200" r:id="rId1"/>
  <rowBreaks count="2" manualBreakCount="2">
    <brk id="70" max="5" man="1"/>
    <brk id="131" max="5" man="1"/>
  </rowBreaks>
  <colBreaks count="1" manualBreakCount="1">
    <brk id="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143"/>
  <sheetViews>
    <sheetView view="pageBreakPreview" topLeftCell="F67" zoomScale="60" zoomScaleNormal="100" workbookViewId="0">
      <selection activeCell="Q99" sqref="Q99"/>
    </sheetView>
  </sheetViews>
  <sheetFormatPr defaultRowHeight="15"/>
  <cols>
    <col min="1" max="1" width="4.77734375" customWidth="1"/>
    <col min="2" max="2" width="30.88671875" customWidth="1"/>
    <col min="3" max="3" width="21.21875" customWidth="1"/>
    <col min="4" max="4" width="21" customWidth="1"/>
    <col min="5" max="5" width="20.33203125" customWidth="1"/>
    <col min="6" max="6" width="20.5546875" customWidth="1"/>
    <col min="7" max="7" width="19.77734375" customWidth="1"/>
    <col min="8" max="8" width="19.5546875" customWidth="1"/>
    <col min="9" max="9" width="20.77734375" customWidth="1"/>
    <col min="10" max="10" width="22.109375" customWidth="1"/>
    <col min="11" max="11" width="25.44140625" customWidth="1"/>
    <col min="12" max="12" width="18.33203125" customWidth="1"/>
    <col min="13" max="13" width="18.77734375" customWidth="1"/>
    <col min="14" max="14" width="4.44140625" customWidth="1"/>
    <col min="16" max="16" width="8.6640625" customWidth="1"/>
    <col min="19" max="19" width="10" bestFit="1" customWidth="1"/>
  </cols>
  <sheetData>
    <row r="1" spans="1:241">
      <c r="A1" s="2429" t="s">
        <v>1915</v>
      </c>
      <c r="B1" s="2430"/>
      <c r="C1" s="2430"/>
      <c r="D1" s="2431" t="s">
        <v>5671</v>
      </c>
      <c r="E1" s="2431" t="s">
        <v>3535</v>
      </c>
      <c r="F1" s="2431" t="s">
        <v>1918</v>
      </c>
      <c r="G1" s="2432"/>
      <c r="H1" s="2429" t="s">
        <v>1915</v>
      </c>
      <c r="I1" s="2433"/>
      <c r="J1" s="2431" t="s">
        <v>5671</v>
      </c>
      <c r="K1" s="2433"/>
      <c r="L1" s="2433" t="s">
        <v>3535</v>
      </c>
      <c r="M1" s="2431" t="s">
        <v>1918</v>
      </c>
      <c r="N1" s="2432"/>
      <c r="O1" s="2434"/>
      <c r="P1" s="2434"/>
      <c r="Q1" s="2434"/>
      <c r="R1" s="2434"/>
      <c r="S1" s="2434"/>
      <c r="T1" s="2434"/>
      <c r="U1" s="2434"/>
      <c r="V1" s="2434"/>
      <c r="W1" s="2434"/>
      <c r="X1" s="2434"/>
      <c r="Y1" s="2434"/>
      <c r="Z1" s="2434"/>
      <c r="AA1" s="2434"/>
      <c r="AB1" s="2434"/>
      <c r="AC1" s="2434"/>
      <c r="AD1" s="2434"/>
      <c r="AE1" s="2434"/>
      <c r="AF1" s="2434"/>
      <c r="AG1" s="2434"/>
      <c r="AH1" s="2434"/>
      <c r="AI1" s="2434"/>
      <c r="AJ1" s="2434"/>
      <c r="AK1" s="2434"/>
      <c r="AL1" s="2434"/>
      <c r="AM1" s="2434"/>
      <c r="AN1" s="2434"/>
      <c r="AO1" s="2434"/>
      <c r="AP1" s="2434"/>
      <c r="AQ1" s="2434"/>
      <c r="AR1" s="2434"/>
      <c r="AS1" s="2434"/>
      <c r="AT1" s="2434"/>
      <c r="AU1" s="2434"/>
      <c r="AV1" s="2434"/>
      <c r="AW1" s="2434"/>
      <c r="AX1" s="2434"/>
      <c r="AY1" s="2434"/>
      <c r="AZ1" s="2434"/>
      <c r="BA1" s="2434"/>
      <c r="BB1" s="2434"/>
      <c r="BC1" s="2434"/>
      <c r="BD1" s="2434"/>
      <c r="BE1" s="2434"/>
      <c r="BF1" s="2434"/>
      <c r="BG1" s="2434"/>
      <c r="BH1" s="2434"/>
      <c r="BI1" s="2434"/>
      <c r="BJ1" s="2434"/>
      <c r="BK1" s="2434"/>
      <c r="BL1" s="2434"/>
      <c r="BM1" s="2434"/>
      <c r="BN1" s="2434"/>
      <c r="BO1" s="2434"/>
      <c r="BP1" s="2434"/>
      <c r="BQ1" s="2434"/>
      <c r="BR1" s="2434"/>
      <c r="BS1" s="2434"/>
      <c r="BT1" s="2434"/>
      <c r="BU1" s="2434"/>
      <c r="BV1" s="2434"/>
      <c r="BW1" s="2434"/>
      <c r="BX1" s="2434"/>
      <c r="BY1" s="2434"/>
      <c r="BZ1" s="2434"/>
      <c r="CA1" s="2434"/>
      <c r="CB1" s="2434"/>
      <c r="CC1" s="2434"/>
      <c r="CD1" s="2434"/>
      <c r="CE1" s="2434"/>
      <c r="CF1" s="2434"/>
      <c r="CG1" s="2434"/>
      <c r="CH1" s="2434"/>
      <c r="CI1" s="2434"/>
      <c r="CJ1" s="2434"/>
      <c r="CK1" s="2434"/>
      <c r="CL1" s="2434"/>
      <c r="CM1" s="2434"/>
      <c r="CN1" s="2434"/>
      <c r="CO1" s="2434"/>
      <c r="CP1" s="2434"/>
      <c r="CQ1" s="2434"/>
      <c r="CR1" s="2434"/>
      <c r="CS1" s="2434"/>
      <c r="CT1" s="2434"/>
      <c r="CU1" s="2434"/>
      <c r="CV1" s="2434"/>
      <c r="CW1" s="2434"/>
      <c r="CX1" s="2434"/>
      <c r="CY1" s="2434"/>
      <c r="CZ1" s="2434"/>
      <c r="DA1" s="2434"/>
      <c r="DB1" s="2434"/>
      <c r="DC1" s="2434"/>
      <c r="DD1" s="2434"/>
      <c r="DE1" s="2434"/>
      <c r="DF1" s="2434"/>
      <c r="DG1" s="2434"/>
      <c r="DH1" s="2434"/>
      <c r="DI1" s="2434"/>
      <c r="DJ1" s="2434"/>
      <c r="DK1" s="2434"/>
      <c r="DL1" s="2434"/>
      <c r="DM1" s="2434"/>
      <c r="DN1" s="2434"/>
      <c r="DO1" s="2434"/>
      <c r="DP1" s="2434"/>
      <c r="DQ1" s="2434"/>
      <c r="DR1" s="2434"/>
      <c r="DS1" s="2434"/>
      <c r="DT1" s="2434"/>
      <c r="DU1" s="2434"/>
      <c r="DV1" s="2434"/>
      <c r="DW1" s="2434"/>
      <c r="DX1" s="2434"/>
      <c r="DY1" s="2434"/>
      <c r="DZ1" s="2434"/>
      <c r="EA1" s="2434"/>
      <c r="EB1" s="2434"/>
      <c r="EC1" s="2434"/>
      <c r="ED1" s="2434"/>
      <c r="EE1" s="2434"/>
      <c r="EF1" s="2434"/>
      <c r="EG1" s="2434"/>
      <c r="EH1" s="2434"/>
      <c r="EI1" s="2434"/>
      <c r="EJ1" s="2434"/>
      <c r="EK1" s="2434"/>
      <c r="EL1" s="2434"/>
      <c r="EM1" s="2434"/>
      <c r="EN1" s="2434"/>
      <c r="EO1" s="2434"/>
      <c r="EP1" s="2434"/>
      <c r="EQ1" s="2434"/>
      <c r="ER1" s="2434"/>
      <c r="ES1" s="2434"/>
      <c r="ET1" s="2434"/>
      <c r="EU1" s="2434"/>
      <c r="EV1" s="2434"/>
      <c r="EW1" s="2434"/>
      <c r="EX1" s="2434"/>
      <c r="EY1" s="2434"/>
      <c r="EZ1" s="2434"/>
      <c r="FA1" s="2434"/>
      <c r="FB1" s="2434"/>
      <c r="FC1" s="2434"/>
      <c r="FD1" s="2434"/>
      <c r="FE1" s="2434"/>
      <c r="FF1" s="2434"/>
      <c r="FG1" s="2434"/>
      <c r="FH1" s="2434"/>
      <c r="FI1" s="2434"/>
      <c r="FJ1" s="2434"/>
      <c r="FK1" s="2434"/>
      <c r="FL1" s="2434"/>
      <c r="FM1" s="2434"/>
      <c r="FN1" s="2434"/>
      <c r="FO1" s="2434"/>
      <c r="FP1" s="2434"/>
      <c r="FQ1" s="2434"/>
      <c r="FR1" s="2434"/>
      <c r="FS1" s="2434"/>
      <c r="FT1" s="2434"/>
      <c r="FU1" s="2434"/>
      <c r="FV1" s="2434"/>
      <c r="FW1" s="2434"/>
      <c r="FX1" s="2434"/>
      <c r="FY1" s="2434"/>
      <c r="FZ1" s="2434"/>
      <c r="GA1" s="2434"/>
      <c r="GB1" s="2434"/>
      <c r="GC1" s="2434"/>
      <c r="GD1" s="2434"/>
      <c r="GE1" s="2434"/>
      <c r="GF1" s="2434"/>
      <c r="GG1" s="2434"/>
      <c r="GH1" s="2434"/>
      <c r="GI1" s="2434"/>
      <c r="GJ1" s="2434"/>
      <c r="GK1" s="2434"/>
      <c r="GL1" s="2434"/>
      <c r="GM1" s="2434"/>
      <c r="GN1" s="2434"/>
      <c r="GO1" s="2434"/>
      <c r="GP1" s="2434"/>
      <c r="GQ1" s="2434"/>
      <c r="GR1" s="2434"/>
      <c r="GS1" s="2434"/>
      <c r="GT1" s="2434"/>
      <c r="GU1" s="2434"/>
      <c r="GV1" s="2434"/>
      <c r="GW1" s="2434"/>
      <c r="GX1" s="2434"/>
      <c r="GY1" s="2434"/>
      <c r="GZ1" s="2434"/>
      <c r="HA1" s="2434"/>
      <c r="HB1" s="2434"/>
      <c r="HC1" s="2434"/>
      <c r="HD1" s="2434"/>
      <c r="HE1" s="2434"/>
      <c r="HF1" s="2434"/>
      <c r="HG1" s="2434"/>
      <c r="HH1" s="2434"/>
      <c r="HI1" s="2434"/>
      <c r="HJ1" s="2434"/>
      <c r="HK1" s="2434"/>
      <c r="HL1" s="2434"/>
      <c r="HM1" s="2434"/>
      <c r="HN1" s="2434"/>
      <c r="HO1" s="2434"/>
      <c r="HP1" s="2434"/>
      <c r="HQ1" s="2434"/>
      <c r="HR1" s="2434"/>
      <c r="HS1" s="2434"/>
      <c r="HT1" s="2434"/>
      <c r="HU1" s="2434"/>
      <c r="HV1" s="2434"/>
      <c r="HW1" s="2434"/>
      <c r="HX1" s="2434"/>
      <c r="HY1" s="2434"/>
      <c r="HZ1" s="2434"/>
      <c r="IA1" s="2434"/>
      <c r="IB1" s="2434"/>
      <c r="IC1" s="2434"/>
      <c r="ID1" s="2434"/>
      <c r="IE1" s="2434"/>
      <c r="IF1" s="2434"/>
      <c r="IG1" s="2434"/>
    </row>
    <row r="2" spans="1:241">
      <c r="A2" s="2435" t="str">
        <f>+'256257'!A2</f>
        <v xml:space="preserve"> Niagara Mohawk Power Corporation </v>
      </c>
      <c r="B2" s="2434"/>
      <c r="C2" s="2434"/>
      <c r="D2" s="2436" t="s">
        <v>5598</v>
      </c>
      <c r="E2" s="2437" t="str">
        <f>+'256257'!D3</f>
        <v>June 1, 2015</v>
      </c>
      <c r="F2" s="2438" t="str">
        <f>+'256257'!E3</f>
        <v>December 31, 2014</v>
      </c>
      <c r="G2" s="2439"/>
      <c r="H2" s="2435" t="str">
        <f>+'256257'!A2</f>
        <v xml:space="preserve"> Niagara Mohawk Power Corporation </v>
      </c>
      <c r="I2" s="2440"/>
      <c r="J2" s="2436" t="s">
        <v>5598</v>
      </c>
      <c r="K2" s="2440"/>
      <c r="L2" s="2441" t="str">
        <f>+'256257'!D3</f>
        <v>June 1, 2015</v>
      </c>
      <c r="M2" s="2438" t="str">
        <f>+'256257'!E3</f>
        <v>December 31, 2014</v>
      </c>
      <c r="N2" s="2439"/>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2434"/>
      <c r="AO2" s="2434"/>
      <c r="AP2" s="2434"/>
      <c r="AQ2" s="2434"/>
      <c r="AR2" s="2434"/>
      <c r="AS2" s="2434"/>
      <c r="AT2" s="2434"/>
      <c r="AU2" s="2434"/>
      <c r="AV2" s="2434"/>
      <c r="AW2" s="2434"/>
      <c r="AX2" s="2434"/>
      <c r="AY2" s="2434"/>
      <c r="AZ2" s="2434"/>
      <c r="BA2" s="2434"/>
      <c r="BB2" s="2434"/>
      <c r="BC2" s="2434"/>
      <c r="BD2" s="2434"/>
      <c r="BE2" s="2434"/>
      <c r="BF2" s="2434"/>
      <c r="BG2" s="2434"/>
      <c r="BH2" s="2434"/>
      <c r="BI2" s="2434"/>
      <c r="BJ2" s="2434"/>
      <c r="BK2" s="2434"/>
      <c r="BL2" s="2434"/>
      <c r="BM2" s="2434"/>
      <c r="BN2" s="2434"/>
      <c r="BO2" s="2434"/>
      <c r="BP2" s="2434"/>
      <c r="BQ2" s="2434"/>
      <c r="BR2" s="2434"/>
      <c r="BS2" s="2434"/>
      <c r="BT2" s="2434"/>
      <c r="BU2" s="2434"/>
      <c r="BV2" s="2434"/>
      <c r="BW2" s="2434"/>
      <c r="BX2" s="2434"/>
      <c r="BY2" s="2434"/>
      <c r="BZ2" s="2434"/>
      <c r="CA2" s="2434"/>
      <c r="CB2" s="2434"/>
      <c r="CC2" s="2434"/>
      <c r="CD2" s="2434"/>
      <c r="CE2" s="2434"/>
      <c r="CF2" s="2434"/>
      <c r="CG2" s="2434"/>
      <c r="CH2" s="2434"/>
      <c r="CI2" s="2434"/>
      <c r="CJ2" s="2434"/>
      <c r="CK2" s="2434"/>
      <c r="CL2" s="2434"/>
      <c r="CM2" s="2434"/>
      <c r="CN2" s="2434"/>
      <c r="CO2" s="2434"/>
      <c r="CP2" s="2434"/>
      <c r="CQ2" s="2434"/>
      <c r="CR2" s="2434"/>
      <c r="CS2" s="2434"/>
      <c r="CT2" s="2434"/>
      <c r="CU2" s="2434"/>
      <c r="CV2" s="2434"/>
      <c r="CW2" s="2434"/>
      <c r="CX2" s="2434"/>
      <c r="CY2" s="2434"/>
      <c r="CZ2" s="2434"/>
      <c r="DA2" s="2434"/>
      <c r="DB2" s="2434"/>
      <c r="DC2" s="2434"/>
      <c r="DD2" s="2434"/>
      <c r="DE2" s="2434"/>
      <c r="DF2" s="2434"/>
      <c r="DG2" s="2434"/>
      <c r="DH2" s="2434"/>
      <c r="DI2" s="2434"/>
      <c r="DJ2" s="2434"/>
      <c r="DK2" s="2434"/>
      <c r="DL2" s="2434"/>
      <c r="DM2" s="2434"/>
      <c r="DN2" s="2434"/>
      <c r="DO2" s="2434"/>
      <c r="DP2" s="2434"/>
      <c r="DQ2" s="2434"/>
      <c r="DR2" s="2434"/>
      <c r="DS2" s="2434"/>
      <c r="DT2" s="2434"/>
      <c r="DU2" s="2434"/>
      <c r="DV2" s="2434"/>
      <c r="DW2" s="2434"/>
      <c r="DX2" s="2434"/>
      <c r="DY2" s="2434"/>
      <c r="DZ2" s="2434"/>
      <c r="EA2" s="2434"/>
      <c r="EB2" s="2434"/>
      <c r="EC2" s="2434"/>
      <c r="ED2" s="2434"/>
      <c r="EE2" s="2434"/>
      <c r="EF2" s="2434"/>
      <c r="EG2" s="2434"/>
      <c r="EH2" s="2434"/>
      <c r="EI2" s="2434"/>
      <c r="EJ2" s="2434"/>
      <c r="EK2" s="2434"/>
      <c r="EL2" s="2434"/>
      <c r="EM2" s="2434"/>
      <c r="EN2" s="2434"/>
      <c r="EO2" s="2434"/>
      <c r="EP2" s="2434"/>
      <c r="EQ2" s="2434"/>
      <c r="ER2" s="2434"/>
      <c r="ES2" s="2434"/>
      <c r="ET2" s="2434"/>
      <c r="EU2" s="2434"/>
      <c r="EV2" s="2434"/>
      <c r="EW2" s="2434"/>
      <c r="EX2" s="2434"/>
      <c r="EY2" s="2434"/>
      <c r="EZ2" s="2434"/>
      <c r="FA2" s="2434"/>
      <c r="FB2" s="2434"/>
      <c r="FC2" s="2434"/>
      <c r="FD2" s="2434"/>
      <c r="FE2" s="2434"/>
      <c r="FF2" s="2434"/>
      <c r="FG2" s="2434"/>
      <c r="FH2" s="2434"/>
      <c r="FI2" s="2434"/>
      <c r="FJ2" s="2434"/>
      <c r="FK2" s="2434"/>
      <c r="FL2" s="2434"/>
      <c r="FM2" s="2434"/>
      <c r="FN2" s="2434"/>
      <c r="FO2" s="2434"/>
      <c r="FP2" s="2434"/>
      <c r="FQ2" s="2434"/>
      <c r="FR2" s="2434"/>
      <c r="FS2" s="2434"/>
      <c r="FT2" s="2434"/>
      <c r="FU2" s="2434"/>
      <c r="FV2" s="2434"/>
      <c r="FW2" s="2434"/>
      <c r="FX2" s="2434"/>
      <c r="FY2" s="2434"/>
      <c r="FZ2" s="2434"/>
      <c r="GA2" s="2434"/>
      <c r="GB2" s="2434"/>
      <c r="GC2" s="2434"/>
      <c r="GD2" s="2434"/>
      <c r="GE2" s="2434"/>
      <c r="GF2" s="2434"/>
      <c r="GG2" s="2434"/>
      <c r="GH2" s="2434"/>
      <c r="GI2" s="2434"/>
      <c r="GJ2" s="2434"/>
      <c r="GK2" s="2434"/>
      <c r="GL2" s="2434"/>
      <c r="GM2" s="2434"/>
      <c r="GN2" s="2434"/>
      <c r="GO2" s="2434"/>
      <c r="GP2" s="2434"/>
      <c r="GQ2" s="2434"/>
      <c r="GR2" s="2434"/>
      <c r="GS2" s="2434"/>
      <c r="GT2" s="2434"/>
      <c r="GU2" s="2434"/>
      <c r="GV2" s="2434"/>
      <c r="GW2" s="2434"/>
      <c r="GX2" s="2434"/>
      <c r="GY2" s="2434"/>
      <c r="GZ2" s="2434"/>
      <c r="HA2" s="2434"/>
      <c r="HB2" s="2434"/>
      <c r="HC2" s="2434"/>
      <c r="HD2" s="2434"/>
      <c r="HE2" s="2434"/>
      <c r="HF2" s="2434"/>
      <c r="HG2" s="2434"/>
      <c r="HH2" s="2434"/>
      <c r="HI2" s="2434"/>
      <c r="HJ2" s="2434"/>
      <c r="HK2" s="2434"/>
      <c r="HL2" s="2434"/>
      <c r="HM2" s="2434"/>
      <c r="HN2" s="2434"/>
      <c r="HO2" s="2434"/>
      <c r="HP2" s="2434"/>
      <c r="HQ2" s="2434"/>
      <c r="HR2" s="2434"/>
      <c r="HS2" s="2434"/>
      <c r="HT2" s="2434"/>
      <c r="HU2" s="2434"/>
      <c r="HV2" s="2434"/>
      <c r="HW2" s="2434"/>
      <c r="HX2" s="2434"/>
      <c r="HY2" s="2434"/>
      <c r="HZ2" s="2434"/>
      <c r="IA2" s="2434"/>
      <c r="IB2" s="2434"/>
      <c r="IC2" s="2434"/>
      <c r="ID2" s="2434"/>
      <c r="IE2" s="2434"/>
      <c r="IF2" s="2434"/>
      <c r="IG2" s="2434"/>
    </row>
    <row r="3" spans="1:241">
      <c r="A3" s="2442" t="s">
        <v>467</v>
      </c>
      <c r="B3" s="2443"/>
      <c r="C3" s="2443"/>
      <c r="D3" s="2443"/>
      <c r="E3" s="2443"/>
      <c r="F3" s="2443"/>
      <c r="G3" s="2444"/>
      <c r="H3" s="2442" t="s">
        <v>468</v>
      </c>
      <c r="I3" s="2443"/>
      <c r="J3" s="2443"/>
      <c r="K3" s="2443"/>
      <c r="L3" s="2443"/>
      <c r="M3" s="2443"/>
      <c r="N3" s="2444"/>
      <c r="O3" s="2434"/>
      <c r="P3" s="2434"/>
      <c r="Q3" s="2434"/>
      <c r="R3" s="2434"/>
      <c r="S3" s="2434"/>
      <c r="T3" s="2434"/>
      <c r="U3" s="2434"/>
      <c r="V3" s="2434"/>
      <c r="W3" s="2434"/>
      <c r="X3" s="2434"/>
      <c r="Y3" s="2434"/>
      <c r="Z3" s="2434"/>
      <c r="AA3" s="2434"/>
      <c r="AB3" s="2434"/>
      <c r="AC3" s="2434"/>
      <c r="AD3" s="2434"/>
      <c r="AE3" s="2434"/>
      <c r="AF3" s="2434"/>
      <c r="AG3" s="2434"/>
      <c r="AH3" s="2434"/>
      <c r="AI3" s="2434"/>
      <c r="AJ3" s="2434"/>
      <c r="AK3" s="2434"/>
      <c r="AL3" s="2434"/>
      <c r="AM3" s="2434"/>
      <c r="AN3" s="2434"/>
      <c r="AO3" s="2434"/>
      <c r="AP3" s="2434"/>
      <c r="AQ3" s="2434"/>
      <c r="AR3" s="2434"/>
      <c r="AS3" s="2434"/>
      <c r="AT3" s="2434"/>
      <c r="AU3" s="2434"/>
      <c r="AV3" s="2434"/>
      <c r="AW3" s="2434"/>
      <c r="AX3" s="2434"/>
      <c r="AY3" s="2434"/>
      <c r="AZ3" s="2434"/>
      <c r="BA3" s="2434"/>
      <c r="BB3" s="2434"/>
      <c r="BC3" s="2434"/>
      <c r="BD3" s="2434"/>
      <c r="BE3" s="2434"/>
      <c r="BF3" s="2434"/>
      <c r="BG3" s="2434"/>
      <c r="BH3" s="2434"/>
      <c r="BI3" s="2434"/>
      <c r="BJ3" s="2434"/>
      <c r="BK3" s="2434"/>
      <c r="BL3" s="2434"/>
      <c r="BM3" s="2434"/>
      <c r="BN3" s="2434"/>
      <c r="BO3" s="2434"/>
      <c r="BP3" s="2434"/>
      <c r="BQ3" s="2434"/>
      <c r="BR3" s="2434"/>
      <c r="BS3" s="2434"/>
      <c r="BT3" s="2434"/>
      <c r="BU3" s="2434"/>
      <c r="BV3" s="2434"/>
      <c r="BW3" s="2434"/>
      <c r="BX3" s="2434"/>
      <c r="BY3" s="2434"/>
      <c r="BZ3" s="2434"/>
      <c r="CA3" s="2434"/>
      <c r="CB3" s="2434"/>
      <c r="CC3" s="2434"/>
      <c r="CD3" s="2434"/>
      <c r="CE3" s="2434"/>
      <c r="CF3" s="2434"/>
      <c r="CG3" s="2434"/>
      <c r="CH3" s="2434"/>
      <c r="CI3" s="2434"/>
      <c r="CJ3" s="2434"/>
      <c r="CK3" s="2434"/>
      <c r="CL3" s="2434"/>
      <c r="CM3" s="2434"/>
      <c r="CN3" s="2434"/>
      <c r="CO3" s="2434"/>
      <c r="CP3" s="2434"/>
      <c r="CQ3" s="2434"/>
      <c r="CR3" s="2434"/>
      <c r="CS3" s="2434"/>
      <c r="CT3" s="2434"/>
      <c r="CU3" s="2434"/>
      <c r="CV3" s="2434"/>
      <c r="CW3" s="2434"/>
      <c r="CX3" s="2434"/>
      <c r="CY3" s="2434"/>
      <c r="CZ3" s="2434"/>
      <c r="DA3" s="2434"/>
      <c r="DB3" s="2434"/>
      <c r="DC3" s="2434"/>
      <c r="DD3" s="2434"/>
      <c r="DE3" s="2434"/>
      <c r="DF3" s="2434"/>
      <c r="DG3" s="2434"/>
      <c r="DH3" s="2434"/>
      <c r="DI3" s="2434"/>
      <c r="DJ3" s="2434"/>
      <c r="DK3" s="2434"/>
      <c r="DL3" s="2434"/>
      <c r="DM3" s="2434"/>
      <c r="DN3" s="2434"/>
      <c r="DO3" s="2434"/>
      <c r="DP3" s="2434"/>
      <c r="DQ3" s="2434"/>
      <c r="DR3" s="2434"/>
      <c r="DS3" s="2434"/>
      <c r="DT3" s="2434"/>
      <c r="DU3" s="2434"/>
      <c r="DV3" s="2434"/>
      <c r="DW3" s="2434"/>
      <c r="DX3" s="2434"/>
      <c r="DY3" s="2434"/>
      <c r="DZ3" s="2434"/>
      <c r="EA3" s="2434"/>
      <c r="EB3" s="2434"/>
      <c r="EC3" s="2434"/>
      <c r="ED3" s="2434"/>
      <c r="EE3" s="2434"/>
      <c r="EF3" s="2434"/>
      <c r="EG3" s="2434"/>
      <c r="EH3" s="2434"/>
      <c r="EI3" s="2434"/>
      <c r="EJ3" s="2434"/>
      <c r="EK3" s="2434"/>
      <c r="EL3" s="2434"/>
      <c r="EM3" s="2434"/>
      <c r="EN3" s="2434"/>
      <c r="EO3" s="2434"/>
      <c r="EP3" s="2434"/>
      <c r="EQ3" s="2434"/>
      <c r="ER3" s="2434"/>
      <c r="ES3" s="2434"/>
      <c r="ET3" s="2434"/>
      <c r="EU3" s="2434"/>
      <c r="EV3" s="2434"/>
      <c r="EW3" s="2434"/>
      <c r="EX3" s="2434"/>
      <c r="EY3" s="2434"/>
      <c r="EZ3" s="2434"/>
      <c r="FA3" s="2434"/>
      <c r="FB3" s="2434"/>
      <c r="FC3" s="2434"/>
      <c r="FD3" s="2434"/>
      <c r="FE3" s="2434"/>
      <c r="FF3" s="2434"/>
      <c r="FG3" s="2434"/>
      <c r="FH3" s="2434"/>
      <c r="FI3" s="2434"/>
      <c r="FJ3" s="2434"/>
      <c r="FK3" s="2434"/>
      <c r="FL3" s="2434"/>
      <c r="FM3" s="2434"/>
      <c r="FN3" s="2434"/>
      <c r="FO3" s="2434"/>
      <c r="FP3" s="2434"/>
      <c r="FQ3" s="2434"/>
      <c r="FR3" s="2434"/>
      <c r="FS3" s="2434"/>
      <c r="FT3" s="2434"/>
      <c r="FU3" s="2434"/>
      <c r="FV3" s="2434"/>
      <c r="FW3" s="2434"/>
      <c r="FX3" s="2434"/>
      <c r="FY3" s="2434"/>
      <c r="FZ3" s="2434"/>
      <c r="GA3" s="2434"/>
      <c r="GB3" s="2434"/>
      <c r="GC3" s="2434"/>
      <c r="GD3" s="2434"/>
      <c r="GE3" s="2434"/>
      <c r="GF3" s="2434"/>
      <c r="GG3" s="2434"/>
      <c r="GH3" s="2434"/>
      <c r="GI3" s="2434"/>
      <c r="GJ3" s="2434"/>
      <c r="GK3" s="2434"/>
      <c r="GL3" s="2434"/>
      <c r="GM3" s="2434"/>
      <c r="GN3" s="2434"/>
      <c r="GO3" s="2434"/>
      <c r="GP3" s="2434"/>
      <c r="GQ3" s="2434"/>
      <c r="GR3" s="2434"/>
      <c r="GS3" s="2434"/>
      <c r="GT3" s="2434"/>
      <c r="GU3" s="2434"/>
      <c r="GV3" s="2434"/>
      <c r="GW3" s="2434"/>
      <c r="GX3" s="2434"/>
      <c r="GY3" s="2434"/>
      <c r="GZ3" s="2434"/>
      <c r="HA3" s="2434"/>
      <c r="HB3" s="2434"/>
      <c r="HC3" s="2434"/>
      <c r="HD3" s="2434"/>
      <c r="HE3" s="2434"/>
      <c r="HF3" s="2434"/>
      <c r="HG3" s="2434"/>
      <c r="HH3" s="2434"/>
      <c r="HI3" s="2434"/>
      <c r="HJ3" s="2434"/>
      <c r="HK3" s="2434"/>
      <c r="HL3" s="2434"/>
      <c r="HM3" s="2434"/>
      <c r="HN3" s="2434"/>
      <c r="HO3" s="2434"/>
      <c r="HP3" s="2434"/>
      <c r="HQ3" s="2434"/>
      <c r="HR3" s="2434"/>
      <c r="HS3" s="2434"/>
      <c r="HT3" s="2434"/>
      <c r="HU3" s="2434"/>
      <c r="HV3" s="2434"/>
      <c r="HW3" s="2434"/>
      <c r="HX3" s="2434"/>
      <c r="HY3" s="2434"/>
      <c r="HZ3" s="2434"/>
      <c r="IA3" s="2434"/>
      <c r="IB3" s="2434"/>
      <c r="IC3" s="2434"/>
      <c r="ID3" s="2434"/>
      <c r="IE3" s="2434"/>
      <c r="IF3" s="2434"/>
      <c r="IG3" s="2434"/>
    </row>
    <row r="4" spans="1:241">
      <c r="A4" s="2435"/>
      <c r="B4" s="2434" t="s">
        <v>469</v>
      </c>
      <c r="C4" s="2434"/>
      <c r="D4" s="2434"/>
      <c r="E4" s="2434"/>
      <c r="F4" s="2434"/>
      <c r="G4" s="2439"/>
      <c r="H4" s="2445" t="s">
        <v>470</v>
      </c>
      <c r="I4" s="2434"/>
      <c r="J4" s="2434"/>
      <c r="K4" s="2434"/>
      <c r="L4" s="2434"/>
      <c r="M4" s="2434"/>
      <c r="N4" s="2439"/>
      <c r="O4" s="2434"/>
      <c r="P4" s="2434"/>
      <c r="Q4" s="2434"/>
      <c r="R4" s="2434"/>
      <c r="S4" s="2434"/>
      <c r="T4" s="2434"/>
      <c r="U4" s="2434"/>
      <c r="V4" s="2434"/>
      <c r="W4" s="2434"/>
      <c r="X4" s="2434"/>
      <c r="Y4" s="2434"/>
      <c r="Z4" s="2434"/>
      <c r="AA4" s="2434"/>
      <c r="AB4" s="2434"/>
      <c r="AC4" s="2434"/>
      <c r="AD4" s="2434"/>
      <c r="AE4" s="2434"/>
      <c r="AF4" s="2434"/>
      <c r="AG4" s="2434"/>
      <c r="AH4" s="2434"/>
      <c r="AI4" s="2434"/>
      <c r="AJ4" s="2434"/>
      <c r="AK4" s="2434"/>
      <c r="AL4" s="2434"/>
      <c r="AM4" s="2434"/>
      <c r="AN4" s="2434"/>
      <c r="AO4" s="2434"/>
      <c r="AP4" s="2434"/>
      <c r="AQ4" s="2434"/>
      <c r="AR4" s="2434"/>
      <c r="AS4" s="2434"/>
      <c r="AT4" s="2434"/>
      <c r="AU4" s="2434"/>
      <c r="AV4" s="2434"/>
      <c r="AW4" s="2434"/>
      <c r="AX4" s="2434"/>
      <c r="AY4" s="2434"/>
      <c r="AZ4" s="2434"/>
      <c r="BA4" s="2434"/>
      <c r="BB4" s="2434"/>
      <c r="BC4" s="2434"/>
      <c r="BD4" s="2434"/>
      <c r="BE4" s="2434"/>
      <c r="BF4" s="2434"/>
      <c r="BG4" s="2434"/>
      <c r="BH4" s="2434"/>
      <c r="BI4" s="2434"/>
      <c r="BJ4" s="2434"/>
      <c r="BK4" s="2434"/>
      <c r="BL4" s="2434"/>
      <c r="BM4" s="2434"/>
      <c r="BN4" s="2434"/>
      <c r="BO4" s="2434"/>
      <c r="BP4" s="2434"/>
      <c r="BQ4" s="2434"/>
      <c r="BR4" s="2434"/>
      <c r="BS4" s="2434"/>
      <c r="BT4" s="2434"/>
      <c r="BU4" s="2434"/>
      <c r="BV4" s="2434"/>
      <c r="BW4" s="2434"/>
      <c r="BX4" s="2434"/>
      <c r="BY4" s="2434"/>
      <c r="BZ4" s="2434"/>
      <c r="CA4" s="2434"/>
      <c r="CB4" s="2434"/>
      <c r="CC4" s="2434"/>
      <c r="CD4" s="2434"/>
      <c r="CE4" s="2434"/>
      <c r="CF4" s="2434"/>
      <c r="CG4" s="2434"/>
      <c r="CH4" s="2434"/>
      <c r="CI4" s="2434"/>
      <c r="CJ4" s="2434"/>
      <c r="CK4" s="2434"/>
      <c r="CL4" s="2434"/>
      <c r="CM4" s="2434"/>
      <c r="CN4" s="2434"/>
      <c r="CO4" s="2434"/>
      <c r="CP4" s="2434"/>
      <c r="CQ4" s="2434"/>
      <c r="CR4" s="2434"/>
      <c r="CS4" s="2434"/>
      <c r="CT4" s="2434"/>
      <c r="CU4" s="2434"/>
      <c r="CV4" s="2434"/>
      <c r="CW4" s="2434"/>
      <c r="CX4" s="2434"/>
      <c r="CY4" s="2434"/>
      <c r="CZ4" s="2434"/>
      <c r="DA4" s="2434"/>
      <c r="DB4" s="2434"/>
      <c r="DC4" s="2434"/>
      <c r="DD4" s="2434"/>
      <c r="DE4" s="2434"/>
      <c r="DF4" s="2434"/>
      <c r="DG4" s="2434"/>
      <c r="DH4" s="2434"/>
      <c r="DI4" s="2434"/>
      <c r="DJ4" s="2434"/>
      <c r="DK4" s="2434"/>
      <c r="DL4" s="2434"/>
      <c r="DM4" s="2434"/>
      <c r="DN4" s="2434"/>
      <c r="DO4" s="2434"/>
      <c r="DP4" s="2434"/>
      <c r="DQ4" s="2434"/>
      <c r="DR4" s="2434"/>
      <c r="DS4" s="2434"/>
      <c r="DT4" s="2434"/>
      <c r="DU4" s="2434"/>
      <c r="DV4" s="2434"/>
      <c r="DW4" s="2434"/>
      <c r="DX4" s="2434"/>
      <c r="DY4" s="2434"/>
      <c r="DZ4" s="2434"/>
      <c r="EA4" s="2434"/>
      <c r="EB4" s="2434"/>
      <c r="EC4" s="2434"/>
      <c r="ED4" s="2434"/>
      <c r="EE4" s="2434"/>
      <c r="EF4" s="2434"/>
      <c r="EG4" s="2434"/>
      <c r="EH4" s="2434"/>
      <c r="EI4" s="2434"/>
      <c r="EJ4" s="2434"/>
      <c r="EK4" s="2434"/>
      <c r="EL4" s="2434"/>
      <c r="EM4" s="2434"/>
      <c r="EN4" s="2434"/>
      <c r="EO4" s="2434"/>
      <c r="EP4" s="2434"/>
      <c r="EQ4" s="2434"/>
      <c r="ER4" s="2434"/>
      <c r="ES4" s="2434"/>
      <c r="ET4" s="2434"/>
      <c r="EU4" s="2434"/>
      <c r="EV4" s="2434"/>
      <c r="EW4" s="2434"/>
      <c r="EX4" s="2434"/>
      <c r="EY4" s="2434"/>
      <c r="EZ4" s="2434"/>
      <c r="FA4" s="2434"/>
      <c r="FB4" s="2434"/>
      <c r="FC4" s="2434"/>
      <c r="FD4" s="2434"/>
      <c r="FE4" s="2434"/>
      <c r="FF4" s="2434"/>
      <c r="FG4" s="2434"/>
      <c r="FH4" s="2434"/>
      <c r="FI4" s="2434"/>
      <c r="FJ4" s="2434"/>
      <c r="FK4" s="2434"/>
      <c r="FL4" s="2434"/>
      <c r="FM4" s="2434"/>
      <c r="FN4" s="2434"/>
      <c r="FO4" s="2434"/>
      <c r="FP4" s="2434"/>
      <c r="FQ4" s="2434"/>
      <c r="FR4" s="2434"/>
      <c r="FS4" s="2434"/>
      <c r="FT4" s="2434"/>
      <c r="FU4" s="2434"/>
      <c r="FV4" s="2434"/>
      <c r="FW4" s="2434"/>
      <c r="FX4" s="2434"/>
      <c r="FY4" s="2434"/>
      <c r="FZ4" s="2434"/>
      <c r="GA4" s="2434"/>
      <c r="GB4" s="2434"/>
      <c r="GC4" s="2434"/>
      <c r="GD4" s="2434"/>
      <c r="GE4" s="2434"/>
      <c r="GF4" s="2434"/>
      <c r="GG4" s="2434"/>
      <c r="GH4" s="2434"/>
      <c r="GI4" s="2434"/>
      <c r="GJ4" s="2434"/>
      <c r="GK4" s="2434"/>
      <c r="GL4" s="2434"/>
      <c r="GM4" s="2434"/>
      <c r="GN4" s="2434"/>
      <c r="GO4" s="2434"/>
      <c r="GP4" s="2434"/>
      <c r="GQ4" s="2434"/>
      <c r="GR4" s="2434"/>
      <c r="GS4" s="2434"/>
      <c r="GT4" s="2434"/>
      <c r="GU4" s="2434"/>
      <c r="GV4" s="2434"/>
      <c r="GW4" s="2434"/>
      <c r="GX4" s="2434"/>
      <c r="GY4" s="2434"/>
      <c r="GZ4" s="2434"/>
      <c r="HA4" s="2434"/>
      <c r="HB4" s="2434"/>
      <c r="HC4" s="2434"/>
      <c r="HD4" s="2434"/>
      <c r="HE4" s="2434"/>
      <c r="HF4" s="2434"/>
      <c r="HG4" s="2434"/>
      <c r="HH4" s="2434"/>
      <c r="HI4" s="2434"/>
      <c r="HJ4" s="2434"/>
      <c r="HK4" s="2434"/>
      <c r="HL4" s="2434"/>
      <c r="HM4" s="2434"/>
      <c r="HN4" s="2434"/>
      <c r="HO4" s="2434"/>
      <c r="HP4" s="2434"/>
      <c r="HQ4" s="2434"/>
      <c r="HR4" s="2434"/>
      <c r="HS4" s="2434"/>
      <c r="HT4" s="2434"/>
      <c r="HU4" s="2434"/>
      <c r="HV4" s="2434"/>
      <c r="HW4" s="2434"/>
      <c r="HX4" s="2434"/>
      <c r="HY4" s="2434"/>
      <c r="HZ4" s="2434"/>
      <c r="IA4" s="2434"/>
      <c r="IB4" s="2434"/>
      <c r="IC4" s="2434"/>
      <c r="ID4" s="2434"/>
      <c r="IE4" s="2434"/>
      <c r="IF4" s="2434"/>
      <c r="IG4" s="2434"/>
    </row>
    <row r="5" spans="1:241">
      <c r="A5" s="2435"/>
      <c r="B5" s="2434" t="s">
        <v>471</v>
      </c>
      <c r="C5" s="2434"/>
      <c r="D5" s="2434"/>
      <c r="E5" s="2434"/>
      <c r="F5" s="2434"/>
      <c r="G5" s="2439"/>
      <c r="H5" s="2445" t="s">
        <v>472</v>
      </c>
      <c r="I5" s="2434"/>
      <c r="J5" s="2434"/>
      <c r="K5" s="2434"/>
      <c r="L5" s="2434"/>
      <c r="M5" s="2434"/>
      <c r="N5" s="2439"/>
      <c r="O5" s="2434"/>
      <c r="P5" s="2434"/>
      <c r="Q5" s="2434"/>
      <c r="R5" s="2434"/>
      <c r="S5" s="2434"/>
      <c r="T5" s="2434"/>
      <c r="U5" s="2434"/>
      <c r="V5" s="2434"/>
      <c r="W5" s="2434"/>
      <c r="X5" s="2434"/>
      <c r="Y5" s="2434"/>
      <c r="Z5" s="2434"/>
      <c r="AA5" s="2434"/>
      <c r="AB5" s="2434"/>
      <c r="AC5" s="2434"/>
      <c r="AD5" s="2434"/>
      <c r="AE5" s="2434"/>
      <c r="AF5" s="2434"/>
      <c r="AG5" s="2434"/>
      <c r="AH5" s="2434"/>
      <c r="AI5" s="2434"/>
      <c r="AJ5" s="2434"/>
      <c r="AK5" s="2434"/>
      <c r="AL5" s="2434"/>
      <c r="AM5" s="2434"/>
      <c r="AN5" s="2434"/>
      <c r="AO5" s="2434"/>
      <c r="AP5" s="2434"/>
      <c r="AQ5" s="2434"/>
      <c r="AR5" s="2434"/>
      <c r="AS5" s="2434"/>
      <c r="AT5" s="2434"/>
      <c r="AU5" s="2434"/>
      <c r="AV5" s="2434"/>
      <c r="AW5" s="2434"/>
      <c r="AX5" s="2434"/>
      <c r="AY5" s="2434"/>
      <c r="AZ5" s="2434"/>
      <c r="BA5" s="2434"/>
      <c r="BB5" s="2434"/>
      <c r="BC5" s="2434"/>
      <c r="BD5" s="2434"/>
      <c r="BE5" s="2434"/>
      <c r="BF5" s="2434"/>
      <c r="BG5" s="2434"/>
      <c r="BH5" s="2434"/>
      <c r="BI5" s="2434"/>
      <c r="BJ5" s="2434"/>
      <c r="BK5" s="2434"/>
      <c r="BL5" s="2434"/>
      <c r="BM5" s="2434"/>
      <c r="BN5" s="2434"/>
      <c r="BO5" s="2434"/>
      <c r="BP5" s="2434"/>
      <c r="BQ5" s="2434"/>
      <c r="BR5" s="2434"/>
      <c r="BS5" s="2434"/>
      <c r="BT5" s="2434"/>
      <c r="BU5" s="2434"/>
      <c r="BV5" s="2434"/>
      <c r="BW5" s="2434"/>
      <c r="BX5" s="2434"/>
      <c r="BY5" s="2434"/>
      <c r="BZ5" s="2434"/>
      <c r="CA5" s="2434"/>
      <c r="CB5" s="2434"/>
      <c r="CC5" s="2434"/>
      <c r="CD5" s="2434"/>
      <c r="CE5" s="2434"/>
      <c r="CF5" s="2434"/>
      <c r="CG5" s="2434"/>
      <c r="CH5" s="2434"/>
      <c r="CI5" s="2434"/>
      <c r="CJ5" s="2434"/>
      <c r="CK5" s="2434"/>
      <c r="CL5" s="2434"/>
      <c r="CM5" s="2434"/>
      <c r="CN5" s="2434"/>
      <c r="CO5" s="2434"/>
      <c r="CP5" s="2434"/>
      <c r="CQ5" s="2434"/>
      <c r="CR5" s="2434"/>
      <c r="CS5" s="2434"/>
      <c r="CT5" s="2434"/>
      <c r="CU5" s="2434"/>
      <c r="CV5" s="2434"/>
      <c r="CW5" s="2434"/>
      <c r="CX5" s="2434"/>
      <c r="CY5" s="2434"/>
      <c r="CZ5" s="2434"/>
      <c r="DA5" s="2434"/>
      <c r="DB5" s="2434"/>
      <c r="DC5" s="2434"/>
      <c r="DD5" s="2434"/>
      <c r="DE5" s="2434"/>
      <c r="DF5" s="2434"/>
      <c r="DG5" s="2434"/>
      <c r="DH5" s="2434"/>
      <c r="DI5" s="2434"/>
      <c r="DJ5" s="2434"/>
      <c r="DK5" s="2434"/>
      <c r="DL5" s="2434"/>
      <c r="DM5" s="2434"/>
      <c r="DN5" s="2434"/>
      <c r="DO5" s="2434"/>
      <c r="DP5" s="2434"/>
      <c r="DQ5" s="2434"/>
      <c r="DR5" s="2434"/>
      <c r="DS5" s="2434"/>
      <c r="DT5" s="2434"/>
      <c r="DU5" s="2434"/>
      <c r="DV5" s="2434"/>
      <c r="DW5" s="2434"/>
      <c r="DX5" s="2434"/>
      <c r="DY5" s="2434"/>
      <c r="DZ5" s="2434"/>
      <c r="EA5" s="2434"/>
      <c r="EB5" s="2434"/>
      <c r="EC5" s="2434"/>
      <c r="ED5" s="2434"/>
      <c r="EE5" s="2434"/>
      <c r="EF5" s="2434"/>
      <c r="EG5" s="2434"/>
      <c r="EH5" s="2434"/>
      <c r="EI5" s="2434"/>
      <c r="EJ5" s="2434"/>
      <c r="EK5" s="2434"/>
      <c r="EL5" s="2434"/>
      <c r="EM5" s="2434"/>
      <c r="EN5" s="2434"/>
      <c r="EO5" s="2434"/>
      <c r="EP5" s="2434"/>
      <c r="EQ5" s="2434"/>
      <c r="ER5" s="2434"/>
      <c r="ES5" s="2434"/>
      <c r="ET5" s="2434"/>
      <c r="EU5" s="2434"/>
      <c r="EV5" s="2434"/>
      <c r="EW5" s="2434"/>
      <c r="EX5" s="2434"/>
      <c r="EY5" s="2434"/>
      <c r="EZ5" s="2434"/>
      <c r="FA5" s="2434"/>
      <c r="FB5" s="2434"/>
      <c r="FC5" s="2434"/>
      <c r="FD5" s="2434"/>
      <c r="FE5" s="2434"/>
      <c r="FF5" s="2434"/>
      <c r="FG5" s="2434"/>
      <c r="FH5" s="2434"/>
      <c r="FI5" s="2434"/>
      <c r="FJ5" s="2434"/>
      <c r="FK5" s="2434"/>
      <c r="FL5" s="2434"/>
      <c r="FM5" s="2434"/>
      <c r="FN5" s="2434"/>
      <c r="FO5" s="2434"/>
      <c r="FP5" s="2434"/>
      <c r="FQ5" s="2434"/>
      <c r="FR5" s="2434"/>
      <c r="FS5" s="2434"/>
      <c r="FT5" s="2434"/>
      <c r="FU5" s="2434"/>
      <c r="FV5" s="2434"/>
      <c r="FW5" s="2434"/>
      <c r="FX5" s="2434"/>
      <c r="FY5" s="2434"/>
      <c r="FZ5" s="2434"/>
      <c r="GA5" s="2434"/>
      <c r="GB5" s="2434"/>
      <c r="GC5" s="2434"/>
      <c r="GD5" s="2434"/>
      <c r="GE5" s="2434"/>
      <c r="GF5" s="2434"/>
      <c r="GG5" s="2434"/>
      <c r="GH5" s="2434"/>
      <c r="GI5" s="2434"/>
      <c r="GJ5" s="2434"/>
      <c r="GK5" s="2434"/>
      <c r="GL5" s="2434"/>
      <c r="GM5" s="2434"/>
      <c r="GN5" s="2434"/>
      <c r="GO5" s="2434"/>
      <c r="GP5" s="2434"/>
      <c r="GQ5" s="2434"/>
      <c r="GR5" s="2434"/>
      <c r="GS5" s="2434"/>
      <c r="GT5" s="2434"/>
      <c r="GU5" s="2434"/>
      <c r="GV5" s="2434"/>
      <c r="GW5" s="2434"/>
      <c r="GX5" s="2434"/>
      <c r="GY5" s="2434"/>
      <c r="GZ5" s="2434"/>
      <c r="HA5" s="2434"/>
      <c r="HB5" s="2434"/>
      <c r="HC5" s="2434"/>
      <c r="HD5" s="2434"/>
      <c r="HE5" s="2434"/>
      <c r="HF5" s="2434"/>
      <c r="HG5" s="2434"/>
      <c r="HH5" s="2434"/>
      <c r="HI5" s="2434"/>
      <c r="HJ5" s="2434"/>
      <c r="HK5" s="2434"/>
      <c r="HL5" s="2434"/>
      <c r="HM5" s="2434"/>
      <c r="HN5" s="2434"/>
      <c r="HO5" s="2434"/>
      <c r="HP5" s="2434"/>
      <c r="HQ5" s="2434"/>
      <c r="HR5" s="2434"/>
      <c r="HS5" s="2434"/>
      <c r="HT5" s="2434"/>
      <c r="HU5" s="2434"/>
      <c r="HV5" s="2434"/>
      <c r="HW5" s="2434"/>
      <c r="HX5" s="2434"/>
      <c r="HY5" s="2434"/>
      <c r="HZ5" s="2434"/>
      <c r="IA5" s="2434"/>
      <c r="IB5" s="2434"/>
      <c r="IC5" s="2434"/>
      <c r="ID5" s="2434"/>
      <c r="IE5" s="2434"/>
      <c r="IF5" s="2434"/>
      <c r="IG5" s="2434"/>
    </row>
    <row r="6" spans="1:241">
      <c r="A6" s="2435"/>
      <c r="B6" s="2434" t="s">
        <v>473</v>
      </c>
      <c r="C6" s="2434"/>
      <c r="D6" s="2434"/>
      <c r="E6" s="2434"/>
      <c r="F6" s="2434"/>
      <c r="G6" s="2439"/>
      <c r="H6" s="2435" t="s">
        <v>474</v>
      </c>
      <c r="I6" s="2434"/>
      <c r="J6" s="2434"/>
      <c r="K6" s="2434"/>
      <c r="L6" s="2434"/>
      <c r="M6" s="2434"/>
      <c r="N6" s="2439"/>
      <c r="O6" s="2434"/>
      <c r="P6" s="2434"/>
      <c r="Q6" s="2434"/>
      <c r="R6" s="2434"/>
      <c r="S6" s="2434"/>
      <c r="T6" s="2434"/>
      <c r="U6" s="2434"/>
      <c r="V6" s="2434"/>
      <c r="W6" s="2434"/>
      <c r="X6" s="2434"/>
      <c r="Y6" s="2434"/>
      <c r="Z6" s="2434"/>
      <c r="AA6" s="2434"/>
      <c r="AB6" s="2434"/>
      <c r="AC6" s="2434"/>
      <c r="AD6" s="2434"/>
      <c r="AE6" s="2434"/>
      <c r="AF6" s="2434"/>
      <c r="AG6" s="2434"/>
      <c r="AH6" s="2434"/>
      <c r="AI6" s="2434"/>
      <c r="AJ6" s="2434"/>
      <c r="AK6" s="2434"/>
      <c r="AL6" s="2434"/>
      <c r="AM6" s="2434"/>
      <c r="AN6" s="2434"/>
      <c r="AO6" s="2434"/>
      <c r="AP6" s="2434"/>
      <c r="AQ6" s="2434"/>
      <c r="AR6" s="2434"/>
      <c r="AS6" s="2434"/>
      <c r="AT6" s="2434"/>
      <c r="AU6" s="2434"/>
      <c r="AV6" s="2434"/>
      <c r="AW6" s="2434"/>
      <c r="AX6" s="2434"/>
      <c r="AY6" s="2434"/>
      <c r="AZ6" s="2434"/>
      <c r="BA6" s="2434"/>
      <c r="BB6" s="2434"/>
      <c r="BC6" s="2434"/>
      <c r="BD6" s="2434"/>
      <c r="BE6" s="2434"/>
      <c r="BF6" s="2434"/>
      <c r="BG6" s="2434"/>
      <c r="BH6" s="2434"/>
      <c r="BI6" s="2434"/>
      <c r="BJ6" s="2434"/>
      <c r="BK6" s="2434"/>
      <c r="BL6" s="2434"/>
      <c r="BM6" s="2434"/>
      <c r="BN6" s="2434"/>
      <c r="BO6" s="2434"/>
      <c r="BP6" s="2434"/>
      <c r="BQ6" s="2434"/>
      <c r="BR6" s="2434"/>
      <c r="BS6" s="2434"/>
      <c r="BT6" s="2434"/>
      <c r="BU6" s="2434"/>
      <c r="BV6" s="2434"/>
      <c r="BW6" s="2434"/>
      <c r="BX6" s="2434"/>
      <c r="BY6" s="2434"/>
      <c r="BZ6" s="2434"/>
      <c r="CA6" s="2434"/>
      <c r="CB6" s="2434"/>
      <c r="CC6" s="2434"/>
      <c r="CD6" s="2434"/>
      <c r="CE6" s="2434"/>
      <c r="CF6" s="2434"/>
      <c r="CG6" s="2434"/>
      <c r="CH6" s="2434"/>
      <c r="CI6" s="2434"/>
      <c r="CJ6" s="2434"/>
      <c r="CK6" s="2434"/>
      <c r="CL6" s="2434"/>
      <c r="CM6" s="2434"/>
      <c r="CN6" s="2434"/>
      <c r="CO6" s="2434"/>
      <c r="CP6" s="2434"/>
      <c r="CQ6" s="2434"/>
      <c r="CR6" s="2434"/>
      <c r="CS6" s="2434"/>
      <c r="CT6" s="2434"/>
      <c r="CU6" s="2434"/>
      <c r="CV6" s="2434"/>
      <c r="CW6" s="2434"/>
      <c r="CX6" s="2434"/>
      <c r="CY6" s="2434"/>
      <c r="CZ6" s="2434"/>
      <c r="DA6" s="2434"/>
      <c r="DB6" s="2434"/>
      <c r="DC6" s="2434"/>
      <c r="DD6" s="2434"/>
      <c r="DE6" s="2434"/>
      <c r="DF6" s="2434"/>
      <c r="DG6" s="2434"/>
      <c r="DH6" s="2434"/>
      <c r="DI6" s="2434"/>
      <c r="DJ6" s="2434"/>
      <c r="DK6" s="2434"/>
      <c r="DL6" s="2434"/>
      <c r="DM6" s="2434"/>
      <c r="DN6" s="2434"/>
      <c r="DO6" s="2434"/>
      <c r="DP6" s="2434"/>
      <c r="DQ6" s="2434"/>
      <c r="DR6" s="2434"/>
      <c r="DS6" s="2434"/>
      <c r="DT6" s="2434"/>
      <c r="DU6" s="2434"/>
      <c r="DV6" s="2434"/>
      <c r="DW6" s="2434"/>
      <c r="DX6" s="2434"/>
      <c r="DY6" s="2434"/>
      <c r="DZ6" s="2434"/>
      <c r="EA6" s="2434"/>
      <c r="EB6" s="2434"/>
      <c r="EC6" s="2434"/>
      <c r="ED6" s="2434"/>
      <c r="EE6" s="2434"/>
      <c r="EF6" s="2434"/>
      <c r="EG6" s="2434"/>
      <c r="EH6" s="2434"/>
      <c r="EI6" s="2434"/>
      <c r="EJ6" s="2434"/>
      <c r="EK6" s="2434"/>
      <c r="EL6" s="2434"/>
      <c r="EM6" s="2434"/>
      <c r="EN6" s="2434"/>
      <c r="EO6" s="2434"/>
      <c r="EP6" s="2434"/>
      <c r="EQ6" s="2434"/>
      <c r="ER6" s="2434"/>
      <c r="ES6" s="2434"/>
      <c r="ET6" s="2434"/>
      <c r="EU6" s="2434"/>
      <c r="EV6" s="2434"/>
      <c r="EW6" s="2434"/>
      <c r="EX6" s="2434"/>
      <c r="EY6" s="2434"/>
      <c r="EZ6" s="2434"/>
      <c r="FA6" s="2434"/>
      <c r="FB6" s="2434"/>
      <c r="FC6" s="2434"/>
      <c r="FD6" s="2434"/>
      <c r="FE6" s="2434"/>
      <c r="FF6" s="2434"/>
      <c r="FG6" s="2434"/>
      <c r="FH6" s="2434"/>
      <c r="FI6" s="2434"/>
      <c r="FJ6" s="2434"/>
      <c r="FK6" s="2434"/>
      <c r="FL6" s="2434"/>
      <c r="FM6" s="2434"/>
      <c r="FN6" s="2434"/>
      <c r="FO6" s="2434"/>
      <c r="FP6" s="2434"/>
      <c r="FQ6" s="2434"/>
      <c r="FR6" s="2434"/>
      <c r="FS6" s="2434"/>
      <c r="FT6" s="2434"/>
      <c r="FU6" s="2434"/>
      <c r="FV6" s="2434"/>
      <c r="FW6" s="2434"/>
      <c r="FX6" s="2434"/>
      <c r="FY6" s="2434"/>
      <c r="FZ6" s="2434"/>
      <c r="GA6" s="2434"/>
      <c r="GB6" s="2434"/>
      <c r="GC6" s="2434"/>
      <c r="GD6" s="2434"/>
      <c r="GE6" s="2434"/>
      <c r="GF6" s="2434"/>
      <c r="GG6" s="2434"/>
      <c r="GH6" s="2434"/>
      <c r="GI6" s="2434"/>
      <c r="GJ6" s="2434"/>
      <c r="GK6" s="2434"/>
      <c r="GL6" s="2434"/>
      <c r="GM6" s="2434"/>
      <c r="GN6" s="2434"/>
      <c r="GO6" s="2434"/>
      <c r="GP6" s="2434"/>
      <c r="GQ6" s="2434"/>
      <c r="GR6" s="2434"/>
      <c r="GS6" s="2434"/>
      <c r="GT6" s="2434"/>
      <c r="GU6" s="2434"/>
      <c r="GV6" s="2434"/>
      <c r="GW6" s="2434"/>
      <c r="GX6" s="2434"/>
      <c r="GY6" s="2434"/>
      <c r="GZ6" s="2434"/>
      <c r="HA6" s="2434"/>
      <c r="HB6" s="2434"/>
      <c r="HC6" s="2434"/>
      <c r="HD6" s="2434"/>
      <c r="HE6" s="2434"/>
      <c r="HF6" s="2434"/>
      <c r="HG6" s="2434"/>
      <c r="HH6" s="2434"/>
      <c r="HI6" s="2434"/>
      <c r="HJ6" s="2434"/>
      <c r="HK6" s="2434"/>
      <c r="HL6" s="2434"/>
      <c r="HM6" s="2434"/>
      <c r="HN6" s="2434"/>
      <c r="HO6" s="2434"/>
      <c r="HP6" s="2434"/>
      <c r="HQ6" s="2434"/>
      <c r="HR6" s="2434"/>
      <c r="HS6" s="2434"/>
      <c r="HT6" s="2434"/>
      <c r="HU6" s="2434"/>
      <c r="HV6" s="2434"/>
      <c r="HW6" s="2434"/>
      <c r="HX6" s="2434"/>
      <c r="HY6" s="2434"/>
      <c r="HZ6" s="2434"/>
      <c r="IA6" s="2434"/>
      <c r="IB6" s="2434"/>
      <c r="IC6" s="2434"/>
      <c r="ID6" s="2434"/>
      <c r="IE6" s="2434"/>
      <c r="IF6" s="2434"/>
      <c r="IG6" s="2434"/>
    </row>
    <row r="7" spans="1:241">
      <c r="A7" s="2435"/>
      <c r="B7" s="2434" t="s">
        <v>475</v>
      </c>
      <c r="C7" s="2434"/>
      <c r="D7" s="2434"/>
      <c r="E7" s="2434"/>
      <c r="F7" s="2434"/>
      <c r="G7" s="2439"/>
      <c r="H7" s="2435" t="s">
        <v>476</v>
      </c>
      <c r="I7" s="2434"/>
      <c r="J7" s="2434"/>
      <c r="K7" s="2434"/>
      <c r="L7" s="2434"/>
      <c r="M7" s="2434"/>
      <c r="N7" s="2439"/>
      <c r="O7" s="2434"/>
      <c r="P7" s="2434"/>
      <c r="Q7" s="2434"/>
      <c r="R7" s="2434"/>
      <c r="S7" s="2434"/>
      <c r="T7" s="2434"/>
      <c r="U7" s="2434"/>
      <c r="V7" s="2434"/>
      <c r="W7" s="2434"/>
      <c r="X7" s="2434"/>
      <c r="Y7" s="2434"/>
      <c r="Z7" s="2434"/>
      <c r="AA7" s="2434"/>
      <c r="AB7" s="2434"/>
      <c r="AC7" s="2434"/>
      <c r="AD7" s="2434"/>
      <c r="AE7" s="2434"/>
      <c r="AF7" s="2434"/>
      <c r="AG7" s="2434"/>
      <c r="AH7" s="2434"/>
      <c r="AI7" s="2434"/>
      <c r="AJ7" s="2434"/>
      <c r="AK7" s="2434"/>
      <c r="AL7" s="2434"/>
      <c r="AM7" s="2434"/>
      <c r="AN7" s="2434"/>
      <c r="AO7" s="2434"/>
      <c r="AP7" s="2434"/>
      <c r="AQ7" s="2434"/>
      <c r="AR7" s="2434"/>
      <c r="AS7" s="2434"/>
      <c r="AT7" s="2434"/>
      <c r="AU7" s="2434"/>
      <c r="AV7" s="2434"/>
      <c r="AW7" s="2434"/>
      <c r="AX7" s="2434"/>
      <c r="AY7" s="2434"/>
      <c r="AZ7" s="2434"/>
      <c r="BA7" s="2434"/>
      <c r="BB7" s="2434"/>
      <c r="BC7" s="2434"/>
      <c r="BD7" s="2434"/>
      <c r="BE7" s="2434"/>
      <c r="BF7" s="2434"/>
      <c r="BG7" s="2434"/>
      <c r="BH7" s="2434"/>
      <c r="BI7" s="2434"/>
      <c r="BJ7" s="2434"/>
      <c r="BK7" s="2434"/>
      <c r="BL7" s="2434"/>
      <c r="BM7" s="2434"/>
      <c r="BN7" s="2434"/>
      <c r="BO7" s="2434"/>
      <c r="BP7" s="2434"/>
      <c r="BQ7" s="2434"/>
      <c r="BR7" s="2434"/>
      <c r="BS7" s="2434"/>
      <c r="BT7" s="2434"/>
      <c r="BU7" s="2434"/>
      <c r="BV7" s="2434"/>
      <c r="BW7" s="2434"/>
      <c r="BX7" s="2434"/>
      <c r="BY7" s="2434"/>
      <c r="BZ7" s="2434"/>
      <c r="CA7" s="2434"/>
      <c r="CB7" s="2434"/>
      <c r="CC7" s="2434"/>
      <c r="CD7" s="2434"/>
      <c r="CE7" s="2434"/>
      <c r="CF7" s="2434"/>
      <c r="CG7" s="2434"/>
      <c r="CH7" s="2434"/>
      <c r="CI7" s="2434"/>
      <c r="CJ7" s="2434"/>
      <c r="CK7" s="2434"/>
      <c r="CL7" s="2434"/>
      <c r="CM7" s="2434"/>
      <c r="CN7" s="2434"/>
      <c r="CO7" s="2434"/>
      <c r="CP7" s="2434"/>
      <c r="CQ7" s="2434"/>
      <c r="CR7" s="2434"/>
      <c r="CS7" s="2434"/>
      <c r="CT7" s="2434"/>
      <c r="CU7" s="2434"/>
      <c r="CV7" s="2434"/>
      <c r="CW7" s="2434"/>
      <c r="CX7" s="2434"/>
      <c r="CY7" s="2434"/>
      <c r="CZ7" s="2434"/>
      <c r="DA7" s="2434"/>
      <c r="DB7" s="2434"/>
      <c r="DC7" s="2434"/>
      <c r="DD7" s="2434"/>
      <c r="DE7" s="2434"/>
      <c r="DF7" s="2434"/>
      <c r="DG7" s="2434"/>
      <c r="DH7" s="2434"/>
      <c r="DI7" s="2434"/>
      <c r="DJ7" s="2434"/>
      <c r="DK7" s="2434"/>
      <c r="DL7" s="2434"/>
      <c r="DM7" s="2434"/>
      <c r="DN7" s="2434"/>
      <c r="DO7" s="2434"/>
      <c r="DP7" s="2434"/>
      <c r="DQ7" s="2434"/>
      <c r="DR7" s="2434"/>
      <c r="DS7" s="2434"/>
      <c r="DT7" s="2434"/>
      <c r="DU7" s="2434"/>
      <c r="DV7" s="2434"/>
      <c r="DW7" s="2434"/>
      <c r="DX7" s="2434"/>
      <c r="DY7" s="2434"/>
      <c r="DZ7" s="2434"/>
      <c r="EA7" s="2434"/>
      <c r="EB7" s="2434"/>
      <c r="EC7" s="2434"/>
      <c r="ED7" s="2434"/>
      <c r="EE7" s="2434"/>
      <c r="EF7" s="2434"/>
      <c r="EG7" s="2434"/>
      <c r="EH7" s="2434"/>
      <c r="EI7" s="2434"/>
      <c r="EJ7" s="2434"/>
      <c r="EK7" s="2434"/>
      <c r="EL7" s="2434"/>
      <c r="EM7" s="2434"/>
      <c r="EN7" s="2434"/>
      <c r="EO7" s="2434"/>
      <c r="EP7" s="2434"/>
      <c r="EQ7" s="2434"/>
      <c r="ER7" s="2434"/>
      <c r="ES7" s="2434"/>
      <c r="ET7" s="2434"/>
      <c r="EU7" s="2434"/>
      <c r="EV7" s="2434"/>
      <c r="EW7" s="2434"/>
      <c r="EX7" s="2434"/>
      <c r="EY7" s="2434"/>
      <c r="EZ7" s="2434"/>
      <c r="FA7" s="2434"/>
      <c r="FB7" s="2434"/>
      <c r="FC7" s="2434"/>
      <c r="FD7" s="2434"/>
      <c r="FE7" s="2434"/>
      <c r="FF7" s="2434"/>
      <c r="FG7" s="2434"/>
      <c r="FH7" s="2434"/>
      <c r="FI7" s="2434"/>
      <c r="FJ7" s="2434"/>
      <c r="FK7" s="2434"/>
      <c r="FL7" s="2434"/>
      <c r="FM7" s="2434"/>
      <c r="FN7" s="2434"/>
      <c r="FO7" s="2434"/>
      <c r="FP7" s="2434"/>
      <c r="FQ7" s="2434"/>
      <c r="FR7" s="2434"/>
      <c r="FS7" s="2434"/>
      <c r="FT7" s="2434"/>
      <c r="FU7" s="2434"/>
      <c r="FV7" s="2434"/>
      <c r="FW7" s="2434"/>
      <c r="FX7" s="2434"/>
      <c r="FY7" s="2434"/>
      <c r="FZ7" s="2434"/>
      <c r="GA7" s="2434"/>
      <c r="GB7" s="2434"/>
      <c r="GC7" s="2434"/>
      <c r="GD7" s="2434"/>
      <c r="GE7" s="2434"/>
      <c r="GF7" s="2434"/>
      <c r="GG7" s="2434"/>
      <c r="GH7" s="2434"/>
      <c r="GI7" s="2434"/>
      <c r="GJ7" s="2434"/>
      <c r="GK7" s="2434"/>
      <c r="GL7" s="2434"/>
      <c r="GM7" s="2434"/>
      <c r="GN7" s="2434"/>
      <c r="GO7" s="2434"/>
      <c r="GP7" s="2434"/>
      <c r="GQ7" s="2434"/>
      <c r="GR7" s="2434"/>
      <c r="GS7" s="2434"/>
      <c r="GT7" s="2434"/>
      <c r="GU7" s="2434"/>
      <c r="GV7" s="2434"/>
      <c r="GW7" s="2434"/>
      <c r="GX7" s="2434"/>
      <c r="GY7" s="2434"/>
      <c r="GZ7" s="2434"/>
      <c r="HA7" s="2434"/>
      <c r="HB7" s="2434"/>
      <c r="HC7" s="2434"/>
      <c r="HD7" s="2434"/>
      <c r="HE7" s="2434"/>
      <c r="HF7" s="2434"/>
      <c r="HG7" s="2434"/>
      <c r="HH7" s="2434"/>
      <c r="HI7" s="2434"/>
      <c r="HJ7" s="2434"/>
      <c r="HK7" s="2434"/>
      <c r="HL7" s="2434"/>
      <c r="HM7" s="2434"/>
      <c r="HN7" s="2434"/>
      <c r="HO7" s="2434"/>
      <c r="HP7" s="2434"/>
      <c r="HQ7" s="2434"/>
      <c r="HR7" s="2434"/>
      <c r="HS7" s="2434"/>
      <c r="HT7" s="2434"/>
      <c r="HU7" s="2434"/>
      <c r="HV7" s="2434"/>
      <c r="HW7" s="2434"/>
      <c r="HX7" s="2434"/>
      <c r="HY7" s="2434"/>
      <c r="HZ7" s="2434"/>
      <c r="IA7" s="2434"/>
      <c r="IB7" s="2434"/>
      <c r="IC7" s="2434"/>
      <c r="ID7" s="2434"/>
      <c r="IE7" s="2434"/>
      <c r="IF7" s="2434"/>
      <c r="IG7" s="2434"/>
    </row>
    <row r="8" spans="1:241">
      <c r="A8" s="2435"/>
      <c r="B8" s="2434" t="s">
        <v>477</v>
      </c>
      <c r="C8" s="2434"/>
      <c r="D8" s="2434"/>
      <c r="E8" s="2434"/>
      <c r="F8" s="2434"/>
      <c r="G8" s="2439"/>
      <c r="H8" s="2435" t="s">
        <v>478</v>
      </c>
      <c r="I8" s="2434"/>
      <c r="J8" s="2434"/>
      <c r="K8" s="2434"/>
      <c r="L8" s="2434"/>
      <c r="M8" s="2434"/>
      <c r="N8" s="2439"/>
      <c r="O8" s="2434"/>
      <c r="P8" s="2434"/>
      <c r="Q8" s="2434"/>
      <c r="R8" s="2434"/>
      <c r="S8" s="2434"/>
      <c r="T8" s="2434"/>
      <c r="U8" s="2434"/>
      <c r="V8" s="2434"/>
      <c r="W8" s="2434"/>
      <c r="X8" s="2434"/>
      <c r="Y8" s="2434"/>
      <c r="Z8" s="2434"/>
      <c r="AA8" s="2434"/>
      <c r="AB8" s="2434"/>
      <c r="AC8" s="2434"/>
      <c r="AD8" s="2434"/>
      <c r="AE8" s="2434"/>
      <c r="AF8" s="2434"/>
      <c r="AG8" s="2434"/>
      <c r="AH8" s="2434"/>
      <c r="AI8" s="2434"/>
      <c r="AJ8" s="2434"/>
      <c r="AK8" s="2434"/>
      <c r="AL8" s="2434"/>
      <c r="AM8" s="2434"/>
      <c r="AN8" s="2434"/>
      <c r="AO8" s="2434"/>
      <c r="AP8" s="2434"/>
      <c r="AQ8" s="2434"/>
      <c r="AR8" s="2434"/>
      <c r="AS8" s="2434"/>
      <c r="AT8" s="2434"/>
      <c r="AU8" s="2434"/>
      <c r="AV8" s="2434"/>
      <c r="AW8" s="2434"/>
      <c r="AX8" s="2434"/>
      <c r="AY8" s="2434"/>
      <c r="AZ8" s="2434"/>
      <c r="BA8" s="2434"/>
      <c r="BB8" s="2434"/>
      <c r="BC8" s="2434"/>
      <c r="BD8" s="2434"/>
      <c r="BE8" s="2434"/>
      <c r="BF8" s="2434"/>
      <c r="BG8" s="2434"/>
      <c r="BH8" s="2434"/>
      <c r="BI8" s="2434"/>
      <c r="BJ8" s="2434"/>
      <c r="BK8" s="2434"/>
      <c r="BL8" s="2434"/>
      <c r="BM8" s="2434"/>
      <c r="BN8" s="2434"/>
      <c r="BO8" s="2434"/>
      <c r="BP8" s="2434"/>
      <c r="BQ8" s="2434"/>
      <c r="BR8" s="2434"/>
      <c r="BS8" s="2434"/>
      <c r="BT8" s="2434"/>
      <c r="BU8" s="2434"/>
      <c r="BV8" s="2434"/>
      <c r="BW8" s="2434"/>
      <c r="BX8" s="2434"/>
      <c r="BY8" s="2434"/>
      <c r="BZ8" s="2434"/>
      <c r="CA8" s="2434"/>
      <c r="CB8" s="2434"/>
      <c r="CC8" s="2434"/>
      <c r="CD8" s="2434"/>
      <c r="CE8" s="2434"/>
      <c r="CF8" s="2434"/>
      <c r="CG8" s="2434"/>
      <c r="CH8" s="2434"/>
      <c r="CI8" s="2434"/>
      <c r="CJ8" s="2434"/>
      <c r="CK8" s="2434"/>
      <c r="CL8" s="2434"/>
      <c r="CM8" s="2434"/>
      <c r="CN8" s="2434"/>
      <c r="CO8" s="2434"/>
      <c r="CP8" s="2434"/>
      <c r="CQ8" s="2434"/>
      <c r="CR8" s="2434"/>
      <c r="CS8" s="2434"/>
      <c r="CT8" s="2434"/>
      <c r="CU8" s="2434"/>
      <c r="CV8" s="2434"/>
      <c r="CW8" s="2434"/>
      <c r="CX8" s="2434"/>
      <c r="CY8" s="2434"/>
      <c r="CZ8" s="2434"/>
      <c r="DA8" s="2434"/>
      <c r="DB8" s="2434"/>
      <c r="DC8" s="2434"/>
      <c r="DD8" s="2434"/>
      <c r="DE8" s="2434"/>
      <c r="DF8" s="2434"/>
      <c r="DG8" s="2434"/>
      <c r="DH8" s="2434"/>
      <c r="DI8" s="2434"/>
      <c r="DJ8" s="2434"/>
      <c r="DK8" s="2434"/>
      <c r="DL8" s="2434"/>
      <c r="DM8" s="2434"/>
      <c r="DN8" s="2434"/>
      <c r="DO8" s="2434"/>
      <c r="DP8" s="2434"/>
      <c r="DQ8" s="2434"/>
      <c r="DR8" s="2434"/>
      <c r="DS8" s="2434"/>
      <c r="DT8" s="2434"/>
      <c r="DU8" s="2434"/>
      <c r="DV8" s="2434"/>
      <c r="DW8" s="2434"/>
      <c r="DX8" s="2434"/>
      <c r="DY8" s="2434"/>
      <c r="DZ8" s="2434"/>
      <c r="EA8" s="2434"/>
      <c r="EB8" s="2434"/>
      <c r="EC8" s="2434"/>
      <c r="ED8" s="2434"/>
      <c r="EE8" s="2434"/>
      <c r="EF8" s="2434"/>
      <c r="EG8" s="2434"/>
      <c r="EH8" s="2434"/>
      <c r="EI8" s="2434"/>
      <c r="EJ8" s="2434"/>
      <c r="EK8" s="2434"/>
      <c r="EL8" s="2434"/>
      <c r="EM8" s="2434"/>
      <c r="EN8" s="2434"/>
      <c r="EO8" s="2434"/>
      <c r="EP8" s="2434"/>
      <c r="EQ8" s="2434"/>
      <c r="ER8" s="2434"/>
      <c r="ES8" s="2434"/>
      <c r="ET8" s="2434"/>
      <c r="EU8" s="2434"/>
      <c r="EV8" s="2434"/>
      <c r="EW8" s="2434"/>
      <c r="EX8" s="2434"/>
      <c r="EY8" s="2434"/>
      <c r="EZ8" s="2434"/>
      <c r="FA8" s="2434"/>
      <c r="FB8" s="2434"/>
      <c r="FC8" s="2434"/>
      <c r="FD8" s="2434"/>
      <c r="FE8" s="2434"/>
      <c r="FF8" s="2434"/>
      <c r="FG8" s="2434"/>
      <c r="FH8" s="2434"/>
      <c r="FI8" s="2434"/>
      <c r="FJ8" s="2434"/>
      <c r="FK8" s="2434"/>
      <c r="FL8" s="2434"/>
      <c r="FM8" s="2434"/>
      <c r="FN8" s="2434"/>
      <c r="FO8" s="2434"/>
      <c r="FP8" s="2434"/>
      <c r="FQ8" s="2434"/>
      <c r="FR8" s="2434"/>
      <c r="FS8" s="2434"/>
      <c r="FT8" s="2434"/>
      <c r="FU8" s="2434"/>
      <c r="FV8" s="2434"/>
      <c r="FW8" s="2434"/>
      <c r="FX8" s="2434"/>
      <c r="FY8" s="2434"/>
      <c r="FZ8" s="2434"/>
      <c r="GA8" s="2434"/>
      <c r="GB8" s="2434"/>
      <c r="GC8" s="2434"/>
      <c r="GD8" s="2434"/>
      <c r="GE8" s="2434"/>
      <c r="GF8" s="2434"/>
      <c r="GG8" s="2434"/>
      <c r="GH8" s="2434"/>
      <c r="GI8" s="2434"/>
      <c r="GJ8" s="2434"/>
      <c r="GK8" s="2434"/>
      <c r="GL8" s="2434"/>
      <c r="GM8" s="2434"/>
      <c r="GN8" s="2434"/>
      <c r="GO8" s="2434"/>
      <c r="GP8" s="2434"/>
      <c r="GQ8" s="2434"/>
      <c r="GR8" s="2434"/>
      <c r="GS8" s="2434"/>
      <c r="GT8" s="2434"/>
      <c r="GU8" s="2434"/>
      <c r="GV8" s="2434"/>
      <c r="GW8" s="2434"/>
      <c r="GX8" s="2434"/>
      <c r="GY8" s="2434"/>
      <c r="GZ8" s="2434"/>
      <c r="HA8" s="2434"/>
      <c r="HB8" s="2434"/>
      <c r="HC8" s="2434"/>
      <c r="HD8" s="2434"/>
      <c r="HE8" s="2434"/>
      <c r="HF8" s="2434"/>
      <c r="HG8" s="2434"/>
      <c r="HH8" s="2434"/>
      <c r="HI8" s="2434"/>
      <c r="HJ8" s="2434"/>
      <c r="HK8" s="2434"/>
      <c r="HL8" s="2434"/>
      <c r="HM8" s="2434"/>
      <c r="HN8" s="2434"/>
      <c r="HO8" s="2434"/>
      <c r="HP8" s="2434"/>
      <c r="HQ8" s="2434"/>
      <c r="HR8" s="2434"/>
      <c r="HS8" s="2434"/>
      <c r="HT8" s="2434"/>
      <c r="HU8" s="2434"/>
      <c r="HV8" s="2434"/>
      <c r="HW8" s="2434"/>
      <c r="HX8" s="2434"/>
      <c r="HY8" s="2434"/>
      <c r="HZ8" s="2434"/>
      <c r="IA8" s="2434"/>
      <c r="IB8" s="2434"/>
      <c r="IC8" s="2434"/>
      <c r="ID8" s="2434"/>
      <c r="IE8" s="2434"/>
      <c r="IF8" s="2434"/>
      <c r="IG8" s="2434"/>
    </row>
    <row r="9" spans="1:241">
      <c r="A9" s="2435"/>
      <c r="B9" s="2434" t="s">
        <v>479</v>
      </c>
      <c r="C9" s="2434"/>
      <c r="D9" s="2434"/>
      <c r="E9" s="2434"/>
      <c r="F9" s="2434"/>
      <c r="G9" s="2439"/>
      <c r="H9" s="2435" t="s">
        <v>480</v>
      </c>
      <c r="I9" s="2434"/>
      <c r="J9" s="2434"/>
      <c r="K9" s="2434"/>
      <c r="L9" s="2434"/>
      <c r="M9" s="2434"/>
      <c r="N9" s="2439"/>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2434"/>
      <c r="AN9" s="2434"/>
      <c r="AO9" s="2434"/>
      <c r="AP9" s="2434"/>
      <c r="AQ9" s="2434"/>
      <c r="AR9" s="2434"/>
      <c r="AS9" s="2434"/>
      <c r="AT9" s="2434"/>
      <c r="AU9" s="2434"/>
      <c r="AV9" s="2434"/>
      <c r="AW9" s="2434"/>
      <c r="AX9" s="2434"/>
      <c r="AY9" s="2434"/>
      <c r="AZ9" s="2434"/>
      <c r="BA9" s="2434"/>
      <c r="BB9" s="2434"/>
      <c r="BC9" s="2434"/>
      <c r="BD9" s="2434"/>
      <c r="BE9" s="2434"/>
      <c r="BF9" s="2434"/>
      <c r="BG9" s="2434"/>
      <c r="BH9" s="2434"/>
      <c r="BI9" s="2434"/>
      <c r="BJ9" s="2434"/>
      <c r="BK9" s="2434"/>
      <c r="BL9" s="2434"/>
      <c r="BM9" s="2434"/>
      <c r="BN9" s="2434"/>
      <c r="BO9" s="2434"/>
      <c r="BP9" s="2434"/>
      <c r="BQ9" s="2434"/>
      <c r="BR9" s="2434"/>
      <c r="BS9" s="2434"/>
      <c r="BT9" s="2434"/>
      <c r="BU9" s="2434"/>
      <c r="BV9" s="2434"/>
      <c r="BW9" s="2434"/>
      <c r="BX9" s="2434"/>
      <c r="BY9" s="2434"/>
      <c r="BZ9" s="2434"/>
      <c r="CA9" s="2434"/>
      <c r="CB9" s="2434"/>
      <c r="CC9" s="2434"/>
      <c r="CD9" s="2434"/>
      <c r="CE9" s="2434"/>
      <c r="CF9" s="2434"/>
      <c r="CG9" s="2434"/>
      <c r="CH9" s="2434"/>
      <c r="CI9" s="2434"/>
      <c r="CJ9" s="2434"/>
      <c r="CK9" s="2434"/>
      <c r="CL9" s="2434"/>
      <c r="CM9" s="2434"/>
      <c r="CN9" s="2434"/>
      <c r="CO9" s="2434"/>
      <c r="CP9" s="2434"/>
      <c r="CQ9" s="2434"/>
      <c r="CR9" s="2434"/>
      <c r="CS9" s="2434"/>
      <c r="CT9" s="2434"/>
      <c r="CU9" s="2434"/>
      <c r="CV9" s="2434"/>
      <c r="CW9" s="2434"/>
      <c r="CX9" s="2434"/>
      <c r="CY9" s="2434"/>
      <c r="CZ9" s="2434"/>
      <c r="DA9" s="2434"/>
      <c r="DB9" s="2434"/>
      <c r="DC9" s="2434"/>
      <c r="DD9" s="2434"/>
      <c r="DE9" s="2434"/>
      <c r="DF9" s="2434"/>
      <c r="DG9" s="2434"/>
      <c r="DH9" s="2434"/>
      <c r="DI9" s="2434"/>
      <c r="DJ9" s="2434"/>
      <c r="DK9" s="2434"/>
      <c r="DL9" s="2434"/>
      <c r="DM9" s="2434"/>
      <c r="DN9" s="2434"/>
      <c r="DO9" s="2434"/>
      <c r="DP9" s="2434"/>
      <c r="DQ9" s="2434"/>
      <c r="DR9" s="2434"/>
      <c r="DS9" s="2434"/>
      <c r="DT9" s="2434"/>
      <c r="DU9" s="2434"/>
      <c r="DV9" s="2434"/>
      <c r="DW9" s="2434"/>
      <c r="DX9" s="2434"/>
      <c r="DY9" s="2434"/>
      <c r="DZ9" s="2434"/>
      <c r="EA9" s="2434"/>
      <c r="EB9" s="2434"/>
      <c r="EC9" s="2434"/>
      <c r="ED9" s="2434"/>
      <c r="EE9" s="2434"/>
      <c r="EF9" s="2434"/>
      <c r="EG9" s="2434"/>
      <c r="EH9" s="2434"/>
      <c r="EI9" s="2434"/>
      <c r="EJ9" s="2434"/>
      <c r="EK9" s="2434"/>
      <c r="EL9" s="2434"/>
      <c r="EM9" s="2434"/>
      <c r="EN9" s="2434"/>
      <c r="EO9" s="2434"/>
      <c r="EP9" s="2434"/>
      <c r="EQ9" s="2434"/>
      <c r="ER9" s="2434"/>
      <c r="ES9" s="2434"/>
      <c r="ET9" s="2434"/>
      <c r="EU9" s="2434"/>
      <c r="EV9" s="2434"/>
      <c r="EW9" s="2434"/>
      <c r="EX9" s="2434"/>
      <c r="EY9" s="2434"/>
      <c r="EZ9" s="2434"/>
      <c r="FA9" s="2434"/>
      <c r="FB9" s="2434"/>
      <c r="FC9" s="2434"/>
      <c r="FD9" s="2434"/>
      <c r="FE9" s="2434"/>
      <c r="FF9" s="2434"/>
      <c r="FG9" s="2434"/>
      <c r="FH9" s="2434"/>
      <c r="FI9" s="2434"/>
      <c r="FJ9" s="2434"/>
      <c r="FK9" s="2434"/>
      <c r="FL9" s="2434"/>
      <c r="FM9" s="2434"/>
      <c r="FN9" s="2434"/>
      <c r="FO9" s="2434"/>
      <c r="FP9" s="2434"/>
      <c r="FQ9" s="2434"/>
      <c r="FR9" s="2434"/>
      <c r="FS9" s="2434"/>
      <c r="FT9" s="2434"/>
      <c r="FU9" s="2434"/>
      <c r="FV9" s="2434"/>
      <c r="FW9" s="2434"/>
      <c r="FX9" s="2434"/>
      <c r="FY9" s="2434"/>
      <c r="FZ9" s="2434"/>
      <c r="GA9" s="2434"/>
      <c r="GB9" s="2434"/>
      <c r="GC9" s="2434"/>
      <c r="GD9" s="2434"/>
      <c r="GE9" s="2434"/>
      <c r="GF9" s="2434"/>
      <c r="GG9" s="2434"/>
      <c r="GH9" s="2434"/>
      <c r="GI9" s="2434"/>
      <c r="GJ9" s="2434"/>
      <c r="GK9" s="2434"/>
      <c r="GL9" s="2434"/>
      <c r="GM9" s="2434"/>
      <c r="GN9" s="2434"/>
      <c r="GO9" s="2434"/>
      <c r="GP9" s="2434"/>
      <c r="GQ9" s="2434"/>
      <c r="GR9" s="2434"/>
      <c r="GS9" s="2434"/>
      <c r="GT9" s="2434"/>
      <c r="GU9" s="2434"/>
      <c r="GV9" s="2434"/>
      <c r="GW9" s="2434"/>
      <c r="GX9" s="2434"/>
      <c r="GY9" s="2434"/>
      <c r="GZ9" s="2434"/>
      <c r="HA9" s="2434"/>
      <c r="HB9" s="2434"/>
      <c r="HC9" s="2434"/>
      <c r="HD9" s="2434"/>
      <c r="HE9" s="2434"/>
      <c r="HF9" s="2434"/>
      <c r="HG9" s="2434"/>
      <c r="HH9" s="2434"/>
      <c r="HI9" s="2434"/>
      <c r="HJ9" s="2434"/>
      <c r="HK9" s="2434"/>
      <c r="HL9" s="2434"/>
      <c r="HM9" s="2434"/>
      <c r="HN9" s="2434"/>
      <c r="HO9" s="2434"/>
      <c r="HP9" s="2434"/>
      <c r="HQ9" s="2434"/>
      <c r="HR9" s="2434"/>
      <c r="HS9" s="2434"/>
      <c r="HT9" s="2434"/>
      <c r="HU9" s="2434"/>
      <c r="HV9" s="2434"/>
      <c r="HW9" s="2434"/>
      <c r="HX9" s="2434"/>
      <c r="HY9" s="2434"/>
      <c r="HZ9" s="2434"/>
      <c r="IA9" s="2434"/>
      <c r="IB9" s="2434"/>
      <c r="IC9" s="2434"/>
      <c r="ID9" s="2434"/>
      <c r="IE9" s="2434"/>
      <c r="IF9" s="2434"/>
      <c r="IG9" s="2434"/>
    </row>
    <row r="10" spans="1:241">
      <c r="A10" s="2435"/>
      <c r="B10" s="2434" t="s">
        <v>481</v>
      </c>
      <c r="C10" s="2434"/>
      <c r="D10" s="2434"/>
      <c r="E10" s="2434"/>
      <c r="F10" s="2434"/>
      <c r="G10" s="2439"/>
      <c r="H10" s="2435"/>
      <c r="I10" s="2434"/>
      <c r="J10" s="2434"/>
      <c r="K10" s="2434"/>
      <c r="L10" s="2434"/>
      <c r="M10" s="2434"/>
      <c r="N10" s="2439"/>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4"/>
      <c r="FW10" s="2434"/>
      <c r="FX10" s="2434"/>
      <c r="FY10" s="2434"/>
      <c r="FZ10" s="2434"/>
      <c r="GA10" s="2434"/>
      <c r="GB10" s="2434"/>
      <c r="GC10" s="2434"/>
      <c r="GD10" s="2434"/>
      <c r="GE10" s="2434"/>
      <c r="GF10" s="2434"/>
      <c r="GG10" s="2434"/>
      <c r="GH10" s="2434"/>
      <c r="GI10" s="2434"/>
      <c r="GJ10" s="2434"/>
      <c r="GK10" s="2434"/>
      <c r="GL10" s="2434"/>
      <c r="GM10" s="2434"/>
      <c r="GN10" s="2434"/>
      <c r="GO10" s="2434"/>
      <c r="GP10" s="2434"/>
      <c r="GQ10" s="2434"/>
      <c r="GR10" s="2434"/>
      <c r="GS10" s="2434"/>
      <c r="GT10" s="2434"/>
      <c r="GU10" s="2434"/>
      <c r="GV10" s="2434"/>
      <c r="GW10" s="2434"/>
      <c r="GX10" s="2434"/>
      <c r="GY10" s="2434"/>
      <c r="GZ10" s="2434"/>
      <c r="HA10" s="2434"/>
      <c r="HB10" s="2434"/>
      <c r="HC10" s="2434"/>
      <c r="HD10" s="2434"/>
      <c r="HE10" s="2434"/>
      <c r="HF10" s="2434"/>
      <c r="HG10" s="2434"/>
      <c r="HH10" s="2434"/>
      <c r="HI10" s="2434"/>
      <c r="HJ10" s="2434"/>
      <c r="HK10" s="2434"/>
      <c r="HL10" s="2434"/>
      <c r="HM10" s="2434"/>
      <c r="HN10" s="2434"/>
      <c r="HO10" s="2434"/>
      <c r="HP10" s="2434"/>
      <c r="HQ10" s="2434"/>
      <c r="HR10" s="2434"/>
      <c r="HS10" s="2434"/>
      <c r="HT10" s="2434"/>
      <c r="HU10" s="2434"/>
      <c r="HV10" s="2434"/>
      <c r="HW10" s="2434"/>
      <c r="HX10" s="2434"/>
      <c r="HY10" s="2434"/>
      <c r="HZ10" s="2434"/>
      <c r="IA10" s="2434"/>
      <c r="IB10" s="2434"/>
      <c r="IC10" s="2434"/>
      <c r="ID10" s="2434"/>
      <c r="IE10" s="2434"/>
      <c r="IF10" s="2434"/>
      <c r="IG10" s="2434"/>
    </row>
    <row r="11" spans="1:241" ht="18.75">
      <c r="A11" s="2435"/>
      <c r="B11" s="2434" t="s">
        <v>482</v>
      </c>
      <c r="C11" s="2434"/>
      <c r="D11" s="2434"/>
      <c r="E11" s="2434"/>
      <c r="F11" s="2434"/>
      <c r="G11" s="2439"/>
      <c r="H11" s="2446" t="s">
        <v>483</v>
      </c>
      <c r="I11" s="2434"/>
      <c r="J11" s="2434"/>
      <c r="K11" s="2434"/>
      <c r="L11" s="2434"/>
      <c r="M11" s="2434"/>
      <c r="N11" s="2439"/>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2434"/>
      <c r="AN11" s="2434"/>
      <c r="AO11" s="2434"/>
      <c r="AP11" s="2434"/>
      <c r="AQ11" s="2434"/>
      <c r="AR11" s="2434"/>
      <c r="AS11" s="2434"/>
      <c r="AT11" s="2434"/>
      <c r="AU11" s="2434"/>
      <c r="AV11" s="2434"/>
      <c r="AW11" s="2434"/>
      <c r="AX11" s="2434"/>
      <c r="AY11" s="2434"/>
      <c r="AZ11" s="2434"/>
      <c r="BA11" s="2434"/>
      <c r="BB11" s="2434"/>
      <c r="BC11" s="2434"/>
      <c r="BD11" s="2434"/>
      <c r="BE11" s="2434"/>
      <c r="BF11" s="2434"/>
      <c r="BG11" s="2434"/>
      <c r="BH11" s="2434"/>
      <c r="BI11" s="2434"/>
      <c r="BJ11" s="2434"/>
      <c r="BK11" s="2434"/>
      <c r="BL11" s="2434"/>
      <c r="BM11" s="2434"/>
      <c r="BN11" s="2434"/>
      <c r="BO11" s="2434"/>
      <c r="BP11" s="2434"/>
      <c r="BQ11" s="2434"/>
      <c r="BR11" s="2434"/>
      <c r="BS11" s="2434"/>
      <c r="BT11" s="2434"/>
      <c r="BU11" s="2434"/>
      <c r="BV11" s="2434"/>
      <c r="BW11" s="2434"/>
      <c r="BX11" s="2434"/>
      <c r="BY11" s="2434"/>
      <c r="BZ11" s="2434"/>
      <c r="CA11" s="2434"/>
      <c r="CB11" s="2434"/>
      <c r="CC11" s="2434"/>
      <c r="CD11" s="2434"/>
      <c r="CE11" s="2434"/>
      <c r="CF11" s="2434"/>
      <c r="CG11" s="2434"/>
      <c r="CH11" s="2434"/>
      <c r="CI11" s="2434"/>
      <c r="CJ11" s="2434"/>
      <c r="CK11" s="2434"/>
      <c r="CL11" s="2434"/>
      <c r="CM11" s="2434"/>
      <c r="CN11" s="2434"/>
      <c r="CO11" s="2434"/>
      <c r="CP11" s="2434"/>
      <c r="CQ11" s="2434"/>
      <c r="CR11" s="2434"/>
      <c r="CS11" s="2434"/>
      <c r="CT11" s="2434"/>
      <c r="CU11" s="2434"/>
      <c r="CV11" s="2434"/>
      <c r="CW11" s="2434"/>
      <c r="CX11" s="2434"/>
      <c r="CY11" s="2434"/>
      <c r="CZ11" s="2434"/>
      <c r="DA11" s="2434"/>
      <c r="DB11" s="2434"/>
      <c r="DC11" s="2434"/>
      <c r="DD11" s="2434"/>
      <c r="DE11" s="2434"/>
      <c r="DF11" s="2434"/>
      <c r="DG11" s="2434"/>
      <c r="DH11" s="2434"/>
      <c r="DI11" s="2434"/>
      <c r="DJ11" s="2434"/>
      <c r="DK11" s="2434"/>
      <c r="DL11" s="2434"/>
      <c r="DM11" s="2434"/>
      <c r="DN11" s="2434"/>
      <c r="DO11" s="2434"/>
      <c r="DP11" s="2434"/>
      <c r="DQ11" s="2434"/>
      <c r="DR11" s="2434"/>
      <c r="DS11" s="2434"/>
      <c r="DT11" s="2434"/>
      <c r="DU11" s="2434"/>
      <c r="DV11" s="2434"/>
      <c r="DW11" s="2434"/>
      <c r="DX11" s="2434"/>
      <c r="DY11" s="2434"/>
      <c r="DZ11" s="2434"/>
      <c r="EA11" s="2434"/>
      <c r="EB11" s="2434"/>
      <c r="EC11" s="2434"/>
      <c r="ED11" s="2434"/>
      <c r="EE11" s="2434"/>
      <c r="EF11" s="2434"/>
      <c r="EG11" s="2434"/>
      <c r="EH11" s="2434"/>
      <c r="EI11" s="2434"/>
      <c r="EJ11" s="2434"/>
      <c r="EK11" s="2434"/>
      <c r="EL11" s="2434"/>
      <c r="EM11" s="2434"/>
      <c r="EN11" s="2434"/>
      <c r="EO11" s="2434"/>
      <c r="EP11" s="2434"/>
      <c r="EQ11" s="2434"/>
      <c r="ER11" s="2434"/>
      <c r="ES11" s="2434"/>
      <c r="ET11" s="2434"/>
      <c r="EU11" s="2434"/>
      <c r="EV11" s="2434"/>
      <c r="EW11" s="2434"/>
      <c r="EX11" s="2434"/>
      <c r="EY11" s="2434"/>
      <c r="EZ11" s="2434"/>
      <c r="FA11" s="2434"/>
      <c r="FB11" s="2434"/>
      <c r="FC11" s="2434"/>
      <c r="FD11" s="2434"/>
      <c r="FE11" s="2434"/>
      <c r="FF11" s="2434"/>
      <c r="FG11" s="2434"/>
      <c r="FH11" s="2434"/>
      <c r="FI11" s="2434"/>
      <c r="FJ11" s="2434"/>
      <c r="FK11" s="2434"/>
      <c r="FL11" s="2434"/>
      <c r="FM11" s="2434"/>
      <c r="FN11" s="2434"/>
      <c r="FO11" s="2434"/>
      <c r="FP11" s="2434"/>
      <c r="FQ11" s="2434"/>
      <c r="FR11" s="2434"/>
      <c r="FS11" s="2434"/>
      <c r="FT11" s="2434"/>
      <c r="FU11" s="2434"/>
      <c r="FV11" s="2434"/>
      <c r="FW11" s="2434"/>
      <c r="FX11" s="2434"/>
      <c r="FY11" s="2434"/>
      <c r="FZ11" s="2434"/>
      <c r="GA11" s="2434"/>
      <c r="GB11" s="2434"/>
      <c r="GC11" s="2434"/>
      <c r="GD11" s="2434"/>
      <c r="GE11" s="2434"/>
      <c r="GF11" s="2434"/>
      <c r="GG11" s="2434"/>
      <c r="GH11" s="2434"/>
      <c r="GI11" s="2434"/>
      <c r="GJ11" s="2434"/>
      <c r="GK11" s="2434"/>
      <c r="GL11" s="2434"/>
      <c r="GM11" s="2434"/>
      <c r="GN11" s="2434"/>
      <c r="GO11" s="2434"/>
      <c r="GP11" s="2434"/>
      <c r="GQ11" s="2434"/>
      <c r="GR11" s="2434"/>
      <c r="GS11" s="2434"/>
      <c r="GT11" s="2434"/>
      <c r="GU11" s="2434"/>
      <c r="GV11" s="2434"/>
      <c r="GW11" s="2434"/>
      <c r="GX11" s="2434"/>
      <c r="GY11" s="2434"/>
      <c r="GZ11" s="2434"/>
      <c r="HA11" s="2434"/>
      <c r="HB11" s="2434"/>
      <c r="HC11" s="2434"/>
      <c r="HD11" s="2434"/>
      <c r="HE11" s="2434"/>
      <c r="HF11" s="2434"/>
      <c r="HG11" s="2434"/>
      <c r="HH11" s="2434"/>
      <c r="HI11" s="2434"/>
      <c r="HJ11" s="2434"/>
      <c r="HK11" s="2434"/>
      <c r="HL11" s="2434"/>
      <c r="HM11" s="2434"/>
      <c r="HN11" s="2434"/>
      <c r="HO11" s="2434"/>
      <c r="HP11" s="2434"/>
      <c r="HQ11" s="2434"/>
      <c r="HR11" s="2434"/>
      <c r="HS11" s="2434"/>
      <c r="HT11" s="2434"/>
      <c r="HU11" s="2434"/>
      <c r="HV11" s="2434"/>
      <c r="HW11" s="2434"/>
      <c r="HX11" s="2434"/>
      <c r="HY11" s="2434"/>
      <c r="HZ11" s="2434"/>
      <c r="IA11" s="2434"/>
      <c r="IB11" s="2434"/>
      <c r="IC11" s="2434"/>
      <c r="ID11" s="2434"/>
      <c r="IE11" s="2434"/>
      <c r="IF11" s="2434"/>
      <c r="IG11" s="2434"/>
    </row>
    <row r="12" spans="1:241">
      <c r="A12" s="2435"/>
      <c r="B12" s="2434" t="s">
        <v>484</v>
      </c>
      <c r="C12" s="2434"/>
      <c r="D12" s="2434"/>
      <c r="E12" s="2434"/>
      <c r="F12" s="2434"/>
      <c r="G12" s="2439"/>
      <c r="H12" s="2435"/>
      <c r="I12" s="2434"/>
      <c r="J12" s="2434"/>
      <c r="K12" s="2434"/>
      <c r="L12" s="2434"/>
      <c r="M12" s="2434"/>
      <c r="N12" s="2439"/>
      <c r="O12" s="2434"/>
      <c r="P12" s="2434"/>
      <c r="Q12" s="2434"/>
      <c r="R12" s="2434"/>
      <c r="S12" s="2434"/>
      <c r="T12" s="2434"/>
      <c r="U12" s="2434"/>
      <c r="V12" s="2434"/>
      <c r="W12" s="2434"/>
      <c r="X12" s="2434"/>
      <c r="Y12" s="2434"/>
      <c r="Z12" s="2434"/>
      <c r="AA12" s="2434"/>
      <c r="AB12" s="2434"/>
      <c r="AC12" s="2434"/>
      <c r="AD12" s="2434"/>
      <c r="AE12" s="2434"/>
      <c r="AF12" s="2434"/>
      <c r="AG12" s="2434"/>
      <c r="AH12" s="2434"/>
      <c r="AI12" s="2434"/>
      <c r="AJ12" s="2434"/>
      <c r="AK12" s="2434"/>
      <c r="AL12" s="2434"/>
      <c r="AM12" s="2434"/>
      <c r="AN12" s="2434"/>
      <c r="AO12" s="2434"/>
      <c r="AP12" s="2434"/>
      <c r="AQ12" s="2434"/>
      <c r="AR12" s="2434"/>
      <c r="AS12" s="2434"/>
      <c r="AT12" s="2434"/>
      <c r="AU12" s="2434"/>
      <c r="AV12" s="2434"/>
      <c r="AW12" s="2434"/>
      <c r="AX12" s="2434"/>
      <c r="AY12" s="2434"/>
      <c r="AZ12" s="2434"/>
      <c r="BA12" s="2434"/>
      <c r="BB12" s="2434"/>
      <c r="BC12" s="2434"/>
      <c r="BD12" s="2434"/>
      <c r="BE12" s="2434"/>
      <c r="BF12" s="2434"/>
      <c r="BG12" s="2434"/>
      <c r="BH12" s="2434"/>
      <c r="BI12" s="2434"/>
      <c r="BJ12" s="2434"/>
      <c r="BK12" s="2434"/>
      <c r="BL12" s="2434"/>
      <c r="BM12" s="2434"/>
      <c r="BN12" s="2434"/>
      <c r="BO12" s="2434"/>
      <c r="BP12" s="2434"/>
      <c r="BQ12" s="2434"/>
      <c r="BR12" s="2434"/>
      <c r="BS12" s="2434"/>
      <c r="BT12" s="2434"/>
      <c r="BU12" s="2434"/>
      <c r="BV12" s="2434"/>
      <c r="BW12" s="2434"/>
      <c r="BX12" s="2434"/>
      <c r="BY12" s="2434"/>
      <c r="BZ12" s="2434"/>
      <c r="CA12" s="2434"/>
      <c r="CB12" s="2434"/>
      <c r="CC12" s="2434"/>
      <c r="CD12" s="2434"/>
      <c r="CE12" s="2434"/>
      <c r="CF12" s="2434"/>
      <c r="CG12" s="2434"/>
      <c r="CH12" s="2434"/>
      <c r="CI12" s="2434"/>
      <c r="CJ12" s="2434"/>
      <c r="CK12" s="2434"/>
      <c r="CL12" s="2434"/>
      <c r="CM12" s="2434"/>
      <c r="CN12" s="2434"/>
      <c r="CO12" s="2434"/>
      <c r="CP12" s="2434"/>
      <c r="CQ12" s="2434"/>
      <c r="CR12" s="2434"/>
      <c r="CS12" s="2434"/>
      <c r="CT12" s="2434"/>
      <c r="CU12" s="2434"/>
      <c r="CV12" s="2434"/>
      <c r="CW12" s="2434"/>
      <c r="CX12" s="2434"/>
      <c r="CY12" s="2434"/>
      <c r="CZ12" s="2434"/>
      <c r="DA12" s="2434"/>
      <c r="DB12" s="2434"/>
      <c r="DC12" s="2434"/>
      <c r="DD12" s="2434"/>
      <c r="DE12" s="2434"/>
      <c r="DF12" s="2434"/>
      <c r="DG12" s="2434"/>
      <c r="DH12" s="2434"/>
      <c r="DI12" s="2434"/>
      <c r="DJ12" s="2434"/>
      <c r="DK12" s="2434"/>
      <c r="DL12" s="2434"/>
      <c r="DM12" s="2434"/>
      <c r="DN12" s="2434"/>
      <c r="DO12" s="2434"/>
      <c r="DP12" s="2434"/>
      <c r="DQ12" s="2434"/>
      <c r="DR12" s="2434"/>
      <c r="DS12" s="2434"/>
      <c r="DT12" s="2434"/>
      <c r="DU12" s="2434"/>
      <c r="DV12" s="2434"/>
      <c r="DW12" s="2434"/>
      <c r="DX12" s="2434"/>
      <c r="DY12" s="2434"/>
      <c r="DZ12" s="2434"/>
      <c r="EA12" s="2434"/>
      <c r="EB12" s="2434"/>
      <c r="EC12" s="2434"/>
      <c r="ED12" s="2434"/>
      <c r="EE12" s="2434"/>
      <c r="EF12" s="2434"/>
      <c r="EG12" s="2434"/>
      <c r="EH12" s="2434"/>
      <c r="EI12" s="2434"/>
      <c r="EJ12" s="2434"/>
      <c r="EK12" s="2434"/>
      <c r="EL12" s="2434"/>
      <c r="EM12" s="2434"/>
      <c r="EN12" s="2434"/>
      <c r="EO12" s="2434"/>
      <c r="EP12" s="2434"/>
      <c r="EQ12" s="2434"/>
      <c r="ER12" s="2434"/>
      <c r="ES12" s="2434"/>
      <c r="ET12" s="2434"/>
      <c r="EU12" s="2434"/>
      <c r="EV12" s="2434"/>
      <c r="EW12" s="2434"/>
      <c r="EX12" s="2434"/>
      <c r="EY12" s="2434"/>
      <c r="EZ12" s="2434"/>
      <c r="FA12" s="2434"/>
      <c r="FB12" s="2434"/>
      <c r="FC12" s="2434"/>
      <c r="FD12" s="2434"/>
      <c r="FE12" s="2434"/>
      <c r="FF12" s="2434"/>
      <c r="FG12" s="2434"/>
      <c r="FH12" s="2434"/>
      <c r="FI12" s="2434"/>
      <c r="FJ12" s="2434"/>
      <c r="FK12" s="2434"/>
      <c r="FL12" s="2434"/>
      <c r="FM12" s="2434"/>
      <c r="FN12" s="2434"/>
      <c r="FO12" s="2434"/>
      <c r="FP12" s="2434"/>
      <c r="FQ12" s="2434"/>
      <c r="FR12" s="2434"/>
      <c r="FS12" s="2434"/>
      <c r="FT12" s="2434"/>
      <c r="FU12" s="2434"/>
      <c r="FV12" s="2434"/>
      <c r="FW12" s="2434"/>
      <c r="FX12" s="2434"/>
      <c r="FY12" s="2434"/>
      <c r="FZ12" s="2434"/>
      <c r="GA12" s="2434"/>
      <c r="GB12" s="2434"/>
      <c r="GC12" s="2434"/>
      <c r="GD12" s="2434"/>
      <c r="GE12" s="2434"/>
      <c r="GF12" s="2434"/>
      <c r="GG12" s="2434"/>
      <c r="GH12" s="2434"/>
      <c r="GI12" s="2434"/>
      <c r="GJ12" s="2434"/>
      <c r="GK12" s="2434"/>
      <c r="GL12" s="2434"/>
      <c r="GM12" s="2434"/>
      <c r="GN12" s="2434"/>
      <c r="GO12" s="2434"/>
      <c r="GP12" s="2434"/>
      <c r="GQ12" s="2434"/>
      <c r="GR12" s="2434"/>
      <c r="GS12" s="2434"/>
      <c r="GT12" s="2434"/>
      <c r="GU12" s="2434"/>
      <c r="GV12" s="2434"/>
      <c r="GW12" s="2434"/>
      <c r="GX12" s="2434"/>
      <c r="GY12" s="2434"/>
      <c r="GZ12" s="2434"/>
      <c r="HA12" s="2434"/>
      <c r="HB12" s="2434"/>
      <c r="HC12" s="2434"/>
      <c r="HD12" s="2434"/>
      <c r="HE12" s="2434"/>
      <c r="HF12" s="2434"/>
      <c r="HG12" s="2434"/>
      <c r="HH12" s="2434"/>
      <c r="HI12" s="2434"/>
      <c r="HJ12" s="2434"/>
      <c r="HK12" s="2434"/>
      <c r="HL12" s="2434"/>
      <c r="HM12" s="2434"/>
      <c r="HN12" s="2434"/>
      <c r="HO12" s="2434"/>
      <c r="HP12" s="2434"/>
      <c r="HQ12" s="2434"/>
      <c r="HR12" s="2434"/>
      <c r="HS12" s="2434"/>
      <c r="HT12" s="2434"/>
      <c r="HU12" s="2434"/>
      <c r="HV12" s="2434"/>
      <c r="HW12" s="2434"/>
      <c r="HX12" s="2434"/>
      <c r="HY12" s="2434"/>
      <c r="HZ12" s="2434"/>
      <c r="IA12" s="2434"/>
      <c r="IB12" s="2434"/>
      <c r="IC12" s="2434"/>
      <c r="ID12" s="2434"/>
      <c r="IE12" s="2434"/>
      <c r="IF12" s="2434"/>
      <c r="IG12" s="2434"/>
    </row>
    <row r="13" spans="1:241">
      <c r="A13" s="2435"/>
      <c r="B13" s="2434" t="s">
        <v>485</v>
      </c>
      <c r="C13" s="2434"/>
      <c r="D13" s="2434"/>
      <c r="E13" s="2434"/>
      <c r="F13" s="2434"/>
      <c r="G13" s="2439"/>
      <c r="H13" s="2435" t="s">
        <v>486</v>
      </c>
      <c r="I13" s="2434"/>
      <c r="J13" s="2434"/>
      <c r="K13" s="2434"/>
      <c r="L13" s="2434"/>
      <c r="M13" s="2434"/>
      <c r="N13" s="2439"/>
      <c r="O13" s="2434"/>
      <c r="P13" s="2434"/>
      <c r="Q13" s="2434"/>
      <c r="R13" s="2434"/>
      <c r="S13" s="2434"/>
      <c r="T13" s="2434"/>
      <c r="U13" s="2434"/>
      <c r="V13" s="2434"/>
      <c r="W13" s="2434"/>
      <c r="X13" s="2434"/>
      <c r="Y13" s="2434"/>
      <c r="Z13" s="2434"/>
      <c r="AA13" s="2434"/>
      <c r="AB13" s="2434"/>
      <c r="AC13" s="2434"/>
      <c r="AD13" s="2434"/>
      <c r="AE13" s="2434"/>
      <c r="AF13" s="2434"/>
      <c r="AG13" s="2434"/>
      <c r="AH13" s="2434"/>
      <c r="AI13" s="2434"/>
      <c r="AJ13" s="2434"/>
      <c r="AK13" s="2434"/>
      <c r="AL13" s="2434"/>
      <c r="AM13" s="2434"/>
      <c r="AN13" s="2434"/>
      <c r="AO13" s="2434"/>
      <c r="AP13" s="2434"/>
      <c r="AQ13" s="2434"/>
      <c r="AR13" s="2434"/>
      <c r="AS13" s="2434"/>
      <c r="AT13" s="2434"/>
      <c r="AU13" s="2434"/>
      <c r="AV13" s="2434"/>
      <c r="AW13" s="2434"/>
      <c r="AX13" s="2434"/>
      <c r="AY13" s="2434"/>
      <c r="AZ13" s="2434"/>
      <c r="BA13" s="2434"/>
      <c r="BB13" s="2434"/>
      <c r="BC13" s="2434"/>
      <c r="BD13" s="2434"/>
      <c r="BE13" s="2434"/>
      <c r="BF13" s="2434"/>
      <c r="BG13" s="2434"/>
      <c r="BH13" s="2434"/>
      <c r="BI13" s="2434"/>
      <c r="BJ13" s="2434"/>
      <c r="BK13" s="2434"/>
      <c r="BL13" s="2434"/>
      <c r="BM13" s="2434"/>
      <c r="BN13" s="2434"/>
      <c r="BO13" s="2434"/>
      <c r="BP13" s="2434"/>
      <c r="BQ13" s="2434"/>
      <c r="BR13" s="2434"/>
      <c r="BS13" s="2434"/>
      <c r="BT13" s="2434"/>
      <c r="BU13" s="2434"/>
      <c r="BV13" s="2434"/>
      <c r="BW13" s="2434"/>
      <c r="BX13" s="2434"/>
      <c r="BY13" s="2434"/>
      <c r="BZ13" s="2434"/>
      <c r="CA13" s="2434"/>
      <c r="CB13" s="2434"/>
      <c r="CC13" s="2434"/>
      <c r="CD13" s="2434"/>
      <c r="CE13" s="2434"/>
      <c r="CF13" s="2434"/>
      <c r="CG13" s="2434"/>
      <c r="CH13" s="2434"/>
      <c r="CI13" s="2434"/>
      <c r="CJ13" s="2434"/>
      <c r="CK13" s="2434"/>
      <c r="CL13" s="2434"/>
      <c r="CM13" s="2434"/>
      <c r="CN13" s="2434"/>
      <c r="CO13" s="2434"/>
      <c r="CP13" s="2434"/>
      <c r="CQ13" s="2434"/>
      <c r="CR13" s="2434"/>
      <c r="CS13" s="2434"/>
      <c r="CT13" s="2434"/>
      <c r="CU13" s="2434"/>
      <c r="CV13" s="2434"/>
      <c r="CW13" s="2434"/>
      <c r="CX13" s="2434"/>
      <c r="CY13" s="2434"/>
      <c r="CZ13" s="2434"/>
      <c r="DA13" s="2434"/>
      <c r="DB13" s="2434"/>
      <c r="DC13" s="2434"/>
      <c r="DD13" s="2434"/>
      <c r="DE13" s="2434"/>
      <c r="DF13" s="2434"/>
      <c r="DG13" s="2434"/>
      <c r="DH13" s="2434"/>
      <c r="DI13" s="2434"/>
      <c r="DJ13" s="2434"/>
      <c r="DK13" s="2434"/>
      <c r="DL13" s="2434"/>
      <c r="DM13" s="2434"/>
      <c r="DN13" s="2434"/>
      <c r="DO13" s="2434"/>
      <c r="DP13" s="2434"/>
      <c r="DQ13" s="2434"/>
      <c r="DR13" s="2434"/>
      <c r="DS13" s="2434"/>
      <c r="DT13" s="2434"/>
      <c r="DU13" s="2434"/>
      <c r="DV13" s="2434"/>
      <c r="DW13" s="2434"/>
      <c r="DX13" s="2434"/>
      <c r="DY13" s="2434"/>
      <c r="DZ13" s="2434"/>
      <c r="EA13" s="2434"/>
      <c r="EB13" s="2434"/>
      <c r="EC13" s="2434"/>
      <c r="ED13" s="2434"/>
      <c r="EE13" s="2434"/>
      <c r="EF13" s="2434"/>
      <c r="EG13" s="2434"/>
      <c r="EH13" s="2434"/>
      <c r="EI13" s="2434"/>
      <c r="EJ13" s="2434"/>
      <c r="EK13" s="2434"/>
      <c r="EL13" s="2434"/>
      <c r="EM13" s="2434"/>
      <c r="EN13" s="2434"/>
      <c r="EO13" s="2434"/>
      <c r="EP13" s="2434"/>
      <c r="EQ13" s="2434"/>
      <c r="ER13" s="2434"/>
      <c r="ES13" s="2434"/>
      <c r="ET13" s="2434"/>
      <c r="EU13" s="2434"/>
      <c r="EV13" s="2434"/>
      <c r="EW13" s="2434"/>
      <c r="EX13" s="2434"/>
      <c r="EY13" s="2434"/>
      <c r="EZ13" s="2434"/>
      <c r="FA13" s="2434"/>
      <c r="FB13" s="2434"/>
      <c r="FC13" s="2434"/>
      <c r="FD13" s="2434"/>
      <c r="FE13" s="2434"/>
      <c r="FF13" s="2434"/>
      <c r="FG13" s="2434"/>
      <c r="FH13" s="2434"/>
      <c r="FI13" s="2434"/>
      <c r="FJ13" s="2434"/>
      <c r="FK13" s="2434"/>
      <c r="FL13" s="2434"/>
      <c r="FM13" s="2434"/>
      <c r="FN13" s="2434"/>
      <c r="FO13" s="2434"/>
      <c r="FP13" s="2434"/>
      <c r="FQ13" s="2434"/>
      <c r="FR13" s="2434"/>
      <c r="FS13" s="2434"/>
      <c r="FT13" s="2434"/>
      <c r="FU13" s="2434"/>
      <c r="FV13" s="2434"/>
      <c r="FW13" s="2434"/>
      <c r="FX13" s="2434"/>
      <c r="FY13" s="2434"/>
      <c r="FZ13" s="2434"/>
      <c r="GA13" s="2434"/>
      <c r="GB13" s="2434"/>
      <c r="GC13" s="2434"/>
      <c r="GD13" s="2434"/>
      <c r="GE13" s="2434"/>
      <c r="GF13" s="2434"/>
      <c r="GG13" s="2434"/>
      <c r="GH13" s="2434"/>
      <c r="GI13" s="2434"/>
      <c r="GJ13" s="2434"/>
      <c r="GK13" s="2434"/>
      <c r="GL13" s="2434"/>
      <c r="GM13" s="2434"/>
      <c r="GN13" s="2434"/>
      <c r="GO13" s="2434"/>
      <c r="GP13" s="2434"/>
      <c r="GQ13" s="2434"/>
      <c r="GR13" s="2434"/>
      <c r="GS13" s="2434"/>
      <c r="GT13" s="2434"/>
      <c r="GU13" s="2434"/>
      <c r="GV13" s="2434"/>
      <c r="GW13" s="2434"/>
      <c r="GX13" s="2434"/>
      <c r="GY13" s="2434"/>
      <c r="GZ13" s="2434"/>
      <c r="HA13" s="2434"/>
      <c r="HB13" s="2434"/>
      <c r="HC13" s="2434"/>
      <c r="HD13" s="2434"/>
      <c r="HE13" s="2434"/>
      <c r="HF13" s="2434"/>
      <c r="HG13" s="2434"/>
      <c r="HH13" s="2434"/>
      <c r="HI13" s="2434"/>
      <c r="HJ13" s="2434"/>
      <c r="HK13" s="2434"/>
      <c r="HL13" s="2434"/>
      <c r="HM13" s="2434"/>
      <c r="HN13" s="2434"/>
      <c r="HO13" s="2434"/>
      <c r="HP13" s="2434"/>
      <c r="HQ13" s="2434"/>
      <c r="HR13" s="2434"/>
      <c r="HS13" s="2434"/>
      <c r="HT13" s="2434"/>
      <c r="HU13" s="2434"/>
      <c r="HV13" s="2434"/>
      <c r="HW13" s="2434"/>
      <c r="HX13" s="2434"/>
      <c r="HY13" s="2434"/>
      <c r="HZ13" s="2434"/>
      <c r="IA13" s="2434"/>
      <c r="IB13" s="2434"/>
      <c r="IC13" s="2434"/>
      <c r="ID13" s="2434"/>
      <c r="IE13" s="2434"/>
      <c r="IF13" s="2434"/>
      <c r="IG13" s="2434"/>
    </row>
    <row r="14" spans="1:241">
      <c r="A14" s="2435"/>
      <c r="B14" s="2434" t="s">
        <v>487</v>
      </c>
      <c r="C14" s="2434"/>
      <c r="D14" s="2434"/>
      <c r="E14" s="2434"/>
      <c r="F14" s="2434"/>
      <c r="G14" s="2439"/>
      <c r="H14" s="2435"/>
      <c r="I14" s="2434"/>
      <c r="J14" s="2434"/>
      <c r="K14" s="2434"/>
      <c r="L14" s="2434"/>
      <c r="M14" s="2434"/>
      <c r="N14" s="2439"/>
      <c r="O14" s="2434"/>
      <c r="P14" s="2434"/>
      <c r="Q14" s="2434"/>
      <c r="R14" s="2434"/>
      <c r="S14" s="2434"/>
      <c r="T14" s="2434"/>
      <c r="U14" s="2434"/>
      <c r="V14" s="2434"/>
      <c r="W14" s="2434"/>
      <c r="X14" s="2434"/>
      <c r="Y14" s="2434"/>
      <c r="Z14" s="2434"/>
      <c r="AA14" s="2434"/>
      <c r="AB14" s="2434"/>
      <c r="AC14" s="2434"/>
      <c r="AD14" s="2434"/>
      <c r="AE14" s="2434"/>
      <c r="AF14" s="2434"/>
      <c r="AG14" s="2434"/>
      <c r="AH14" s="2434"/>
      <c r="AI14" s="2434"/>
      <c r="AJ14" s="2434"/>
      <c r="AK14" s="2434"/>
      <c r="AL14" s="2434"/>
      <c r="AM14" s="2434"/>
      <c r="AN14" s="2434"/>
      <c r="AO14" s="2434"/>
      <c r="AP14" s="2434"/>
      <c r="AQ14" s="2434"/>
      <c r="AR14" s="2434"/>
      <c r="AS14" s="2434"/>
      <c r="AT14" s="2434"/>
      <c r="AU14" s="2434"/>
      <c r="AV14" s="2434"/>
      <c r="AW14" s="2434"/>
      <c r="AX14" s="2434"/>
      <c r="AY14" s="2434"/>
      <c r="AZ14" s="2434"/>
      <c r="BA14" s="2434"/>
      <c r="BB14" s="2434"/>
      <c r="BC14" s="2434"/>
      <c r="BD14" s="2434"/>
      <c r="BE14" s="2434"/>
      <c r="BF14" s="2434"/>
      <c r="BG14" s="2434"/>
      <c r="BH14" s="2434"/>
      <c r="BI14" s="2434"/>
      <c r="BJ14" s="2434"/>
      <c r="BK14" s="2434"/>
      <c r="BL14" s="2434"/>
      <c r="BM14" s="2434"/>
      <c r="BN14" s="2434"/>
      <c r="BO14" s="2434"/>
      <c r="BP14" s="2434"/>
      <c r="BQ14" s="2434"/>
      <c r="BR14" s="2434"/>
      <c r="BS14" s="2434"/>
      <c r="BT14" s="2434"/>
      <c r="BU14" s="2434"/>
      <c r="BV14" s="2434"/>
      <c r="BW14" s="2434"/>
      <c r="BX14" s="2434"/>
      <c r="BY14" s="2434"/>
      <c r="BZ14" s="2434"/>
      <c r="CA14" s="2434"/>
      <c r="CB14" s="2434"/>
      <c r="CC14" s="2434"/>
      <c r="CD14" s="2434"/>
      <c r="CE14" s="2434"/>
      <c r="CF14" s="2434"/>
      <c r="CG14" s="2434"/>
      <c r="CH14" s="2434"/>
      <c r="CI14" s="2434"/>
      <c r="CJ14" s="2434"/>
      <c r="CK14" s="2434"/>
      <c r="CL14" s="2434"/>
      <c r="CM14" s="2434"/>
      <c r="CN14" s="2434"/>
      <c r="CO14" s="2434"/>
      <c r="CP14" s="2434"/>
      <c r="CQ14" s="2434"/>
      <c r="CR14" s="2434"/>
      <c r="CS14" s="2434"/>
      <c r="CT14" s="2434"/>
      <c r="CU14" s="2434"/>
      <c r="CV14" s="2434"/>
      <c r="CW14" s="2434"/>
      <c r="CX14" s="2434"/>
      <c r="CY14" s="2434"/>
      <c r="CZ14" s="2434"/>
      <c r="DA14" s="2434"/>
      <c r="DB14" s="2434"/>
      <c r="DC14" s="2434"/>
      <c r="DD14" s="2434"/>
      <c r="DE14" s="2434"/>
      <c r="DF14" s="2434"/>
      <c r="DG14" s="2434"/>
      <c r="DH14" s="2434"/>
      <c r="DI14" s="2434"/>
      <c r="DJ14" s="2434"/>
      <c r="DK14" s="2434"/>
      <c r="DL14" s="2434"/>
      <c r="DM14" s="2434"/>
      <c r="DN14" s="2434"/>
      <c r="DO14" s="2434"/>
      <c r="DP14" s="2434"/>
      <c r="DQ14" s="2434"/>
      <c r="DR14" s="2434"/>
      <c r="DS14" s="2434"/>
      <c r="DT14" s="2434"/>
      <c r="DU14" s="2434"/>
      <c r="DV14" s="2434"/>
      <c r="DW14" s="2434"/>
      <c r="DX14" s="2434"/>
      <c r="DY14" s="2434"/>
      <c r="DZ14" s="2434"/>
      <c r="EA14" s="2434"/>
      <c r="EB14" s="2434"/>
      <c r="EC14" s="2434"/>
      <c r="ED14" s="2434"/>
      <c r="EE14" s="2434"/>
      <c r="EF14" s="2434"/>
      <c r="EG14" s="2434"/>
      <c r="EH14" s="2434"/>
      <c r="EI14" s="2434"/>
      <c r="EJ14" s="2434"/>
      <c r="EK14" s="2434"/>
      <c r="EL14" s="2434"/>
      <c r="EM14" s="2434"/>
      <c r="EN14" s="2434"/>
      <c r="EO14" s="2434"/>
      <c r="EP14" s="2434"/>
      <c r="EQ14" s="2434"/>
      <c r="ER14" s="2434"/>
      <c r="ES14" s="2434"/>
      <c r="ET14" s="2434"/>
      <c r="EU14" s="2434"/>
      <c r="EV14" s="2434"/>
      <c r="EW14" s="2434"/>
      <c r="EX14" s="2434"/>
      <c r="EY14" s="2434"/>
      <c r="EZ14" s="2434"/>
      <c r="FA14" s="2434"/>
      <c r="FB14" s="2434"/>
      <c r="FC14" s="2434"/>
      <c r="FD14" s="2434"/>
      <c r="FE14" s="2434"/>
      <c r="FF14" s="2434"/>
      <c r="FG14" s="2434"/>
      <c r="FH14" s="2434"/>
      <c r="FI14" s="2434"/>
      <c r="FJ14" s="2434"/>
      <c r="FK14" s="2434"/>
      <c r="FL14" s="2434"/>
      <c r="FM14" s="2434"/>
      <c r="FN14" s="2434"/>
      <c r="FO14" s="2434"/>
      <c r="FP14" s="2434"/>
      <c r="FQ14" s="2434"/>
      <c r="FR14" s="2434"/>
      <c r="FS14" s="2434"/>
      <c r="FT14" s="2434"/>
      <c r="FU14" s="2434"/>
      <c r="FV14" s="2434"/>
      <c r="FW14" s="2434"/>
      <c r="FX14" s="2434"/>
      <c r="FY14" s="2434"/>
      <c r="FZ14" s="2434"/>
      <c r="GA14" s="2434"/>
      <c r="GB14" s="2434"/>
      <c r="GC14" s="2434"/>
      <c r="GD14" s="2434"/>
      <c r="GE14" s="2434"/>
      <c r="GF14" s="2434"/>
      <c r="GG14" s="2434"/>
      <c r="GH14" s="2434"/>
      <c r="GI14" s="2434"/>
      <c r="GJ14" s="2434"/>
      <c r="GK14" s="2434"/>
      <c r="GL14" s="2434"/>
      <c r="GM14" s="2434"/>
      <c r="GN14" s="2434"/>
      <c r="GO14" s="2434"/>
      <c r="GP14" s="2434"/>
      <c r="GQ14" s="2434"/>
      <c r="GR14" s="2434"/>
      <c r="GS14" s="2434"/>
      <c r="GT14" s="2434"/>
      <c r="GU14" s="2434"/>
      <c r="GV14" s="2434"/>
      <c r="GW14" s="2434"/>
      <c r="GX14" s="2434"/>
      <c r="GY14" s="2434"/>
      <c r="GZ14" s="2434"/>
      <c r="HA14" s="2434"/>
      <c r="HB14" s="2434"/>
      <c r="HC14" s="2434"/>
      <c r="HD14" s="2434"/>
      <c r="HE14" s="2434"/>
      <c r="HF14" s="2434"/>
      <c r="HG14" s="2434"/>
      <c r="HH14" s="2434"/>
      <c r="HI14" s="2434"/>
      <c r="HJ14" s="2434"/>
      <c r="HK14" s="2434"/>
      <c r="HL14" s="2434"/>
      <c r="HM14" s="2434"/>
      <c r="HN14" s="2434"/>
      <c r="HO14" s="2434"/>
      <c r="HP14" s="2434"/>
      <c r="HQ14" s="2434"/>
      <c r="HR14" s="2434"/>
      <c r="HS14" s="2434"/>
      <c r="HT14" s="2434"/>
      <c r="HU14" s="2434"/>
      <c r="HV14" s="2434"/>
      <c r="HW14" s="2434"/>
      <c r="HX14" s="2434"/>
      <c r="HY14" s="2434"/>
      <c r="HZ14" s="2434"/>
      <c r="IA14" s="2434"/>
      <c r="IB14" s="2434"/>
      <c r="IC14" s="2434"/>
      <c r="ID14" s="2434"/>
      <c r="IE14" s="2434"/>
      <c r="IF14" s="2434"/>
      <c r="IG14" s="2434"/>
    </row>
    <row r="15" spans="1:241">
      <c r="A15" s="2447"/>
      <c r="B15" s="2448"/>
      <c r="C15" s="2449" t="s">
        <v>488</v>
      </c>
      <c r="D15" s="2443"/>
      <c r="E15" s="2448"/>
      <c r="F15" s="2448"/>
      <c r="G15" s="2450"/>
      <c r="H15" s="2442" t="s">
        <v>489</v>
      </c>
      <c r="I15" s="2443"/>
      <c r="J15" s="2449" t="s">
        <v>490</v>
      </c>
      <c r="K15" s="2443"/>
      <c r="L15" s="2443"/>
      <c r="M15" s="2443"/>
      <c r="N15" s="2444"/>
      <c r="O15" s="2434"/>
      <c r="P15" s="2434"/>
      <c r="Q15" s="2434"/>
      <c r="R15" s="2434"/>
      <c r="S15" s="2434"/>
      <c r="T15" s="2434"/>
      <c r="U15" s="2434"/>
      <c r="V15" s="2434"/>
      <c r="W15" s="2434"/>
      <c r="X15" s="2434"/>
      <c r="Y15" s="2434"/>
      <c r="Z15" s="2434"/>
      <c r="AA15" s="2434"/>
      <c r="AB15" s="2434"/>
      <c r="AC15" s="2434"/>
      <c r="AD15" s="2434"/>
      <c r="AE15" s="2434"/>
      <c r="AF15" s="2434"/>
      <c r="AG15" s="2434"/>
      <c r="AH15" s="2434"/>
      <c r="AI15" s="2434"/>
      <c r="AJ15" s="2434"/>
      <c r="AK15" s="2434"/>
      <c r="AL15" s="2434"/>
      <c r="AM15" s="2434"/>
      <c r="AN15" s="2434"/>
      <c r="AO15" s="2434"/>
      <c r="AP15" s="2434"/>
      <c r="AQ15" s="2434"/>
      <c r="AR15" s="2434"/>
      <c r="AS15" s="2434"/>
      <c r="AT15" s="2434"/>
      <c r="AU15" s="2434"/>
      <c r="AV15" s="2434"/>
      <c r="AW15" s="2434"/>
      <c r="AX15" s="2434"/>
      <c r="AY15" s="2434"/>
      <c r="AZ15" s="2434"/>
      <c r="BA15" s="2434"/>
      <c r="BB15" s="2434"/>
      <c r="BC15" s="2434"/>
      <c r="BD15" s="2434"/>
      <c r="BE15" s="2434"/>
      <c r="BF15" s="2434"/>
      <c r="BG15" s="2434"/>
      <c r="BH15" s="2434"/>
      <c r="BI15" s="2434"/>
      <c r="BJ15" s="2434"/>
      <c r="BK15" s="2434"/>
      <c r="BL15" s="2434"/>
      <c r="BM15" s="2434"/>
      <c r="BN15" s="2434"/>
      <c r="BO15" s="2434"/>
      <c r="BP15" s="2434"/>
      <c r="BQ15" s="2434"/>
      <c r="BR15" s="2434"/>
      <c r="BS15" s="2434"/>
      <c r="BT15" s="2434"/>
      <c r="BU15" s="2434"/>
      <c r="BV15" s="2434"/>
      <c r="BW15" s="2434"/>
      <c r="BX15" s="2434"/>
      <c r="BY15" s="2434"/>
      <c r="BZ15" s="2434"/>
      <c r="CA15" s="2434"/>
      <c r="CB15" s="2434"/>
      <c r="CC15" s="2434"/>
      <c r="CD15" s="2434"/>
      <c r="CE15" s="2434"/>
      <c r="CF15" s="2434"/>
      <c r="CG15" s="2434"/>
      <c r="CH15" s="2434"/>
      <c r="CI15" s="2434"/>
      <c r="CJ15" s="2434"/>
      <c r="CK15" s="2434"/>
      <c r="CL15" s="2434"/>
      <c r="CM15" s="2434"/>
      <c r="CN15" s="2434"/>
      <c r="CO15" s="2434"/>
      <c r="CP15" s="2434"/>
      <c r="CQ15" s="2434"/>
      <c r="CR15" s="2434"/>
      <c r="CS15" s="2434"/>
      <c r="CT15" s="2434"/>
      <c r="CU15" s="2434"/>
      <c r="CV15" s="2434"/>
      <c r="CW15" s="2434"/>
      <c r="CX15" s="2434"/>
      <c r="CY15" s="2434"/>
      <c r="CZ15" s="2434"/>
      <c r="DA15" s="2434"/>
      <c r="DB15" s="2434"/>
      <c r="DC15" s="2434"/>
      <c r="DD15" s="2434"/>
      <c r="DE15" s="2434"/>
      <c r="DF15" s="2434"/>
      <c r="DG15" s="2434"/>
      <c r="DH15" s="2434"/>
      <c r="DI15" s="2434"/>
      <c r="DJ15" s="2434"/>
      <c r="DK15" s="2434"/>
      <c r="DL15" s="2434"/>
      <c r="DM15" s="2434"/>
      <c r="DN15" s="2434"/>
      <c r="DO15" s="2434"/>
      <c r="DP15" s="2434"/>
      <c r="DQ15" s="2434"/>
      <c r="DR15" s="2434"/>
      <c r="DS15" s="2434"/>
      <c r="DT15" s="2434"/>
      <c r="DU15" s="2434"/>
      <c r="DV15" s="2434"/>
      <c r="DW15" s="2434"/>
      <c r="DX15" s="2434"/>
      <c r="DY15" s="2434"/>
      <c r="DZ15" s="2434"/>
      <c r="EA15" s="2434"/>
      <c r="EB15" s="2434"/>
      <c r="EC15" s="2434"/>
      <c r="ED15" s="2434"/>
      <c r="EE15" s="2434"/>
      <c r="EF15" s="2434"/>
      <c r="EG15" s="2434"/>
      <c r="EH15" s="2434"/>
      <c r="EI15" s="2434"/>
      <c r="EJ15" s="2434"/>
      <c r="EK15" s="2434"/>
      <c r="EL15" s="2434"/>
      <c r="EM15" s="2434"/>
      <c r="EN15" s="2434"/>
      <c r="EO15" s="2434"/>
      <c r="EP15" s="2434"/>
      <c r="EQ15" s="2434"/>
      <c r="ER15" s="2434"/>
      <c r="ES15" s="2434"/>
      <c r="ET15" s="2434"/>
      <c r="EU15" s="2434"/>
      <c r="EV15" s="2434"/>
      <c r="EW15" s="2434"/>
      <c r="EX15" s="2434"/>
      <c r="EY15" s="2434"/>
      <c r="EZ15" s="2434"/>
      <c r="FA15" s="2434"/>
      <c r="FB15" s="2434"/>
      <c r="FC15" s="2434"/>
      <c r="FD15" s="2434"/>
      <c r="FE15" s="2434"/>
      <c r="FF15" s="2434"/>
      <c r="FG15" s="2434"/>
      <c r="FH15" s="2434"/>
      <c r="FI15" s="2434"/>
      <c r="FJ15" s="2434"/>
      <c r="FK15" s="2434"/>
      <c r="FL15" s="2434"/>
      <c r="FM15" s="2434"/>
      <c r="FN15" s="2434"/>
      <c r="FO15" s="2434"/>
      <c r="FP15" s="2434"/>
      <c r="FQ15" s="2434"/>
      <c r="FR15" s="2434"/>
      <c r="FS15" s="2434"/>
      <c r="FT15" s="2434"/>
      <c r="FU15" s="2434"/>
      <c r="FV15" s="2434"/>
      <c r="FW15" s="2434"/>
      <c r="FX15" s="2434"/>
      <c r="FY15" s="2434"/>
      <c r="FZ15" s="2434"/>
      <c r="GA15" s="2434"/>
      <c r="GB15" s="2434"/>
      <c r="GC15" s="2434"/>
      <c r="GD15" s="2434"/>
      <c r="GE15" s="2434"/>
      <c r="GF15" s="2434"/>
      <c r="GG15" s="2434"/>
      <c r="GH15" s="2434"/>
      <c r="GI15" s="2434"/>
      <c r="GJ15" s="2434"/>
      <c r="GK15" s="2434"/>
      <c r="GL15" s="2434"/>
      <c r="GM15" s="2434"/>
      <c r="GN15" s="2434"/>
      <c r="GO15" s="2434"/>
      <c r="GP15" s="2434"/>
      <c r="GQ15" s="2434"/>
      <c r="GR15" s="2434"/>
      <c r="GS15" s="2434"/>
      <c r="GT15" s="2434"/>
      <c r="GU15" s="2434"/>
      <c r="GV15" s="2434"/>
      <c r="GW15" s="2434"/>
      <c r="GX15" s="2434"/>
      <c r="GY15" s="2434"/>
      <c r="GZ15" s="2434"/>
      <c r="HA15" s="2434"/>
      <c r="HB15" s="2434"/>
      <c r="HC15" s="2434"/>
      <c r="HD15" s="2434"/>
      <c r="HE15" s="2434"/>
      <c r="HF15" s="2434"/>
      <c r="HG15" s="2434"/>
      <c r="HH15" s="2434"/>
      <c r="HI15" s="2434"/>
      <c r="HJ15" s="2434"/>
      <c r="HK15" s="2434"/>
      <c r="HL15" s="2434"/>
      <c r="HM15" s="2434"/>
      <c r="HN15" s="2434"/>
      <c r="HO15" s="2434"/>
      <c r="HP15" s="2434"/>
      <c r="HQ15" s="2434"/>
      <c r="HR15" s="2434"/>
      <c r="HS15" s="2434"/>
      <c r="HT15" s="2434"/>
      <c r="HU15" s="2434"/>
      <c r="HV15" s="2434"/>
      <c r="HW15" s="2434"/>
      <c r="HX15" s="2434"/>
      <c r="HY15" s="2434"/>
      <c r="HZ15" s="2434"/>
      <c r="IA15" s="2434"/>
      <c r="IB15" s="2434"/>
      <c r="IC15" s="2434"/>
      <c r="ID15" s="2434"/>
      <c r="IE15" s="2434"/>
      <c r="IF15" s="2434"/>
      <c r="IG15" s="2434"/>
    </row>
    <row r="16" spans="1:241">
      <c r="A16" s="2451"/>
      <c r="B16" s="2436"/>
      <c r="C16" s="2436"/>
      <c r="D16" s="2452" t="s">
        <v>491</v>
      </c>
      <c r="E16" s="2436"/>
      <c r="F16" s="2436"/>
      <c r="G16" s="2453"/>
      <c r="H16" s="2435"/>
      <c r="I16" s="2436"/>
      <c r="J16" s="2436"/>
      <c r="K16" s="2436"/>
      <c r="L16" s="2438"/>
      <c r="M16" s="2452" t="s">
        <v>492</v>
      </c>
      <c r="N16" s="2454"/>
      <c r="O16" s="2434"/>
      <c r="P16" s="2434"/>
      <c r="Q16" s="2434"/>
      <c r="R16" s="2434"/>
      <c r="S16" s="2434"/>
      <c r="T16" s="2434"/>
      <c r="U16" s="2434"/>
      <c r="V16" s="2434"/>
      <c r="W16" s="2434"/>
      <c r="X16" s="2434"/>
      <c r="Y16" s="2434"/>
      <c r="Z16" s="2434"/>
      <c r="AA16" s="2434"/>
      <c r="AB16" s="2434"/>
      <c r="AC16" s="2434"/>
      <c r="AD16" s="2434"/>
      <c r="AE16" s="2434"/>
      <c r="AF16" s="2434"/>
      <c r="AG16" s="2434"/>
      <c r="AH16" s="2434"/>
      <c r="AI16" s="2434"/>
      <c r="AJ16" s="2434"/>
      <c r="AK16" s="2434"/>
      <c r="AL16" s="2434"/>
      <c r="AM16" s="2434"/>
      <c r="AN16" s="2434"/>
      <c r="AO16" s="2434"/>
      <c r="AP16" s="2434"/>
      <c r="AQ16" s="2434"/>
      <c r="AR16" s="2434"/>
      <c r="AS16" s="2434"/>
      <c r="AT16" s="2434"/>
      <c r="AU16" s="2434"/>
      <c r="AV16" s="2434"/>
      <c r="AW16" s="2434"/>
      <c r="AX16" s="2434"/>
      <c r="AY16" s="2434"/>
      <c r="AZ16" s="2434"/>
      <c r="BA16" s="2434"/>
      <c r="BB16" s="2434"/>
      <c r="BC16" s="2434"/>
      <c r="BD16" s="2434"/>
      <c r="BE16" s="2434"/>
      <c r="BF16" s="2434"/>
      <c r="BG16" s="2434"/>
      <c r="BH16" s="2434"/>
      <c r="BI16" s="2434"/>
      <c r="BJ16" s="2434"/>
      <c r="BK16" s="2434"/>
      <c r="BL16" s="2434"/>
      <c r="BM16" s="2434"/>
      <c r="BN16" s="2434"/>
      <c r="BO16" s="2434"/>
      <c r="BP16" s="2434"/>
      <c r="BQ16" s="2434"/>
      <c r="BR16" s="2434"/>
      <c r="BS16" s="2434"/>
      <c r="BT16" s="2434"/>
      <c r="BU16" s="2434"/>
      <c r="BV16" s="2434"/>
      <c r="BW16" s="2434"/>
      <c r="BX16" s="2434"/>
      <c r="BY16" s="2434"/>
      <c r="BZ16" s="2434"/>
      <c r="CA16" s="2434"/>
      <c r="CB16" s="2434"/>
      <c r="CC16" s="2434"/>
      <c r="CD16" s="2434"/>
      <c r="CE16" s="2434"/>
      <c r="CF16" s="2434"/>
      <c r="CG16" s="2434"/>
      <c r="CH16" s="2434"/>
      <c r="CI16" s="2434"/>
      <c r="CJ16" s="2434"/>
      <c r="CK16" s="2434"/>
      <c r="CL16" s="2434"/>
      <c r="CM16" s="2434"/>
      <c r="CN16" s="2434"/>
      <c r="CO16" s="2434"/>
      <c r="CP16" s="2434"/>
      <c r="CQ16" s="2434"/>
      <c r="CR16" s="2434"/>
      <c r="CS16" s="2434"/>
      <c r="CT16" s="2434"/>
      <c r="CU16" s="2434"/>
      <c r="CV16" s="2434"/>
      <c r="CW16" s="2434"/>
      <c r="CX16" s="2434"/>
      <c r="CY16" s="2434"/>
      <c r="CZ16" s="2434"/>
      <c r="DA16" s="2434"/>
      <c r="DB16" s="2434"/>
      <c r="DC16" s="2434"/>
      <c r="DD16" s="2434"/>
      <c r="DE16" s="2434"/>
      <c r="DF16" s="2434"/>
      <c r="DG16" s="2434"/>
      <c r="DH16" s="2434"/>
      <c r="DI16" s="2434"/>
      <c r="DJ16" s="2434"/>
      <c r="DK16" s="2434"/>
      <c r="DL16" s="2434"/>
      <c r="DM16" s="2434"/>
      <c r="DN16" s="2434"/>
      <c r="DO16" s="2434"/>
      <c r="DP16" s="2434"/>
      <c r="DQ16" s="2434"/>
      <c r="DR16" s="2434"/>
      <c r="DS16" s="2434"/>
      <c r="DT16" s="2434"/>
      <c r="DU16" s="2434"/>
      <c r="DV16" s="2434"/>
      <c r="DW16" s="2434"/>
      <c r="DX16" s="2434"/>
      <c r="DY16" s="2434"/>
      <c r="DZ16" s="2434"/>
      <c r="EA16" s="2434"/>
      <c r="EB16" s="2434"/>
      <c r="EC16" s="2434"/>
      <c r="ED16" s="2434"/>
      <c r="EE16" s="2434"/>
      <c r="EF16" s="2434"/>
      <c r="EG16" s="2434"/>
      <c r="EH16" s="2434"/>
      <c r="EI16" s="2434"/>
      <c r="EJ16" s="2434"/>
      <c r="EK16" s="2434"/>
      <c r="EL16" s="2434"/>
      <c r="EM16" s="2434"/>
      <c r="EN16" s="2434"/>
      <c r="EO16" s="2434"/>
      <c r="EP16" s="2434"/>
      <c r="EQ16" s="2434"/>
      <c r="ER16" s="2434"/>
      <c r="ES16" s="2434"/>
      <c r="ET16" s="2434"/>
      <c r="EU16" s="2434"/>
      <c r="EV16" s="2434"/>
      <c r="EW16" s="2434"/>
      <c r="EX16" s="2434"/>
      <c r="EY16" s="2434"/>
      <c r="EZ16" s="2434"/>
      <c r="FA16" s="2434"/>
      <c r="FB16" s="2434"/>
      <c r="FC16" s="2434"/>
      <c r="FD16" s="2434"/>
      <c r="FE16" s="2434"/>
      <c r="FF16" s="2434"/>
      <c r="FG16" s="2434"/>
      <c r="FH16" s="2434"/>
      <c r="FI16" s="2434"/>
      <c r="FJ16" s="2434"/>
      <c r="FK16" s="2434"/>
      <c r="FL16" s="2434"/>
      <c r="FM16" s="2434"/>
      <c r="FN16" s="2434"/>
      <c r="FO16" s="2434"/>
      <c r="FP16" s="2434"/>
      <c r="FQ16" s="2434"/>
      <c r="FR16" s="2434"/>
      <c r="FS16" s="2434"/>
      <c r="FT16" s="2434"/>
      <c r="FU16" s="2434"/>
      <c r="FV16" s="2434"/>
      <c r="FW16" s="2434"/>
      <c r="FX16" s="2434"/>
      <c r="FY16" s="2434"/>
      <c r="FZ16" s="2434"/>
      <c r="GA16" s="2434"/>
      <c r="GB16" s="2434"/>
      <c r="GC16" s="2434"/>
      <c r="GD16" s="2434"/>
      <c r="GE16" s="2434"/>
      <c r="GF16" s="2434"/>
      <c r="GG16" s="2434"/>
      <c r="GH16" s="2434"/>
      <c r="GI16" s="2434"/>
      <c r="GJ16" s="2434"/>
      <c r="GK16" s="2434"/>
      <c r="GL16" s="2434"/>
      <c r="GM16" s="2434"/>
      <c r="GN16" s="2434"/>
      <c r="GO16" s="2434"/>
      <c r="GP16" s="2434"/>
      <c r="GQ16" s="2434"/>
      <c r="GR16" s="2434"/>
      <c r="GS16" s="2434"/>
      <c r="GT16" s="2434"/>
      <c r="GU16" s="2434"/>
      <c r="GV16" s="2434"/>
      <c r="GW16" s="2434"/>
      <c r="GX16" s="2434"/>
      <c r="GY16" s="2434"/>
      <c r="GZ16" s="2434"/>
      <c r="HA16" s="2434"/>
      <c r="HB16" s="2434"/>
      <c r="HC16" s="2434"/>
      <c r="HD16" s="2434"/>
      <c r="HE16" s="2434"/>
      <c r="HF16" s="2434"/>
      <c r="HG16" s="2434"/>
      <c r="HH16" s="2434"/>
      <c r="HI16" s="2434"/>
      <c r="HJ16" s="2434"/>
      <c r="HK16" s="2434"/>
      <c r="HL16" s="2434"/>
      <c r="HM16" s="2434"/>
      <c r="HN16" s="2434"/>
      <c r="HO16" s="2434"/>
      <c r="HP16" s="2434"/>
      <c r="HQ16" s="2434"/>
      <c r="HR16" s="2434"/>
      <c r="HS16" s="2434"/>
      <c r="HT16" s="2434"/>
      <c r="HU16" s="2434"/>
      <c r="HV16" s="2434"/>
      <c r="HW16" s="2434"/>
      <c r="HX16" s="2434"/>
      <c r="HY16" s="2434"/>
      <c r="HZ16" s="2434"/>
      <c r="IA16" s="2434"/>
      <c r="IB16" s="2434"/>
      <c r="IC16" s="2434"/>
      <c r="ID16" s="2434"/>
      <c r="IE16" s="2434"/>
      <c r="IF16" s="2434"/>
      <c r="IG16" s="2434"/>
    </row>
    <row r="17" spans="1:241">
      <c r="A17" s="2451"/>
      <c r="B17" s="2452" t="s">
        <v>493</v>
      </c>
      <c r="C17" s="2452" t="s">
        <v>494</v>
      </c>
      <c r="D17" s="2452" t="s">
        <v>495</v>
      </c>
      <c r="E17" s="2452" t="s">
        <v>496</v>
      </c>
      <c r="F17" s="2452" t="s">
        <v>497</v>
      </c>
      <c r="G17" s="2453"/>
      <c r="H17" s="2451" t="s">
        <v>498</v>
      </c>
      <c r="I17" s="2452" t="s">
        <v>491</v>
      </c>
      <c r="J17" s="2452" t="s">
        <v>3208</v>
      </c>
      <c r="K17" s="2452" t="s">
        <v>3209</v>
      </c>
      <c r="L17" s="2452" t="s">
        <v>499</v>
      </c>
      <c r="M17" s="2452" t="s">
        <v>500</v>
      </c>
      <c r="N17" s="245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c r="AS17" s="2434"/>
      <c r="AT17" s="2434"/>
      <c r="AU17" s="2434"/>
      <c r="AV17" s="2434"/>
      <c r="AW17" s="2434"/>
      <c r="AX17" s="2434"/>
      <c r="AY17" s="2434"/>
      <c r="AZ17" s="2434"/>
      <c r="BA17" s="2434"/>
      <c r="BB17" s="2434"/>
      <c r="BC17" s="2434"/>
      <c r="BD17" s="2434"/>
      <c r="BE17" s="2434"/>
      <c r="BF17" s="2434"/>
      <c r="BG17" s="2434"/>
      <c r="BH17" s="2434"/>
      <c r="BI17" s="2434"/>
      <c r="BJ17" s="2434"/>
      <c r="BK17" s="2434"/>
      <c r="BL17" s="2434"/>
      <c r="BM17" s="2434"/>
      <c r="BN17" s="2434"/>
      <c r="BO17" s="2434"/>
      <c r="BP17" s="2434"/>
      <c r="BQ17" s="2434"/>
      <c r="BR17" s="2434"/>
      <c r="BS17" s="2434"/>
      <c r="BT17" s="2434"/>
      <c r="BU17" s="2434"/>
      <c r="BV17" s="2434"/>
      <c r="BW17" s="2434"/>
      <c r="BX17" s="2434"/>
      <c r="BY17" s="2434"/>
      <c r="BZ17" s="2434"/>
      <c r="CA17" s="2434"/>
      <c r="CB17" s="2434"/>
      <c r="CC17" s="2434"/>
      <c r="CD17" s="2434"/>
      <c r="CE17" s="2434"/>
      <c r="CF17" s="2434"/>
      <c r="CG17" s="2434"/>
      <c r="CH17" s="2434"/>
      <c r="CI17" s="2434"/>
      <c r="CJ17" s="2434"/>
      <c r="CK17" s="2434"/>
      <c r="CL17" s="2434"/>
      <c r="CM17" s="2434"/>
      <c r="CN17" s="2434"/>
      <c r="CO17" s="2434"/>
      <c r="CP17" s="2434"/>
      <c r="CQ17" s="2434"/>
      <c r="CR17" s="2434"/>
      <c r="CS17" s="2434"/>
      <c r="CT17" s="2434"/>
      <c r="CU17" s="2434"/>
      <c r="CV17" s="2434"/>
      <c r="CW17" s="2434"/>
      <c r="CX17" s="2434"/>
      <c r="CY17" s="2434"/>
      <c r="CZ17" s="2434"/>
      <c r="DA17" s="2434"/>
      <c r="DB17" s="2434"/>
      <c r="DC17" s="2434"/>
      <c r="DD17" s="2434"/>
      <c r="DE17" s="2434"/>
      <c r="DF17" s="2434"/>
      <c r="DG17" s="2434"/>
      <c r="DH17" s="2434"/>
      <c r="DI17" s="2434"/>
      <c r="DJ17" s="2434"/>
      <c r="DK17" s="2434"/>
      <c r="DL17" s="2434"/>
      <c r="DM17" s="2434"/>
      <c r="DN17" s="2434"/>
      <c r="DO17" s="2434"/>
      <c r="DP17" s="2434"/>
      <c r="DQ17" s="2434"/>
      <c r="DR17" s="2434"/>
      <c r="DS17" s="2434"/>
      <c r="DT17" s="2434"/>
      <c r="DU17" s="2434"/>
      <c r="DV17" s="2434"/>
      <c r="DW17" s="2434"/>
      <c r="DX17" s="2434"/>
      <c r="DY17" s="2434"/>
      <c r="DZ17" s="2434"/>
      <c r="EA17" s="2434"/>
      <c r="EB17" s="2434"/>
      <c r="EC17" s="2434"/>
      <c r="ED17" s="2434"/>
      <c r="EE17" s="2434"/>
      <c r="EF17" s="2434"/>
      <c r="EG17" s="2434"/>
      <c r="EH17" s="2434"/>
      <c r="EI17" s="2434"/>
      <c r="EJ17" s="2434"/>
      <c r="EK17" s="2434"/>
      <c r="EL17" s="2434"/>
      <c r="EM17" s="2434"/>
      <c r="EN17" s="2434"/>
      <c r="EO17" s="2434"/>
      <c r="EP17" s="2434"/>
      <c r="EQ17" s="2434"/>
      <c r="ER17" s="2434"/>
      <c r="ES17" s="2434"/>
      <c r="ET17" s="2434"/>
      <c r="EU17" s="2434"/>
      <c r="EV17" s="2434"/>
      <c r="EW17" s="2434"/>
      <c r="EX17" s="2434"/>
      <c r="EY17" s="2434"/>
      <c r="EZ17" s="2434"/>
      <c r="FA17" s="2434"/>
      <c r="FB17" s="2434"/>
      <c r="FC17" s="2434"/>
      <c r="FD17" s="2434"/>
      <c r="FE17" s="2434"/>
      <c r="FF17" s="2434"/>
      <c r="FG17" s="2434"/>
      <c r="FH17" s="2434"/>
      <c r="FI17" s="2434"/>
      <c r="FJ17" s="2434"/>
      <c r="FK17" s="2434"/>
      <c r="FL17" s="2434"/>
      <c r="FM17" s="2434"/>
      <c r="FN17" s="2434"/>
      <c r="FO17" s="2434"/>
      <c r="FP17" s="2434"/>
      <c r="FQ17" s="2434"/>
      <c r="FR17" s="2434"/>
      <c r="FS17" s="2434"/>
      <c r="FT17" s="2434"/>
      <c r="FU17" s="2434"/>
      <c r="FV17" s="2434"/>
      <c r="FW17" s="2434"/>
      <c r="FX17" s="2434"/>
      <c r="FY17" s="2434"/>
      <c r="FZ17" s="2434"/>
      <c r="GA17" s="2434"/>
      <c r="GB17" s="2434"/>
      <c r="GC17" s="2434"/>
      <c r="GD17" s="2434"/>
      <c r="GE17" s="2434"/>
      <c r="GF17" s="2434"/>
      <c r="GG17" s="2434"/>
      <c r="GH17" s="2434"/>
      <c r="GI17" s="2434"/>
      <c r="GJ17" s="2434"/>
      <c r="GK17" s="2434"/>
      <c r="GL17" s="2434"/>
      <c r="GM17" s="2434"/>
      <c r="GN17" s="2434"/>
      <c r="GO17" s="2434"/>
      <c r="GP17" s="2434"/>
      <c r="GQ17" s="2434"/>
      <c r="GR17" s="2434"/>
      <c r="GS17" s="2434"/>
      <c r="GT17" s="2434"/>
      <c r="GU17" s="2434"/>
      <c r="GV17" s="2434"/>
      <c r="GW17" s="2434"/>
      <c r="GX17" s="2434"/>
      <c r="GY17" s="2434"/>
      <c r="GZ17" s="2434"/>
      <c r="HA17" s="2434"/>
      <c r="HB17" s="2434"/>
      <c r="HC17" s="2434"/>
      <c r="HD17" s="2434"/>
      <c r="HE17" s="2434"/>
      <c r="HF17" s="2434"/>
      <c r="HG17" s="2434"/>
      <c r="HH17" s="2434"/>
      <c r="HI17" s="2434"/>
      <c r="HJ17" s="2434"/>
      <c r="HK17" s="2434"/>
      <c r="HL17" s="2434"/>
      <c r="HM17" s="2434"/>
      <c r="HN17" s="2434"/>
      <c r="HO17" s="2434"/>
      <c r="HP17" s="2434"/>
      <c r="HQ17" s="2434"/>
      <c r="HR17" s="2434"/>
      <c r="HS17" s="2434"/>
      <c r="HT17" s="2434"/>
      <c r="HU17" s="2434"/>
      <c r="HV17" s="2434"/>
      <c r="HW17" s="2434"/>
      <c r="HX17" s="2434"/>
      <c r="HY17" s="2434"/>
      <c r="HZ17" s="2434"/>
      <c r="IA17" s="2434"/>
      <c r="IB17" s="2434"/>
      <c r="IC17" s="2434"/>
      <c r="ID17" s="2434"/>
      <c r="IE17" s="2434"/>
      <c r="IF17" s="2434"/>
      <c r="IG17" s="2434"/>
    </row>
    <row r="18" spans="1:241">
      <c r="A18" s="2451" t="s">
        <v>1843</v>
      </c>
      <c r="B18" s="2452" t="s">
        <v>501</v>
      </c>
      <c r="C18" s="2452" t="s">
        <v>502</v>
      </c>
      <c r="D18" s="2452" t="s">
        <v>503</v>
      </c>
      <c r="E18" s="2452" t="s">
        <v>572</v>
      </c>
      <c r="F18" s="2452" t="s">
        <v>572</v>
      </c>
      <c r="G18" s="2454" t="s">
        <v>380</v>
      </c>
      <c r="H18" s="2451" t="s">
        <v>504</v>
      </c>
      <c r="I18" s="2452" t="s">
        <v>505</v>
      </c>
      <c r="J18" s="2452" t="s">
        <v>506</v>
      </c>
      <c r="K18" s="2452" t="s">
        <v>506</v>
      </c>
      <c r="L18" s="2452" t="s">
        <v>506</v>
      </c>
      <c r="M18" s="2452" t="s">
        <v>506</v>
      </c>
      <c r="N18" s="2454" t="s">
        <v>1843</v>
      </c>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c r="AS18" s="2434"/>
      <c r="AT18" s="2434"/>
      <c r="AU18" s="2434"/>
      <c r="AV18" s="2434"/>
      <c r="AW18" s="2434"/>
      <c r="AX18" s="2434"/>
      <c r="AY18" s="2434"/>
      <c r="AZ18" s="2434"/>
      <c r="BA18" s="2434"/>
      <c r="BB18" s="2434"/>
      <c r="BC18" s="2434"/>
      <c r="BD18" s="2434"/>
      <c r="BE18" s="2434"/>
      <c r="BF18" s="2434"/>
      <c r="BG18" s="2434"/>
      <c r="BH18" s="2434"/>
      <c r="BI18" s="2434"/>
      <c r="BJ18" s="2434"/>
      <c r="BK18" s="2434"/>
      <c r="BL18" s="2434"/>
      <c r="BM18" s="2434"/>
      <c r="BN18" s="2434"/>
      <c r="BO18" s="2434"/>
      <c r="BP18" s="2434"/>
      <c r="BQ18" s="2434"/>
      <c r="BR18" s="2434"/>
      <c r="BS18" s="2434"/>
      <c r="BT18" s="2434"/>
      <c r="BU18" s="2434"/>
      <c r="BV18" s="2434"/>
      <c r="BW18" s="2434"/>
      <c r="BX18" s="2434"/>
      <c r="BY18" s="2434"/>
      <c r="BZ18" s="2434"/>
      <c r="CA18" s="2434"/>
      <c r="CB18" s="2434"/>
      <c r="CC18" s="2434"/>
      <c r="CD18" s="2434"/>
      <c r="CE18" s="2434"/>
      <c r="CF18" s="2434"/>
      <c r="CG18" s="2434"/>
      <c r="CH18" s="2434"/>
      <c r="CI18" s="2434"/>
      <c r="CJ18" s="2434"/>
      <c r="CK18" s="2434"/>
      <c r="CL18" s="2434"/>
      <c r="CM18" s="2434"/>
      <c r="CN18" s="2434"/>
      <c r="CO18" s="2434"/>
      <c r="CP18" s="2434"/>
      <c r="CQ18" s="2434"/>
      <c r="CR18" s="2434"/>
      <c r="CS18" s="2434"/>
      <c r="CT18" s="2434"/>
      <c r="CU18" s="2434"/>
      <c r="CV18" s="2434"/>
      <c r="CW18" s="2434"/>
      <c r="CX18" s="2434"/>
      <c r="CY18" s="2434"/>
      <c r="CZ18" s="2434"/>
      <c r="DA18" s="2434"/>
      <c r="DB18" s="2434"/>
      <c r="DC18" s="2434"/>
      <c r="DD18" s="2434"/>
      <c r="DE18" s="2434"/>
      <c r="DF18" s="2434"/>
      <c r="DG18" s="2434"/>
      <c r="DH18" s="2434"/>
      <c r="DI18" s="2434"/>
      <c r="DJ18" s="2434"/>
      <c r="DK18" s="2434"/>
      <c r="DL18" s="2434"/>
      <c r="DM18" s="2434"/>
      <c r="DN18" s="2434"/>
      <c r="DO18" s="2434"/>
      <c r="DP18" s="2434"/>
      <c r="DQ18" s="2434"/>
      <c r="DR18" s="2434"/>
      <c r="DS18" s="2434"/>
      <c r="DT18" s="2434"/>
      <c r="DU18" s="2434"/>
      <c r="DV18" s="2434"/>
      <c r="DW18" s="2434"/>
      <c r="DX18" s="2434"/>
      <c r="DY18" s="2434"/>
      <c r="DZ18" s="2434"/>
      <c r="EA18" s="2434"/>
      <c r="EB18" s="2434"/>
      <c r="EC18" s="2434"/>
      <c r="ED18" s="2434"/>
      <c r="EE18" s="2434"/>
      <c r="EF18" s="2434"/>
      <c r="EG18" s="2434"/>
      <c r="EH18" s="2434"/>
      <c r="EI18" s="2434"/>
      <c r="EJ18" s="2434"/>
      <c r="EK18" s="2434"/>
      <c r="EL18" s="2434"/>
      <c r="EM18" s="2434"/>
      <c r="EN18" s="2434"/>
      <c r="EO18" s="2434"/>
      <c r="EP18" s="2434"/>
      <c r="EQ18" s="2434"/>
      <c r="ER18" s="2434"/>
      <c r="ES18" s="2434"/>
      <c r="ET18" s="2434"/>
      <c r="EU18" s="2434"/>
      <c r="EV18" s="2434"/>
      <c r="EW18" s="2434"/>
      <c r="EX18" s="2434"/>
      <c r="EY18" s="2434"/>
      <c r="EZ18" s="2434"/>
      <c r="FA18" s="2434"/>
      <c r="FB18" s="2434"/>
      <c r="FC18" s="2434"/>
      <c r="FD18" s="2434"/>
      <c r="FE18" s="2434"/>
      <c r="FF18" s="2434"/>
      <c r="FG18" s="2434"/>
      <c r="FH18" s="2434"/>
      <c r="FI18" s="2434"/>
      <c r="FJ18" s="2434"/>
      <c r="FK18" s="2434"/>
      <c r="FL18" s="2434"/>
      <c r="FM18" s="2434"/>
      <c r="FN18" s="2434"/>
      <c r="FO18" s="2434"/>
      <c r="FP18" s="2434"/>
      <c r="FQ18" s="2434"/>
      <c r="FR18" s="2434"/>
      <c r="FS18" s="2434"/>
      <c r="FT18" s="2434"/>
      <c r="FU18" s="2434"/>
      <c r="FV18" s="2434"/>
      <c r="FW18" s="2434"/>
      <c r="FX18" s="2434"/>
      <c r="FY18" s="2434"/>
      <c r="FZ18" s="2434"/>
      <c r="GA18" s="2434"/>
      <c r="GB18" s="2434"/>
      <c r="GC18" s="2434"/>
      <c r="GD18" s="2434"/>
      <c r="GE18" s="2434"/>
      <c r="GF18" s="2434"/>
      <c r="GG18" s="2434"/>
      <c r="GH18" s="2434"/>
      <c r="GI18" s="2434"/>
      <c r="GJ18" s="2434"/>
      <c r="GK18" s="2434"/>
      <c r="GL18" s="2434"/>
      <c r="GM18" s="2434"/>
      <c r="GN18" s="2434"/>
      <c r="GO18" s="2434"/>
      <c r="GP18" s="2434"/>
      <c r="GQ18" s="2434"/>
      <c r="GR18" s="2434"/>
      <c r="GS18" s="2434"/>
      <c r="GT18" s="2434"/>
      <c r="GU18" s="2434"/>
      <c r="GV18" s="2434"/>
      <c r="GW18" s="2434"/>
      <c r="GX18" s="2434"/>
      <c r="GY18" s="2434"/>
      <c r="GZ18" s="2434"/>
      <c r="HA18" s="2434"/>
      <c r="HB18" s="2434"/>
      <c r="HC18" s="2434"/>
      <c r="HD18" s="2434"/>
      <c r="HE18" s="2434"/>
      <c r="HF18" s="2434"/>
      <c r="HG18" s="2434"/>
      <c r="HH18" s="2434"/>
      <c r="HI18" s="2434"/>
      <c r="HJ18" s="2434"/>
      <c r="HK18" s="2434"/>
      <c r="HL18" s="2434"/>
      <c r="HM18" s="2434"/>
      <c r="HN18" s="2434"/>
      <c r="HO18" s="2434"/>
      <c r="HP18" s="2434"/>
      <c r="HQ18" s="2434"/>
      <c r="HR18" s="2434"/>
      <c r="HS18" s="2434"/>
      <c r="HT18" s="2434"/>
      <c r="HU18" s="2434"/>
      <c r="HV18" s="2434"/>
      <c r="HW18" s="2434"/>
      <c r="HX18" s="2434"/>
      <c r="HY18" s="2434"/>
      <c r="HZ18" s="2434"/>
      <c r="IA18" s="2434"/>
      <c r="IB18" s="2434"/>
      <c r="IC18" s="2434"/>
      <c r="ID18" s="2434"/>
      <c r="IE18" s="2434"/>
      <c r="IF18" s="2434"/>
      <c r="IG18" s="2434"/>
    </row>
    <row r="19" spans="1:241">
      <c r="A19" s="2455" t="s">
        <v>1846</v>
      </c>
      <c r="B19" s="2456" t="s">
        <v>3230</v>
      </c>
      <c r="C19" s="2456" t="s">
        <v>3231</v>
      </c>
      <c r="D19" s="2456" t="s">
        <v>3232</v>
      </c>
      <c r="E19" s="2456" t="s">
        <v>3233</v>
      </c>
      <c r="F19" s="2456" t="s">
        <v>2512</v>
      </c>
      <c r="G19" s="2457" t="s">
        <v>2513</v>
      </c>
      <c r="H19" s="2455" t="s">
        <v>2514</v>
      </c>
      <c r="I19" s="2456" t="s">
        <v>2515</v>
      </c>
      <c r="J19" s="2456" t="s">
        <v>2516</v>
      </c>
      <c r="K19" s="2456" t="s">
        <v>2517</v>
      </c>
      <c r="L19" s="2456" t="s">
        <v>2518</v>
      </c>
      <c r="M19" s="2456" t="s">
        <v>2519</v>
      </c>
      <c r="N19" s="2457" t="s">
        <v>1846</v>
      </c>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c r="AS19" s="2434"/>
      <c r="AT19" s="2434"/>
      <c r="AU19" s="2434"/>
      <c r="AV19" s="2434"/>
      <c r="AW19" s="2434"/>
      <c r="AX19" s="2434"/>
      <c r="AY19" s="2434"/>
      <c r="AZ19" s="2434"/>
      <c r="BA19" s="2434"/>
      <c r="BB19" s="2434"/>
      <c r="BC19" s="2434"/>
      <c r="BD19" s="2434"/>
      <c r="BE19" s="2434"/>
      <c r="BF19" s="2434"/>
      <c r="BG19" s="2434"/>
      <c r="BH19" s="2434"/>
      <c r="BI19" s="2434"/>
      <c r="BJ19" s="2434"/>
      <c r="BK19" s="2434"/>
      <c r="BL19" s="2434"/>
      <c r="BM19" s="2434"/>
      <c r="BN19" s="2434"/>
      <c r="BO19" s="2434"/>
      <c r="BP19" s="2434"/>
      <c r="BQ19" s="2434"/>
      <c r="BR19" s="2434"/>
      <c r="BS19" s="2434"/>
      <c r="BT19" s="2434"/>
      <c r="BU19" s="2434"/>
      <c r="BV19" s="2434"/>
      <c r="BW19" s="2434"/>
      <c r="BX19" s="2434"/>
      <c r="BY19" s="2434"/>
      <c r="BZ19" s="2434"/>
      <c r="CA19" s="2434"/>
      <c r="CB19" s="2434"/>
      <c r="CC19" s="2434"/>
      <c r="CD19" s="2434"/>
      <c r="CE19" s="2434"/>
      <c r="CF19" s="2434"/>
      <c r="CG19" s="2434"/>
      <c r="CH19" s="2434"/>
      <c r="CI19" s="2434"/>
      <c r="CJ19" s="2434"/>
      <c r="CK19" s="2434"/>
      <c r="CL19" s="2434"/>
      <c r="CM19" s="2434"/>
      <c r="CN19" s="2434"/>
      <c r="CO19" s="2434"/>
      <c r="CP19" s="2434"/>
      <c r="CQ19" s="2434"/>
      <c r="CR19" s="2434"/>
      <c r="CS19" s="2434"/>
      <c r="CT19" s="2434"/>
      <c r="CU19" s="2434"/>
      <c r="CV19" s="2434"/>
      <c r="CW19" s="2434"/>
      <c r="CX19" s="2434"/>
      <c r="CY19" s="2434"/>
      <c r="CZ19" s="2434"/>
      <c r="DA19" s="2434"/>
      <c r="DB19" s="2434"/>
      <c r="DC19" s="2434"/>
      <c r="DD19" s="2434"/>
      <c r="DE19" s="2434"/>
      <c r="DF19" s="2434"/>
      <c r="DG19" s="2434"/>
      <c r="DH19" s="2434"/>
      <c r="DI19" s="2434"/>
      <c r="DJ19" s="2434"/>
      <c r="DK19" s="2434"/>
      <c r="DL19" s="2434"/>
      <c r="DM19" s="2434"/>
      <c r="DN19" s="2434"/>
      <c r="DO19" s="2434"/>
      <c r="DP19" s="2434"/>
      <c r="DQ19" s="2434"/>
      <c r="DR19" s="2434"/>
      <c r="DS19" s="2434"/>
      <c r="DT19" s="2434"/>
      <c r="DU19" s="2434"/>
      <c r="DV19" s="2434"/>
      <c r="DW19" s="2434"/>
      <c r="DX19" s="2434"/>
      <c r="DY19" s="2434"/>
      <c r="DZ19" s="2434"/>
      <c r="EA19" s="2434"/>
      <c r="EB19" s="2434"/>
      <c r="EC19" s="2434"/>
      <c r="ED19" s="2434"/>
      <c r="EE19" s="2434"/>
      <c r="EF19" s="2434"/>
      <c r="EG19" s="2434"/>
      <c r="EH19" s="2434"/>
      <c r="EI19" s="2434"/>
      <c r="EJ19" s="2434"/>
      <c r="EK19" s="2434"/>
      <c r="EL19" s="2434"/>
      <c r="EM19" s="2434"/>
      <c r="EN19" s="2434"/>
      <c r="EO19" s="2434"/>
      <c r="EP19" s="2434"/>
      <c r="EQ19" s="2434"/>
      <c r="ER19" s="2434"/>
      <c r="ES19" s="2434"/>
      <c r="ET19" s="2434"/>
      <c r="EU19" s="2434"/>
      <c r="EV19" s="2434"/>
      <c r="EW19" s="2434"/>
      <c r="EX19" s="2434"/>
      <c r="EY19" s="2434"/>
      <c r="EZ19" s="2434"/>
      <c r="FA19" s="2434"/>
      <c r="FB19" s="2434"/>
      <c r="FC19" s="2434"/>
      <c r="FD19" s="2434"/>
      <c r="FE19" s="2434"/>
      <c r="FF19" s="2434"/>
      <c r="FG19" s="2434"/>
      <c r="FH19" s="2434"/>
      <c r="FI19" s="2434"/>
      <c r="FJ19" s="2434"/>
      <c r="FK19" s="2434"/>
      <c r="FL19" s="2434"/>
      <c r="FM19" s="2434"/>
      <c r="FN19" s="2434"/>
      <c r="FO19" s="2434"/>
      <c r="FP19" s="2434"/>
      <c r="FQ19" s="2434"/>
      <c r="FR19" s="2434"/>
      <c r="FS19" s="2434"/>
      <c r="FT19" s="2434"/>
      <c r="FU19" s="2434"/>
      <c r="FV19" s="2434"/>
      <c r="FW19" s="2434"/>
      <c r="FX19" s="2434"/>
      <c r="FY19" s="2434"/>
      <c r="FZ19" s="2434"/>
      <c r="GA19" s="2434"/>
      <c r="GB19" s="2434"/>
      <c r="GC19" s="2434"/>
      <c r="GD19" s="2434"/>
      <c r="GE19" s="2434"/>
      <c r="GF19" s="2434"/>
      <c r="GG19" s="2434"/>
      <c r="GH19" s="2434"/>
      <c r="GI19" s="2434"/>
      <c r="GJ19" s="2434"/>
      <c r="GK19" s="2434"/>
      <c r="GL19" s="2434"/>
      <c r="GM19" s="2434"/>
      <c r="GN19" s="2434"/>
      <c r="GO19" s="2434"/>
      <c r="GP19" s="2434"/>
      <c r="GQ19" s="2434"/>
      <c r="GR19" s="2434"/>
      <c r="GS19" s="2434"/>
      <c r="GT19" s="2434"/>
      <c r="GU19" s="2434"/>
      <c r="GV19" s="2434"/>
      <c r="GW19" s="2434"/>
      <c r="GX19" s="2434"/>
      <c r="GY19" s="2434"/>
      <c r="GZ19" s="2434"/>
      <c r="HA19" s="2434"/>
      <c r="HB19" s="2434"/>
      <c r="HC19" s="2434"/>
      <c r="HD19" s="2434"/>
      <c r="HE19" s="2434"/>
      <c r="HF19" s="2434"/>
      <c r="HG19" s="2434"/>
      <c r="HH19" s="2434"/>
      <c r="HI19" s="2434"/>
      <c r="HJ19" s="2434"/>
      <c r="HK19" s="2434"/>
      <c r="HL19" s="2434"/>
      <c r="HM19" s="2434"/>
      <c r="HN19" s="2434"/>
      <c r="HO19" s="2434"/>
      <c r="HP19" s="2434"/>
      <c r="HQ19" s="2434"/>
      <c r="HR19" s="2434"/>
      <c r="HS19" s="2434"/>
      <c r="HT19" s="2434"/>
      <c r="HU19" s="2434"/>
      <c r="HV19" s="2434"/>
      <c r="HW19" s="2434"/>
      <c r="HX19" s="2434"/>
      <c r="HY19" s="2434"/>
      <c r="HZ19" s="2434"/>
      <c r="IA19" s="2434"/>
      <c r="IB19" s="2434"/>
      <c r="IC19" s="2434"/>
      <c r="ID19" s="2434"/>
      <c r="IE19" s="2434"/>
      <c r="IF19" s="2434"/>
      <c r="IG19" s="2434"/>
    </row>
    <row r="20" spans="1:241">
      <c r="A20" s="2451"/>
      <c r="B20" s="2436" t="s">
        <v>507</v>
      </c>
      <c r="C20" s="2436"/>
      <c r="D20" s="2436"/>
      <c r="E20" s="2436"/>
      <c r="F20" s="2436"/>
      <c r="G20" s="2453"/>
      <c r="H20" s="2435"/>
      <c r="I20" s="2436"/>
      <c r="J20" s="2436"/>
      <c r="K20" s="2436"/>
      <c r="L20" s="2436"/>
      <c r="M20" s="2436"/>
      <c r="N20" s="245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c r="AS20" s="2434"/>
      <c r="AT20" s="2434"/>
      <c r="AU20" s="2434"/>
      <c r="AV20" s="2434"/>
      <c r="AW20" s="2434"/>
      <c r="AX20" s="2434"/>
      <c r="AY20" s="2434"/>
      <c r="AZ20" s="2434"/>
      <c r="BA20" s="2434"/>
      <c r="BB20" s="2434"/>
      <c r="BC20" s="2434"/>
      <c r="BD20" s="2434"/>
      <c r="BE20" s="2434"/>
      <c r="BF20" s="2434"/>
      <c r="BG20" s="2434"/>
      <c r="BH20" s="2434"/>
      <c r="BI20" s="2434"/>
      <c r="BJ20" s="2434"/>
      <c r="BK20" s="2434"/>
      <c r="BL20" s="2434"/>
      <c r="BM20" s="2434"/>
      <c r="BN20" s="2434"/>
      <c r="BO20" s="2434"/>
      <c r="BP20" s="2434"/>
      <c r="BQ20" s="2434"/>
      <c r="BR20" s="2434"/>
      <c r="BS20" s="2434"/>
      <c r="BT20" s="2434"/>
      <c r="BU20" s="2434"/>
      <c r="BV20" s="2434"/>
      <c r="BW20" s="2434"/>
      <c r="BX20" s="2434"/>
      <c r="BY20" s="2434"/>
      <c r="BZ20" s="2434"/>
      <c r="CA20" s="2434"/>
      <c r="CB20" s="2434"/>
      <c r="CC20" s="2434"/>
      <c r="CD20" s="2434"/>
      <c r="CE20" s="2434"/>
      <c r="CF20" s="2434"/>
      <c r="CG20" s="2434"/>
      <c r="CH20" s="2434"/>
      <c r="CI20" s="2434"/>
      <c r="CJ20" s="2434"/>
      <c r="CK20" s="2434"/>
      <c r="CL20" s="2434"/>
      <c r="CM20" s="2434"/>
      <c r="CN20" s="2434"/>
      <c r="CO20" s="2434"/>
      <c r="CP20" s="2434"/>
      <c r="CQ20" s="2434"/>
      <c r="CR20" s="2434"/>
      <c r="CS20" s="2434"/>
      <c r="CT20" s="2434"/>
      <c r="CU20" s="2434"/>
      <c r="CV20" s="2434"/>
      <c r="CW20" s="2434"/>
      <c r="CX20" s="2434"/>
      <c r="CY20" s="2434"/>
      <c r="CZ20" s="2434"/>
      <c r="DA20" s="2434"/>
      <c r="DB20" s="2434"/>
      <c r="DC20" s="2434"/>
      <c r="DD20" s="2434"/>
      <c r="DE20" s="2434"/>
      <c r="DF20" s="2434"/>
      <c r="DG20" s="2434"/>
      <c r="DH20" s="2434"/>
      <c r="DI20" s="2434"/>
      <c r="DJ20" s="2434"/>
      <c r="DK20" s="2434"/>
      <c r="DL20" s="2434"/>
      <c r="DM20" s="2434"/>
      <c r="DN20" s="2434"/>
      <c r="DO20" s="2434"/>
      <c r="DP20" s="2434"/>
      <c r="DQ20" s="2434"/>
      <c r="DR20" s="2434"/>
      <c r="DS20" s="2434"/>
      <c r="DT20" s="2434"/>
      <c r="DU20" s="2434"/>
      <c r="DV20" s="2434"/>
      <c r="DW20" s="2434"/>
      <c r="DX20" s="2434"/>
      <c r="DY20" s="2434"/>
      <c r="DZ20" s="2434"/>
      <c r="EA20" s="2434"/>
      <c r="EB20" s="2434"/>
      <c r="EC20" s="2434"/>
      <c r="ED20" s="2434"/>
      <c r="EE20" s="2434"/>
      <c r="EF20" s="2434"/>
      <c r="EG20" s="2434"/>
      <c r="EH20" s="2434"/>
      <c r="EI20" s="2434"/>
      <c r="EJ20" s="2434"/>
      <c r="EK20" s="2434"/>
      <c r="EL20" s="2434"/>
      <c r="EM20" s="2434"/>
      <c r="EN20" s="2434"/>
      <c r="EO20" s="2434"/>
      <c r="EP20" s="2434"/>
      <c r="EQ20" s="2434"/>
      <c r="ER20" s="2434"/>
      <c r="ES20" s="2434"/>
      <c r="ET20" s="2434"/>
      <c r="EU20" s="2434"/>
      <c r="EV20" s="2434"/>
      <c r="EW20" s="2434"/>
      <c r="EX20" s="2434"/>
      <c r="EY20" s="2434"/>
      <c r="EZ20" s="2434"/>
      <c r="FA20" s="2434"/>
      <c r="FB20" s="2434"/>
      <c r="FC20" s="2434"/>
      <c r="FD20" s="2434"/>
      <c r="FE20" s="2434"/>
      <c r="FF20" s="2434"/>
      <c r="FG20" s="2434"/>
      <c r="FH20" s="2434"/>
      <c r="FI20" s="2434"/>
      <c r="FJ20" s="2434"/>
      <c r="FK20" s="2434"/>
      <c r="FL20" s="2434"/>
      <c r="FM20" s="2434"/>
      <c r="FN20" s="2434"/>
      <c r="FO20" s="2434"/>
      <c r="FP20" s="2434"/>
      <c r="FQ20" s="2434"/>
      <c r="FR20" s="2434"/>
      <c r="FS20" s="2434"/>
      <c r="FT20" s="2434"/>
      <c r="FU20" s="2434"/>
      <c r="FV20" s="2434"/>
      <c r="FW20" s="2434"/>
      <c r="FX20" s="2434"/>
      <c r="FY20" s="2434"/>
      <c r="FZ20" s="2434"/>
      <c r="GA20" s="2434"/>
      <c r="GB20" s="2434"/>
      <c r="GC20" s="2434"/>
      <c r="GD20" s="2434"/>
      <c r="GE20" s="2434"/>
      <c r="GF20" s="2434"/>
      <c r="GG20" s="2434"/>
      <c r="GH20" s="2434"/>
      <c r="GI20" s="2434"/>
      <c r="GJ20" s="2434"/>
      <c r="GK20" s="2434"/>
      <c r="GL20" s="2434"/>
      <c r="GM20" s="2434"/>
      <c r="GN20" s="2434"/>
      <c r="GO20" s="2434"/>
      <c r="GP20" s="2434"/>
      <c r="GQ20" s="2434"/>
      <c r="GR20" s="2434"/>
      <c r="GS20" s="2434"/>
      <c r="GT20" s="2434"/>
      <c r="GU20" s="2434"/>
      <c r="GV20" s="2434"/>
      <c r="GW20" s="2434"/>
      <c r="GX20" s="2434"/>
      <c r="GY20" s="2434"/>
      <c r="GZ20" s="2434"/>
      <c r="HA20" s="2434"/>
      <c r="HB20" s="2434"/>
      <c r="HC20" s="2434"/>
      <c r="HD20" s="2434"/>
      <c r="HE20" s="2434"/>
      <c r="HF20" s="2434"/>
      <c r="HG20" s="2434"/>
      <c r="HH20" s="2434"/>
      <c r="HI20" s="2434"/>
      <c r="HJ20" s="2434"/>
      <c r="HK20" s="2434"/>
      <c r="HL20" s="2434"/>
      <c r="HM20" s="2434"/>
      <c r="HN20" s="2434"/>
      <c r="HO20" s="2434"/>
      <c r="HP20" s="2434"/>
      <c r="HQ20" s="2434"/>
      <c r="HR20" s="2434"/>
      <c r="HS20" s="2434"/>
      <c r="HT20" s="2434"/>
      <c r="HU20" s="2434"/>
      <c r="HV20" s="2434"/>
      <c r="HW20" s="2434"/>
      <c r="HX20" s="2434"/>
      <c r="HY20" s="2434"/>
      <c r="HZ20" s="2434"/>
      <c r="IA20" s="2434"/>
      <c r="IB20" s="2434"/>
      <c r="IC20" s="2434"/>
      <c r="ID20" s="2434"/>
      <c r="IE20" s="2434"/>
      <c r="IF20" s="2434"/>
      <c r="IG20" s="2434"/>
    </row>
    <row r="21" spans="1:241">
      <c r="A21" s="2451">
        <v>1</v>
      </c>
      <c r="B21" s="2436" t="s">
        <v>508</v>
      </c>
      <c r="C21" s="362">
        <v>-25621216</v>
      </c>
      <c r="D21" s="362"/>
      <c r="E21" s="362">
        <v>71461774</v>
      </c>
      <c r="F21" s="362">
        <v>-31656295</v>
      </c>
      <c r="G21" s="320">
        <v>12414660</v>
      </c>
      <c r="H21" s="447">
        <v>65082193</v>
      </c>
      <c r="I21" s="362">
        <v>0</v>
      </c>
      <c r="J21" s="362">
        <v>59240270</v>
      </c>
      <c r="K21" s="362">
        <v>16488823</v>
      </c>
      <c r="L21" s="2458"/>
      <c r="M21" s="362">
        <f>+E21-J21-K21</f>
        <v>-4267319</v>
      </c>
      <c r="N21" s="2454">
        <v>1</v>
      </c>
      <c r="O21" s="2434"/>
      <c r="P21" s="451"/>
      <c r="Q21" s="451"/>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c r="AS21" s="2434"/>
      <c r="AT21" s="2434"/>
      <c r="AU21" s="2434"/>
      <c r="AV21" s="2434"/>
      <c r="AW21" s="2434"/>
      <c r="AX21" s="2434"/>
      <c r="AY21" s="2434"/>
      <c r="AZ21" s="2434"/>
      <c r="BA21" s="2434"/>
      <c r="BB21" s="2434"/>
      <c r="BC21" s="2434"/>
      <c r="BD21" s="2434"/>
      <c r="BE21" s="2434"/>
      <c r="BF21" s="2434"/>
      <c r="BG21" s="2434"/>
      <c r="BH21" s="2434"/>
      <c r="BI21" s="2434"/>
      <c r="BJ21" s="2434"/>
      <c r="BK21" s="2434"/>
      <c r="BL21" s="2434"/>
      <c r="BM21" s="2434"/>
      <c r="BN21" s="2434"/>
      <c r="BO21" s="2434"/>
      <c r="BP21" s="2434"/>
      <c r="BQ21" s="2434"/>
      <c r="BR21" s="2434"/>
      <c r="BS21" s="2434"/>
      <c r="BT21" s="2434"/>
      <c r="BU21" s="2434"/>
      <c r="BV21" s="2434"/>
      <c r="BW21" s="2434"/>
      <c r="BX21" s="2434"/>
      <c r="BY21" s="2434"/>
      <c r="BZ21" s="2434"/>
      <c r="CA21" s="2434"/>
      <c r="CB21" s="2434"/>
      <c r="CC21" s="2434"/>
      <c r="CD21" s="2434"/>
      <c r="CE21" s="2434"/>
      <c r="CF21" s="2434"/>
      <c r="CG21" s="2434"/>
      <c r="CH21" s="2434"/>
      <c r="CI21" s="2434"/>
      <c r="CJ21" s="2434"/>
      <c r="CK21" s="2434"/>
      <c r="CL21" s="2434"/>
      <c r="CM21" s="2434"/>
      <c r="CN21" s="2434"/>
      <c r="CO21" s="2434"/>
      <c r="CP21" s="2434"/>
      <c r="CQ21" s="2434"/>
      <c r="CR21" s="2434"/>
      <c r="CS21" s="2434"/>
      <c r="CT21" s="2434"/>
      <c r="CU21" s="2434"/>
      <c r="CV21" s="2434"/>
      <c r="CW21" s="2434"/>
      <c r="CX21" s="2434"/>
      <c r="CY21" s="2434"/>
      <c r="CZ21" s="2434"/>
      <c r="DA21" s="2434"/>
      <c r="DB21" s="2434"/>
      <c r="DC21" s="2434"/>
      <c r="DD21" s="2434"/>
      <c r="DE21" s="2434"/>
      <c r="DF21" s="2434"/>
      <c r="DG21" s="2434"/>
      <c r="DH21" s="2434"/>
      <c r="DI21" s="2434"/>
      <c r="DJ21" s="2434"/>
      <c r="DK21" s="2434"/>
      <c r="DL21" s="2434"/>
      <c r="DM21" s="2434"/>
      <c r="DN21" s="2434"/>
      <c r="DO21" s="2434"/>
      <c r="DP21" s="2434"/>
      <c r="DQ21" s="2434"/>
      <c r="DR21" s="2434"/>
      <c r="DS21" s="2434"/>
      <c r="DT21" s="2434"/>
      <c r="DU21" s="2434"/>
      <c r="DV21" s="2434"/>
      <c r="DW21" s="2434"/>
      <c r="DX21" s="2434"/>
      <c r="DY21" s="2434"/>
      <c r="DZ21" s="2434"/>
      <c r="EA21" s="2434"/>
      <c r="EB21" s="2434"/>
      <c r="EC21" s="2434"/>
      <c r="ED21" s="2434"/>
      <c r="EE21" s="2434"/>
      <c r="EF21" s="2434"/>
      <c r="EG21" s="2434"/>
      <c r="EH21" s="2434"/>
      <c r="EI21" s="2434"/>
      <c r="EJ21" s="2434"/>
      <c r="EK21" s="2434"/>
      <c r="EL21" s="2434"/>
      <c r="EM21" s="2434"/>
      <c r="EN21" s="2434"/>
      <c r="EO21" s="2434"/>
      <c r="EP21" s="2434"/>
      <c r="EQ21" s="2434"/>
      <c r="ER21" s="2434"/>
      <c r="ES21" s="2434"/>
      <c r="ET21" s="2434"/>
      <c r="EU21" s="2434"/>
      <c r="EV21" s="2434"/>
      <c r="EW21" s="2434"/>
      <c r="EX21" s="2434"/>
      <c r="EY21" s="2434"/>
      <c r="EZ21" s="2434"/>
      <c r="FA21" s="2434"/>
      <c r="FB21" s="2434"/>
      <c r="FC21" s="2434"/>
      <c r="FD21" s="2434"/>
      <c r="FE21" s="2434"/>
      <c r="FF21" s="2434"/>
      <c r="FG21" s="2434"/>
      <c r="FH21" s="2434"/>
      <c r="FI21" s="2434"/>
      <c r="FJ21" s="2434"/>
      <c r="FK21" s="2434"/>
      <c r="FL21" s="2434"/>
      <c r="FM21" s="2434"/>
      <c r="FN21" s="2434"/>
      <c r="FO21" s="2434"/>
      <c r="FP21" s="2434"/>
      <c r="FQ21" s="2434"/>
      <c r="FR21" s="2434"/>
      <c r="FS21" s="2434"/>
      <c r="FT21" s="2434"/>
      <c r="FU21" s="2434"/>
      <c r="FV21" s="2434"/>
      <c r="FW21" s="2434"/>
      <c r="FX21" s="2434"/>
      <c r="FY21" s="2434"/>
      <c r="FZ21" s="2434"/>
      <c r="GA21" s="2434"/>
      <c r="GB21" s="2434"/>
      <c r="GC21" s="2434"/>
      <c r="GD21" s="2434"/>
      <c r="GE21" s="2434"/>
      <c r="GF21" s="2434"/>
      <c r="GG21" s="2434"/>
      <c r="GH21" s="2434"/>
      <c r="GI21" s="2434"/>
      <c r="GJ21" s="2434"/>
      <c r="GK21" s="2434"/>
      <c r="GL21" s="2434"/>
      <c r="GM21" s="2434"/>
      <c r="GN21" s="2434"/>
      <c r="GO21" s="2434"/>
      <c r="GP21" s="2434"/>
      <c r="GQ21" s="2434"/>
      <c r="GR21" s="2434"/>
      <c r="GS21" s="2434"/>
      <c r="GT21" s="2434"/>
      <c r="GU21" s="2434"/>
      <c r="GV21" s="2434"/>
      <c r="GW21" s="2434"/>
      <c r="GX21" s="2434"/>
      <c r="GY21" s="2434"/>
      <c r="GZ21" s="2434"/>
      <c r="HA21" s="2434"/>
      <c r="HB21" s="2434"/>
      <c r="HC21" s="2434"/>
      <c r="HD21" s="2434"/>
      <c r="HE21" s="2434"/>
      <c r="HF21" s="2434"/>
      <c r="HG21" s="2434"/>
      <c r="HH21" s="2434"/>
      <c r="HI21" s="2434"/>
      <c r="HJ21" s="2434"/>
      <c r="HK21" s="2434"/>
      <c r="HL21" s="2434"/>
      <c r="HM21" s="2434"/>
      <c r="HN21" s="2434"/>
      <c r="HO21" s="2434"/>
      <c r="HP21" s="2434"/>
      <c r="HQ21" s="2434"/>
      <c r="HR21" s="2434"/>
      <c r="HS21" s="2434"/>
      <c r="HT21" s="2434"/>
      <c r="HU21" s="2434"/>
      <c r="HV21" s="2434"/>
      <c r="HW21" s="2434"/>
      <c r="HX21" s="2434"/>
      <c r="HY21" s="2434"/>
      <c r="HZ21" s="2434"/>
      <c r="IA21" s="2434"/>
      <c r="IB21" s="2434"/>
      <c r="IC21" s="2434"/>
      <c r="ID21" s="2434"/>
      <c r="IE21" s="2434"/>
      <c r="IF21" s="2434"/>
      <c r="IG21" s="2434"/>
    </row>
    <row r="22" spans="1:241">
      <c r="A22" s="2451">
        <v>2</v>
      </c>
      <c r="B22" s="2436" t="s">
        <v>509</v>
      </c>
      <c r="C22" s="357">
        <v>253231</v>
      </c>
      <c r="D22" s="362"/>
      <c r="E22" s="357">
        <f>28350449-3939947</f>
        <v>24410502</v>
      </c>
      <c r="F22" s="357">
        <f>27434922</f>
        <v>27434922</v>
      </c>
      <c r="G22" s="321">
        <f>246417-3939947</f>
        <v>-3693530</v>
      </c>
      <c r="H22" s="403">
        <v>922341</v>
      </c>
      <c r="I22" s="362">
        <v>0</v>
      </c>
      <c r="J22" s="357">
        <v>20584636</v>
      </c>
      <c r="K22" s="357">
        <v>3825866</v>
      </c>
      <c r="L22" s="2460"/>
      <c r="M22" s="362">
        <f>+E22-J22-K22</f>
        <v>0</v>
      </c>
      <c r="N22" s="2454">
        <v>2</v>
      </c>
      <c r="O22" s="2434"/>
      <c r="P22" s="451"/>
      <c r="Q22" s="451"/>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c r="AS22" s="2434"/>
      <c r="AT22" s="2434"/>
      <c r="AU22" s="2434"/>
      <c r="AV22" s="2434"/>
      <c r="AW22" s="2434"/>
      <c r="AX22" s="2434"/>
      <c r="AY22" s="2434"/>
      <c r="AZ22" s="2434"/>
      <c r="BA22" s="2434"/>
      <c r="BB22" s="2434"/>
      <c r="BC22" s="2434"/>
      <c r="BD22" s="2434"/>
      <c r="BE22" s="2434"/>
      <c r="BF22" s="2434"/>
      <c r="BG22" s="2434"/>
      <c r="BH22" s="2434"/>
      <c r="BI22" s="2434"/>
      <c r="BJ22" s="2434"/>
      <c r="BK22" s="2434"/>
      <c r="BL22" s="2434"/>
      <c r="BM22" s="2434"/>
      <c r="BN22" s="2434"/>
      <c r="BO22" s="2434"/>
      <c r="BP22" s="2434"/>
      <c r="BQ22" s="2434"/>
      <c r="BR22" s="2434"/>
      <c r="BS22" s="2434"/>
      <c r="BT22" s="2434"/>
      <c r="BU22" s="2434"/>
      <c r="BV22" s="2434"/>
      <c r="BW22" s="2434"/>
      <c r="BX22" s="2434"/>
      <c r="BY22" s="2434"/>
      <c r="BZ22" s="2434"/>
      <c r="CA22" s="2434"/>
      <c r="CB22" s="2434"/>
      <c r="CC22" s="2434"/>
      <c r="CD22" s="2434"/>
      <c r="CE22" s="2434"/>
      <c r="CF22" s="2434"/>
      <c r="CG22" s="2434"/>
      <c r="CH22" s="2434"/>
      <c r="CI22" s="2434"/>
      <c r="CJ22" s="2434"/>
      <c r="CK22" s="2434"/>
      <c r="CL22" s="2434"/>
      <c r="CM22" s="2434"/>
      <c r="CN22" s="2434"/>
      <c r="CO22" s="2434"/>
      <c r="CP22" s="2434"/>
      <c r="CQ22" s="2434"/>
      <c r="CR22" s="2434"/>
      <c r="CS22" s="2434"/>
      <c r="CT22" s="2434"/>
      <c r="CU22" s="2434"/>
      <c r="CV22" s="2434"/>
      <c r="CW22" s="2434"/>
      <c r="CX22" s="2434"/>
      <c r="CY22" s="2434"/>
      <c r="CZ22" s="2434"/>
      <c r="DA22" s="2434"/>
      <c r="DB22" s="2434"/>
      <c r="DC22" s="2434"/>
      <c r="DD22" s="2434"/>
      <c r="DE22" s="2434"/>
      <c r="DF22" s="2434"/>
      <c r="DG22" s="2434"/>
      <c r="DH22" s="2434"/>
      <c r="DI22" s="2434"/>
      <c r="DJ22" s="2434"/>
      <c r="DK22" s="2434"/>
      <c r="DL22" s="2434"/>
      <c r="DM22" s="2434"/>
      <c r="DN22" s="2434"/>
      <c r="DO22" s="2434"/>
      <c r="DP22" s="2434"/>
      <c r="DQ22" s="2434"/>
      <c r="DR22" s="2434"/>
      <c r="DS22" s="2434"/>
      <c r="DT22" s="2434"/>
      <c r="DU22" s="2434"/>
      <c r="DV22" s="2434"/>
      <c r="DW22" s="2434"/>
      <c r="DX22" s="2434"/>
      <c r="DY22" s="2434"/>
      <c r="DZ22" s="2434"/>
      <c r="EA22" s="2434"/>
      <c r="EB22" s="2434"/>
      <c r="EC22" s="2434"/>
      <c r="ED22" s="2434"/>
      <c r="EE22" s="2434"/>
      <c r="EF22" s="2434"/>
      <c r="EG22" s="2434"/>
      <c r="EH22" s="2434"/>
      <c r="EI22" s="2434"/>
      <c r="EJ22" s="2434"/>
      <c r="EK22" s="2434"/>
      <c r="EL22" s="2434"/>
      <c r="EM22" s="2434"/>
      <c r="EN22" s="2434"/>
      <c r="EO22" s="2434"/>
      <c r="EP22" s="2434"/>
      <c r="EQ22" s="2434"/>
      <c r="ER22" s="2434"/>
      <c r="ES22" s="2434"/>
      <c r="ET22" s="2434"/>
      <c r="EU22" s="2434"/>
      <c r="EV22" s="2434"/>
      <c r="EW22" s="2434"/>
      <c r="EX22" s="2434"/>
      <c r="EY22" s="2434"/>
      <c r="EZ22" s="2434"/>
      <c r="FA22" s="2434"/>
      <c r="FB22" s="2434"/>
      <c r="FC22" s="2434"/>
      <c r="FD22" s="2434"/>
      <c r="FE22" s="2434"/>
      <c r="FF22" s="2434"/>
      <c r="FG22" s="2434"/>
      <c r="FH22" s="2434"/>
      <c r="FI22" s="2434"/>
      <c r="FJ22" s="2434"/>
      <c r="FK22" s="2434"/>
      <c r="FL22" s="2434"/>
      <c r="FM22" s="2434"/>
      <c r="FN22" s="2434"/>
      <c r="FO22" s="2434"/>
      <c r="FP22" s="2434"/>
      <c r="FQ22" s="2434"/>
      <c r="FR22" s="2434"/>
      <c r="FS22" s="2434"/>
      <c r="FT22" s="2434"/>
      <c r="FU22" s="2434"/>
      <c r="FV22" s="2434"/>
      <c r="FW22" s="2434"/>
      <c r="FX22" s="2434"/>
      <c r="FY22" s="2434"/>
      <c r="FZ22" s="2434"/>
      <c r="GA22" s="2434"/>
      <c r="GB22" s="2434"/>
      <c r="GC22" s="2434"/>
      <c r="GD22" s="2434"/>
      <c r="GE22" s="2434"/>
      <c r="GF22" s="2434"/>
      <c r="GG22" s="2434"/>
      <c r="GH22" s="2434"/>
      <c r="GI22" s="2434"/>
      <c r="GJ22" s="2434"/>
      <c r="GK22" s="2434"/>
      <c r="GL22" s="2434"/>
      <c r="GM22" s="2434"/>
      <c r="GN22" s="2434"/>
      <c r="GO22" s="2434"/>
      <c r="GP22" s="2434"/>
      <c r="GQ22" s="2434"/>
      <c r="GR22" s="2434"/>
      <c r="GS22" s="2434"/>
      <c r="GT22" s="2434"/>
      <c r="GU22" s="2434"/>
      <c r="GV22" s="2434"/>
      <c r="GW22" s="2434"/>
      <c r="GX22" s="2434"/>
      <c r="GY22" s="2434"/>
      <c r="GZ22" s="2434"/>
      <c r="HA22" s="2434"/>
      <c r="HB22" s="2434"/>
      <c r="HC22" s="2434"/>
      <c r="HD22" s="2434"/>
      <c r="HE22" s="2434"/>
      <c r="HF22" s="2434"/>
      <c r="HG22" s="2434"/>
      <c r="HH22" s="2434"/>
      <c r="HI22" s="2434"/>
      <c r="HJ22" s="2434"/>
      <c r="HK22" s="2434"/>
      <c r="HL22" s="2434"/>
      <c r="HM22" s="2434"/>
      <c r="HN22" s="2434"/>
      <c r="HO22" s="2434"/>
      <c r="HP22" s="2434"/>
      <c r="HQ22" s="2434"/>
      <c r="HR22" s="2434"/>
      <c r="HS22" s="2434"/>
      <c r="HT22" s="2434"/>
      <c r="HU22" s="2434"/>
      <c r="HV22" s="2434"/>
      <c r="HW22" s="2434"/>
      <c r="HX22" s="2434"/>
      <c r="HY22" s="2434"/>
      <c r="HZ22" s="2434"/>
      <c r="IA22" s="2434"/>
      <c r="IB22" s="2434"/>
      <c r="IC22" s="2434"/>
      <c r="ID22" s="2434"/>
      <c r="IE22" s="2434"/>
      <c r="IF22" s="2434"/>
      <c r="IG22" s="2434"/>
    </row>
    <row r="23" spans="1:241">
      <c r="A23" s="2451">
        <v>3</v>
      </c>
      <c r="B23" s="2436" t="s">
        <v>510</v>
      </c>
      <c r="C23" s="357">
        <v>-10283</v>
      </c>
      <c r="D23" s="357"/>
      <c r="E23" s="357"/>
      <c r="F23" s="357">
        <v>432531</v>
      </c>
      <c r="G23" s="321">
        <f>-15336-430353</f>
        <v>-445689</v>
      </c>
      <c r="H23" s="403">
        <f>+C23+E23-F23-G23</f>
        <v>2875</v>
      </c>
      <c r="I23" s="357">
        <v>0</v>
      </c>
      <c r="J23" s="357"/>
      <c r="K23" s="357"/>
      <c r="L23" s="2460"/>
      <c r="M23" s="357"/>
      <c r="N23" s="2454">
        <v>3</v>
      </c>
      <c r="O23" s="2434"/>
      <c r="P23" s="451"/>
      <c r="Q23" s="451"/>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c r="AS23" s="2434"/>
      <c r="AT23" s="2434"/>
      <c r="AU23" s="2434"/>
      <c r="AV23" s="2434"/>
      <c r="AW23" s="2434"/>
      <c r="AX23" s="2434"/>
      <c r="AY23" s="2434"/>
      <c r="AZ23" s="2434"/>
      <c r="BA23" s="2434"/>
      <c r="BB23" s="2434"/>
      <c r="BC23" s="2434"/>
      <c r="BD23" s="2434"/>
      <c r="BE23" s="2434"/>
      <c r="BF23" s="2434"/>
      <c r="BG23" s="2434"/>
      <c r="BH23" s="2434"/>
      <c r="BI23" s="2434"/>
      <c r="BJ23" s="2434"/>
      <c r="BK23" s="2434"/>
      <c r="BL23" s="2434"/>
      <c r="BM23" s="2434"/>
      <c r="BN23" s="2434"/>
      <c r="BO23" s="2434"/>
      <c r="BP23" s="2434"/>
      <c r="BQ23" s="2434"/>
      <c r="BR23" s="2434"/>
      <c r="BS23" s="2434"/>
      <c r="BT23" s="2434"/>
      <c r="BU23" s="2434"/>
      <c r="BV23" s="2434"/>
      <c r="BW23" s="2434"/>
      <c r="BX23" s="2434"/>
      <c r="BY23" s="2434"/>
      <c r="BZ23" s="2434"/>
      <c r="CA23" s="2434"/>
      <c r="CB23" s="2434"/>
      <c r="CC23" s="2434"/>
      <c r="CD23" s="2434"/>
      <c r="CE23" s="2434"/>
      <c r="CF23" s="2434"/>
      <c r="CG23" s="2434"/>
      <c r="CH23" s="2434"/>
      <c r="CI23" s="2434"/>
      <c r="CJ23" s="2434"/>
      <c r="CK23" s="2434"/>
      <c r="CL23" s="2434"/>
      <c r="CM23" s="2434"/>
      <c r="CN23" s="2434"/>
      <c r="CO23" s="2434"/>
      <c r="CP23" s="2434"/>
      <c r="CQ23" s="2434"/>
      <c r="CR23" s="2434"/>
      <c r="CS23" s="2434"/>
      <c r="CT23" s="2434"/>
      <c r="CU23" s="2434"/>
      <c r="CV23" s="2434"/>
      <c r="CW23" s="2434"/>
      <c r="CX23" s="2434"/>
      <c r="CY23" s="2434"/>
      <c r="CZ23" s="2434"/>
      <c r="DA23" s="2434"/>
      <c r="DB23" s="2434"/>
      <c r="DC23" s="2434"/>
      <c r="DD23" s="2434"/>
      <c r="DE23" s="2434"/>
      <c r="DF23" s="2434"/>
      <c r="DG23" s="2434"/>
      <c r="DH23" s="2434"/>
      <c r="DI23" s="2434"/>
      <c r="DJ23" s="2434"/>
      <c r="DK23" s="2434"/>
      <c r="DL23" s="2434"/>
      <c r="DM23" s="2434"/>
      <c r="DN23" s="2434"/>
      <c r="DO23" s="2434"/>
      <c r="DP23" s="2434"/>
      <c r="DQ23" s="2434"/>
      <c r="DR23" s="2434"/>
      <c r="DS23" s="2434"/>
      <c r="DT23" s="2434"/>
      <c r="DU23" s="2434"/>
      <c r="DV23" s="2434"/>
      <c r="DW23" s="2434"/>
      <c r="DX23" s="2434"/>
      <c r="DY23" s="2434"/>
      <c r="DZ23" s="2434"/>
      <c r="EA23" s="2434"/>
      <c r="EB23" s="2434"/>
      <c r="EC23" s="2434"/>
      <c r="ED23" s="2434"/>
      <c r="EE23" s="2434"/>
      <c r="EF23" s="2434"/>
      <c r="EG23" s="2434"/>
      <c r="EH23" s="2434"/>
      <c r="EI23" s="2434"/>
      <c r="EJ23" s="2434"/>
      <c r="EK23" s="2434"/>
      <c r="EL23" s="2434"/>
      <c r="EM23" s="2434"/>
      <c r="EN23" s="2434"/>
      <c r="EO23" s="2434"/>
      <c r="EP23" s="2434"/>
      <c r="EQ23" s="2434"/>
      <c r="ER23" s="2434"/>
      <c r="ES23" s="2434"/>
      <c r="ET23" s="2434"/>
      <c r="EU23" s="2434"/>
      <c r="EV23" s="2434"/>
      <c r="EW23" s="2434"/>
      <c r="EX23" s="2434"/>
      <c r="EY23" s="2434"/>
      <c r="EZ23" s="2434"/>
      <c r="FA23" s="2434"/>
      <c r="FB23" s="2434"/>
      <c r="FC23" s="2434"/>
      <c r="FD23" s="2434"/>
      <c r="FE23" s="2434"/>
      <c r="FF23" s="2434"/>
      <c r="FG23" s="2434"/>
      <c r="FH23" s="2434"/>
      <c r="FI23" s="2434"/>
      <c r="FJ23" s="2434"/>
      <c r="FK23" s="2434"/>
      <c r="FL23" s="2434"/>
      <c r="FM23" s="2434"/>
      <c r="FN23" s="2434"/>
      <c r="FO23" s="2434"/>
      <c r="FP23" s="2434"/>
      <c r="FQ23" s="2434"/>
      <c r="FR23" s="2434"/>
      <c r="FS23" s="2434"/>
      <c r="FT23" s="2434"/>
      <c r="FU23" s="2434"/>
      <c r="FV23" s="2434"/>
      <c r="FW23" s="2434"/>
      <c r="FX23" s="2434"/>
      <c r="FY23" s="2434"/>
      <c r="FZ23" s="2434"/>
      <c r="GA23" s="2434"/>
      <c r="GB23" s="2434"/>
      <c r="GC23" s="2434"/>
      <c r="GD23" s="2434"/>
      <c r="GE23" s="2434"/>
      <c r="GF23" s="2434"/>
      <c r="GG23" s="2434"/>
      <c r="GH23" s="2434"/>
      <c r="GI23" s="2434"/>
      <c r="GJ23" s="2434"/>
      <c r="GK23" s="2434"/>
      <c r="GL23" s="2434"/>
      <c r="GM23" s="2434"/>
      <c r="GN23" s="2434"/>
      <c r="GO23" s="2434"/>
      <c r="GP23" s="2434"/>
      <c r="GQ23" s="2434"/>
      <c r="GR23" s="2434"/>
      <c r="GS23" s="2434"/>
      <c r="GT23" s="2434"/>
      <c r="GU23" s="2434"/>
      <c r="GV23" s="2434"/>
      <c r="GW23" s="2434"/>
      <c r="GX23" s="2434"/>
      <c r="GY23" s="2434"/>
      <c r="GZ23" s="2434"/>
      <c r="HA23" s="2434"/>
      <c r="HB23" s="2434"/>
      <c r="HC23" s="2434"/>
      <c r="HD23" s="2434"/>
      <c r="HE23" s="2434"/>
      <c r="HF23" s="2434"/>
      <c r="HG23" s="2434"/>
      <c r="HH23" s="2434"/>
      <c r="HI23" s="2434"/>
      <c r="HJ23" s="2434"/>
      <c r="HK23" s="2434"/>
      <c r="HL23" s="2434"/>
      <c r="HM23" s="2434"/>
      <c r="HN23" s="2434"/>
      <c r="HO23" s="2434"/>
      <c r="HP23" s="2434"/>
      <c r="HQ23" s="2434"/>
      <c r="HR23" s="2434"/>
      <c r="HS23" s="2434"/>
      <c r="HT23" s="2434"/>
      <c r="HU23" s="2434"/>
      <c r="HV23" s="2434"/>
      <c r="HW23" s="2434"/>
      <c r="HX23" s="2434"/>
      <c r="HY23" s="2434"/>
      <c r="HZ23" s="2434"/>
      <c r="IA23" s="2434"/>
      <c r="IB23" s="2434"/>
      <c r="IC23" s="2434"/>
      <c r="ID23" s="2434"/>
      <c r="IE23" s="2434"/>
      <c r="IF23" s="2434"/>
      <c r="IG23" s="2434"/>
    </row>
    <row r="24" spans="1:241">
      <c r="A24" s="2451">
        <v>4</v>
      </c>
      <c r="B24" s="2436" t="s">
        <v>511</v>
      </c>
      <c r="C24" s="357"/>
      <c r="D24" s="357"/>
      <c r="E24" s="357"/>
      <c r="F24" s="357"/>
      <c r="G24" s="321"/>
      <c r="H24" s="403"/>
      <c r="I24" s="357"/>
      <c r="J24" s="357"/>
      <c r="K24" s="357"/>
      <c r="L24" s="2460"/>
      <c r="M24" s="357"/>
      <c r="N24" s="2454">
        <v>4</v>
      </c>
      <c r="O24" s="2434"/>
      <c r="P24" s="451"/>
      <c r="Q24" s="451"/>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c r="AS24" s="2434"/>
      <c r="AT24" s="2434"/>
      <c r="AU24" s="2434"/>
      <c r="AV24" s="2434"/>
      <c r="AW24" s="2434"/>
      <c r="AX24" s="2434"/>
      <c r="AY24" s="2434"/>
      <c r="AZ24" s="2434"/>
      <c r="BA24" s="2434"/>
      <c r="BB24" s="2434"/>
      <c r="BC24" s="2434"/>
      <c r="BD24" s="2434"/>
      <c r="BE24" s="2434"/>
      <c r="BF24" s="2434"/>
      <c r="BG24" s="2434"/>
      <c r="BH24" s="2434"/>
      <c r="BI24" s="2434"/>
      <c r="BJ24" s="2434"/>
      <c r="BK24" s="2434"/>
      <c r="BL24" s="2434"/>
      <c r="BM24" s="2434"/>
      <c r="BN24" s="2434"/>
      <c r="BO24" s="2434"/>
      <c r="BP24" s="2434"/>
      <c r="BQ24" s="2434"/>
      <c r="BR24" s="2434"/>
      <c r="BS24" s="2434"/>
      <c r="BT24" s="2434"/>
      <c r="BU24" s="2434"/>
      <c r="BV24" s="2434"/>
      <c r="BW24" s="2434"/>
      <c r="BX24" s="2434"/>
      <c r="BY24" s="2434"/>
      <c r="BZ24" s="2434"/>
      <c r="CA24" s="2434"/>
      <c r="CB24" s="2434"/>
      <c r="CC24" s="2434"/>
      <c r="CD24" s="2434"/>
      <c r="CE24" s="2434"/>
      <c r="CF24" s="2434"/>
      <c r="CG24" s="2434"/>
      <c r="CH24" s="2434"/>
      <c r="CI24" s="2434"/>
      <c r="CJ24" s="2434"/>
      <c r="CK24" s="2434"/>
      <c r="CL24" s="2434"/>
      <c r="CM24" s="2434"/>
      <c r="CN24" s="2434"/>
      <c r="CO24" s="2434"/>
      <c r="CP24" s="2434"/>
      <c r="CQ24" s="2434"/>
      <c r="CR24" s="2434"/>
      <c r="CS24" s="2434"/>
      <c r="CT24" s="2434"/>
      <c r="CU24" s="2434"/>
      <c r="CV24" s="2434"/>
      <c r="CW24" s="2434"/>
      <c r="CX24" s="2434"/>
      <c r="CY24" s="2434"/>
      <c r="CZ24" s="2434"/>
      <c r="DA24" s="2434"/>
      <c r="DB24" s="2434"/>
      <c r="DC24" s="2434"/>
      <c r="DD24" s="2434"/>
      <c r="DE24" s="2434"/>
      <c r="DF24" s="2434"/>
      <c r="DG24" s="2434"/>
      <c r="DH24" s="2434"/>
      <c r="DI24" s="2434"/>
      <c r="DJ24" s="2434"/>
      <c r="DK24" s="2434"/>
      <c r="DL24" s="2434"/>
      <c r="DM24" s="2434"/>
      <c r="DN24" s="2434"/>
      <c r="DO24" s="2434"/>
      <c r="DP24" s="2434"/>
      <c r="DQ24" s="2434"/>
      <c r="DR24" s="2434"/>
      <c r="DS24" s="2434"/>
      <c r="DT24" s="2434"/>
      <c r="DU24" s="2434"/>
      <c r="DV24" s="2434"/>
      <c r="DW24" s="2434"/>
      <c r="DX24" s="2434"/>
      <c r="DY24" s="2434"/>
      <c r="DZ24" s="2434"/>
      <c r="EA24" s="2434"/>
      <c r="EB24" s="2434"/>
      <c r="EC24" s="2434"/>
      <c r="ED24" s="2434"/>
      <c r="EE24" s="2434"/>
      <c r="EF24" s="2434"/>
      <c r="EG24" s="2434"/>
      <c r="EH24" s="2434"/>
      <c r="EI24" s="2434"/>
      <c r="EJ24" s="2434"/>
      <c r="EK24" s="2434"/>
      <c r="EL24" s="2434"/>
      <c r="EM24" s="2434"/>
      <c r="EN24" s="2434"/>
      <c r="EO24" s="2434"/>
      <c r="EP24" s="2434"/>
      <c r="EQ24" s="2434"/>
      <c r="ER24" s="2434"/>
      <c r="ES24" s="2434"/>
      <c r="ET24" s="2434"/>
      <c r="EU24" s="2434"/>
      <c r="EV24" s="2434"/>
      <c r="EW24" s="2434"/>
      <c r="EX24" s="2434"/>
      <c r="EY24" s="2434"/>
      <c r="EZ24" s="2434"/>
      <c r="FA24" s="2434"/>
      <c r="FB24" s="2434"/>
      <c r="FC24" s="2434"/>
      <c r="FD24" s="2434"/>
      <c r="FE24" s="2434"/>
      <c r="FF24" s="2434"/>
      <c r="FG24" s="2434"/>
      <c r="FH24" s="2434"/>
      <c r="FI24" s="2434"/>
      <c r="FJ24" s="2434"/>
      <c r="FK24" s="2434"/>
      <c r="FL24" s="2434"/>
      <c r="FM24" s="2434"/>
      <c r="FN24" s="2434"/>
      <c r="FO24" s="2434"/>
      <c r="FP24" s="2434"/>
      <c r="FQ24" s="2434"/>
      <c r="FR24" s="2434"/>
      <c r="FS24" s="2434"/>
      <c r="FT24" s="2434"/>
      <c r="FU24" s="2434"/>
      <c r="FV24" s="2434"/>
      <c r="FW24" s="2434"/>
      <c r="FX24" s="2434"/>
      <c r="FY24" s="2434"/>
      <c r="FZ24" s="2434"/>
      <c r="GA24" s="2434"/>
      <c r="GB24" s="2434"/>
      <c r="GC24" s="2434"/>
      <c r="GD24" s="2434"/>
      <c r="GE24" s="2434"/>
      <c r="GF24" s="2434"/>
      <c r="GG24" s="2434"/>
      <c r="GH24" s="2434"/>
      <c r="GI24" s="2434"/>
      <c r="GJ24" s="2434"/>
      <c r="GK24" s="2434"/>
      <c r="GL24" s="2434"/>
      <c r="GM24" s="2434"/>
      <c r="GN24" s="2434"/>
      <c r="GO24" s="2434"/>
      <c r="GP24" s="2434"/>
      <c r="GQ24" s="2434"/>
      <c r="GR24" s="2434"/>
      <c r="GS24" s="2434"/>
      <c r="GT24" s="2434"/>
      <c r="GU24" s="2434"/>
      <c r="GV24" s="2434"/>
      <c r="GW24" s="2434"/>
      <c r="GX24" s="2434"/>
      <c r="GY24" s="2434"/>
      <c r="GZ24" s="2434"/>
      <c r="HA24" s="2434"/>
      <c r="HB24" s="2434"/>
      <c r="HC24" s="2434"/>
      <c r="HD24" s="2434"/>
      <c r="HE24" s="2434"/>
      <c r="HF24" s="2434"/>
      <c r="HG24" s="2434"/>
      <c r="HH24" s="2434"/>
      <c r="HI24" s="2434"/>
      <c r="HJ24" s="2434"/>
      <c r="HK24" s="2434"/>
      <c r="HL24" s="2434"/>
      <c r="HM24" s="2434"/>
      <c r="HN24" s="2434"/>
      <c r="HO24" s="2434"/>
      <c r="HP24" s="2434"/>
      <c r="HQ24" s="2434"/>
      <c r="HR24" s="2434"/>
      <c r="HS24" s="2434"/>
      <c r="HT24" s="2434"/>
      <c r="HU24" s="2434"/>
      <c r="HV24" s="2434"/>
      <c r="HW24" s="2434"/>
      <c r="HX24" s="2434"/>
      <c r="HY24" s="2434"/>
      <c r="HZ24" s="2434"/>
      <c r="IA24" s="2434"/>
      <c r="IB24" s="2434"/>
      <c r="IC24" s="2434"/>
      <c r="ID24" s="2434"/>
      <c r="IE24" s="2434"/>
      <c r="IF24" s="2434"/>
      <c r="IG24" s="2434"/>
    </row>
    <row r="25" spans="1:241">
      <c r="A25" s="2451">
        <v>5</v>
      </c>
      <c r="B25" s="2436" t="s">
        <v>512</v>
      </c>
      <c r="C25" s="304">
        <f t="shared" ref="C25:G25" si="0">SUM(C21:C24)</f>
        <v>-25378268</v>
      </c>
      <c r="D25" s="304">
        <f t="shared" si="0"/>
        <v>0</v>
      </c>
      <c r="E25" s="304">
        <f t="shared" si="0"/>
        <v>95872276</v>
      </c>
      <c r="F25" s="304">
        <f t="shared" si="0"/>
        <v>-3788842</v>
      </c>
      <c r="G25" s="303">
        <f t="shared" si="0"/>
        <v>8275441</v>
      </c>
      <c r="H25" s="407">
        <f t="shared" ref="H25:K25" si="1">SUM(H21:H24)</f>
        <v>66007409</v>
      </c>
      <c r="I25" s="304">
        <f t="shared" si="1"/>
        <v>0</v>
      </c>
      <c r="J25" s="304">
        <f t="shared" si="1"/>
        <v>79824906</v>
      </c>
      <c r="K25" s="304">
        <f t="shared" si="1"/>
        <v>20314689</v>
      </c>
      <c r="L25" s="2462">
        <v>0</v>
      </c>
      <c r="M25" s="304">
        <f t="shared" ref="M25" si="2">SUM(M21:M24)</f>
        <v>-4267319</v>
      </c>
      <c r="N25" s="2454">
        <v>5</v>
      </c>
      <c r="O25" s="2434"/>
      <c r="P25" s="451"/>
      <c r="Q25" s="451"/>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c r="AS25" s="2434"/>
      <c r="AT25" s="2434"/>
      <c r="AU25" s="2434"/>
      <c r="AV25" s="2434"/>
      <c r="AW25" s="2434"/>
      <c r="AX25" s="2434"/>
      <c r="AY25" s="2434"/>
      <c r="AZ25" s="2434"/>
      <c r="BA25" s="2434"/>
      <c r="BB25" s="2434"/>
      <c r="BC25" s="2434"/>
      <c r="BD25" s="2434"/>
      <c r="BE25" s="2434"/>
      <c r="BF25" s="2434"/>
      <c r="BG25" s="2434"/>
      <c r="BH25" s="2434"/>
      <c r="BI25" s="2434"/>
      <c r="BJ25" s="2434"/>
      <c r="BK25" s="2434"/>
      <c r="BL25" s="2434"/>
      <c r="BM25" s="2434"/>
      <c r="BN25" s="2434"/>
      <c r="BO25" s="2434"/>
      <c r="BP25" s="2434"/>
      <c r="BQ25" s="2434"/>
      <c r="BR25" s="2434"/>
      <c r="BS25" s="2434"/>
      <c r="BT25" s="2434"/>
      <c r="BU25" s="2434"/>
      <c r="BV25" s="2434"/>
      <c r="BW25" s="2434"/>
      <c r="BX25" s="2434"/>
      <c r="BY25" s="2434"/>
      <c r="BZ25" s="2434"/>
      <c r="CA25" s="2434"/>
      <c r="CB25" s="2434"/>
      <c r="CC25" s="2434"/>
      <c r="CD25" s="2434"/>
      <c r="CE25" s="2434"/>
      <c r="CF25" s="2434"/>
      <c r="CG25" s="2434"/>
      <c r="CH25" s="2434"/>
      <c r="CI25" s="2434"/>
      <c r="CJ25" s="2434"/>
      <c r="CK25" s="2434"/>
      <c r="CL25" s="2434"/>
      <c r="CM25" s="2434"/>
      <c r="CN25" s="2434"/>
      <c r="CO25" s="2434"/>
      <c r="CP25" s="2434"/>
      <c r="CQ25" s="2434"/>
      <c r="CR25" s="2434"/>
      <c r="CS25" s="2434"/>
      <c r="CT25" s="2434"/>
      <c r="CU25" s="2434"/>
      <c r="CV25" s="2434"/>
      <c r="CW25" s="2434"/>
      <c r="CX25" s="2434"/>
      <c r="CY25" s="2434"/>
      <c r="CZ25" s="2434"/>
      <c r="DA25" s="2434"/>
      <c r="DB25" s="2434"/>
      <c r="DC25" s="2434"/>
      <c r="DD25" s="2434"/>
      <c r="DE25" s="2434"/>
      <c r="DF25" s="2434"/>
      <c r="DG25" s="2434"/>
      <c r="DH25" s="2434"/>
      <c r="DI25" s="2434"/>
      <c r="DJ25" s="2434"/>
      <c r="DK25" s="2434"/>
      <c r="DL25" s="2434"/>
      <c r="DM25" s="2434"/>
      <c r="DN25" s="2434"/>
      <c r="DO25" s="2434"/>
      <c r="DP25" s="2434"/>
      <c r="DQ25" s="2434"/>
      <c r="DR25" s="2434"/>
      <c r="DS25" s="2434"/>
      <c r="DT25" s="2434"/>
      <c r="DU25" s="2434"/>
      <c r="DV25" s="2434"/>
      <c r="DW25" s="2434"/>
      <c r="DX25" s="2434"/>
      <c r="DY25" s="2434"/>
      <c r="DZ25" s="2434"/>
      <c r="EA25" s="2434"/>
      <c r="EB25" s="2434"/>
      <c r="EC25" s="2434"/>
      <c r="ED25" s="2434"/>
      <c r="EE25" s="2434"/>
      <c r="EF25" s="2434"/>
      <c r="EG25" s="2434"/>
      <c r="EH25" s="2434"/>
      <c r="EI25" s="2434"/>
      <c r="EJ25" s="2434"/>
      <c r="EK25" s="2434"/>
      <c r="EL25" s="2434"/>
      <c r="EM25" s="2434"/>
      <c r="EN25" s="2434"/>
      <c r="EO25" s="2434"/>
      <c r="EP25" s="2434"/>
      <c r="EQ25" s="2434"/>
      <c r="ER25" s="2434"/>
      <c r="ES25" s="2434"/>
      <c r="ET25" s="2434"/>
      <c r="EU25" s="2434"/>
      <c r="EV25" s="2434"/>
      <c r="EW25" s="2434"/>
      <c r="EX25" s="2434"/>
      <c r="EY25" s="2434"/>
      <c r="EZ25" s="2434"/>
      <c r="FA25" s="2434"/>
      <c r="FB25" s="2434"/>
      <c r="FC25" s="2434"/>
      <c r="FD25" s="2434"/>
      <c r="FE25" s="2434"/>
      <c r="FF25" s="2434"/>
      <c r="FG25" s="2434"/>
      <c r="FH25" s="2434"/>
      <c r="FI25" s="2434"/>
      <c r="FJ25" s="2434"/>
      <c r="FK25" s="2434"/>
      <c r="FL25" s="2434"/>
      <c r="FM25" s="2434"/>
      <c r="FN25" s="2434"/>
      <c r="FO25" s="2434"/>
      <c r="FP25" s="2434"/>
      <c r="FQ25" s="2434"/>
      <c r="FR25" s="2434"/>
      <c r="FS25" s="2434"/>
      <c r="FT25" s="2434"/>
      <c r="FU25" s="2434"/>
      <c r="FV25" s="2434"/>
      <c r="FW25" s="2434"/>
      <c r="FX25" s="2434"/>
      <c r="FY25" s="2434"/>
      <c r="FZ25" s="2434"/>
      <c r="GA25" s="2434"/>
      <c r="GB25" s="2434"/>
      <c r="GC25" s="2434"/>
      <c r="GD25" s="2434"/>
      <c r="GE25" s="2434"/>
      <c r="GF25" s="2434"/>
      <c r="GG25" s="2434"/>
      <c r="GH25" s="2434"/>
      <c r="GI25" s="2434"/>
      <c r="GJ25" s="2434"/>
      <c r="GK25" s="2434"/>
      <c r="GL25" s="2434"/>
      <c r="GM25" s="2434"/>
      <c r="GN25" s="2434"/>
      <c r="GO25" s="2434"/>
      <c r="GP25" s="2434"/>
      <c r="GQ25" s="2434"/>
      <c r="GR25" s="2434"/>
      <c r="GS25" s="2434"/>
      <c r="GT25" s="2434"/>
      <c r="GU25" s="2434"/>
      <c r="GV25" s="2434"/>
      <c r="GW25" s="2434"/>
      <c r="GX25" s="2434"/>
      <c r="GY25" s="2434"/>
      <c r="GZ25" s="2434"/>
      <c r="HA25" s="2434"/>
      <c r="HB25" s="2434"/>
      <c r="HC25" s="2434"/>
      <c r="HD25" s="2434"/>
      <c r="HE25" s="2434"/>
      <c r="HF25" s="2434"/>
      <c r="HG25" s="2434"/>
      <c r="HH25" s="2434"/>
      <c r="HI25" s="2434"/>
      <c r="HJ25" s="2434"/>
      <c r="HK25" s="2434"/>
      <c r="HL25" s="2434"/>
      <c r="HM25" s="2434"/>
      <c r="HN25" s="2434"/>
      <c r="HO25" s="2434"/>
      <c r="HP25" s="2434"/>
      <c r="HQ25" s="2434"/>
      <c r="HR25" s="2434"/>
      <c r="HS25" s="2434"/>
      <c r="HT25" s="2434"/>
      <c r="HU25" s="2434"/>
      <c r="HV25" s="2434"/>
      <c r="HW25" s="2434"/>
      <c r="HX25" s="2434"/>
      <c r="HY25" s="2434"/>
      <c r="HZ25" s="2434"/>
      <c r="IA25" s="2434"/>
      <c r="IB25" s="2434"/>
      <c r="IC25" s="2434"/>
      <c r="ID25" s="2434"/>
      <c r="IE25" s="2434"/>
      <c r="IF25" s="2434"/>
      <c r="IG25" s="2434"/>
    </row>
    <row r="26" spans="1:241">
      <c r="A26" s="2451"/>
      <c r="B26" s="2436" t="s">
        <v>513</v>
      </c>
      <c r="C26" s="357"/>
      <c r="D26" s="357"/>
      <c r="E26" s="357"/>
      <c r="F26" s="357"/>
      <c r="G26" s="321"/>
      <c r="H26" s="403"/>
      <c r="I26" s="357"/>
      <c r="J26" s="357"/>
      <c r="K26" s="357"/>
      <c r="L26" s="2460"/>
      <c r="M26" s="357"/>
      <c r="N26" s="2454"/>
      <c r="O26" s="2434"/>
      <c r="P26" s="451"/>
      <c r="Q26" s="451"/>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c r="AS26" s="2434"/>
      <c r="AT26" s="2434"/>
      <c r="AU26" s="2434"/>
      <c r="AV26" s="2434"/>
      <c r="AW26" s="2434"/>
      <c r="AX26" s="2434"/>
      <c r="AY26" s="2434"/>
      <c r="AZ26" s="2434"/>
      <c r="BA26" s="2434"/>
      <c r="BB26" s="2434"/>
      <c r="BC26" s="2434"/>
      <c r="BD26" s="2434"/>
      <c r="BE26" s="2434"/>
      <c r="BF26" s="2434"/>
      <c r="BG26" s="2434"/>
      <c r="BH26" s="2434"/>
      <c r="BI26" s="2434"/>
      <c r="BJ26" s="2434"/>
      <c r="BK26" s="2434"/>
      <c r="BL26" s="2434"/>
      <c r="BM26" s="2434"/>
      <c r="BN26" s="2434"/>
      <c r="BO26" s="2434"/>
      <c r="BP26" s="2434"/>
      <c r="BQ26" s="2434"/>
      <c r="BR26" s="2434"/>
      <c r="BS26" s="2434"/>
      <c r="BT26" s="2434"/>
      <c r="BU26" s="2434"/>
      <c r="BV26" s="2434"/>
      <c r="BW26" s="2434"/>
      <c r="BX26" s="2434"/>
      <c r="BY26" s="2434"/>
      <c r="BZ26" s="2434"/>
      <c r="CA26" s="2434"/>
      <c r="CB26" s="2434"/>
      <c r="CC26" s="2434"/>
      <c r="CD26" s="2434"/>
      <c r="CE26" s="2434"/>
      <c r="CF26" s="2434"/>
      <c r="CG26" s="2434"/>
      <c r="CH26" s="2434"/>
      <c r="CI26" s="2434"/>
      <c r="CJ26" s="2434"/>
      <c r="CK26" s="2434"/>
      <c r="CL26" s="2434"/>
      <c r="CM26" s="2434"/>
      <c r="CN26" s="2434"/>
      <c r="CO26" s="2434"/>
      <c r="CP26" s="2434"/>
      <c r="CQ26" s="2434"/>
      <c r="CR26" s="2434"/>
      <c r="CS26" s="2434"/>
      <c r="CT26" s="2434"/>
      <c r="CU26" s="2434"/>
      <c r="CV26" s="2434"/>
      <c r="CW26" s="2434"/>
      <c r="CX26" s="2434"/>
      <c r="CY26" s="2434"/>
      <c r="CZ26" s="2434"/>
      <c r="DA26" s="2434"/>
      <c r="DB26" s="2434"/>
      <c r="DC26" s="2434"/>
      <c r="DD26" s="2434"/>
      <c r="DE26" s="2434"/>
      <c r="DF26" s="2434"/>
      <c r="DG26" s="2434"/>
      <c r="DH26" s="2434"/>
      <c r="DI26" s="2434"/>
      <c r="DJ26" s="2434"/>
      <c r="DK26" s="2434"/>
      <c r="DL26" s="2434"/>
      <c r="DM26" s="2434"/>
      <c r="DN26" s="2434"/>
      <c r="DO26" s="2434"/>
      <c r="DP26" s="2434"/>
      <c r="DQ26" s="2434"/>
      <c r="DR26" s="2434"/>
      <c r="DS26" s="2434"/>
      <c r="DT26" s="2434"/>
      <c r="DU26" s="2434"/>
      <c r="DV26" s="2434"/>
      <c r="DW26" s="2434"/>
      <c r="DX26" s="2434"/>
      <c r="DY26" s="2434"/>
      <c r="DZ26" s="2434"/>
      <c r="EA26" s="2434"/>
      <c r="EB26" s="2434"/>
      <c r="EC26" s="2434"/>
      <c r="ED26" s="2434"/>
      <c r="EE26" s="2434"/>
      <c r="EF26" s="2434"/>
      <c r="EG26" s="2434"/>
      <c r="EH26" s="2434"/>
      <c r="EI26" s="2434"/>
      <c r="EJ26" s="2434"/>
      <c r="EK26" s="2434"/>
      <c r="EL26" s="2434"/>
      <c r="EM26" s="2434"/>
      <c r="EN26" s="2434"/>
      <c r="EO26" s="2434"/>
      <c r="EP26" s="2434"/>
      <c r="EQ26" s="2434"/>
      <c r="ER26" s="2434"/>
      <c r="ES26" s="2434"/>
      <c r="ET26" s="2434"/>
      <c r="EU26" s="2434"/>
      <c r="EV26" s="2434"/>
      <c r="EW26" s="2434"/>
      <c r="EX26" s="2434"/>
      <c r="EY26" s="2434"/>
      <c r="EZ26" s="2434"/>
      <c r="FA26" s="2434"/>
      <c r="FB26" s="2434"/>
      <c r="FC26" s="2434"/>
      <c r="FD26" s="2434"/>
      <c r="FE26" s="2434"/>
      <c r="FF26" s="2434"/>
      <c r="FG26" s="2434"/>
      <c r="FH26" s="2434"/>
      <c r="FI26" s="2434"/>
      <c r="FJ26" s="2434"/>
      <c r="FK26" s="2434"/>
      <c r="FL26" s="2434"/>
      <c r="FM26" s="2434"/>
      <c r="FN26" s="2434"/>
      <c r="FO26" s="2434"/>
      <c r="FP26" s="2434"/>
      <c r="FQ26" s="2434"/>
      <c r="FR26" s="2434"/>
      <c r="FS26" s="2434"/>
      <c r="FT26" s="2434"/>
      <c r="FU26" s="2434"/>
      <c r="FV26" s="2434"/>
      <c r="FW26" s="2434"/>
      <c r="FX26" s="2434"/>
      <c r="FY26" s="2434"/>
      <c r="FZ26" s="2434"/>
      <c r="GA26" s="2434"/>
      <c r="GB26" s="2434"/>
      <c r="GC26" s="2434"/>
      <c r="GD26" s="2434"/>
      <c r="GE26" s="2434"/>
      <c r="GF26" s="2434"/>
      <c r="GG26" s="2434"/>
      <c r="GH26" s="2434"/>
      <c r="GI26" s="2434"/>
      <c r="GJ26" s="2434"/>
      <c r="GK26" s="2434"/>
      <c r="GL26" s="2434"/>
      <c r="GM26" s="2434"/>
      <c r="GN26" s="2434"/>
      <c r="GO26" s="2434"/>
      <c r="GP26" s="2434"/>
      <c r="GQ26" s="2434"/>
      <c r="GR26" s="2434"/>
      <c r="GS26" s="2434"/>
      <c r="GT26" s="2434"/>
      <c r="GU26" s="2434"/>
      <c r="GV26" s="2434"/>
      <c r="GW26" s="2434"/>
      <c r="GX26" s="2434"/>
      <c r="GY26" s="2434"/>
      <c r="GZ26" s="2434"/>
      <c r="HA26" s="2434"/>
      <c r="HB26" s="2434"/>
      <c r="HC26" s="2434"/>
      <c r="HD26" s="2434"/>
      <c r="HE26" s="2434"/>
      <c r="HF26" s="2434"/>
      <c r="HG26" s="2434"/>
      <c r="HH26" s="2434"/>
      <c r="HI26" s="2434"/>
      <c r="HJ26" s="2434"/>
      <c r="HK26" s="2434"/>
      <c r="HL26" s="2434"/>
      <c r="HM26" s="2434"/>
      <c r="HN26" s="2434"/>
      <c r="HO26" s="2434"/>
      <c r="HP26" s="2434"/>
      <c r="HQ26" s="2434"/>
      <c r="HR26" s="2434"/>
      <c r="HS26" s="2434"/>
      <c r="HT26" s="2434"/>
      <c r="HU26" s="2434"/>
      <c r="HV26" s="2434"/>
      <c r="HW26" s="2434"/>
      <c r="HX26" s="2434"/>
      <c r="HY26" s="2434"/>
      <c r="HZ26" s="2434"/>
      <c r="IA26" s="2434"/>
      <c r="IB26" s="2434"/>
      <c r="IC26" s="2434"/>
      <c r="ID26" s="2434"/>
      <c r="IE26" s="2434"/>
      <c r="IF26" s="2434"/>
      <c r="IG26" s="2434"/>
    </row>
    <row r="27" spans="1:241">
      <c r="A27" s="2451">
        <v>6</v>
      </c>
      <c r="B27" s="2436" t="s">
        <v>514</v>
      </c>
      <c r="C27" s="357">
        <v>-411493</v>
      </c>
      <c r="D27" s="357"/>
      <c r="E27" s="357">
        <v>16644060</v>
      </c>
      <c r="F27" s="357">
        <v>20011266</v>
      </c>
      <c r="G27" s="321">
        <v>0</v>
      </c>
      <c r="H27" s="403">
        <v>0</v>
      </c>
      <c r="I27" s="357">
        <v>3778699</v>
      </c>
      <c r="J27" s="357">
        <v>15268016</v>
      </c>
      <c r="K27" s="357">
        <f>4374657-2304044</f>
        <v>2070613</v>
      </c>
      <c r="L27" s="2460"/>
      <c r="M27" s="362">
        <f>+E27-J27-K27</f>
        <v>-694569</v>
      </c>
      <c r="N27" s="2454">
        <v>6</v>
      </c>
      <c r="O27" s="2434"/>
      <c r="P27" s="451"/>
      <c r="Q27" s="451"/>
      <c r="R27" s="2434"/>
      <c r="S27" s="2434"/>
      <c r="T27" s="243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c r="AS27" s="2434"/>
      <c r="AT27" s="2434"/>
      <c r="AU27" s="2434"/>
      <c r="AV27" s="2434"/>
      <c r="AW27" s="2434"/>
      <c r="AX27" s="2434"/>
      <c r="AY27" s="2434"/>
      <c r="AZ27" s="2434"/>
      <c r="BA27" s="2434"/>
      <c r="BB27" s="2434"/>
      <c r="BC27" s="2434"/>
      <c r="BD27" s="2434"/>
      <c r="BE27" s="2434"/>
      <c r="BF27" s="2434"/>
      <c r="BG27" s="2434"/>
      <c r="BH27" s="2434"/>
      <c r="BI27" s="2434"/>
      <c r="BJ27" s="2434"/>
      <c r="BK27" s="2434"/>
      <c r="BL27" s="2434"/>
      <c r="BM27" s="2434"/>
      <c r="BN27" s="2434"/>
      <c r="BO27" s="2434"/>
      <c r="BP27" s="2434"/>
      <c r="BQ27" s="2434"/>
      <c r="BR27" s="2434"/>
      <c r="BS27" s="2434"/>
      <c r="BT27" s="2434"/>
      <c r="BU27" s="2434"/>
      <c r="BV27" s="2434"/>
      <c r="BW27" s="2434"/>
      <c r="BX27" s="2434"/>
      <c r="BY27" s="2434"/>
      <c r="BZ27" s="2434"/>
      <c r="CA27" s="2434"/>
      <c r="CB27" s="2434"/>
      <c r="CC27" s="2434"/>
      <c r="CD27" s="2434"/>
      <c r="CE27" s="2434"/>
      <c r="CF27" s="2434"/>
      <c r="CG27" s="2434"/>
      <c r="CH27" s="2434"/>
      <c r="CI27" s="2434"/>
      <c r="CJ27" s="2434"/>
      <c r="CK27" s="2434"/>
      <c r="CL27" s="2434"/>
      <c r="CM27" s="2434"/>
      <c r="CN27" s="2434"/>
      <c r="CO27" s="2434"/>
      <c r="CP27" s="2434"/>
      <c r="CQ27" s="2434"/>
      <c r="CR27" s="2434"/>
      <c r="CS27" s="2434"/>
      <c r="CT27" s="2434"/>
      <c r="CU27" s="2434"/>
      <c r="CV27" s="2434"/>
      <c r="CW27" s="2434"/>
      <c r="CX27" s="2434"/>
      <c r="CY27" s="2434"/>
      <c r="CZ27" s="2434"/>
      <c r="DA27" s="2434"/>
      <c r="DB27" s="2434"/>
      <c r="DC27" s="2434"/>
      <c r="DD27" s="2434"/>
      <c r="DE27" s="2434"/>
      <c r="DF27" s="2434"/>
      <c r="DG27" s="2434"/>
      <c r="DH27" s="2434"/>
      <c r="DI27" s="2434"/>
      <c r="DJ27" s="2434"/>
      <c r="DK27" s="2434"/>
      <c r="DL27" s="2434"/>
      <c r="DM27" s="2434"/>
      <c r="DN27" s="2434"/>
      <c r="DO27" s="2434"/>
      <c r="DP27" s="2434"/>
      <c r="DQ27" s="2434"/>
      <c r="DR27" s="2434"/>
      <c r="DS27" s="2434"/>
      <c r="DT27" s="2434"/>
      <c r="DU27" s="2434"/>
      <c r="DV27" s="2434"/>
      <c r="DW27" s="2434"/>
      <c r="DX27" s="2434"/>
      <c r="DY27" s="2434"/>
      <c r="DZ27" s="2434"/>
      <c r="EA27" s="2434"/>
      <c r="EB27" s="2434"/>
      <c r="EC27" s="2434"/>
      <c r="ED27" s="2434"/>
      <c r="EE27" s="2434"/>
      <c r="EF27" s="2434"/>
      <c r="EG27" s="2434"/>
      <c r="EH27" s="2434"/>
      <c r="EI27" s="2434"/>
      <c r="EJ27" s="2434"/>
      <c r="EK27" s="2434"/>
      <c r="EL27" s="2434"/>
      <c r="EM27" s="2434"/>
      <c r="EN27" s="2434"/>
      <c r="EO27" s="2434"/>
      <c r="EP27" s="2434"/>
      <c r="EQ27" s="2434"/>
      <c r="ER27" s="2434"/>
      <c r="ES27" s="2434"/>
      <c r="ET27" s="2434"/>
      <c r="EU27" s="2434"/>
      <c r="EV27" s="2434"/>
      <c r="EW27" s="2434"/>
      <c r="EX27" s="2434"/>
      <c r="EY27" s="2434"/>
      <c r="EZ27" s="2434"/>
      <c r="FA27" s="2434"/>
      <c r="FB27" s="2434"/>
      <c r="FC27" s="2434"/>
      <c r="FD27" s="2434"/>
      <c r="FE27" s="2434"/>
      <c r="FF27" s="2434"/>
      <c r="FG27" s="2434"/>
      <c r="FH27" s="2434"/>
      <c r="FI27" s="2434"/>
      <c r="FJ27" s="2434"/>
      <c r="FK27" s="2434"/>
      <c r="FL27" s="2434"/>
      <c r="FM27" s="2434"/>
      <c r="FN27" s="2434"/>
      <c r="FO27" s="2434"/>
      <c r="FP27" s="2434"/>
      <c r="FQ27" s="2434"/>
      <c r="FR27" s="2434"/>
      <c r="FS27" s="2434"/>
      <c r="FT27" s="2434"/>
      <c r="FU27" s="2434"/>
      <c r="FV27" s="2434"/>
      <c r="FW27" s="2434"/>
      <c r="FX27" s="2434"/>
      <c r="FY27" s="2434"/>
      <c r="FZ27" s="2434"/>
      <c r="GA27" s="2434"/>
      <c r="GB27" s="2434"/>
      <c r="GC27" s="2434"/>
      <c r="GD27" s="2434"/>
      <c r="GE27" s="2434"/>
      <c r="GF27" s="2434"/>
      <c r="GG27" s="2434"/>
      <c r="GH27" s="2434"/>
      <c r="GI27" s="2434"/>
      <c r="GJ27" s="2434"/>
      <c r="GK27" s="2434"/>
      <c r="GL27" s="2434"/>
      <c r="GM27" s="2434"/>
      <c r="GN27" s="2434"/>
      <c r="GO27" s="2434"/>
      <c r="GP27" s="2434"/>
      <c r="GQ27" s="2434"/>
      <c r="GR27" s="2434"/>
      <c r="GS27" s="2434"/>
      <c r="GT27" s="2434"/>
      <c r="GU27" s="2434"/>
      <c r="GV27" s="2434"/>
      <c r="GW27" s="2434"/>
      <c r="GX27" s="2434"/>
      <c r="GY27" s="2434"/>
      <c r="GZ27" s="2434"/>
      <c r="HA27" s="2434"/>
      <c r="HB27" s="2434"/>
      <c r="HC27" s="2434"/>
      <c r="HD27" s="2434"/>
      <c r="HE27" s="2434"/>
      <c r="HF27" s="2434"/>
      <c r="HG27" s="2434"/>
      <c r="HH27" s="2434"/>
      <c r="HI27" s="2434"/>
      <c r="HJ27" s="2434"/>
      <c r="HK27" s="2434"/>
      <c r="HL27" s="2434"/>
      <c r="HM27" s="2434"/>
      <c r="HN27" s="2434"/>
      <c r="HO27" s="2434"/>
      <c r="HP27" s="2434"/>
      <c r="HQ27" s="2434"/>
      <c r="HR27" s="2434"/>
      <c r="HS27" s="2434"/>
      <c r="HT27" s="2434"/>
      <c r="HU27" s="2434"/>
      <c r="HV27" s="2434"/>
      <c r="HW27" s="2434"/>
      <c r="HX27" s="2434"/>
      <c r="HY27" s="2434"/>
      <c r="HZ27" s="2434"/>
      <c r="IA27" s="2434"/>
      <c r="IB27" s="2434"/>
      <c r="IC27" s="2434"/>
      <c r="ID27" s="2434"/>
      <c r="IE27" s="2434"/>
      <c r="IF27" s="2434"/>
      <c r="IG27" s="2434"/>
    </row>
    <row r="28" spans="1:241">
      <c r="A28" s="2451">
        <v>7</v>
      </c>
      <c r="B28" s="2436" t="s">
        <v>515</v>
      </c>
      <c r="C28" s="357">
        <v>-5753927</v>
      </c>
      <c r="D28" s="357"/>
      <c r="E28" s="357">
        <v>23479944</v>
      </c>
      <c r="F28" s="357">
        <v>26171841</v>
      </c>
      <c r="G28" s="321"/>
      <c r="H28" s="403">
        <v>0</v>
      </c>
      <c r="I28" s="357">
        <v>8445824</v>
      </c>
      <c r="J28" s="357">
        <v>19787841</v>
      </c>
      <c r="K28" s="357">
        <v>3692103</v>
      </c>
      <c r="L28" s="2460"/>
      <c r="M28" s="362">
        <f>+E28-J28-K28</f>
        <v>0</v>
      </c>
      <c r="N28" s="2454">
        <v>7</v>
      </c>
      <c r="O28" s="2434"/>
      <c r="P28" s="451"/>
      <c r="Q28" s="451"/>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c r="AS28" s="2434"/>
      <c r="AT28" s="2434"/>
      <c r="AU28" s="2434"/>
      <c r="AV28" s="2434"/>
      <c r="AW28" s="2434"/>
      <c r="AX28" s="2434"/>
      <c r="AY28" s="2434"/>
      <c r="AZ28" s="2434"/>
      <c r="BA28" s="2434"/>
      <c r="BB28" s="2434"/>
      <c r="BC28" s="2434"/>
      <c r="BD28" s="2434"/>
      <c r="BE28" s="2434"/>
      <c r="BF28" s="2434"/>
      <c r="BG28" s="2434"/>
      <c r="BH28" s="2434"/>
      <c r="BI28" s="2434"/>
      <c r="BJ28" s="2434"/>
      <c r="BK28" s="2434"/>
      <c r="BL28" s="2434"/>
      <c r="BM28" s="2434"/>
      <c r="BN28" s="2434"/>
      <c r="BO28" s="2434"/>
      <c r="BP28" s="2434"/>
      <c r="BQ28" s="2434"/>
      <c r="BR28" s="2434"/>
      <c r="BS28" s="2434"/>
      <c r="BT28" s="2434"/>
      <c r="BU28" s="2434"/>
      <c r="BV28" s="2434"/>
      <c r="BW28" s="2434"/>
      <c r="BX28" s="2434"/>
      <c r="BY28" s="2434"/>
      <c r="BZ28" s="2434"/>
      <c r="CA28" s="2434"/>
      <c r="CB28" s="2434"/>
      <c r="CC28" s="2434"/>
      <c r="CD28" s="2434"/>
      <c r="CE28" s="2434"/>
      <c r="CF28" s="2434"/>
      <c r="CG28" s="2434"/>
      <c r="CH28" s="2434"/>
      <c r="CI28" s="2434"/>
      <c r="CJ28" s="2434"/>
      <c r="CK28" s="2434"/>
      <c r="CL28" s="2434"/>
      <c r="CM28" s="2434"/>
      <c r="CN28" s="2434"/>
      <c r="CO28" s="2434"/>
      <c r="CP28" s="2434"/>
      <c r="CQ28" s="2434"/>
      <c r="CR28" s="2434"/>
      <c r="CS28" s="2434"/>
      <c r="CT28" s="2434"/>
      <c r="CU28" s="2434"/>
      <c r="CV28" s="2434"/>
      <c r="CW28" s="2434"/>
      <c r="CX28" s="2434"/>
      <c r="CY28" s="2434"/>
      <c r="CZ28" s="2434"/>
      <c r="DA28" s="2434"/>
      <c r="DB28" s="2434"/>
      <c r="DC28" s="2434"/>
      <c r="DD28" s="2434"/>
      <c r="DE28" s="2434"/>
      <c r="DF28" s="2434"/>
      <c r="DG28" s="2434"/>
      <c r="DH28" s="2434"/>
      <c r="DI28" s="2434"/>
      <c r="DJ28" s="2434"/>
      <c r="DK28" s="2434"/>
      <c r="DL28" s="2434"/>
      <c r="DM28" s="2434"/>
      <c r="DN28" s="2434"/>
      <c r="DO28" s="2434"/>
      <c r="DP28" s="2434"/>
      <c r="DQ28" s="2434"/>
      <c r="DR28" s="2434"/>
      <c r="DS28" s="2434"/>
      <c r="DT28" s="2434"/>
      <c r="DU28" s="2434"/>
      <c r="DV28" s="2434"/>
      <c r="DW28" s="2434"/>
      <c r="DX28" s="2434"/>
      <c r="DY28" s="2434"/>
      <c r="DZ28" s="2434"/>
      <c r="EA28" s="2434"/>
      <c r="EB28" s="2434"/>
      <c r="EC28" s="2434"/>
      <c r="ED28" s="2434"/>
      <c r="EE28" s="2434"/>
      <c r="EF28" s="2434"/>
      <c r="EG28" s="2434"/>
      <c r="EH28" s="2434"/>
      <c r="EI28" s="2434"/>
      <c r="EJ28" s="2434"/>
      <c r="EK28" s="2434"/>
      <c r="EL28" s="2434"/>
      <c r="EM28" s="2434"/>
      <c r="EN28" s="2434"/>
      <c r="EO28" s="2434"/>
      <c r="EP28" s="2434"/>
      <c r="EQ28" s="2434"/>
      <c r="ER28" s="2434"/>
      <c r="ES28" s="2434"/>
      <c r="ET28" s="2434"/>
      <c r="EU28" s="2434"/>
      <c r="EV28" s="2434"/>
      <c r="EW28" s="2434"/>
      <c r="EX28" s="2434"/>
      <c r="EY28" s="2434"/>
      <c r="EZ28" s="2434"/>
      <c r="FA28" s="2434"/>
      <c r="FB28" s="2434"/>
      <c r="FC28" s="2434"/>
      <c r="FD28" s="2434"/>
      <c r="FE28" s="2434"/>
      <c r="FF28" s="2434"/>
      <c r="FG28" s="2434"/>
      <c r="FH28" s="2434"/>
      <c r="FI28" s="2434"/>
      <c r="FJ28" s="2434"/>
      <c r="FK28" s="2434"/>
      <c r="FL28" s="2434"/>
      <c r="FM28" s="2434"/>
      <c r="FN28" s="2434"/>
      <c r="FO28" s="2434"/>
      <c r="FP28" s="2434"/>
      <c r="FQ28" s="2434"/>
      <c r="FR28" s="2434"/>
      <c r="FS28" s="2434"/>
      <c r="FT28" s="2434"/>
      <c r="FU28" s="2434"/>
      <c r="FV28" s="2434"/>
      <c r="FW28" s="2434"/>
      <c r="FX28" s="2434"/>
      <c r="FY28" s="2434"/>
      <c r="FZ28" s="2434"/>
      <c r="GA28" s="2434"/>
      <c r="GB28" s="2434"/>
      <c r="GC28" s="2434"/>
      <c r="GD28" s="2434"/>
      <c r="GE28" s="2434"/>
      <c r="GF28" s="2434"/>
      <c r="GG28" s="2434"/>
      <c r="GH28" s="2434"/>
      <c r="GI28" s="2434"/>
      <c r="GJ28" s="2434"/>
      <c r="GK28" s="2434"/>
      <c r="GL28" s="2434"/>
      <c r="GM28" s="2434"/>
      <c r="GN28" s="2434"/>
      <c r="GO28" s="2434"/>
      <c r="GP28" s="2434"/>
      <c r="GQ28" s="2434"/>
      <c r="GR28" s="2434"/>
      <c r="GS28" s="2434"/>
      <c r="GT28" s="2434"/>
      <c r="GU28" s="2434"/>
      <c r="GV28" s="2434"/>
      <c r="GW28" s="2434"/>
      <c r="GX28" s="2434"/>
      <c r="GY28" s="2434"/>
      <c r="GZ28" s="2434"/>
      <c r="HA28" s="2434"/>
      <c r="HB28" s="2434"/>
      <c r="HC28" s="2434"/>
      <c r="HD28" s="2434"/>
      <c r="HE28" s="2434"/>
      <c r="HF28" s="2434"/>
      <c r="HG28" s="2434"/>
      <c r="HH28" s="2434"/>
      <c r="HI28" s="2434"/>
      <c r="HJ28" s="2434"/>
      <c r="HK28" s="2434"/>
      <c r="HL28" s="2434"/>
      <c r="HM28" s="2434"/>
      <c r="HN28" s="2434"/>
      <c r="HO28" s="2434"/>
      <c r="HP28" s="2434"/>
      <c r="HQ28" s="2434"/>
      <c r="HR28" s="2434"/>
      <c r="HS28" s="2434"/>
      <c r="HT28" s="2434"/>
      <c r="HU28" s="2434"/>
      <c r="HV28" s="2434"/>
      <c r="HW28" s="2434"/>
      <c r="HX28" s="2434"/>
      <c r="HY28" s="2434"/>
      <c r="HZ28" s="2434"/>
      <c r="IA28" s="2434"/>
      <c r="IB28" s="2434"/>
      <c r="IC28" s="2434"/>
      <c r="ID28" s="2434"/>
      <c r="IE28" s="2434"/>
      <c r="IF28" s="2434"/>
      <c r="IG28" s="2434"/>
    </row>
    <row r="29" spans="1:241">
      <c r="A29" s="2451">
        <v>8</v>
      </c>
      <c r="B29" s="2436" t="s">
        <v>516</v>
      </c>
      <c r="C29" s="357"/>
      <c r="D29" s="357"/>
      <c r="E29" s="357"/>
      <c r="F29" s="357"/>
      <c r="G29" s="321"/>
      <c r="H29" s="403"/>
      <c r="I29" s="357"/>
      <c r="J29" s="357"/>
      <c r="K29" s="357"/>
      <c r="L29" s="2460"/>
      <c r="M29" s="357"/>
      <c r="N29" s="2454">
        <v>8</v>
      </c>
      <c r="O29" s="2434"/>
      <c r="P29" s="451"/>
      <c r="Q29" s="451"/>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c r="AS29" s="2434"/>
      <c r="AT29" s="2434"/>
      <c r="AU29" s="2434"/>
      <c r="AV29" s="2434"/>
      <c r="AW29" s="2434"/>
      <c r="AX29" s="2434"/>
      <c r="AY29" s="2434"/>
      <c r="AZ29" s="2434"/>
      <c r="BA29" s="2434"/>
      <c r="BB29" s="2434"/>
      <c r="BC29" s="2434"/>
      <c r="BD29" s="2434"/>
      <c r="BE29" s="2434"/>
      <c r="BF29" s="2434"/>
      <c r="BG29" s="2434"/>
      <c r="BH29" s="2434"/>
      <c r="BI29" s="2434"/>
      <c r="BJ29" s="2434"/>
      <c r="BK29" s="2434"/>
      <c r="BL29" s="2434"/>
      <c r="BM29" s="2434"/>
      <c r="BN29" s="2434"/>
      <c r="BO29" s="2434"/>
      <c r="BP29" s="2434"/>
      <c r="BQ29" s="2434"/>
      <c r="BR29" s="2434"/>
      <c r="BS29" s="2434"/>
      <c r="BT29" s="2434"/>
      <c r="BU29" s="2434"/>
      <c r="BV29" s="2434"/>
      <c r="BW29" s="2434"/>
      <c r="BX29" s="2434"/>
      <c r="BY29" s="2434"/>
      <c r="BZ29" s="2434"/>
      <c r="CA29" s="2434"/>
      <c r="CB29" s="2434"/>
      <c r="CC29" s="2434"/>
      <c r="CD29" s="2434"/>
      <c r="CE29" s="2434"/>
      <c r="CF29" s="2434"/>
      <c r="CG29" s="2434"/>
      <c r="CH29" s="2434"/>
      <c r="CI29" s="2434"/>
      <c r="CJ29" s="2434"/>
      <c r="CK29" s="2434"/>
      <c r="CL29" s="2434"/>
      <c r="CM29" s="2434"/>
      <c r="CN29" s="2434"/>
      <c r="CO29" s="2434"/>
      <c r="CP29" s="2434"/>
      <c r="CQ29" s="2434"/>
      <c r="CR29" s="2434"/>
      <c r="CS29" s="2434"/>
      <c r="CT29" s="2434"/>
      <c r="CU29" s="2434"/>
      <c r="CV29" s="2434"/>
      <c r="CW29" s="2434"/>
      <c r="CX29" s="2434"/>
      <c r="CY29" s="2434"/>
      <c r="CZ29" s="2434"/>
      <c r="DA29" s="2434"/>
      <c r="DB29" s="2434"/>
      <c r="DC29" s="2434"/>
      <c r="DD29" s="2434"/>
      <c r="DE29" s="2434"/>
      <c r="DF29" s="2434"/>
      <c r="DG29" s="2434"/>
      <c r="DH29" s="2434"/>
      <c r="DI29" s="2434"/>
      <c r="DJ29" s="2434"/>
      <c r="DK29" s="2434"/>
      <c r="DL29" s="2434"/>
      <c r="DM29" s="2434"/>
      <c r="DN29" s="2434"/>
      <c r="DO29" s="2434"/>
      <c r="DP29" s="2434"/>
      <c r="DQ29" s="2434"/>
      <c r="DR29" s="2434"/>
      <c r="DS29" s="2434"/>
      <c r="DT29" s="2434"/>
      <c r="DU29" s="2434"/>
      <c r="DV29" s="2434"/>
      <c r="DW29" s="2434"/>
      <c r="DX29" s="2434"/>
      <c r="DY29" s="2434"/>
      <c r="DZ29" s="2434"/>
      <c r="EA29" s="2434"/>
      <c r="EB29" s="2434"/>
      <c r="EC29" s="2434"/>
      <c r="ED29" s="2434"/>
      <c r="EE29" s="2434"/>
      <c r="EF29" s="2434"/>
      <c r="EG29" s="2434"/>
      <c r="EH29" s="2434"/>
      <c r="EI29" s="2434"/>
      <c r="EJ29" s="2434"/>
      <c r="EK29" s="2434"/>
      <c r="EL29" s="2434"/>
      <c r="EM29" s="2434"/>
      <c r="EN29" s="2434"/>
      <c r="EO29" s="2434"/>
      <c r="EP29" s="2434"/>
      <c r="EQ29" s="2434"/>
      <c r="ER29" s="2434"/>
      <c r="ES29" s="2434"/>
      <c r="ET29" s="2434"/>
      <c r="EU29" s="2434"/>
      <c r="EV29" s="2434"/>
      <c r="EW29" s="2434"/>
      <c r="EX29" s="2434"/>
      <c r="EY29" s="2434"/>
      <c r="EZ29" s="2434"/>
      <c r="FA29" s="2434"/>
      <c r="FB29" s="2434"/>
      <c r="FC29" s="2434"/>
      <c r="FD29" s="2434"/>
      <c r="FE29" s="2434"/>
      <c r="FF29" s="2434"/>
      <c r="FG29" s="2434"/>
      <c r="FH29" s="2434"/>
      <c r="FI29" s="2434"/>
      <c r="FJ29" s="2434"/>
      <c r="FK29" s="2434"/>
      <c r="FL29" s="2434"/>
      <c r="FM29" s="2434"/>
      <c r="FN29" s="2434"/>
      <c r="FO29" s="2434"/>
      <c r="FP29" s="2434"/>
      <c r="FQ29" s="2434"/>
      <c r="FR29" s="2434"/>
      <c r="FS29" s="2434"/>
      <c r="FT29" s="2434"/>
      <c r="FU29" s="2434"/>
      <c r="FV29" s="2434"/>
      <c r="FW29" s="2434"/>
      <c r="FX29" s="2434"/>
      <c r="FY29" s="2434"/>
      <c r="FZ29" s="2434"/>
      <c r="GA29" s="2434"/>
      <c r="GB29" s="2434"/>
      <c r="GC29" s="2434"/>
      <c r="GD29" s="2434"/>
      <c r="GE29" s="2434"/>
      <c r="GF29" s="2434"/>
      <c r="GG29" s="2434"/>
      <c r="GH29" s="2434"/>
      <c r="GI29" s="2434"/>
      <c r="GJ29" s="2434"/>
      <c r="GK29" s="2434"/>
      <c r="GL29" s="2434"/>
      <c r="GM29" s="2434"/>
      <c r="GN29" s="2434"/>
      <c r="GO29" s="2434"/>
      <c r="GP29" s="2434"/>
      <c r="GQ29" s="2434"/>
      <c r="GR29" s="2434"/>
      <c r="GS29" s="2434"/>
      <c r="GT29" s="2434"/>
      <c r="GU29" s="2434"/>
      <c r="GV29" s="2434"/>
      <c r="GW29" s="2434"/>
      <c r="GX29" s="2434"/>
      <c r="GY29" s="2434"/>
      <c r="GZ29" s="2434"/>
      <c r="HA29" s="2434"/>
      <c r="HB29" s="2434"/>
      <c r="HC29" s="2434"/>
      <c r="HD29" s="2434"/>
      <c r="HE29" s="2434"/>
      <c r="HF29" s="2434"/>
      <c r="HG29" s="2434"/>
      <c r="HH29" s="2434"/>
      <c r="HI29" s="2434"/>
      <c r="HJ29" s="2434"/>
      <c r="HK29" s="2434"/>
      <c r="HL29" s="2434"/>
      <c r="HM29" s="2434"/>
      <c r="HN29" s="2434"/>
      <c r="HO29" s="2434"/>
      <c r="HP29" s="2434"/>
      <c r="HQ29" s="2434"/>
      <c r="HR29" s="2434"/>
      <c r="HS29" s="2434"/>
      <c r="HT29" s="2434"/>
      <c r="HU29" s="2434"/>
      <c r="HV29" s="2434"/>
      <c r="HW29" s="2434"/>
      <c r="HX29" s="2434"/>
      <c r="HY29" s="2434"/>
      <c r="HZ29" s="2434"/>
      <c r="IA29" s="2434"/>
      <c r="IB29" s="2434"/>
      <c r="IC29" s="2434"/>
      <c r="ID29" s="2434"/>
      <c r="IE29" s="2434"/>
      <c r="IF29" s="2434"/>
      <c r="IG29" s="2434"/>
    </row>
    <row r="30" spans="1:241">
      <c r="A30" s="2451"/>
      <c r="B30" s="2436" t="s">
        <v>517</v>
      </c>
      <c r="C30" s="357"/>
      <c r="D30" s="357"/>
      <c r="E30" s="357"/>
      <c r="F30" s="357"/>
      <c r="G30" s="321"/>
      <c r="H30" s="403"/>
      <c r="I30" s="357"/>
      <c r="J30" s="357"/>
      <c r="K30" s="357"/>
      <c r="L30" s="2460"/>
      <c r="M30" s="357"/>
      <c r="N30" s="2454"/>
      <c r="O30" s="2434"/>
      <c r="P30" s="451"/>
      <c r="Q30" s="451"/>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c r="AS30" s="2434"/>
      <c r="AT30" s="2434"/>
      <c r="AU30" s="2434"/>
      <c r="AV30" s="2434"/>
      <c r="AW30" s="2434"/>
      <c r="AX30" s="2434"/>
      <c r="AY30" s="2434"/>
      <c r="AZ30" s="2434"/>
      <c r="BA30" s="2434"/>
      <c r="BB30" s="2434"/>
      <c r="BC30" s="2434"/>
      <c r="BD30" s="2434"/>
      <c r="BE30" s="2434"/>
      <c r="BF30" s="2434"/>
      <c r="BG30" s="2434"/>
      <c r="BH30" s="2434"/>
      <c r="BI30" s="2434"/>
      <c r="BJ30" s="2434"/>
      <c r="BK30" s="2434"/>
      <c r="BL30" s="2434"/>
      <c r="BM30" s="2434"/>
      <c r="BN30" s="2434"/>
      <c r="BO30" s="2434"/>
      <c r="BP30" s="2434"/>
      <c r="BQ30" s="2434"/>
      <c r="BR30" s="2434"/>
      <c r="BS30" s="2434"/>
      <c r="BT30" s="2434"/>
      <c r="BU30" s="2434"/>
      <c r="BV30" s="2434"/>
      <c r="BW30" s="2434"/>
      <c r="BX30" s="2434"/>
      <c r="BY30" s="2434"/>
      <c r="BZ30" s="2434"/>
      <c r="CA30" s="2434"/>
      <c r="CB30" s="2434"/>
      <c r="CC30" s="2434"/>
      <c r="CD30" s="2434"/>
      <c r="CE30" s="2434"/>
      <c r="CF30" s="2434"/>
      <c r="CG30" s="2434"/>
      <c r="CH30" s="2434"/>
      <c r="CI30" s="2434"/>
      <c r="CJ30" s="2434"/>
      <c r="CK30" s="2434"/>
      <c r="CL30" s="2434"/>
      <c r="CM30" s="2434"/>
      <c r="CN30" s="2434"/>
      <c r="CO30" s="2434"/>
      <c r="CP30" s="2434"/>
      <c r="CQ30" s="2434"/>
      <c r="CR30" s="2434"/>
      <c r="CS30" s="2434"/>
      <c r="CT30" s="2434"/>
      <c r="CU30" s="2434"/>
      <c r="CV30" s="2434"/>
      <c r="CW30" s="2434"/>
      <c r="CX30" s="2434"/>
      <c r="CY30" s="2434"/>
      <c r="CZ30" s="2434"/>
      <c r="DA30" s="2434"/>
      <c r="DB30" s="2434"/>
      <c r="DC30" s="2434"/>
      <c r="DD30" s="2434"/>
      <c r="DE30" s="2434"/>
      <c r="DF30" s="2434"/>
      <c r="DG30" s="2434"/>
      <c r="DH30" s="2434"/>
      <c r="DI30" s="2434"/>
      <c r="DJ30" s="2434"/>
      <c r="DK30" s="2434"/>
      <c r="DL30" s="2434"/>
      <c r="DM30" s="2434"/>
      <c r="DN30" s="2434"/>
      <c r="DO30" s="2434"/>
      <c r="DP30" s="2434"/>
      <c r="DQ30" s="2434"/>
      <c r="DR30" s="2434"/>
      <c r="DS30" s="2434"/>
      <c r="DT30" s="2434"/>
      <c r="DU30" s="2434"/>
      <c r="DV30" s="2434"/>
      <c r="DW30" s="2434"/>
      <c r="DX30" s="2434"/>
      <c r="DY30" s="2434"/>
      <c r="DZ30" s="2434"/>
      <c r="EA30" s="2434"/>
      <c r="EB30" s="2434"/>
      <c r="EC30" s="2434"/>
      <c r="ED30" s="2434"/>
      <c r="EE30" s="2434"/>
      <c r="EF30" s="2434"/>
      <c r="EG30" s="2434"/>
      <c r="EH30" s="2434"/>
      <c r="EI30" s="2434"/>
      <c r="EJ30" s="2434"/>
      <c r="EK30" s="2434"/>
      <c r="EL30" s="2434"/>
      <c r="EM30" s="2434"/>
      <c r="EN30" s="2434"/>
      <c r="EO30" s="2434"/>
      <c r="EP30" s="2434"/>
      <c r="EQ30" s="2434"/>
      <c r="ER30" s="2434"/>
      <c r="ES30" s="2434"/>
      <c r="ET30" s="2434"/>
      <c r="EU30" s="2434"/>
      <c r="EV30" s="2434"/>
      <c r="EW30" s="2434"/>
      <c r="EX30" s="2434"/>
      <c r="EY30" s="2434"/>
      <c r="EZ30" s="2434"/>
      <c r="FA30" s="2434"/>
      <c r="FB30" s="2434"/>
      <c r="FC30" s="2434"/>
      <c r="FD30" s="2434"/>
      <c r="FE30" s="2434"/>
      <c r="FF30" s="2434"/>
      <c r="FG30" s="2434"/>
      <c r="FH30" s="2434"/>
      <c r="FI30" s="2434"/>
      <c r="FJ30" s="2434"/>
      <c r="FK30" s="2434"/>
      <c r="FL30" s="2434"/>
      <c r="FM30" s="2434"/>
      <c r="FN30" s="2434"/>
      <c r="FO30" s="2434"/>
      <c r="FP30" s="2434"/>
      <c r="FQ30" s="2434"/>
      <c r="FR30" s="2434"/>
      <c r="FS30" s="2434"/>
      <c r="FT30" s="2434"/>
      <c r="FU30" s="2434"/>
      <c r="FV30" s="2434"/>
      <c r="FW30" s="2434"/>
      <c r="FX30" s="2434"/>
      <c r="FY30" s="2434"/>
      <c r="FZ30" s="2434"/>
      <c r="GA30" s="2434"/>
      <c r="GB30" s="2434"/>
      <c r="GC30" s="2434"/>
      <c r="GD30" s="2434"/>
      <c r="GE30" s="2434"/>
      <c r="GF30" s="2434"/>
      <c r="GG30" s="2434"/>
      <c r="GH30" s="2434"/>
      <c r="GI30" s="2434"/>
      <c r="GJ30" s="2434"/>
      <c r="GK30" s="2434"/>
      <c r="GL30" s="2434"/>
      <c r="GM30" s="2434"/>
      <c r="GN30" s="2434"/>
      <c r="GO30" s="2434"/>
      <c r="GP30" s="2434"/>
      <c r="GQ30" s="2434"/>
      <c r="GR30" s="2434"/>
      <c r="GS30" s="2434"/>
      <c r="GT30" s="2434"/>
      <c r="GU30" s="2434"/>
      <c r="GV30" s="2434"/>
      <c r="GW30" s="2434"/>
      <c r="GX30" s="2434"/>
      <c r="GY30" s="2434"/>
      <c r="GZ30" s="2434"/>
      <c r="HA30" s="2434"/>
      <c r="HB30" s="2434"/>
      <c r="HC30" s="2434"/>
      <c r="HD30" s="2434"/>
      <c r="HE30" s="2434"/>
      <c r="HF30" s="2434"/>
      <c r="HG30" s="2434"/>
      <c r="HH30" s="2434"/>
      <c r="HI30" s="2434"/>
      <c r="HJ30" s="2434"/>
      <c r="HK30" s="2434"/>
      <c r="HL30" s="2434"/>
      <c r="HM30" s="2434"/>
      <c r="HN30" s="2434"/>
      <c r="HO30" s="2434"/>
      <c r="HP30" s="2434"/>
      <c r="HQ30" s="2434"/>
      <c r="HR30" s="2434"/>
      <c r="HS30" s="2434"/>
      <c r="HT30" s="2434"/>
      <c r="HU30" s="2434"/>
      <c r="HV30" s="2434"/>
      <c r="HW30" s="2434"/>
      <c r="HX30" s="2434"/>
      <c r="HY30" s="2434"/>
      <c r="HZ30" s="2434"/>
      <c r="IA30" s="2434"/>
      <c r="IB30" s="2434"/>
      <c r="IC30" s="2434"/>
      <c r="ID30" s="2434"/>
      <c r="IE30" s="2434"/>
      <c r="IF30" s="2434"/>
      <c r="IG30" s="2434"/>
    </row>
    <row r="31" spans="1:241">
      <c r="A31" s="2451">
        <v>9</v>
      </c>
      <c r="B31" s="2436" t="s">
        <v>224</v>
      </c>
      <c r="C31" s="357"/>
      <c r="D31" s="357"/>
      <c r="E31" s="357"/>
      <c r="F31" s="357"/>
      <c r="G31" s="321"/>
      <c r="H31" s="403"/>
      <c r="I31" s="357"/>
      <c r="J31" s="357"/>
      <c r="K31" s="357"/>
      <c r="L31" s="2460"/>
      <c r="M31" s="357"/>
      <c r="N31" s="2454">
        <v>9</v>
      </c>
      <c r="O31" s="2434"/>
      <c r="P31" s="451"/>
      <c r="Q31" s="451"/>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c r="AS31" s="2434"/>
      <c r="AT31" s="2434"/>
      <c r="AU31" s="2434"/>
      <c r="AV31" s="2434"/>
      <c r="AW31" s="2434"/>
      <c r="AX31" s="2434"/>
      <c r="AY31" s="2434"/>
      <c r="AZ31" s="2434"/>
      <c r="BA31" s="2434"/>
      <c r="BB31" s="2434"/>
      <c r="BC31" s="2434"/>
      <c r="BD31" s="2434"/>
      <c r="BE31" s="2434"/>
      <c r="BF31" s="2434"/>
      <c r="BG31" s="2434"/>
      <c r="BH31" s="2434"/>
      <c r="BI31" s="2434"/>
      <c r="BJ31" s="2434"/>
      <c r="BK31" s="2434"/>
      <c r="BL31" s="2434"/>
      <c r="BM31" s="2434"/>
      <c r="BN31" s="2434"/>
      <c r="BO31" s="2434"/>
      <c r="BP31" s="2434"/>
      <c r="BQ31" s="2434"/>
      <c r="BR31" s="2434"/>
      <c r="BS31" s="2434"/>
      <c r="BT31" s="2434"/>
      <c r="BU31" s="2434"/>
      <c r="BV31" s="2434"/>
      <c r="BW31" s="2434"/>
      <c r="BX31" s="2434"/>
      <c r="BY31" s="2434"/>
      <c r="BZ31" s="2434"/>
      <c r="CA31" s="2434"/>
      <c r="CB31" s="2434"/>
      <c r="CC31" s="2434"/>
      <c r="CD31" s="2434"/>
      <c r="CE31" s="2434"/>
      <c r="CF31" s="2434"/>
      <c r="CG31" s="2434"/>
      <c r="CH31" s="2434"/>
      <c r="CI31" s="2434"/>
      <c r="CJ31" s="2434"/>
      <c r="CK31" s="2434"/>
      <c r="CL31" s="2434"/>
      <c r="CM31" s="2434"/>
      <c r="CN31" s="2434"/>
      <c r="CO31" s="2434"/>
      <c r="CP31" s="2434"/>
      <c r="CQ31" s="2434"/>
      <c r="CR31" s="2434"/>
      <c r="CS31" s="2434"/>
      <c r="CT31" s="2434"/>
      <c r="CU31" s="2434"/>
      <c r="CV31" s="2434"/>
      <c r="CW31" s="2434"/>
      <c r="CX31" s="2434"/>
      <c r="CY31" s="2434"/>
      <c r="CZ31" s="2434"/>
      <c r="DA31" s="2434"/>
      <c r="DB31" s="2434"/>
      <c r="DC31" s="2434"/>
      <c r="DD31" s="2434"/>
      <c r="DE31" s="2434"/>
      <c r="DF31" s="2434"/>
      <c r="DG31" s="2434"/>
      <c r="DH31" s="2434"/>
      <c r="DI31" s="2434"/>
      <c r="DJ31" s="2434"/>
      <c r="DK31" s="2434"/>
      <c r="DL31" s="2434"/>
      <c r="DM31" s="2434"/>
      <c r="DN31" s="2434"/>
      <c r="DO31" s="2434"/>
      <c r="DP31" s="2434"/>
      <c r="DQ31" s="2434"/>
      <c r="DR31" s="2434"/>
      <c r="DS31" s="2434"/>
      <c r="DT31" s="2434"/>
      <c r="DU31" s="2434"/>
      <c r="DV31" s="2434"/>
      <c r="DW31" s="2434"/>
      <c r="DX31" s="2434"/>
      <c r="DY31" s="2434"/>
      <c r="DZ31" s="2434"/>
      <c r="EA31" s="2434"/>
      <c r="EB31" s="2434"/>
      <c r="EC31" s="2434"/>
      <c r="ED31" s="2434"/>
      <c r="EE31" s="2434"/>
      <c r="EF31" s="2434"/>
      <c r="EG31" s="2434"/>
      <c r="EH31" s="2434"/>
      <c r="EI31" s="2434"/>
      <c r="EJ31" s="2434"/>
      <c r="EK31" s="2434"/>
      <c r="EL31" s="2434"/>
      <c r="EM31" s="2434"/>
      <c r="EN31" s="2434"/>
      <c r="EO31" s="2434"/>
      <c r="EP31" s="2434"/>
      <c r="EQ31" s="2434"/>
      <c r="ER31" s="2434"/>
      <c r="ES31" s="2434"/>
      <c r="ET31" s="2434"/>
      <c r="EU31" s="2434"/>
      <c r="EV31" s="2434"/>
      <c r="EW31" s="2434"/>
      <c r="EX31" s="2434"/>
      <c r="EY31" s="2434"/>
      <c r="EZ31" s="2434"/>
      <c r="FA31" s="2434"/>
      <c r="FB31" s="2434"/>
      <c r="FC31" s="2434"/>
      <c r="FD31" s="2434"/>
      <c r="FE31" s="2434"/>
      <c r="FF31" s="2434"/>
      <c r="FG31" s="2434"/>
      <c r="FH31" s="2434"/>
      <c r="FI31" s="2434"/>
      <c r="FJ31" s="2434"/>
      <c r="FK31" s="2434"/>
      <c r="FL31" s="2434"/>
      <c r="FM31" s="2434"/>
      <c r="FN31" s="2434"/>
      <c r="FO31" s="2434"/>
      <c r="FP31" s="2434"/>
      <c r="FQ31" s="2434"/>
      <c r="FR31" s="2434"/>
      <c r="FS31" s="2434"/>
      <c r="FT31" s="2434"/>
      <c r="FU31" s="2434"/>
      <c r="FV31" s="2434"/>
      <c r="FW31" s="2434"/>
      <c r="FX31" s="2434"/>
      <c r="FY31" s="2434"/>
      <c r="FZ31" s="2434"/>
      <c r="GA31" s="2434"/>
      <c r="GB31" s="2434"/>
      <c r="GC31" s="2434"/>
      <c r="GD31" s="2434"/>
      <c r="GE31" s="2434"/>
      <c r="GF31" s="2434"/>
      <c r="GG31" s="2434"/>
      <c r="GH31" s="2434"/>
      <c r="GI31" s="2434"/>
      <c r="GJ31" s="2434"/>
      <c r="GK31" s="2434"/>
      <c r="GL31" s="2434"/>
      <c r="GM31" s="2434"/>
      <c r="GN31" s="2434"/>
      <c r="GO31" s="2434"/>
      <c r="GP31" s="2434"/>
      <c r="GQ31" s="2434"/>
      <c r="GR31" s="2434"/>
      <c r="GS31" s="2434"/>
      <c r="GT31" s="2434"/>
      <c r="GU31" s="2434"/>
      <c r="GV31" s="2434"/>
      <c r="GW31" s="2434"/>
      <c r="GX31" s="2434"/>
      <c r="GY31" s="2434"/>
      <c r="GZ31" s="2434"/>
      <c r="HA31" s="2434"/>
      <c r="HB31" s="2434"/>
      <c r="HC31" s="2434"/>
      <c r="HD31" s="2434"/>
      <c r="HE31" s="2434"/>
      <c r="HF31" s="2434"/>
      <c r="HG31" s="2434"/>
      <c r="HH31" s="2434"/>
      <c r="HI31" s="2434"/>
      <c r="HJ31" s="2434"/>
      <c r="HK31" s="2434"/>
      <c r="HL31" s="2434"/>
      <c r="HM31" s="2434"/>
      <c r="HN31" s="2434"/>
      <c r="HO31" s="2434"/>
      <c r="HP31" s="2434"/>
      <c r="HQ31" s="2434"/>
      <c r="HR31" s="2434"/>
      <c r="HS31" s="2434"/>
      <c r="HT31" s="2434"/>
      <c r="HU31" s="2434"/>
      <c r="HV31" s="2434"/>
      <c r="HW31" s="2434"/>
      <c r="HX31" s="2434"/>
      <c r="HY31" s="2434"/>
      <c r="HZ31" s="2434"/>
      <c r="IA31" s="2434"/>
      <c r="IB31" s="2434"/>
      <c r="IC31" s="2434"/>
      <c r="ID31" s="2434"/>
      <c r="IE31" s="2434"/>
      <c r="IF31" s="2434"/>
      <c r="IG31" s="2434"/>
    </row>
    <row r="32" spans="1:241">
      <c r="A32" s="2451">
        <v>10</v>
      </c>
      <c r="B32" s="2436" t="s">
        <v>225</v>
      </c>
      <c r="C32" s="357"/>
      <c r="D32" s="357"/>
      <c r="E32" s="357"/>
      <c r="F32" s="357"/>
      <c r="G32" s="321"/>
      <c r="H32" s="403"/>
      <c r="I32" s="357"/>
      <c r="J32" s="357"/>
      <c r="K32" s="357"/>
      <c r="L32" s="2460"/>
      <c r="M32" s="357"/>
      <c r="N32" s="2454">
        <v>10</v>
      </c>
      <c r="O32" s="2434"/>
      <c r="P32" s="451"/>
      <c r="Q32" s="451"/>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c r="AS32" s="2434"/>
      <c r="AT32" s="2434"/>
      <c r="AU32" s="2434"/>
      <c r="AV32" s="2434"/>
      <c r="AW32" s="2434"/>
      <c r="AX32" s="2434"/>
      <c r="AY32" s="2434"/>
      <c r="AZ32" s="2434"/>
      <c r="BA32" s="2434"/>
      <c r="BB32" s="2434"/>
      <c r="BC32" s="2434"/>
      <c r="BD32" s="2434"/>
      <c r="BE32" s="2434"/>
      <c r="BF32" s="2434"/>
      <c r="BG32" s="2434"/>
      <c r="BH32" s="2434"/>
      <c r="BI32" s="2434"/>
      <c r="BJ32" s="2434"/>
      <c r="BK32" s="2434"/>
      <c r="BL32" s="2434"/>
      <c r="BM32" s="2434"/>
      <c r="BN32" s="2434"/>
      <c r="BO32" s="2434"/>
      <c r="BP32" s="2434"/>
      <c r="BQ32" s="2434"/>
      <c r="BR32" s="2434"/>
      <c r="BS32" s="2434"/>
      <c r="BT32" s="2434"/>
      <c r="BU32" s="2434"/>
      <c r="BV32" s="2434"/>
      <c r="BW32" s="2434"/>
      <c r="BX32" s="2434"/>
      <c r="BY32" s="2434"/>
      <c r="BZ32" s="2434"/>
      <c r="CA32" s="2434"/>
      <c r="CB32" s="2434"/>
      <c r="CC32" s="2434"/>
      <c r="CD32" s="2434"/>
      <c r="CE32" s="2434"/>
      <c r="CF32" s="2434"/>
      <c r="CG32" s="2434"/>
      <c r="CH32" s="2434"/>
      <c r="CI32" s="2434"/>
      <c r="CJ32" s="2434"/>
      <c r="CK32" s="2434"/>
      <c r="CL32" s="2434"/>
      <c r="CM32" s="2434"/>
      <c r="CN32" s="2434"/>
      <c r="CO32" s="2434"/>
      <c r="CP32" s="2434"/>
      <c r="CQ32" s="2434"/>
      <c r="CR32" s="2434"/>
      <c r="CS32" s="2434"/>
      <c r="CT32" s="2434"/>
      <c r="CU32" s="2434"/>
      <c r="CV32" s="2434"/>
      <c r="CW32" s="2434"/>
      <c r="CX32" s="2434"/>
      <c r="CY32" s="2434"/>
      <c r="CZ32" s="2434"/>
      <c r="DA32" s="2434"/>
      <c r="DB32" s="2434"/>
      <c r="DC32" s="2434"/>
      <c r="DD32" s="2434"/>
      <c r="DE32" s="2434"/>
      <c r="DF32" s="2434"/>
      <c r="DG32" s="2434"/>
      <c r="DH32" s="2434"/>
      <c r="DI32" s="2434"/>
      <c r="DJ32" s="2434"/>
      <c r="DK32" s="2434"/>
      <c r="DL32" s="2434"/>
      <c r="DM32" s="2434"/>
      <c r="DN32" s="2434"/>
      <c r="DO32" s="2434"/>
      <c r="DP32" s="2434"/>
      <c r="DQ32" s="2434"/>
      <c r="DR32" s="2434"/>
      <c r="DS32" s="2434"/>
      <c r="DT32" s="2434"/>
      <c r="DU32" s="2434"/>
      <c r="DV32" s="2434"/>
      <c r="DW32" s="2434"/>
      <c r="DX32" s="2434"/>
      <c r="DY32" s="2434"/>
      <c r="DZ32" s="2434"/>
      <c r="EA32" s="2434"/>
      <c r="EB32" s="2434"/>
      <c r="EC32" s="2434"/>
      <c r="ED32" s="2434"/>
      <c r="EE32" s="2434"/>
      <c r="EF32" s="2434"/>
      <c r="EG32" s="2434"/>
      <c r="EH32" s="2434"/>
      <c r="EI32" s="2434"/>
      <c r="EJ32" s="2434"/>
      <c r="EK32" s="2434"/>
      <c r="EL32" s="2434"/>
      <c r="EM32" s="2434"/>
      <c r="EN32" s="2434"/>
      <c r="EO32" s="2434"/>
      <c r="EP32" s="2434"/>
      <c r="EQ32" s="2434"/>
      <c r="ER32" s="2434"/>
      <c r="ES32" s="2434"/>
      <c r="ET32" s="2434"/>
      <c r="EU32" s="2434"/>
      <c r="EV32" s="2434"/>
      <c r="EW32" s="2434"/>
      <c r="EX32" s="2434"/>
      <c r="EY32" s="2434"/>
      <c r="EZ32" s="2434"/>
      <c r="FA32" s="2434"/>
      <c r="FB32" s="2434"/>
      <c r="FC32" s="2434"/>
      <c r="FD32" s="2434"/>
      <c r="FE32" s="2434"/>
      <c r="FF32" s="2434"/>
      <c r="FG32" s="2434"/>
      <c r="FH32" s="2434"/>
      <c r="FI32" s="2434"/>
      <c r="FJ32" s="2434"/>
      <c r="FK32" s="2434"/>
      <c r="FL32" s="2434"/>
      <c r="FM32" s="2434"/>
      <c r="FN32" s="2434"/>
      <c r="FO32" s="2434"/>
      <c r="FP32" s="2434"/>
      <c r="FQ32" s="2434"/>
      <c r="FR32" s="2434"/>
      <c r="FS32" s="2434"/>
      <c r="FT32" s="2434"/>
      <c r="FU32" s="2434"/>
      <c r="FV32" s="2434"/>
      <c r="FW32" s="2434"/>
      <c r="FX32" s="2434"/>
      <c r="FY32" s="2434"/>
      <c r="FZ32" s="2434"/>
      <c r="GA32" s="2434"/>
      <c r="GB32" s="2434"/>
      <c r="GC32" s="2434"/>
      <c r="GD32" s="2434"/>
      <c r="GE32" s="2434"/>
      <c r="GF32" s="2434"/>
      <c r="GG32" s="2434"/>
      <c r="GH32" s="2434"/>
      <c r="GI32" s="2434"/>
      <c r="GJ32" s="2434"/>
      <c r="GK32" s="2434"/>
      <c r="GL32" s="2434"/>
      <c r="GM32" s="2434"/>
      <c r="GN32" s="2434"/>
      <c r="GO32" s="2434"/>
      <c r="GP32" s="2434"/>
      <c r="GQ32" s="2434"/>
      <c r="GR32" s="2434"/>
      <c r="GS32" s="2434"/>
      <c r="GT32" s="2434"/>
      <c r="GU32" s="2434"/>
      <c r="GV32" s="2434"/>
      <c r="GW32" s="2434"/>
      <c r="GX32" s="2434"/>
      <c r="GY32" s="2434"/>
      <c r="GZ32" s="2434"/>
      <c r="HA32" s="2434"/>
      <c r="HB32" s="2434"/>
      <c r="HC32" s="2434"/>
      <c r="HD32" s="2434"/>
      <c r="HE32" s="2434"/>
      <c r="HF32" s="2434"/>
      <c r="HG32" s="2434"/>
      <c r="HH32" s="2434"/>
      <c r="HI32" s="2434"/>
      <c r="HJ32" s="2434"/>
      <c r="HK32" s="2434"/>
      <c r="HL32" s="2434"/>
      <c r="HM32" s="2434"/>
      <c r="HN32" s="2434"/>
      <c r="HO32" s="2434"/>
      <c r="HP32" s="2434"/>
      <c r="HQ32" s="2434"/>
      <c r="HR32" s="2434"/>
      <c r="HS32" s="2434"/>
      <c r="HT32" s="2434"/>
      <c r="HU32" s="2434"/>
      <c r="HV32" s="2434"/>
      <c r="HW32" s="2434"/>
      <c r="HX32" s="2434"/>
      <c r="HY32" s="2434"/>
      <c r="HZ32" s="2434"/>
      <c r="IA32" s="2434"/>
      <c r="IB32" s="2434"/>
      <c r="IC32" s="2434"/>
      <c r="ID32" s="2434"/>
      <c r="IE32" s="2434"/>
      <c r="IF32" s="2434"/>
      <c r="IG32" s="2434"/>
    </row>
    <row r="33" spans="1:241">
      <c r="A33" s="2451">
        <v>11</v>
      </c>
      <c r="B33" s="2436" t="s">
        <v>226</v>
      </c>
      <c r="C33" s="357"/>
      <c r="D33" s="357"/>
      <c r="E33" s="357"/>
      <c r="F33" s="357"/>
      <c r="G33" s="321"/>
      <c r="H33" s="403"/>
      <c r="I33" s="357"/>
      <c r="J33" s="357"/>
      <c r="K33" s="357"/>
      <c r="L33" s="2460"/>
      <c r="M33" s="357"/>
      <c r="N33" s="2454">
        <v>11</v>
      </c>
      <c r="O33" s="2434"/>
      <c r="P33" s="451"/>
      <c r="Q33" s="451"/>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c r="AS33" s="2434"/>
      <c r="AT33" s="2434"/>
      <c r="AU33" s="2434"/>
      <c r="AV33" s="2434"/>
      <c r="AW33" s="2434"/>
      <c r="AX33" s="2434"/>
      <c r="AY33" s="2434"/>
      <c r="AZ33" s="2434"/>
      <c r="BA33" s="2434"/>
      <c r="BB33" s="2434"/>
      <c r="BC33" s="2434"/>
      <c r="BD33" s="2434"/>
      <c r="BE33" s="2434"/>
      <c r="BF33" s="2434"/>
      <c r="BG33" s="2434"/>
      <c r="BH33" s="2434"/>
      <c r="BI33" s="2434"/>
      <c r="BJ33" s="2434"/>
      <c r="BK33" s="2434"/>
      <c r="BL33" s="2434"/>
      <c r="BM33" s="2434"/>
      <c r="BN33" s="2434"/>
      <c r="BO33" s="2434"/>
      <c r="BP33" s="2434"/>
      <c r="BQ33" s="2434"/>
      <c r="BR33" s="2434"/>
      <c r="BS33" s="2434"/>
      <c r="BT33" s="2434"/>
      <c r="BU33" s="2434"/>
      <c r="BV33" s="2434"/>
      <c r="BW33" s="2434"/>
      <c r="BX33" s="2434"/>
      <c r="BY33" s="2434"/>
      <c r="BZ33" s="2434"/>
      <c r="CA33" s="2434"/>
      <c r="CB33" s="2434"/>
      <c r="CC33" s="2434"/>
      <c r="CD33" s="2434"/>
      <c r="CE33" s="2434"/>
      <c r="CF33" s="2434"/>
      <c r="CG33" s="2434"/>
      <c r="CH33" s="2434"/>
      <c r="CI33" s="2434"/>
      <c r="CJ33" s="2434"/>
      <c r="CK33" s="2434"/>
      <c r="CL33" s="2434"/>
      <c r="CM33" s="2434"/>
      <c r="CN33" s="2434"/>
      <c r="CO33" s="2434"/>
      <c r="CP33" s="2434"/>
      <c r="CQ33" s="2434"/>
      <c r="CR33" s="2434"/>
      <c r="CS33" s="2434"/>
      <c r="CT33" s="2434"/>
      <c r="CU33" s="2434"/>
      <c r="CV33" s="2434"/>
      <c r="CW33" s="2434"/>
      <c r="CX33" s="2434"/>
      <c r="CY33" s="2434"/>
      <c r="CZ33" s="2434"/>
      <c r="DA33" s="2434"/>
      <c r="DB33" s="2434"/>
      <c r="DC33" s="2434"/>
      <c r="DD33" s="2434"/>
      <c r="DE33" s="2434"/>
      <c r="DF33" s="2434"/>
      <c r="DG33" s="2434"/>
      <c r="DH33" s="2434"/>
      <c r="DI33" s="2434"/>
      <c r="DJ33" s="2434"/>
      <c r="DK33" s="2434"/>
      <c r="DL33" s="2434"/>
      <c r="DM33" s="2434"/>
      <c r="DN33" s="2434"/>
      <c r="DO33" s="2434"/>
      <c r="DP33" s="2434"/>
      <c r="DQ33" s="2434"/>
      <c r="DR33" s="2434"/>
      <c r="DS33" s="2434"/>
      <c r="DT33" s="2434"/>
      <c r="DU33" s="2434"/>
      <c r="DV33" s="2434"/>
      <c r="DW33" s="2434"/>
      <c r="DX33" s="2434"/>
      <c r="DY33" s="2434"/>
      <c r="DZ33" s="2434"/>
      <c r="EA33" s="2434"/>
      <c r="EB33" s="2434"/>
      <c r="EC33" s="2434"/>
      <c r="ED33" s="2434"/>
      <c r="EE33" s="2434"/>
      <c r="EF33" s="2434"/>
      <c r="EG33" s="2434"/>
      <c r="EH33" s="2434"/>
      <c r="EI33" s="2434"/>
      <c r="EJ33" s="2434"/>
      <c r="EK33" s="2434"/>
      <c r="EL33" s="2434"/>
      <c r="EM33" s="2434"/>
      <c r="EN33" s="2434"/>
      <c r="EO33" s="2434"/>
      <c r="EP33" s="2434"/>
      <c r="EQ33" s="2434"/>
      <c r="ER33" s="2434"/>
      <c r="ES33" s="2434"/>
      <c r="ET33" s="2434"/>
      <c r="EU33" s="2434"/>
      <c r="EV33" s="2434"/>
      <c r="EW33" s="2434"/>
      <c r="EX33" s="2434"/>
      <c r="EY33" s="2434"/>
      <c r="EZ33" s="2434"/>
      <c r="FA33" s="2434"/>
      <c r="FB33" s="2434"/>
      <c r="FC33" s="2434"/>
      <c r="FD33" s="2434"/>
      <c r="FE33" s="2434"/>
      <c r="FF33" s="2434"/>
      <c r="FG33" s="2434"/>
      <c r="FH33" s="2434"/>
      <c r="FI33" s="2434"/>
      <c r="FJ33" s="2434"/>
      <c r="FK33" s="2434"/>
      <c r="FL33" s="2434"/>
      <c r="FM33" s="2434"/>
      <c r="FN33" s="2434"/>
      <c r="FO33" s="2434"/>
      <c r="FP33" s="2434"/>
      <c r="FQ33" s="2434"/>
      <c r="FR33" s="2434"/>
      <c r="FS33" s="2434"/>
      <c r="FT33" s="2434"/>
      <c r="FU33" s="2434"/>
      <c r="FV33" s="2434"/>
      <c r="FW33" s="2434"/>
      <c r="FX33" s="2434"/>
      <c r="FY33" s="2434"/>
      <c r="FZ33" s="2434"/>
      <c r="GA33" s="2434"/>
      <c r="GB33" s="2434"/>
      <c r="GC33" s="2434"/>
      <c r="GD33" s="2434"/>
      <c r="GE33" s="2434"/>
      <c r="GF33" s="2434"/>
      <c r="GG33" s="2434"/>
      <c r="GH33" s="2434"/>
      <c r="GI33" s="2434"/>
      <c r="GJ33" s="2434"/>
      <c r="GK33" s="2434"/>
      <c r="GL33" s="2434"/>
      <c r="GM33" s="2434"/>
      <c r="GN33" s="2434"/>
      <c r="GO33" s="2434"/>
      <c r="GP33" s="2434"/>
      <c r="GQ33" s="2434"/>
      <c r="GR33" s="2434"/>
      <c r="GS33" s="2434"/>
      <c r="GT33" s="2434"/>
      <c r="GU33" s="2434"/>
      <c r="GV33" s="2434"/>
      <c r="GW33" s="2434"/>
      <c r="GX33" s="2434"/>
      <c r="GY33" s="2434"/>
      <c r="GZ33" s="2434"/>
      <c r="HA33" s="2434"/>
      <c r="HB33" s="2434"/>
      <c r="HC33" s="2434"/>
      <c r="HD33" s="2434"/>
      <c r="HE33" s="2434"/>
      <c r="HF33" s="2434"/>
      <c r="HG33" s="2434"/>
      <c r="HH33" s="2434"/>
      <c r="HI33" s="2434"/>
      <c r="HJ33" s="2434"/>
      <c r="HK33" s="2434"/>
      <c r="HL33" s="2434"/>
      <c r="HM33" s="2434"/>
      <c r="HN33" s="2434"/>
      <c r="HO33" s="2434"/>
      <c r="HP33" s="2434"/>
      <c r="HQ33" s="2434"/>
      <c r="HR33" s="2434"/>
      <c r="HS33" s="2434"/>
      <c r="HT33" s="2434"/>
      <c r="HU33" s="2434"/>
      <c r="HV33" s="2434"/>
      <c r="HW33" s="2434"/>
      <c r="HX33" s="2434"/>
      <c r="HY33" s="2434"/>
      <c r="HZ33" s="2434"/>
      <c r="IA33" s="2434"/>
      <c r="IB33" s="2434"/>
      <c r="IC33" s="2434"/>
      <c r="ID33" s="2434"/>
      <c r="IE33" s="2434"/>
      <c r="IF33" s="2434"/>
      <c r="IG33" s="2434"/>
    </row>
    <row r="34" spans="1:241">
      <c r="A34" s="2451">
        <v>12</v>
      </c>
      <c r="B34" s="2436" t="s">
        <v>227</v>
      </c>
      <c r="C34" s="357"/>
      <c r="D34" s="357"/>
      <c r="E34" s="357"/>
      <c r="F34" s="357"/>
      <c r="G34" s="321"/>
      <c r="H34" s="403"/>
      <c r="I34" s="357"/>
      <c r="J34" s="357"/>
      <c r="K34" s="357"/>
      <c r="L34" s="2460"/>
      <c r="M34" s="357"/>
      <c r="N34" s="2454">
        <v>12</v>
      </c>
      <c r="O34" s="2434"/>
      <c r="P34" s="451"/>
      <c r="Q34" s="451"/>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c r="AS34" s="2434"/>
      <c r="AT34" s="2434"/>
      <c r="AU34" s="2434"/>
      <c r="AV34" s="2434"/>
      <c r="AW34" s="2434"/>
      <c r="AX34" s="2434"/>
      <c r="AY34" s="2434"/>
      <c r="AZ34" s="2434"/>
      <c r="BA34" s="2434"/>
      <c r="BB34" s="2434"/>
      <c r="BC34" s="2434"/>
      <c r="BD34" s="2434"/>
      <c r="BE34" s="2434"/>
      <c r="BF34" s="2434"/>
      <c r="BG34" s="2434"/>
      <c r="BH34" s="2434"/>
      <c r="BI34" s="2434"/>
      <c r="BJ34" s="2434"/>
      <c r="BK34" s="2434"/>
      <c r="BL34" s="2434"/>
      <c r="BM34" s="2434"/>
      <c r="BN34" s="2434"/>
      <c r="BO34" s="2434"/>
      <c r="BP34" s="2434"/>
      <c r="BQ34" s="2434"/>
      <c r="BR34" s="2434"/>
      <c r="BS34" s="2434"/>
      <c r="BT34" s="2434"/>
      <c r="BU34" s="2434"/>
      <c r="BV34" s="2434"/>
      <c r="BW34" s="2434"/>
      <c r="BX34" s="2434"/>
      <c r="BY34" s="2434"/>
      <c r="BZ34" s="2434"/>
      <c r="CA34" s="2434"/>
      <c r="CB34" s="2434"/>
      <c r="CC34" s="2434"/>
      <c r="CD34" s="2434"/>
      <c r="CE34" s="2434"/>
      <c r="CF34" s="2434"/>
      <c r="CG34" s="2434"/>
      <c r="CH34" s="2434"/>
      <c r="CI34" s="2434"/>
      <c r="CJ34" s="2434"/>
      <c r="CK34" s="2434"/>
      <c r="CL34" s="2434"/>
      <c r="CM34" s="2434"/>
      <c r="CN34" s="2434"/>
      <c r="CO34" s="2434"/>
      <c r="CP34" s="2434"/>
      <c r="CQ34" s="2434"/>
      <c r="CR34" s="2434"/>
      <c r="CS34" s="2434"/>
      <c r="CT34" s="2434"/>
      <c r="CU34" s="2434"/>
      <c r="CV34" s="2434"/>
      <c r="CW34" s="2434"/>
      <c r="CX34" s="2434"/>
      <c r="CY34" s="2434"/>
      <c r="CZ34" s="2434"/>
      <c r="DA34" s="2434"/>
      <c r="DB34" s="2434"/>
      <c r="DC34" s="2434"/>
      <c r="DD34" s="2434"/>
      <c r="DE34" s="2434"/>
      <c r="DF34" s="2434"/>
      <c r="DG34" s="2434"/>
      <c r="DH34" s="2434"/>
      <c r="DI34" s="2434"/>
      <c r="DJ34" s="2434"/>
      <c r="DK34" s="2434"/>
      <c r="DL34" s="2434"/>
      <c r="DM34" s="2434"/>
      <c r="DN34" s="2434"/>
      <c r="DO34" s="2434"/>
      <c r="DP34" s="2434"/>
      <c r="DQ34" s="2434"/>
      <c r="DR34" s="2434"/>
      <c r="DS34" s="2434"/>
      <c r="DT34" s="2434"/>
      <c r="DU34" s="2434"/>
      <c r="DV34" s="2434"/>
      <c r="DW34" s="2434"/>
      <c r="DX34" s="2434"/>
      <c r="DY34" s="2434"/>
      <c r="DZ34" s="2434"/>
      <c r="EA34" s="2434"/>
      <c r="EB34" s="2434"/>
      <c r="EC34" s="2434"/>
      <c r="ED34" s="2434"/>
      <c r="EE34" s="2434"/>
      <c r="EF34" s="2434"/>
      <c r="EG34" s="2434"/>
      <c r="EH34" s="2434"/>
      <c r="EI34" s="2434"/>
      <c r="EJ34" s="2434"/>
      <c r="EK34" s="2434"/>
      <c r="EL34" s="2434"/>
      <c r="EM34" s="2434"/>
      <c r="EN34" s="2434"/>
      <c r="EO34" s="2434"/>
      <c r="EP34" s="2434"/>
      <c r="EQ34" s="2434"/>
      <c r="ER34" s="2434"/>
      <c r="ES34" s="2434"/>
      <c r="ET34" s="2434"/>
      <c r="EU34" s="2434"/>
      <c r="EV34" s="2434"/>
      <c r="EW34" s="2434"/>
      <c r="EX34" s="2434"/>
      <c r="EY34" s="2434"/>
      <c r="EZ34" s="2434"/>
      <c r="FA34" s="2434"/>
      <c r="FB34" s="2434"/>
      <c r="FC34" s="2434"/>
      <c r="FD34" s="2434"/>
      <c r="FE34" s="2434"/>
      <c r="FF34" s="2434"/>
      <c r="FG34" s="2434"/>
      <c r="FH34" s="2434"/>
      <c r="FI34" s="2434"/>
      <c r="FJ34" s="2434"/>
      <c r="FK34" s="2434"/>
      <c r="FL34" s="2434"/>
      <c r="FM34" s="2434"/>
      <c r="FN34" s="2434"/>
      <c r="FO34" s="2434"/>
      <c r="FP34" s="2434"/>
      <c r="FQ34" s="2434"/>
      <c r="FR34" s="2434"/>
      <c r="FS34" s="2434"/>
      <c r="FT34" s="2434"/>
      <c r="FU34" s="2434"/>
      <c r="FV34" s="2434"/>
      <c r="FW34" s="2434"/>
      <c r="FX34" s="2434"/>
      <c r="FY34" s="2434"/>
      <c r="FZ34" s="2434"/>
      <c r="GA34" s="2434"/>
      <c r="GB34" s="2434"/>
      <c r="GC34" s="2434"/>
      <c r="GD34" s="2434"/>
      <c r="GE34" s="2434"/>
      <c r="GF34" s="2434"/>
      <c r="GG34" s="2434"/>
      <c r="GH34" s="2434"/>
      <c r="GI34" s="2434"/>
      <c r="GJ34" s="2434"/>
      <c r="GK34" s="2434"/>
      <c r="GL34" s="2434"/>
      <c r="GM34" s="2434"/>
      <c r="GN34" s="2434"/>
      <c r="GO34" s="2434"/>
      <c r="GP34" s="2434"/>
      <c r="GQ34" s="2434"/>
      <c r="GR34" s="2434"/>
      <c r="GS34" s="2434"/>
      <c r="GT34" s="2434"/>
      <c r="GU34" s="2434"/>
      <c r="GV34" s="2434"/>
      <c r="GW34" s="2434"/>
      <c r="GX34" s="2434"/>
      <c r="GY34" s="2434"/>
      <c r="GZ34" s="2434"/>
      <c r="HA34" s="2434"/>
      <c r="HB34" s="2434"/>
      <c r="HC34" s="2434"/>
      <c r="HD34" s="2434"/>
      <c r="HE34" s="2434"/>
      <c r="HF34" s="2434"/>
      <c r="HG34" s="2434"/>
      <c r="HH34" s="2434"/>
      <c r="HI34" s="2434"/>
      <c r="HJ34" s="2434"/>
      <c r="HK34" s="2434"/>
      <c r="HL34" s="2434"/>
      <c r="HM34" s="2434"/>
      <c r="HN34" s="2434"/>
      <c r="HO34" s="2434"/>
      <c r="HP34" s="2434"/>
      <c r="HQ34" s="2434"/>
      <c r="HR34" s="2434"/>
      <c r="HS34" s="2434"/>
      <c r="HT34" s="2434"/>
      <c r="HU34" s="2434"/>
      <c r="HV34" s="2434"/>
      <c r="HW34" s="2434"/>
      <c r="HX34" s="2434"/>
      <c r="HY34" s="2434"/>
      <c r="HZ34" s="2434"/>
      <c r="IA34" s="2434"/>
      <c r="IB34" s="2434"/>
      <c r="IC34" s="2434"/>
      <c r="ID34" s="2434"/>
      <c r="IE34" s="2434"/>
      <c r="IF34" s="2434"/>
      <c r="IG34" s="2434"/>
    </row>
    <row r="35" spans="1:241">
      <c r="A35" s="2451">
        <v>13</v>
      </c>
      <c r="B35" s="2436" t="s">
        <v>2647</v>
      </c>
      <c r="C35" s="357">
        <v>660257</v>
      </c>
      <c r="D35" s="357"/>
      <c r="E35" s="357"/>
      <c r="F35" s="357">
        <v>916249</v>
      </c>
      <c r="G35" s="321">
        <f>595989-867983</f>
        <v>-271994</v>
      </c>
      <c r="H35" s="403">
        <f>+C35+E35-F35-G35</f>
        <v>16002</v>
      </c>
      <c r="I35" s="357">
        <v>0</v>
      </c>
      <c r="J35" s="357"/>
      <c r="K35" s="357"/>
      <c r="L35" s="2460"/>
      <c r="M35" s="357"/>
      <c r="N35" s="2454">
        <v>13</v>
      </c>
      <c r="O35" s="2434"/>
      <c r="P35" s="451"/>
      <c r="Q35" s="451"/>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c r="AS35" s="2434"/>
      <c r="AT35" s="2434"/>
      <c r="AU35" s="2434"/>
      <c r="AV35" s="2434"/>
      <c r="AW35" s="2434"/>
      <c r="AX35" s="2434"/>
      <c r="AY35" s="2434"/>
      <c r="AZ35" s="2434"/>
      <c r="BA35" s="2434"/>
      <c r="BB35" s="2434"/>
      <c r="BC35" s="2434"/>
      <c r="BD35" s="2434"/>
      <c r="BE35" s="2434"/>
      <c r="BF35" s="2434"/>
      <c r="BG35" s="2434"/>
      <c r="BH35" s="2434"/>
      <c r="BI35" s="2434"/>
      <c r="BJ35" s="2434"/>
      <c r="BK35" s="2434"/>
      <c r="BL35" s="2434"/>
      <c r="BM35" s="2434"/>
      <c r="BN35" s="2434"/>
      <c r="BO35" s="2434"/>
      <c r="BP35" s="2434"/>
      <c r="BQ35" s="2434"/>
      <c r="BR35" s="2434"/>
      <c r="BS35" s="2434"/>
      <c r="BT35" s="2434"/>
      <c r="BU35" s="2434"/>
      <c r="BV35" s="2434"/>
      <c r="BW35" s="2434"/>
      <c r="BX35" s="2434"/>
      <c r="BY35" s="2434"/>
      <c r="BZ35" s="2434"/>
      <c r="CA35" s="2434"/>
      <c r="CB35" s="2434"/>
      <c r="CC35" s="2434"/>
      <c r="CD35" s="2434"/>
      <c r="CE35" s="2434"/>
      <c r="CF35" s="2434"/>
      <c r="CG35" s="2434"/>
      <c r="CH35" s="2434"/>
      <c r="CI35" s="2434"/>
      <c r="CJ35" s="2434"/>
      <c r="CK35" s="2434"/>
      <c r="CL35" s="2434"/>
      <c r="CM35" s="2434"/>
      <c r="CN35" s="2434"/>
      <c r="CO35" s="2434"/>
      <c r="CP35" s="2434"/>
      <c r="CQ35" s="2434"/>
      <c r="CR35" s="2434"/>
      <c r="CS35" s="2434"/>
      <c r="CT35" s="2434"/>
      <c r="CU35" s="2434"/>
      <c r="CV35" s="2434"/>
      <c r="CW35" s="2434"/>
      <c r="CX35" s="2434"/>
      <c r="CY35" s="2434"/>
      <c r="CZ35" s="2434"/>
      <c r="DA35" s="2434"/>
      <c r="DB35" s="2434"/>
      <c r="DC35" s="2434"/>
      <c r="DD35" s="2434"/>
      <c r="DE35" s="2434"/>
      <c r="DF35" s="2434"/>
      <c r="DG35" s="2434"/>
      <c r="DH35" s="2434"/>
      <c r="DI35" s="2434"/>
      <c r="DJ35" s="2434"/>
      <c r="DK35" s="2434"/>
      <c r="DL35" s="2434"/>
      <c r="DM35" s="2434"/>
      <c r="DN35" s="2434"/>
      <c r="DO35" s="2434"/>
      <c r="DP35" s="2434"/>
      <c r="DQ35" s="2434"/>
      <c r="DR35" s="2434"/>
      <c r="DS35" s="2434"/>
      <c r="DT35" s="2434"/>
      <c r="DU35" s="2434"/>
      <c r="DV35" s="2434"/>
      <c r="DW35" s="2434"/>
      <c r="DX35" s="2434"/>
      <c r="DY35" s="2434"/>
      <c r="DZ35" s="2434"/>
      <c r="EA35" s="2434"/>
      <c r="EB35" s="2434"/>
      <c r="EC35" s="2434"/>
      <c r="ED35" s="2434"/>
      <c r="EE35" s="2434"/>
      <c r="EF35" s="2434"/>
      <c r="EG35" s="2434"/>
      <c r="EH35" s="2434"/>
      <c r="EI35" s="2434"/>
      <c r="EJ35" s="2434"/>
      <c r="EK35" s="2434"/>
      <c r="EL35" s="2434"/>
      <c r="EM35" s="2434"/>
      <c r="EN35" s="2434"/>
      <c r="EO35" s="2434"/>
      <c r="EP35" s="2434"/>
      <c r="EQ35" s="2434"/>
      <c r="ER35" s="2434"/>
      <c r="ES35" s="2434"/>
      <c r="ET35" s="2434"/>
      <c r="EU35" s="2434"/>
      <c r="EV35" s="2434"/>
      <c r="EW35" s="2434"/>
      <c r="EX35" s="2434"/>
      <c r="EY35" s="2434"/>
      <c r="EZ35" s="2434"/>
      <c r="FA35" s="2434"/>
      <c r="FB35" s="2434"/>
      <c r="FC35" s="2434"/>
      <c r="FD35" s="2434"/>
      <c r="FE35" s="2434"/>
      <c r="FF35" s="2434"/>
      <c r="FG35" s="2434"/>
      <c r="FH35" s="2434"/>
      <c r="FI35" s="2434"/>
      <c r="FJ35" s="2434"/>
      <c r="FK35" s="2434"/>
      <c r="FL35" s="2434"/>
      <c r="FM35" s="2434"/>
      <c r="FN35" s="2434"/>
      <c r="FO35" s="2434"/>
      <c r="FP35" s="2434"/>
      <c r="FQ35" s="2434"/>
      <c r="FR35" s="2434"/>
      <c r="FS35" s="2434"/>
      <c r="FT35" s="2434"/>
      <c r="FU35" s="2434"/>
      <c r="FV35" s="2434"/>
      <c r="FW35" s="2434"/>
      <c r="FX35" s="2434"/>
      <c r="FY35" s="2434"/>
      <c r="FZ35" s="2434"/>
      <c r="GA35" s="2434"/>
      <c r="GB35" s="2434"/>
      <c r="GC35" s="2434"/>
      <c r="GD35" s="2434"/>
      <c r="GE35" s="2434"/>
      <c r="GF35" s="2434"/>
      <c r="GG35" s="2434"/>
      <c r="GH35" s="2434"/>
      <c r="GI35" s="2434"/>
      <c r="GJ35" s="2434"/>
      <c r="GK35" s="2434"/>
      <c r="GL35" s="2434"/>
      <c r="GM35" s="2434"/>
      <c r="GN35" s="2434"/>
      <c r="GO35" s="2434"/>
      <c r="GP35" s="2434"/>
      <c r="GQ35" s="2434"/>
      <c r="GR35" s="2434"/>
      <c r="GS35" s="2434"/>
      <c r="GT35" s="2434"/>
      <c r="GU35" s="2434"/>
      <c r="GV35" s="2434"/>
      <c r="GW35" s="2434"/>
      <c r="GX35" s="2434"/>
      <c r="GY35" s="2434"/>
      <c r="GZ35" s="2434"/>
      <c r="HA35" s="2434"/>
      <c r="HB35" s="2434"/>
      <c r="HC35" s="2434"/>
      <c r="HD35" s="2434"/>
      <c r="HE35" s="2434"/>
      <c r="HF35" s="2434"/>
      <c r="HG35" s="2434"/>
      <c r="HH35" s="2434"/>
      <c r="HI35" s="2434"/>
      <c r="HJ35" s="2434"/>
      <c r="HK35" s="2434"/>
      <c r="HL35" s="2434"/>
      <c r="HM35" s="2434"/>
      <c r="HN35" s="2434"/>
      <c r="HO35" s="2434"/>
      <c r="HP35" s="2434"/>
      <c r="HQ35" s="2434"/>
      <c r="HR35" s="2434"/>
      <c r="HS35" s="2434"/>
      <c r="HT35" s="2434"/>
      <c r="HU35" s="2434"/>
      <c r="HV35" s="2434"/>
      <c r="HW35" s="2434"/>
      <c r="HX35" s="2434"/>
      <c r="HY35" s="2434"/>
      <c r="HZ35" s="2434"/>
      <c r="IA35" s="2434"/>
      <c r="IB35" s="2434"/>
      <c r="IC35" s="2434"/>
      <c r="ID35" s="2434"/>
      <c r="IE35" s="2434"/>
      <c r="IF35" s="2434"/>
      <c r="IG35" s="2434"/>
    </row>
    <row r="36" spans="1:241">
      <c r="A36" s="2451">
        <v>14</v>
      </c>
      <c r="B36" s="2436" t="s">
        <v>2648</v>
      </c>
      <c r="C36" s="357"/>
      <c r="D36" s="357"/>
      <c r="E36" s="357"/>
      <c r="F36" s="357"/>
      <c r="G36" s="321"/>
      <c r="H36" s="403"/>
      <c r="I36" s="357"/>
      <c r="J36" s="357"/>
      <c r="K36" s="357"/>
      <c r="L36" s="2460"/>
      <c r="M36" s="357"/>
      <c r="N36" s="2454">
        <v>14</v>
      </c>
      <c r="O36" s="2434"/>
      <c r="P36" s="451"/>
      <c r="Q36" s="451"/>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c r="AS36" s="2434"/>
      <c r="AT36" s="2434"/>
      <c r="AU36" s="2434"/>
      <c r="AV36" s="2434"/>
      <c r="AW36" s="2434"/>
      <c r="AX36" s="2434"/>
      <c r="AY36" s="2434"/>
      <c r="AZ36" s="2434"/>
      <c r="BA36" s="2434"/>
      <c r="BB36" s="2434"/>
      <c r="BC36" s="2434"/>
      <c r="BD36" s="2434"/>
      <c r="BE36" s="2434"/>
      <c r="BF36" s="2434"/>
      <c r="BG36" s="2434"/>
      <c r="BH36" s="2434"/>
      <c r="BI36" s="2434"/>
      <c r="BJ36" s="2434"/>
      <c r="BK36" s="2434"/>
      <c r="BL36" s="2434"/>
      <c r="BM36" s="2434"/>
      <c r="BN36" s="2434"/>
      <c r="BO36" s="2434"/>
      <c r="BP36" s="2434"/>
      <c r="BQ36" s="2434"/>
      <c r="BR36" s="2434"/>
      <c r="BS36" s="2434"/>
      <c r="BT36" s="2434"/>
      <c r="BU36" s="2434"/>
      <c r="BV36" s="2434"/>
      <c r="BW36" s="2434"/>
      <c r="BX36" s="2434"/>
      <c r="BY36" s="2434"/>
      <c r="BZ36" s="2434"/>
      <c r="CA36" s="2434"/>
      <c r="CB36" s="2434"/>
      <c r="CC36" s="2434"/>
      <c r="CD36" s="2434"/>
      <c r="CE36" s="2434"/>
      <c r="CF36" s="2434"/>
      <c r="CG36" s="2434"/>
      <c r="CH36" s="2434"/>
      <c r="CI36" s="2434"/>
      <c r="CJ36" s="2434"/>
      <c r="CK36" s="2434"/>
      <c r="CL36" s="2434"/>
      <c r="CM36" s="2434"/>
      <c r="CN36" s="2434"/>
      <c r="CO36" s="2434"/>
      <c r="CP36" s="2434"/>
      <c r="CQ36" s="2434"/>
      <c r="CR36" s="2434"/>
      <c r="CS36" s="2434"/>
      <c r="CT36" s="2434"/>
      <c r="CU36" s="2434"/>
      <c r="CV36" s="2434"/>
      <c r="CW36" s="2434"/>
      <c r="CX36" s="2434"/>
      <c r="CY36" s="2434"/>
      <c r="CZ36" s="2434"/>
      <c r="DA36" s="2434"/>
      <c r="DB36" s="2434"/>
      <c r="DC36" s="2434"/>
      <c r="DD36" s="2434"/>
      <c r="DE36" s="2434"/>
      <c r="DF36" s="2434"/>
      <c r="DG36" s="2434"/>
      <c r="DH36" s="2434"/>
      <c r="DI36" s="2434"/>
      <c r="DJ36" s="2434"/>
      <c r="DK36" s="2434"/>
      <c r="DL36" s="2434"/>
      <c r="DM36" s="2434"/>
      <c r="DN36" s="2434"/>
      <c r="DO36" s="2434"/>
      <c r="DP36" s="2434"/>
      <c r="DQ36" s="2434"/>
      <c r="DR36" s="2434"/>
      <c r="DS36" s="2434"/>
      <c r="DT36" s="2434"/>
      <c r="DU36" s="2434"/>
      <c r="DV36" s="2434"/>
      <c r="DW36" s="2434"/>
      <c r="DX36" s="2434"/>
      <c r="DY36" s="2434"/>
      <c r="DZ36" s="2434"/>
      <c r="EA36" s="2434"/>
      <c r="EB36" s="2434"/>
      <c r="EC36" s="2434"/>
      <c r="ED36" s="2434"/>
      <c r="EE36" s="2434"/>
      <c r="EF36" s="2434"/>
      <c r="EG36" s="2434"/>
      <c r="EH36" s="2434"/>
      <c r="EI36" s="2434"/>
      <c r="EJ36" s="2434"/>
      <c r="EK36" s="2434"/>
      <c r="EL36" s="2434"/>
      <c r="EM36" s="2434"/>
      <c r="EN36" s="2434"/>
      <c r="EO36" s="2434"/>
      <c r="EP36" s="2434"/>
      <c r="EQ36" s="2434"/>
      <c r="ER36" s="2434"/>
      <c r="ES36" s="2434"/>
      <c r="ET36" s="2434"/>
      <c r="EU36" s="2434"/>
      <c r="EV36" s="2434"/>
      <c r="EW36" s="2434"/>
      <c r="EX36" s="2434"/>
      <c r="EY36" s="2434"/>
      <c r="EZ36" s="2434"/>
      <c r="FA36" s="2434"/>
      <c r="FB36" s="2434"/>
      <c r="FC36" s="2434"/>
      <c r="FD36" s="2434"/>
      <c r="FE36" s="2434"/>
      <c r="FF36" s="2434"/>
      <c r="FG36" s="2434"/>
      <c r="FH36" s="2434"/>
      <c r="FI36" s="2434"/>
      <c r="FJ36" s="2434"/>
      <c r="FK36" s="2434"/>
      <c r="FL36" s="2434"/>
      <c r="FM36" s="2434"/>
      <c r="FN36" s="2434"/>
      <c r="FO36" s="2434"/>
      <c r="FP36" s="2434"/>
      <c r="FQ36" s="2434"/>
      <c r="FR36" s="2434"/>
      <c r="FS36" s="2434"/>
      <c r="FT36" s="2434"/>
      <c r="FU36" s="2434"/>
      <c r="FV36" s="2434"/>
      <c r="FW36" s="2434"/>
      <c r="FX36" s="2434"/>
      <c r="FY36" s="2434"/>
      <c r="FZ36" s="2434"/>
      <c r="GA36" s="2434"/>
      <c r="GB36" s="2434"/>
      <c r="GC36" s="2434"/>
      <c r="GD36" s="2434"/>
      <c r="GE36" s="2434"/>
      <c r="GF36" s="2434"/>
      <c r="GG36" s="2434"/>
      <c r="GH36" s="2434"/>
      <c r="GI36" s="2434"/>
      <c r="GJ36" s="2434"/>
      <c r="GK36" s="2434"/>
      <c r="GL36" s="2434"/>
      <c r="GM36" s="2434"/>
      <c r="GN36" s="2434"/>
      <c r="GO36" s="2434"/>
      <c r="GP36" s="2434"/>
      <c r="GQ36" s="2434"/>
      <c r="GR36" s="2434"/>
      <c r="GS36" s="2434"/>
      <c r="GT36" s="2434"/>
      <c r="GU36" s="2434"/>
      <c r="GV36" s="2434"/>
      <c r="GW36" s="2434"/>
      <c r="GX36" s="2434"/>
      <c r="GY36" s="2434"/>
      <c r="GZ36" s="2434"/>
      <c r="HA36" s="2434"/>
      <c r="HB36" s="2434"/>
      <c r="HC36" s="2434"/>
      <c r="HD36" s="2434"/>
      <c r="HE36" s="2434"/>
      <c r="HF36" s="2434"/>
      <c r="HG36" s="2434"/>
      <c r="HH36" s="2434"/>
      <c r="HI36" s="2434"/>
      <c r="HJ36" s="2434"/>
      <c r="HK36" s="2434"/>
      <c r="HL36" s="2434"/>
      <c r="HM36" s="2434"/>
      <c r="HN36" s="2434"/>
      <c r="HO36" s="2434"/>
      <c r="HP36" s="2434"/>
      <c r="HQ36" s="2434"/>
      <c r="HR36" s="2434"/>
      <c r="HS36" s="2434"/>
      <c r="HT36" s="2434"/>
      <c r="HU36" s="2434"/>
      <c r="HV36" s="2434"/>
      <c r="HW36" s="2434"/>
      <c r="HX36" s="2434"/>
      <c r="HY36" s="2434"/>
      <c r="HZ36" s="2434"/>
      <c r="IA36" s="2434"/>
      <c r="IB36" s="2434"/>
      <c r="IC36" s="2434"/>
      <c r="ID36" s="2434"/>
      <c r="IE36" s="2434"/>
      <c r="IF36" s="2434"/>
      <c r="IG36" s="2434"/>
    </row>
    <row r="37" spans="1:241">
      <c r="A37" s="2451">
        <v>15</v>
      </c>
      <c r="B37" s="2436" t="s">
        <v>2649</v>
      </c>
      <c r="C37" s="357">
        <v>2138038</v>
      </c>
      <c r="D37" s="357"/>
      <c r="E37" s="357">
        <v>35770116</v>
      </c>
      <c r="F37" s="357">
        <v>36438528</v>
      </c>
      <c r="G37" s="321">
        <v>142260</v>
      </c>
      <c r="H37" s="403">
        <v>1327366</v>
      </c>
      <c r="I37" s="357">
        <v>0</v>
      </c>
      <c r="J37" s="357">
        <v>84179</v>
      </c>
      <c r="K37" s="357">
        <v>19219</v>
      </c>
      <c r="L37" s="2460"/>
      <c r="M37" s="362">
        <f>+E37-J37-K37</f>
        <v>35666718</v>
      </c>
      <c r="N37" s="2454">
        <v>15</v>
      </c>
      <c r="O37" s="2434"/>
      <c r="P37" s="451"/>
      <c r="Q37" s="451"/>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c r="AS37" s="2434"/>
      <c r="AT37" s="2434"/>
      <c r="AU37" s="2434"/>
      <c r="AV37" s="2434"/>
      <c r="AW37" s="2434"/>
      <c r="AX37" s="2434"/>
      <c r="AY37" s="2434"/>
      <c r="AZ37" s="2434"/>
      <c r="BA37" s="2434"/>
      <c r="BB37" s="2434"/>
      <c r="BC37" s="2434"/>
      <c r="BD37" s="2434"/>
      <c r="BE37" s="2434"/>
      <c r="BF37" s="2434"/>
      <c r="BG37" s="2434"/>
      <c r="BH37" s="2434"/>
      <c r="BI37" s="2434"/>
      <c r="BJ37" s="2434"/>
      <c r="BK37" s="2434"/>
      <c r="BL37" s="2434"/>
      <c r="BM37" s="2434"/>
      <c r="BN37" s="2434"/>
      <c r="BO37" s="2434"/>
      <c r="BP37" s="2434"/>
      <c r="BQ37" s="2434"/>
      <c r="BR37" s="2434"/>
      <c r="BS37" s="2434"/>
      <c r="BT37" s="2434"/>
      <c r="BU37" s="2434"/>
      <c r="BV37" s="2434"/>
      <c r="BW37" s="2434"/>
      <c r="BX37" s="2434"/>
      <c r="BY37" s="2434"/>
      <c r="BZ37" s="2434"/>
      <c r="CA37" s="2434"/>
      <c r="CB37" s="2434"/>
      <c r="CC37" s="2434"/>
      <c r="CD37" s="2434"/>
      <c r="CE37" s="2434"/>
      <c r="CF37" s="2434"/>
      <c r="CG37" s="2434"/>
      <c r="CH37" s="2434"/>
      <c r="CI37" s="2434"/>
      <c r="CJ37" s="2434"/>
      <c r="CK37" s="2434"/>
      <c r="CL37" s="2434"/>
      <c r="CM37" s="2434"/>
      <c r="CN37" s="2434"/>
      <c r="CO37" s="2434"/>
      <c r="CP37" s="2434"/>
      <c r="CQ37" s="2434"/>
      <c r="CR37" s="2434"/>
      <c r="CS37" s="2434"/>
      <c r="CT37" s="2434"/>
      <c r="CU37" s="2434"/>
      <c r="CV37" s="2434"/>
      <c r="CW37" s="2434"/>
      <c r="CX37" s="2434"/>
      <c r="CY37" s="2434"/>
      <c r="CZ37" s="2434"/>
      <c r="DA37" s="2434"/>
      <c r="DB37" s="2434"/>
      <c r="DC37" s="2434"/>
      <c r="DD37" s="2434"/>
      <c r="DE37" s="2434"/>
      <c r="DF37" s="2434"/>
      <c r="DG37" s="2434"/>
      <c r="DH37" s="2434"/>
      <c r="DI37" s="2434"/>
      <c r="DJ37" s="2434"/>
      <c r="DK37" s="2434"/>
      <c r="DL37" s="2434"/>
      <c r="DM37" s="2434"/>
      <c r="DN37" s="2434"/>
      <c r="DO37" s="2434"/>
      <c r="DP37" s="2434"/>
      <c r="DQ37" s="2434"/>
      <c r="DR37" s="2434"/>
      <c r="DS37" s="2434"/>
      <c r="DT37" s="2434"/>
      <c r="DU37" s="2434"/>
      <c r="DV37" s="2434"/>
      <c r="DW37" s="2434"/>
      <c r="DX37" s="2434"/>
      <c r="DY37" s="2434"/>
      <c r="DZ37" s="2434"/>
      <c r="EA37" s="2434"/>
      <c r="EB37" s="2434"/>
      <c r="EC37" s="2434"/>
      <c r="ED37" s="2434"/>
      <c r="EE37" s="2434"/>
      <c r="EF37" s="2434"/>
      <c r="EG37" s="2434"/>
      <c r="EH37" s="2434"/>
      <c r="EI37" s="2434"/>
      <c r="EJ37" s="2434"/>
      <c r="EK37" s="2434"/>
      <c r="EL37" s="2434"/>
      <c r="EM37" s="2434"/>
      <c r="EN37" s="2434"/>
      <c r="EO37" s="2434"/>
      <c r="EP37" s="2434"/>
      <c r="EQ37" s="2434"/>
      <c r="ER37" s="2434"/>
      <c r="ES37" s="2434"/>
      <c r="ET37" s="2434"/>
      <c r="EU37" s="2434"/>
      <c r="EV37" s="2434"/>
      <c r="EW37" s="2434"/>
      <c r="EX37" s="2434"/>
      <c r="EY37" s="2434"/>
      <c r="EZ37" s="2434"/>
      <c r="FA37" s="2434"/>
      <c r="FB37" s="2434"/>
      <c r="FC37" s="2434"/>
      <c r="FD37" s="2434"/>
      <c r="FE37" s="2434"/>
      <c r="FF37" s="2434"/>
      <c r="FG37" s="2434"/>
      <c r="FH37" s="2434"/>
      <c r="FI37" s="2434"/>
      <c r="FJ37" s="2434"/>
      <c r="FK37" s="2434"/>
      <c r="FL37" s="2434"/>
      <c r="FM37" s="2434"/>
      <c r="FN37" s="2434"/>
      <c r="FO37" s="2434"/>
      <c r="FP37" s="2434"/>
      <c r="FQ37" s="2434"/>
      <c r="FR37" s="2434"/>
      <c r="FS37" s="2434"/>
      <c r="FT37" s="2434"/>
      <c r="FU37" s="2434"/>
      <c r="FV37" s="2434"/>
      <c r="FW37" s="2434"/>
      <c r="FX37" s="2434"/>
      <c r="FY37" s="2434"/>
      <c r="FZ37" s="2434"/>
      <c r="GA37" s="2434"/>
      <c r="GB37" s="2434"/>
      <c r="GC37" s="2434"/>
      <c r="GD37" s="2434"/>
      <c r="GE37" s="2434"/>
      <c r="GF37" s="2434"/>
      <c r="GG37" s="2434"/>
      <c r="GH37" s="2434"/>
      <c r="GI37" s="2434"/>
      <c r="GJ37" s="2434"/>
      <c r="GK37" s="2434"/>
      <c r="GL37" s="2434"/>
      <c r="GM37" s="2434"/>
      <c r="GN37" s="2434"/>
      <c r="GO37" s="2434"/>
      <c r="GP37" s="2434"/>
      <c r="GQ37" s="2434"/>
      <c r="GR37" s="2434"/>
      <c r="GS37" s="2434"/>
      <c r="GT37" s="2434"/>
      <c r="GU37" s="2434"/>
      <c r="GV37" s="2434"/>
      <c r="GW37" s="2434"/>
      <c r="GX37" s="2434"/>
      <c r="GY37" s="2434"/>
      <c r="GZ37" s="2434"/>
      <c r="HA37" s="2434"/>
      <c r="HB37" s="2434"/>
      <c r="HC37" s="2434"/>
      <c r="HD37" s="2434"/>
      <c r="HE37" s="2434"/>
      <c r="HF37" s="2434"/>
      <c r="HG37" s="2434"/>
      <c r="HH37" s="2434"/>
      <c r="HI37" s="2434"/>
      <c r="HJ37" s="2434"/>
      <c r="HK37" s="2434"/>
      <c r="HL37" s="2434"/>
      <c r="HM37" s="2434"/>
      <c r="HN37" s="2434"/>
      <c r="HO37" s="2434"/>
      <c r="HP37" s="2434"/>
      <c r="HQ37" s="2434"/>
      <c r="HR37" s="2434"/>
      <c r="HS37" s="2434"/>
      <c r="HT37" s="2434"/>
      <c r="HU37" s="2434"/>
      <c r="HV37" s="2434"/>
      <c r="HW37" s="2434"/>
      <c r="HX37" s="2434"/>
      <c r="HY37" s="2434"/>
      <c r="HZ37" s="2434"/>
      <c r="IA37" s="2434"/>
      <c r="IB37" s="2434"/>
      <c r="IC37" s="2434"/>
      <c r="ID37" s="2434"/>
      <c r="IE37" s="2434"/>
      <c r="IF37" s="2434"/>
      <c r="IG37" s="2434"/>
    </row>
    <row r="38" spans="1:241">
      <c r="A38" s="2451">
        <v>16</v>
      </c>
      <c r="B38" s="2436" t="s">
        <v>2650</v>
      </c>
      <c r="C38" s="357"/>
      <c r="D38" s="357"/>
      <c r="E38" s="357"/>
      <c r="F38" s="357"/>
      <c r="G38" s="321"/>
      <c r="H38" s="403"/>
      <c r="I38" s="357"/>
      <c r="J38" s="357"/>
      <c r="K38" s="357"/>
      <c r="L38" s="2460"/>
      <c r="M38" s="357"/>
      <c r="N38" s="2454">
        <v>16</v>
      </c>
      <c r="O38" s="2434"/>
      <c r="P38" s="451"/>
      <c r="Q38" s="451"/>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c r="AS38" s="2434"/>
      <c r="AT38" s="2434"/>
      <c r="AU38" s="2434"/>
      <c r="AV38" s="2434"/>
      <c r="AW38" s="2434"/>
      <c r="AX38" s="2434"/>
      <c r="AY38" s="2434"/>
      <c r="AZ38" s="2434"/>
      <c r="BA38" s="2434"/>
      <c r="BB38" s="2434"/>
      <c r="BC38" s="2434"/>
      <c r="BD38" s="2434"/>
      <c r="BE38" s="2434"/>
      <c r="BF38" s="2434"/>
      <c r="BG38" s="2434"/>
      <c r="BH38" s="2434"/>
      <c r="BI38" s="2434"/>
      <c r="BJ38" s="2434"/>
      <c r="BK38" s="2434"/>
      <c r="BL38" s="2434"/>
      <c r="BM38" s="2434"/>
      <c r="BN38" s="2434"/>
      <c r="BO38" s="2434"/>
      <c r="BP38" s="2434"/>
      <c r="BQ38" s="2434"/>
      <c r="BR38" s="2434"/>
      <c r="BS38" s="2434"/>
      <c r="BT38" s="2434"/>
      <c r="BU38" s="2434"/>
      <c r="BV38" s="2434"/>
      <c r="BW38" s="2434"/>
      <c r="BX38" s="2434"/>
      <c r="BY38" s="2434"/>
      <c r="BZ38" s="2434"/>
      <c r="CA38" s="2434"/>
      <c r="CB38" s="2434"/>
      <c r="CC38" s="2434"/>
      <c r="CD38" s="2434"/>
      <c r="CE38" s="2434"/>
      <c r="CF38" s="2434"/>
      <c r="CG38" s="2434"/>
      <c r="CH38" s="2434"/>
      <c r="CI38" s="2434"/>
      <c r="CJ38" s="2434"/>
      <c r="CK38" s="2434"/>
      <c r="CL38" s="2434"/>
      <c r="CM38" s="2434"/>
      <c r="CN38" s="2434"/>
      <c r="CO38" s="2434"/>
      <c r="CP38" s="2434"/>
      <c r="CQ38" s="2434"/>
      <c r="CR38" s="2434"/>
      <c r="CS38" s="2434"/>
      <c r="CT38" s="2434"/>
      <c r="CU38" s="2434"/>
      <c r="CV38" s="2434"/>
      <c r="CW38" s="2434"/>
      <c r="CX38" s="2434"/>
      <c r="CY38" s="2434"/>
      <c r="CZ38" s="2434"/>
      <c r="DA38" s="2434"/>
      <c r="DB38" s="2434"/>
      <c r="DC38" s="2434"/>
      <c r="DD38" s="2434"/>
      <c r="DE38" s="2434"/>
      <c r="DF38" s="2434"/>
      <c r="DG38" s="2434"/>
      <c r="DH38" s="2434"/>
      <c r="DI38" s="2434"/>
      <c r="DJ38" s="2434"/>
      <c r="DK38" s="2434"/>
      <c r="DL38" s="2434"/>
      <c r="DM38" s="2434"/>
      <c r="DN38" s="2434"/>
      <c r="DO38" s="2434"/>
      <c r="DP38" s="2434"/>
      <c r="DQ38" s="2434"/>
      <c r="DR38" s="2434"/>
      <c r="DS38" s="2434"/>
      <c r="DT38" s="2434"/>
      <c r="DU38" s="2434"/>
      <c r="DV38" s="2434"/>
      <c r="DW38" s="2434"/>
      <c r="DX38" s="2434"/>
      <c r="DY38" s="2434"/>
      <c r="DZ38" s="2434"/>
      <c r="EA38" s="2434"/>
      <c r="EB38" s="2434"/>
      <c r="EC38" s="2434"/>
      <c r="ED38" s="2434"/>
      <c r="EE38" s="2434"/>
      <c r="EF38" s="2434"/>
      <c r="EG38" s="2434"/>
      <c r="EH38" s="2434"/>
      <c r="EI38" s="2434"/>
      <c r="EJ38" s="2434"/>
      <c r="EK38" s="2434"/>
      <c r="EL38" s="2434"/>
      <c r="EM38" s="2434"/>
      <c r="EN38" s="2434"/>
      <c r="EO38" s="2434"/>
      <c r="EP38" s="2434"/>
      <c r="EQ38" s="2434"/>
      <c r="ER38" s="2434"/>
      <c r="ES38" s="2434"/>
      <c r="ET38" s="2434"/>
      <c r="EU38" s="2434"/>
      <c r="EV38" s="2434"/>
      <c r="EW38" s="2434"/>
      <c r="EX38" s="2434"/>
      <c r="EY38" s="2434"/>
      <c r="EZ38" s="2434"/>
      <c r="FA38" s="2434"/>
      <c r="FB38" s="2434"/>
      <c r="FC38" s="2434"/>
      <c r="FD38" s="2434"/>
      <c r="FE38" s="2434"/>
      <c r="FF38" s="2434"/>
      <c r="FG38" s="2434"/>
      <c r="FH38" s="2434"/>
      <c r="FI38" s="2434"/>
      <c r="FJ38" s="2434"/>
      <c r="FK38" s="2434"/>
      <c r="FL38" s="2434"/>
      <c r="FM38" s="2434"/>
      <c r="FN38" s="2434"/>
      <c r="FO38" s="2434"/>
      <c r="FP38" s="2434"/>
      <c r="FQ38" s="2434"/>
      <c r="FR38" s="2434"/>
      <c r="FS38" s="2434"/>
      <c r="FT38" s="2434"/>
      <c r="FU38" s="2434"/>
      <c r="FV38" s="2434"/>
      <c r="FW38" s="2434"/>
      <c r="FX38" s="2434"/>
      <c r="FY38" s="2434"/>
      <c r="FZ38" s="2434"/>
      <c r="GA38" s="2434"/>
      <c r="GB38" s="2434"/>
      <c r="GC38" s="2434"/>
      <c r="GD38" s="2434"/>
      <c r="GE38" s="2434"/>
      <c r="GF38" s="2434"/>
      <c r="GG38" s="2434"/>
      <c r="GH38" s="2434"/>
      <c r="GI38" s="2434"/>
      <c r="GJ38" s="2434"/>
      <c r="GK38" s="2434"/>
      <c r="GL38" s="2434"/>
      <c r="GM38" s="2434"/>
      <c r="GN38" s="2434"/>
      <c r="GO38" s="2434"/>
      <c r="GP38" s="2434"/>
      <c r="GQ38" s="2434"/>
      <c r="GR38" s="2434"/>
      <c r="GS38" s="2434"/>
      <c r="GT38" s="2434"/>
      <c r="GU38" s="2434"/>
      <c r="GV38" s="2434"/>
      <c r="GW38" s="2434"/>
      <c r="GX38" s="2434"/>
      <c r="GY38" s="2434"/>
      <c r="GZ38" s="2434"/>
      <c r="HA38" s="2434"/>
      <c r="HB38" s="2434"/>
      <c r="HC38" s="2434"/>
      <c r="HD38" s="2434"/>
      <c r="HE38" s="2434"/>
      <c r="HF38" s="2434"/>
      <c r="HG38" s="2434"/>
      <c r="HH38" s="2434"/>
      <c r="HI38" s="2434"/>
      <c r="HJ38" s="2434"/>
      <c r="HK38" s="2434"/>
      <c r="HL38" s="2434"/>
      <c r="HM38" s="2434"/>
      <c r="HN38" s="2434"/>
      <c r="HO38" s="2434"/>
      <c r="HP38" s="2434"/>
      <c r="HQ38" s="2434"/>
      <c r="HR38" s="2434"/>
      <c r="HS38" s="2434"/>
      <c r="HT38" s="2434"/>
      <c r="HU38" s="2434"/>
      <c r="HV38" s="2434"/>
      <c r="HW38" s="2434"/>
      <c r="HX38" s="2434"/>
      <c r="HY38" s="2434"/>
      <c r="HZ38" s="2434"/>
      <c r="IA38" s="2434"/>
      <c r="IB38" s="2434"/>
      <c r="IC38" s="2434"/>
      <c r="ID38" s="2434"/>
      <c r="IE38" s="2434"/>
      <c r="IF38" s="2434"/>
      <c r="IG38" s="2434"/>
    </row>
    <row r="39" spans="1:241">
      <c r="A39" s="2451">
        <v>17</v>
      </c>
      <c r="B39" s="2436" t="s">
        <v>511</v>
      </c>
      <c r="C39" s="357"/>
      <c r="D39" s="357"/>
      <c r="E39" s="357"/>
      <c r="F39" s="357"/>
      <c r="G39" s="321"/>
      <c r="H39" s="403"/>
      <c r="I39" s="357"/>
      <c r="J39" s="357"/>
      <c r="K39" s="357"/>
      <c r="L39" s="2460"/>
      <c r="M39" s="357"/>
      <c r="N39" s="2454">
        <v>17</v>
      </c>
      <c r="O39" s="2434"/>
      <c r="P39" s="451"/>
      <c r="Q39" s="451"/>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c r="AS39" s="2434"/>
      <c r="AT39" s="2434"/>
      <c r="AU39" s="2434"/>
      <c r="AV39" s="2434"/>
      <c r="AW39" s="2434"/>
      <c r="AX39" s="2434"/>
      <c r="AY39" s="2434"/>
      <c r="AZ39" s="2434"/>
      <c r="BA39" s="2434"/>
      <c r="BB39" s="2434"/>
      <c r="BC39" s="2434"/>
      <c r="BD39" s="2434"/>
      <c r="BE39" s="2434"/>
      <c r="BF39" s="2434"/>
      <c r="BG39" s="2434"/>
      <c r="BH39" s="2434"/>
      <c r="BI39" s="2434"/>
      <c r="BJ39" s="2434"/>
      <c r="BK39" s="2434"/>
      <c r="BL39" s="2434"/>
      <c r="BM39" s="2434"/>
      <c r="BN39" s="2434"/>
      <c r="BO39" s="2434"/>
      <c r="BP39" s="2434"/>
      <c r="BQ39" s="2434"/>
      <c r="BR39" s="2434"/>
      <c r="BS39" s="2434"/>
      <c r="BT39" s="2434"/>
      <c r="BU39" s="2434"/>
      <c r="BV39" s="2434"/>
      <c r="BW39" s="2434"/>
      <c r="BX39" s="2434"/>
      <c r="BY39" s="2434"/>
      <c r="BZ39" s="2434"/>
      <c r="CA39" s="2434"/>
      <c r="CB39" s="2434"/>
      <c r="CC39" s="2434"/>
      <c r="CD39" s="2434"/>
      <c r="CE39" s="2434"/>
      <c r="CF39" s="2434"/>
      <c r="CG39" s="2434"/>
      <c r="CH39" s="2434"/>
      <c r="CI39" s="2434"/>
      <c r="CJ39" s="2434"/>
      <c r="CK39" s="2434"/>
      <c r="CL39" s="2434"/>
      <c r="CM39" s="2434"/>
      <c r="CN39" s="2434"/>
      <c r="CO39" s="2434"/>
      <c r="CP39" s="2434"/>
      <c r="CQ39" s="2434"/>
      <c r="CR39" s="2434"/>
      <c r="CS39" s="2434"/>
      <c r="CT39" s="2434"/>
      <c r="CU39" s="2434"/>
      <c r="CV39" s="2434"/>
      <c r="CW39" s="2434"/>
      <c r="CX39" s="2434"/>
      <c r="CY39" s="2434"/>
      <c r="CZ39" s="2434"/>
      <c r="DA39" s="2434"/>
      <c r="DB39" s="2434"/>
      <c r="DC39" s="2434"/>
      <c r="DD39" s="2434"/>
      <c r="DE39" s="2434"/>
      <c r="DF39" s="2434"/>
      <c r="DG39" s="2434"/>
      <c r="DH39" s="2434"/>
      <c r="DI39" s="2434"/>
      <c r="DJ39" s="2434"/>
      <c r="DK39" s="2434"/>
      <c r="DL39" s="2434"/>
      <c r="DM39" s="2434"/>
      <c r="DN39" s="2434"/>
      <c r="DO39" s="2434"/>
      <c r="DP39" s="2434"/>
      <c r="DQ39" s="2434"/>
      <c r="DR39" s="2434"/>
      <c r="DS39" s="2434"/>
      <c r="DT39" s="2434"/>
      <c r="DU39" s="2434"/>
      <c r="DV39" s="2434"/>
      <c r="DW39" s="2434"/>
      <c r="DX39" s="2434"/>
      <c r="DY39" s="2434"/>
      <c r="DZ39" s="2434"/>
      <c r="EA39" s="2434"/>
      <c r="EB39" s="2434"/>
      <c r="EC39" s="2434"/>
      <c r="ED39" s="2434"/>
      <c r="EE39" s="2434"/>
      <c r="EF39" s="2434"/>
      <c r="EG39" s="2434"/>
      <c r="EH39" s="2434"/>
      <c r="EI39" s="2434"/>
      <c r="EJ39" s="2434"/>
      <c r="EK39" s="2434"/>
      <c r="EL39" s="2434"/>
      <c r="EM39" s="2434"/>
      <c r="EN39" s="2434"/>
      <c r="EO39" s="2434"/>
      <c r="EP39" s="2434"/>
      <c r="EQ39" s="2434"/>
      <c r="ER39" s="2434"/>
      <c r="ES39" s="2434"/>
      <c r="ET39" s="2434"/>
      <c r="EU39" s="2434"/>
      <c r="EV39" s="2434"/>
      <c r="EW39" s="2434"/>
      <c r="EX39" s="2434"/>
      <c r="EY39" s="2434"/>
      <c r="EZ39" s="2434"/>
      <c r="FA39" s="2434"/>
      <c r="FB39" s="2434"/>
      <c r="FC39" s="2434"/>
      <c r="FD39" s="2434"/>
      <c r="FE39" s="2434"/>
      <c r="FF39" s="2434"/>
      <c r="FG39" s="2434"/>
      <c r="FH39" s="2434"/>
      <c r="FI39" s="2434"/>
      <c r="FJ39" s="2434"/>
      <c r="FK39" s="2434"/>
      <c r="FL39" s="2434"/>
      <c r="FM39" s="2434"/>
      <c r="FN39" s="2434"/>
      <c r="FO39" s="2434"/>
      <c r="FP39" s="2434"/>
      <c r="FQ39" s="2434"/>
      <c r="FR39" s="2434"/>
      <c r="FS39" s="2434"/>
      <c r="FT39" s="2434"/>
      <c r="FU39" s="2434"/>
      <c r="FV39" s="2434"/>
      <c r="FW39" s="2434"/>
      <c r="FX39" s="2434"/>
      <c r="FY39" s="2434"/>
      <c r="FZ39" s="2434"/>
      <c r="GA39" s="2434"/>
      <c r="GB39" s="2434"/>
      <c r="GC39" s="2434"/>
      <c r="GD39" s="2434"/>
      <c r="GE39" s="2434"/>
      <c r="GF39" s="2434"/>
      <c r="GG39" s="2434"/>
      <c r="GH39" s="2434"/>
      <c r="GI39" s="2434"/>
      <c r="GJ39" s="2434"/>
      <c r="GK39" s="2434"/>
      <c r="GL39" s="2434"/>
      <c r="GM39" s="2434"/>
      <c r="GN39" s="2434"/>
      <c r="GO39" s="2434"/>
      <c r="GP39" s="2434"/>
      <c r="GQ39" s="2434"/>
      <c r="GR39" s="2434"/>
      <c r="GS39" s="2434"/>
      <c r="GT39" s="2434"/>
      <c r="GU39" s="2434"/>
      <c r="GV39" s="2434"/>
      <c r="GW39" s="2434"/>
      <c r="GX39" s="2434"/>
      <c r="GY39" s="2434"/>
      <c r="GZ39" s="2434"/>
      <c r="HA39" s="2434"/>
      <c r="HB39" s="2434"/>
      <c r="HC39" s="2434"/>
      <c r="HD39" s="2434"/>
      <c r="HE39" s="2434"/>
      <c r="HF39" s="2434"/>
      <c r="HG39" s="2434"/>
      <c r="HH39" s="2434"/>
      <c r="HI39" s="2434"/>
      <c r="HJ39" s="2434"/>
      <c r="HK39" s="2434"/>
      <c r="HL39" s="2434"/>
      <c r="HM39" s="2434"/>
      <c r="HN39" s="2434"/>
      <c r="HO39" s="2434"/>
      <c r="HP39" s="2434"/>
      <c r="HQ39" s="2434"/>
      <c r="HR39" s="2434"/>
      <c r="HS39" s="2434"/>
      <c r="HT39" s="2434"/>
      <c r="HU39" s="2434"/>
      <c r="HV39" s="2434"/>
      <c r="HW39" s="2434"/>
      <c r="HX39" s="2434"/>
      <c r="HY39" s="2434"/>
      <c r="HZ39" s="2434"/>
      <c r="IA39" s="2434"/>
      <c r="IB39" s="2434"/>
      <c r="IC39" s="2434"/>
      <c r="ID39" s="2434"/>
      <c r="IE39" s="2434"/>
      <c r="IF39" s="2434"/>
      <c r="IG39" s="2434"/>
    </row>
    <row r="40" spans="1:241">
      <c r="A40" s="2451">
        <v>18</v>
      </c>
      <c r="B40" s="2436" t="s">
        <v>512</v>
      </c>
      <c r="C40" s="304">
        <f t="shared" ref="C40:G40" si="3">SUM(C27:C39)</f>
        <v>-3367125</v>
      </c>
      <c r="D40" s="304">
        <f t="shared" si="3"/>
        <v>0</v>
      </c>
      <c r="E40" s="304">
        <f t="shared" si="3"/>
        <v>75894120</v>
      </c>
      <c r="F40" s="304">
        <f t="shared" si="3"/>
        <v>83537884</v>
      </c>
      <c r="G40" s="303">
        <f t="shared" si="3"/>
        <v>-129734</v>
      </c>
      <c r="H40" s="407">
        <f t="shared" ref="H40:K40" si="4">SUM(H27:H39)</f>
        <v>1343368</v>
      </c>
      <c r="I40" s="304">
        <f t="shared" si="4"/>
        <v>12224523</v>
      </c>
      <c r="J40" s="304">
        <f t="shared" si="4"/>
        <v>35140036</v>
      </c>
      <c r="K40" s="304">
        <f t="shared" si="4"/>
        <v>5781935</v>
      </c>
      <c r="L40" s="2462">
        <v>0</v>
      </c>
      <c r="M40" s="304">
        <f t="shared" ref="M40" si="5">SUM(M27:M39)</f>
        <v>34972149</v>
      </c>
      <c r="N40" s="2454">
        <v>18</v>
      </c>
      <c r="O40" s="2434"/>
      <c r="P40" s="451"/>
      <c r="Q40" s="451"/>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c r="AS40" s="2434"/>
      <c r="AT40" s="2434"/>
      <c r="AU40" s="2434"/>
      <c r="AV40" s="2434"/>
      <c r="AW40" s="2434"/>
      <c r="AX40" s="2434"/>
      <c r="AY40" s="2434"/>
      <c r="AZ40" s="2434"/>
      <c r="BA40" s="2434"/>
      <c r="BB40" s="2434"/>
      <c r="BC40" s="2434"/>
      <c r="BD40" s="2434"/>
      <c r="BE40" s="2434"/>
      <c r="BF40" s="2434"/>
      <c r="BG40" s="2434"/>
      <c r="BH40" s="2434"/>
      <c r="BI40" s="2434"/>
      <c r="BJ40" s="2434"/>
      <c r="BK40" s="2434"/>
      <c r="BL40" s="2434"/>
      <c r="BM40" s="2434"/>
      <c r="BN40" s="2434"/>
      <c r="BO40" s="2434"/>
      <c r="BP40" s="2434"/>
      <c r="BQ40" s="2434"/>
      <c r="BR40" s="2434"/>
      <c r="BS40" s="2434"/>
      <c r="BT40" s="2434"/>
      <c r="BU40" s="2434"/>
      <c r="BV40" s="2434"/>
      <c r="BW40" s="2434"/>
      <c r="BX40" s="2434"/>
      <c r="BY40" s="2434"/>
      <c r="BZ40" s="2434"/>
      <c r="CA40" s="2434"/>
      <c r="CB40" s="2434"/>
      <c r="CC40" s="2434"/>
      <c r="CD40" s="2434"/>
      <c r="CE40" s="2434"/>
      <c r="CF40" s="2434"/>
      <c r="CG40" s="2434"/>
      <c r="CH40" s="2434"/>
      <c r="CI40" s="2434"/>
      <c r="CJ40" s="2434"/>
      <c r="CK40" s="2434"/>
      <c r="CL40" s="2434"/>
      <c r="CM40" s="2434"/>
      <c r="CN40" s="2434"/>
      <c r="CO40" s="2434"/>
      <c r="CP40" s="2434"/>
      <c r="CQ40" s="2434"/>
      <c r="CR40" s="2434"/>
      <c r="CS40" s="2434"/>
      <c r="CT40" s="2434"/>
      <c r="CU40" s="2434"/>
      <c r="CV40" s="2434"/>
      <c r="CW40" s="2434"/>
      <c r="CX40" s="2434"/>
      <c r="CY40" s="2434"/>
      <c r="CZ40" s="2434"/>
      <c r="DA40" s="2434"/>
      <c r="DB40" s="2434"/>
      <c r="DC40" s="2434"/>
      <c r="DD40" s="2434"/>
      <c r="DE40" s="2434"/>
      <c r="DF40" s="2434"/>
      <c r="DG40" s="2434"/>
      <c r="DH40" s="2434"/>
      <c r="DI40" s="2434"/>
      <c r="DJ40" s="2434"/>
      <c r="DK40" s="2434"/>
      <c r="DL40" s="2434"/>
      <c r="DM40" s="2434"/>
      <c r="DN40" s="2434"/>
      <c r="DO40" s="2434"/>
      <c r="DP40" s="2434"/>
      <c r="DQ40" s="2434"/>
      <c r="DR40" s="2434"/>
      <c r="DS40" s="2434"/>
      <c r="DT40" s="2434"/>
      <c r="DU40" s="2434"/>
      <c r="DV40" s="2434"/>
      <c r="DW40" s="2434"/>
      <c r="DX40" s="2434"/>
      <c r="DY40" s="2434"/>
      <c r="DZ40" s="2434"/>
      <c r="EA40" s="2434"/>
      <c r="EB40" s="2434"/>
      <c r="EC40" s="2434"/>
      <c r="ED40" s="2434"/>
      <c r="EE40" s="2434"/>
      <c r="EF40" s="2434"/>
      <c r="EG40" s="2434"/>
      <c r="EH40" s="2434"/>
      <c r="EI40" s="2434"/>
      <c r="EJ40" s="2434"/>
      <c r="EK40" s="2434"/>
      <c r="EL40" s="2434"/>
      <c r="EM40" s="2434"/>
      <c r="EN40" s="2434"/>
      <c r="EO40" s="2434"/>
      <c r="EP40" s="2434"/>
      <c r="EQ40" s="2434"/>
      <c r="ER40" s="2434"/>
      <c r="ES40" s="2434"/>
      <c r="ET40" s="2434"/>
      <c r="EU40" s="2434"/>
      <c r="EV40" s="2434"/>
      <c r="EW40" s="2434"/>
      <c r="EX40" s="2434"/>
      <c r="EY40" s="2434"/>
      <c r="EZ40" s="2434"/>
      <c r="FA40" s="2434"/>
      <c r="FB40" s="2434"/>
      <c r="FC40" s="2434"/>
      <c r="FD40" s="2434"/>
      <c r="FE40" s="2434"/>
      <c r="FF40" s="2434"/>
      <c r="FG40" s="2434"/>
      <c r="FH40" s="2434"/>
      <c r="FI40" s="2434"/>
      <c r="FJ40" s="2434"/>
      <c r="FK40" s="2434"/>
      <c r="FL40" s="2434"/>
      <c r="FM40" s="2434"/>
      <c r="FN40" s="2434"/>
      <c r="FO40" s="2434"/>
      <c r="FP40" s="2434"/>
      <c r="FQ40" s="2434"/>
      <c r="FR40" s="2434"/>
      <c r="FS40" s="2434"/>
      <c r="FT40" s="2434"/>
      <c r="FU40" s="2434"/>
      <c r="FV40" s="2434"/>
      <c r="FW40" s="2434"/>
      <c r="FX40" s="2434"/>
      <c r="FY40" s="2434"/>
      <c r="FZ40" s="2434"/>
      <c r="GA40" s="2434"/>
      <c r="GB40" s="2434"/>
      <c r="GC40" s="2434"/>
      <c r="GD40" s="2434"/>
      <c r="GE40" s="2434"/>
      <c r="GF40" s="2434"/>
      <c r="GG40" s="2434"/>
      <c r="GH40" s="2434"/>
      <c r="GI40" s="2434"/>
      <c r="GJ40" s="2434"/>
      <c r="GK40" s="2434"/>
      <c r="GL40" s="2434"/>
      <c r="GM40" s="2434"/>
      <c r="GN40" s="2434"/>
      <c r="GO40" s="2434"/>
      <c r="GP40" s="2434"/>
      <c r="GQ40" s="2434"/>
      <c r="GR40" s="2434"/>
      <c r="GS40" s="2434"/>
      <c r="GT40" s="2434"/>
      <c r="GU40" s="2434"/>
      <c r="GV40" s="2434"/>
      <c r="GW40" s="2434"/>
      <c r="GX40" s="2434"/>
      <c r="GY40" s="2434"/>
      <c r="GZ40" s="2434"/>
      <c r="HA40" s="2434"/>
      <c r="HB40" s="2434"/>
      <c r="HC40" s="2434"/>
      <c r="HD40" s="2434"/>
      <c r="HE40" s="2434"/>
      <c r="HF40" s="2434"/>
      <c r="HG40" s="2434"/>
      <c r="HH40" s="2434"/>
      <c r="HI40" s="2434"/>
      <c r="HJ40" s="2434"/>
      <c r="HK40" s="2434"/>
      <c r="HL40" s="2434"/>
      <c r="HM40" s="2434"/>
      <c r="HN40" s="2434"/>
      <c r="HO40" s="2434"/>
      <c r="HP40" s="2434"/>
      <c r="HQ40" s="2434"/>
      <c r="HR40" s="2434"/>
      <c r="HS40" s="2434"/>
      <c r="HT40" s="2434"/>
      <c r="HU40" s="2434"/>
      <c r="HV40" s="2434"/>
      <c r="HW40" s="2434"/>
      <c r="HX40" s="2434"/>
      <c r="HY40" s="2434"/>
      <c r="HZ40" s="2434"/>
      <c r="IA40" s="2434"/>
      <c r="IB40" s="2434"/>
      <c r="IC40" s="2434"/>
      <c r="ID40" s="2434"/>
      <c r="IE40" s="2434"/>
      <c r="IF40" s="2434"/>
      <c r="IG40" s="2434"/>
    </row>
    <row r="41" spans="1:241">
      <c r="A41" s="2451"/>
      <c r="B41" s="2436" t="s">
        <v>2651</v>
      </c>
      <c r="C41" s="357"/>
      <c r="D41" s="357"/>
      <c r="E41" s="357"/>
      <c r="F41" s="357"/>
      <c r="G41" s="321"/>
      <c r="H41" s="403"/>
      <c r="I41" s="357"/>
      <c r="J41" s="357"/>
      <c r="K41" s="357"/>
      <c r="L41" s="2460"/>
      <c r="M41" s="357"/>
      <c r="N41" s="2454"/>
      <c r="O41" s="2434"/>
      <c r="P41" s="451"/>
      <c r="Q41" s="451"/>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c r="AS41" s="2434"/>
      <c r="AT41" s="2434"/>
      <c r="AU41" s="2434"/>
      <c r="AV41" s="2434"/>
      <c r="AW41" s="2434"/>
      <c r="AX41" s="2434"/>
      <c r="AY41" s="2434"/>
      <c r="AZ41" s="2434"/>
      <c r="BA41" s="2434"/>
      <c r="BB41" s="2434"/>
      <c r="BC41" s="2434"/>
      <c r="BD41" s="2434"/>
      <c r="BE41" s="2434"/>
      <c r="BF41" s="2434"/>
      <c r="BG41" s="2434"/>
      <c r="BH41" s="2434"/>
      <c r="BI41" s="2434"/>
      <c r="BJ41" s="2434"/>
      <c r="BK41" s="2434"/>
      <c r="BL41" s="2434"/>
      <c r="BM41" s="2434"/>
      <c r="BN41" s="2434"/>
      <c r="BO41" s="2434"/>
      <c r="BP41" s="2434"/>
      <c r="BQ41" s="2434"/>
      <c r="BR41" s="2434"/>
      <c r="BS41" s="2434"/>
      <c r="BT41" s="2434"/>
      <c r="BU41" s="2434"/>
      <c r="BV41" s="2434"/>
      <c r="BW41" s="2434"/>
      <c r="BX41" s="2434"/>
      <c r="BY41" s="2434"/>
      <c r="BZ41" s="2434"/>
      <c r="CA41" s="2434"/>
      <c r="CB41" s="2434"/>
      <c r="CC41" s="2434"/>
      <c r="CD41" s="2434"/>
      <c r="CE41" s="2434"/>
      <c r="CF41" s="2434"/>
      <c r="CG41" s="2434"/>
      <c r="CH41" s="2434"/>
      <c r="CI41" s="2434"/>
      <c r="CJ41" s="2434"/>
      <c r="CK41" s="2434"/>
      <c r="CL41" s="2434"/>
      <c r="CM41" s="2434"/>
      <c r="CN41" s="2434"/>
      <c r="CO41" s="2434"/>
      <c r="CP41" s="2434"/>
      <c r="CQ41" s="2434"/>
      <c r="CR41" s="2434"/>
      <c r="CS41" s="2434"/>
      <c r="CT41" s="2434"/>
      <c r="CU41" s="2434"/>
      <c r="CV41" s="2434"/>
      <c r="CW41" s="2434"/>
      <c r="CX41" s="2434"/>
      <c r="CY41" s="2434"/>
      <c r="CZ41" s="2434"/>
      <c r="DA41" s="2434"/>
      <c r="DB41" s="2434"/>
      <c r="DC41" s="2434"/>
      <c r="DD41" s="2434"/>
      <c r="DE41" s="2434"/>
      <c r="DF41" s="2434"/>
      <c r="DG41" s="2434"/>
      <c r="DH41" s="2434"/>
      <c r="DI41" s="2434"/>
      <c r="DJ41" s="2434"/>
      <c r="DK41" s="2434"/>
      <c r="DL41" s="2434"/>
      <c r="DM41" s="2434"/>
      <c r="DN41" s="2434"/>
      <c r="DO41" s="2434"/>
      <c r="DP41" s="2434"/>
      <c r="DQ41" s="2434"/>
      <c r="DR41" s="2434"/>
      <c r="DS41" s="2434"/>
      <c r="DT41" s="2434"/>
      <c r="DU41" s="2434"/>
      <c r="DV41" s="2434"/>
      <c r="DW41" s="2434"/>
      <c r="DX41" s="2434"/>
      <c r="DY41" s="2434"/>
      <c r="DZ41" s="2434"/>
      <c r="EA41" s="2434"/>
      <c r="EB41" s="2434"/>
      <c r="EC41" s="2434"/>
      <c r="ED41" s="2434"/>
      <c r="EE41" s="2434"/>
      <c r="EF41" s="2434"/>
      <c r="EG41" s="2434"/>
      <c r="EH41" s="2434"/>
      <c r="EI41" s="2434"/>
      <c r="EJ41" s="2434"/>
      <c r="EK41" s="2434"/>
      <c r="EL41" s="2434"/>
      <c r="EM41" s="2434"/>
      <c r="EN41" s="2434"/>
      <c r="EO41" s="2434"/>
      <c r="EP41" s="2434"/>
      <c r="EQ41" s="2434"/>
      <c r="ER41" s="2434"/>
      <c r="ES41" s="2434"/>
      <c r="ET41" s="2434"/>
      <c r="EU41" s="2434"/>
      <c r="EV41" s="2434"/>
      <c r="EW41" s="2434"/>
      <c r="EX41" s="2434"/>
      <c r="EY41" s="2434"/>
      <c r="EZ41" s="2434"/>
      <c r="FA41" s="2434"/>
      <c r="FB41" s="2434"/>
      <c r="FC41" s="2434"/>
      <c r="FD41" s="2434"/>
      <c r="FE41" s="2434"/>
      <c r="FF41" s="2434"/>
      <c r="FG41" s="2434"/>
      <c r="FH41" s="2434"/>
      <c r="FI41" s="2434"/>
      <c r="FJ41" s="2434"/>
      <c r="FK41" s="2434"/>
      <c r="FL41" s="2434"/>
      <c r="FM41" s="2434"/>
      <c r="FN41" s="2434"/>
      <c r="FO41" s="2434"/>
      <c r="FP41" s="2434"/>
      <c r="FQ41" s="2434"/>
      <c r="FR41" s="2434"/>
      <c r="FS41" s="2434"/>
      <c r="FT41" s="2434"/>
      <c r="FU41" s="2434"/>
      <c r="FV41" s="2434"/>
      <c r="FW41" s="2434"/>
      <c r="FX41" s="2434"/>
      <c r="FY41" s="2434"/>
      <c r="FZ41" s="2434"/>
      <c r="GA41" s="2434"/>
      <c r="GB41" s="2434"/>
      <c r="GC41" s="2434"/>
      <c r="GD41" s="2434"/>
      <c r="GE41" s="2434"/>
      <c r="GF41" s="2434"/>
      <c r="GG41" s="2434"/>
      <c r="GH41" s="2434"/>
      <c r="GI41" s="2434"/>
      <c r="GJ41" s="2434"/>
      <c r="GK41" s="2434"/>
      <c r="GL41" s="2434"/>
      <c r="GM41" s="2434"/>
      <c r="GN41" s="2434"/>
      <c r="GO41" s="2434"/>
      <c r="GP41" s="2434"/>
      <c r="GQ41" s="2434"/>
      <c r="GR41" s="2434"/>
      <c r="GS41" s="2434"/>
      <c r="GT41" s="2434"/>
      <c r="GU41" s="2434"/>
      <c r="GV41" s="2434"/>
      <c r="GW41" s="2434"/>
      <c r="GX41" s="2434"/>
      <c r="GY41" s="2434"/>
      <c r="GZ41" s="2434"/>
      <c r="HA41" s="2434"/>
      <c r="HB41" s="2434"/>
      <c r="HC41" s="2434"/>
      <c r="HD41" s="2434"/>
      <c r="HE41" s="2434"/>
      <c r="HF41" s="2434"/>
      <c r="HG41" s="2434"/>
      <c r="HH41" s="2434"/>
      <c r="HI41" s="2434"/>
      <c r="HJ41" s="2434"/>
      <c r="HK41" s="2434"/>
      <c r="HL41" s="2434"/>
      <c r="HM41" s="2434"/>
      <c r="HN41" s="2434"/>
      <c r="HO41" s="2434"/>
      <c r="HP41" s="2434"/>
      <c r="HQ41" s="2434"/>
      <c r="HR41" s="2434"/>
      <c r="HS41" s="2434"/>
      <c r="HT41" s="2434"/>
      <c r="HU41" s="2434"/>
      <c r="HV41" s="2434"/>
      <c r="HW41" s="2434"/>
      <c r="HX41" s="2434"/>
      <c r="HY41" s="2434"/>
      <c r="HZ41" s="2434"/>
      <c r="IA41" s="2434"/>
      <c r="IB41" s="2434"/>
      <c r="IC41" s="2434"/>
      <c r="ID41" s="2434"/>
      <c r="IE41" s="2434"/>
      <c r="IF41" s="2434"/>
      <c r="IG41" s="2434"/>
    </row>
    <row r="42" spans="1:241">
      <c r="A42" s="2451">
        <v>19</v>
      </c>
      <c r="B42" s="2436" t="s">
        <v>2652</v>
      </c>
      <c r="C42" s="357">
        <v>1888626</v>
      </c>
      <c r="D42" s="357">
        <v>2400530</v>
      </c>
      <c r="E42" s="357">
        <v>188766887</v>
      </c>
      <c r="F42" s="357">
        <v>188242826</v>
      </c>
      <c r="G42" s="321"/>
      <c r="H42" s="403">
        <v>12157</v>
      </c>
      <c r="I42" s="357">
        <v>0</v>
      </c>
      <c r="J42" s="357">
        <v>150011305</v>
      </c>
      <c r="K42" s="357">
        <f>40760651.61-2552001</f>
        <v>38208650.609999999</v>
      </c>
      <c r="L42" s="2460"/>
      <c r="M42" s="362">
        <f>+E42-J42-K42-C99</f>
        <v>0.14000000059604645</v>
      </c>
      <c r="N42" s="2454">
        <v>19</v>
      </c>
      <c r="O42" s="2434"/>
      <c r="P42" s="451"/>
      <c r="Q42" s="451"/>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c r="AS42" s="2434"/>
      <c r="AT42" s="2434"/>
      <c r="AU42" s="2434"/>
      <c r="AV42" s="2434"/>
      <c r="AW42" s="2434"/>
      <c r="AX42" s="2434"/>
      <c r="AY42" s="2434"/>
      <c r="AZ42" s="2434"/>
      <c r="BA42" s="2434"/>
      <c r="BB42" s="2434"/>
      <c r="BC42" s="2434"/>
      <c r="BD42" s="2434"/>
      <c r="BE42" s="2434"/>
      <c r="BF42" s="2434"/>
      <c r="BG42" s="2434"/>
      <c r="BH42" s="2434"/>
      <c r="BI42" s="2434"/>
      <c r="BJ42" s="2434"/>
      <c r="BK42" s="2434"/>
      <c r="BL42" s="2434"/>
      <c r="BM42" s="2434"/>
      <c r="BN42" s="2434"/>
      <c r="BO42" s="2434"/>
      <c r="BP42" s="2434"/>
      <c r="BQ42" s="2434"/>
      <c r="BR42" s="2434"/>
      <c r="BS42" s="2434"/>
      <c r="BT42" s="2434"/>
      <c r="BU42" s="2434"/>
      <c r="BV42" s="2434"/>
      <c r="BW42" s="2434"/>
      <c r="BX42" s="2434"/>
      <c r="BY42" s="2434"/>
      <c r="BZ42" s="2434"/>
      <c r="CA42" s="2434"/>
      <c r="CB42" s="2434"/>
      <c r="CC42" s="2434"/>
      <c r="CD42" s="2434"/>
      <c r="CE42" s="2434"/>
      <c r="CF42" s="2434"/>
      <c r="CG42" s="2434"/>
      <c r="CH42" s="2434"/>
      <c r="CI42" s="2434"/>
      <c r="CJ42" s="2434"/>
      <c r="CK42" s="2434"/>
      <c r="CL42" s="2434"/>
      <c r="CM42" s="2434"/>
      <c r="CN42" s="2434"/>
      <c r="CO42" s="2434"/>
      <c r="CP42" s="2434"/>
      <c r="CQ42" s="2434"/>
      <c r="CR42" s="2434"/>
      <c r="CS42" s="2434"/>
      <c r="CT42" s="2434"/>
      <c r="CU42" s="2434"/>
      <c r="CV42" s="2434"/>
      <c r="CW42" s="2434"/>
      <c r="CX42" s="2434"/>
      <c r="CY42" s="2434"/>
      <c r="CZ42" s="2434"/>
      <c r="DA42" s="2434"/>
      <c r="DB42" s="2434"/>
      <c r="DC42" s="2434"/>
      <c r="DD42" s="2434"/>
      <c r="DE42" s="2434"/>
      <c r="DF42" s="2434"/>
      <c r="DG42" s="2434"/>
      <c r="DH42" s="2434"/>
      <c r="DI42" s="2434"/>
      <c r="DJ42" s="2434"/>
      <c r="DK42" s="2434"/>
      <c r="DL42" s="2434"/>
      <c r="DM42" s="2434"/>
      <c r="DN42" s="2434"/>
      <c r="DO42" s="2434"/>
      <c r="DP42" s="2434"/>
      <c r="DQ42" s="2434"/>
      <c r="DR42" s="2434"/>
      <c r="DS42" s="2434"/>
      <c r="DT42" s="2434"/>
      <c r="DU42" s="2434"/>
      <c r="DV42" s="2434"/>
      <c r="DW42" s="2434"/>
      <c r="DX42" s="2434"/>
      <c r="DY42" s="2434"/>
      <c r="DZ42" s="2434"/>
      <c r="EA42" s="2434"/>
      <c r="EB42" s="2434"/>
      <c r="EC42" s="2434"/>
      <c r="ED42" s="2434"/>
      <c r="EE42" s="2434"/>
      <c r="EF42" s="2434"/>
      <c r="EG42" s="2434"/>
      <c r="EH42" s="2434"/>
      <c r="EI42" s="2434"/>
      <c r="EJ42" s="2434"/>
      <c r="EK42" s="2434"/>
      <c r="EL42" s="2434"/>
      <c r="EM42" s="2434"/>
      <c r="EN42" s="2434"/>
      <c r="EO42" s="2434"/>
      <c r="EP42" s="2434"/>
      <c r="EQ42" s="2434"/>
      <c r="ER42" s="2434"/>
      <c r="ES42" s="2434"/>
      <c r="ET42" s="2434"/>
      <c r="EU42" s="2434"/>
      <c r="EV42" s="2434"/>
      <c r="EW42" s="2434"/>
      <c r="EX42" s="2434"/>
      <c r="EY42" s="2434"/>
      <c r="EZ42" s="2434"/>
      <c r="FA42" s="2434"/>
      <c r="FB42" s="2434"/>
      <c r="FC42" s="2434"/>
      <c r="FD42" s="2434"/>
      <c r="FE42" s="2434"/>
      <c r="FF42" s="2434"/>
      <c r="FG42" s="2434"/>
      <c r="FH42" s="2434"/>
      <c r="FI42" s="2434"/>
      <c r="FJ42" s="2434"/>
      <c r="FK42" s="2434"/>
      <c r="FL42" s="2434"/>
      <c r="FM42" s="2434"/>
      <c r="FN42" s="2434"/>
      <c r="FO42" s="2434"/>
      <c r="FP42" s="2434"/>
      <c r="FQ42" s="2434"/>
      <c r="FR42" s="2434"/>
      <c r="FS42" s="2434"/>
      <c r="FT42" s="2434"/>
      <c r="FU42" s="2434"/>
      <c r="FV42" s="2434"/>
      <c r="FW42" s="2434"/>
      <c r="FX42" s="2434"/>
      <c r="FY42" s="2434"/>
      <c r="FZ42" s="2434"/>
      <c r="GA42" s="2434"/>
      <c r="GB42" s="2434"/>
      <c r="GC42" s="2434"/>
      <c r="GD42" s="2434"/>
      <c r="GE42" s="2434"/>
      <c r="GF42" s="2434"/>
      <c r="GG42" s="2434"/>
      <c r="GH42" s="2434"/>
      <c r="GI42" s="2434"/>
      <c r="GJ42" s="2434"/>
      <c r="GK42" s="2434"/>
      <c r="GL42" s="2434"/>
      <c r="GM42" s="2434"/>
      <c r="GN42" s="2434"/>
      <c r="GO42" s="2434"/>
      <c r="GP42" s="2434"/>
      <c r="GQ42" s="2434"/>
      <c r="GR42" s="2434"/>
      <c r="GS42" s="2434"/>
      <c r="GT42" s="2434"/>
      <c r="GU42" s="2434"/>
      <c r="GV42" s="2434"/>
      <c r="GW42" s="2434"/>
      <c r="GX42" s="2434"/>
      <c r="GY42" s="2434"/>
      <c r="GZ42" s="2434"/>
      <c r="HA42" s="2434"/>
      <c r="HB42" s="2434"/>
      <c r="HC42" s="2434"/>
      <c r="HD42" s="2434"/>
      <c r="HE42" s="2434"/>
      <c r="HF42" s="2434"/>
      <c r="HG42" s="2434"/>
      <c r="HH42" s="2434"/>
      <c r="HI42" s="2434"/>
      <c r="HJ42" s="2434"/>
      <c r="HK42" s="2434"/>
      <c r="HL42" s="2434"/>
      <c r="HM42" s="2434"/>
      <c r="HN42" s="2434"/>
      <c r="HO42" s="2434"/>
      <c r="HP42" s="2434"/>
      <c r="HQ42" s="2434"/>
      <c r="HR42" s="2434"/>
      <c r="HS42" s="2434"/>
      <c r="HT42" s="2434"/>
      <c r="HU42" s="2434"/>
      <c r="HV42" s="2434"/>
      <c r="HW42" s="2434"/>
      <c r="HX42" s="2434"/>
      <c r="HY42" s="2434"/>
      <c r="HZ42" s="2434"/>
      <c r="IA42" s="2434"/>
      <c r="IB42" s="2434"/>
      <c r="IC42" s="2434"/>
      <c r="ID42" s="2434"/>
      <c r="IE42" s="2434"/>
      <c r="IF42" s="2434"/>
      <c r="IG42" s="2434"/>
    </row>
    <row r="43" spans="1:241">
      <c r="A43" s="2451">
        <v>20</v>
      </c>
      <c r="B43" s="2436" t="s">
        <v>2653</v>
      </c>
      <c r="C43" s="357">
        <v>1377274</v>
      </c>
      <c r="D43" s="357"/>
      <c r="E43" s="357">
        <v>15945873</v>
      </c>
      <c r="F43" s="357">
        <v>16089586</v>
      </c>
      <c r="G43" s="321">
        <v>-30416</v>
      </c>
      <c r="H43" s="403">
        <v>1263977</v>
      </c>
      <c r="I43" s="357">
        <v>0</v>
      </c>
      <c r="J43" s="357">
        <v>12897418</v>
      </c>
      <c r="K43" s="357">
        <v>3048455</v>
      </c>
      <c r="L43" s="2460"/>
      <c r="M43" s="362">
        <f>+E43-J43-K43-C100</f>
        <v>0</v>
      </c>
      <c r="N43" s="2454">
        <v>20</v>
      </c>
      <c r="O43" s="2434"/>
      <c r="P43" s="451"/>
      <c r="Q43" s="451"/>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c r="AS43" s="2434"/>
      <c r="AT43" s="2434"/>
      <c r="AU43" s="2434"/>
      <c r="AV43" s="2434"/>
      <c r="AW43" s="2434"/>
      <c r="AX43" s="2434"/>
      <c r="AY43" s="2434"/>
      <c r="AZ43" s="2434"/>
      <c r="BA43" s="2434"/>
      <c r="BB43" s="2434"/>
      <c r="BC43" s="2434"/>
      <c r="BD43" s="2434"/>
      <c r="BE43" s="2434"/>
      <c r="BF43" s="2434"/>
      <c r="BG43" s="2434"/>
      <c r="BH43" s="2434"/>
      <c r="BI43" s="2434"/>
      <c r="BJ43" s="2434"/>
      <c r="BK43" s="2434"/>
      <c r="BL43" s="2434"/>
      <c r="BM43" s="2434"/>
      <c r="BN43" s="2434"/>
      <c r="BO43" s="2434"/>
      <c r="BP43" s="2434"/>
      <c r="BQ43" s="2434"/>
      <c r="BR43" s="2434"/>
      <c r="BS43" s="2434"/>
      <c r="BT43" s="2434"/>
      <c r="BU43" s="2434"/>
      <c r="BV43" s="2434"/>
      <c r="BW43" s="2434"/>
      <c r="BX43" s="2434"/>
      <c r="BY43" s="2434"/>
      <c r="BZ43" s="2434"/>
      <c r="CA43" s="2434"/>
      <c r="CB43" s="2434"/>
      <c r="CC43" s="2434"/>
      <c r="CD43" s="2434"/>
      <c r="CE43" s="2434"/>
      <c r="CF43" s="2434"/>
      <c r="CG43" s="2434"/>
      <c r="CH43" s="2434"/>
      <c r="CI43" s="2434"/>
      <c r="CJ43" s="2434"/>
      <c r="CK43" s="2434"/>
      <c r="CL43" s="2434"/>
      <c r="CM43" s="2434"/>
      <c r="CN43" s="2434"/>
      <c r="CO43" s="2434"/>
      <c r="CP43" s="2434"/>
      <c r="CQ43" s="2434"/>
      <c r="CR43" s="2434"/>
      <c r="CS43" s="2434"/>
      <c r="CT43" s="2434"/>
      <c r="CU43" s="2434"/>
      <c r="CV43" s="2434"/>
      <c r="CW43" s="2434"/>
      <c r="CX43" s="2434"/>
      <c r="CY43" s="2434"/>
      <c r="CZ43" s="2434"/>
      <c r="DA43" s="2434"/>
      <c r="DB43" s="2434"/>
      <c r="DC43" s="2434"/>
      <c r="DD43" s="2434"/>
      <c r="DE43" s="2434"/>
      <c r="DF43" s="2434"/>
      <c r="DG43" s="2434"/>
      <c r="DH43" s="2434"/>
      <c r="DI43" s="2434"/>
      <c r="DJ43" s="2434"/>
      <c r="DK43" s="2434"/>
      <c r="DL43" s="2434"/>
      <c r="DM43" s="2434"/>
      <c r="DN43" s="2434"/>
      <c r="DO43" s="2434"/>
      <c r="DP43" s="2434"/>
      <c r="DQ43" s="2434"/>
      <c r="DR43" s="2434"/>
      <c r="DS43" s="2434"/>
      <c r="DT43" s="2434"/>
      <c r="DU43" s="2434"/>
      <c r="DV43" s="2434"/>
      <c r="DW43" s="2434"/>
      <c r="DX43" s="2434"/>
      <c r="DY43" s="2434"/>
      <c r="DZ43" s="2434"/>
      <c r="EA43" s="2434"/>
      <c r="EB43" s="2434"/>
      <c r="EC43" s="2434"/>
      <c r="ED43" s="2434"/>
      <c r="EE43" s="2434"/>
      <c r="EF43" s="2434"/>
      <c r="EG43" s="2434"/>
      <c r="EH43" s="2434"/>
      <c r="EI43" s="2434"/>
      <c r="EJ43" s="2434"/>
      <c r="EK43" s="2434"/>
      <c r="EL43" s="2434"/>
      <c r="EM43" s="2434"/>
      <c r="EN43" s="2434"/>
      <c r="EO43" s="2434"/>
      <c r="EP43" s="2434"/>
      <c r="EQ43" s="2434"/>
      <c r="ER43" s="2434"/>
      <c r="ES43" s="2434"/>
      <c r="ET43" s="2434"/>
      <c r="EU43" s="2434"/>
      <c r="EV43" s="2434"/>
      <c r="EW43" s="2434"/>
      <c r="EX43" s="2434"/>
      <c r="EY43" s="2434"/>
      <c r="EZ43" s="2434"/>
      <c r="FA43" s="2434"/>
      <c r="FB43" s="2434"/>
      <c r="FC43" s="2434"/>
      <c r="FD43" s="2434"/>
      <c r="FE43" s="2434"/>
      <c r="FF43" s="2434"/>
      <c r="FG43" s="2434"/>
      <c r="FH43" s="2434"/>
      <c r="FI43" s="2434"/>
      <c r="FJ43" s="2434"/>
      <c r="FK43" s="2434"/>
      <c r="FL43" s="2434"/>
      <c r="FM43" s="2434"/>
      <c r="FN43" s="2434"/>
      <c r="FO43" s="2434"/>
      <c r="FP43" s="2434"/>
      <c r="FQ43" s="2434"/>
      <c r="FR43" s="2434"/>
      <c r="FS43" s="2434"/>
      <c r="FT43" s="2434"/>
      <c r="FU43" s="2434"/>
      <c r="FV43" s="2434"/>
      <c r="FW43" s="2434"/>
      <c r="FX43" s="2434"/>
      <c r="FY43" s="2434"/>
      <c r="FZ43" s="2434"/>
      <c r="GA43" s="2434"/>
      <c r="GB43" s="2434"/>
      <c r="GC43" s="2434"/>
      <c r="GD43" s="2434"/>
      <c r="GE43" s="2434"/>
      <c r="GF43" s="2434"/>
      <c r="GG43" s="2434"/>
      <c r="GH43" s="2434"/>
      <c r="GI43" s="2434"/>
      <c r="GJ43" s="2434"/>
      <c r="GK43" s="2434"/>
      <c r="GL43" s="2434"/>
      <c r="GM43" s="2434"/>
      <c r="GN43" s="2434"/>
      <c r="GO43" s="2434"/>
      <c r="GP43" s="2434"/>
      <c r="GQ43" s="2434"/>
      <c r="GR43" s="2434"/>
      <c r="GS43" s="2434"/>
      <c r="GT43" s="2434"/>
      <c r="GU43" s="2434"/>
      <c r="GV43" s="2434"/>
      <c r="GW43" s="2434"/>
      <c r="GX43" s="2434"/>
      <c r="GY43" s="2434"/>
      <c r="GZ43" s="2434"/>
      <c r="HA43" s="2434"/>
      <c r="HB43" s="2434"/>
      <c r="HC43" s="2434"/>
      <c r="HD43" s="2434"/>
      <c r="HE43" s="2434"/>
      <c r="HF43" s="2434"/>
      <c r="HG43" s="2434"/>
      <c r="HH43" s="2434"/>
      <c r="HI43" s="2434"/>
      <c r="HJ43" s="2434"/>
      <c r="HK43" s="2434"/>
      <c r="HL43" s="2434"/>
      <c r="HM43" s="2434"/>
      <c r="HN43" s="2434"/>
      <c r="HO43" s="2434"/>
      <c r="HP43" s="2434"/>
      <c r="HQ43" s="2434"/>
      <c r="HR43" s="2434"/>
      <c r="HS43" s="2434"/>
      <c r="HT43" s="2434"/>
      <c r="HU43" s="2434"/>
      <c r="HV43" s="2434"/>
      <c r="HW43" s="2434"/>
      <c r="HX43" s="2434"/>
      <c r="HY43" s="2434"/>
      <c r="HZ43" s="2434"/>
      <c r="IA43" s="2434"/>
      <c r="IB43" s="2434"/>
      <c r="IC43" s="2434"/>
      <c r="ID43" s="2434"/>
      <c r="IE43" s="2434"/>
      <c r="IF43" s="2434"/>
      <c r="IG43" s="2434"/>
    </row>
    <row r="44" spans="1:241">
      <c r="A44" s="2451">
        <v>21</v>
      </c>
      <c r="B44" s="2436" t="s">
        <v>2654</v>
      </c>
      <c r="C44" s="357"/>
      <c r="D44" s="357"/>
      <c r="E44" s="357"/>
      <c r="F44" s="357"/>
      <c r="G44" s="321"/>
      <c r="H44" s="403"/>
      <c r="I44" s="357"/>
      <c r="J44" s="357"/>
      <c r="K44" s="357"/>
      <c r="L44" s="2460"/>
      <c r="M44" s="357"/>
      <c r="N44" s="2454">
        <v>21</v>
      </c>
      <c r="O44" s="2434"/>
      <c r="P44" s="451"/>
      <c r="Q44" s="451"/>
      <c r="R44" s="2434"/>
      <c r="S44" s="2478"/>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c r="AS44" s="2434"/>
      <c r="AT44" s="2434"/>
      <c r="AU44" s="2434"/>
      <c r="AV44" s="2434"/>
      <c r="AW44" s="2434"/>
      <c r="AX44" s="2434"/>
      <c r="AY44" s="2434"/>
      <c r="AZ44" s="2434"/>
      <c r="BA44" s="2434"/>
      <c r="BB44" s="2434"/>
      <c r="BC44" s="2434"/>
      <c r="BD44" s="2434"/>
      <c r="BE44" s="2434"/>
      <c r="BF44" s="2434"/>
      <c r="BG44" s="2434"/>
      <c r="BH44" s="2434"/>
      <c r="BI44" s="2434"/>
      <c r="BJ44" s="2434"/>
      <c r="BK44" s="2434"/>
      <c r="BL44" s="2434"/>
      <c r="BM44" s="2434"/>
      <c r="BN44" s="2434"/>
      <c r="BO44" s="2434"/>
      <c r="BP44" s="2434"/>
      <c r="BQ44" s="2434"/>
      <c r="BR44" s="2434"/>
      <c r="BS44" s="2434"/>
      <c r="BT44" s="2434"/>
      <c r="BU44" s="2434"/>
      <c r="BV44" s="2434"/>
      <c r="BW44" s="2434"/>
      <c r="BX44" s="2434"/>
      <c r="BY44" s="2434"/>
      <c r="BZ44" s="2434"/>
      <c r="CA44" s="2434"/>
      <c r="CB44" s="2434"/>
      <c r="CC44" s="2434"/>
      <c r="CD44" s="2434"/>
      <c r="CE44" s="2434"/>
      <c r="CF44" s="2434"/>
      <c r="CG44" s="2434"/>
      <c r="CH44" s="2434"/>
      <c r="CI44" s="2434"/>
      <c r="CJ44" s="2434"/>
      <c r="CK44" s="2434"/>
      <c r="CL44" s="2434"/>
      <c r="CM44" s="2434"/>
      <c r="CN44" s="2434"/>
      <c r="CO44" s="2434"/>
      <c r="CP44" s="2434"/>
      <c r="CQ44" s="2434"/>
      <c r="CR44" s="2434"/>
      <c r="CS44" s="2434"/>
      <c r="CT44" s="2434"/>
      <c r="CU44" s="2434"/>
      <c r="CV44" s="2434"/>
      <c r="CW44" s="2434"/>
      <c r="CX44" s="2434"/>
      <c r="CY44" s="2434"/>
      <c r="CZ44" s="2434"/>
      <c r="DA44" s="2434"/>
      <c r="DB44" s="2434"/>
      <c r="DC44" s="2434"/>
      <c r="DD44" s="2434"/>
      <c r="DE44" s="2434"/>
      <c r="DF44" s="2434"/>
      <c r="DG44" s="2434"/>
      <c r="DH44" s="2434"/>
      <c r="DI44" s="2434"/>
      <c r="DJ44" s="2434"/>
      <c r="DK44" s="2434"/>
      <c r="DL44" s="2434"/>
      <c r="DM44" s="2434"/>
      <c r="DN44" s="2434"/>
      <c r="DO44" s="2434"/>
      <c r="DP44" s="2434"/>
      <c r="DQ44" s="2434"/>
      <c r="DR44" s="2434"/>
      <c r="DS44" s="2434"/>
      <c r="DT44" s="2434"/>
      <c r="DU44" s="2434"/>
      <c r="DV44" s="2434"/>
      <c r="DW44" s="2434"/>
      <c r="DX44" s="2434"/>
      <c r="DY44" s="2434"/>
      <c r="DZ44" s="2434"/>
      <c r="EA44" s="2434"/>
      <c r="EB44" s="2434"/>
      <c r="EC44" s="2434"/>
      <c r="ED44" s="2434"/>
      <c r="EE44" s="2434"/>
      <c r="EF44" s="2434"/>
      <c r="EG44" s="2434"/>
      <c r="EH44" s="2434"/>
      <c r="EI44" s="2434"/>
      <c r="EJ44" s="2434"/>
      <c r="EK44" s="2434"/>
      <c r="EL44" s="2434"/>
      <c r="EM44" s="2434"/>
      <c r="EN44" s="2434"/>
      <c r="EO44" s="2434"/>
      <c r="EP44" s="2434"/>
      <c r="EQ44" s="2434"/>
      <c r="ER44" s="2434"/>
      <c r="ES44" s="2434"/>
      <c r="ET44" s="2434"/>
      <c r="EU44" s="2434"/>
      <c r="EV44" s="2434"/>
      <c r="EW44" s="2434"/>
      <c r="EX44" s="2434"/>
      <c r="EY44" s="2434"/>
      <c r="EZ44" s="2434"/>
      <c r="FA44" s="2434"/>
      <c r="FB44" s="2434"/>
      <c r="FC44" s="2434"/>
      <c r="FD44" s="2434"/>
      <c r="FE44" s="2434"/>
      <c r="FF44" s="2434"/>
      <c r="FG44" s="2434"/>
      <c r="FH44" s="2434"/>
      <c r="FI44" s="2434"/>
      <c r="FJ44" s="2434"/>
      <c r="FK44" s="2434"/>
      <c r="FL44" s="2434"/>
      <c r="FM44" s="2434"/>
      <c r="FN44" s="2434"/>
      <c r="FO44" s="2434"/>
      <c r="FP44" s="2434"/>
      <c r="FQ44" s="2434"/>
      <c r="FR44" s="2434"/>
      <c r="FS44" s="2434"/>
      <c r="FT44" s="2434"/>
      <c r="FU44" s="2434"/>
      <c r="FV44" s="2434"/>
      <c r="FW44" s="2434"/>
      <c r="FX44" s="2434"/>
      <c r="FY44" s="2434"/>
      <c r="FZ44" s="2434"/>
      <c r="GA44" s="2434"/>
      <c r="GB44" s="2434"/>
      <c r="GC44" s="2434"/>
      <c r="GD44" s="2434"/>
      <c r="GE44" s="2434"/>
      <c r="GF44" s="2434"/>
      <c r="GG44" s="2434"/>
      <c r="GH44" s="2434"/>
      <c r="GI44" s="2434"/>
      <c r="GJ44" s="2434"/>
      <c r="GK44" s="2434"/>
      <c r="GL44" s="2434"/>
      <c r="GM44" s="2434"/>
      <c r="GN44" s="2434"/>
      <c r="GO44" s="2434"/>
      <c r="GP44" s="2434"/>
      <c r="GQ44" s="2434"/>
      <c r="GR44" s="2434"/>
      <c r="GS44" s="2434"/>
      <c r="GT44" s="2434"/>
      <c r="GU44" s="2434"/>
      <c r="GV44" s="2434"/>
      <c r="GW44" s="2434"/>
      <c r="GX44" s="2434"/>
      <c r="GY44" s="2434"/>
      <c r="GZ44" s="2434"/>
      <c r="HA44" s="2434"/>
      <c r="HB44" s="2434"/>
      <c r="HC44" s="2434"/>
      <c r="HD44" s="2434"/>
      <c r="HE44" s="2434"/>
      <c r="HF44" s="2434"/>
      <c r="HG44" s="2434"/>
      <c r="HH44" s="2434"/>
      <c r="HI44" s="2434"/>
      <c r="HJ44" s="2434"/>
      <c r="HK44" s="2434"/>
      <c r="HL44" s="2434"/>
      <c r="HM44" s="2434"/>
      <c r="HN44" s="2434"/>
      <c r="HO44" s="2434"/>
      <c r="HP44" s="2434"/>
      <c r="HQ44" s="2434"/>
      <c r="HR44" s="2434"/>
      <c r="HS44" s="2434"/>
      <c r="HT44" s="2434"/>
      <c r="HU44" s="2434"/>
      <c r="HV44" s="2434"/>
      <c r="HW44" s="2434"/>
      <c r="HX44" s="2434"/>
      <c r="HY44" s="2434"/>
      <c r="HZ44" s="2434"/>
      <c r="IA44" s="2434"/>
      <c r="IB44" s="2434"/>
      <c r="IC44" s="2434"/>
      <c r="ID44" s="2434"/>
      <c r="IE44" s="2434"/>
      <c r="IF44" s="2434"/>
      <c r="IG44" s="2434"/>
    </row>
    <row r="45" spans="1:241">
      <c r="A45" s="2451">
        <v>22</v>
      </c>
      <c r="B45" s="2436" t="s">
        <v>1128</v>
      </c>
      <c r="C45" s="357"/>
      <c r="D45" s="357"/>
      <c r="E45" s="357"/>
      <c r="F45" s="357"/>
      <c r="G45" s="321"/>
      <c r="H45" s="403"/>
      <c r="I45" s="357"/>
      <c r="J45" s="357"/>
      <c r="K45" s="357"/>
      <c r="L45" s="2460"/>
      <c r="M45" s="357"/>
      <c r="N45" s="2454">
        <v>22</v>
      </c>
      <c r="O45" s="2434"/>
      <c r="P45" s="451"/>
      <c r="Q45" s="451"/>
      <c r="R45" s="2434"/>
      <c r="S45" s="2478"/>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c r="AS45" s="2434"/>
      <c r="AT45" s="2434"/>
      <c r="AU45" s="2434"/>
      <c r="AV45" s="2434"/>
      <c r="AW45" s="2434"/>
      <c r="AX45" s="2434"/>
      <c r="AY45" s="2434"/>
      <c r="AZ45" s="2434"/>
      <c r="BA45" s="2434"/>
      <c r="BB45" s="2434"/>
      <c r="BC45" s="2434"/>
      <c r="BD45" s="2434"/>
      <c r="BE45" s="2434"/>
      <c r="BF45" s="2434"/>
      <c r="BG45" s="2434"/>
      <c r="BH45" s="2434"/>
      <c r="BI45" s="2434"/>
      <c r="BJ45" s="2434"/>
      <c r="BK45" s="2434"/>
      <c r="BL45" s="2434"/>
      <c r="BM45" s="2434"/>
      <c r="BN45" s="2434"/>
      <c r="BO45" s="2434"/>
      <c r="BP45" s="2434"/>
      <c r="BQ45" s="2434"/>
      <c r="BR45" s="2434"/>
      <c r="BS45" s="2434"/>
      <c r="BT45" s="2434"/>
      <c r="BU45" s="2434"/>
      <c r="BV45" s="2434"/>
      <c r="BW45" s="2434"/>
      <c r="BX45" s="2434"/>
      <c r="BY45" s="2434"/>
      <c r="BZ45" s="2434"/>
      <c r="CA45" s="2434"/>
      <c r="CB45" s="2434"/>
      <c r="CC45" s="2434"/>
      <c r="CD45" s="2434"/>
      <c r="CE45" s="2434"/>
      <c r="CF45" s="2434"/>
      <c r="CG45" s="2434"/>
      <c r="CH45" s="2434"/>
      <c r="CI45" s="2434"/>
      <c r="CJ45" s="2434"/>
      <c r="CK45" s="2434"/>
      <c r="CL45" s="2434"/>
      <c r="CM45" s="2434"/>
      <c r="CN45" s="2434"/>
      <c r="CO45" s="2434"/>
      <c r="CP45" s="2434"/>
      <c r="CQ45" s="2434"/>
      <c r="CR45" s="2434"/>
      <c r="CS45" s="2434"/>
      <c r="CT45" s="2434"/>
      <c r="CU45" s="2434"/>
      <c r="CV45" s="2434"/>
      <c r="CW45" s="2434"/>
      <c r="CX45" s="2434"/>
      <c r="CY45" s="2434"/>
      <c r="CZ45" s="2434"/>
      <c r="DA45" s="2434"/>
      <c r="DB45" s="2434"/>
      <c r="DC45" s="2434"/>
      <c r="DD45" s="2434"/>
      <c r="DE45" s="2434"/>
      <c r="DF45" s="2434"/>
      <c r="DG45" s="2434"/>
      <c r="DH45" s="2434"/>
      <c r="DI45" s="2434"/>
      <c r="DJ45" s="2434"/>
      <c r="DK45" s="2434"/>
      <c r="DL45" s="2434"/>
      <c r="DM45" s="2434"/>
      <c r="DN45" s="2434"/>
      <c r="DO45" s="2434"/>
      <c r="DP45" s="2434"/>
      <c r="DQ45" s="2434"/>
      <c r="DR45" s="2434"/>
      <c r="DS45" s="2434"/>
      <c r="DT45" s="2434"/>
      <c r="DU45" s="2434"/>
      <c r="DV45" s="2434"/>
      <c r="DW45" s="2434"/>
      <c r="DX45" s="2434"/>
      <c r="DY45" s="2434"/>
      <c r="DZ45" s="2434"/>
      <c r="EA45" s="2434"/>
      <c r="EB45" s="2434"/>
      <c r="EC45" s="2434"/>
      <c r="ED45" s="2434"/>
      <c r="EE45" s="2434"/>
      <c r="EF45" s="2434"/>
      <c r="EG45" s="2434"/>
      <c r="EH45" s="2434"/>
      <c r="EI45" s="2434"/>
      <c r="EJ45" s="2434"/>
      <c r="EK45" s="2434"/>
      <c r="EL45" s="2434"/>
      <c r="EM45" s="2434"/>
      <c r="EN45" s="2434"/>
      <c r="EO45" s="2434"/>
      <c r="EP45" s="2434"/>
      <c r="EQ45" s="2434"/>
      <c r="ER45" s="2434"/>
      <c r="ES45" s="2434"/>
      <c r="ET45" s="2434"/>
      <c r="EU45" s="2434"/>
      <c r="EV45" s="2434"/>
      <c r="EW45" s="2434"/>
      <c r="EX45" s="2434"/>
      <c r="EY45" s="2434"/>
      <c r="EZ45" s="2434"/>
      <c r="FA45" s="2434"/>
      <c r="FB45" s="2434"/>
      <c r="FC45" s="2434"/>
      <c r="FD45" s="2434"/>
      <c r="FE45" s="2434"/>
      <c r="FF45" s="2434"/>
      <c r="FG45" s="2434"/>
      <c r="FH45" s="2434"/>
      <c r="FI45" s="2434"/>
      <c r="FJ45" s="2434"/>
      <c r="FK45" s="2434"/>
      <c r="FL45" s="2434"/>
      <c r="FM45" s="2434"/>
      <c r="FN45" s="2434"/>
      <c r="FO45" s="2434"/>
      <c r="FP45" s="2434"/>
      <c r="FQ45" s="2434"/>
      <c r="FR45" s="2434"/>
      <c r="FS45" s="2434"/>
      <c r="FT45" s="2434"/>
      <c r="FU45" s="2434"/>
      <c r="FV45" s="2434"/>
      <c r="FW45" s="2434"/>
      <c r="FX45" s="2434"/>
      <c r="FY45" s="2434"/>
      <c r="FZ45" s="2434"/>
      <c r="GA45" s="2434"/>
      <c r="GB45" s="2434"/>
      <c r="GC45" s="2434"/>
      <c r="GD45" s="2434"/>
      <c r="GE45" s="2434"/>
      <c r="GF45" s="2434"/>
      <c r="GG45" s="2434"/>
      <c r="GH45" s="2434"/>
      <c r="GI45" s="2434"/>
      <c r="GJ45" s="2434"/>
      <c r="GK45" s="2434"/>
      <c r="GL45" s="2434"/>
      <c r="GM45" s="2434"/>
      <c r="GN45" s="2434"/>
      <c r="GO45" s="2434"/>
      <c r="GP45" s="2434"/>
      <c r="GQ45" s="2434"/>
      <c r="GR45" s="2434"/>
      <c r="GS45" s="2434"/>
      <c r="GT45" s="2434"/>
      <c r="GU45" s="2434"/>
      <c r="GV45" s="2434"/>
      <c r="GW45" s="2434"/>
      <c r="GX45" s="2434"/>
      <c r="GY45" s="2434"/>
      <c r="GZ45" s="2434"/>
      <c r="HA45" s="2434"/>
      <c r="HB45" s="2434"/>
      <c r="HC45" s="2434"/>
      <c r="HD45" s="2434"/>
      <c r="HE45" s="2434"/>
      <c r="HF45" s="2434"/>
      <c r="HG45" s="2434"/>
      <c r="HH45" s="2434"/>
      <c r="HI45" s="2434"/>
      <c r="HJ45" s="2434"/>
      <c r="HK45" s="2434"/>
      <c r="HL45" s="2434"/>
      <c r="HM45" s="2434"/>
      <c r="HN45" s="2434"/>
      <c r="HO45" s="2434"/>
      <c r="HP45" s="2434"/>
      <c r="HQ45" s="2434"/>
      <c r="HR45" s="2434"/>
      <c r="HS45" s="2434"/>
      <c r="HT45" s="2434"/>
      <c r="HU45" s="2434"/>
      <c r="HV45" s="2434"/>
      <c r="HW45" s="2434"/>
      <c r="HX45" s="2434"/>
      <c r="HY45" s="2434"/>
      <c r="HZ45" s="2434"/>
      <c r="IA45" s="2434"/>
      <c r="IB45" s="2434"/>
      <c r="IC45" s="2434"/>
      <c r="ID45" s="2434"/>
      <c r="IE45" s="2434"/>
      <c r="IF45" s="2434"/>
      <c r="IG45" s="2434"/>
    </row>
    <row r="46" spans="1:241">
      <c r="A46" s="2451">
        <v>23</v>
      </c>
      <c r="B46" s="2436" t="s">
        <v>1129</v>
      </c>
      <c r="C46" s="357"/>
      <c r="D46" s="357"/>
      <c r="E46" s="357"/>
      <c r="F46" s="357"/>
      <c r="G46" s="321"/>
      <c r="H46" s="403"/>
      <c r="I46" s="357"/>
      <c r="J46" s="357"/>
      <c r="K46" s="357"/>
      <c r="L46" s="2460"/>
      <c r="M46" s="357"/>
      <c r="N46" s="2454">
        <v>23</v>
      </c>
      <c r="O46" s="2434"/>
      <c r="P46" s="451"/>
      <c r="Q46" s="451"/>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c r="AS46" s="2434"/>
      <c r="AT46" s="2434"/>
      <c r="AU46" s="2434"/>
      <c r="AV46" s="2434"/>
      <c r="AW46" s="2434"/>
      <c r="AX46" s="2434"/>
      <c r="AY46" s="2434"/>
      <c r="AZ46" s="2434"/>
      <c r="BA46" s="2434"/>
      <c r="BB46" s="2434"/>
      <c r="BC46" s="2434"/>
      <c r="BD46" s="2434"/>
      <c r="BE46" s="2434"/>
      <c r="BF46" s="2434"/>
      <c r="BG46" s="2434"/>
      <c r="BH46" s="2434"/>
      <c r="BI46" s="2434"/>
      <c r="BJ46" s="2434"/>
      <c r="BK46" s="2434"/>
      <c r="BL46" s="2434"/>
      <c r="BM46" s="2434"/>
      <c r="BN46" s="2434"/>
      <c r="BO46" s="2434"/>
      <c r="BP46" s="2434"/>
      <c r="BQ46" s="2434"/>
      <c r="BR46" s="2434"/>
      <c r="BS46" s="2434"/>
      <c r="BT46" s="2434"/>
      <c r="BU46" s="2434"/>
      <c r="BV46" s="2434"/>
      <c r="BW46" s="2434"/>
      <c r="BX46" s="2434"/>
      <c r="BY46" s="2434"/>
      <c r="BZ46" s="2434"/>
      <c r="CA46" s="2434"/>
      <c r="CB46" s="2434"/>
      <c r="CC46" s="2434"/>
      <c r="CD46" s="2434"/>
      <c r="CE46" s="2434"/>
      <c r="CF46" s="2434"/>
      <c r="CG46" s="2434"/>
      <c r="CH46" s="2434"/>
      <c r="CI46" s="2434"/>
      <c r="CJ46" s="2434"/>
      <c r="CK46" s="2434"/>
      <c r="CL46" s="2434"/>
      <c r="CM46" s="2434"/>
      <c r="CN46" s="2434"/>
      <c r="CO46" s="2434"/>
      <c r="CP46" s="2434"/>
      <c r="CQ46" s="2434"/>
      <c r="CR46" s="2434"/>
      <c r="CS46" s="2434"/>
      <c r="CT46" s="2434"/>
      <c r="CU46" s="2434"/>
      <c r="CV46" s="2434"/>
      <c r="CW46" s="2434"/>
      <c r="CX46" s="2434"/>
      <c r="CY46" s="2434"/>
      <c r="CZ46" s="2434"/>
      <c r="DA46" s="2434"/>
      <c r="DB46" s="2434"/>
      <c r="DC46" s="2434"/>
      <c r="DD46" s="2434"/>
      <c r="DE46" s="2434"/>
      <c r="DF46" s="2434"/>
      <c r="DG46" s="2434"/>
      <c r="DH46" s="2434"/>
      <c r="DI46" s="2434"/>
      <c r="DJ46" s="2434"/>
      <c r="DK46" s="2434"/>
      <c r="DL46" s="2434"/>
      <c r="DM46" s="2434"/>
      <c r="DN46" s="2434"/>
      <c r="DO46" s="2434"/>
      <c r="DP46" s="2434"/>
      <c r="DQ46" s="2434"/>
      <c r="DR46" s="2434"/>
      <c r="DS46" s="2434"/>
      <c r="DT46" s="2434"/>
      <c r="DU46" s="2434"/>
      <c r="DV46" s="2434"/>
      <c r="DW46" s="2434"/>
      <c r="DX46" s="2434"/>
      <c r="DY46" s="2434"/>
      <c r="DZ46" s="2434"/>
      <c r="EA46" s="2434"/>
      <c r="EB46" s="2434"/>
      <c r="EC46" s="2434"/>
      <c r="ED46" s="2434"/>
      <c r="EE46" s="2434"/>
      <c r="EF46" s="2434"/>
      <c r="EG46" s="2434"/>
      <c r="EH46" s="2434"/>
      <c r="EI46" s="2434"/>
      <c r="EJ46" s="2434"/>
      <c r="EK46" s="2434"/>
      <c r="EL46" s="2434"/>
      <c r="EM46" s="2434"/>
      <c r="EN46" s="2434"/>
      <c r="EO46" s="2434"/>
      <c r="EP46" s="2434"/>
      <c r="EQ46" s="2434"/>
      <c r="ER46" s="2434"/>
      <c r="ES46" s="2434"/>
      <c r="ET46" s="2434"/>
      <c r="EU46" s="2434"/>
      <c r="EV46" s="2434"/>
      <c r="EW46" s="2434"/>
      <c r="EX46" s="2434"/>
      <c r="EY46" s="2434"/>
      <c r="EZ46" s="2434"/>
      <c r="FA46" s="2434"/>
      <c r="FB46" s="2434"/>
      <c r="FC46" s="2434"/>
      <c r="FD46" s="2434"/>
      <c r="FE46" s="2434"/>
      <c r="FF46" s="2434"/>
      <c r="FG46" s="2434"/>
      <c r="FH46" s="2434"/>
      <c r="FI46" s="2434"/>
      <c r="FJ46" s="2434"/>
      <c r="FK46" s="2434"/>
      <c r="FL46" s="2434"/>
      <c r="FM46" s="2434"/>
      <c r="FN46" s="2434"/>
      <c r="FO46" s="2434"/>
      <c r="FP46" s="2434"/>
      <c r="FQ46" s="2434"/>
      <c r="FR46" s="2434"/>
      <c r="FS46" s="2434"/>
      <c r="FT46" s="2434"/>
      <c r="FU46" s="2434"/>
      <c r="FV46" s="2434"/>
      <c r="FW46" s="2434"/>
      <c r="FX46" s="2434"/>
      <c r="FY46" s="2434"/>
      <c r="FZ46" s="2434"/>
      <c r="GA46" s="2434"/>
      <c r="GB46" s="2434"/>
      <c r="GC46" s="2434"/>
      <c r="GD46" s="2434"/>
      <c r="GE46" s="2434"/>
      <c r="GF46" s="2434"/>
      <c r="GG46" s="2434"/>
      <c r="GH46" s="2434"/>
      <c r="GI46" s="2434"/>
      <c r="GJ46" s="2434"/>
      <c r="GK46" s="2434"/>
      <c r="GL46" s="2434"/>
      <c r="GM46" s="2434"/>
      <c r="GN46" s="2434"/>
      <c r="GO46" s="2434"/>
      <c r="GP46" s="2434"/>
      <c r="GQ46" s="2434"/>
      <c r="GR46" s="2434"/>
      <c r="GS46" s="2434"/>
      <c r="GT46" s="2434"/>
      <c r="GU46" s="2434"/>
      <c r="GV46" s="2434"/>
      <c r="GW46" s="2434"/>
      <c r="GX46" s="2434"/>
      <c r="GY46" s="2434"/>
      <c r="GZ46" s="2434"/>
      <c r="HA46" s="2434"/>
      <c r="HB46" s="2434"/>
      <c r="HC46" s="2434"/>
      <c r="HD46" s="2434"/>
      <c r="HE46" s="2434"/>
      <c r="HF46" s="2434"/>
      <c r="HG46" s="2434"/>
      <c r="HH46" s="2434"/>
      <c r="HI46" s="2434"/>
      <c r="HJ46" s="2434"/>
      <c r="HK46" s="2434"/>
      <c r="HL46" s="2434"/>
      <c r="HM46" s="2434"/>
      <c r="HN46" s="2434"/>
      <c r="HO46" s="2434"/>
      <c r="HP46" s="2434"/>
      <c r="HQ46" s="2434"/>
      <c r="HR46" s="2434"/>
      <c r="HS46" s="2434"/>
      <c r="HT46" s="2434"/>
      <c r="HU46" s="2434"/>
      <c r="HV46" s="2434"/>
      <c r="HW46" s="2434"/>
      <c r="HX46" s="2434"/>
      <c r="HY46" s="2434"/>
      <c r="HZ46" s="2434"/>
      <c r="IA46" s="2434"/>
      <c r="IB46" s="2434"/>
      <c r="IC46" s="2434"/>
      <c r="ID46" s="2434"/>
      <c r="IE46" s="2434"/>
      <c r="IF46" s="2434"/>
      <c r="IG46" s="2434"/>
    </row>
    <row r="47" spans="1:241">
      <c r="A47" s="2451">
        <v>24</v>
      </c>
      <c r="B47" s="2436" t="s">
        <v>2649</v>
      </c>
      <c r="C47" s="357"/>
      <c r="D47" s="357"/>
      <c r="E47" s="357"/>
      <c r="F47" s="357"/>
      <c r="G47" s="321"/>
      <c r="H47" s="403"/>
      <c r="I47" s="357"/>
      <c r="J47" s="357"/>
      <c r="K47" s="357"/>
      <c r="L47" s="2460"/>
      <c r="M47" s="357"/>
      <c r="N47" s="2454">
        <v>24</v>
      </c>
      <c r="O47" s="2434"/>
      <c r="P47" s="451"/>
      <c r="Q47" s="451"/>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c r="AS47" s="2434"/>
      <c r="AT47" s="2434"/>
      <c r="AU47" s="2434"/>
      <c r="AV47" s="2434"/>
      <c r="AW47" s="2434"/>
      <c r="AX47" s="2434"/>
      <c r="AY47" s="2434"/>
      <c r="AZ47" s="2434"/>
      <c r="BA47" s="2434"/>
      <c r="BB47" s="2434"/>
      <c r="BC47" s="2434"/>
      <c r="BD47" s="2434"/>
      <c r="BE47" s="2434"/>
      <c r="BF47" s="2434"/>
      <c r="BG47" s="2434"/>
      <c r="BH47" s="2434"/>
      <c r="BI47" s="2434"/>
      <c r="BJ47" s="2434"/>
      <c r="BK47" s="2434"/>
      <c r="BL47" s="2434"/>
      <c r="BM47" s="2434"/>
      <c r="BN47" s="2434"/>
      <c r="BO47" s="2434"/>
      <c r="BP47" s="2434"/>
      <c r="BQ47" s="2434"/>
      <c r="BR47" s="2434"/>
      <c r="BS47" s="2434"/>
      <c r="BT47" s="2434"/>
      <c r="BU47" s="2434"/>
      <c r="BV47" s="2434"/>
      <c r="BW47" s="2434"/>
      <c r="BX47" s="2434"/>
      <c r="BY47" s="2434"/>
      <c r="BZ47" s="2434"/>
      <c r="CA47" s="2434"/>
      <c r="CB47" s="2434"/>
      <c r="CC47" s="2434"/>
      <c r="CD47" s="2434"/>
      <c r="CE47" s="2434"/>
      <c r="CF47" s="2434"/>
      <c r="CG47" s="2434"/>
      <c r="CH47" s="2434"/>
      <c r="CI47" s="2434"/>
      <c r="CJ47" s="2434"/>
      <c r="CK47" s="2434"/>
      <c r="CL47" s="2434"/>
      <c r="CM47" s="2434"/>
      <c r="CN47" s="2434"/>
      <c r="CO47" s="2434"/>
      <c r="CP47" s="2434"/>
      <c r="CQ47" s="2434"/>
      <c r="CR47" s="2434"/>
      <c r="CS47" s="2434"/>
      <c r="CT47" s="2434"/>
      <c r="CU47" s="2434"/>
      <c r="CV47" s="2434"/>
      <c r="CW47" s="2434"/>
      <c r="CX47" s="2434"/>
      <c r="CY47" s="2434"/>
      <c r="CZ47" s="2434"/>
      <c r="DA47" s="2434"/>
      <c r="DB47" s="2434"/>
      <c r="DC47" s="2434"/>
      <c r="DD47" s="2434"/>
      <c r="DE47" s="2434"/>
      <c r="DF47" s="2434"/>
      <c r="DG47" s="2434"/>
      <c r="DH47" s="2434"/>
      <c r="DI47" s="2434"/>
      <c r="DJ47" s="2434"/>
      <c r="DK47" s="2434"/>
      <c r="DL47" s="2434"/>
      <c r="DM47" s="2434"/>
      <c r="DN47" s="2434"/>
      <c r="DO47" s="2434"/>
      <c r="DP47" s="2434"/>
      <c r="DQ47" s="2434"/>
      <c r="DR47" s="2434"/>
      <c r="DS47" s="2434"/>
      <c r="DT47" s="2434"/>
      <c r="DU47" s="2434"/>
      <c r="DV47" s="2434"/>
      <c r="DW47" s="2434"/>
      <c r="DX47" s="2434"/>
      <c r="DY47" s="2434"/>
      <c r="DZ47" s="2434"/>
      <c r="EA47" s="2434"/>
      <c r="EB47" s="2434"/>
      <c r="EC47" s="2434"/>
      <c r="ED47" s="2434"/>
      <c r="EE47" s="2434"/>
      <c r="EF47" s="2434"/>
      <c r="EG47" s="2434"/>
      <c r="EH47" s="2434"/>
      <c r="EI47" s="2434"/>
      <c r="EJ47" s="2434"/>
      <c r="EK47" s="2434"/>
      <c r="EL47" s="2434"/>
      <c r="EM47" s="2434"/>
      <c r="EN47" s="2434"/>
      <c r="EO47" s="2434"/>
      <c r="EP47" s="2434"/>
      <c r="EQ47" s="2434"/>
      <c r="ER47" s="2434"/>
      <c r="ES47" s="2434"/>
      <c r="ET47" s="2434"/>
      <c r="EU47" s="2434"/>
      <c r="EV47" s="2434"/>
      <c r="EW47" s="2434"/>
      <c r="EX47" s="2434"/>
      <c r="EY47" s="2434"/>
      <c r="EZ47" s="2434"/>
      <c r="FA47" s="2434"/>
      <c r="FB47" s="2434"/>
      <c r="FC47" s="2434"/>
      <c r="FD47" s="2434"/>
      <c r="FE47" s="2434"/>
      <c r="FF47" s="2434"/>
      <c r="FG47" s="2434"/>
      <c r="FH47" s="2434"/>
      <c r="FI47" s="2434"/>
      <c r="FJ47" s="2434"/>
      <c r="FK47" s="2434"/>
      <c r="FL47" s="2434"/>
      <c r="FM47" s="2434"/>
      <c r="FN47" s="2434"/>
      <c r="FO47" s="2434"/>
      <c r="FP47" s="2434"/>
      <c r="FQ47" s="2434"/>
      <c r="FR47" s="2434"/>
      <c r="FS47" s="2434"/>
      <c r="FT47" s="2434"/>
      <c r="FU47" s="2434"/>
      <c r="FV47" s="2434"/>
      <c r="FW47" s="2434"/>
      <c r="FX47" s="2434"/>
      <c r="FY47" s="2434"/>
      <c r="FZ47" s="2434"/>
      <c r="GA47" s="2434"/>
      <c r="GB47" s="2434"/>
      <c r="GC47" s="2434"/>
      <c r="GD47" s="2434"/>
      <c r="GE47" s="2434"/>
      <c r="GF47" s="2434"/>
      <c r="GG47" s="2434"/>
      <c r="GH47" s="2434"/>
      <c r="GI47" s="2434"/>
      <c r="GJ47" s="2434"/>
      <c r="GK47" s="2434"/>
      <c r="GL47" s="2434"/>
      <c r="GM47" s="2434"/>
      <c r="GN47" s="2434"/>
      <c r="GO47" s="2434"/>
      <c r="GP47" s="2434"/>
      <c r="GQ47" s="2434"/>
      <c r="GR47" s="2434"/>
      <c r="GS47" s="2434"/>
      <c r="GT47" s="2434"/>
      <c r="GU47" s="2434"/>
      <c r="GV47" s="2434"/>
      <c r="GW47" s="2434"/>
      <c r="GX47" s="2434"/>
      <c r="GY47" s="2434"/>
      <c r="GZ47" s="2434"/>
      <c r="HA47" s="2434"/>
      <c r="HB47" s="2434"/>
      <c r="HC47" s="2434"/>
      <c r="HD47" s="2434"/>
      <c r="HE47" s="2434"/>
      <c r="HF47" s="2434"/>
      <c r="HG47" s="2434"/>
      <c r="HH47" s="2434"/>
      <c r="HI47" s="2434"/>
      <c r="HJ47" s="2434"/>
      <c r="HK47" s="2434"/>
      <c r="HL47" s="2434"/>
      <c r="HM47" s="2434"/>
      <c r="HN47" s="2434"/>
      <c r="HO47" s="2434"/>
      <c r="HP47" s="2434"/>
      <c r="HQ47" s="2434"/>
      <c r="HR47" s="2434"/>
      <c r="HS47" s="2434"/>
      <c r="HT47" s="2434"/>
      <c r="HU47" s="2434"/>
      <c r="HV47" s="2434"/>
      <c r="HW47" s="2434"/>
      <c r="HX47" s="2434"/>
      <c r="HY47" s="2434"/>
      <c r="HZ47" s="2434"/>
      <c r="IA47" s="2434"/>
      <c r="IB47" s="2434"/>
      <c r="IC47" s="2434"/>
      <c r="ID47" s="2434"/>
      <c r="IE47" s="2434"/>
      <c r="IF47" s="2434"/>
      <c r="IG47" s="2434"/>
    </row>
    <row r="48" spans="1:241">
      <c r="A48" s="2451">
        <v>25</v>
      </c>
      <c r="B48" s="2436" t="s">
        <v>511</v>
      </c>
      <c r="C48" s="357">
        <f>733345-7823</f>
        <v>725522</v>
      </c>
      <c r="D48" s="357"/>
      <c r="E48" s="357">
        <f>-98055+252202+430353+867983</f>
        <v>1452483</v>
      </c>
      <c r="F48" s="357">
        <v>244379</v>
      </c>
      <c r="G48" s="321">
        <v>634423</v>
      </c>
      <c r="H48" s="403">
        <v>867</v>
      </c>
      <c r="I48" s="357">
        <v>0</v>
      </c>
      <c r="J48" s="357">
        <f>178962-373465+430353+867983</f>
        <v>1103833</v>
      </c>
      <c r="K48" s="357">
        <f>348650-3</f>
        <v>348647</v>
      </c>
      <c r="L48" s="2460"/>
      <c r="M48" s="362">
        <f>+E48-J48-K48-C105</f>
        <v>3</v>
      </c>
      <c r="N48" s="2454">
        <v>25</v>
      </c>
      <c r="O48" s="2434"/>
      <c r="P48" s="451"/>
      <c r="Q48" s="451"/>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c r="AS48" s="2434"/>
      <c r="AT48" s="2434"/>
      <c r="AU48" s="2434"/>
      <c r="AV48" s="2434"/>
      <c r="AW48" s="2434"/>
      <c r="AX48" s="2434"/>
      <c r="AY48" s="2434"/>
      <c r="AZ48" s="2434"/>
      <c r="BA48" s="2434"/>
      <c r="BB48" s="2434"/>
      <c r="BC48" s="2434"/>
      <c r="BD48" s="2434"/>
      <c r="BE48" s="2434"/>
      <c r="BF48" s="2434"/>
      <c r="BG48" s="2434"/>
      <c r="BH48" s="2434"/>
      <c r="BI48" s="2434"/>
      <c r="BJ48" s="2434"/>
      <c r="BK48" s="2434"/>
      <c r="BL48" s="2434"/>
      <c r="BM48" s="2434"/>
      <c r="BN48" s="2434"/>
      <c r="BO48" s="2434"/>
      <c r="BP48" s="2434"/>
      <c r="BQ48" s="2434"/>
      <c r="BR48" s="2434"/>
      <c r="BS48" s="2434"/>
      <c r="BT48" s="2434"/>
      <c r="BU48" s="2434"/>
      <c r="BV48" s="2434"/>
      <c r="BW48" s="2434"/>
      <c r="BX48" s="2434"/>
      <c r="BY48" s="2434"/>
      <c r="BZ48" s="2434"/>
      <c r="CA48" s="2434"/>
      <c r="CB48" s="2434"/>
      <c r="CC48" s="2434"/>
      <c r="CD48" s="2434"/>
      <c r="CE48" s="2434"/>
      <c r="CF48" s="2434"/>
      <c r="CG48" s="2434"/>
      <c r="CH48" s="2434"/>
      <c r="CI48" s="2434"/>
      <c r="CJ48" s="2434"/>
      <c r="CK48" s="2434"/>
      <c r="CL48" s="2434"/>
      <c r="CM48" s="2434"/>
      <c r="CN48" s="2434"/>
      <c r="CO48" s="2434"/>
      <c r="CP48" s="2434"/>
      <c r="CQ48" s="2434"/>
      <c r="CR48" s="2434"/>
      <c r="CS48" s="2434"/>
      <c r="CT48" s="2434"/>
      <c r="CU48" s="2434"/>
      <c r="CV48" s="2434"/>
      <c r="CW48" s="2434"/>
      <c r="CX48" s="2434"/>
      <c r="CY48" s="2434"/>
      <c r="CZ48" s="2434"/>
      <c r="DA48" s="2434"/>
      <c r="DB48" s="2434"/>
      <c r="DC48" s="2434"/>
      <c r="DD48" s="2434"/>
      <c r="DE48" s="2434"/>
      <c r="DF48" s="2434"/>
      <c r="DG48" s="2434"/>
      <c r="DH48" s="2434"/>
      <c r="DI48" s="2434"/>
      <c r="DJ48" s="2434"/>
      <c r="DK48" s="2434"/>
      <c r="DL48" s="2434"/>
      <c r="DM48" s="2434"/>
      <c r="DN48" s="2434"/>
      <c r="DO48" s="2434"/>
      <c r="DP48" s="2434"/>
      <c r="DQ48" s="2434"/>
      <c r="DR48" s="2434"/>
      <c r="DS48" s="2434"/>
      <c r="DT48" s="2434"/>
      <c r="DU48" s="2434"/>
      <c r="DV48" s="2434"/>
      <c r="DW48" s="2434"/>
      <c r="DX48" s="2434"/>
      <c r="DY48" s="2434"/>
      <c r="DZ48" s="2434"/>
      <c r="EA48" s="2434"/>
      <c r="EB48" s="2434"/>
      <c r="EC48" s="2434"/>
      <c r="ED48" s="2434"/>
      <c r="EE48" s="2434"/>
      <c r="EF48" s="2434"/>
      <c r="EG48" s="2434"/>
      <c r="EH48" s="2434"/>
      <c r="EI48" s="2434"/>
      <c r="EJ48" s="2434"/>
      <c r="EK48" s="2434"/>
      <c r="EL48" s="2434"/>
      <c r="EM48" s="2434"/>
      <c r="EN48" s="2434"/>
      <c r="EO48" s="2434"/>
      <c r="EP48" s="2434"/>
      <c r="EQ48" s="2434"/>
      <c r="ER48" s="2434"/>
      <c r="ES48" s="2434"/>
      <c r="ET48" s="2434"/>
      <c r="EU48" s="2434"/>
      <c r="EV48" s="2434"/>
      <c r="EW48" s="2434"/>
      <c r="EX48" s="2434"/>
      <c r="EY48" s="2434"/>
      <c r="EZ48" s="2434"/>
      <c r="FA48" s="2434"/>
      <c r="FB48" s="2434"/>
      <c r="FC48" s="2434"/>
      <c r="FD48" s="2434"/>
      <c r="FE48" s="2434"/>
      <c r="FF48" s="2434"/>
      <c r="FG48" s="2434"/>
      <c r="FH48" s="2434"/>
      <c r="FI48" s="2434"/>
      <c r="FJ48" s="2434"/>
      <c r="FK48" s="2434"/>
      <c r="FL48" s="2434"/>
      <c r="FM48" s="2434"/>
      <c r="FN48" s="2434"/>
      <c r="FO48" s="2434"/>
      <c r="FP48" s="2434"/>
      <c r="FQ48" s="2434"/>
      <c r="FR48" s="2434"/>
      <c r="FS48" s="2434"/>
      <c r="FT48" s="2434"/>
      <c r="FU48" s="2434"/>
      <c r="FV48" s="2434"/>
      <c r="FW48" s="2434"/>
      <c r="FX48" s="2434"/>
      <c r="FY48" s="2434"/>
      <c r="FZ48" s="2434"/>
      <c r="GA48" s="2434"/>
      <c r="GB48" s="2434"/>
      <c r="GC48" s="2434"/>
      <c r="GD48" s="2434"/>
      <c r="GE48" s="2434"/>
      <c r="GF48" s="2434"/>
      <c r="GG48" s="2434"/>
      <c r="GH48" s="2434"/>
      <c r="GI48" s="2434"/>
      <c r="GJ48" s="2434"/>
      <c r="GK48" s="2434"/>
      <c r="GL48" s="2434"/>
      <c r="GM48" s="2434"/>
      <c r="GN48" s="2434"/>
      <c r="GO48" s="2434"/>
      <c r="GP48" s="2434"/>
      <c r="GQ48" s="2434"/>
      <c r="GR48" s="2434"/>
      <c r="GS48" s="2434"/>
      <c r="GT48" s="2434"/>
      <c r="GU48" s="2434"/>
      <c r="GV48" s="2434"/>
      <c r="GW48" s="2434"/>
      <c r="GX48" s="2434"/>
      <c r="GY48" s="2434"/>
      <c r="GZ48" s="2434"/>
      <c r="HA48" s="2434"/>
      <c r="HB48" s="2434"/>
      <c r="HC48" s="2434"/>
      <c r="HD48" s="2434"/>
      <c r="HE48" s="2434"/>
      <c r="HF48" s="2434"/>
      <c r="HG48" s="2434"/>
      <c r="HH48" s="2434"/>
      <c r="HI48" s="2434"/>
      <c r="HJ48" s="2434"/>
      <c r="HK48" s="2434"/>
      <c r="HL48" s="2434"/>
      <c r="HM48" s="2434"/>
      <c r="HN48" s="2434"/>
      <c r="HO48" s="2434"/>
      <c r="HP48" s="2434"/>
      <c r="HQ48" s="2434"/>
      <c r="HR48" s="2434"/>
      <c r="HS48" s="2434"/>
      <c r="HT48" s="2434"/>
      <c r="HU48" s="2434"/>
      <c r="HV48" s="2434"/>
      <c r="HW48" s="2434"/>
      <c r="HX48" s="2434"/>
      <c r="HY48" s="2434"/>
      <c r="HZ48" s="2434"/>
      <c r="IA48" s="2434"/>
      <c r="IB48" s="2434"/>
      <c r="IC48" s="2434"/>
      <c r="ID48" s="2434"/>
      <c r="IE48" s="2434"/>
      <c r="IF48" s="2434"/>
      <c r="IG48" s="2434"/>
    </row>
    <row r="49" spans="1:241">
      <c r="A49" s="2451">
        <v>26</v>
      </c>
      <c r="B49" s="2436" t="s">
        <v>512</v>
      </c>
      <c r="C49" s="304">
        <f t="shared" ref="C49:G49" si="6">SUM(C42:C48)</f>
        <v>3991422</v>
      </c>
      <c r="D49" s="304">
        <f t="shared" si="6"/>
        <v>2400530</v>
      </c>
      <c r="E49" s="304">
        <f t="shared" si="6"/>
        <v>206165243</v>
      </c>
      <c r="F49" s="304">
        <f t="shared" si="6"/>
        <v>204576791</v>
      </c>
      <c r="G49" s="303">
        <f t="shared" si="6"/>
        <v>604007</v>
      </c>
      <c r="H49" s="407">
        <f t="shared" ref="H49:K49" si="7">SUM(H42:H48)</f>
        <v>1277001</v>
      </c>
      <c r="I49" s="304">
        <f t="shared" si="7"/>
        <v>0</v>
      </c>
      <c r="J49" s="304">
        <f t="shared" si="7"/>
        <v>164012556</v>
      </c>
      <c r="K49" s="304">
        <f t="shared" si="7"/>
        <v>41605752.609999999</v>
      </c>
      <c r="L49" s="2462">
        <v>0</v>
      </c>
      <c r="M49" s="304">
        <f t="shared" ref="M49" si="8">SUM(M42:M48)</f>
        <v>3.1400000005960464</v>
      </c>
      <c r="N49" s="2454">
        <v>26</v>
      </c>
      <c r="O49" s="2434"/>
      <c r="P49" s="451"/>
      <c r="Q49" s="451"/>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c r="AS49" s="2434"/>
      <c r="AT49" s="2434"/>
      <c r="AU49" s="2434"/>
      <c r="AV49" s="2434"/>
      <c r="AW49" s="2434"/>
      <c r="AX49" s="2434"/>
      <c r="AY49" s="2434"/>
      <c r="AZ49" s="2434"/>
      <c r="BA49" s="2434"/>
      <c r="BB49" s="2434"/>
      <c r="BC49" s="2434"/>
      <c r="BD49" s="2434"/>
      <c r="BE49" s="2434"/>
      <c r="BF49" s="2434"/>
      <c r="BG49" s="2434"/>
      <c r="BH49" s="2434"/>
      <c r="BI49" s="2434"/>
      <c r="BJ49" s="2434"/>
      <c r="BK49" s="2434"/>
      <c r="BL49" s="2434"/>
      <c r="BM49" s="2434"/>
      <c r="BN49" s="2434"/>
      <c r="BO49" s="2434"/>
      <c r="BP49" s="2434"/>
      <c r="BQ49" s="2434"/>
      <c r="BR49" s="2434"/>
      <c r="BS49" s="2434"/>
      <c r="BT49" s="2434"/>
      <c r="BU49" s="2434"/>
      <c r="BV49" s="2434"/>
      <c r="BW49" s="2434"/>
      <c r="BX49" s="2434"/>
      <c r="BY49" s="2434"/>
      <c r="BZ49" s="2434"/>
      <c r="CA49" s="2434"/>
      <c r="CB49" s="2434"/>
      <c r="CC49" s="2434"/>
      <c r="CD49" s="2434"/>
      <c r="CE49" s="2434"/>
      <c r="CF49" s="2434"/>
      <c r="CG49" s="2434"/>
      <c r="CH49" s="2434"/>
      <c r="CI49" s="2434"/>
      <c r="CJ49" s="2434"/>
      <c r="CK49" s="2434"/>
      <c r="CL49" s="2434"/>
      <c r="CM49" s="2434"/>
      <c r="CN49" s="2434"/>
      <c r="CO49" s="2434"/>
      <c r="CP49" s="2434"/>
      <c r="CQ49" s="2434"/>
      <c r="CR49" s="2434"/>
      <c r="CS49" s="2434"/>
      <c r="CT49" s="2434"/>
      <c r="CU49" s="2434"/>
      <c r="CV49" s="2434"/>
      <c r="CW49" s="2434"/>
      <c r="CX49" s="2434"/>
      <c r="CY49" s="2434"/>
      <c r="CZ49" s="2434"/>
      <c r="DA49" s="2434"/>
      <c r="DB49" s="2434"/>
      <c r="DC49" s="2434"/>
      <c r="DD49" s="2434"/>
      <c r="DE49" s="2434"/>
      <c r="DF49" s="2434"/>
      <c r="DG49" s="2434"/>
      <c r="DH49" s="2434"/>
      <c r="DI49" s="2434"/>
      <c r="DJ49" s="2434"/>
      <c r="DK49" s="2434"/>
      <c r="DL49" s="2434"/>
      <c r="DM49" s="2434"/>
      <c r="DN49" s="2434"/>
      <c r="DO49" s="2434"/>
      <c r="DP49" s="2434"/>
      <c r="DQ49" s="2434"/>
      <c r="DR49" s="2434"/>
      <c r="DS49" s="2434"/>
      <c r="DT49" s="2434"/>
      <c r="DU49" s="2434"/>
      <c r="DV49" s="2434"/>
      <c r="DW49" s="2434"/>
      <c r="DX49" s="2434"/>
      <c r="DY49" s="2434"/>
      <c r="DZ49" s="2434"/>
      <c r="EA49" s="2434"/>
      <c r="EB49" s="2434"/>
      <c r="EC49" s="2434"/>
      <c r="ED49" s="2434"/>
      <c r="EE49" s="2434"/>
      <c r="EF49" s="2434"/>
      <c r="EG49" s="2434"/>
      <c r="EH49" s="2434"/>
      <c r="EI49" s="2434"/>
      <c r="EJ49" s="2434"/>
      <c r="EK49" s="2434"/>
      <c r="EL49" s="2434"/>
      <c r="EM49" s="2434"/>
      <c r="EN49" s="2434"/>
      <c r="EO49" s="2434"/>
      <c r="EP49" s="2434"/>
      <c r="EQ49" s="2434"/>
      <c r="ER49" s="2434"/>
      <c r="ES49" s="2434"/>
      <c r="ET49" s="2434"/>
      <c r="EU49" s="2434"/>
      <c r="EV49" s="2434"/>
      <c r="EW49" s="2434"/>
      <c r="EX49" s="2434"/>
      <c r="EY49" s="2434"/>
      <c r="EZ49" s="2434"/>
      <c r="FA49" s="2434"/>
      <c r="FB49" s="2434"/>
      <c r="FC49" s="2434"/>
      <c r="FD49" s="2434"/>
      <c r="FE49" s="2434"/>
      <c r="FF49" s="2434"/>
      <c r="FG49" s="2434"/>
      <c r="FH49" s="2434"/>
      <c r="FI49" s="2434"/>
      <c r="FJ49" s="2434"/>
      <c r="FK49" s="2434"/>
      <c r="FL49" s="2434"/>
      <c r="FM49" s="2434"/>
      <c r="FN49" s="2434"/>
      <c r="FO49" s="2434"/>
      <c r="FP49" s="2434"/>
      <c r="FQ49" s="2434"/>
      <c r="FR49" s="2434"/>
      <c r="FS49" s="2434"/>
      <c r="FT49" s="2434"/>
      <c r="FU49" s="2434"/>
      <c r="FV49" s="2434"/>
      <c r="FW49" s="2434"/>
      <c r="FX49" s="2434"/>
      <c r="FY49" s="2434"/>
      <c r="FZ49" s="2434"/>
      <c r="GA49" s="2434"/>
      <c r="GB49" s="2434"/>
      <c r="GC49" s="2434"/>
      <c r="GD49" s="2434"/>
      <c r="GE49" s="2434"/>
      <c r="GF49" s="2434"/>
      <c r="GG49" s="2434"/>
      <c r="GH49" s="2434"/>
      <c r="GI49" s="2434"/>
      <c r="GJ49" s="2434"/>
      <c r="GK49" s="2434"/>
      <c r="GL49" s="2434"/>
      <c r="GM49" s="2434"/>
      <c r="GN49" s="2434"/>
      <c r="GO49" s="2434"/>
      <c r="GP49" s="2434"/>
      <c r="GQ49" s="2434"/>
      <c r="GR49" s="2434"/>
      <c r="GS49" s="2434"/>
      <c r="GT49" s="2434"/>
      <c r="GU49" s="2434"/>
      <c r="GV49" s="2434"/>
      <c r="GW49" s="2434"/>
      <c r="GX49" s="2434"/>
      <c r="GY49" s="2434"/>
      <c r="GZ49" s="2434"/>
      <c r="HA49" s="2434"/>
      <c r="HB49" s="2434"/>
      <c r="HC49" s="2434"/>
      <c r="HD49" s="2434"/>
      <c r="HE49" s="2434"/>
      <c r="HF49" s="2434"/>
      <c r="HG49" s="2434"/>
      <c r="HH49" s="2434"/>
      <c r="HI49" s="2434"/>
      <c r="HJ49" s="2434"/>
      <c r="HK49" s="2434"/>
      <c r="HL49" s="2434"/>
      <c r="HM49" s="2434"/>
      <c r="HN49" s="2434"/>
      <c r="HO49" s="2434"/>
      <c r="HP49" s="2434"/>
      <c r="HQ49" s="2434"/>
      <c r="HR49" s="2434"/>
      <c r="HS49" s="2434"/>
      <c r="HT49" s="2434"/>
      <c r="HU49" s="2434"/>
      <c r="HV49" s="2434"/>
      <c r="HW49" s="2434"/>
      <c r="HX49" s="2434"/>
      <c r="HY49" s="2434"/>
      <c r="HZ49" s="2434"/>
      <c r="IA49" s="2434"/>
      <c r="IB49" s="2434"/>
      <c r="IC49" s="2434"/>
      <c r="ID49" s="2434"/>
      <c r="IE49" s="2434"/>
      <c r="IF49" s="2434"/>
      <c r="IG49" s="2434"/>
    </row>
    <row r="50" spans="1:241">
      <c r="A50" s="2451"/>
      <c r="B50" s="2436" t="s">
        <v>1130</v>
      </c>
      <c r="C50" s="357"/>
      <c r="D50" s="357"/>
      <c r="E50" s="357"/>
      <c r="F50" s="357"/>
      <c r="G50" s="321"/>
      <c r="H50" s="403"/>
      <c r="I50" s="357"/>
      <c r="J50" s="357"/>
      <c r="K50" s="357"/>
      <c r="L50" s="2460"/>
      <c r="M50" s="357"/>
      <c r="N50" s="2454"/>
      <c r="O50" s="2434"/>
      <c r="P50" s="451"/>
      <c r="Q50" s="451"/>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c r="AS50" s="2434"/>
      <c r="AT50" s="2434"/>
      <c r="AU50" s="2434"/>
      <c r="AV50" s="2434"/>
      <c r="AW50" s="2434"/>
      <c r="AX50" s="2434"/>
      <c r="AY50" s="2434"/>
      <c r="AZ50" s="2434"/>
      <c r="BA50" s="2434"/>
      <c r="BB50" s="2434"/>
      <c r="BC50" s="2434"/>
      <c r="BD50" s="2434"/>
      <c r="BE50" s="2434"/>
      <c r="BF50" s="2434"/>
      <c r="BG50" s="2434"/>
      <c r="BH50" s="2434"/>
      <c r="BI50" s="2434"/>
      <c r="BJ50" s="2434"/>
      <c r="BK50" s="2434"/>
      <c r="BL50" s="2434"/>
      <c r="BM50" s="2434"/>
      <c r="BN50" s="2434"/>
      <c r="BO50" s="2434"/>
      <c r="BP50" s="2434"/>
      <c r="BQ50" s="2434"/>
      <c r="BR50" s="2434"/>
      <c r="BS50" s="2434"/>
      <c r="BT50" s="2434"/>
      <c r="BU50" s="2434"/>
      <c r="BV50" s="2434"/>
      <c r="BW50" s="2434"/>
      <c r="BX50" s="2434"/>
      <c r="BY50" s="2434"/>
      <c r="BZ50" s="2434"/>
      <c r="CA50" s="2434"/>
      <c r="CB50" s="2434"/>
      <c r="CC50" s="2434"/>
      <c r="CD50" s="2434"/>
      <c r="CE50" s="2434"/>
      <c r="CF50" s="2434"/>
      <c r="CG50" s="2434"/>
      <c r="CH50" s="2434"/>
      <c r="CI50" s="2434"/>
      <c r="CJ50" s="2434"/>
      <c r="CK50" s="2434"/>
      <c r="CL50" s="2434"/>
      <c r="CM50" s="2434"/>
      <c r="CN50" s="2434"/>
      <c r="CO50" s="2434"/>
      <c r="CP50" s="2434"/>
      <c r="CQ50" s="2434"/>
      <c r="CR50" s="2434"/>
      <c r="CS50" s="2434"/>
      <c r="CT50" s="2434"/>
      <c r="CU50" s="2434"/>
      <c r="CV50" s="2434"/>
      <c r="CW50" s="2434"/>
      <c r="CX50" s="2434"/>
      <c r="CY50" s="2434"/>
      <c r="CZ50" s="2434"/>
      <c r="DA50" s="2434"/>
      <c r="DB50" s="2434"/>
      <c r="DC50" s="2434"/>
      <c r="DD50" s="2434"/>
      <c r="DE50" s="2434"/>
      <c r="DF50" s="2434"/>
      <c r="DG50" s="2434"/>
      <c r="DH50" s="2434"/>
      <c r="DI50" s="2434"/>
      <c r="DJ50" s="2434"/>
      <c r="DK50" s="2434"/>
      <c r="DL50" s="2434"/>
      <c r="DM50" s="2434"/>
      <c r="DN50" s="2434"/>
      <c r="DO50" s="2434"/>
      <c r="DP50" s="2434"/>
      <c r="DQ50" s="2434"/>
      <c r="DR50" s="2434"/>
      <c r="DS50" s="2434"/>
      <c r="DT50" s="2434"/>
      <c r="DU50" s="2434"/>
      <c r="DV50" s="2434"/>
      <c r="DW50" s="2434"/>
      <c r="DX50" s="2434"/>
      <c r="DY50" s="2434"/>
      <c r="DZ50" s="2434"/>
      <c r="EA50" s="2434"/>
      <c r="EB50" s="2434"/>
      <c r="EC50" s="2434"/>
      <c r="ED50" s="2434"/>
      <c r="EE50" s="2434"/>
      <c r="EF50" s="2434"/>
      <c r="EG50" s="2434"/>
      <c r="EH50" s="2434"/>
      <c r="EI50" s="2434"/>
      <c r="EJ50" s="2434"/>
      <c r="EK50" s="2434"/>
      <c r="EL50" s="2434"/>
      <c r="EM50" s="2434"/>
      <c r="EN50" s="2434"/>
      <c r="EO50" s="2434"/>
      <c r="EP50" s="2434"/>
      <c r="EQ50" s="2434"/>
      <c r="ER50" s="2434"/>
      <c r="ES50" s="2434"/>
      <c r="ET50" s="2434"/>
      <c r="EU50" s="2434"/>
      <c r="EV50" s="2434"/>
      <c r="EW50" s="2434"/>
      <c r="EX50" s="2434"/>
      <c r="EY50" s="2434"/>
      <c r="EZ50" s="2434"/>
      <c r="FA50" s="2434"/>
      <c r="FB50" s="2434"/>
      <c r="FC50" s="2434"/>
      <c r="FD50" s="2434"/>
      <c r="FE50" s="2434"/>
      <c r="FF50" s="2434"/>
      <c r="FG50" s="2434"/>
      <c r="FH50" s="2434"/>
      <c r="FI50" s="2434"/>
      <c r="FJ50" s="2434"/>
      <c r="FK50" s="2434"/>
      <c r="FL50" s="2434"/>
      <c r="FM50" s="2434"/>
      <c r="FN50" s="2434"/>
      <c r="FO50" s="2434"/>
      <c r="FP50" s="2434"/>
      <c r="FQ50" s="2434"/>
      <c r="FR50" s="2434"/>
      <c r="FS50" s="2434"/>
      <c r="FT50" s="2434"/>
      <c r="FU50" s="2434"/>
      <c r="FV50" s="2434"/>
      <c r="FW50" s="2434"/>
      <c r="FX50" s="2434"/>
      <c r="FY50" s="2434"/>
      <c r="FZ50" s="2434"/>
      <c r="GA50" s="2434"/>
      <c r="GB50" s="2434"/>
      <c r="GC50" s="2434"/>
      <c r="GD50" s="2434"/>
      <c r="GE50" s="2434"/>
      <c r="GF50" s="2434"/>
      <c r="GG50" s="2434"/>
      <c r="GH50" s="2434"/>
      <c r="GI50" s="2434"/>
      <c r="GJ50" s="2434"/>
      <c r="GK50" s="2434"/>
      <c r="GL50" s="2434"/>
      <c r="GM50" s="2434"/>
      <c r="GN50" s="2434"/>
      <c r="GO50" s="2434"/>
      <c r="GP50" s="2434"/>
      <c r="GQ50" s="2434"/>
      <c r="GR50" s="2434"/>
      <c r="GS50" s="2434"/>
      <c r="GT50" s="2434"/>
      <c r="GU50" s="2434"/>
      <c r="GV50" s="2434"/>
      <c r="GW50" s="2434"/>
      <c r="GX50" s="2434"/>
      <c r="GY50" s="2434"/>
      <c r="GZ50" s="2434"/>
      <c r="HA50" s="2434"/>
      <c r="HB50" s="2434"/>
      <c r="HC50" s="2434"/>
      <c r="HD50" s="2434"/>
      <c r="HE50" s="2434"/>
      <c r="HF50" s="2434"/>
      <c r="HG50" s="2434"/>
      <c r="HH50" s="2434"/>
      <c r="HI50" s="2434"/>
      <c r="HJ50" s="2434"/>
      <c r="HK50" s="2434"/>
      <c r="HL50" s="2434"/>
      <c r="HM50" s="2434"/>
      <c r="HN50" s="2434"/>
      <c r="HO50" s="2434"/>
      <c r="HP50" s="2434"/>
      <c r="HQ50" s="2434"/>
      <c r="HR50" s="2434"/>
      <c r="HS50" s="2434"/>
      <c r="HT50" s="2434"/>
      <c r="HU50" s="2434"/>
      <c r="HV50" s="2434"/>
      <c r="HW50" s="2434"/>
      <c r="HX50" s="2434"/>
      <c r="HY50" s="2434"/>
      <c r="HZ50" s="2434"/>
      <c r="IA50" s="2434"/>
      <c r="IB50" s="2434"/>
      <c r="IC50" s="2434"/>
      <c r="ID50" s="2434"/>
      <c r="IE50" s="2434"/>
      <c r="IF50" s="2434"/>
      <c r="IG50" s="2434"/>
    </row>
    <row r="51" spans="1:241">
      <c r="A51" s="2451">
        <v>27</v>
      </c>
      <c r="B51" s="2436"/>
      <c r="C51" s="357"/>
      <c r="D51" s="357"/>
      <c r="E51" s="357"/>
      <c r="F51" s="357"/>
      <c r="G51" s="321"/>
      <c r="H51" s="403"/>
      <c r="I51" s="357"/>
      <c r="J51" s="357"/>
      <c r="K51" s="357"/>
      <c r="L51" s="2460"/>
      <c r="M51" s="357"/>
      <c r="N51" s="2454">
        <v>27</v>
      </c>
      <c r="O51" s="2434"/>
      <c r="P51" s="451"/>
      <c r="Q51" s="451"/>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c r="AS51" s="2434"/>
      <c r="AT51" s="2434"/>
      <c r="AU51" s="2434"/>
      <c r="AV51" s="2434"/>
      <c r="AW51" s="2434"/>
      <c r="AX51" s="2434"/>
      <c r="AY51" s="2434"/>
      <c r="AZ51" s="2434"/>
      <c r="BA51" s="2434"/>
      <c r="BB51" s="2434"/>
      <c r="BC51" s="2434"/>
      <c r="BD51" s="2434"/>
      <c r="BE51" s="2434"/>
      <c r="BF51" s="2434"/>
      <c r="BG51" s="2434"/>
      <c r="BH51" s="2434"/>
      <c r="BI51" s="2434"/>
      <c r="BJ51" s="2434"/>
      <c r="BK51" s="2434"/>
      <c r="BL51" s="2434"/>
      <c r="BM51" s="2434"/>
      <c r="BN51" s="2434"/>
      <c r="BO51" s="2434"/>
      <c r="BP51" s="2434"/>
      <c r="BQ51" s="2434"/>
      <c r="BR51" s="2434"/>
      <c r="BS51" s="2434"/>
      <c r="BT51" s="2434"/>
      <c r="BU51" s="2434"/>
      <c r="BV51" s="2434"/>
      <c r="BW51" s="2434"/>
      <c r="BX51" s="2434"/>
      <c r="BY51" s="2434"/>
      <c r="BZ51" s="2434"/>
      <c r="CA51" s="2434"/>
      <c r="CB51" s="2434"/>
      <c r="CC51" s="2434"/>
      <c r="CD51" s="2434"/>
      <c r="CE51" s="2434"/>
      <c r="CF51" s="2434"/>
      <c r="CG51" s="2434"/>
      <c r="CH51" s="2434"/>
      <c r="CI51" s="2434"/>
      <c r="CJ51" s="2434"/>
      <c r="CK51" s="2434"/>
      <c r="CL51" s="2434"/>
      <c r="CM51" s="2434"/>
      <c r="CN51" s="2434"/>
      <c r="CO51" s="2434"/>
      <c r="CP51" s="2434"/>
      <c r="CQ51" s="2434"/>
      <c r="CR51" s="2434"/>
      <c r="CS51" s="2434"/>
      <c r="CT51" s="2434"/>
      <c r="CU51" s="2434"/>
      <c r="CV51" s="2434"/>
      <c r="CW51" s="2434"/>
      <c r="CX51" s="2434"/>
      <c r="CY51" s="2434"/>
      <c r="CZ51" s="2434"/>
      <c r="DA51" s="2434"/>
      <c r="DB51" s="2434"/>
      <c r="DC51" s="2434"/>
      <c r="DD51" s="2434"/>
      <c r="DE51" s="2434"/>
      <c r="DF51" s="2434"/>
      <c r="DG51" s="2434"/>
      <c r="DH51" s="2434"/>
      <c r="DI51" s="2434"/>
      <c r="DJ51" s="2434"/>
      <c r="DK51" s="2434"/>
      <c r="DL51" s="2434"/>
      <c r="DM51" s="2434"/>
      <c r="DN51" s="2434"/>
      <c r="DO51" s="2434"/>
      <c r="DP51" s="2434"/>
      <c r="DQ51" s="2434"/>
      <c r="DR51" s="2434"/>
      <c r="DS51" s="2434"/>
      <c r="DT51" s="2434"/>
      <c r="DU51" s="2434"/>
      <c r="DV51" s="2434"/>
      <c r="DW51" s="2434"/>
      <c r="DX51" s="2434"/>
      <c r="DY51" s="2434"/>
      <c r="DZ51" s="2434"/>
      <c r="EA51" s="2434"/>
      <c r="EB51" s="2434"/>
      <c r="EC51" s="2434"/>
      <c r="ED51" s="2434"/>
      <c r="EE51" s="2434"/>
      <c r="EF51" s="2434"/>
      <c r="EG51" s="2434"/>
      <c r="EH51" s="2434"/>
      <c r="EI51" s="2434"/>
      <c r="EJ51" s="2434"/>
      <c r="EK51" s="2434"/>
      <c r="EL51" s="2434"/>
      <c r="EM51" s="2434"/>
      <c r="EN51" s="2434"/>
      <c r="EO51" s="2434"/>
      <c r="EP51" s="2434"/>
      <c r="EQ51" s="2434"/>
      <c r="ER51" s="2434"/>
      <c r="ES51" s="2434"/>
      <c r="ET51" s="2434"/>
      <c r="EU51" s="2434"/>
      <c r="EV51" s="2434"/>
      <c r="EW51" s="2434"/>
      <c r="EX51" s="2434"/>
      <c r="EY51" s="2434"/>
      <c r="EZ51" s="2434"/>
      <c r="FA51" s="2434"/>
      <c r="FB51" s="2434"/>
      <c r="FC51" s="2434"/>
      <c r="FD51" s="2434"/>
      <c r="FE51" s="2434"/>
      <c r="FF51" s="2434"/>
      <c r="FG51" s="2434"/>
      <c r="FH51" s="2434"/>
      <c r="FI51" s="2434"/>
      <c r="FJ51" s="2434"/>
      <c r="FK51" s="2434"/>
      <c r="FL51" s="2434"/>
      <c r="FM51" s="2434"/>
      <c r="FN51" s="2434"/>
      <c r="FO51" s="2434"/>
      <c r="FP51" s="2434"/>
      <c r="FQ51" s="2434"/>
      <c r="FR51" s="2434"/>
      <c r="FS51" s="2434"/>
      <c r="FT51" s="2434"/>
      <c r="FU51" s="2434"/>
      <c r="FV51" s="2434"/>
      <c r="FW51" s="2434"/>
      <c r="FX51" s="2434"/>
      <c r="FY51" s="2434"/>
      <c r="FZ51" s="2434"/>
      <c r="GA51" s="2434"/>
      <c r="GB51" s="2434"/>
      <c r="GC51" s="2434"/>
      <c r="GD51" s="2434"/>
      <c r="GE51" s="2434"/>
      <c r="GF51" s="2434"/>
      <c r="GG51" s="2434"/>
      <c r="GH51" s="2434"/>
      <c r="GI51" s="2434"/>
      <c r="GJ51" s="2434"/>
      <c r="GK51" s="2434"/>
      <c r="GL51" s="2434"/>
      <c r="GM51" s="2434"/>
      <c r="GN51" s="2434"/>
      <c r="GO51" s="2434"/>
      <c r="GP51" s="2434"/>
      <c r="GQ51" s="2434"/>
      <c r="GR51" s="2434"/>
      <c r="GS51" s="2434"/>
      <c r="GT51" s="2434"/>
      <c r="GU51" s="2434"/>
      <c r="GV51" s="2434"/>
      <c r="GW51" s="2434"/>
      <c r="GX51" s="2434"/>
      <c r="GY51" s="2434"/>
      <c r="GZ51" s="2434"/>
      <c r="HA51" s="2434"/>
      <c r="HB51" s="2434"/>
      <c r="HC51" s="2434"/>
      <c r="HD51" s="2434"/>
      <c r="HE51" s="2434"/>
      <c r="HF51" s="2434"/>
      <c r="HG51" s="2434"/>
      <c r="HH51" s="2434"/>
      <c r="HI51" s="2434"/>
      <c r="HJ51" s="2434"/>
      <c r="HK51" s="2434"/>
      <c r="HL51" s="2434"/>
      <c r="HM51" s="2434"/>
      <c r="HN51" s="2434"/>
      <c r="HO51" s="2434"/>
      <c r="HP51" s="2434"/>
      <c r="HQ51" s="2434"/>
      <c r="HR51" s="2434"/>
      <c r="HS51" s="2434"/>
      <c r="HT51" s="2434"/>
      <c r="HU51" s="2434"/>
      <c r="HV51" s="2434"/>
      <c r="HW51" s="2434"/>
      <c r="HX51" s="2434"/>
      <c r="HY51" s="2434"/>
      <c r="HZ51" s="2434"/>
      <c r="IA51" s="2434"/>
      <c r="IB51" s="2434"/>
      <c r="IC51" s="2434"/>
      <c r="ID51" s="2434"/>
      <c r="IE51" s="2434"/>
      <c r="IF51" s="2434"/>
      <c r="IG51" s="2434"/>
    </row>
    <row r="52" spans="1:241">
      <c r="A52" s="2451">
        <v>28</v>
      </c>
      <c r="B52" s="2436"/>
      <c r="C52" s="357"/>
      <c r="D52" s="357"/>
      <c r="E52" s="357"/>
      <c r="F52" s="357"/>
      <c r="G52" s="321"/>
      <c r="H52" s="403"/>
      <c r="I52" s="357"/>
      <c r="J52" s="357"/>
      <c r="K52" s="357"/>
      <c r="L52" s="2460"/>
      <c r="M52" s="357"/>
      <c r="N52" s="2454">
        <v>28</v>
      </c>
      <c r="O52" s="2434"/>
      <c r="P52" s="451"/>
      <c r="Q52" s="451"/>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c r="AS52" s="2434"/>
      <c r="AT52" s="2434"/>
      <c r="AU52" s="2434"/>
      <c r="AV52" s="2434"/>
      <c r="AW52" s="2434"/>
      <c r="AX52" s="2434"/>
      <c r="AY52" s="2434"/>
      <c r="AZ52" s="2434"/>
      <c r="BA52" s="2434"/>
      <c r="BB52" s="2434"/>
      <c r="BC52" s="2434"/>
      <c r="BD52" s="2434"/>
      <c r="BE52" s="2434"/>
      <c r="BF52" s="2434"/>
      <c r="BG52" s="2434"/>
      <c r="BH52" s="2434"/>
      <c r="BI52" s="2434"/>
      <c r="BJ52" s="2434"/>
      <c r="BK52" s="2434"/>
      <c r="BL52" s="2434"/>
      <c r="BM52" s="2434"/>
      <c r="BN52" s="2434"/>
      <c r="BO52" s="2434"/>
      <c r="BP52" s="2434"/>
      <c r="BQ52" s="2434"/>
      <c r="BR52" s="2434"/>
      <c r="BS52" s="2434"/>
      <c r="BT52" s="2434"/>
      <c r="BU52" s="2434"/>
      <c r="BV52" s="2434"/>
      <c r="BW52" s="2434"/>
      <c r="BX52" s="2434"/>
      <c r="BY52" s="2434"/>
      <c r="BZ52" s="2434"/>
      <c r="CA52" s="2434"/>
      <c r="CB52" s="2434"/>
      <c r="CC52" s="2434"/>
      <c r="CD52" s="2434"/>
      <c r="CE52" s="2434"/>
      <c r="CF52" s="2434"/>
      <c r="CG52" s="2434"/>
      <c r="CH52" s="2434"/>
      <c r="CI52" s="2434"/>
      <c r="CJ52" s="2434"/>
      <c r="CK52" s="2434"/>
      <c r="CL52" s="2434"/>
      <c r="CM52" s="2434"/>
      <c r="CN52" s="2434"/>
      <c r="CO52" s="2434"/>
      <c r="CP52" s="2434"/>
      <c r="CQ52" s="2434"/>
      <c r="CR52" s="2434"/>
      <c r="CS52" s="2434"/>
      <c r="CT52" s="2434"/>
      <c r="CU52" s="2434"/>
      <c r="CV52" s="2434"/>
      <c r="CW52" s="2434"/>
      <c r="CX52" s="2434"/>
      <c r="CY52" s="2434"/>
      <c r="CZ52" s="2434"/>
      <c r="DA52" s="2434"/>
      <c r="DB52" s="2434"/>
      <c r="DC52" s="2434"/>
      <c r="DD52" s="2434"/>
      <c r="DE52" s="2434"/>
      <c r="DF52" s="2434"/>
      <c r="DG52" s="2434"/>
      <c r="DH52" s="2434"/>
      <c r="DI52" s="2434"/>
      <c r="DJ52" s="2434"/>
      <c r="DK52" s="2434"/>
      <c r="DL52" s="2434"/>
      <c r="DM52" s="2434"/>
      <c r="DN52" s="2434"/>
      <c r="DO52" s="2434"/>
      <c r="DP52" s="2434"/>
      <c r="DQ52" s="2434"/>
      <c r="DR52" s="2434"/>
      <c r="DS52" s="2434"/>
      <c r="DT52" s="2434"/>
      <c r="DU52" s="2434"/>
      <c r="DV52" s="2434"/>
      <c r="DW52" s="2434"/>
      <c r="DX52" s="2434"/>
      <c r="DY52" s="2434"/>
      <c r="DZ52" s="2434"/>
      <c r="EA52" s="2434"/>
      <c r="EB52" s="2434"/>
      <c r="EC52" s="2434"/>
      <c r="ED52" s="2434"/>
      <c r="EE52" s="2434"/>
      <c r="EF52" s="2434"/>
      <c r="EG52" s="2434"/>
      <c r="EH52" s="2434"/>
      <c r="EI52" s="2434"/>
      <c r="EJ52" s="2434"/>
      <c r="EK52" s="2434"/>
      <c r="EL52" s="2434"/>
      <c r="EM52" s="2434"/>
      <c r="EN52" s="2434"/>
      <c r="EO52" s="2434"/>
      <c r="EP52" s="2434"/>
      <c r="EQ52" s="2434"/>
      <c r="ER52" s="2434"/>
      <c r="ES52" s="2434"/>
      <c r="ET52" s="2434"/>
      <c r="EU52" s="2434"/>
      <c r="EV52" s="2434"/>
      <c r="EW52" s="2434"/>
      <c r="EX52" s="2434"/>
      <c r="EY52" s="2434"/>
      <c r="EZ52" s="2434"/>
      <c r="FA52" s="2434"/>
      <c r="FB52" s="2434"/>
      <c r="FC52" s="2434"/>
      <c r="FD52" s="2434"/>
      <c r="FE52" s="2434"/>
      <c r="FF52" s="2434"/>
      <c r="FG52" s="2434"/>
      <c r="FH52" s="2434"/>
      <c r="FI52" s="2434"/>
      <c r="FJ52" s="2434"/>
      <c r="FK52" s="2434"/>
      <c r="FL52" s="2434"/>
      <c r="FM52" s="2434"/>
      <c r="FN52" s="2434"/>
      <c r="FO52" s="2434"/>
      <c r="FP52" s="2434"/>
      <c r="FQ52" s="2434"/>
      <c r="FR52" s="2434"/>
      <c r="FS52" s="2434"/>
      <c r="FT52" s="2434"/>
      <c r="FU52" s="2434"/>
      <c r="FV52" s="2434"/>
      <c r="FW52" s="2434"/>
      <c r="FX52" s="2434"/>
      <c r="FY52" s="2434"/>
      <c r="FZ52" s="2434"/>
      <c r="GA52" s="2434"/>
      <c r="GB52" s="2434"/>
      <c r="GC52" s="2434"/>
      <c r="GD52" s="2434"/>
      <c r="GE52" s="2434"/>
      <c r="GF52" s="2434"/>
      <c r="GG52" s="2434"/>
      <c r="GH52" s="2434"/>
      <c r="GI52" s="2434"/>
      <c r="GJ52" s="2434"/>
      <c r="GK52" s="2434"/>
      <c r="GL52" s="2434"/>
      <c r="GM52" s="2434"/>
      <c r="GN52" s="2434"/>
      <c r="GO52" s="2434"/>
      <c r="GP52" s="2434"/>
      <c r="GQ52" s="2434"/>
      <c r="GR52" s="2434"/>
      <c r="GS52" s="2434"/>
      <c r="GT52" s="2434"/>
      <c r="GU52" s="2434"/>
      <c r="GV52" s="2434"/>
      <c r="GW52" s="2434"/>
      <c r="GX52" s="2434"/>
      <c r="GY52" s="2434"/>
      <c r="GZ52" s="2434"/>
      <c r="HA52" s="2434"/>
      <c r="HB52" s="2434"/>
      <c r="HC52" s="2434"/>
      <c r="HD52" s="2434"/>
      <c r="HE52" s="2434"/>
      <c r="HF52" s="2434"/>
      <c r="HG52" s="2434"/>
      <c r="HH52" s="2434"/>
      <c r="HI52" s="2434"/>
      <c r="HJ52" s="2434"/>
      <c r="HK52" s="2434"/>
      <c r="HL52" s="2434"/>
      <c r="HM52" s="2434"/>
      <c r="HN52" s="2434"/>
      <c r="HO52" s="2434"/>
      <c r="HP52" s="2434"/>
      <c r="HQ52" s="2434"/>
      <c r="HR52" s="2434"/>
      <c r="HS52" s="2434"/>
      <c r="HT52" s="2434"/>
      <c r="HU52" s="2434"/>
      <c r="HV52" s="2434"/>
      <c r="HW52" s="2434"/>
      <c r="HX52" s="2434"/>
      <c r="HY52" s="2434"/>
      <c r="HZ52" s="2434"/>
      <c r="IA52" s="2434"/>
      <c r="IB52" s="2434"/>
      <c r="IC52" s="2434"/>
      <c r="ID52" s="2434"/>
      <c r="IE52" s="2434"/>
      <c r="IF52" s="2434"/>
      <c r="IG52" s="2434"/>
    </row>
    <row r="53" spans="1:241">
      <c r="A53" s="2451">
        <v>29</v>
      </c>
      <c r="B53" s="2436"/>
      <c r="C53" s="97"/>
      <c r="D53" s="97"/>
      <c r="E53" s="97"/>
      <c r="F53" s="97"/>
      <c r="G53" s="82"/>
      <c r="H53" s="71"/>
      <c r="I53" s="97"/>
      <c r="J53" s="97"/>
      <c r="K53" s="97"/>
      <c r="L53" s="2436"/>
      <c r="M53" s="97"/>
      <c r="N53" s="2454">
        <v>29</v>
      </c>
      <c r="O53" s="2434"/>
      <c r="P53" s="451"/>
      <c r="Q53" s="451"/>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c r="AS53" s="2434"/>
      <c r="AT53" s="2434"/>
      <c r="AU53" s="2434"/>
      <c r="AV53" s="2434"/>
      <c r="AW53" s="2434"/>
      <c r="AX53" s="2434"/>
      <c r="AY53" s="2434"/>
      <c r="AZ53" s="2434"/>
      <c r="BA53" s="2434"/>
      <c r="BB53" s="2434"/>
      <c r="BC53" s="2434"/>
      <c r="BD53" s="2434"/>
      <c r="BE53" s="2434"/>
      <c r="BF53" s="2434"/>
      <c r="BG53" s="2434"/>
      <c r="BH53" s="2434"/>
      <c r="BI53" s="2434"/>
      <c r="BJ53" s="2434"/>
      <c r="BK53" s="2434"/>
      <c r="BL53" s="2434"/>
      <c r="BM53" s="2434"/>
      <c r="BN53" s="2434"/>
      <c r="BO53" s="2434"/>
      <c r="BP53" s="2434"/>
      <c r="BQ53" s="2434"/>
      <c r="BR53" s="2434"/>
      <c r="BS53" s="2434"/>
      <c r="BT53" s="2434"/>
      <c r="BU53" s="2434"/>
      <c r="BV53" s="2434"/>
      <c r="BW53" s="2434"/>
      <c r="BX53" s="2434"/>
      <c r="BY53" s="2434"/>
      <c r="BZ53" s="2434"/>
      <c r="CA53" s="2434"/>
      <c r="CB53" s="2434"/>
      <c r="CC53" s="2434"/>
      <c r="CD53" s="2434"/>
      <c r="CE53" s="2434"/>
      <c r="CF53" s="2434"/>
      <c r="CG53" s="2434"/>
      <c r="CH53" s="2434"/>
      <c r="CI53" s="2434"/>
      <c r="CJ53" s="2434"/>
      <c r="CK53" s="2434"/>
      <c r="CL53" s="2434"/>
      <c r="CM53" s="2434"/>
      <c r="CN53" s="2434"/>
      <c r="CO53" s="2434"/>
      <c r="CP53" s="2434"/>
      <c r="CQ53" s="2434"/>
      <c r="CR53" s="2434"/>
      <c r="CS53" s="2434"/>
      <c r="CT53" s="2434"/>
      <c r="CU53" s="2434"/>
      <c r="CV53" s="2434"/>
      <c r="CW53" s="2434"/>
      <c r="CX53" s="2434"/>
      <c r="CY53" s="2434"/>
      <c r="CZ53" s="2434"/>
      <c r="DA53" s="2434"/>
      <c r="DB53" s="2434"/>
      <c r="DC53" s="2434"/>
      <c r="DD53" s="2434"/>
      <c r="DE53" s="2434"/>
      <c r="DF53" s="2434"/>
      <c r="DG53" s="2434"/>
      <c r="DH53" s="2434"/>
      <c r="DI53" s="2434"/>
      <c r="DJ53" s="2434"/>
      <c r="DK53" s="2434"/>
      <c r="DL53" s="2434"/>
      <c r="DM53" s="2434"/>
      <c r="DN53" s="2434"/>
      <c r="DO53" s="2434"/>
      <c r="DP53" s="2434"/>
      <c r="DQ53" s="2434"/>
      <c r="DR53" s="2434"/>
      <c r="DS53" s="2434"/>
      <c r="DT53" s="2434"/>
      <c r="DU53" s="2434"/>
      <c r="DV53" s="2434"/>
      <c r="DW53" s="2434"/>
      <c r="DX53" s="2434"/>
      <c r="DY53" s="2434"/>
      <c r="DZ53" s="2434"/>
      <c r="EA53" s="2434"/>
      <c r="EB53" s="2434"/>
      <c r="EC53" s="2434"/>
      <c r="ED53" s="2434"/>
      <c r="EE53" s="2434"/>
      <c r="EF53" s="2434"/>
      <c r="EG53" s="2434"/>
      <c r="EH53" s="2434"/>
      <c r="EI53" s="2434"/>
      <c r="EJ53" s="2434"/>
      <c r="EK53" s="2434"/>
      <c r="EL53" s="2434"/>
      <c r="EM53" s="2434"/>
      <c r="EN53" s="2434"/>
      <c r="EO53" s="2434"/>
      <c r="EP53" s="2434"/>
      <c r="EQ53" s="2434"/>
      <c r="ER53" s="2434"/>
      <c r="ES53" s="2434"/>
      <c r="ET53" s="2434"/>
      <c r="EU53" s="2434"/>
      <c r="EV53" s="2434"/>
      <c r="EW53" s="2434"/>
      <c r="EX53" s="2434"/>
      <c r="EY53" s="2434"/>
      <c r="EZ53" s="2434"/>
      <c r="FA53" s="2434"/>
      <c r="FB53" s="2434"/>
      <c r="FC53" s="2434"/>
      <c r="FD53" s="2434"/>
      <c r="FE53" s="2434"/>
      <c r="FF53" s="2434"/>
      <c r="FG53" s="2434"/>
      <c r="FH53" s="2434"/>
      <c r="FI53" s="2434"/>
      <c r="FJ53" s="2434"/>
      <c r="FK53" s="2434"/>
      <c r="FL53" s="2434"/>
      <c r="FM53" s="2434"/>
      <c r="FN53" s="2434"/>
      <c r="FO53" s="2434"/>
      <c r="FP53" s="2434"/>
      <c r="FQ53" s="2434"/>
      <c r="FR53" s="2434"/>
      <c r="FS53" s="2434"/>
      <c r="FT53" s="2434"/>
      <c r="FU53" s="2434"/>
      <c r="FV53" s="2434"/>
      <c r="FW53" s="2434"/>
      <c r="FX53" s="2434"/>
      <c r="FY53" s="2434"/>
      <c r="FZ53" s="2434"/>
      <c r="GA53" s="2434"/>
      <c r="GB53" s="2434"/>
      <c r="GC53" s="2434"/>
      <c r="GD53" s="2434"/>
      <c r="GE53" s="2434"/>
      <c r="GF53" s="2434"/>
      <c r="GG53" s="2434"/>
      <c r="GH53" s="2434"/>
      <c r="GI53" s="2434"/>
      <c r="GJ53" s="2434"/>
      <c r="GK53" s="2434"/>
      <c r="GL53" s="2434"/>
      <c r="GM53" s="2434"/>
      <c r="GN53" s="2434"/>
      <c r="GO53" s="2434"/>
      <c r="GP53" s="2434"/>
      <c r="GQ53" s="2434"/>
      <c r="GR53" s="2434"/>
      <c r="GS53" s="2434"/>
      <c r="GT53" s="2434"/>
      <c r="GU53" s="2434"/>
      <c r="GV53" s="2434"/>
      <c r="GW53" s="2434"/>
      <c r="GX53" s="2434"/>
      <c r="GY53" s="2434"/>
      <c r="GZ53" s="2434"/>
      <c r="HA53" s="2434"/>
      <c r="HB53" s="2434"/>
      <c r="HC53" s="2434"/>
      <c r="HD53" s="2434"/>
      <c r="HE53" s="2434"/>
      <c r="HF53" s="2434"/>
      <c r="HG53" s="2434"/>
      <c r="HH53" s="2434"/>
      <c r="HI53" s="2434"/>
      <c r="HJ53" s="2434"/>
      <c r="HK53" s="2434"/>
      <c r="HL53" s="2434"/>
      <c r="HM53" s="2434"/>
      <c r="HN53" s="2434"/>
      <c r="HO53" s="2434"/>
      <c r="HP53" s="2434"/>
      <c r="HQ53" s="2434"/>
      <c r="HR53" s="2434"/>
      <c r="HS53" s="2434"/>
      <c r="HT53" s="2434"/>
      <c r="HU53" s="2434"/>
      <c r="HV53" s="2434"/>
      <c r="HW53" s="2434"/>
      <c r="HX53" s="2434"/>
      <c r="HY53" s="2434"/>
      <c r="HZ53" s="2434"/>
      <c r="IA53" s="2434"/>
      <c r="IB53" s="2434"/>
      <c r="IC53" s="2434"/>
      <c r="ID53" s="2434"/>
      <c r="IE53" s="2434"/>
      <c r="IF53" s="2434"/>
      <c r="IG53" s="2434"/>
    </row>
    <row r="54" spans="1:241">
      <c r="A54" s="2451">
        <v>30</v>
      </c>
      <c r="B54" s="2436"/>
      <c r="C54" s="357"/>
      <c r="D54" s="357"/>
      <c r="E54" s="357"/>
      <c r="F54" s="357"/>
      <c r="G54" s="321"/>
      <c r="H54" s="403"/>
      <c r="I54" s="357"/>
      <c r="J54" s="357"/>
      <c r="K54" s="357"/>
      <c r="L54" s="2460"/>
      <c r="M54" s="357"/>
      <c r="N54" s="2454">
        <v>30</v>
      </c>
      <c r="O54" s="2434"/>
      <c r="P54" s="451"/>
      <c r="Q54" s="451"/>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c r="AS54" s="2434"/>
      <c r="AT54" s="2434"/>
      <c r="AU54" s="2434"/>
      <c r="AV54" s="2434"/>
      <c r="AW54" s="2434"/>
      <c r="AX54" s="2434"/>
      <c r="AY54" s="2434"/>
      <c r="AZ54" s="2434"/>
      <c r="BA54" s="2434"/>
      <c r="BB54" s="2434"/>
      <c r="BC54" s="2434"/>
      <c r="BD54" s="2434"/>
      <c r="BE54" s="2434"/>
      <c r="BF54" s="2434"/>
      <c r="BG54" s="2434"/>
      <c r="BH54" s="2434"/>
      <c r="BI54" s="2434"/>
      <c r="BJ54" s="2434"/>
      <c r="BK54" s="2434"/>
      <c r="BL54" s="2434"/>
      <c r="BM54" s="2434"/>
      <c r="BN54" s="2434"/>
      <c r="BO54" s="2434"/>
      <c r="BP54" s="2434"/>
      <c r="BQ54" s="2434"/>
      <c r="BR54" s="2434"/>
      <c r="BS54" s="2434"/>
      <c r="BT54" s="2434"/>
      <c r="BU54" s="2434"/>
      <c r="BV54" s="2434"/>
      <c r="BW54" s="2434"/>
      <c r="BX54" s="2434"/>
      <c r="BY54" s="2434"/>
      <c r="BZ54" s="2434"/>
      <c r="CA54" s="2434"/>
      <c r="CB54" s="2434"/>
      <c r="CC54" s="2434"/>
      <c r="CD54" s="2434"/>
      <c r="CE54" s="2434"/>
      <c r="CF54" s="2434"/>
      <c r="CG54" s="2434"/>
      <c r="CH54" s="2434"/>
      <c r="CI54" s="2434"/>
      <c r="CJ54" s="2434"/>
      <c r="CK54" s="2434"/>
      <c r="CL54" s="2434"/>
      <c r="CM54" s="2434"/>
      <c r="CN54" s="2434"/>
      <c r="CO54" s="2434"/>
      <c r="CP54" s="2434"/>
      <c r="CQ54" s="2434"/>
      <c r="CR54" s="2434"/>
      <c r="CS54" s="2434"/>
      <c r="CT54" s="2434"/>
      <c r="CU54" s="2434"/>
      <c r="CV54" s="2434"/>
      <c r="CW54" s="2434"/>
      <c r="CX54" s="2434"/>
      <c r="CY54" s="2434"/>
      <c r="CZ54" s="2434"/>
      <c r="DA54" s="2434"/>
      <c r="DB54" s="2434"/>
      <c r="DC54" s="2434"/>
      <c r="DD54" s="2434"/>
      <c r="DE54" s="2434"/>
      <c r="DF54" s="2434"/>
      <c r="DG54" s="2434"/>
      <c r="DH54" s="2434"/>
      <c r="DI54" s="2434"/>
      <c r="DJ54" s="2434"/>
      <c r="DK54" s="2434"/>
      <c r="DL54" s="2434"/>
      <c r="DM54" s="2434"/>
      <c r="DN54" s="2434"/>
      <c r="DO54" s="2434"/>
      <c r="DP54" s="2434"/>
      <c r="DQ54" s="2434"/>
      <c r="DR54" s="2434"/>
      <c r="DS54" s="2434"/>
      <c r="DT54" s="2434"/>
      <c r="DU54" s="2434"/>
      <c r="DV54" s="2434"/>
      <c r="DW54" s="2434"/>
      <c r="DX54" s="2434"/>
      <c r="DY54" s="2434"/>
      <c r="DZ54" s="2434"/>
      <c r="EA54" s="2434"/>
      <c r="EB54" s="2434"/>
      <c r="EC54" s="2434"/>
      <c r="ED54" s="2434"/>
      <c r="EE54" s="2434"/>
      <c r="EF54" s="2434"/>
      <c r="EG54" s="2434"/>
      <c r="EH54" s="2434"/>
      <c r="EI54" s="2434"/>
      <c r="EJ54" s="2434"/>
      <c r="EK54" s="2434"/>
      <c r="EL54" s="2434"/>
      <c r="EM54" s="2434"/>
      <c r="EN54" s="2434"/>
      <c r="EO54" s="2434"/>
      <c r="EP54" s="2434"/>
      <c r="EQ54" s="2434"/>
      <c r="ER54" s="2434"/>
      <c r="ES54" s="2434"/>
      <c r="ET54" s="2434"/>
      <c r="EU54" s="2434"/>
      <c r="EV54" s="2434"/>
      <c r="EW54" s="2434"/>
      <c r="EX54" s="2434"/>
      <c r="EY54" s="2434"/>
      <c r="EZ54" s="2434"/>
      <c r="FA54" s="2434"/>
      <c r="FB54" s="2434"/>
      <c r="FC54" s="2434"/>
      <c r="FD54" s="2434"/>
      <c r="FE54" s="2434"/>
      <c r="FF54" s="2434"/>
      <c r="FG54" s="2434"/>
      <c r="FH54" s="2434"/>
      <c r="FI54" s="2434"/>
      <c r="FJ54" s="2434"/>
      <c r="FK54" s="2434"/>
      <c r="FL54" s="2434"/>
      <c r="FM54" s="2434"/>
      <c r="FN54" s="2434"/>
      <c r="FO54" s="2434"/>
      <c r="FP54" s="2434"/>
      <c r="FQ54" s="2434"/>
      <c r="FR54" s="2434"/>
      <c r="FS54" s="2434"/>
      <c r="FT54" s="2434"/>
      <c r="FU54" s="2434"/>
      <c r="FV54" s="2434"/>
      <c r="FW54" s="2434"/>
      <c r="FX54" s="2434"/>
      <c r="FY54" s="2434"/>
      <c r="FZ54" s="2434"/>
      <c r="GA54" s="2434"/>
      <c r="GB54" s="2434"/>
      <c r="GC54" s="2434"/>
      <c r="GD54" s="2434"/>
      <c r="GE54" s="2434"/>
      <c r="GF54" s="2434"/>
      <c r="GG54" s="2434"/>
      <c r="GH54" s="2434"/>
      <c r="GI54" s="2434"/>
      <c r="GJ54" s="2434"/>
      <c r="GK54" s="2434"/>
      <c r="GL54" s="2434"/>
      <c r="GM54" s="2434"/>
      <c r="GN54" s="2434"/>
      <c r="GO54" s="2434"/>
      <c r="GP54" s="2434"/>
      <c r="GQ54" s="2434"/>
      <c r="GR54" s="2434"/>
      <c r="GS54" s="2434"/>
      <c r="GT54" s="2434"/>
      <c r="GU54" s="2434"/>
      <c r="GV54" s="2434"/>
      <c r="GW54" s="2434"/>
      <c r="GX54" s="2434"/>
      <c r="GY54" s="2434"/>
      <c r="GZ54" s="2434"/>
      <c r="HA54" s="2434"/>
      <c r="HB54" s="2434"/>
      <c r="HC54" s="2434"/>
      <c r="HD54" s="2434"/>
      <c r="HE54" s="2434"/>
      <c r="HF54" s="2434"/>
      <c r="HG54" s="2434"/>
      <c r="HH54" s="2434"/>
      <c r="HI54" s="2434"/>
      <c r="HJ54" s="2434"/>
      <c r="HK54" s="2434"/>
      <c r="HL54" s="2434"/>
      <c r="HM54" s="2434"/>
      <c r="HN54" s="2434"/>
      <c r="HO54" s="2434"/>
      <c r="HP54" s="2434"/>
      <c r="HQ54" s="2434"/>
      <c r="HR54" s="2434"/>
      <c r="HS54" s="2434"/>
      <c r="HT54" s="2434"/>
      <c r="HU54" s="2434"/>
      <c r="HV54" s="2434"/>
      <c r="HW54" s="2434"/>
      <c r="HX54" s="2434"/>
      <c r="HY54" s="2434"/>
      <c r="HZ54" s="2434"/>
      <c r="IA54" s="2434"/>
      <c r="IB54" s="2434"/>
      <c r="IC54" s="2434"/>
      <c r="ID54" s="2434"/>
      <c r="IE54" s="2434"/>
      <c r="IF54" s="2434"/>
      <c r="IG54" s="2434"/>
    </row>
    <row r="55" spans="1:241">
      <c r="A55" s="2451">
        <v>31</v>
      </c>
      <c r="B55" s="2463"/>
      <c r="C55" s="357"/>
      <c r="D55" s="357"/>
      <c r="E55" s="357"/>
      <c r="F55" s="357"/>
      <c r="G55" s="320"/>
      <c r="H55" s="403"/>
      <c r="I55" s="357"/>
      <c r="J55" s="357"/>
      <c r="K55" s="357"/>
      <c r="L55" s="2460"/>
      <c r="M55" s="357"/>
      <c r="N55" s="2454">
        <v>31</v>
      </c>
      <c r="O55" s="2434"/>
      <c r="P55" s="451"/>
      <c r="Q55" s="451"/>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c r="AS55" s="2434"/>
      <c r="AT55" s="2434"/>
      <c r="AU55" s="2434"/>
      <c r="AV55" s="2434"/>
      <c r="AW55" s="2434"/>
      <c r="AX55" s="2434"/>
      <c r="AY55" s="2434"/>
      <c r="AZ55" s="2434"/>
      <c r="BA55" s="2434"/>
      <c r="BB55" s="2434"/>
      <c r="BC55" s="2434"/>
      <c r="BD55" s="2434"/>
      <c r="BE55" s="2434"/>
      <c r="BF55" s="2434"/>
      <c r="BG55" s="2434"/>
      <c r="BH55" s="2434"/>
      <c r="BI55" s="2434"/>
      <c r="BJ55" s="2434"/>
      <c r="BK55" s="2434"/>
      <c r="BL55" s="2434"/>
      <c r="BM55" s="2434"/>
      <c r="BN55" s="2434"/>
      <c r="BO55" s="2434"/>
      <c r="BP55" s="2434"/>
      <c r="BQ55" s="2434"/>
      <c r="BR55" s="2434"/>
      <c r="BS55" s="2434"/>
      <c r="BT55" s="2434"/>
      <c r="BU55" s="2434"/>
      <c r="BV55" s="2434"/>
      <c r="BW55" s="2434"/>
      <c r="BX55" s="2434"/>
      <c r="BY55" s="2434"/>
      <c r="BZ55" s="2434"/>
      <c r="CA55" s="2434"/>
      <c r="CB55" s="2434"/>
      <c r="CC55" s="2434"/>
      <c r="CD55" s="2434"/>
      <c r="CE55" s="2434"/>
      <c r="CF55" s="2434"/>
      <c r="CG55" s="2434"/>
      <c r="CH55" s="2434"/>
      <c r="CI55" s="2434"/>
      <c r="CJ55" s="2434"/>
      <c r="CK55" s="2434"/>
      <c r="CL55" s="2434"/>
      <c r="CM55" s="2434"/>
      <c r="CN55" s="2434"/>
      <c r="CO55" s="2434"/>
      <c r="CP55" s="2434"/>
      <c r="CQ55" s="2434"/>
      <c r="CR55" s="2434"/>
      <c r="CS55" s="2434"/>
      <c r="CT55" s="2434"/>
      <c r="CU55" s="2434"/>
      <c r="CV55" s="2434"/>
      <c r="CW55" s="2434"/>
      <c r="CX55" s="2434"/>
      <c r="CY55" s="2434"/>
      <c r="CZ55" s="2434"/>
      <c r="DA55" s="2434"/>
      <c r="DB55" s="2434"/>
      <c r="DC55" s="2434"/>
      <c r="DD55" s="2434"/>
      <c r="DE55" s="2434"/>
      <c r="DF55" s="2434"/>
      <c r="DG55" s="2434"/>
      <c r="DH55" s="2434"/>
      <c r="DI55" s="2434"/>
      <c r="DJ55" s="2434"/>
      <c r="DK55" s="2434"/>
      <c r="DL55" s="2434"/>
      <c r="DM55" s="2434"/>
      <c r="DN55" s="2434"/>
      <c r="DO55" s="2434"/>
      <c r="DP55" s="2434"/>
      <c r="DQ55" s="2434"/>
      <c r="DR55" s="2434"/>
      <c r="DS55" s="2434"/>
      <c r="DT55" s="2434"/>
      <c r="DU55" s="2434"/>
      <c r="DV55" s="2434"/>
      <c r="DW55" s="2434"/>
      <c r="DX55" s="2434"/>
      <c r="DY55" s="2434"/>
      <c r="DZ55" s="2434"/>
      <c r="EA55" s="2434"/>
      <c r="EB55" s="2434"/>
      <c r="EC55" s="2434"/>
      <c r="ED55" s="2434"/>
      <c r="EE55" s="2434"/>
      <c r="EF55" s="2434"/>
      <c r="EG55" s="2434"/>
      <c r="EH55" s="2434"/>
      <c r="EI55" s="2434"/>
      <c r="EJ55" s="2434"/>
      <c r="EK55" s="2434"/>
      <c r="EL55" s="2434"/>
      <c r="EM55" s="2434"/>
      <c r="EN55" s="2434"/>
      <c r="EO55" s="2434"/>
      <c r="EP55" s="2434"/>
      <c r="EQ55" s="2434"/>
      <c r="ER55" s="2434"/>
      <c r="ES55" s="2434"/>
      <c r="ET55" s="2434"/>
      <c r="EU55" s="2434"/>
      <c r="EV55" s="2434"/>
      <c r="EW55" s="2434"/>
      <c r="EX55" s="2434"/>
      <c r="EY55" s="2434"/>
      <c r="EZ55" s="2434"/>
      <c r="FA55" s="2434"/>
      <c r="FB55" s="2434"/>
      <c r="FC55" s="2434"/>
      <c r="FD55" s="2434"/>
      <c r="FE55" s="2434"/>
      <c r="FF55" s="2434"/>
      <c r="FG55" s="2434"/>
      <c r="FH55" s="2434"/>
      <c r="FI55" s="2434"/>
      <c r="FJ55" s="2434"/>
      <c r="FK55" s="2434"/>
      <c r="FL55" s="2434"/>
      <c r="FM55" s="2434"/>
      <c r="FN55" s="2434"/>
      <c r="FO55" s="2434"/>
      <c r="FP55" s="2434"/>
      <c r="FQ55" s="2434"/>
      <c r="FR55" s="2434"/>
      <c r="FS55" s="2434"/>
      <c r="FT55" s="2434"/>
      <c r="FU55" s="2434"/>
      <c r="FV55" s="2434"/>
      <c r="FW55" s="2434"/>
      <c r="FX55" s="2434"/>
      <c r="FY55" s="2434"/>
      <c r="FZ55" s="2434"/>
      <c r="GA55" s="2434"/>
      <c r="GB55" s="2434"/>
      <c r="GC55" s="2434"/>
      <c r="GD55" s="2434"/>
      <c r="GE55" s="2434"/>
      <c r="GF55" s="2434"/>
      <c r="GG55" s="2434"/>
      <c r="GH55" s="2434"/>
      <c r="GI55" s="2434"/>
      <c r="GJ55" s="2434"/>
      <c r="GK55" s="2434"/>
      <c r="GL55" s="2434"/>
      <c r="GM55" s="2434"/>
      <c r="GN55" s="2434"/>
      <c r="GO55" s="2434"/>
      <c r="GP55" s="2434"/>
      <c r="GQ55" s="2434"/>
      <c r="GR55" s="2434"/>
      <c r="GS55" s="2434"/>
      <c r="GT55" s="2434"/>
      <c r="GU55" s="2434"/>
      <c r="GV55" s="2434"/>
      <c r="GW55" s="2434"/>
      <c r="GX55" s="2434"/>
      <c r="GY55" s="2434"/>
      <c r="GZ55" s="2434"/>
      <c r="HA55" s="2434"/>
      <c r="HB55" s="2434"/>
      <c r="HC55" s="2434"/>
      <c r="HD55" s="2434"/>
      <c r="HE55" s="2434"/>
      <c r="HF55" s="2434"/>
      <c r="HG55" s="2434"/>
      <c r="HH55" s="2434"/>
      <c r="HI55" s="2434"/>
      <c r="HJ55" s="2434"/>
      <c r="HK55" s="2434"/>
      <c r="HL55" s="2434"/>
      <c r="HM55" s="2434"/>
      <c r="HN55" s="2434"/>
      <c r="HO55" s="2434"/>
      <c r="HP55" s="2434"/>
      <c r="HQ55" s="2434"/>
      <c r="HR55" s="2434"/>
      <c r="HS55" s="2434"/>
      <c r="HT55" s="2434"/>
      <c r="HU55" s="2434"/>
      <c r="HV55" s="2434"/>
      <c r="HW55" s="2434"/>
      <c r="HX55" s="2434"/>
      <c r="HY55" s="2434"/>
      <c r="HZ55" s="2434"/>
      <c r="IA55" s="2434"/>
      <c r="IB55" s="2434"/>
      <c r="IC55" s="2434"/>
      <c r="ID55" s="2434"/>
      <c r="IE55" s="2434"/>
      <c r="IF55" s="2434"/>
      <c r="IG55" s="2434"/>
    </row>
    <row r="56" spans="1:241">
      <c r="A56" s="2451">
        <v>32</v>
      </c>
      <c r="B56" s="2436"/>
      <c r="C56" s="97"/>
      <c r="D56" s="97"/>
      <c r="E56" s="97"/>
      <c r="F56" s="97"/>
      <c r="G56" s="320"/>
      <c r="H56" s="71"/>
      <c r="I56" s="97"/>
      <c r="J56" s="97"/>
      <c r="K56" s="97"/>
      <c r="L56" s="2436"/>
      <c r="M56" s="97"/>
      <c r="N56" s="2454">
        <v>32</v>
      </c>
      <c r="O56" s="2434"/>
      <c r="P56" s="451"/>
      <c r="Q56" s="451"/>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c r="AS56" s="2434"/>
      <c r="AT56" s="2434"/>
      <c r="AU56" s="2434"/>
      <c r="AV56" s="2434"/>
      <c r="AW56" s="2434"/>
      <c r="AX56" s="2434"/>
      <c r="AY56" s="2434"/>
      <c r="AZ56" s="2434"/>
      <c r="BA56" s="2434"/>
      <c r="BB56" s="2434"/>
      <c r="BC56" s="2434"/>
      <c r="BD56" s="2434"/>
      <c r="BE56" s="2434"/>
      <c r="BF56" s="2434"/>
      <c r="BG56" s="2434"/>
      <c r="BH56" s="2434"/>
      <c r="BI56" s="2434"/>
      <c r="BJ56" s="2434"/>
      <c r="BK56" s="2434"/>
      <c r="BL56" s="2434"/>
      <c r="BM56" s="2434"/>
      <c r="BN56" s="2434"/>
      <c r="BO56" s="2434"/>
      <c r="BP56" s="2434"/>
      <c r="BQ56" s="2434"/>
      <c r="BR56" s="2434"/>
      <c r="BS56" s="2434"/>
      <c r="BT56" s="2434"/>
      <c r="BU56" s="2434"/>
      <c r="BV56" s="2434"/>
      <c r="BW56" s="2434"/>
      <c r="BX56" s="2434"/>
      <c r="BY56" s="2434"/>
      <c r="BZ56" s="2434"/>
      <c r="CA56" s="2434"/>
      <c r="CB56" s="2434"/>
      <c r="CC56" s="2434"/>
      <c r="CD56" s="2434"/>
      <c r="CE56" s="2434"/>
      <c r="CF56" s="2434"/>
      <c r="CG56" s="2434"/>
      <c r="CH56" s="2434"/>
      <c r="CI56" s="2434"/>
      <c r="CJ56" s="2434"/>
      <c r="CK56" s="2434"/>
      <c r="CL56" s="2434"/>
      <c r="CM56" s="2434"/>
      <c r="CN56" s="2434"/>
      <c r="CO56" s="2434"/>
      <c r="CP56" s="2434"/>
      <c r="CQ56" s="2434"/>
      <c r="CR56" s="2434"/>
      <c r="CS56" s="2434"/>
      <c r="CT56" s="2434"/>
      <c r="CU56" s="2434"/>
      <c r="CV56" s="2434"/>
      <c r="CW56" s="2434"/>
      <c r="CX56" s="2434"/>
      <c r="CY56" s="2434"/>
      <c r="CZ56" s="2434"/>
      <c r="DA56" s="2434"/>
      <c r="DB56" s="2434"/>
      <c r="DC56" s="2434"/>
      <c r="DD56" s="2434"/>
      <c r="DE56" s="2434"/>
      <c r="DF56" s="2434"/>
      <c r="DG56" s="2434"/>
      <c r="DH56" s="2434"/>
      <c r="DI56" s="2434"/>
      <c r="DJ56" s="2434"/>
      <c r="DK56" s="2434"/>
      <c r="DL56" s="2434"/>
      <c r="DM56" s="2434"/>
      <c r="DN56" s="2434"/>
      <c r="DO56" s="2434"/>
      <c r="DP56" s="2434"/>
      <c r="DQ56" s="2434"/>
      <c r="DR56" s="2434"/>
      <c r="DS56" s="2434"/>
      <c r="DT56" s="2434"/>
      <c r="DU56" s="2434"/>
      <c r="DV56" s="2434"/>
      <c r="DW56" s="2434"/>
      <c r="DX56" s="2434"/>
      <c r="DY56" s="2434"/>
      <c r="DZ56" s="2434"/>
      <c r="EA56" s="2434"/>
      <c r="EB56" s="2434"/>
      <c r="EC56" s="2434"/>
      <c r="ED56" s="2434"/>
      <c r="EE56" s="2434"/>
      <c r="EF56" s="2434"/>
      <c r="EG56" s="2434"/>
      <c r="EH56" s="2434"/>
      <c r="EI56" s="2434"/>
      <c r="EJ56" s="2434"/>
      <c r="EK56" s="2434"/>
      <c r="EL56" s="2434"/>
      <c r="EM56" s="2434"/>
      <c r="EN56" s="2434"/>
      <c r="EO56" s="2434"/>
      <c r="EP56" s="2434"/>
      <c r="EQ56" s="2434"/>
      <c r="ER56" s="2434"/>
      <c r="ES56" s="2434"/>
      <c r="ET56" s="2434"/>
      <c r="EU56" s="2434"/>
      <c r="EV56" s="2434"/>
      <c r="EW56" s="2434"/>
      <c r="EX56" s="2434"/>
      <c r="EY56" s="2434"/>
      <c r="EZ56" s="2434"/>
      <c r="FA56" s="2434"/>
      <c r="FB56" s="2434"/>
      <c r="FC56" s="2434"/>
      <c r="FD56" s="2434"/>
      <c r="FE56" s="2434"/>
      <c r="FF56" s="2434"/>
      <c r="FG56" s="2434"/>
      <c r="FH56" s="2434"/>
      <c r="FI56" s="2434"/>
      <c r="FJ56" s="2434"/>
      <c r="FK56" s="2434"/>
      <c r="FL56" s="2434"/>
      <c r="FM56" s="2434"/>
      <c r="FN56" s="2434"/>
      <c r="FO56" s="2434"/>
      <c r="FP56" s="2434"/>
      <c r="FQ56" s="2434"/>
      <c r="FR56" s="2434"/>
      <c r="FS56" s="2434"/>
      <c r="FT56" s="2434"/>
      <c r="FU56" s="2434"/>
      <c r="FV56" s="2434"/>
      <c r="FW56" s="2434"/>
      <c r="FX56" s="2434"/>
      <c r="FY56" s="2434"/>
      <c r="FZ56" s="2434"/>
      <c r="GA56" s="2434"/>
      <c r="GB56" s="2434"/>
      <c r="GC56" s="2434"/>
      <c r="GD56" s="2434"/>
      <c r="GE56" s="2434"/>
      <c r="GF56" s="2434"/>
      <c r="GG56" s="2434"/>
      <c r="GH56" s="2434"/>
      <c r="GI56" s="2434"/>
      <c r="GJ56" s="2434"/>
      <c r="GK56" s="2434"/>
      <c r="GL56" s="2434"/>
      <c r="GM56" s="2434"/>
      <c r="GN56" s="2434"/>
      <c r="GO56" s="2434"/>
      <c r="GP56" s="2434"/>
      <c r="GQ56" s="2434"/>
      <c r="GR56" s="2434"/>
      <c r="GS56" s="2434"/>
      <c r="GT56" s="2434"/>
      <c r="GU56" s="2434"/>
      <c r="GV56" s="2434"/>
      <c r="GW56" s="2434"/>
      <c r="GX56" s="2434"/>
      <c r="GY56" s="2434"/>
      <c r="GZ56" s="2434"/>
      <c r="HA56" s="2434"/>
      <c r="HB56" s="2434"/>
      <c r="HC56" s="2434"/>
      <c r="HD56" s="2434"/>
      <c r="HE56" s="2434"/>
      <c r="HF56" s="2434"/>
      <c r="HG56" s="2434"/>
      <c r="HH56" s="2434"/>
      <c r="HI56" s="2434"/>
      <c r="HJ56" s="2434"/>
      <c r="HK56" s="2434"/>
      <c r="HL56" s="2434"/>
      <c r="HM56" s="2434"/>
      <c r="HN56" s="2434"/>
      <c r="HO56" s="2434"/>
      <c r="HP56" s="2434"/>
      <c r="HQ56" s="2434"/>
      <c r="HR56" s="2434"/>
      <c r="HS56" s="2434"/>
      <c r="HT56" s="2434"/>
      <c r="HU56" s="2434"/>
      <c r="HV56" s="2434"/>
      <c r="HW56" s="2434"/>
      <c r="HX56" s="2434"/>
      <c r="HY56" s="2434"/>
      <c r="HZ56" s="2434"/>
      <c r="IA56" s="2434"/>
      <c r="IB56" s="2434"/>
      <c r="IC56" s="2434"/>
      <c r="ID56" s="2434"/>
      <c r="IE56" s="2434"/>
      <c r="IF56" s="2434"/>
      <c r="IG56" s="2434"/>
    </row>
    <row r="57" spans="1:241">
      <c r="A57" s="2451">
        <v>33</v>
      </c>
      <c r="B57" s="2436"/>
      <c r="C57" s="357"/>
      <c r="D57" s="357"/>
      <c r="E57" s="357"/>
      <c r="F57" s="357"/>
      <c r="G57" s="321"/>
      <c r="H57" s="403"/>
      <c r="I57" s="357"/>
      <c r="J57" s="357"/>
      <c r="K57" s="357"/>
      <c r="L57" s="2460"/>
      <c r="M57" s="357"/>
      <c r="N57" s="2454">
        <v>33</v>
      </c>
      <c r="O57" s="2434"/>
      <c r="P57" s="451"/>
      <c r="Q57" s="451"/>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c r="AS57" s="2434"/>
      <c r="AT57" s="2434"/>
      <c r="AU57" s="2434"/>
      <c r="AV57" s="2434"/>
      <c r="AW57" s="2434"/>
      <c r="AX57" s="2434"/>
      <c r="AY57" s="2434"/>
      <c r="AZ57" s="2434"/>
      <c r="BA57" s="2434"/>
      <c r="BB57" s="2434"/>
      <c r="BC57" s="2434"/>
      <c r="BD57" s="2434"/>
      <c r="BE57" s="2434"/>
      <c r="BF57" s="2434"/>
      <c r="BG57" s="2434"/>
      <c r="BH57" s="2434"/>
      <c r="BI57" s="2434"/>
      <c r="BJ57" s="2434"/>
      <c r="BK57" s="2434"/>
      <c r="BL57" s="2434"/>
      <c r="BM57" s="2434"/>
      <c r="BN57" s="2434"/>
      <c r="BO57" s="2434"/>
      <c r="BP57" s="2434"/>
      <c r="BQ57" s="2434"/>
      <c r="BR57" s="2434"/>
      <c r="BS57" s="2434"/>
      <c r="BT57" s="2434"/>
      <c r="BU57" s="2434"/>
      <c r="BV57" s="2434"/>
      <c r="BW57" s="2434"/>
      <c r="BX57" s="2434"/>
      <c r="BY57" s="2434"/>
      <c r="BZ57" s="2434"/>
      <c r="CA57" s="2434"/>
      <c r="CB57" s="2434"/>
      <c r="CC57" s="2434"/>
      <c r="CD57" s="2434"/>
      <c r="CE57" s="2434"/>
      <c r="CF57" s="2434"/>
      <c r="CG57" s="2434"/>
      <c r="CH57" s="2434"/>
      <c r="CI57" s="2434"/>
      <c r="CJ57" s="2434"/>
      <c r="CK57" s="2434"/>
      <c r="CL57" s="2434"/>
      <c r="CM57" s="2434"/>
      <c r="CN57" s="2434"/>
      <c r="CO57" s="2434"/>
      <c r="CP57" s="2434"/>
      <c r="CQ57" s="2434"/>
      <c r="CR57" s="2434"/>
      <c r="CS57" s="2434"/>
      <c r="CT57" s="2434"/>
      <c r="CU57" s="2434"/>
      <c r="CV57" s="2434"/>
      <c r="CW57" s="2434"/>
      <c r="CX57" s="2434"/>
      <c r="CY57" s="2434"/>
      <c r="CZ57" s="2434"/>
      <c r="DA57" s="2434"/>
      <c r="DB57" s="2434"/>
      <c r="DC57" s="2434"/>
      <c r="DD57" s="2434"/>
      <c r="DE57" s="2434"/>
      <c r="DF57" s="2434"/>
      <c r="DG57" s="2434"/>
      <c r="DH57" s="2434"/>
      <c r="DI57" s="2434"/>
      <c r="DJ57" s="2434"/>
      <c r="DK57" s="2434"/>
      <c r="DL57" s="2434"/>
      <c r="DM57" s="2434"/>
      <c r="DN57" s="2434"/>
      <c r="DO57" s="2434"/>
      <c r="DP57" s="2434"/>
      <c r="DQ57" s="2434"/>
      <c r="DR57" s="2434"/>
      <c r="DS57" s="2434"/>
      <c r="DT57" s="2434"/>
      <c r="DU57" s="2434"/>
      <c r="DV57" s="2434"/>
      <c r="DW57" s="2434"/>
      <c r="DX57" s="2434"/>
      <c r="DY57" s="2434"/>
      <c r="DZ57" s="2434"/>
      <c r="EA57" s="2434"/>
      <c r="EB57" s="2434"/>
      <c r="EC57" s="2434"/>
      <c r="ED57" s="2434"/>
      <c r="EE57" s="2434"/>
      <c r="EF57" s="2434"/>
      <c r="EG57" s="2434"/>
      <c r="EH57" s="2434"/>
      <c r="EI57" s="2434"/>
      <c r="EJ57" s="2434"/>
      <c r="EK57" s="2434"/>
      <c r="EL57" s="2434"/>
      <c r="EM57" s="2434"/>
      <c r="EN57" s="2434"/>
      <c r="EO57" s="2434"/>
      <c r="EP57" s="2434"/>
      <c r="EQ57" s="2434"/>
      <c r="ER57" s="2434"/>
      <c r="ES57" s="2434"/>
      <c r="ET57" s="2434"/>
      <c r="EU57" s="2434"/>
      <c r="EV57" s="2434"/>
      <c r="EW57" s="2434"/>
      <c r="EX57" s="2434"/>
      <c r="EY57" s="2434"/>
      <c r="EZ57" s="2434"/>
      <c r="FA57" s="2434"/>
      <c r="FB57" s="2434"/>
      <c r="FC57" s="2434"/>
      <c r="FD57" s="2434"/>
      <c r="FE57" s="2434"/>
      <c r="FF57" s="2434"/>
      <c r="FG57" s="2434"/>
      <c r="FH57" s="2434"/>
      <c r="FI57" s="2434"/>
      <c r="FJ57" s="2434"/>
      <c r="FK57" s="2434"/>
      <c r="FL57" s="2434"/>
      <c r="FM57" s="2434"/>
      <c r="FN57" s="2434"/>
      <c r="FO57" s="2434"/>
      <c r="FP57" s="2434"/>
      <c r="FQ57" s="2434"/>
      <c r="FR57" s="2434"/>
      <c r="FS57" s="2434"/>
      <c r="FT57" s="2434"/>
      <c r="FU57" s="2434"/>
      <c r="FV57" s="2434"/>
      <c r="FW57" s="2434"/>
      <c r="FX57" s="2434"/>
      <c r="FY57" s="2434"/>
      <c r="FZ57" s="2434"/>
      <c r="GA57" s="2434"/>
      <c r="GB57" s="2434"/>
      <c r="GC57" s="2434"/>
      <c r="GD57" s="2434"/>
      <c r="GE57" s="2434"/>
      <c r="GF57" s="2434"/>
      <c r="GG57" s="2434"/>
      <c r="GH57" s="2434"/>
      <c r="GI57" s="2434"/>
      <c r="GJ57" s="2434"/>
      <c r="GK57" s="2434"/>
      <c r="GL57" s="2434"/>
      <c r="GM57" s="2434"/>
      <c r="GN57" s="2434"/>
      <c r="GO57" s="2434"/>
      <c r="GP57" s="2434"/>
      <c r="GQ57" s="2434"/>
      <c r="GR57" s="2434"/>
      <c r="GS57" s="2434"/>
      <c r="GT57" s="2434"/>
      <c r="GU57" s="2434"/>
      <c r="GV57" s="2434"/>
      <c r="GW57" s="2434"/>
      <c r="GX57" s="2434"/>
      <c r="GY57" s="2434"/>
      <c r="GZ57" s="2434"/>
      <c r="HA57" s="2434"/>
      <c r="HB57" s="2434"/>
      <c r="HC57" s="2434"/>
      <c r="HD57" s="2434"/>
      <c r="HE57" s="2434"/>
      <c r="HF57" s="2434"/>
      <c r="HG57" s="2434"/>
      <c r="HH57" s="2434"/>
      <c r="HI57" s="2434"/>
      <c r="HJ57" s="2434"/>
      <c r="HK57" s="2434"/>
      <c r="HL57" s="2434"/>
      <c r="HM57" s="2434"/>
      <c r="HN57" s="2434"/>
      <c r="HO57" s="2434"/>
      <c r="HP57" s="2434"/>
      <c r="HQ57" s="2434"/>
      <c r="HR57" s="2434"/>
      <c r="HS57" s="2434"/>
      <c r="HT57" s="2434"/>
      <c r="HU57" s="2434"/>
      <c r="HV57" s="2434"/>
      <c r="HW57" s="2434"/>
      <c r="HX57" s="2434"/>
      <c r="HY57" s="2434"/>
      <c r="HZ57" s="2434"/>
      <c r="IA57" s="2434"/>
      <c r="IB57" s="2434"/>
      <c r="IC57" s="2434"/>
      <c r="ID57" s="2434"/>
      <c r="IE57" s="2434"/>
      <c r="IF57" s="2434"/>
      <c r="IG57" s="2434"/>
    </row>
    <row r="58" spans="1:241">
      <c r="A58" s="2451">
        <v>34</v>
      </c>
      <c r="B58" s="2436"/>
      <c r="C58" s="97"/>
      <c r="D58" s="97"/>
      <c r="E58" s="97"/>
      <c r="F58" s="97"/>
      <c r="G58" s="321"/>
      <c r="H58" s="71"/>
      <c r="I58" s="97"/>
      <c r="J58" s="97"/>
      <c r="K58" s="97"/>
      <c r="L58" s="2436"/>
      <c r="M58" s="97"/>
      <c r="N58" s="2454">
        <v>34</v>
      </c>
      <c r="O58" s="2434"/>
      <c r="P58" s="451"/>
      <c r="Q58" s="451"/>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c r="AS58" s="2434"/>
      <c r="AT58" s="2434"/>
      <c r="AU58" s="2434"/>
      <c r="AV58" s="2434"/>
      <c r="AW58" s="2434"/>
      <c r="AX58" s="2434"/>
      <c r="AY58" s="2434"/>
      <c r="AZ58" s="2434"/>
      <c r="BA58" s="2434"/>
      <c r="BB58" s="2434"/>
      <c r="BC58" s="2434"/>
      <c r="BD58" s="2434"/>
      <c r="BE58" s="2434"/>
      <c r="BF58" s="2434"/>
      <c r="BG58" s="2434"/>
      <c r="BH58" s="2434"/>
      <c r="BI58" s="2434"/>
      <c r="BJ58" s="2434"/>
      <c r="BK58" s="2434"/>
      <c r="BL58" s="2434"/>
      <c r="BM58" s="2434"/>
      <c r="BN58" s="2434"/>
      <c r="BO58" s="2434"/>
      <c r="BP58" s="2434"/>
      <c r="BQ58" s="2434"/>
      <c r="BR58" s="2434"/>
      <c r="BS58" s="2434"/>
      <c r="BT58" s="2434"/>
      <c r="BU58" s="2434"/>
      <c r="BV58" s="2434"/>
      <c r="BW58" s="2434"/>
      <c r="BX58" s="2434"/>
      <c r="BY58" s="2434"/>
      <c r="BZ58" s="2434"/>
      <c r="CA58" s="2434"/>
      <c r="CB58" s="2434"/>
      <c r="CC58" s="2434"/>
      <c r="CD58" s="2434"/>
      <c r="CE58" s="2434"/>
      <c r="CF58" s="2434"/>
      <c r="CG58" s="2434"/>
      <c r="CH58" s="2434"/>
      <c r="CI58" s="2434"/>
      <c r="CJ58" s="2434"/>
      <c r="CK58" s="2434"/>
      <c r="CL58" s="2434"/>
      <c r="CM58" s="2434"/>
      <c r="CN58" s="2434"/>
      <c r="CO58" s="2434"/>
      <c r="CP58" s="2434"/>
      <c r="CQ58" s="2434"/>
      <c r="CR58" s="2434"/>
      <c r="CS58" s="2434"/>
      <c r="CT58" s="2434"/>
      <c r="CU58" s="2434"/>
      <c r="CV58" s="2434"/>
      <c r="CW58" s="2434"/>
      <c r="CX58" s="2434"/>
      <c r="CY58" s="2434"/>
      <c r="CZ58" s="2434"/>
      <c r="DA58" s="2434"/>
      <c r="DB58" s="2434"/>
      <c r="DC58" s="2434"/>
      <c r="DD58" s="2434"/>
      <c r="DE58" s="2434"/>
      <c r="DF58" s="2434"/>
      <c r="DG58" s="2434"/>
      <c r="DH58" s="2434"/>
      <c r="DI58" s="2434"/>
      <c r="DJ58" s="2434"/>
      <c r="DK58" s="2434"/>
      <c r="DL58" s="2434"/>
      <c r="DM58" s="2434"/>
      <c r="DN58" s="2434"/>
      <c r="DO58" s="2434"/>
      <c r="DP58" s="2434"/>
      <c r="DQ58" s="2434"/>
      <c r="DR58" s="2434"/>
      <c r="DS58" s="2434"/>
      <c r="DT58" s="2434"/>
      <c r="DU58" s="2434"/>
      <c r="DV58" s="2434"/>
      <c r="DW58" s="2434"/>
      <c r="DX58" s="2434"/>
      <c r="DY58" s="2434"/>
      <c r="DZ58" s="2434"/>
      <c r="EA58" s="2434"/>
      <c r="EB58" s="2434"/>
      <c r="EC58" s="2434"/>
      <c r="ED58" s="2434"/>
      <c r="EE58" s="2434"/>
      <c r="EF58" s="2434"/>
      <c r="EG58" s="2434"/>
      <c r="EH58" s="2434"/>
      <c r="EI58" s="2434"/>
      <c r="EJ58" s="2434"/>
      <c r="EK58" s="2434"/>
      <c r="EL58" s="2434"/>
      <c r="EM58" s="2434"/>
      <c r="EN58" s="2434"/>
      <c r="EO58" s="2434"/>
      <c r="EP58" s="2434"/>
      <c r="EQ58" s="2434"/>
      <c r="ER58" s="2434"/>
      <c r="ES58" s="2434"/>
      <c r="ET58" s="2434"/>
      <c r="EU58" s="2434"/>
      <c r="EV58" s="2434"/>
      <c r="EW58" s="2434"/>
      <c r="EX58" s="2434"/>
      <c r="EY58" s="2434"/>
      <c r="EZ58" s="2434"/>
      <c r="FA58" s="2434"/>
      <c r="FB58" s="2434"/>
      <c r="FC58" s="2434"/>
      <c r="FD58" s="2434"/>
      <c r="FE58" s="2434"/>
      <c r="FF58" s="2434"/>
      <c r="FG58" s="2434"/>
      <c r="FH58" s="2434"/>
      <c r="FI58" s="2434"/>
      <c r="FJ58" s="2434"/>
      <c r="FK58" s="2434"/>
      <c r="FL58" s="2434"/>
      <c r="FM58" s="2434"/>
      <c r="FN58" s="2434"/>
      <c r="FO58" s="2434"/>
      <c r="FP58" s="2434"/>
      <c r="FQ58" s="2434"/>
      <c r="FR58" s="2434"/>
      <c r="FS58" s="2434"/>
      <c r="FT58" s="2434"/>
      <c r="FU58" s="2434"/>
      <c r="FV58" s="2434"/>
      <c r="FW58" s="2434"/>
      <c r="FX58" s="2434"/>
      <c r="FY58" s="2434"/>
      <c r="FZ58" s="2434"/>
      <c r="GA58" s="2434"/>
      <c r="GB58" s="2434"/>
      <c r="GC58" s="2434"/>
      <c r="GD58" s="2434"/>
      <c r="GE58" s="2434"/>
      <c r="GF58" s="2434"/>
      <c r="GG58" s="2434"/>
      <c r="GH58" s="2434"/>
      <c r="GI58" s="2434"/>
      <c r="GJ58" s="2434"/>
      <c r="GK58" s="2434"/>
      <c r="GL58" s="2434"/>
      <c r="GM58" s="2434"/>
      <c r="GN58" s="2434"/>
      <c r="GO58" s="2434"/>
      <c r="GP58" s="2434"/>
      <c r="GQ58" s="2434"/>
      <c r="GR58" s="2434"/>
      <c r="GS58" s="2434"/>
      <c r="GT58" s="2434"/>
      <c r="GU58" s="2434"/>
      <c r="GV58" s="2434"/>
      <c r="GW58" s="2434"/>
      <c r="GX58" s="2434"/>
      <c r="GY58" s="2434"/>
      <c r="GZ58" s="2434"/>
      <c r="HA58" s="2434"/>
      <c r="HB58" s="2434"/>
      <c r="HC58" s="2434"/>
      <c r="HD58" s="2434"/>
      <c r="HE58" s="2434"/>
      <c r="HF58" s="2434"/>
      <c r="HG58" s="2434"/>
      <c r="HH58" s="2434"/>
      <c r="HI58" s="2434"/>
      <c r="HJ58" s="2434"/>
      <c r="HK58" s="2434"/>
      <c r="HL58" s="2434"/>
      <c r="HM58" s="2434"/>
      <c r="HN58" s="2434"/>
      <c r="HO58" s="2434"/>
      <c r="HP58" s="2434"/>
      <c r="HQ58" s="2434"/>
      <c r="HR58" s="2434"/>
      <c r="HS58" s="2434"/>
      <c r="HT58" s="2434"/>
      <c r="HU58" s="2434"/>
      <c r="HV58" s="2434"/>
      <c r="HW58" s="2434"/>
      <c r="HX58" s="2434"/>
      <c r="HY58" s="2434"/>
      <c r="HZ58" s="2434"/>
      <c r="IA58" s="2434"/>
      <c r="IB58" s="2434"/>
      <c r="IC58" s="2434"/>
      <c r="ID58" s="2434"/>
      <c r="IE58" s="2434"/>
      <c r="IF58" s="2434"/>
      <c r="IG58" s="2434"/>
    </row>
    <row r="59" spans="1:241">
      <c r="A59" s="2451">
        <v>35</v>
      </c>
      <c r="B59" s="2436"/>
      <c r="C59" s="97"/>
      <c r="D59" s="97"/>
      <c r="E59" s="97"/>
      <c r="F59" s="97"/>
      <c r="G59" s="321"/>
      <c r="H59" s="71"/>
      <c r="I59" s="97"/>
      <c r="J59" s="97"/>
      <c r="K59" s="97"/>
      <c r="L59" s="2436"/>
      <c r="M59" s="97"/>
      <c r="N59" s="2454">
        <v>35</v>
      </c>
      <c r="O59" s="2434"/>
      <c r="P59" s="451"/>
      <c r="Q59" s="451"/>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c r="AS59" s="2434"/>
      <c r="AT59" s="2434"/>
      <c r="AU59" s="2434"/>
      <c r="AV59" s="2434"/>
      <c r="AW59" s="2434"/>
      <c r="AX59" s="2434"/>
      <c r="AY59" s="2434"/>
      <c r="AZ59" s="2434"/>
      <c r="BA59" s="2434"/>
      <c r="BB59" s="2434"/>
      <c r="BC59" s="2434"/>
      <c r="BD59" s="2434"/>
      <c r="BE59" s="2434"/>
      <c r="BF59" s="2434"/>
      <c r="BG59" s="2434"/>
      <c r="BH59" s="2434"/>
      <c r="BI59" s="2434"/>
      <c r="BJ59" s="2434"/>
      <c r="BK59" s="2434"/>
      <c r="BL59" s="2434"/>
      <c r="BM59" s="2434"/>
      <c r="BN59" s="2434"/>
      <c r="BO59" s="2434"/>
      <c r="BP59" s="2434"/>
      <c r="BQ59" s="2434"/>
      <c r="BR59" s="2434"/>
      <c r="BS59" s="2434"/>
      <c r="BT59" s="2434"/>
      <c r="BU59" s="2434"/>
      <c r="BV59" s="2434"/>
      <c r="BW59" s="2434"/>
      <c r="BX59" s="2434"/>
      <c r="BY59" s="2434"/>
      <c r="BZ59" s="2434"/>
      <c r="CA59" s="2434"/>
      <c r="CB59" s="2434"/>
      <c r="CC59" s="2434"/>
      <c r="CD59" s="2434"/>
      <c r="CE59" s="2434"/>
      <c r="CF59" s="2434"/>
      <c r="CG59" s="2434"/>
      <c r="CH59" s="2434"/>
      <c r="CI59" s="2434"/>
      <c r="CJ59" s="2434"/>
      <c r="CK59" s="2434"/>
      <c r="CL59" s="2434"/>
      <c r="CM59" s="2434"/>
      <c r="CN59" s="2434"/>
      <c r="CO59" s="2434"/>
      <c r="CP59" s="2434"/>
      <c r="CQ59" s="2434"/>
      <c r="CR59" s="2434"/>
      <c r="CS59" s="2434"/>
      <c r="CT59" s="2434"/>
      <c r="CU59" s="2434"/>
      <c r="CV59" s="2434"/>
      <c r="CW59" s="2434"/>
      <c r="CX59" s="2434"/>
      <c r="CY59" s="2434"/>
      <c r="CZ59" s="2434"/>
      <c r="DA59" s="2434"/>
      <c r="DB59" s="2434"/>
      <c r="DC59" s="2434"/>
      <c r="DD59" s="2434"/>
      <c r="DE59" s="2434"/>
      <c r="DF59" s="2434"/>
      <c r="DG59" s="2434"/>
      <c r="DH59" s="2434"/>
      <c r="DI59" s="2434"/>
      <c r="DJ59" s="2434"/>
      <c r="DK59" s="2434"/>
      <c r="DL59" s="2434"/>
      <c r="DM59" s="2434"/>
      <c r="DN59" s="2434"/>
      <c r="DO59" s="2434"/>
      <c r="DP59" s="2434"/>
      <c r="DQ59" s="2434"/>
      <c r="DR59" s="2434"/>
      <c r="DS59" s="2434"/>
      <c r="DT59" s="2434"/>
      <c r="DU59" s="2434"/>
      <c r="DV59" s="2434"/>
      <c r="DW59" s="2434"/>
      <c r="DX59" s="2434"/>
      <c r="DY59" s="2434"/>
      <c r="DZ59" s="2434"/>
      <c r="EA59" s="2434"/>
      <c r="EB59" s="2434"/>
      <c r="EC59" s="2434"/>
      <c r="ED59" s="2434"/>
      <c r="EE59" s="2434"/>
      <c r="EF59" s="2434"/>
      <c r="EG59" s="2434"/>
      <c r="EH59" s="2434"/>
      <c r="EI59" s="2434"/>
      <c r="EJ59" s="2434"/>
      <c r="EK59" s="2434"/>
      <c r="EL59" s="2434"/>
      <c r="EM59" s="2434"/>
      <c r="EN59" s="2434"/>
      <c r="EO59" s="2434"/>
      <c r="EP59" s="2434"/>
      <c r="EQ59" s="2434"/>
      <c r="ER59" s="2434"/>
      <c r="ES59" s="2434"/>
      <c r="ET59" s="2434"/>
      <c r="EU59" s="2434"/>
      <c r="EV59" s="2434"/>
      <c r="EW59" s="2434"/>
      <c r="EX59" s="2434"/>
      <c r="EY59" s="2434"/>
      <c r="EZ59" s="2434"/>
      <c r="FA59" s="2434"/>
      <c r="FB59" s="2434"/>
      <c r="FC59" s="2434"/>
      <c r="FD59" s="2434"/>
      <c r="FE59" s="2434"/>
      <c r="FF59" s="2434"/>
      <c r="FG59" s="2434"/>
      <c r="FH59" s="2434"/>
      <c r="FI59" s="2434"/>
      <c r="FJ59" s="2434"/>
      <c r="FK59" s="2434"/>
      <c r="FL59" s="2434"/>
      <c r="FM59" s="2434"/>
      <c r="FN59" s="2434"/>
      <c r="FO59" s="2434"/>
      <c r="FP59" s="2434"/>
      <c r="FQ59" s="2434"/>
      <c r="FR59" s="2434"/>
      <c r="FS59" s="2434"/>
      <c r="FT59" s="2434"/>
      <c r="FU59" s="2434"/>
      <c r="FV59" s="2434"/>
      <c r="FW59" s="2434"/>
      <c r="FX59" s="2434"/>
      <c r="FY59" s="2434"/>
      <c r="FZ59" s="2434"/>
      <c r="GA59" s="2434"/>
      <c r="GB59" s="2434"/>
      <c r="GC59" s="2434"/>
      <c r="GD59" s="2434"/>
      <c r="GE59" s="2434"/>
      <c r="GF59" s="2434"/>
      <c r="GG59" s="2434"/>
      <c r="GH59" s="2434"/>
      <c r="GI59" s="2434"/>
      <c r="GJ59" s="2434"/>
      <c r="GK59" s="2434"/>
      <c r="GL59" s="2434"/>
      <c r="GM59" s="2434"/>
      <c r="GN59" s="2434"/>
      <c r="GO59" s="2434"/>
      <c r="GP59" s="2434"/>
      <c r="GQ59" s="2434"/>
      <c r="GR59" s="2434"/>
      <c r="GS59" s="2434"/>
      <c r="GT59" s="2434"/>
      <c r="GU59" s="2434"/>
      <c r="GV59" s="2434"/>
      <c r="GW59" s="2434"/>
      <c r="GX59" s="2434"/>
      <c r="GY59" s="2434"/>
      <c r="GZ59" s="2434"/>
      <c r="HA59" s="2434"/>
      <c r="HB59" s="2434"/>
      <c r="HC59" s="2434"/>
      <c r="HD59" s="2434"/>
      <c r="HE59" s="2434"/>
      <c r="HF59" s="2434"/>
      <c r="HG59" s="2434"/>
      <c r="HH59" s="2434"/>
      <c r="HI59" s="2434"/>
      <c r="HJ59" s="2434"/>
      <c r="HK59" s="2434"/>
      <c r="HL59" s="2434"/>
      <c r="HM59" s="2434"/>
      <c r="HN59" s="2434"/>
      <c r="HO59" s="2434"/>
      <c r="HP59" s="2434"/>
      <c r="HQ59" s="2434"/>
      <c r="HR59" s="2434"/>
      <c r="HS59" s="2434"/>
      <c r="HT59" s="2434"/>
      <c r="HU59" s="2434"/>
      <c r="HV59" s="2434"/>
      <c r="HW59" s="2434"/>
      <c r="HX59" s="2434"/>
      <c r="HY59" s="2434"/>
      <c r="HZ59" s="2434"/>
      <c r="IA59" s="2434"/>
      <c r="IB59" s="2434"/>
      <c r="IC59" s="2434"/>
      <c r="ID59" s="2434"/>
      <c r="IE59" s="2434"/>
      <c r="IF59" s="2434"/>
      <c r="IG59" s="2434"/>
    </row>
    <row r="60" spans="1:241">
      <c r="A60" s="2451">
        <v>36</v>
      </c>
      <c r="B60" s="2436"/>
      <c r="C60" s="357"/>
      <c r="D60" s="97"/>
      <c r="E60" s="97"/>
      <c r="F60" s="97"/>
      <c r="G60" s="448"/>
      <c r="H60" s="403"/>
      <c r="I60" s="357"/>
      <c r="J60" s="357"/>
      <c r="K60" s="357"/>
      <c r="L60" s="2460"/>
      <c r="M60" s="357"/>
      <c r="N60" s="2454">
        <v>36</v>
      </c>
      <c r="O60" s="2434"/>
      <c r="P60" s="451"/>
      <c r="Q60" s="451"/>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c r="AS60" s="2434"/>
      <c r="AT60" s="2434"/>
      <c r="AU60" s="2434"/>
      <c r="AV60" s="2434"/>
      <c r="AW60" s="2434"/>
      <c r="AX60" s="2434"/>
      <c r="AY60" s="2434"/>
      <c r="AZ60" s="2434"/>
      <c r="BA60" s="2434"/>
      <c r="BB60" s="2434"/>
      <c r="BC60" s="2434"/>
      <c r="BD60" s="2434"/>
      <c r="BE60" s="2434"/>
      <c r="BF60" s="2434"/>
      <c r="BG60" s="2434"/>
      <c r="BH60" s="2434"/>
      <c r="BI60" s="2434"/>
      <c r="BJ60" s="2434"/>
      <c r="BK60" s="2434"/>
      <c r="BL60" s="2434"/>
      <c r="BM60" s="2434"/>
      <c r="BN60" s="2434"/>
      <c r="BO60" s="2434"/>
      <c r="BP60" s="2434"/>
      <c r="BQ60" s="2434"/>
      <c r="BR60" s="2434"/>
      <c r="BS60" s="2434"/>
      <c r="BT60" s="2434"/>
      <c r="BU60" s="2434"/>
      <c r="BV60" s="2434"/>
      <c r="BW60" s="2434"/>
      <c r="BX60" s="2434"/>
      <c r="BY60" s="2434"/>
      <c r="BZ60" s="2434"/>
      <c r="CA60" s="2434"/>
      <c r="CB60" s="2434"/>
      <c r="CC60" s="2434"/>
      <c r="CD60" s="2434"/>
      <c r="CE60" s="2434"/>
      <c r="CF60" s="2434"/>
      <c r="CG60" s="2434"/>
      <c r="CH60" s="2434"/>
      <c r="CI60" s="2434"/>
      <c r="CJ60" s="2434"/>
      <c r="CK60" s="2434"/>
      <c r="CL60" s="2434"/>
      <c r="CM60" s="2434"/>
      <c r="CN60" s="2434"/>
      <c r="CO60" s="2434"/>
      <c r="CP60" s="2434"/>
      <c r="CQ60" s="2434"/>
      <c r="CR60" s="2434"/>
      <c r="CS60" s="2434"/>
      <c r="CT60" s="2434"/>
      <c r="CU60" s="2434"/>
      <c r="CV60" s="2434"/>
      <c r="CW60" s="2434"/>
      <c r="CX60" s="2434"/>
      <c r="CY60" s="2434"/>
      <c r="CZ60" s="2434"/>
      <c r="DA60" s="2434"/>
      <c r="DB60" s="2434"/>
      <c r="DC60" s="2434"/>
      <c r="DD60" s="2434"/>
      <c r="DE60" s="2434"/>
      <c r="DF60" s="2434"/>
      <c r="DG60" s="2434"/>
      <c r="DH60" s="2434"/>
      <c r="DI60" s="2434"/>
      <c r="DJ60" s="2434"/>
      <c r="DK60" s="2434"/>
      <c r="DL60" s="2434"/>
      <c r="DM60" s="2434"/>
      <c r="DN60" s="2434"/>
      <c r="DO60" s="2434"/>
      <c r="DP60" s="2434"/>
      <c r="DQ60" s="2434"/>
      <c r="DR60" s="2434"/>
      <c r="DS60" s="2434"/>
      <c r="DT60" s="2434"/>
      <c r="DU60" s="2434"/>
      <c r="DV60" s="2434"/>
      <c r="DW60" s="2434"/>
      <c r="DX60" s="2434"/>
      <c r="DY60" s="2434"/>
      <c r="DZ60" s="2434"/>
      <c r="EA60" s="2434"/>
      <c r="EB60" s="2434"/>
      <c r="EC60" s="2434"/>
      <c r="ED60" s="2434"/>
      <c r="EE60" s="2434"/>
      <c r="EF60" s="2434"/>
      <c r="EG60" s="2434"/>
      <c r="EH60" s="2434"/>
      <c r="EI60" s="2434"/>
      <c r="EJ60" s="2434"/>
      <c r="EK60" s="2434"/>
      <c r="EL60" s="2434"/>
      <c r="EM60" s="2434"/>
      <c r="EN60" s="2434"/>
      <c r="EO60" s="2434"/>
      <c r="EP60" s="2434"/>
      <c r="EQ60" s="2434"/>
      <c r="ER60" s="2434"/>
      <c r="ES60" s="2434"/>
      <c r="ET60" s="2434"/>
      <c r="EU60" s="2434"/>
      <c r="EV60" s="2434"/>
      <c r="EW60" s="2434"/>
      <c r="EX60" s="2434"/>
      <c r="EY60" s="2434"/>
      <c r="EZ60" s="2434"/>
      <c r="FA60" s="2434"/>
      <c r="FB60" s="2434"/>
      <c r="FC60" s="2434"/>
      <c r="FD60" s="2434"/>
      <c r="FE60" s="2434"/>
      <c r="FF60" s="2434"/>
      <c r="FG60" s="2434"/>
      <c r="FH60" s="2434"/>
      <c r="FI60" s="2434"/>
      <c r="FJ60" s="2434"/>
      <c r="FK60" s="2434"/>
      <c r="FL60" s="2434"/>
      <c r="FM60" s="2434"/>
      <c r="FN60" s="2434"/>
      <c r="FO60" s="2434"/>
      <c r="FP60" s="2434"/>
      <c r="FQ60" s="2434"/>
      <c r="FR60" s="2434"/>
      <c r="FS60" s="2434"/>
      <c r="FT60" s="2434"/>
      <c r="FU60" s="2434"/>
      <c r="FV60" s="2434"/>
      <c r="FW60" s="2434"/>
      <c r="FX60" s="2434"/>
      <c r="FY60" s="2434"/>
      <c r="FZ60" s="2434"/>
      <c r="GA60" s="2434"/>
      <c r="GB60" s="2434"/>
      <c r="GC60" s="2434"/>
      <c r="GD60" s="2434"/>
      <c r="GE60" s="2434"/>
      <c r="GF60" s="2434"/>
      <c r="GG60" s="2434"/>
      <c r="GH60" s="2434"/>
      <c r="GI60" s="2434"/>
      <c r="GJ60" s="2434"/>
      <c r="GK60" s="2434"/>
      <c r="GL60" s="2434"/>
      <c r="GM60" s="2434"/>
      <c r="GN60" s="2434"/>
      <c r="GO60" s="2434"/>
      <c r="GP60" s="2434"/>
      <c r="GQ60" s="2434"/>
      <c r="GR60" s="2434"/>
      <c r="GS60" s="2434"/>
      <c r="GT60" s="2434"/>
      <c r="GU60" s="2434"/>
      <c r="GV60" s="2434"/>
      <c r="GW60" s="2434"/>
      <c r="GX60" s="2434"/>
      <c r="GY60" s="2434"/>
      <c r="GZ60" s="2434"/>
      <c r="HA60" s="2434"/>
      <c r="HB60" s="2434"/>
      <c r="HC60" s="2434"/>
      <c r="HD60" s="2434"/>
      <c r="HE60" s="2434"/>
      <c r="HF60" s="2434"/>
      <c r="HG60" s="2434"/>
      <c r="HH60" s="2434"/>
      <c r="HI60" s="2434"/>
      <c r="HJ60" s="2434"/>
      <c r="HK60" s="2434"/>
      <c r="HL60" s="2434"/>
      <c r="HM60" s="2434"/>
      <c r="HN60" s="2434"/>
      <c r="HO60" s="2434"/>
      <c r="HP60" s="2434"/>
      <c r="HQ60" s="2434"/>
      <c r="HR60" s="2434"/>
      <c r="HS60" s="2434"/>
      <c r="HT60" s="2434"/>
      <c r="HU60" s="2434"/>
      <c r="HV60" s="2434"/>
      <c r="HW60" s="2434"/>
      <c r="HX60" s="2434"/>
      <c r="HY60" s="2434"/>
      <c r="HZ60" s="2434"/>
      <c r="IA60" s="2434"/>
      <c r="IB60" s="2434"/>
      <c r="IC60" s="2434"/>
      <c r="ID60" s="2434"/>
      <c r="IE60" s="2434"/>
      <c r="IF60" s="2434"/>
      <c r="IG60" s="2434"/>
    </row>
    <row r="61" spans="1:241">
      <c r="A61" s="2451">
        <v>37</v>
      </c>
      <c r="B61" s="2436"/>
      <c r="C61" s="97"/>
      <c r="D61" s="357"/>
      <c r="E61" s="357"/>
      <c r="F61" s="357"/>
      <c r="G61" s="448"/>
      <c r="H61" s="403"/>
      <c r="I61" s="357"/>
      <c r="J61" s="357"/>
      <c r="K61" s="357"/>
      <c r="L61" s="2460"/>
      <c r="M61" s="357"/>
      <c r="N61" s="2454">
        <v>37</v>
      </c>
      <c r="O61" s="2434"/>
      <c r="P61" s="451"/>
      <c r="Q61" s="451"/>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c r="AS61" s="2434"/>
      <c r="AT61" s="2434"/>
      <c r="AU61" s="2434"/>
      <c r="AV61" s="2434"/>
      <c r="AW61" s="2434"/>
      <c r="AX61" s="2434"/>
      <c r="AY61" s="2434"/>
      <c r="AZ61" s="2434"/>
      <c r="BA61" s="2434"/>
      <c r="BB61" s="2434"/>
      <c r="BC61" s="2434"/>
      <c r="BD61" s="2434"/>
      <c r="BE61" s="2434"/>
      <c r="BF61" s="2434"/>
      <c r="BG61" s="2434"/>
      <c r="BH61" s="2434"/>
      <c r="BI61" s="2434"/>
      <c r="BJ61" s="2434"/>
      <c r="BK61" s="2434"/>
      <c r="BL61" s="2434"/>
      <c r="BM61" s="2434"/>
      <c r="BN61" s="2434"/>
      <c r="BO61" s="2434"/>
      <c r="BP61" s="2434"/>
      <c r="BQ61" s="2434"/>
      <c r="BR61" s="2434"/>
      <c r="BS61" s="2434"/>
      <c r="BT61" s="2434"/>
      <c r="BU61" s="2434"/>
      <c r="BV61" s="2434"/>
      <c r="BW61" s="2434"/>
      <c r="BX61" s="2434"/>
      <c r="BY61" s="2434"/>
      <c r="BZ61" s="2434"/>
      <c r="CA61" s="2434"/>
      <c r="CB61" s="2434"/>
      <c r="CC61" s="2434"/>
      <c r="CD61" s="2434"/>
      <c r="CE61" s="2434"/>
      <c r="CF61" s="2434"/>
      <c r="CG61" s="2434"/>
      <c r="CH61" s="2434"/>
      <c r="CI61" s="2434"/>
      <c r="CJ61" s="2434"/>
      <c r="CK61" s="2434"/>
      <c r="CL61" s="2434"/>
      <c r="CM61" s="2434"/>
      <c r="CN61" s="2434"/>
      <c r="CO61" s="2434"/>
      <c r="CP61" s="2434"/>
      <c r="CQ61" s="2434"/>
      <c r="CR61" s="2434"/>
      <c r="CS61" s="2434"/>
      <c r="CT61" s="2434"/>
      <c r="CU61" s="2434"/>
      <c r="CV61" s="2434"/>
      <c r="CW61" s="2434"/>
      <c r="CX61" s="2434"/>
      <c r="CY61" s="2434"/>
      <c r="CZ61" s="2434"/>
      <c r="DA61" s="2434"/>
      <c r="DB61" s="2434"/>
      <c r="DC61" s="2434"/>
      <c r="DD61" s="2434"/>
      <c r="DE61" s="2434"/>
      <c r="DF61" s="2434"/>
      <c r="DG61" s="2434"/>
      <c r="DH61" s="2434"/>
      <c r="DI61" s="2434"/>
      <c r="DJ61" s="2434"/>
      <c r="DK61" s="2434"/>
      <c r="DL61" s="2434"/>
      <c r="DM61" s="2434"/>
      <c r="DN61" s="2434"/>
      <c r="DO61" s="2434"/>
      <c r="DP61" s="2434"/>
      <c r="DQ61" s="2434"/>
      <c r="DR61" s="2434"/>
      <c r="DS61" s="2434"/>
      <c r="DT61" s="2434"/>
      <c r="DU61" s="2434"/>
      <c r="DV61" s="2434"/>
      <c r="DW61" s="2434"/>
      <c r="DX61" s="2434"/>
      <c r="DY61" s="2434"/>
      <c r="DZ61" s="2434"/>
      <c r="EA61" s="2434"/>
      <c r="EB61" s="2434"/>
      <c r="EC61" s="2434"/>
      <c r="ED61" s="2434"/>
      <c r="EE61" s="2434"/>
      <c r="EF61" s="2434"/>
      <c r="EG61" s="2434"/>
      <c r="EH61" s="2434"/>
      <c r="EI61" s="2434"/>
      <c r="EJ61" s="2434"/>
      <c r="EK61" s="2434"/>
      <c r="EL61" s="2434"/>
      <c r="EM61" s="2434"/>
      <c r="EN61" s="2434"/>
      <c r="EO61" s="2434"/>
      <c r="EP61" s="2434"/>
      <c r="EQ61" s="2434"/>
      <c r="ER61" s="2434"/>
      <c r="ES61" s="2434"/>
      <c r="ET61" s="2434"/>
      <c r="EU61" s="2434"/>
      <c r="EV61" s="2434"/>
      <c r="EW61" s="2434"/>
      <c r="EX61" s="2434"/>
      <c r="EY61" s="2434"/>
      <c r="EZ61" s="2434"/>
      <c r="FA61" s="2434"/>
      <c r="FB61" s="2434"/>
      <c r="FC61" s="2434"/>
      <c r="FD61" s="2434"/>
      <c r="FE61" s="2434"/>
      <c r="FF61" s="2434"/>
      <c r="FG61" s="2434"/>
      <c r="FH61" s="2434"/>
      <c r="FI61" s="2434"/>
      <c r="FJ61" s="2434"/>
      <c r="FK61" s="2434"/>
      <c r="FL61" s="2434"/>
      <c r="FM61" s="2434"/>
      <c r="FN61" s="2434"/>
      <c r="FO61" s="2434"/>
      <c r="FP61" s="2434"/>
      <c r="FQ61" s="2434"/>
      <c r="FR61" s="2434"/>
      <c r="FS61" s="2434"/>
      <c r="FT61" s="2434"/>
      <c r="FU61" s="2434"/>
      <c r="FV61" s="2434"/>
      <c r="FW61" s="2434"/>
      <c r="FX61" s="2434"/>
      <c r="FY61" s="2434"/>
      <c r="FZ61" s="2434"/>
      <c r="GA61" s="2434"/>
      <c r="GB61" s="2434"/>
      <c r="GC61" s="2434"/>
      <c r="GD61" s="2434"/>
      <c r="GE61" s="2434"/>
      <c r="GF61" s="2434"/>
      <c r="GG61" s="2434"/>
      <c r="GH61" s="2434"/>
      <c r="GI61" s="2434"/>
      <c r="GJ61" s="2434"/>
      <c r="GK61" s="2434"/>
      <c r="GL61" s="2434"/>
      <c r="GM61" s="2434"/>
      <c r="GN61" s="2434"/>
      <c r="GO61" s="2434"/>
      <c r="GP61" s="2434"/>
      <c r="GQ61" s="2434"/>
      <c r="GR61" s="2434"/>
      <c r="GS61" s="2434"/>
      <c r="GT61" s="2434"/>
      <c r="GU61" s="2434"/>
      <c r="GV61" s="2434"/>
      <c r="GW61" s="2434"/>
      <c r="GX61" s="2434"/>
      <c r="GY61" s="2434"/>
      <c r="GZ61" s="2434"/>
      <c r="HA61" s="2434"/>
      <c r="HB61" s="2434"/>
      <c r="HC61" s="2434"/>
      <c r="HD61" s="2434"/>
      <c r="HE61" s="2434"/>
      <c r="HF61" s="2434"/>
      <c r="HG61" s="2434"/>
      <c r="HH61" s="2434"/>
      <c r="HI61" s="2434"/>
      <c r="HJ61" s="2434"/>
      <c r="HK61" s="2434"/>
      <c r="HL61" s="2434"/>
      <c r="HM61" s="2434"/>
      <c r="HN61" s="2434"/>
      <c r="HO61" s="2434"/>
      <c r="HP61" s="2434"/>
      <c r="HQ61" s="2434"/>
      <c r="HR61" s="2434"/>
      <c r="HS61" s="2434"/>
      <c r="HT61" s="2434"/>
      <c r="HU61" s="2434"/>
      <c r="HV61" s="2434"/>
      <c r="HW61" s="2434"/>
      <c r="HX61" s="2434"/>
      <c r="HY61" s="2434"/>
      <c r="HZ61" s="2434"/>
      <c r="IA61" s="2434"/>
      <c r="IB61" s="2434"/>
      <c r="IC61" s="2434"/>
      <c r="ID61" s="2434"/>
      <c r="IE61" s="2434"/>
      <c r="IF61" s="2434"/>
      <c r="IG61" s="2434"/>
    </row>
    <row r="62" spans="1:241">
      <c r="A62" s="2451">
        <v>38</v>
      </c>
      <c r="B62" s="2436"/>
      <c r="C62" s="357"/>
      <c r="D62" s="357"/>
      <c r="E62" s="357"/>
      <c r="F62" s="357"/>
      <c r="G62" s="448"/>
      <c r="H62" s="403"/>
      <c r="I62" s="357"/>
      <c r="J62" s="357"/>
      <c r="K62" s="357"/>
      <c r="L62" s="2460"/>
      <c r="M62" s="357"/>
      <c r="N62" s="2454">
        <v>38</v>
      </c>
      <c r="O62" s="2434"/>
      <c r="P62" s="451"/>
      <c r="Q62" s="451"/>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c r="AS62" s="2434"/>
      <c r="AT62" s="2434"/>
      <c r="AU62" s="2434"/>
      <c r="AV62" s="2434"/>
      <c r="AW62" s="2434"/>
      <c r="AX62" s="2434"/>
      <c r="AY62" s="2434"/>
      <c r="AZ62" s="2434"/>
      <c r="BA62" s="2434"/>
      <c r="BB62" s="2434"/>
      <c r="BC62" s="2434"/>
      <c r="BD62" s="2434"/>
      <c r="BE62" s="2434"/>
      <c r="BF62" s="2434"/>
      <c r="BG62" s="2434"/>
      <c r="BH62" s="2434"/>
      <c r="BI62" s="2434"/>
      <c r="BJ62" s="2434"/>
      <c r="BK62" s="2434"/>
      <c r="BL62" s="2434"/>
      <c r="BM62" s="2434"/>
      <c r="BN62" s="2434"/>
      <c r="BO62" s="2434"/>
      <c r="BP62" s="2434"/>
      <c r="BQ62" s="2434"/>
      <c r="BR62" s="2434"/>
      <c r="BS62" s="2434"/>
      <c r="BT62" s="2434"/>
      <c r="BU62" s="2434"/>
      <c r="BV62" s="2434"/>
      <c r="BW62" s="2434"/>
      <c r="BX62" s="2434"/>
      <c r="BY62" s="2434"/>
      <c r="BZ62" s="2434"/>
      <c r="CA62" s="2434"/>
      <c r="CB62" s="2434"/>
      <c r="CC62" s="2434"/>
      <c r="CD62" s="2434"/>
      <c r="CE62" s="2434"/>
      <c r="CF62" s="2434"/>
      <c r="CG62" s="2434"/>
      <c r="CH62" s="2434"/>
      <c r="CI62" s="2434"/>
      <c r="CJ62" s="2434"/>
      <c r="CK62" s="2434"/>
      <c r="CL62" s="2434"/>
      <c r="CM62" s="2434"/>
      <c r="CN62" s="2434"/>
      <c r="CO62" s="2434"/>
      <c r="CP62" s="2434"/>
      <c r="CQ62" s="2434"/>
      <c r="CR62" s="2434"/>
      <c r="CS62" s="2434"/>
      <c r="CT62" s="2434"/>
      <c r="CU62" s="2434"/>
      <c r="CV62" s="2434"/>
      <c r="CW62" s="2434"/>
      <c r="CX62" s="2434"/>
      <c r="CY62" s="2434"/>
      <c r="CZ62" s="2434"/>
      <c r="DA62" s="2434"/>
      <c r="DB62" s="2434"/>
      <c r="DC62" s="2434"/>
      <c r="DD62" s="2434"/>
      <c r="DE62" s="2434"/>
      <c r="DF62" s="2434"/>
      <c r="DG62" s="2434"/>
      <c r="DH62" s="2434"/>
      <c r="DI62" s="2434"/>
      <c r="DJ62" s="2434"/>
      <c r="DK62" s="2434"/>
      <c r="DL62" s="2434"/>
      <c r="DM62" s="2434"/>
      <c r="DN62" s="2434"/>
      <c r="DO62" s="2434"/>
      <c r="DP62" s="2434"/>
      <c r="DQ62" s="2434"/>
      <c r="DR62" s="2434"/>
      <c r="DS62" s="2434"/>
      <c r="DT62" s="2434"/>
      <c r="DU62" s="2434"/>
      <c r="DV62" s="2434"/>
      <c r="DW62" s="2434"/>
      <c r="DX62" s="2434"/>
      <c r="DY62" s="2434"/>
      <c r="DZ62" s="2434"/>
      <c r="EA62" s="2434"/>
      <c r="EB62" s="2434"/>
      <c r="EC62" s="2434"/>
      <c r="ED62" s="2434"/>
      <c r="EE62" s="2434"/>
      <c r="EF62" s="2434"/>
      <c r="EG62" s="2434"/>
      <c r="EH62" s="2434"/>
      <c r="EI62" s="2434"/>
      <c r="EJ62" s="2434"/>
      <c r="EK62" s="2434"/>
      <c r="EL62" s="2434"/>
      <c r="EM62" s="2434"/>
      <c r="EN62" s="2434"/>
      <c r="EO62" s="2434"/>
      <c r="EP62" s="2434"/>
      <c r="EQ62" s="2434"/>
      <c r="ER62" s="2434"/>
      <c r="ES62" s="2434"/>
      <c r="ET62" s="2434"/>
      <c r="EU62" s="2434"/>
      <c r="EV62" s="2434"/>
      <c r="EW62" s="2434"/>
      <c r="EX62" s="2434"/>
      <c r="EY62" s="2434"/>
      <c r="EZ62" s="2434"/>
      <c r="FA62" s="2434"/>
      <c r="FB62" s="2434"/>
      <c r="FC62" s="2434"/>
      <c r="FD62" s="2434"/>
      <c r="FE62" s="2434"/>
      <c r="FF62" s="2434"/>
      <c r="FG62" s="2434"/>
      <c r="FH62" s="2434"/>
      <c r="FI62" s="2434"/>
      <c r="FJ62" s="2434"/>
      <c r="FK62" s="2434"/>
      <c r="FL62" s="2434"/>
      <c r="FM62" s="2434"/>
      <c r="FN62" s="2434"/>
      <c r="FO62" s="2434"/>
      <c r="FP62" s="2434"/>
      <c r="FQ62" s="2434"/>
      <c r="FR62" s="2434"/>
      <c r="FS62" s="2434"/>
      <c r="FT62" s="2434"/>
      <c r="FU62" s="2434"/>
      <c r="FV62" s="2434"/>
      <c r="FW62" s="2434"/>
      <c r="FX62" s="2434"/>
      <c r="FY62" s="2434"/>
      <c r="FZ62" s="2434"/>
      <c r="GA62" s="2434"/>
      <c r="GB62" s="2434"/>
      <c r="GC62" s="2434"/>
      <c r="GD62" s="2434"/>
      <c r="GE62" s="2434"/>
      <c r="GF62" s="2434"/>
      <c r="GG62" s="2434"/>
      <c r="GH62" s="2434"/>
      <c r="GI62" s="2434"/>
      <c r="GJ62" s="2434"/>
      <c r="GK62" s="2434"/>
      <c r="GL62" s="2434"/>
      <c r="GM62" s="2434"/>
      <c r="GN62" s="2434"/>
      <c r="GO62" s="2434"/>
      <c r="GP62" s="2434"/>
      <c r="GQ62" s="2434"/>
      <c r="GR62" s="2434"/>
      <c r="GS62" s="2434"/>
      <c r="GT62" s="2434"/>
      <c r="GU62" s="2434"/>
      <c r="GV62" s="2434"/>
      <c r="GW62" s="2434"/>
      <c r="GX62" s="2434"/>
      <c r="GY62" s="2434"/>
      <c r="GZ62" s="2434"/>
      <c r="HA62" s="2434"/>
      <c r="HB62" s="2434"/>
      <c r="HC62" s="2434"/>
      <c r="HD62" s="2434"/>
      <c r="HE62" s="2434"/>
      <c r="HF62" s="2434"/>
      <c r="HG62" s="2434"/>
      <c r="HH62" s="2434"/>
      <c r="HI62" s="2434"/>
      <c r="HJ62" s="2434"/>
      <c r="HK62" s="2434"/>
      <c r="HL62" s="2434"/>
      <c r="HM62" s="2434"/>
      <c r="HN62" s="2434"/>
      <c r="HO62" s="2434"/>
      <c r="HP62" s="2434"/>
      <c r="HQ62" s="2434"/>
      <c r="HR62" s="2434"/>
      <c r="HS62" s="2434"/>
      <c r="HT62" s="2434"/>
      <c r="HU62" s="2434"/>
      <c r="HV62" s="2434"/>
      <c r="HW62" s="2434"/>
      <c r="HX62" s="2434"/>
      <c r="HY62" s="2434"/>
      <c r="HZ62" s="2434"/>
      <c r="IA62" s="2434"/>
      <c r="IB62" s="2434"/>
      <c r="IC62" s="2434"/>
      <c r="ID62" s="2434"/>
      <c r="IE62" s="2434"/>
      <c r="IF62" s="2434"/>
      <c r="IG62" s="2434"/>
    </row>
    <row r="63" spans="1:241">
      <c r="A63" s="2451">
        <v>39</v>
      </c>
      <c r="B63" s="2436"/>
      <c r="C63" s="97"/>
      <c r="D63" s="97"/>
      <c r="E63" s="97"/>
      <c r="F63" s="97"/>
      <c r="G63" s="448"/>
      <c r="H63" s="403"/>
      <c r="I63" s="357"/>
      <c r="J63" s="357"/>
      <c r="K63" s="357"/>
      <c r="L63" s="2460"/>
      <c r="M63" s="357"/>
      <c r="N63" s="2454">
        <v>39</v>
      </c>
      <c r="O63" s="2434"/>
      <c r="P63" s="451"/>
      <c r="Q63" s="451"/>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c r="AS63" s="2434"/>
      <c r="AT63" s="2434"/>
      <c r="AU63" s="2434"/>
      <c r="AV63" s="2434"/>
      <c r="AW63" s="2434"/>
      <c r="AX63" s="2434"/>
      <c r="AY63" s="2434"/>
      <c r="AZ63" s="2434"/>
      <c r="BA63" s="2434"/>
      <c r="BB63" s="2434"/>
      <c r="BC63" s="2434"/>
      <c r="BD63" s="2434"/>
      <c r="BE63" s="2434"/>
      <c r="BF63" s="2434"/>
      <c r="BG63" s="2434"/>
      <c r="BH63" s="2434"/>
      <c r="BI63" s="2434"/>
      <c r="BJ63" s="2434"/>
      <c r="BK63" s="2434"/>
      <c r="BL63" s="2434"/>
      <c r="BM63" s="2434"/>
      <c r="BN63" s="2434"/>
      <c r="BO63" s="2434"/>
      <c r="BP63" s="2434"/>
      <c r="BQ63" s="2434"/>
      <c r="BR63" s="2434"/>
      <c r="BS63" s="2434"/>
      <c r="BT63" s="2434"/>
      <c r="BU63" s="2434"/>
      <c r="BV63" s="2434"/>
      <c r="BW63" s="2434"/>
      <c r="BX63" s="2434"/>
      <c r="BY63" s="2434"/>
      <c r="BZ63" s="2434"/>
      <c r="CA63" s="2434"/>
      <c r="CB63" s="2434"/>
      <c r="CC63" s="2434"/>
      <c r="CD63" s="2434"/>
      <c r="CE63" s="2434"/>
      <c r="CF63" s="2434"/>
      <c r="CG63" s="2434"/>
      <c r="CH63" s="2434"/>
      <c r="CI63" s="2434"/>
      <c r="CJ63" s="2434"/>
      <c r="CK63" s="2434"/>
      <c r="CL63" s="2434"/>
      <c r="CM63" s="2434"/>
      <c r="CN63" s="2434"/>
      <c r="CO63" s="2434"/>
      <c r="CP63" s="2434"/>
      <c r="CQ63" s="2434"/>
      <c r="CR63" s="2434"/>
      <c r="CS63" s="2434"/>
      <c r="CT63" s="2434"/>
      <c r="CU63" s="2434"/>
      <c r="CV63" s="2434"/>
      <c r="CW63" s="2434"/>
      <c r="CX63" s="2434"/>
      <c r="CY63" s="2434"/>
      <c r="CZ63" s="2434"/>
      <c r="DA63" s="2434"/>
      <c r="DB63" s="2434"/>
      <c r="DC63" s="2434"/>
      <c r="DD63" s="2434"/>
      <c r="DE63" s="2434"/>
      <c r="DF63" s="2434"/>
      <c r="DG63" s="2434"/>
      <c r="DH63" s="2434"/>
      <c r="DI63" s="2434"/>
      <c r="DJ63" s="2434"/>
      <c r="DK63" s="2434"/>
      <c r="DL63" s="2434"/>
      <c r="DM63" s="2434"/>
      <c r="DN63" s="2434"/>
      <c r="DO63" s="2434"/>
      <c r="DP63" s="2434"/>
      <c r="DQ63" s="2434"/>
      <c r="DR63" s="2434"/>
      <c r="DS63" s="2434"/>
      <c r="DT63" s="2434"/>
      <c r="DU63" s="2434"/>
      <c r="DV63" s="2434"/>
      <c r="DW63" s="2434"/>
      <c r="DX63" s="2434"/>
      <c r="DY63" s="2434"/>
      <c r="DZ63" s="2434"/>
      <c r="EA63" s="2434"/>
      <c r="EB63" s="2434"/>
      <c r="EC63" s="2434"/>
      <c r="ED63" s="2434"/>
      <c r="EE63" s="2434"/>
      <c r="EF63" s="2434"/>
      <c r="EG63" s="2434"/>
      <c r="EH63" s="2434"/>
      <c r="EI63" s="2434"/>
      <c r="EJ63" s="2434"/>
      <c r="EK63" s="2434"/>
      <c r="EL63" s="2434"/>
      <c r="EM63" s="2434"/>
      <c r="EN63" s="2434"/>
      <c r="EO63" s="2434"/>
      <c r="EP63" s="2434"/>
      <c r="EQ63" s="2434"/>
      <c r="ER63" s="2434"/>
      <c r="ES63" s="2434"/>
      <c r="ET63" s="2434"/>
      <c r="EU63" s="2434"/>
      <c r="EV63" s="2434"/>
      <c r="EW63" s="2434"/>
      <c r="EX63" s="2434"/>
      <c r="EY63" s="2434"/>
      <c r="EZ63" s="2434"/>
      <c r="FA63" s="2434"/>
      <c r="FB63" s="2434"/>
      <c r="FC63" s="2434"/>
      <c r="FD63" s="2434"/>
      <c r="FE63" s="2434"/>
      <c r="FF63" s="2434"/>
      <c r="FG63" s="2434"/>
      <c r="FH63" s="2434"/>
      <c r="FI63" s="2434"/>
      <c r="FJ63" s="2434"/>
      <c r="FK63" s="2434"/>
      <c r="FL63" s="2434"/>
      <c r="FM63" s="2434"/>
      <c r="FN63" s="2434"/>
      <c r="FO63" s="2434"/>
      <c r="FP63" s="2434"/>
      <c r="FQ63" s="2434"/>
      <c r="FR63" s="2434"/>
      <c r="FS63" s="2434"/>
      <c r="FT63" s="2434"/>
      <c r="FU63" s="2434"/>
      <c r="FV63" s="2434"/>
      <c r="FW63" s="2434"/>
      <c r="FX63" s="2434"/>
      <c r="FY63" s="2434"/>
      <c r="FZ63" s="2434"/>
      <c r="GA63" s="2434"/>
      <c r="GB63" s="2434"/>
      <c r="GC63" s="2434"/>
      <c r="GD63" s="2434"/>
      <c r="GE63" s="2434"/>
      <c r="GF63" s="2434"/>
      <c r="GG63" s="2434"/>
      <c r="GH63" s="2434"/>
      <c r="GI63" s="2434"/>
      <c r="GJ63" s="2434"/>
      <c r="GK63" s="2434"/>
      <c r="GL63" s="2434"/>
      <c r="GM63" s="2434"/>
      <c r="GN63" s="2434"/>
      <c r="GO63" s="2434"/>
      <c r="GP63" s="2434"/>
      <c r="GQ63" s="2434"/>
      <c r="GR63" s="2434"/>
      <c r="GS63" s="2434"/>
      <c r="GT63" s="2434"/>
      <c r="GU63" s="2434"/>
      <c r="GV63" s="2434"/>
      <c r="GW63" s="2434"/>
      <c r="GX63" s="2434"/>
      <c r="GY63" s="2434"/>
      <c r="GZ63" s="2434"/>
      <c r="HA63" s="2434"/>
      <c r="HB63" s="2434"/>
      <c r="HC63" s="2434"/>
      <c r="HD63" s="2434"/>
      <c r="HE63" s="2434"/>
      <c r="HF63" s="2434"/>
      <c r="HG63" s="2434"/>
      <c r="HH63" s="2434"/>
      <c r="HI63" s="2434"/>
      <c r="HJ63" s="2434"/>
      <c r="HK63" s="2434"/>
      <c r="HL63" s="2434"/>
      <c r="HM63" s="2434"/>
      <c r="HN63" s="2434"/>
      <c r="HO63" s="2434"/>
      <c r="HP63" s="2434"/>
      <c r="HQ63" s="2434"/>
      <c r="HR63" s="2434"/>
      <c r="HS63" s="2434"/>
      <c r="HT63" s="2434"/>
      <c r="HU63" s="2434"/>
      <c r="HV63" s="2434"/>
      <c r="HW63" s="2434"/>
      <c r="HX63" s="2434"/>
      <c r="HY63" s="2434"/>
      <c r="HZ63" s="2434"/>
      <c r="IA63" s="2434"/>
      <c r="IB63" s="2434"/>
      <c r="IC63" s="2434"/>
      <c r="ID63" s="2434"/>
      <c r="IE63" s="2434"/>
      <c r="IF63" s="2434"/>
      <c r="IG63" s="2434"/>
    </row>
    <row r="64" spans="1:241" ht="15.75" thickBot="1">
      <c r="A64" s="2464">
        <v>40</v>
      </c>
      <c r="B64" s="2465" t="s">
        <v>205</v>
      </c>
      <c r="C64" s="311">
        <f t="shared" ref="C64:G64" si="9">C25+C40+C49+SUM(C50:C63)</f>
        <v>-24753971</v>
      </c>
      <c r="D64" s="311">
        <f t="shared" si="9"/>
        <v>2400530</v>
      </c>
      <c r="E64" s="311">
        <f t="shared" si="9"/>
        <v>377931639</v>
      </c>
      <c r="F64" s="311">
        <f t="shared" si="9"/>
        <v>284325833</v>
      </c>
      <c r="G64" s="309">
        <f t="shared" si="9"/>
        <v>8749714</v>
      </c>
      <c r="H64" s="311">
        <f t="shared" ref="H64:K64" si="10">H25+H40+H49+SUM(H50:H63)</f>
        <v>68627778</v>
      </c>
      <c r="I64" s="311">
        <f t="shared" si="10"/>
        <v>12224523</v>
      </c>
      <c r="J64" s="311">
        <f t="shared" si="10"/>
        <v>278977498</v>
      </c>
      <c r="K64" s="311">
        <f t="shared" si="10"/>
        <v>67702376.609999999</v>
      </c>
      <c r="L64" s="2466">
        <v>0</v>
      </c>
      <c r="M64" s="311">
        <f t="shared" ref="M64" si="11">M25+M40+M49+SUM(M50:M63)</f>
        <v>30704833.140000001</v>
      </c>
      <c r="N64" s="2467">
        <v>40</v>
      </c>
      <c r="O64" s="2434"/>
      <c r="P64" s="451"/>
      <c r="Q64" s="451"/>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c r="AS64" s="2434"/>
      <c r="AT64" s="2434"/>
      <c r="AU64" s="2434"/>
      <c r="AV64" s="2434"/>
      <c r="AW64" s="2434"/>
      <c r="AX64" s="2434"/>
      <c r="AY64" s="2434"/>
      <c r="AZ64" s="2434"/>
      <c r="BA64" s="2434"/>
      <c r="BB64" s="2434"/>
      <c r="BC64" s="2434"/>
      <c r="BD64" s="2434"/>
      <c r="BE64" s="2434"/>
      <c r="BF64" s="2434"/>
      <c r="BG64" s="2434"/>
      <c r="BH64" s="2434"/>
      <c r="BI64" s="2434"/>
      <c r="BJ64" s="2434"/>
      <c r="BK64" s="2434"/>
      <c r="BL64" s="2434"/>
      <c r="BM64" s="2434"/>
      <c r="BN64" s="2434"/>
      <c r="BO64" s="2434"/>
      <c r="BP64" s="2434"/>
      <c r="BQ64" s="2434"/>
      <c r="BR64" s="2434"/>
      <c r="BS64" s="2434"/>
      <c r="BT64" s="2434"/>
      <c r="BU64" s="2434"/>
      <c r="BV64" s="2434"/>
      <c r="BW64" s="2434"/>
      <c r="BX64" s="2434"/>
      <c r="BY64" s="2434"/>
      <c r="BZ64" s="2434"/>
      <c r="CA64" s="2434"/>
      <c r="CB64" s="2434"/>
      <c r="CC64" s="2434"/>
      <c r="CD64" s="2434"/>
      <c r="CE64" s="2434"/>
      <c r="CF64" s="2434"/>
      <c r="CG64" s="2434"/>
      <c r="CH64" s="2434"/>
      <c r="CI64" s="2434"/>
      <c r="CJ64" s="2434"/>
      <c r="CK64" s="2434"/>
      <c r="CL64" s="2434"/>
      <c r="CM64" s="2434"/>
      <c r="CN64" s="2434"/>
      <c r="CO64" s="2434"/>
      <c r="CP64" s="2434"/>
      <c r="CQ64" s="2434"/>
      <c r="CR64" s="2434"/>
      <c r="CS64" s="2434"/>
      <c r="CT64" s="2434"/>
      <c r="CU64" s="2434"/>
      <c r="CV64" s="2434"/>
      <c r="CW64" s="2434"/>
      <c r="CX64" s="2434"/>
      <c r="CY64" s="2434"/>
      <c r="CZ64" s="2434"/>
      <c r="DA64" s="2434"/>
      <c r="DB64" s="2434"/>
      <c r="DC64" s="2434"/>
      <c r="DD64" s="2434"/>
      <c r="DE64" s="2434"/>
      <c r="DF64" s="2434"/>
      <c r="DG64" s="2434"/>
      <c r="DH64" s="2434"/>
      <c r="DI64" s="2434"/>
      <c r="DJ64" s="2434"/>
      <c r="DK64" s="2434"/>
      <c r="DL64" s="2434"/>
      <c r="DM64" s="2434"/>
      <c r="DN64" s="2434"/>
      <c r="DO64" s="2434"/>
      <c r="DP64" s="2434"/>
      <c r="DQ64" s="2434"/>
      <c r="DR64" s="2434"/>
      <c r="DS64" s="2434"/>
      <c r="DT64" s="2434"/>
      <c r="DU64" s="2434"/>
      <c r="DV64" s="2434"/>
      <c r="DW64" s="2434"/>
      <c r="DX64" s="2434"/>
      <c r="DY64" s="2434"/>
      <c r="DZ64" s="2434"/>
      <c r="EA64" s="2434"/>
      <c r="EB64" s="2434"/>
      <c r="EC64" s="2434"/>
      <c r="ED64" s="2434"/>
      <c r="EE64" s="2434"/>
      <c r="EF64" s="2434"/>
      <c r="EG64" s="2434"/>
      <c r="EH64" s="2434"/>
      <c r="EI64" s="2434"/>
      <c r="EJ64" s="2434"/>
      <c r="EK64" s="2434"/>
      <c r="EL64" s="2434"/>
      <c r="EM64" s="2434"/>
      <c r="EN64" s="2434"/>
      <c r="EO64" s="2434"/>
      <c r="EP64" s="2434"/>
      <c r="EQ64" s="2434"/>
      <c r="ER64" s="2434"/>
      <c r="ES64" s="2434"/>
      <c r="ET64" s="2434"/>
      <c r="EU64" s="2434"/>
      <c r="EV64" s="2434"/>
      <c r="EW64" s="2434"/>
      <c r="EX64" s="2434"/>
      <c r="EY64" s="2434"/>
      <c r="EZ64" s="2434"/>
      <c r="FA64" s="2434"/>
      <c r="FB64" s="2434"/>
      <c r="FC64" s="2434"/>
      <c r="FD64" s="2434"/>
      <c r="FE64" s="2434"/>
      <c r="FF64" s="2434"/>
      <c r="FG64" s="2434"/>
      <c r="FH64" s="2434"/>
      <c r="FI64" s="2434"/>
      <c r="FJ64" s="2434"/>
      <c r="FK64" s="2434"/>
      <c r="FL64" s="2434"/>
      <c r="FM64" s="2434"/>
      <c r="FN64" s="2434"/>
      <c r="FO64" s="2434"/>
      <c r="FP64" s="2434"/>
      <c r="FQ64" s="2434"/>
      <c r="FR64" s="2434"/>
      <c r="FS64" s="2434"/>
      <c r="FT64" s="2434"/>
      <c r="FU64" s="2434"/>
      <c r="FV64" s="2434"/>
      <c r="FW64" s="2434"/>
      <c r="FX64" s="2434"/>
      <c r="FY64" s="2434"/>
      <c r="FZ64" s="2434"/>
      <c r="GA64" s="2434"/>
      <c r="GB64" s="2434"/>
      <c r="GC64" s="2434"/>
      <c r="GD64" s="2434"/>
      <c r="GE64" s="2434"/>
      <c r="GF64" s="2434"/>
      <c r="GG64" s="2434"/>
      <c r="GH64" s="2434"/>
      <c r="GI64" s="2434"/>
      <c r="GJ64" s="2434"/>
      <c r="GK64" s="2434"/>
      <c r="GL64" s="2434"/>
      <c r="GM64" s="2434"/>
      <c r="GN64" s="2434"/>
      <c r="GO64" s="2434"/>
      <c r="GP64" s="2434"/>
      <c r="GQ64" s="2434"/>
      <c r="GR64" s="2434"/>
      <c r="GS64" s="2434"/>
      <c r="GT64" s="2434"/>
      <c r="GU64" s="2434"/>
      <c r="GV64" s="2434"/>
      <c r="GW64" s="2434"/>
      <c r="GX64" s="2434"/>
      <c r="GY64" s="2434"/>
      <c r="GZ64" s="2434"/>
      <c r="HA64" s="2434"/>
      <c r="HB64" s="2434"/>
      <c r="HC64" s="2434"/>
      <c r="HD64" s="2434"/>
      <c r="HE64" s="2434"/>
      <c r="HF64" s="2434"/>
      <c r="HG64" s="2434"/>
      <c r="HH64" s="2434"/>
      <c r="HI64" s="2434"/>
      <c r="HJ64" s="2434"/>
      <c r="HK64" s="2434"/>
      <c r="HL64" s="2434"/>
      <c r="HM64" s="2434"/>
      <c r="HN64" s="2434"/>
      <c r="HO64" s="2434"/>
      <c r="HP64" s="2434"/>
      <c r="HQ64" s="2434"/>
      <c r="HR64" s="2434"/>
      <c r="HS64" s="2434"/>
      <c r="HT64" s="2434"/>
      <c r="HU64" s="2434"/>
      <c r="HV64" s="2434"/>
      <c r="HW64" s="2434"/>
      <c r="HX64" s="2434"/>
      <c r="HY64" s="2434"/>
      <c r="HZ64" s="2434"/>
      <c r="IA64" s="2434"/>
      <c r="IB64" s="2434"/>
      <c r="IC64" s="2434"/>
      <c r="ID64" s="2434"/>
      <c r="IE64" s="2434"/>
      <c r="IF64" s="2434"/>
      <c r="IG64" s="2434"/>
    </row>
    <row r="65" spans="1:241">
      <c r="A65" s="2434"/>
      <c r="B65" s="2434"/>
      <c r="C65" s="2434"/>
      <c r="D65" s="2434"/>
      <c r="E65" s="2161"/>
      <c r="F65" s="2434"/>
      <c r="G65" s="2434"/>
      <c r="H65" s="2434"/>
      <c r="I65" s="2434"/>
      <c r="J65" s="2434"/>
      <c r="K65" s="2434"/>
      <c r="L65" s="2434"/>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c r="AS65" s="2434"/>
      <c r="AT65" s="2434"/>
      <c r="AU65" s="2434"/>
      <c r="AV65" s="2434"/>
      <c r="AW65" s="2434"/>
      <c r="AX65" s="2434"/>
      <c r="AY65" s="2434"/>
      <c r="AZ65" s="2434"/>
      <c r="BA65" s="2434"/>
      <c r="BB65" s="2434"/>
      <c r="BC65" s="2434"/>
      <c r="BD65" s="2434"/>
      <c r="BE65" s="2434"/>
      <c r="BF65" s="2434"/>
      <c r="BG65" s="2434"/>
      <c r="BH65" s="2434"/>
      <c r="BI65" s="2434"/>
      <c r="BJ65" s="2434"/>
      <c r="BK65" s="2434"/>
      <c r="BL65" s="2434"/>
      <c r="BM65" s="2434"/>
      <c r="BN65" s="2434"/>
      <c r="BO65" s="2434"/>
      <c r="BP65" s="2434"/>
      <c r="BQ65" s="2434"/>
      <c r="BR65" s="2434"/>
      <c r="BS65" s="2434"/>
      <c r="BT65" s="2434"/>
      <c r="BU65" s="2434"/>
      <c r="BV65" s="2434"/>
      <c r="BW65" s="2434"/>
      <c r="BX65" s="2434"/>
      <c r="BY65" s="2434"/>
      <c r="BZ65" s="2434"/>
      <c r="CA65" s="2434"/>
      <c r="CB65" s="2434"/>
      <c r="CC65" s="2434"/>
      <c r="CD65" s="2434"/>
      <c r="CE65" s="2434"/>
      <c r="CF65" s="2434"/>
      <c r="CG65" s="2434"/>
      <c r="CH65" s="2434"/>
      <c r="CI65" s="2434"/>
      <c r="CJ65" s="2434"/>
      <c r="CK65" s="2434"/>
      <c r="CL65" s="2434"/>
      <c r="CM65" s="2434"/>
      <c r="CN65" s="2434"/>
      <c r="CO65" s="2434"/>
      <c r="CP65" s="2434"/>
      <c r="CQ65" s="2434"/>
      <c r="CR65" s="2434"/>
      <c r="CS65" s="2434"/>
      <c r="CT65" s="2434"/>
      <c r="CU65" s="2434"/>
      <c r="CV65" s="2434"/>
      <c r="CW65" s="2434"/>
      <c r="CX65" s="2434"/>
      <c r="CY65" s="2434"/>
      <c r="CZ65" s="2434"/>
      <c r="DA65" s="2434"/>
      <c r="DB65" s="2434"/>
      <c r="DC65" s="2434"/>
      <c r="DD65" s="2434"/>
      <c r="DE65" s="2434"/>
      <c r="DF65" s="2434"/>
      <c r="DG65" s="2434"/>
      <c r="DH65" s="2434"/>
      <c r="DI65" s="2434"/>
      <c r="DJ65" s="2434"/>
      <c r="DK65" s="2434"/>
      <c r="DL65" s="2434"/>
      <c r="DM65" s="2434"/>
      <c r="DN65" s="2434"/>
      <c r="DO65" s="2434"/>
      <c r="DP65" s="2434"/>
      <c r="DQ65" s="2434"/>
      <c r="DR65" s="2434"/>
      <c r="DS65" s="2434"/>
      <c r="DT65" s="2434"/>
      <c r="DU65" s="2434"/>
      <c r="DV65" s="2434"/>
      <c r="DW65" s="2434"/>
      <c r="DX65" s="2434"/>
      <c r="DY65" s="2434"/>
      <c r="DZ65" s="2434"/>
      <c r="EA65" s="2434"/>
      <c r="EB65" s="2434"/>
      <c r="EC65" s="2434"/>
      <c r="ED65" s="2434"/>
      <c r="EE65" s="2434"/>
      <c r="EF65" s="2434"/>
      <c r="EG65" s="2434"/>
      <c r="EH65" s="2434"/>
      <c r="EI65" s="2434"/>
      <c r="EJ65" s="2434"/>
      <c r="EK65" s="2434"/>
      <c r="EL65" s="2434"/>
      <c r="EM65" s="2434"/>
      <c r="EN65" s="2434"/>
      <c r="EO65" s="2434"/>
      <c r="EP65" s="2434"/>
      <c r="EQ65" s="2434"/>
      <c r="ER65" s="2434"/>
      <c r="ES65" s="2434"/>
      <c r="ET65" s="2434"/>
      <c r="EU65" s="2434"/>
      <c r="EV65" s="2434"/>
      <c r="EW65" s="2434"/>
      <c r="EX65" s="2434"/>
      <c r="EY65" s="2434"/>
      <c r="EZ65" s="2434"/>
      <c r="FA65" s="2434"/>
      <c r="FB65" s="2434"/>
      <c r="FC65" s="2434"/>
      <c r="FD65" s="2434"/>
      <c r="FE65" s="2434"/>
      <c r="FF65" s="2434"/>
      <c r="FG65" s="2434"/>
      <c r="FH65" s="2434"/>
      <c r="FI65" s="2434"/>
      <c r="FJ65" s="2434"/>
      <c r="FK65" s="2434"/>
      <c r="FL65" s="2434"/>
      <c r="FM65" s="2434"/>
      <c r="FN65" s="2434"/>
      <c r="FO65" s="2434"/>
      <c r="FP65" s="2434"/>
      <c r="FQ65" s="2434"/>
      <c r="FR65" s="2434"/>
      <c r="FS65" s="2434"/>
      <c r="FT65" s="2434"/>
      <c r="FU65" s="2434"/>
      <c r="FV65" s="2434"/>
      <c r="FW65" s="2434"/>
      <c r="FX65" s="2434"/>
      <c r="FY65" s="2434"/>
      <c r="FZ65" s="2434"/>
      <c r="GA65" s="2434"/>
      <c r="GB65" s="2434"/>
      <c r="GC65" s="2434"/>
      <c r="GD65" s="2434"/>
      <c r="GE65" s="2434"/>
      <c r="GF65" s="2434"/>
      <c r="GG65" s="2434"/>
      <c r="GH65" s="2434"/>
      <c r="GI65" s="2434"/>
      <c r="GJ65" s="2434"/>
      <c r="GK65" s="2434"/>
      <c r="GL65" s="2434"/>
      <c r="GM65" s="2434"/>
      <c r="GN65" s="2434"/>
      <c r="GO65" s="2434"/>
      <c r="GP65" s="2434"/>
      <c r="GQ65" s="2434"/>
      <c r="GR65" s="2434"/>
      <c r="GS65" s="2434"/>
      <c r="GT65" s="2434"/>
      <c r="GU65" s="2434"/>
      <c r="GV65" s="2434"/>
      <c r="GW65" s="2434"/>
      <c r="GX65" s="2434"/>
      <c r="GY65" s="2434"/>
      <c r="GZ65" s="2434"/>
      <c r="HA65" s="2434"/>
      <c r="HB65" s="2434"/>
      <c r="HC65" s="2434"/>
      <c r="HD65" s="2434"/>
      <c r="HE65" s="2434"/>
      <c r="HF65" s="2434"/>
      <c r="HG65" s="2434"/>
      <c r="HH65" s="2434"/>
      <c r="HI65" s="2434"/>
      <c r="HJ65" s="2434"/>
      <c r="HK65" s="2434"/>
      <c r="HL65" s="2434"/>
      <c r="HM65" s="2434"/>
      <c r="HN65" s="2434"/>
      <c r="HO65" s="2434"/>
      <c r="HP65" s="2434"/>
      <c r="HQ65" s="2434"/>
      <c r="HR65" s="2434"/>
      <c r="HS65" s="2434"/>
      <c r="HT65" s="2434"/>
      <c r="HU65" s="2434"/>
      <c r="HV65" s="2434"/>
      <c r="HW65" s="2434"/>
      <c r="HX65" s="2434"/>
      <c r="HY65" s="2434"/>
      <c r="HZ65" s="2434"/>
      <c r="IA65" s="2434"/>
      <c r="IB65" s="2434"/>
      <c r="IC65" s="2434"/>
      <c r="ID65" s="2434"/>
      <c r="IE65" s="2434"/>
      <c r="IF65" s="2434"/>
      <c r="IG65" s="2434"/>
    </row>
    <row r="66" spans="1:241" ht="18">
      <c r="A66" s="2434" t="s">
        <v>1131</v>
      </c>
      <c r="B66" s="2434"/>
      <c r="C66" s="2468"/>
      <c r="D66" s="2434"/>
      <c r="E66" s="2161"/>
      <c r="F66" s="2478"/>
      <c r="G66" s="2478"/>
      <c r="H66" s="2434" t="s">
        <v>1131</v>
      </c>
      <c r="I66" s="2434"/>
      <c r="J66" s="2469"/>
      <c r="K66" s="2434"/>
      <c r="L66" s="2434"/>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c r="AS66" s="2434"/>
      <c r="AT66" s="2434"/>
      <c r="AU66" s="2434"/>
      <c r="AV66" s="2434"/>
      <c r="AW66" s="2434"/>
      <c r="AX66" s="2434"/>
      <c r="AY66" s="2434"/>
      <c r="AZ66" s="2434"/>
      <c r="BA66" s="2434"/>
      <c r="BB66" s="2434"/>
      <c r="BC66" s="2434"/>
      <c r="BD66" s="2434"/>
      <c r="BE66" s="2434"/>
      <c r="BF66" s="2434"/>
      <c r="BG66" s="2434"/>
      <c r="BH66" s="2434"/>
      <c r="BI66" s="2434"/>
      <c r="BJ66" s="2434"/>
      <c r="BK66" s="2434"/>
      <c r="BL66" s="2434"/>
      <c r="BM66" s="2434"/>
      <c r="BN66" s="2434"/>
      <c r="BO66" s="2434"/>
      <c r="BP66" s="2434"/>
      <c r="BQ66" s="2434"/>
      <c r="BR66" s="2434"/>
      <c r="BS66" s="2434"/>
      <c r="BT66" s="2434"/>
      <c r="BU66" s="2434"/>
      <c r="BV66" s="2434"/>
      <c r="BW66" s="2434"/>
      <c r="BX66" s="2434"/>
      <c r="BY66" s="2434"/>
      <c r="BZ66" s="2434"/>
      <c r="CA66" s="2434"/>
      <c r="CB66" s="2434"/>
      <c r="CC66" s="2434"/>
      <c r="CD66" s="2434"/>
      <c r="CE66" s="2434"/>
      <c r="CF66" s="2434"/>
      <c r="CG66" s="2434"/>
      <c r="CH66" s="2434"/>
      <c r="CI66" s="2434"/>
      <c r="CJ66" s="2434"/>
      <c r="CK66" s="2434"/>
      <c r="CL66" s="2434"/>
      <c r="CM66" s="2434"/>
      <c r="CN66" s="2434"/>
      <c r="CO66" s="2434"/>
      <c r="CP66" s="2434"/>
      <c r="CQ66" s="2434"/>
      <c r="CR66" s="2434"/>
      <c r="CS66" s="2434"/>
      <c r="CT66" s="2434"/>
      <c r="CU66" s="2434"/>
      <c r="CV66" s="2434"/>
      <c r="CW66" s="2434"/>
      <c r="CX66" s="2434"/>
      <c r="CY66" s="2434"/>
      <c r="CZ66" s="2434"/>
      <c r="DA66" s="2434"/>
      <c r="DB66" s="2434"/>
      <c r="DC66" s="2434"/>
      <c r="DD66" s="2434"/>
      <c r="DE66" s="2434"/>
      <c r="DF66" s="2434"/>
      <c r="DG66" s="2434"/>
      <c r="DH66" s="2434"/>
      <c r="DI66" s="2434"/>
      <c r="DJ66" s="2434"/>
      <c r="DK66" s="2434"/>
      <c r="DL66" s="2434"/>
      <c r="DM66" s="2434"/>
      <c r="DN66" s="2434"/>
      <c r="DO66" s="2434"/>
      <c r="DP66" s="2434"/>
      <c r="DQ66" s="2434"/>
      <c r="DR66" s="2434"/>
      <c r="DS66" s="2434"/>
      <c r="DT66" s="2434"/>
      <c r="DU66" s="2434"/>
      <c r="DV66" s="2434"/>
      <c r="DW66" s="2434"/>
      <c r="DX66" s="2434"/>
      <c r="DY66" s="2434"/>
      <c r="DZ66" s="2434"/>
      <c r="EA66" s="2434"/>
      <c r="EB66" s="2434"/>
      <c r="EC66" s="2434"/>
      <c r="ED66" s="2434"/>
      <c r="EE66" s="2434"/>
      <c r="EF66" s="2434"/>
      <c r="EG66" s="2434"/>
      <c r="EH66" s="2434"/>
      <c r="EI66" s="2434"/>
      <c r="EJ66" s="2434"/>
      <c r="EK66" s="2434"/>
      <c r="EL66" s="2434"/>
      <c r="EM66" s="2434"/>
      <c r="EN66" s="2434"/>
      <c r="EO66" s="2434"/>
      <c r="EP66" s="2434"/>
      <c r="EQ66" s="2434"/>
      <c r="ER66" s="2434"/>
      <c r="ES66" s="2434"/>
      <c r="ET66" s="2434"/>
      <c r="EU66" s="2434"/>
      <c r="EV66" s="2434"/>
      <c r="EW66" s="2434"/>
      <c r="EX66" s="2434"/>
      <c r="EY66" s="2434"/>
      <c r="EZ66" s="2434"/>
      <c r="FA66" s="2434"/>
      <c r="FB66" s="2434"/>
      <c r="FC66" s="2434"/>
      <c r="FD66" s="2434"/>
      <c r="FE66" s="2434"/>
      <c r="FF66" s="2434"/>
      <c r="FG66" s="2434"/>
      <c r="FH66" s="2434"/>
      <c r="FI66" s="2434"/>
      <c r="FJ66" s="2434"/>
      <c r="FK66" s="2434"/>
      <c r="FL66" s="2434"/>
      <c r="FM66" s="2434"/>
      <c r="FN66" s="2434"/>
      <c r="FO66" s="2434"/>
      <c r="FP66" s="2434"/>
      <c r="FQ66" s="2434"/>
      <c r="FR66" s="2434"/>
      <c r="FS66" s="2434"/>
      <c r="FT66" s="2434"/>
      <c r="FU66" s="2434"/>
      <c r="FV66" s="2434"/>
      <c r="FW66" s="2434"/>
      <c r="FX66" s="2434"/>
      <c r="FY66" s="2434"/>
      <c r="FZ66" s="2434"/>
      <c r="GA66" s="2434"/>
      <c r="GB66" s="2434"/>
      <c r="GC66" s="2434"/>
      <c r="GD66" s="2434"/>
      <c r="GE66" s="2434"/>
      <c r="GF66" s="2434"/>
      <c r="GG66" s="2434"/>
      <c r="GH66" s="2434"/>
      <c r="GI66" s="2434"/>
      <c r="GJ66" s="2434"/>
      <c r="GK66" s="2434"/>
      <c r="GL66" s="2434"/>
      <c r="GM66" s="2434"/>
      <c r="GN66" s="2434"/>
      <c r="GO66" s="2434"/>
      <c r="GP66" s="2434"/>
      <c r="GQ66" s="2434"/>
      <c r="GR66" s="2434"/>
      <c r="GS66" s="2434"/>
      <c r="GT66" s="2434"/>
      <c r="GU66" s="2434"/>
      <c r="GV66" s="2434"/>
      <c r="GW66" s="2434"/>
      <c r="GX66" s="2434"/>
      <c r="GY66" s="2434"/>
      <c r="GZ66" s="2434"/>
      <c r="HA66" s="2434"/>
      <c r="HB66" s="2434"/>
      <c r="HC66" s="2434"/>
      <c r="HD66" s="2434"/>
      <c r="HE66" s="2434"/>
      <c r="HF66" s="2434"/>
      <c r="HG66" s="2434"/>
      <c r="HH66" s="2434"/>
      <c r="HI66" s="2434"/>
      <c r="HJ66" s="2434"/>
      <c r="HK66" s="2434"/>
      <c r="HL66" s="2434"/>
      <c r="HM66" s="2434"/>
      <c r="HN66" s="2434"/>
      <c r="HO66" s="2434"/>
      <c r="HP66" s="2434"/>
      <c r="HQ66" s="2434"/>
      <c r="HR66" s="2434"/>
      <c r="HS66" s="2434"/>
      <c r="HT66" s="2434"/>
      <c r="HU66" s="2434"/>
      <c r="HV66" s="2434"/>
      <c r="HW66" s="2434"/>
      <c r="HX66" s="2434"/>
      <c r="HY66" s="2434"/>
      <c r="HZ66" s="2434"/>
      <c r="IA66" s="2434"/>
      <c r="IB66" s="2434"/>
      <c r="IC66" s="2434"/>
      <c r="ID66" s="2434"/>
      <c r="IE66" s="2434"/>
      <c r="IF66" s="2434"/>
      <c r="IG66" s="2434"/>
    </row>
    <row r="67" spans="1:241" ht="15.75" thickBot="1">
      <c r="A67" s="2470" t="s">
        <v>1132</v>
      </c>
      <c r="B67" s="2470"/>
      <c r="C67" s="2470"/>
      <c r="D67" s="2470"/>
      <c r="E67" s="2470"/>
      <c r="F67" s="2470"/>
      <c r="G67" s="2470"/>
      <c r="H67" s="2470" t="s">
        <v>1133</v>
      </c>
      <c r="I67" s="2470"/>
      <c r="J67" s="2470"/>
      <c r="K67" s="2470"/>
      <c r="L67" s="2470"/>
      <c r="M67" s="2470"/>
      <c r="N67" s="2470"/>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c r="AS67" s="2434"/>
      <c r="AT67" s="2434"/>
      <c r="AU67" s="2434"/>
      <c r="AV67" s="2434"/>
      <c r="AW67" s="2434"/>
      <c r="AX67" s="2434"/>
      <c r="AY67" s="2434"/>
      <c r="AZ67" s="2434"/>
      <c r="BA67" s="2434"/>
      <c r="BB67" s="2434"/>
      <c r="BC67" s="2434"/>
      <c r="BD67" s="2434"/>
      <c r="BE67" s="2434"/>
      <c r="BF67" s="2434"/>
      <c r="BG67" s="2434"/>
      <c r="BH67" s="2434"/>
      <c r="BI67" s="2434"/>
      <c r="BJ67" s="2434"/>
      <c r="BK67" s="2434"/>
      <c r="BL67" s="2434"/>
      <c r="BM67" s="2434"/>
      <c r="BN67" s="2434"/>
      <c r="BO67" s="2434"/>
      <c r="BP67" s="2434"/>
      <c r="BQ67" s="2434"/>
      <c r="BR67" s="2434"/>
      <c r="BS67" s="2434"/>
      <c r="BT67" s="2434"/>
      <c r="BU67" s="2434"/>
      <c r="BV67" s="2434"/>
      <c r="BW67" s="2434"/>
      <c r="BX67" s="2434"/>
      <c r="BY67" s="2434"/>
      <c r="BZ67" s="2434"/>
      <c r="CA67" s="2434"/>
      <c r="CB67" s="2434"/>
      <c r="CC67" s="2434"/>
      <c r="CD67" s="2434"/>
      <c r="CE67" s="2434"/>
      <c r="CF67" s="2434"/>
      <c r="CG67" s="2434"/>
      <c r="CH67" s="2434"/>
      <c r="CI67" s="2434"/>
      <c r="CJ67" s="2434"/>
      <c r="CK67" s="2434"/>
      <c r="CL67" s="2434"/>
      <c r="CM67" s="2434"/>
      <c r="CN67" s="2434"/>
      <c r="CO67" s="2434"/>
      <c r="CP67" s="2434"/>
      <c r="CQ67" s="2434"/>
      <c r="CR67" s="2434"/>
      <c r="CS67" s="2434"/>
      <c r="CT67" s="2434"/>
      <c r="CU67" s="2434"/>
      <c r="CV67" s="2434"/>
      <c r="CW67" s="2434"/>
      <c r="CX67" s="2434"/>
      <c r="CY67" s="2434"/>
      <c r="CZ67" s="2434"/>
      <c r="DA67" s="2434"/>
      <c r="DB67" s="2434"/>
      <c r="DC67" s="2434"/>
      <c r="DD67" s="2434"/>
      <c r="DE67" s="2434"/>
      <c r="DF67" s="2434"/>
      <c r="DG67" s="2434"/>
      <c r="DH67" s="2434"/>
      <c r="DI67" s="2434"/>
      <c r="DJ67" s="2434"/>
      <c r="DK67" s="2434"/>
      <c r="DL67" s="2434"/>
      <c r="DM67" s="2434"/>
      <c r="DN67" s="2434"/>
      <c r="DO67" s="2434"/>
      <c r="DP67" s="2434"/>
      <c r="DQ67" s="2434"/>
      <c r="DR67" s="2434"/>
      <c r="DS67" s="2434"/>
      <c r="DT67" s="2434"/>
      <c r="DU67" s="2434"/>
      <c r="DV67" s="2434"/>
      <c r="DW67" s="2434"/>
      <c r="DX67" s="2434"/>
      <c r="DY67" s="2434"/>
      <c r="DZ67" s="2434"/>
      <c r="EA67" s="2434"/>
      <c r="EB67" s="2434"/>
      <c r="EC67" s="2434"/>
      <c r="ED67" s="2434"/>
      <c r="EE67" s="2434"/>
      <c r="EF67" s="2434"/>
      <c r="EG67" s="2434"/>
      <c r="EH67" s="2434"/>
      <c r="EI67" s="2434"/>
      <c r="EJ67" s="2434"/>
      <c r="EK67" s="2434"/>
      <c r="EL67" s="2434"/>
      <c r="EM67" s="2434"/>
      <c r="EN67" s="2434"/>
      <c r="EO67" s="2434"/>
      <c r="EP67" s="2434"/>
      <c r="EQ67" s="2434"/>
      <c r="ER67" s="2434"/>
      <c r="ES67" s="2434"/>
      <c r="ET67" s="2434"/>
      <c r="EU67" s="2434"/>
      <c r="EV67" s="2434"/>
      <c r="EW67" s="2434"/>
      <c r="EX67" s="2434"/>
      <c r="EY67" s="2434"/>
      <c r="EZ67" s="2434"/>
      <c r="FA67" s="2434"/>
      <c r="FB67" s="2434"/>
      <c r="FC67" s="2434"/>
      <c r="FD67" s="2434"/>
      <c r="FE67" s="2434"/>
      <c r="FF67" s="2434"/>
      <c r="FG67" s="2434"/>
      <c r="FH67" s="2434"/>
      <c r="FI67" s="2434"/>
      <c r="FJ67" s="2434"/>
      <c r="FK67" s="2434"/>
      <c r="FL67" s="2434"/>
      <c r="FM67" s="2434"/>
      <c r="FN67" s="2434"/>
      <c r="FO67" s="2434"/>
      <c r="FP67" s="2434"/>
      <c r="FQ67" s="2434"/>
      <c r="FR67" s="2434"/>
      <c r="FS67" s="2434"/>
      <c r="FT67" s="2434"/>
      <c r="FU67" s="2434"/>
      <c r="FV67" s="2434"/>
      <c r="FW67" s="2434"/>
      <c r="FX67" s="2434"/>
      <c r="FY67" s="2434"/>
      <c r="FZ67" s="2434"/>
      <c r="GA67" s="2434"/>
      <c r="GB67" s="2434"/>
      <c r="GC67" s="2434"/>
      <c r="GD67" s="2434"/>
      <c r="GE67" s="2434"/>
      <c r="GF67" s="2434"/>
      <c r="GG67" s="2434"/>
      <c r="GH67" s="2434"/>
      <c r="GI67" s="2434"/>
      <c r="GJ67" s="2434"/>
      <c r="GK67" s="2434"/>
      <c r="GL67" s="2434"/>
      <c r="GM67" s="2434"/>
      <c r="GN67" s="2434"/>
      <c r="GO67" s="2434"/>
      <c r="GP67" s="2434"/>
      <c r="GQ67" s="2434"/>
      <c r="GR67" s="2434"/>
      <c r="GS67" s="2434"/>
      <c r="GT67" s="2434"/>
      <c r="GU67" s="2434"/>
      <c r="GV67" s="2434"/>
      <c r="GW67" s="2434"/>
      <c r="GX67" s="2434"/>
      <c r="GY67" s="2434"/>
      <c r="GZ67" s="2434"/>
      <c r="HA67" s="2434"/>
      <c r="HB67" s="2434"/>
      <c r="HC67" s="2434"/>
      <c r="HD67" s="2434"/>
      <c r="HE67" s="2434"/>
      <c r="HF67" s="2434"/>
      <c r="HG67" s="2434"/>
      <c r="HH67" s="2434"/>
      <c r="HI67" s="2434"/>
      <c r="HJ67" s="2434"/>
      <c r="HK67" s="2434"/>
      <c r="HL67" s="2434"/>
      <c r="HM67" s="2434"/>
      <c r="HN67" s="2434"/>
      <c r="HO67" s="2434"/>
      <c r="HP67" s="2434"/>
      <c r="HQ67" s="2434"/>
      <c r="HR67" s="2434"/>
      <c r="HS67" s="2434"/>
      <c r="HT67" s="2434"/>
      <c r="HU67" s="2434"/>
      <c r="HV67" s="2434"/>
      <c r="HW67" s="2434"/>
      <c r="HX67" s="2434"/>
      <c r="HY67" s="2434"/>
      <c r="HZ67" s="2434"/>
      <c r="IA67" s="2434"/>
      <c r="IB67" s="2434"/>
      <c r="IC67" s="2434"/>
      <c r="ID67" s="2434"/>
      <c r="IE67" s="2434"/>
      <c r="IF67" s="2434"/>
      <c r="IG67" s="2434"/>
    </row>
    <row r="68" spans="1:241">
      <c r="A68" s="2429" t="s">
        <v>1915</v>
      </c>
      <c r="B68" s="2430"/>
      <c r="C68" s="2430"/>
      <c r="D68" s="2431" t="s">
        <v>1433</v>
      </c>
      <c r="E68" s="2431" t="s">
        <v>1917</v>
      </c>
      <c r="F68" s="2431" t="s">
        <v>1918</v>
      </c>
      <c r="G68" s="2432"/>
      <c r="H68" s="2429"/>
      <c r="I68" s="2430"/>
      <c r="J68" s="2430"/>
      <c r="K68" s="2430"/>
      <c r="L68" s="2430"/>
      <c r="M68" s="2430"/>
      <c r="N68" s="2432"/>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c r="AS68" s="2434"/>
      <c r="AT68" s="2434"/>
      <c r="AU68" s="2434"/>
      <c r="AV68" s="2434"/>
      <c r="AW68" s="2434"/>
      <c r="AX68" s="2434"/>
      <c r="AY68" s="2434"/>
      <c r="AZ68" s="2434"/>
      <c r="BA68" s="2434"/>
      <c r="BB68" s="2434"/>
      <c r="BC68" s="2434"/>
      <c r="BD68" s="2434"/>
      <c r="BE68" s="2434"/>
      <c r="BF68" s="2434"/>
      <c r="BG68" s="2434"/>
      <c r="BH68" s="2434"/>
      <c r="BI68" s="2434"/>
      <c r="BJ68" s="2434"/>
      <c r="BK68" s="2434"/>
      <c r="BL68" s="2434"/>
      <c r="BM68" s="2434"/>
      <c r="BN68" s="2434"/>
      <c r="BO68" s="2434"/>
      <c r="BP68" s="2434"/>
      <c r="BQ68" s="2434"/>
      <c r="BR68" s="2434"/>
      <c r="BS68" s="2434"/>
      <c r="BT68" s="2434"/>
      <c r="BU68" s="2434"/>
      <c r="BV68" s="2434"/>
      <c r="BW68" s="2434"/>
      <c r="BX68" s="2434"/>
      <c r="BY68" s="2434"/>
      <c r="BZ68" s="2434"/>
      <c r="CA68" s="2434"/>
      <c r="CB68" s="2434"/>
      <c r="CC68" s="2434"/>
      <c r="CD68" s="2434"/>
      <c r="CE68" s="2434"/>
      <c r="CF68" s="2434"/>
      <c r="CG68" s="2434"/>
      <c r="CH68" s="2434"/>
      <c r="CI68" s="2434"/>
      <c r="CJ68" s="2434"/>
      <c r="CK68" s="2434"/>
      <c r="CL68" s="2434"/>
      <c r="CM68" s="2434"/>
      <c r="CN68" s="2434"/>
      <c r="CO68" s="2434"/>
      <c r="CP68" s="2434"/>
      <c r="CQ68" s="2434"/>
      <c r="CR68" s="2434"/>
      <c r="CS68" s="2434"/>
      <c r="CT68" s="2434"/>
      <c r="CU68" s="2434"/>
      <c r="CV68" s="2434"/>
      <c r="CW68" s="2434"/>
      <c r="CX68" s="2434"/>
      <c r="CY68" s="2434"/>
      <c r="CZ68" s="2434"/>
      <c r="DA68" s="2434"/>
      <c r="DB68" s="2434"/>
      <c r="DC68" s="2434"/>
      <c r="DD68" s="2434"/>
      <c r="DE68" s="2434"/>
      <c r="DF68" s="2434"/>
      <c r="DG68" s="2434"/>
      <c r="DH68" s="2434"/>
      <c r="DI68" s="2434"/>
      <c r="DJ68" s="2434"/>
      <c r="DK68" s="2434"/>
      <c r="DL68" s="2434"/>
      <c r="DM68" s="2434"/>
      <c r="DN68" s="2434"/>
      <c r="DO68" s="2434"/>
      <c r="DP68" s="2434"/>
      <c r="DQ68" s="2434"/>
      <c r="DR68" s="2434"/>
      <c r="DS68" s="2434"/>
      <c r="DT68" s="2434"/>
      <c r="DU68" s="2434"/>
      <c r="DV68" s="2434"/>
      <c r="DW68" s="2434"/>
      <c r="DX68" s="2434"/>
      <c r="DY68" s="2434"/>
      <c r="DZ68" s="2434"/>
      <c r="EA68" s="2434"/>
      <c r="EB68" s="2434"/>
      <c r="EC68" s="2434"/>
      <c r="ED68" s="2434"/>
      <c r="EE68" s="2434"/>
      <c r="EF68" s="2434"/>
      <c r="EG68" s="2434"/>
      <c r="EH68" s="2434"/>
      <c r="EI68" s="2434"/>
      <c r="EJ68" s="2434"/>
      <c r="EK68" s="2434"/>
      <c r="EL68" s="2434"/>
      <c r="EM68" s="2434"/>
      <c r="EN68" s="2434"/>
      <c r="EO68" s="2434"/>
      <c r="EP68" s="2434"/>
      <c r="EQ68" s="2434"/>
      <c r="ER68" s="2434"/>
      <c r="ES68" s="2434"/>
      <c r="ET68" s="2434"/>
      <c r="EU68" s="2434"/>
      <c r="EV68" s="2434"/>
      <c r="EW68" s="2434"/>
      <c r="EX68" s="2434"/>
      <c r="EY68" s="2434"/>
      <c r="EZ68" s="2434"/>
      <c r="FA68" s="2434"/>
      <c r="FB68" s="2434"/>
      <c r="FC68" s="2434"/>
      <c r="FD68" s="2434"/>
      <c r="FE68" s="2434"/>
      <c r="FF68" s="2434"/>
      <c r="FG68" s="2434"/>
      <c r="FH68" s="2434"/>
      <c r="FI68" s="2434"/>
      <c r="FJ68" s="2434"/>
      <c r="FK68" s="2434"/>
      <c r="FL68" s="2434"/>
      <c r="FM68" s="2434"/>
      <c r="FN68" s="2434"/>
      <c r="FO68" s="2434"/>
      <c r="FP68" s="2434"/>
      <c r="FQ68" s="2434"/>
      <c r="FR68" s="2434"/>
      <c r="FS68" s="2434"/>
      <c r="FT68" s="2434"/>
      <c r="FU68" s="2434"/>
      <c r="FV68" s="2434"/>
      <c r="FW68" s="2434"/>
      <c r="FX68" s="2434"/>
      <c r="FY68" s="2434"/>
      <c r="FZ68" s="2434"/>
      <c r="GA68" s="2434"/>
      <c r="GB68" s="2434"/>
      <c r="GC68" s="2434"/>
      <c r="GD68" s="2434"/>
      <c r="GE68" s="2434"/>
      <c r="GF68" s="2434"/>
      <c r="GG68" s="2434"/>
      <c r="GH68" s="2434"/>
      <c r="GI68" s="2434"/>
      <c r="GJ68" s="2434"/>
      <c r="GK68" s="2434"/>
      <c r="GL68" s="2434"/>
      <c r="GM68" s="2434"/>
      <c r="GN68" s="2434"/>
      <c r="GO68" s="2434"/>
      <c r="GP68" s="2434"/>
      <c r="GQ68" s="2434"/>
      <c r="GR68" s="2434"/>
      <c r="GS68" s="2434"/>
      <c r="GT68" s="2434"/>
      <c r="GU68" s="2434"/>
      <c r="GV68" s="2434"/>
      <c r="GW68" s="2434"/>
      <c r="GX68" s="2434"/>
      <c r="GY68" s="2434"/>
      <c r="GZ68" s="2434"/>
      <c r="HA68" s="2434"/>
      <c r="HB68" s="2434"/>
      <c r="HC68" s="2434"/>
      <c r="HD68" s="2434"/>
      <c r="HE68" s="2434"/>
      <c r="HF68" s="2434"/>
      <c r="HG68" s="2434"/>
      <c r="HH68" s="2434"/>
      <c r="HI68" s="2434"/>
      <c r="HJ68" s="2434"/>
      <c r="HK68" s="2434"/>
      <c r="HL68" s="2434"/>
      <c r="HM68" s="2434"/>
      <c r="HN68" s="2434"/>
      <c r="HO68" s="2434"/>
      <c r="HP68" s="2434"/>
      <c r="HQ68" s="2434"/>
      <c r="HR68" s="2434"/>
      <c r="HS68" s="2434"/>
      <c r="HT68" s="2434"/>
      <c r="HU68" s="2434"/>
      <c r="HV68" s="2434"/>
      <c r="HW68" s="2434"/>
      <c r="HX68" s="2434"/>
      <c r="HY68" s="2434"/>
      <c r="HZ68" s="2434"/>
      <c r="IA68" s="2434"/>
      <c r="IB68" s="2434"/>
      <c r="IC68" s="2434"/>
      <c r="ID68" s="2434"/>
      <c r="IE68" s="2434"/>
      <c r="IF68" s="2434"/>
      <c r="IG68" s="2434"/>
    </row>
    <row r="69" spans="1:241">
      <c r="A69" s="2435" t="str">
        <f>+'256257'!A2</f>
        <v xml:space="preserve"> Niagara Mohawk Power Corporation </v>
      </c>
      <c r="B69" s="2434"/>
      <c r="C69" s="2434"/>
      <c r="D69" s="2436" t="s">
        <v>5671</v>
      </c>
      <c r="E69" s="2436" t="s">
        <v>3535</v>
      </c>
      <c r="F69" s="2471"/>
      <c r="G69" s="2439"/>
      <c r="H69" s="2435"/>
      <c r="I69" s="2434"/>
      <c r="J69" s="2434"/>
      <c r="K69" s="2434"/>
      <c r="L69" s="2434"/>
      <c r="M69" s="2472"/>
      <c r="N69" s="2439"/>
      <c r="O69" s="2434"/>
      <c r="P69" s="2434"/>
      <c r="Q69" s="2434"/>
      <c r="R69" s="2434"/>
      <c r="S69" s="2434"/>
      <c r="T69" s="2434"/>
      <c r="U69" s="2434"/>
      <c r="V69" s="2434"/>
      <c r="W69" s="2434"/>
      <c r="X69" s="2434"/>
      <c r="Y69" s="2434"/>
      <c r="Z69" s="2434"/>
      <c r="AA69" s="2434"/>
      <c r="AB69" s="2434"/>
      <c r="AC69" s="2434"/>
      <c r="AD69" s="2434"/>
      <c r="AE69" s="2434"/>
      <c r="AF69" s="2434"/>
      <c r="AG69" s="2434"/>
      <c r="AH69" s="2434"/>
      <c r="AI69" s="2434"/>
      <c r="AJ69" s="2434"/>
      <c r="AK69" s="2434"/>
      <c r="AL69" s="2434"/>
      <c r="AM69" s="2434"/>
      <c r="AN69" s="2434"/>
      <c r="AO69" s="2434"/>
      <c r="AP69" s="2434"/>
      <c r="AQ69" s="2434"/>
      <c r="AR69" s="2434"/>
      <c r="AS69" s="2434"/>
      <c r="AT69" s="2434"/>
      <c r="AU69" s="2434"/>
      <c r="AV69" s="2434"/>
      <c r="AW69" s="2434"/>
      <c r="AX69" s="2434"/>
      <c r="AY69" s="2434"/>
      <c r="AZ69" s="2434"/>
      <c r="BA69" s="2434"/>
      <c r="BB69" s="2434"/>
      <c r="BC69" s="2434"/>
      <c r="BD69" s="2434"/>
      <c r="BE69" s="2434"/>
      <c r="BF69" s="2434"/>
      <c r="BG69" s="2434"/>
      <c r="BH69" s="2434"/>
      <c r="BI69" s="2434"/>
      <c r="BJ69" s="2434"/>
      <c r="BK69" s="2434"/>
      <c r="BL69" s="2434"/>
      <c r="BM69" s="2434"/>
      <c r="BN69" s="2434"/>
      <c r="BO69" s="2434"/>
      <c r="BP69" s="2434"/>
      <c r="BQ69" s="2434"/>
      <c r="BR69" s="2434"/>
      <c r="BS69" s="2434"/>
      <c r="BT69" s="2434"/>
      <c r="BU69" s="2434"/>
      <c r="BV69" s="2434"/>
      <c r="BW69" s="2434"/>
      <c r="BX69" s="2434"/>
      <c r="BY69" s="2434"/>
      <c r="BZ69" s="2434"/>
      <c r="CA69" s="2434"/>
      <c r="CB69" s="2434"/>
      <c r="CC69" s="2434"/>
      <c r="CD69" s="2434"/>
      <c r="CE69" s="2434"/>
      <c r="CF69" s="2434"/>
      <c r="CG69" s="2434"/>
      <c r="CH69" s="2434"/>
      <c r="CI69" s="2434"/>
      <c r="CJ69" s="2434"/>
      <c r="CK69" s="2434"/>
      <c r="CL69" s="2434"/>
      <c r="CM69" s="2434"/>
      <c r="CN69" s="2434"/>
      <c r="CO69" s="2434"/>
      <c r="CP69" s="2434"/>
      <c r="CQ69" s="2434"/>
      <c r="CR69" s="2434"/>
      <c r="CS69" s="2434"/>
      <c r="CT69" s="2434"/>
      <c r="CU69" s="2434"/>
      <c r="CV69" s="2434"/>
      <c r="CW69" s="2434"/>
      <c r="CX69" s="2434"/>
      <c r="CY69" s="2434"/>
      <c r="CZ69" s="2434"/>
      <c r="DA69" s="2434"/>
      <c r="DB69" s="2434"/>
      <c r="DC69" s="2434"/>
      <c r="DD69" s="2434"/>
      <c r="DE69" s="2434"/>
      <c r="DF69" s="2434"/>
      <c r="DG69" s="2434"/>
      <c r="DH69" s="2434"/>
      <c r="DI69" s="2434"/>
      <c r="DJ69" s="2434"/>
      <c r="DK69" s="2434"/>
      <c r="DL69" s="2434"/>
      <c r="DM69" s="2434"/>
      <c r="DN69" s="2434"/>
      <c r="DO69" s="2434"/>
      <c r="DP69" s="2434"/>
      <c r="DQ69" s="2434"/>
      <c r="DR69" s="2434"/>
      <c r="DS69" s="2434"/>
      <c r="DT69" s="2434"/>
      <c r="DU69" s="2434"/>
      <c r="DV69" s="2434"/>
      <c r="DW69" s="2434"/>
      <c r="DX69" s="2434"/>
      <c r="DY69" s="2434"/>
      <c r="DZ69" s="2434"/>
      <c r="EA69" s="2434"/>
      <c r="EB69" s="2434"/>
      <c r="EC69" s="2434"/>
      <c r="ED69" s="2434"/>
      <c r="EE69" s="2434"/>
      <c r="EF69" s="2434"/>
      <c r="EG69" s="2434"/>
      <c r="EH69" s="2434"/>
      <c r="EI69" s="2434"/>
      <c r="EJ69" s="2434"/>
      <c r="EK69" s="2434"/>
      <c r="EL69" s="2434"/>
      <c r="EM69" s="2434"/>
      <c r="EN69" s="2434"/>
      <c r="EO69" s="2434"/>
      <c r="EP69" s="2434"/>
      <c r="EQ69" s="2434"/>
      <c r="ER69" s="2434"/>
      <c r="ES69" s="2434"/>
      <c r="ET69" s="2434"/>
      <c r="EU69" s="2434"/>
      <c r="EV69" s="2434"/>
      <c r="EW69" s="2434"/>
      <c r="EX69" s="2434"/>
      <c r="EY69" s="2434"/>
      <c r="EZ69" s="2434"/>
      <c r="FA69" s="2434"/>
      <c r="FB69" s="2434"/>
      <c r="FC69" s="2434"/>
      <c r="FD69" s="2434"/>
      <c r="FE69" s="2434"/>
      <c r="FF69" s="2434"/>
      <c r="FG69" s="2434"/>
      <c r="FH69" s="2434"/>
      <c r="FI69" s="2434"/>
      <c r="FJ69" s="2434"/>
      <c r="FK69" s="2434"/>
      <c r="FL69" s="2434"/>
      <c r="FM69" s="2434"/>
      <c r="FN69" s="2434"/>
      <c r="FO69" s="2434"/>
      <c r="FP69" s="2434"/>
      <c r="FQ69" s="2434"/>
      <c r="FR69" s="2434"/>
      <c r="FS69" s="2434"/>
      <c r="FT69" s="2434"/>
      <c r="FU69" s="2434"/>
      <c r="FV69" s="2434"/>
      <c r="FW69" s="2434"/>
      <c r="FX69" s="2434"/>
      <c r="FY69" s="2434"/>
      <c r="FZ69" s="2434"/>
      <c r="GA69" s="2434"/>
      <c r="GB69" s="2434"/>
      <c r="GC69" s="2434"/>
      <c r="GD69" s="2434"/>
      <c r="GE69" s="2434"/>
      <c r="GF69" s="2434"/>
      <c r="GG69" s="2434"/>
      <c r="GH69" s="2434"/>
      <c r="GI69" s="2434"/>
      <c r="GJ69" s="2434"/>
      <c r="GK69" s="2434"/>
      <c r="GL69" s="2434"/>
      <c r="GM69" s="2434"/>
      <c r="GN69" s="2434"/>
      <c r="GO69" s="2434"/>
      <c r="GP69" s="2434"/>
      <c r="GQ69" s="2434"/>
      <c r="GR69" s="2434"/>
      <c r="GS69" s="2434"/>
      <c r="GT69" s="2434"/>
      <c r="GU69" s="2434"/>
      <c r="GV69" s="2434"/>
      <c r="GW69" s="2434"/>
      <c r="GX69" s="2434"/>
      <c r="GY69" s="2434"/>
      <c r="GZ69" s="2434"/>
      <c r="HA69" s="2434"/>
      <c r="HB69" s="2434"/>
      <c r="HC69" s="2434"/>
      <c r="HD69" s="2434"/>
      <c r="HE69" s="2434"/>
      <c r="HF69" s="2434"/>
      <c r="HG69" s="2434"/>
      <c r="HH69" s="2434"/>
      <c r="HI69" s="2434"/>
      <c r="HJ69" s="2434"/>
      <c r="HK69" s="2434"/>
      <c r="HL69" s="2434"/>
      <c r="HM69" s="2434"/>
      <c r="HN69" s="2434"/>
      <c r="HO69" s="2434"/>
      <c r="HP69" s="2434"/>
      <c r="HQ69" s="2434"/>
      <c r="HR69" s="2434"/>
      <c r="HS69" s="2434"/>
      <c r="HT69" s="2434"/>
      <c r="HU69" s="2434"/>
      <c r="HV69" s="2434"/>
      <c r="HW69" s="2434"/>
      <c r="HX69" s="2434"/>
      <c r="HY69" s="2434"/>
      <c r="HZ69" s="2434"/>
      <c r="IA69" s="2434"/>
      <c r="IB69" s="2434"/>
      <c r="IC69" s="2434"/>
      <c r="ID69" s="2434"/>
      <c r="IE69" s="2434"/>
      <c r="IF69" s="2434"/>
      <c r="IG69" s="2434"/>
    </row>
    <row r="70" spans="1:241">
      <c r="A70" s="2435"/>
      <c r="B70" s="2434"/>
      <c r="C70" s="2434"/>
      <c r="D70" s="2436" t="s">
        <v>5598</v>
      </c>
      <c r="E70" s="2473" t="str">
        <f>+'256257'!D3</f>
        <v>June 1, 2015</v>
      </c>
      <c r="F70" s="2438" t="str">
        <f>+'256257'!E3</f>
        <v>December 31, 2014</v>
      </c>
      <c r="G70" s="2439"/>
      <c r="H70" s="2461"/>
      <c r="I70" s="2434"/>
      <c r="J70" s="2161"/>
      <c r="K70" s="2161"/>
      <c r="L70" s="2474"/>
      <c r="M70" s="2434"/>
      <c r="N70" s="2439"/>
      <c r="O70" s="2428"/>
      <c r="P70" s="2428"/>
      <c r="Q70" s="2428"/>
      <c r="R70" s="2428"/>
      <c r="S70" s="2428"/>
      <c r="T70" s="2428"/>
      <c r="U70" s="2428"/>
      <c r="V70" s="2428"/>
      <c r="W70" s="2428"/>
      <c r="X70" s="2428"/>
      <c r="Y70" s="2428"/>
      <c r="Z70" s="2428"/>
      <c r="AA70" s="2428"/>
      <c r="AB70" s="2428"/>
      <c r="AC70" s="2428"/>
      <c r="AD70" s="2428"/>
      <c r="AE70" s="2428"/>
      <c r="AF70" s="2428"/>
      <c r="AG70" s="2428"/>
      <c r="AH70" s="2428"/>
      <c r="AI70" s="2428"/>
      <c r="AJ70" s="2428"/>
      <c r="AK70" s="2428"/>
      <c r="AL70" s="2428"/>
      <c r="AM70" s="2428"/>
      <c r="AN70" s="2428"/>
      <c r="AO70" s="2428"/>
      <c r="AP70" s="2428"/>
      <c r="AQ70" s="2428"/>
      <c r="AR70" s="2428"/>
      <c r="AS70" s="2428"/>
      <c r="AT70" s="2428"/>
      <c r="AU70" s="2428"/>
      <c r="AV70" s="2428"/>
      <c r="AW70" s="2428"/>
      <c r="AX70" s="2428"/>
      <c r="AY70" s="2428"/>
      <c r="AZ70" s="2428"/>
      <c r="BA70" s="2428"/>
      <c r="BB70" s="2428"/>
      <c r="BC70" s="2428"/>
      <c r="BD70" s="2428"/>
      <c r="BE70" s="2428"/>
      <c r="BF70" s="2428"/>
      <c r="BG70" s="2428"/>
      <c r="BH70" s="2428"/>
      <c r="BI70" s="2428"/>
      <c r="BJ70" s="2428"/>
      <c r="BK70" s="2428"/>
      <c r="BL70" s="2428"/>
      <c r="BM70" s="2428"/>
      <c r="BN70" s="2428"/>
      <c r="BO70" s="2428"/>
      <c r="BP70" s="2428"/>
      <c r="BQ70" s="2428"/>
      <c r="BR70" s="2428"/>
      <c r="BS70" s="2428"/>
      <c r="BT70" s="2428"/>
      <c r="BU70" s="2428"/>
      <c r="BV70" s="2428"/>
      <c r="BW70" s="2428"/>
      <c r="BX70" s="2428"/>
      <c r="BY70" s="2428"/>
      <c r="BZ70" s="2428"/>
      <c r="CA70" s="2428"/>
      <c r="CB70" s="2428"/>
      <c r="CC70" s="2428"/>
      <c r="CD70" s="2428"/>
      <c r="CE70" s="2428"/>
      <c r="CF70" s="2428"/>
      <c r="CG70" s="2428"/>
      <c r="CH70" s="2428"/>
      <c r="CI70" s="2428"/>
      <c r="CJ70" s="2428"/>
      <c r="CK70" s="2428"/>
      <c r="CL70" s="2428"/>
      <c r="CM70" s="2428"/>
      <c r="CN70" s="2428"/>
      <c r="CO70" s="2428"/>
      <c r="CP70" s="2428"/>
      <c r="CQ70" s="2428"/>
      <c r="CR70" s="2428"/>
      <c r="CS70" s="2428"/>
      <c r="CT70" s="2428"/>
      <c r="CU70" s="2428"/>
      <c r="CV70" s="2428"/>
      <c r="CW70" s="2428"/>
      <c r="CX70" s="2428"/>
      <c r="CY70" s="2428"/>
      <c r="CZ70" s="2428"/>
      <c r="DA70" s="2428"/>
      <c r="DB70" s="2428"/>
      <c r="DC70" s="2428"/>
      <c r="DD70" s="2428"/>
      <c r="DE70" s="2428"/>
      <c r="DF70" s="2428"/>
      <c r="DG70" s="2428"/>
      <c r="DH70" s="2428"/>
      <c r="DI70" s="2428"/>
      <c r="DJ70" s="2428"/>
      <c r="DK70" s="2428"/>
      <c r="DL70" s="2428"/>
      <c r="DM70" s="2428"/>
      <c r="DN70" s="2428"/>
      <c r="DO70" s="2428"/>
      <c r="DP70" s="2428"/>
      <c r="DQ70" s="2428"/>
      <c r="DR70" s="2428"/>
      <c r="DS70" s="2428"/>
      <c r="DT70" s="2428"/>
      <c r="DU70" s="2428"/>
      <c r="DV70" s="2428"/>
      <c r="DW70" s="2428"/>
      <c r="DX70" s="2428"/>
      <c r="DY70" s="2428"/>
      <c r="DZ70" s="2428"/>
      <c r="EA70" s="2428"/>
      <c r="EB70" s="2428"/>
      <c r="EC70" s="2428"/>
      <c r="ED70" s="2428"/>
      <c r="EE70" s="2428"/>
      <c r="EF70" s="2428"/>
      <c r="EG70" s="2428"/>
      <c r="EH70" s="2428"/>
      <c r="EI70" s="2428"/>
      <c r="EJ70" s="2428"/>
      <c r="EK70" s="2428"/>
      <c r="EL70" s="2428"/>
      <c r="EM70" s="2428"/>
      <c r="EN70" s="2428"/>
      <c r="EO70" s="2428"/>
      <c r="EP70" s="2428"/>
      <c r="EQ70" s="2428"/>
      <c r="ER70" s="2428"/>
      <c r="ES70" s="2428"/>
      <c r="ET70" s="2428"/>
      <c r="EU70" s="2428"/>
      <c r="EV70" s="2428"/>
      <c r="EW70" s="2428"/>
      <c r="EX70" s="2428"/>
      <c r="EY70" s="2428"/>
      <c r="EZ70" s="2428"/>
      <c r="FA70" s="2428"/>
      <c r="FB70" s="2428"/>
      <c r="FC70" s="2428"/>
      <c r="FD70" s="2428"/>
      <c r="FE70" s="2428"/>
      <c r="FF70" s="2428"/>
      <c r="FG70" s="2428"/>
      <c r="FH70" s="2428"/>
      <c r="FI70" s="2428"/>
      <c r="FJ70" s="2428"/>
      <c r="FK70" s="2428"/>
      <c r="FL70" s="2428"/>
      <c r="FM70" s="2428"/>
      <c r="FN70" s="2428"/>
      <c r="FO70" s="2428"/>
      <c r="FP70" s="2428"/>
      <c r="FQ70" s="2428"/>
      <c r="FR70" s="2428"/>
      <c r="FS70" s="2428"/>
      <c r="FT70" s="2428"/>
      <c r="FU70" s="2428"/>
      <c r="FV70" s="2428"/>
      <c r="FW70" s="2428"/>
      <c r="FX70" s="2428"/>
      <c r="FY70" s="2428"/>
      <c r="FZ70" s="2428"/>
      <c r="GA70" s="2428"/>
      <c r="GB70" s="2428"/>
      <c r="GC70" s="2428"/>
      <c r="GD70" s="2428"/>
      <c r="GE70" s="2428"/>
      <c r="GF70" s="2428"/>
      <c r="GG70" s="2428"/>
      <c r="GH70" s="2428"/>
      <c r="GI70" s="2428"/>
      <c r="GJ70" s="2428"/>
      <c r="GK70" s="2428"/>
      <c r="GL70" s="2428"/>
      <c r="GM70" s="2428"/>
      <c r="GN70" s="2428"/>
      <c r="GO70" s="2428"/>
      <c r="GP70" s="2428"/>
      <c r="GQ70" s="2428"/>
      <c r="GR70" s="2428"/>
      <c r="GS70" s="2428"/>
      <c r="GT70" s="2428"/>
      <c r="GU70" s="2428"/>
      <c r="GV70" s="2428"/>
      <c r="GW70" s="2428"/>
      <c r="GX70" s="2428"/>
      <c r="GY70" s="2428"/>
      <c r="GZ70" s="2428"/>
      <c r="HA70" s="2428"/>
      <c r="HB70" s="2428"/>
      <c r="HC70" s="2428"/>
      <c r="HD70" s="2428"/>
      <c r="HE70" s="2428"/>
      <c r="HF70" s="2428"/>
      <c r="HG70" s="2428"/>
      <c r="HH70" s="2428"/>
      <c r="HI70" s="2428"/>
      <c r="HJ70" s="2428"/>
      <c r="HK70" s="2428"/>
      <c r="HL70" s="2428"/>
      <c r="HM70" s="2428"/>
      <c r="HN70" s="2428"/>
      <c r="HO70" s="2428"/>
      <c r="HP70" s="2428"/>
      <c r="HQ70" s="2428"/>
      <c r="HR70" s="2428"/>
      <c r="HS70" s="2428"/>
      <c r="HT70" s="2428"/>
      <c r="HU70" s="2428"/>
      <c r="HV70" s="2428"/>
      <c r="HW70" s="2428"/>
      <c r="HX70" s="2428"/>
      <c r="HY70" s="2428"/>
      <c r="HZ70" s="2428"/>
      <c r="IA70" s="2428"/>
      <c r="IB70" s="2428"/>
      <c r="IC70" s="2428"/>
      <c r="ID70" s="2428"/>
      <c r="IE70" s="2428"/>
      <c r="IF70" s="2428"/>
      <c r="IG70" s="2428"/>
    </row>
    <row r="71" spans="1:241">
      <c r="A71" s="2442" t="s">
        <v>468</v>
      </c>
      <c r="B71" s="2443"/>
      <c r="C71" s="2443"/>
      <c r="D71" s="2443"/>
      <c r="E71" s="2443"/>
      <c r="F71" s="2443"/>
      <c r="G71" s="2444"/>
      <c r="H71" s="2461"/>
      <c r="I71" s="2434"/>
      <c r="J71" s="2161"/>
      <c r="K71" s="2161"/>
      <c r="L71" s="2434"/>
      <c r="M71" s="2434"/>
      <c r="N71" s="2439"/>
      <c r="O71" s="2428"/>
      <c r="P71" s="2428"/>
      <c r="Q71" s="2428"/>
      <c r="R71" s="2428"/>
      <c r="S71" s="2428"/>
      <c r="T71" s="2428"/>
      <c r="U71" s="2428"/>
      <c r="V71" s="2428"/>
      <c r="W71" s="2428"/>
      <c r="X71" s="2428"/>
      <c r="Y71" s="2428"/>
      <c r="Z71" s="2428"/>
      <c r="AA71" s="2428"/>
      <c r="AB71" s="2428"/>
      <c r="AC71" s="2428"/>
      <c r="AD71" s="2428"/>
      <c r="AE71" s="2428"/>
      <c r="AF71" s="2428"/>
      <c r="AG71" s="2428"/>
      <c r="AH71" s="2428"/>
      <c r="AI71" s="2428"/>
      <c r="AJ71" s="2428"/>
      <c r="AK71" s="2428"/>
      <c r="AL71" s="2428"/>
      <c r="AM71" s="2428"/>
      <c r="AN71" s="2428"/>
      <c r="AO71" s="2428"/>
      <c r="AP71" s="2428"/>
      <c r="AQ71" s="2428"/>
      <c r="AR71" s="2428"/>
      <c r="AS71" s="2428"/>
      <c r="AT71" s="2428"/>
      <c r="AU71" s="2428"/>
      <c r="AV71" s="2428"/>
      <c r="AW71" s="2428"/>
      <c r="AX71" s="2428"/>
      <c r="AY71" s="2428"/>
      <c r="AZ71" s="2428"/>
      <c r="BA71" s="2428"/>
      <c r="BB71" s="2428"/>
      <c r="BC71" s="2428"/>
      <c r="BD71" s="2428"/>
      <c r="BE71" s="2428"/>
      <c r="BF71" s="2428"/>
      <c r="BG71" s="2428"/>
      <c r="BH71" s="2428"/>
      <c r="BI71" s="2428"/>
      <c r="BJ71" s="2428"/>
      <c r="BK71" s="2428"/>
      <c r="BL71" s="2428"/>
      <c r="BM71" s="2428"/>
      <c r="BN71" s="2428"/>
      <c r="BO71" s="2428"/>
      <c r="BP71" s="2428"/>
      <c r="BQ71" s="2428"/>
      <c r="BR71" s="2428"/>
      <c r="BS71" s="2428"/>
      <c r="BT71" s="2428"/>
      <c r="BU71" s="2428"/>
      <c r="BV71" s="2428"/>
      <c r="BW71" s="2428"/>
      <c r="BX71" s="2428"/>
      <c r="BY71" s="2428"/>
      <c r="BZ71" s="2428"/>
      <c r="CA71" s="2428"/>
      <c r="CB71" s="2428"/>
      <c r="CC71" s="2428"/>
      <c r="CD71" s="2428"/>
      <c r="CE71" s="2428"/>
      <c r="CF71" s="2428"/>
      <c r="CG71" s="2428"/>
      <c r="CH71" s="2428"/>
      <c r="CI71" s="2428"/>
      <c r="CJ71" s="2428"/>
      <c r="CK71" s="2428"/>
      <c r="CL71" s="2428"/>
      <c r="CM71" s="2428"/>
      <c r="CN71" s="2428"/>
      <c r="CO71" s="2428"/>
      <c r="CP71" s="2428"/>
      <c r="CQ71" s="2428"/>
      <c r="CR71" s="2428"/>
      <c r="CS71" s="2428"/>
      <c r="CT71" s="2428"/>
      <c r="CU71" s="2428"/>
      <c r="CV71" s="2428"/>
      <c r="CW71" s="2428"/>
      <c r="CX71" s="2428"/>
      <c r="CY71" s="2428"/>
      <c r="CZ71" s="2428"/>
      <c r="DA71" s="2428"/>
      <c r="DB71" s="2428"/>
      <c r="DC71" s="2428"/>
      <c r="DD71" s="2428"/>
      <c r="DE71" s="2428"/>
      <c r="DF71" s="2428"/>
      <c r="DG71" s="2428"/>
      <c r="DH71" s="2428"/>
      <c r="DI71" s="2428"/>
      <c r="DJ71" s="2428"/>
      <c r="DK71" s="2428"/>
      <c r="DL71" s="2428"/>
      <c r="DM71" s="2428"/>
      <c r="DN71" s="2428"/>
      <c r="DO71" s="2428"/>
      <c r="DP71" s="2428"/>
      <c r="DQ71" s="2428"/>
      <c r="DR71" s="2428"/>
      <c r="DS71" s="2428"/>
      <c r="DT71" s="2428"/>
      <c r="DU71" s="2428"/>
      <c r="DV71" s="2428"/>
      <c r="DW71" s="2428"/>
      <c r="DX71" s="2428"/>
      <c r="DY71" s="2428"/>
      <c r="DZ71" s="2428"/>
      <c r="EA71" s="2428"/>
      <c r="EB71" s="2428"/>
      <c r="EC71" s="2428"/>
      <c r="ED71" s="2428"/>
      <c r="EE71" s="2428"/>
      <c r="EF71" s="2428"/>
      <c r="EG71" s="2428"/>
      <c r="EH71" s="2428"/>
      <c r="EI71" s="2428"/>
      <c r="EJ71" s="2428"/>
      <c r="EK71" s="2428"/>
      <c r="EL71" s="2428"/>
      <c r="EM71" s="2428"/>
      <c r="EN71" s="2428"/>
      <c r="EO71" s="2428"/>
      <c r="EP71" s="2428"/>
      <c r="EQ71" s="2428"/>
      <c r="ER71" s="2428"/>
      <c r="ES71" s="2428"/>
      <c r="ET71" s="2428"/>
      <c r="EU71" s="2428"/>
      <c r="EV71" s="2428"/>
      <c r="EW71" s="2428"/>
      <c r="EX71" s="2428"/>
      <c r="EY71" s="2428"/>
      <c r="EZ71" s="2428"/>
      <c r="FA71" s="2428"/>
      <c r="FB71" s="2428"/>
      <c r="FC71" s="2428"/>
      <c r="FD71" s="2428"/>
      <c r="FE71" s="2428"/>
      <c r="FF71" s="2428"/>
      <c r="FG71" s="2428"/>
      <c r="FH71" s="2428"/>
      <c r="FI71" s="2428"/>
      <c r="FJ71" s="2428"/>
      <c r="FK71" s="2428"/>
      <c r="FL71" s="2428"/>
      <c r="FM71" s="2428"/>
      <c r="FN71" s="2428"/>
      <c r="FO71" s="2428"/>
      <c r="FP71" s="2428"/>
      <c r="FQ71" s="2428"/>
      <c r="FR71" s="2428"/>
      <c r="FS71" s="2428"/>
      <c r="FT71" s="2428"/>
      <c r="FU71" s="2428"/>
      <c r="FV71" s="2428"/>
      <c r="FW71" s="2428"/>
      <c r="FX71" s="2428"/>
      <c r="FY71" s="2428"/>
      <c r="FZ71" s="2428"/>
      <c r="GA71" s="2428"/>
      <c r="GB71" s="2428"/>
      <c r="GC71" s="2428"/>
      <c r="GD71" s="2428"/>
      <c r="GE71" s="2428"/>
      <c r="GF71" s="2428"/>
      <c r="GG71" s="2428"/>
      <c r="GH71" s="2428"/>
      <c r="GI71" s="2428"/>
      <c r="GJ71" s="2428"/>
      <c r="GK71" s="2428"/>
      <c r="GL71" s="2428"/>
      <c r="GM71" s="2428"/>
      <c r="GN71" s="2428"/>
      <c r="GO71" s="2428"/>
      <c r="GP71" s="2428"/>
      <c r="GQ71" s="2428"/>
      <c r="GR71" s="2428"/>
      <c r="GS71" s="2428"/>
      <c r="GT71" s="2428"/>
      <c r="GU71" s="2428"/>
      <c r="GV71" s="2428"/>
      <c r="GW71" s="2428"/>
      <c r="GX71" s="2428"/>
      <c r="GY71" s="2428"/>
      <c r="GZ71" s="2428"/>
      <c r="HA71" s="2428"/>
      <c r="HB71" s="2428"/>
      <c r="HC71" s="2428"/>
      <c r="HD71" s="2428"/>
      <c r="HE71" s="2428"/>
      <c r="HF71" s="2428"/>
      <c r="HG71" s="2428"/>
      <c r="HH71" s="2428"/>
      <c r="HI71" s="2428"/>
      <c r="HJ71" s="2428"/>
      <c r="HK71" s="2428"/>
      <c r="HL71" s="2428"/>
      <c r="HM71" s="2428"/>
      <c r="HN71" s="2428"/>
      <c r="HO71" s="2428"/>
      <c r="HP71" s="2428"/>
      <c r="HQ71" s="2428"/>
      <c r="HR71" s="2428"/>
      <c r="HS71" s="2428"/>
      <c r="HT71" s="2428"/>
      <c r="HU71" s="2428"/>
      <c r="HV71" s="2428"/>
      <c r="HW71" s="2428"/>
      <c r="HX71" s="2428"/>
      <c r="HY71" s="2428"/>
      <c r="HZ71" s="2428"/>
      <c r="IA71" s="2428"/>
      <c r="IB71" s="2428"/>
      <c r="IC71" s="2428"/>
      <c r="ID71" s="2428"/>
      <c r="IE71" s="2428"/>
      <c r="IF71" s="2428"/>
      <c r="IG71" s="2428"/>
    </row>
    <row r="72" spans="1:241">
      <c r="A72" s="2442" t="s">
        <v>490</v>
      </c>
      <c r="B72" s="2443"/>
      <c r="C72" s="2443"/>
      <c r="D72" s="2443"/>
      <c r="E72" s="2443"/>
      <c r="F72" s="2443"/>
      <c r="G72" s="2444"/>
      <c r="H72" s="2435"/>
      <c r="I72" s="2434"/>
      <c r="J72" s="2434"/>
      <c r="K72" s="2532"/>
      <c r="L72" s="2434"/>
      <c r="M72" s="2434"/>
      <c r="N72" s="2439"/>
      <c r="O72" s="2428"/>
      <c r="P72" s="2428"/>
      <c r="Q72" s="2428"/>
      <c r="R72" s="2428"/>
      <c r="S72" s="2428"/>
      <c r="T72" s="2428"/>
      <c r="U72" s="2428"/>
      <c r="V72" s="2428"/>
      <c r="W72" s="2428"/>
      <c r="X72" s="2428"/>
      <c r="Y72" s="2428"/>
      <c r="Z72" s="2428"/>
      <c r="AA72" s="2428"/>
      <c r="AB72" s="2428"/>
      <c r="AC72" s="2428"/>
      <c r="AD72" s="2428"/>
      <c r="AE72" s="2428"/>
      <c r="AF72" s="2428"/>
      <c r="AG72" s="2428"/>
      <c r="AH72" s="2428"/>
      <c r="AI72" s="2428"/>
      <c r="AJ72" s="2428"/>
      <c r="AK72" s="2428"/>
      <c r="AL72" s="2428"/>
      <c r="AM72" s="2428"/>
      <c r="AN72" s="2428"/>
      <c r="AO72" s="2428"/>
      <c r="AP72" s="2428"/>
      <c r="AQ72" s="2428"/>
      <c r="AR72" s="2428"/>
      <c r="AS72" s="2428"/>
      <c r="AT72" s="2428"/>
      <c r="AU72" s="2428"/>
      <c r="AV72" s="2428"/>
      <c r="AW72" s="2428"/>
      <c r="AX72" s="2428"/>
      <c r="AY72" s="2428"/>
      <c r="AZ72" s="2428"/>
      <c r="BA72" s="2428"/>
      <c r="BB72" s="2428"/>
      <c r="BC72" s="2428"/>
      <c r="BD72" s="2428"/>
      <c r="BE72" s="2428"/>
      <c r="BF72" s="2428"/>
      <c r="BG72" s="2428"/>
      <c r="BH72" s="2428"/>
      <c r="BI72" s="2428"/>
      <c r="BJ72" s="2428"/>
      <c r="BK72" s="2428"/>
      <c r="BL72" s="2428"/>
      <c r="BM72" s="2428"/>
      <c r="BN72" s="2428"/>
      <c r="BO72" s="2428"/>
      <c r="BP72" s="2428"/>
      <c r="BQ72" s="2428"/>
      <c r="BR72" s="2428"/>
      <c r="BS72" s="2428"/>
      <c r="BT72" s="2428"/>
      <c r="BU72" s="2428"/>
      <c r="BV72" s="2428"/>
      <c r="BW72" s="2428"/>
      <c r="BX72" s="2428"/>
      <c r="BY72" s="2428"/>
      <c r="BZ72" s="2428"/>
      <c r="CA72" s="2428"/>
      <c r="CB72" s="2428"/>
      <c r="CC72" s="2428"/>
      <c r="CD72" s="2428"/>
      <c r="CE72" s="2428"/>
      <c r="CF72" s="2428"/>
      <c r="CG72" s="2428"/>
      <c r="CH72" s="2428"/>
      <c r="CI72" s="2428"/>
      <c r="CJ72" s="2428"/>
      <c r="CK72" s="2428"/>
      <c r="CL72" s="2428"/>
      <c r="CM72" s="2428"/>
      <c r="CN72" s="2428"/>
      <c r="CO72" s="2428"/>
      <c r="CP72" s="2428"/>
      <c r="CQ72" s="2428"/>
      <c r="CR72" s="2428"/>
      <c r="CS72" s="2428"/>
      <c r="CT72" s="2428"/>
      <c r="CU72" s="2428"/>
      <c r="CV72" s="2428"/>
      <c r="CW72" s="2428"/>
      <c r="CX72" s="2428"/>
      <c r="CY72" s="2428"/>
      <c r="CZ72" s="2428"/>
      <c r="DA72" s="2428"/>
      <c r="DB72" s="2428"/>
      <c r="DC72" s="2428"/>
      <c r="DD72" s="2428"/>
      <c r="DE72" s="2428"/>
      <c r="DF72" s="2428"/>
      <c r="DG72" s="2428"/>
      <c r="DH72" s="2428"/>
      <c r="DI72" s="2428"/>
      <c r="DJ72" s="2428"/>
      <c r="DK72" s="2428"/>
      <c r="DL72" s="2428"/>
      <c r="DM72" s="2428"/>
      <c r="DN72" s="2428"/>
      <c r="DO72" s="2428"/>
      <c r="DP72" s="2428"/>
      <c r="DQ72" s="2428"/>
      <c r="DR72" s="2428"/>
      <c r="DS72" s="2428"/>
      <c r="DT72" s="2428"/>
      <c r="DU72" s="2428"/>
      <c r="DV72" s="2428"/>
      <c r="DW72" s="2428"/>
      <c r="DX72" s="2428"/>
      <c r="DY72" s="2428"/>
      <c r="DZ72" s="2428"/>
      <c r="EA72" s="2428"/>
      <c r="EB72" s="2428"/>
      <c r="EC72" s="2428"/>
      <c r="ED72" s="2428"/>
      <c r="EE72" s="2428"/>
      <c r="EF72" s="2428"/>
      <c r="EG72" s="2428"/>
      <c r="EH72" s="2428"/>
      <c r="EI72" s="2428"/>
      <c r="EJ72" s="2428"/>
      <c r="EK72" s="2428"/>
      <c r="EL72" s="2428"/>
      <c r="EM72" s="2428"/>
      <c r="EN72" s="2428"/>
      <c r="EO72" s="2428"/>
      <c r="EP72" s="2428"/>
      <c r="EQ72" s="2428"/>
      <c r="ER72" s="2428"/>
      <c r="ES72" s="2428"/>
      <c r="ET72" s="2428"/>
      <c r="EU72" s="2428"/>
      <c r="EV72" s="2428"/>
      <c r="EW72" s="2428"/>
      <c r="EX72" s="2428"/>
      <c r="EY72" s="2428"/>
      <c r="EZ72" s="2428"/>
      <c r="FA72" s="2428"/>
      <c r="FB72" s="2428"/>
      <c r="FC72" s="2428"/>
      <c r="FD72" s="2428"/>
      <c r="FE72" s="2428"/>
      <c r="FF72" s="2428"/>
      <c r="FG72" s="2428"/>
      <c r="FH72" s="2428"/>
      <c r="FI72" s="2428"/>
      <c r="FJ72" s="2428"/>
      <c r="FK72" s="2428"/>
      <c r="FL72" s="2428"/>
      <c r="FM72" s="2428"/>
      <c r="FN72" s="2428"/>
      <c r="FO72" s="2428"/>
      <c r="FP72" s="2428"/>
      <c r="FQ72" s="2428"/>
      <c r="FR72" s="2428"/>
      <c r="FS72" s="2428"/>
      <c r="FT72" s="2428"/>
      <c r="FU72" s="2428"/>
      <c r="FV72" s="2428"/>
      <c r="FW72" s="2428"/>
      <c r="FX72" s="2428"/>
      <c r="FY72" s="2428"/>
      <c r="FZ72" s="2428"/>
      <c r="GA72" s="2428"/>
      <c r="GB72" s="2428"/>
      <c r="GC72" s="2428"/>
      <c r="GD72" s="2428"/>
      <c r="GE72" s="2428"/>
      <c r="GF72" s="2428"/>
      <c r="GG72" s="2428"/>
      <c r="GH72" s="2428"/>
      <c r="GI72" s="2428"/>
      <c r="GJ72" s="2428"/>
      <c r="GK72" s="2428"/>
      <c r="GL72" s="2428"/>
      <c r="GM72" s="2428"/>
      <c r="GN72" s="2428"/>
      <c r="GO72" s="2428"/>
      <c r="GP72" s="2428"/>
      <c r="GQ72" s="2428"/>
      <c r="GR72" s="2428"/>
      <c r="GS72" s="2428"/>
      <c r="GT72" s="2428"/>
      <c r="GU72" s="2428"/>
      <c r="GV72" s="2428"/>
      <c r="GW72" s="2428"/>
      <c r="GX72" s="2428"/>
      <c r="GY72" s="2428"/>
      <c r="GZ72" s="2428"/>
      <c r="HA72" s="2428"/>
      <c r="HB72" s="2428"/>
      <c r="HC72" s="2428"/>
      <c r="HD72" s="2428"/>
      <c r="HE72" s="2428"/>
      <c r="HF72" s="2428"/>
      <c r="HG72" s="2428"/>
      <c r="HH72" s="2428"/>
      <c r="HI72" s="2428"/>
      <c r="HJ72" s="2428"/>
      <c r="HK72" s="2428"/>
      <c r="HL72" s="2428"/>
      <c r="HM72" s="2428"/>
      <c r="HN72" s="2428"/>
      <c r="HO72" s="2428"/>
      <c r="HP72" s="2428"/>
      <c r="HQ72" s="2428"/>
      <c r="HR72" s="2428"/>
      <c r="HS72" s="2428"/>
      <c r="HT72" s="2428"/>
      <c r="HU72" s="2428"/>
      <c r="HV72" s="2428"/>
      <c r="HW72" s="2428"/>
      <c r="HX72" s="2428"/>
      <c r="HY72" s="2428"/>
      <c r="HZ72" s="2428"/>
      <c r="IA72" s="2428"/>
      <c r="IB72" s="2428"/>
      <c r="IC72" s="2428"/>
      <c r="ID72" s="2428"/>
      <c r="IE72" s="2428"/>
      <c r="IF72" s="2428"/>
      <c r="IG72" s="2428"/>
    </row>
    <row r="73" spans="1:241">
      <c r="A73" s="2451"/>
      <c r="B73" s="2436"/>
      <c r="C73" s="2452" t="s">
        <v>1544</v>
      </c>
      <c r="D73" s="2452" t="s">
        <v>1134</v>
      </c>
      <c r="E73" s="2452" t="s">
        <v>1135</v>
      </c>
      <c r="F73" s="2436"/>
      <c r="G73" s="2453"/>
      <c r="H73" s="2435"/>
      <c r="I73" s="2434"/>
      <c r="J73" s="2434"/>
      <c r="K73" s="2434"/>
      <c r="L73" s="2434"/>
      <c r="M73" s="2434"/>
      <c r="N73" s="2475"/>
      <c r="O73" s="2428"/>
      <c r="P73" s="2428"/>
      <c r="Q73" s="2428"/>
      <c r="R73" s="2428"/>
      <c r="S73" s="2428"/>
      <c r="T73" s="2428"/>
      <c r="U73" s="2428"/>
      <c r="V73" s="2428"/>
      <c r="W73" s="2428"/>
      <c r="X73" s="2428"/>
      <c r="Y73" s="2428"/>
      <c r="Z73" s="2428"/>
      <c r="AA73" s="2428"/>
      <c r="AB73" s="2428"/>
      <c r="AC73" s="2428"/>
      <c r="AD73" s="2428"/>
      <c r="AE73" s="2428"/>
      <c r="AF73" s="2428"/>
      <c r="AG73" s="2428"/>
      <c r="AH73" s="2428"/>
      <c r="AI73" s="2428"/>
      <c r="AJ73" s="2428"/>
      <c r="AK73" s="2428"/>
      <c r="AL73" s="2428"/>
      <c r="AM73" s="2428"/>
      <c r="AN73" s="2428"/>
      <c r="AO73" s="2428"/>
      <c r="AP73" s="2428"/>
      <c r="AQ73" s="2428"/>
      <c r="AR73" s="2428"/>
      <c r="AS73" s="2428"/>
      <c r="AT73" s="2428"/>
      <c r="AU73" s="2428"/>
      <c r="AV73" s="2428"/>
      <c r="AW73" s="2428"/>
      <c r="AX73" s="2428"/>
      <c r="AY73" s="2428"/>
      <c r="AZ73" s="2428"/>
      <c r="BA73" s="2428"/>
      <c r="BB73" s="2428"/>
      <c r="BC73" s="2428"/>
      <c r="BD73" s="2428"/>
      <c r="BE73" s="2428"/>
      <c r="BF73" s="2428"/>
      <c r="BG73" s="2428"/>
      <c r="BH73" s="2428"/>
      <c r="BI73" s="2428"/>
      <c r="BJ73" s="2428"/>
      <c r="BK73" s="2428"/>
      <c r="BL73" s="2428"/>
      <c r="BM73" s="2428"/>
      <c r="BN73" s="2428"/>
      <c r="BO73" s="2428"/>
      <c r="BP73" s="2428"/>
      <c r="BQ73" s="2428"/>
      <c r="BR73" s="2428"/>
      <c r="BS73" s="2428"/>
      <c r="BT73" s="2428"/>
      <c r="BU73" s="2428"/>
      <c r="BV73" s="2428"/>
      <c r="BW73" s="2428"/>
      <c r="BX73" s="2428"/>
      <c r="BY73" s="2428"/>
      <c r="BZ73" s="2428"/>
      <c r="CA73" s="2428"/>
      <c r="CB73" s="2428"/>
      <c r="CC73" s="2428"/>
      <c r="CD73" s="2428"/>
      <c r="CE73" s="2428"/>
      <c r="CF73" s="2428"/>
      <c r="CG73" s="2428"/>
      <c r="CH73" s="2428"/>
      <c r="CI73" s="2428"/>
      <c r="CJ73" s="2428"/>
      <c r="CK73" s="2428"/>
      <c r="CL73" s="2428"/>
      <c r="CM73" s="2428"/>
      <c r="CN73" s="2428"/>
      <c r="CO73" s="2428"/>
      <c r="CP73" s="2428"/>
      <c r="CQ73" s="2428"/>
      <c r="CR73" s="2428"/>
      <c r="CS73" s="2428"/>
      <c r="CT73" s="2428"/>
      <c r="CU73" s="2428"/>
      <c r="CV73" s="2428"/>
      <c r="CW73" s="2428"/>
      <c r="CX73" s="2428"/>
      <c r="CY73" s="2428"/>
      <c r="CZ73" s="2428"/>
      <c r="DA73" s="2428"/>
      <c r="DB73" s="2428"/>
      <c r="DC73" s="2428"/>
      <c r="DD73" s="2428"/>
      <c r="DE73" s="2428"/>
      <c r="DF73" s="2428"/>
      <c r="DG73" s="2428"/>
      <c r="DH73" s="2428"/>
      <c r="DI73" s="2428"/>
      <c r="DJ73" s="2428"/>
      <c r="DK73" s="2428"/>
      <c r="DL73" s="2428"/>
      <c r="DM73" s="2428"/>
      <c r="DN73" s="2428"/>
      <c r="DO73" s="2428"/>
      <c r="DP73" s="2428"/>
      <c r="DQ73" s="2428"/>
      <c r="DR73" s="2428"/>
      <c r="DS73" s="2428"/>
      <c r="DT73" s="2428"/>
      <c r="DU73" s="2428"/>
      <c r="DV73" s="2428"/>
      <c r="DW73" s="2428"/>
      <c r="DX73" s="2428"/>
      <c r="DY73" s="2428"/>
      <c r="DZ73" s="2428"/>
      <c r="EA73" s="2428"/>
      <c r="EB73" s="2428"/>
      <c r="EC73" s="2428"/>
      <c r="ED73" s="2428"/>
      <c r="EE73" s="2428"/>
      <c r="EF73" s="2428"/>
      <c r="EG73" s="2428"/>
      <c r="EH73" s="2428"/>
      <c r="EI73" s="2428"/>
      <c r="EJ73" s="2428"/>
      <c r="EK73" s="2428"/>
      <c r="EL73" s="2428"/>
      <c r="EM73" s="2428"/>
      <c r="EN73" s="2428"/>
      <c r="EO73" s="2428"/>
      <c r="EP73" s="2428"/>
      <c r="EQ73" s="2428"/>
      <c r="ER73" s="2428"/>
      <c r="ES73" s="2428"/>
      <c r="ET73" s="2428"/>
      <c r="EU73" s="2428"/>
      <c r="EV73" s="2428"/>
      <c r="EW73" s="2428"/>
      <c r="EX73" s="2428"/>
      <c r="EY73" s="2428"/>
      <c r="EZ73" s="2428"/>
      <c r="FA73" s="2428"/>
      <c r="FB73" s="2428"/>
      <c r="FC73" s="2428"/>
      <c r="FD73" s="2428"/>
      <c r="FE73" s="2428"/>
      <c r="FF73" s="2428"/>
      <c r="FG73" s="2428"/>
      <c r="FH73" s="2428"/>
      <c r="FI73" s="2428"/>
      <c r="FJ73" s="2428"/>
      <c r="FK73" s="2428"/>
      <c r="FL73" s="2428"/>
      <c r="FM73" s="2428"/>
      <c r="FN73" s="2428"/>
      <c r="FO73" s="2428"/>
      <c r="FP73" s="2428"/>
      <c r="FQ73" s="2428"/>
      <c r="FR73" s="2428"/>
      <c r="FS73" s="2428"/>
      <c r="FT73" s="2428"/>
      <c r="FU73" s="2428"/>
      <c r="FV73" s="2428"/>
      <c r="FW73" s="2428"/>
      <c r="FX73" s="2428"/>
      <c r="FY73" s="2428"/>
      <c r="FZ73" s="2428"/>
      <c r="GA73" s="2428"/>
      <c r="GB73" s="2428"/>
      <c r="GC73" s="2428"/>
      <c r="GD73" s="2428"/>
      <c r="GE73" s="2428"/>
      <c r="GF73" s="2428"/>
      <c r="GG73" s="2428"/>
      <c r="GH73" s="2428"/>
      <c r="GI73" s="2428"/>
      <c r="GJ73" s="2428"/>
      <c r="GK73" s="2428"/>
      <c r="GL73" s="2428"/>
      <c r="GM73" s="2428"/>
      <c r="GN73" s="2428"/>
      <c r="GO73" s="2428"/>
      <c r="GP73" s="2428"/>
      <c r="GQ73" s="2428"/>
      <c r="GR73" s="2428"/>
      <c r="GS73" s="2428"/>
      <c r="GT73" s="2428"/>
      <c r="GU73" s="2428"/>
      <c r="GV73" s="2428"/>
      <c r="GW73" s="2428"/>
      <c r="GX73" s="2428"/>
      <c r="GY73" s="2428"/>
      <c r="GZ73" s="2428"/>
      <c r="HA73" s="2428"/>
      <c r="HB73" s="2428"/>
      <c r="HC73" s="2428"/>
      <c r="HD73" s="2428"/>
      <c r="HE73" s="2428"/>
      <c r="HF73" s="2428"/>
      <c r="HG73" s="2428"/>
      <c r="HH73" s="2428"/>
      <c r="HI73" s="2428"/>
      <c r="HJ73" s="2428"/>
      <c r="HK73" s="2428"/>
      <c r="HL73" s="2428"/>
      <c r="HM73" s="2428"/>
      <c r="HN73" s="2428"/>
      <c r="HO73" s="2428"/>
      <c r="HP73" s="2428"/>
      <c r="HQ73" s="2428"/>
      <c r="HR73" s="2428"/>
      <c r="HS73" s="2428"/>
      <c r="HT73" s="2428"/>
      <c r="HU73" s="2428"/>
      <c r="HV73" s="2428"/>
      <c r="HW73" s="2428"/>
      <c r="HX73" s="2428"/>
      <c r="HY73" s="2428"/>
      <c r="HZ73" s="2428"/>
      <c r="IA73" s="2428"/>
      <c r="IB73" s="2428"/>
      <c r="IC73" s="2428"/>
      <c r="ID73" s="2428"/>
      <c r="IE73" s="2428"/>
      <c r="IF73" s="2428"/>
      <c r="IG73" s="2428"/>
    </row>
    <row r="74" spans="1:241">
      <c r="A74" s="2451"/>
      <c r="B74" s="2452" t="s">
        <v>493</v>
      </c>
      <c r="C74" s="2452" t="s">
        <v>1136</v>
      </c>
      <c r="D74" s="2452" t="s">
        <v>1137</v>
      </c>
      <c r="E74" s="2452" t="s">
        <v>1138</v>
      </c>
      <c r="F74" s="2438"/>
      <c r="G74" s="2476"/>
      <c r="H74" s="2435"/>
      <c r="I74" s="2434"/>
      <c r="J74" s="2434"/>
      <c r="K74" s="2478"/>
      <c r="L74" s="2434"/>
      <c r="M74" s="2434"/>
      <c r="N74" s="2475"/>
      <c r="O74" s="2428"/>
      <c r="P74" s="2428"/>
      <c r="Q74" s="2428"/>
      <c r="R74" s="2428"/>
      <c r="S74" s="2428"/>
      <c r="T74" s="2428"/>
      <c r="U74" s="2428"/>
      <c r="V74" s="2428"/>
      <c r="W74" s="2428"/>
      <c r="X74" s="2428"/>
      <c r="Y74" s="2428"/>
      <c r="Z74" s="2428"/>
      <c r="AA74" s="2428"/>
      <c r="AB74" s="2428"/>
      <c r="AC74" s="2428"/>
      <c r="AD74" s="2428"/>
      <c r="AE74" s="2428"/>
      <c r="AF74" s="2428"/>
      <c r="AG74" s="2428"/>
      <c r="AH74" s="2428"/>
      <c r="AI74" s="2428"/>
      <c r="AJ74" s="2428"/>
      <c r="AK74" s="2428"/>
      <c r="AL74" s="2428"/>
      <c r="AM74" s="2428"/>
      <c r="AN74" s="2428"/>
      <c r="AO74" s="2428"/>
      <c r="AP74" s="2428"/>
      <c r="AQ74" s="2428"/>
      <c r="AR74" s="2428"/>
      <c r="AS74" s="2428"/>
      <c r="AT74" s="2428"/>
      <c r="AU74" s="2428"/>
      <c r="AV74" s="2428"/>
      <c r="AW74" s="2428"/>
      <c r="AX74" s="2428"/>
      <c r="AY74" s="2428"/>
      <c r="AZ74" s="2428"/>
      <c r="BA74" s="2428"/>
      <c r="BB74" s="2428"/>
      <c r="BC74" s="2428"/>
      <c r="BD74" s="2428"/>
      <c r="BE74" s="2428"/>
      <c r="BF74" s="2428"/>
      <c r="BG74" s="2428"/>
      <c r="BH74" s="2428"/>
      <c r="BI74" s="2428"/>
      <c r="BJ74" s="2428"/>
      <c r="BK74" s="2428"/>
      <c r="BL74" s="2428"/>
      <c r="BM74" s="2428"/>
      <c r="BN74" s="2428"/>
      <c r="BO74" s="2428"/>
      <c r="BP74" s="2428"/>
      <c r="BQ74" s="2428"/>
      <c r="BR74" s="2428"/>
      <c r="BS74" s="2428"/>
      <c r="BT74" s="2428"/>
      <c r="BU74" s="2428"/>
      <c r="BV74" s="2428"/>
      <c r="BW74" s="2428"/>
      <c r="BX74" s="2428"/>
      <c r="BY74" s="2428"/>
      <c r="BZ74" s="2428"/>
      <c r="CA74" s="2428"/>
      <c r="CB74" s="2428"/>
      <c r="CC74" s="2428"/>
      <c r="CD74" s="2428"/>
      <c r="CE74" s="2428"/>
      <c r="CF74" s="2428"/>
      <c r="CG74" s="2428"/>
      <c r="CH74" s="2428"/>
      <c r="CI74" s="2428"/>
      <c r="CJ74" s="2428"/>
      <c r="CK74" s="2428"/>
      <c r="CL74" s="2428"/>
      <c r="CM74" s="2428"/>
      <c r="CN74" s="2428"/>
      <c r="CO74" s="2428"/>
      <c r="CP74" s="2428"/>
      <c r="CQ74" s="2428"/>
      <c r="CR74" s="2428"/>
      <c r="CS74" s="2428"/>
      <c r="CT74" s="2428"/>
      <c r="CU74" s="2428"/>
      <c r="CV74" s="2428"/>
      <c r="CW74" s="2428"/>
      <c r="CX74" s="2428"/>
      <c r="CY74" s="2428"/>
      <c r="CZ74" s="2428"/>
      <c r="DA74" s="2428"/>
      <c r="DB74" s="2428"/>
      <c r="DC74" s="2428"/>
      <c r="DD74" s="2428"/>
      <c r="DE74" s="2428"/>
      <c r="DF74" s="2428"/>
      <c r="DG74" s="2428"/>
      <c r="DH74" s="2428"/>
      <c r="DI74" s="2428"/>
      <c r="DJ74" s="2428"/>
      <c r="DK74" s="2428"/>
      <c r="DL74" s="2428"/>
      <c r="DM74" s="2428"/>
      <c r="DN74" s="2428"/>
      <c r="DO74" s="2428"/>
      <c r="DP74" s="2428"/>
      <c r="DQ74" s="2428"/>
      <c r="DR74" s="2428"/>
      <c r="DS74" s="2428"/>
      <c r="DT74" s="2428"/>
      <c r="DU74" s="2428"/>
      <c r="DV74" s="2428"/>
      <c r="DW74" s="2428"/>
      <c r="DX74" s="2428"/>
      <c r="DY74" s="2428"/>
      <c r="DZ74" s="2428"/>
      <c r="EA74" s="2428"/>
      <c r="EB74" s="2428"/>
      <c r="EC74" s="2428"/>
      <c r="ED74" s="2428"/>
      <c r="EE74" s="2428"/>
      <c r="EF74" s="2428"/>
      <c r="EG74" s="2428"/>
      <c r="EH74" s="2428"/>
      <c r="EI74" s="2428"/>
      <c r="EJ74" s="2428"/>
      <c r="EK74" s="2428"/>
      <c r="EL74" s="2428"/>
      <c r="EM74" s="2428"/>
      <c r="EN74" s="2428"/>
      <c r="EO74" s="2428"/>
      <c r="EP74" s="2428"/>
      <c r="EQ74" s="2428"/>
      <c r="ER74" s="2428"/>
      <c r="ES74" s="2428"/>
      <c r="ET74" s="2428"/>
      <c r="EU74" s="2428"/>
      <c r="EV74" s="2428"/>
      <c r="EW74" s="2428"/>
      <c r="EX74" s="2428"/>
      <c r="EY74" s="2428"/>
      <c r="EZ74" s="2428"/>
      <c r="FA74" s="2428"/>
      <c r="FB74" s="2428"/>
      <c r="FC74" s="2428"/>
      <c r="FD74" s="2428"/>
      <c r="FE74" s="2428"/>
      <c r="FF74" s="2428"/>
      <c r="FG74" s="2428"/>
      <c r="FH74" s="2428"/>
      <c r="FI74" s="2428"/>
      <c r="FJ74" s="2428"/>
      <c r="FK74" s="2428"/>
      <c r="FL74" s="2428"/>
      <c r="FM74" s="2428"/>
      <c r="FN74" s="2428"/>
      <c r="FO74" s="2428"/>
      <c r="FP74" s="2428"/>
      <c r="FQ74" s="2428"/>
      <c r="FR74" s="2428"/>
      <c r="FS74" s="2428"/>
      <c r="FT74" s="2428"/>
      <c r="FU74" s="2428"/>
      <c r="FV74" s="2428"/>
      <c r="FW74" s="2428"/>
      <c r="FX74" s="2428"/>
      <c r="FY74" s="2428"/>
      <c r="FZ74" s="2428"/>
      <c r="GA74" s="2428"/>
      <c r="GB74" s="2428"/>
      <c r="GC74" s="2428"/>
      <c r="GD74" s="2428"/>
      <c r="GE74" s="2428"/>
      <c r="GF74" s="2428"/>
      <c r="GG74" s="2428"/>
      <c r="GH74" s="2428"/>
      <c r="GI74" s="2428"/>
      <c r="GJ74" s="2428"/>
      <c r="GK74" s="2428"/>
      <c r="GL74" s="2428"/>
      <c r="GM74" s="2428"/>
      <c r="GN74" s="2428"/>
      <c r="GO74" s="2428"/>
      <c r="GP74" s="2428"/>
      <c r="GQ74" s="2428"/>
      <c r="GR74" s="2428"/>
      <c r="GS74" s="2428"/>
      <c r="GT74" s="2428"/>
      <c r="GU74" s="2428"/>
      <c r="GV74" s="2428"/>
      <c r="GW74" s="2428"/>
      <c r="GX74" s="2428"/>
      <c r="GY74" s="2428"/>
      <c r="GZ74" s="2428"/>
      <c r="HA74" s="2428"/>
      <c r="HB74" s="2428"/>
      <c r="HC74" s="2428"/>
      <c r="HD74" s="2428"/>
      <c r="HE74" s="2428"/>
      <c r="HF74" s="2428"/>
      <c r="HG74" s="2428"/>
      <c r="HH74" s="2428"/>
      <c r="HI74" s="2428"/>
      <c r="HJ74" s="2428"/>
      <c r="HK74" s="2428"/>
      <c r="HL74" s="2428"/>
      <c r="HM74" s="2428"/>
      <c r="HN74" s="2428"/>
      <c r="HO74" s="2428"/>
      <c r="HP74" s="2428"/>
      <c r="HQ74" s="2428"/>
      <c r="HR74" s="2428"/>
      <c r="HS74" s="2428"/>
      <c r="HT74" s="2428"/>
      <c r="HU74" s="2428"/>
      <c r="HV74" s="2428"/>
      <c r="HW74" s="2428"/>
      <c r="HX74" s="2428"/>
      <c r="HY74" s="2428"/>
      <c r="HZ74" s="2428"/>
      <c r="IA74" s="2428"/>
      <c r="IB74" s="2428"/>
      <c r="IC74" s="2428"/>
      <c r="ID74" s="2428"/>
      <c r="IE74" s="2428"/>
      <c r="IF74" s="2428"/>
      <c r="IG74" s="2428"/>
    </row>
    <row r="75" spans="1:241">
      <c r="A75" s="2451" t="s">
        <v>1843</v>
      </c>
      <c r="B75" s="2452" t="s">
        <v>501</v>
      </c>
      <c r="C75" s="2452" t="s">
        <v>1139</v>
      </c>
      <c r="D75" s="2452" t="s">
        <v>1140</v>
      </c>
      <c r="E75" s="2452" t="s">
        <v>1141</v>
      </c>
      <c r="F75" s="2452" t="s">
        <v>2496</v>
      </c>
      <c r="G75" s="2454" t="s">
        <v>2496</v>
      </c>
      <c r="H75" s="2435"/>
      <c r="I75" s="2434"/>
      <c r="J75" s="2434"/>
      <c r="K75" s="2434"/>
      <c r="L75" s="2434"/>
      <c r="M75" s="2434"/>
      <c r="N75" s="2475"/>
      <c r="O75" s="2428"/>
      <c r="P75" s="2428"/>
      <c r="Q75" s="2428"/>
      <c r="R75" s="2428"/>
      <c r="S75" s="2428"/>
      <c r="T75" s="2428"/>
      <c r="U75" s="2428"/>
      <c r="V75" s="2428"/>
      <c r="W75" s="2428"/>
      <c r="X75" s="2428"/>
      <c r="Y75" s="2428"/>
      <c r="Z75" s="2428"/>
      <c r="AA75" s="2428"/>
      <c r="AB75" s="2428"/>
      <c r="AC75" s="2428"/>
      <c r="AD75" s="2428"/>
      <c r="AE75" s="2428"/>
      <c r="AF75" s="2428"/>
      <c r="AG75" s="2428"/>
      <c r="AH75" s="2428"/>
      <c r="AI75" s="2428"/>
      <c r="AJ75" s="2428"/>
      <c r="AK75" s="2428"/>
      <c r="AL75" s="2428"/>
      <c r="AM75" s="2428"/>
      <c r="AN75" s="2428"/>
      <c r="AO75" s="2428"/>
      <c r="AP75" s="2428"/>
      <c r="AQ75" s="2428"/>
      <c r="AR75" s="2428"/>
      <c r="AS75" s="2428"/>
      <c r="AT75" s="2428"/>
      <c r="AU75" s="2428"/>
      <c r="AV75" s="2428"/>
      <c r="AW75" s="2428"/>
      <c r="AX75" s="2428"/>
      <c r="AY75" s="2428"/>
      <c r="AZ75" s="2428"/>
      <c r="BA75" s="2428"/>
      <c r="BB75" s="2428"/>
      <c r="BC75" s="2428"/>
      <c r="BD75" s="2428"/>
      <c r="BE75" s="2428"/>
      <c r="BF75" s="2428"/>
      <c r="BG75" s="2428"/>
      <c r="BH75" s="2428"/>
      <c r="BI75" s="2428"/>
      <c r="BJ75" s="2428"/>
      <c r="BK75" s="2428"/>
      <c r="BL75" s="2428"/>
      <c r="BM75" s="2428"/>
      <c r="BN75" s="2428"/>
      <c r="BO75" s="2428"/>
      <c r="BP75" s="2428"/>
      <c r="BQ75" s="2428"/>
      <c r="BR75" s="2428"/>
      <c r="BS75" s="2428"/>
      <c r="BT75" s="2428"/>
      <c r="BU75" s="2428"/>
      <c r="BV75" s="2428"/>
      <c r="BW75" s="2428"/>
      <c r="BX75" s="2428"/>
      <c r="BY75" s="2428"/>
      <c r="BZ75" s="2428"/>
      <c r="CA75" s="2428"/>
      <c r="CB75" s="2428"/>
      <c r="CC75" s="2428"/>
      <c r="CD75" s="2428"/>
      <c r="CE75" s="2428"/>
      <c r="CF75" s="2428"/>
      <c r="CG75" s="2428"/>
      <c r="CH75" s="2428"/>
      <c r="CI75" s="2428"/>
      <c r="CJ75" s="2428"/>
      <c r="CK75" s="2428"/>
      <c r="CL75" s="2428"/>
      <c r="CM75" s="2428"/>
      <c r="CN75" s="2428"/>
      <c r="CO75" s="2428"/>
      <c r="CP75" s="2428"/>
      <c r="CQ75" s="2428"/>
      <c r="CR75" s="2428"/>
      <c r="CS75" s="2428"/>
      <c r="CT75" s="2428"/>
      <c r="CU75" s="2428"/>
      <c r="CV75" s="2428"/>
      <c r="CW75" s="2428"/>
      <c r="CX75" s="2428"/>
      <c r="CY75" s="2428"/>
      <c r="CZ75" s="2428"/>
      <c r="DA75" s="2428"/>
      <c r="DB75" s="2428"/>
      <c r="DC75" s="2428"/>
      <c r="DD75" s="2428"/>
      <c r="DE75" s="2428"/>
      <c r="DF75" s="2428"/>
      <c r="DG75" s="2428"/>
      <c r="DH75" s="2428"/>
      <c r="DI75" s="2428"/>
      <c r="DJ75" s="2428"/>
      <c r="DK75" s="2428"/>
      <c r="DL75" s="2428"/>
      <c r="DM75" s="2428"/>
      <c r="DN75" s="2428"/>
      <c r="DO75" s="2428"/>
      <c r="DP75" s="2428"/>
      <c r="DQ75" s="2428"/>
      <c r="DR75" s="2428"/>
      <c r="DS75" s="2428"/>
      <c r="DT75" s="2428"/>
      <c r="DU75" s="2428"/>
      <c r="DV75" s="2428"/>
      <c r="DW75" s="2428"/>
      <c r="DX75" s="2428"/>
      <c r="DY75" s="2428"/>
      <c r="DZ75" s="2428"/>
      <c r="EA75" s="2428"/>
      <c r="EB75" s="2428"/>
      <c r="EC75" s="2428"/>
      <c r="ED75" s="2428"/>
      <c r="EE75" s="2428"/>
      <c r="EF75" s="2428"/>
      <c r="EG75" s="2428"/>
      <c r="EH75" s="2428"/>
      <c r="EI75" s="2428"/>
      <c r="EJ75" s="2428"/>
      <c r="EK75" s="2428"/>
      <c r="EL75" s="2428"/>
      <c r="EM75" s="2428"/>
      <c r="EN75" s="2428"/>
      <c r="EO75" s="2428"/>
      <c r="EP75" s="2428"/>
      <c r="EQ75" s="2428"/>
      <c r="ER75" s="2428"/>
      <c r="ES75" s="2428"/>
      <c r="ET75" s="2428"/>
      <c r="EU75" s="2428"/>
      <c r="EV75" s="2428"/>
      <c r="EW75" s="2428"/>
      <c r="EX75" s="2428"/>
      <c r="EY75" s="2428"/>
      <c r="EZ75" s="2428"/>
      <c r="FA75" s="2428"/>
      <c r="FB75" s="2428"/>
      <c r="FC75" s="2428"/>
      <c r="FD75" s="2428"/>
      <c r="FE75" s="2428"/>
      <c r="FF75" s="2428"/>
      <c r="FG75" s="2428"/>
      <c r="FH75" s="2428"/>
      <c r="FI75" s="2428"/>
      <c r="FJ75" s="2428"/>
      <c r="FK75" s="2428"/>
      <c r="FL75" s="2428"/>
      <c r="FM75" s="2428"/>
      <c r="FN75" s="2428"/>
      <c r="FO75" s="2428"/>
      <c r="FP75" s="2428"/>
      <c r="FQ75" s="2428"/>
      <c r="FR75" s="2428"/>
      <c r="FS75" s="2428"/>
      <c r="FT75" s="2428"/>
      <c r="FU75" s="2428"/>
      <c r="FV75" s="2428"/>
      <c r="FW75" s="2428"/>
      <c r="FX75" s="2428"/>
      <c r="FY75" s="2428"/>
      <c r="FZ75" s="2428"/>
      <c r="GA75" s="2428"/>
      <c r="GB75" s="2428"/>
      <c r="GC75" s="2428"/>
      <c r="GD75" s="2428"/>
      <c r="GE75" s="2428"/>
      <c r="GF75" s="2428"/>
      <c r="GG75" s="2428"/>
      <c r="GH75" s="2428"/>
      <c r="GI75" s="2428"/>
      <c r="GJ75" s="2428"/>
      <c r="GK75" s="2428"/>
      <c r="GL75" s="2428"/>
      <c r="GM75" s="2428"/>
      <c r="GN75" s="2428"/>
      <c r="GO75" s="2428"/>
      <c r="GP75" s="2428"/>
      <c r="GQ75" s="2428"/>
      <c r="GR75" s="2428"/>
      <c r="GS75" s="2428"/>
      <c r="GT75" s="2428"/>
      <c r="GU75" s="2428"/>
      <c r="GV75" s="2428"/>
      <c r="GW75" s="2428"/>
      <c r="GX75" s="2428"/>
      <c r="GY75" s="2428"/>
      <c r="GZ75" s="2428"/>
      <c r="HA75" s="2428"/>
      <c r="HB75" s="2428"/>
      <c r="HC75" s="2428"/>
      <c r="HD75" s="2428"/>
      <c r="HE75" s="2428"/>
      <c r="HF75" s="2428"/>
      <c r="HG75" s="2428"/>
      <c r="HH75" s="2428"/>
      <c r="HI75" s="2428"/>
      <c r="HJ75" s="2428"/>
      <c r="HK75" s="2428"/>
      <c r="HL75" s="2428"/>
      <c r="HM75" s="2428"/>
      <c r="HN75" s="2428"/>
      <c r="HO75" s="2428"/>
      <c r="HP75" s="2428"/>
      <c r="HQ75" s="2428"/>
      <c r="HR75" s="2428"/>
      <c r="HS75" s="2428"/>
      <c r="HT75" s="2428"/>
      <c r="HU75" s="2428"/>
      <c r="HV75" s="2428"/>
      <c r="HW75" s="2428"/>
      <c r="HX75" s="2428"/>
      <c r="HY75" s="2428"/>
      <c r="HZ75" s="2428"/>
      <c r="IA75" s="2428"/>
      <c r="IB75" s="2428"/>
      <c r="IC75" s="2428"/>
      <c r="ID75" s="2428"/>
      <c r="IE75" s="2428"/>
      <c r="IF75" s="2428"/>
      <c r="IG75" s="2428"/>
    </row>
    <row r="76" spans="1:241">
      <c r="A76" s="2455" t="s">
        <v>1846</v>
      </c>
      <c r="B76" s="2456" t="s">
        <v>3230</v>
      </c>
      <c r="C76" s="2456" t="s">
        <v>214</v>
      </c>
      <c r="D76" s="2456" t="s">
        <v>215</v>
      </c>
      <c r="E76" s="2456" t="s">
        <v>216</v>
      </c>
      <c r="F76" s="2456" t="s">
        <v>217</v>
      </c>
      <c r="G76" s="2457" t="s">
        <v>1142</v>
      </c>
      <c r="H76" s="2435"/>
      <c r="I76" s="2434"/>
      <c r="J76" s="2434"/>
      <c r="K76" s="2478"/>
      <c r="L76" s="2434"/>
      <c r="M76" s="2434"/>
      <c r="N76" s="2475"/>
      <c r="O76" s="2428"/>
      <c r="P76" s="2428"/>
      <c r="Q76" s="2428"/>
      <c r="R76" s="2428"/>
      <c r="S76" s="2428"/>
      <c r="T76" s="2428"/>
      <c r="U76" s="2428"/>
      <c r="V76" s="2428"/>
      <c r="W76" s="2428"/>
      <c r="X76" s="2428"/>
      <c r="Y76" s="2428"/>
      <c r="Z76" s="2428"/>
      <c r="AA76" s="2428"/>
      <c r="AB76" s="2428"/>
      <c r="AC76" s="2428"/>
      <c r="AD76" s="2428"/>
      <c r="AE76" s="2428"/>
      <c r="AF76" s="2428"/>
      <c r="AG76" s="2428"/>
      <c r="AH76" s="2428"/>
      <c r="AI76" s="2428"/>
      <c r="AJ76" s="2428"/>
      <c r="AK76" s="2428"/>
      <c r="AL76" s="2428"/>
      <c r="AM76" s="2428"/>
      <c r="AN76" s="2428"/>
      <c r="AO76" s="2428"/>
      <c r="AP76" s="2428"/>
      <c r="AQ76" s="2428"/>
      <c r="AR76" s="2428"/>
      <c r="AS76" s="2428"/>
      <c r="AT76" s="2428"/>
      <c r="AU76" s="2428"/>
      <c r="AV76" s="2428"/>
      <c r="AW76" s="2428"/>
      <c r="AX76" s="2428"/>
      <c r="AY76" s="2428"/>
      <c r="AZ76" s="2428"/>
      <c r="BA76" s="2428"/>
      <c r="BB76" s="2428"/>
      <c r="BC76" s="2428"/>
      <c r="BD76" s="2428"/>
      <c r="BE76" s="2428"/>
      <c r="BF76" s="2428"/>
      <c r="BG76" s="2428"/>
      <c r="BH76" s="2428"/>
      <c r="BI76" s="2428"/>
      <c r="BJ76" s="2428"/>
      <c r="BK76" s="2428"/>
      <c r="BL76" s="2428"/>
      <c r="BM76" s="2428"/>
      <c r="BN76" s="2428"/>
      <c r="BO76" s="2428"/>
      <c r="BP76" s="2428"/>
      <c r="BQ76" s="2428"/>
      <c r="BR76" s="2428"/>
      <c r="BS76" s="2428"/>
      <c r="BT76" s="2428"/>
      <c r="BU76" s="2428"/>
      <c r="BV76" s="2428"/>
      <c r="BW76" s="2428"/>
      <c r="BX76" s="2428"/>
      <c r="BY76" s="2428"/>
      <c r="BZ76" s="2428"/>
      <c r="CA76" s="2428"/>
      <c r="CB76" s="2428"/>
      <c r="CC76" s="2428"/>
      <c r="CD76" s="2428"/>
      <c r="CE76" s="2428"/>
      <c r="CF76" s="2428"/>
      <c r="CG76" s="2428"/>
      <c r="CH76" s="2428"/>
      <c r="CI76" s="2428"/>
      <c r="CJ76" s="2428"/>
      <c r="CK76" s="2428"/>
      <c r="CL76" s="2428"/>
      <c r="CM76" s="2428"/>
      <c r="CN76" s="2428"/>
      <c r="CO76" s="2428"/>
      <c r="CP76" s="2428"/>
      <c r="CQ76" s="2428"/>
      <c r="CR76" s="2428"/>
      <c r="CS76" s="2428"/>
      <c r="CT76" s="2428"/>
      <c r="CU76" s="2428"/>
      <c r="CV76" s="2428"/>
      <c r="CW76" s="2428"/>
      <c r="CX76" s="2428"/>
      <c r="CY76" s="2428"/>
      <c r="CZ76" s="2428"/>
      <c r="DA76" s="2428"/>
      <c r="DB76" s="2428"/>
      <c r="DC76" s="2428"/>
      <c r="DD76" s="2428"/>
      <c r="DE76" s="2428"/>
      <c r="DF76" s="2428"/>
      <c r="DG76" s="2428"/>
      <c r="DH76" s="2428"/>
      <c r="DI76" s="2428"/>
      <c r="DJ76" s="2428"/>
      <c r="DK76" s="2428"/>
      <c r="DL76" s="2428"/>
      <c r="DM76" s="2428"/>
      <c r="DN76" s="2428"/>
      <c r="DO76" s="2428"/>
      <c r="DP76" s="2428"/>
      <c r="DQ76" s="2428"/>
      <c r="DR76" s="2428"/>
      <c r="DS76" s="2428"/>
      <c r="DT76" s="2428"/>
      <c r="DU76" s="2428"/>
      <c r="DV76" s="2428"/>
      <c r="DW76" s="2428"/>
      <c r="DX76" s="2428"/>
      <c r="DY76" s="2428"/>
      <c r="DZ76" s="2428"/>
      <c r="EA76" s="2428"/>
      <c r="EB76" s="2428"/>
      <c r="EC76" s="2428"/>
      <c r="ED76" s="2428"/>
      <c r="EE76" s="2428"/>
      <c r="EF76" s="2428"/>
      <c r="EG76" s="2428"/>
      <c r="EH76" s="2428"/>
      <c r="EI76" s="2428"/>
      <c r="EJ76" s="2428"/>
      <c r="EK76" s="2428"/>
      <c r="EL76" s="2428"/>
      <c r="EM76" s="2428"/>
      <c r="EN76" s="2428"/>
      <c r="EO76" s="2428"/>
      <c r="EP76" s="2428"/>
      <c r="EQ76" s="2428"/>
      <c r="ER76" s="2428"/>
      <c r="ES76" s="2428"/>
      <c r="ET76" s="2428"/>
      <c r="EU76" s="2428"/>
      <c r="EV76" s="2428"/>
      <c r="EW76" s="2428"/>
      <c r="EX76" s="2428"/>
      <c r="EY76" s="2428"/>
      <c r="EZ76" s="2428"/>
      <c r="FA76" s="2428"/>
      <c r="FB76" s="2428"/>
      <c r="FC76" s="2428"/>
      <c r="FD76" s="2428"/>
      <c r="FE76" s="2428"/>
      <c r="FF76" s="2428"/>
      <c r="FG76" s="2428"/>
      <c r="FH76" s="2428"/>
      <c r="FI76" s="2428"/>
      <c r="FJ76" s="2428"/>
      <c r="FK76" s="2428"/>
      <c r="FL76" s="2428"/>
      <c r="FM76" s="2428"/>
      <c r="FN76" s="2428"/>
      <c r="FO76" s="2428"/>
      <c r="FP76" s="2428"/>
      <c r="FQ76" s="2428"/>
      <c r="FR76" s="2428"/>
      <c r="FS76" s="2428"/>
      <c r="FT76" s="2428"/>
      <c r="FU76" s="2428"/>
      <c r="FV76" s="2428"/>
      <c r="FW76" s="2428"/>
      <c r="FX76" s="2428"/>
      <c r="FY76" s="2428"/>
      <c r="FZ76" s="2428"/>
      <c r="GA76" s="2428"/>
      <c r="GB76" s="2428"/>
      <c r="GC76" s="2428"/>
      <c r="GD76" s="2428"/>
      <c r="GE76" s="2428"/>
      <c r="GF76" s="2428"/>
      <c r="GG76" s="2428"/>
      <c r="GH76" s="2428"/>
      <c r="GI76" s="2428"/>
      <c r="GJ76" s="2428"/>
      <c r="GK76" s="2428"/>
      <c r="GL76" s="2428"/>
      <c r="GM76" s="2428"/>
      <c r="GN76" s="2428"/>
      <c r="GO76" s="2428"/>
      <c r="GP76" s="2428"/>
      <c r="GQ76" s="2428"/>
      <c r="GR76" s="2428"/>
      <c r="GS76" s="2428"/>
      <c r="GT76" s="2428"/>
      <c r="GU76" s="2428"/>
      <c r="GV76" s="2428"/>
      <c r="GW76" s="2428"/>
      <c r="GX76" s="2428"/>
      <c r="GY76" s="2428"/>
      <c r="GZ76" s="2428"/>
      <c r="HA76" s="2428"/>
      <c r="HB76" s="2428"/>
      <c r="HC76" s="2428"/>
      <c r="HD76" s="2428"/>
      <c r="HE76" s="2428"/>
      <c r="HF76" s="2428"/>
      <c r="HG76" s="2428"/>
      <c r="HH76" s="2428"/>
      <c r="HI76" s="2428"/>
      <c r="HJ76" s="2428"/>
      <c r="HK76" s="2428"/>
      <c r="HL76" s="2428"/>
      <c r="HM76" s="2428"/>
      <c r="HN76" s="2428"/>
      <c r="HO76" s="2428"/>
      <c r="HP76" s="2428"/>
      <c r="HQ76" s="2428"/>
      <c r="HR76" s="2428"/>
      <c r="HS76" s="2428"/>
      <c r="HT76" s="2428"/>
      <c r="HU76" s="2428"/>
      <c r="HV76" s="2428"/>
      <c r="HW76" s="2428"/>
      <c r="HX76" s="2428"/>
      <c r="HY76" s="2428"/>
      <c r="HZ76" s="2428"/>
      <c r="IA76" s="2428"/>
      <c r="IB76" s="2428"/>
      <c r="IC76" s="2428"/>
      <c r="ID76" s="2428"/>
      <c r="IE76" s="2428"/>
      <c r="IF76" s="2428"/>
      <c r="IG76" s="2428"/>
    </row>
    <row r="77" spans="1:241">
      <c r="A77" s="2451"/>
      <c r="B77" s="2436" t="s">
        <v>507</v>
      </c>
      <c r="C77" s="97"/>
      <c r="D77" s="97"/>
      <c r="E77" s="97"/>
      <c r="F77" s="97"/>
      <c r="G77" s="82"/>
      <c r="H77" s="2435"/>
      <c r="I77" s="2434"/>
      <c r="J77" s="2434"/>
      <c r="K77" s="2434"/>
      <c r="L77" s="2434"/>
      <c r="M77" s="2434"/>
      <c r="N77" s="2475"/>
      <c r="O77" s="2428"/>
      <c r="P77" s="2428"/>
      <c r="Q77" s="2428"/>
      <c r="R77" s="2428"/>
      <c r="S77" s="2428"/>
      <c r="T77" s="2428"/>
      <c r="U77" s="2428"/>
      <c r="V77" s="2428"/>
      <c r="W77" s="2428"/>
      <c r="X77" s="2428"/>
      <c r="Y77" s="2428"/>
      <c r="Z77" s="2428"/>
      <c r="AA77" s="2428"/>
      <c r="AB77" s="2428"/>
      <c r="AC77" s="2428"/>
      <c r="AD77" s="2428"/>
      <c r="AE77" s="2428"/>
      <c r="AF77" s="2428"/>
      <c r="AG77" s="2428"/>
      <c r="AH77" s="2428"/>
      <c r="AI77" s="2428"/>
      <c r="AJ77" s="2428"/>
      <c r="AK77" s="2428"/>
      <c r="AL77" s="2428"/>
      <c r="AM77" s="2428"/>
      <c r="AN77" s="2428"/>
      <c r="AO77" s="2428"/>
      <c r="AP77" s="2428"/>
      <c r="AQ77" s="2428"/>
      <c r="AR77" s="2428"/>
      <c r="AS77" s="2428"/>
      <c r="AT77" s="2428"/>
      <c r="AU77" s="2428"/>
      <c r="AV77" s="2428"/>
      <c r="AW77" s="2428"/>
      <c r="AX77" s="2428"/>
      <c r="AY77" s="2428"/>
      <c r="AZ77" s="2428"/>
      <c r="BA77" s="2428"/>
      <c r="BB77" s="2428"/>
      <c r="BC77" s="2428"/>
      <c r="BD77" s="2428"/>
      <c r="BE77" s="2428"/>
      <c r="BF77" s="2428"/>
      <c r="BG77" s="2428"/>
      <c r="BH77" s="2428"/>
      <c r="BI77" s="2428"/>
      <c r="BJ77" s="2428"/>
      <c r="BK77" s="2428"/>
      <c r="BL77" s="2428"/>
      <c r="BM77" s="2428"/>
      <c r="BN77" s="2428"/>
      <c r="BO77" s="2428"/>
      <c r="BP77" s="2428"/>
      <c r="BQ77" s="2428"/>
      <c r="BR77" s="2428"/>
      <c r="BS77" s="2428"/>
      <c r="BT77" s="2428"/>
      <c r="BU77" s="2428"/>
      <c r="BV77" s="2428"/>
      <c r="BW77" s="2428"/>
      <c r="BX77" s="2428"/>
      <c r="BY77" s="2428"/>
      <c r="BZ77" s="2428"/>
      <c r="CA77" s="2428"/>
      <c r="CB77" s="2428"/>
      <c r="CC77" s="2428"/>
      <c r="CD77" s="2428"/>
      <c r="CE77" s="2428"/>
      <c r="CF77" s="2428"/>
      <c r="CG77" s="2428"/>
      <c r="CH77" s="2428"/>
      <c r="CI77" s="2428"/>
      <c r="CJ77" s="2428"/>
      <c r="CK77" s="2428"/>
      <c r="CL77" s="2428"/>
      <c r="CM77" s="2428"/>
      <c r="CN77" s="2428"/>
      <c r="CO77" s="2428"/>
      <c r="CP77" s="2428"/>
      <c r="CQ77" s="2428"/>
      <c r="CR77" s="2428"/>
      <c r="CS77" s="2428"/>
      <c r="CT77" s="2428"/>
      <c r="CU77" s="2428"/>
      <c r="CV77" s="2428"/>
      <c r="CW77" s="2428"/>
      <c r="CX77" s="2428"/>
      <c r="CY77" s="2428"/>
      <c r="CZ77" s="2428"/>
      <c r="DA77" s="2428"/>
      <c r="DB77" s="2428"/>
      <c r="DC77" s="2428"/>
      <c r="DD77" s="2428"/>
      <c r="DE77" s="2428"/>
      <c r="DF77" s="2428"/>
      <c r="DG77" s="2428"/>
      <c r="DH77" s="2428"/>
      <c r="DI77" s="2428"/>
      <c r="DJ77" s="2428"/>
      <c r="DK77" s="2428"/>
      <c r="DL77" s="2428"/>
      <c r="DM77" s="2428"/>
      <c r="DN77" s="2428"/>
      <c r="DO77" s="2428"/>
      <c r="DP77" s="2428"/>
      <c r="DQ77" s="2428"/>
      <c r="DR77" s="2428"/>
      <c r="DS77" s="2428"/>
      <c r="DT77" s="2428"/>
      <c r="DU77" s="2428"/>
      <c r="DV77" s="2428"/>
      <c r="DW77" s="2428"/>
      <c r="DX77" s="2428"/>
      <c r="DY77" s="2428"/>
      <c r="DZ77" s="2428"/>
      <c r="EA77" s="2428"/>
      <c r="EB77" s="2428"/>
      <c r="EC77" s="2428"/>
      <c r="ED77" s="2428"/>
      <c r="EE77" s="2428"/>
      <c r="EF77" s="2428"/>
      <c r="EG77" s="2428"/>
      <c r="EH77" s="2428"/>
      <c r="EI77" s="2428"/>
      <c r="EJ77" s="2428"/>
      <c r="EK77" s="2428"/>
      <c r="EL77" s="2428"/>
      <c r="EM77" s="2428"/>
      <c r="EN77" s="2428"/>
      <c r="EO77" s="2428"/>
      <c r="EP77" s="2428"/>
      <c r="EQ77" s="2428"/>
      <c r="ER77" s="2428"/>
      <c r="ES77" s="2428"/>
      <c r="ET77" s="2428"/>
      <c r="EU77" s="2428"/>
      <c r="EV77" s="2428"/>
      <c r="EW77" s="2428"/>
      <c r="EX77" s="2428"/>
      <c r="EY77" s="2428"/>
      <c r="EZ77" s="2428"/>
      <c r="FA77" s="2428"/>
      <c r="FB77" s="2428"/>
      <c r="FC77" s="2428"/>
      <c r="FD77" s="2428"/>
      <c r="FE77" s="2428"/>
      <c r="FF77" s="2428"/>
      <c r="FG77" s="2428"/>
      <c r="FH77" s="2428"/>
      <c r="FI77" s="2428"/>
      <c r="FJ77" s="2428"/>
      <c r="FK77" s="2428"/>
      <c r="FL77" s="2428"/>
      <c r="FM77" s="2428"/>
      <c r="FN77" s="2428"/>
      <c r="FO77" s="2428"/>
      <c r="FP77" s="2428"/>
      <c r="FQ77" s="2428"/>
      <c r="FR77" s="2428"/>
      <c r="FS77" s="2428"/>
      <c r="FT77" s="2428"/>
      <c r="FU77" s="2428"/>
      <c r="FV77" s="2428"/>
      <c r="FW77" s="2428"/>
      <c r="FX77" s="2428"/>
      <c r="FY77" s="2428"/>
      <c r="FZ77" s="2428"/>
      <c r="GA77" s="2428"/>
      <c r="GB77" s="2428"/>
      <c r="GC77" s="2428"/>
      <c r="GD77" s="2428"/>
      <c r="GE77" s="2428"/>
      <c r="GF77" s="2428"/>
      <c r="GG77" s="2428"/>
      <c r="GH77" s="2428"/>
      <c r="GI77" s="2428"/>
      <c r="GJ77" s="2428"/>
      <c r="GK77" s="2428"/>
      <c r="GL77" s="2428"/>
      <c r="GM77" s="2428"/>
      <c r="GN77" s="2428"/>
      <c r="GO77" s="2428"/>
      <c r="GP77" s="2428"/>
      <c r="GQ77" s="2428"/>
      <c r="GR77" s="2428"/>
      <c r="GS77" s="2428"/>
      <c r="GT77" s="2428"/>
      <c r="GU77" s="2428"/>
      <c r="GV77" s="2428"/>
      <c r="GW77" s="2428"/>
      <c r="GX77" s="2428"/>
      <c r="GY77" s="2428"/>
      <c r="GZ77" s="2428"/>
      <c r="HA77" s="2428"/>
      <c r="HB77" s="2428"/>
      <c r="HC77" s="2428"/>
      <c r="HD77" s="2428"/>
      <c r="HE77" s="2428"/>
      <c r="HF77" s="2428"/>
      <c r="HG77" s="2428"/>
      <c r="HH77" s="2428"/>
      <c r="HI77" s="2428"/>
      <c r="HJ77" s="2428"/>
      <c r="HK77" s="2428"/>
      <c r="HL77" s="2428"/>
      <c r="HM77" s="2428"/>
      <c r="HN77" s="2428"/>
      <c r="HO77" s="2428"/>
      <c r="HP77" s="2428"/>
      <c r="HQ77" s="2428"/>
      <c r="HR77" s="2428"/>
      <c r="HS77" s="2428"/>
      <c r="HT77" s="2428"/>
      <c r="HU77" s="2428"/>
      <c r="HV77" s="2428"/>
      <c r="HW77" s="2428"/>
      <c r="HX77" s="2428"/>
      <c r="HY77" s="2428"/>
      <c r="HZ77" s="2428"/>
      <c r="IA77" s="2428"/>
      <c r="IB77" s="2428"/>
      <c r="IC77" s="2428"/>
      <c r="ID77" s="2428"/>
      <c r="IE77" s="2428"/>
      <c r="IF77" s="2428"/>
      <c r="IG77" s="2428"/>
    </row>
    <row r="78" spans="1:241">
      <c r="A78" s="2451">
        <v>1</v>
      </c>
      <c r="B78" s="2436" t="s">
        <v>508</v>
      </c>
      <c r="C78" s="362"/>
      <c r="D78" s="362"/>
      <c r="E78" s="362"/>
      <c r="F78" s="362"/>
      <c r="G78" s="320"/>
      <c r="H78" s="2459"/>
      <c r="I78" s="2477"/>
      <c r="J78" s="2477"/>
      <c r="K78" s="2478"/>
      <c r="L78" s="2478"/>
      <c r="M78" s="2477"/>
      <c r="N78" s="2475"/>
      <c r="O78" s="2428"/>
      <c r="P78" s="2428"/>
      <c r="Q78" s="2428"/>
      <c r="R78" s="2428"/>
      <c r="S78" s="2428"/>
      <c r="T78" s="2428"/>
      <c r="U78" s="2428"/>
      <c r="V78" s="2428"/>
      <c r="W78" s="2428"/>
      <c r="X78" s="2428"/>
      <c r="Y78" s="2428"/>
      <c r="Z78" s="2428"/>
      <c r="AA78" s="2428"/>
      <c r="AB78" s="2428"/>
      <c r="AC78" s="2428"/>
      <c r="AD78" s="2428"/>
      <c r="AE78" s="2428"/>
      <c r="AF78" s="2428"/>
      <c r="AG78" s="2428"/>
      <c r="AH78" s="2428"/>
      <c r="AI78" s="2428"/>
      <c r="AJ78" s="2428"/>
      <c r="AK78" s="2428"/>
      <c r="AL78" s="2428"/>
      <c r="AM78" s="2428"/>
      <c r="AN78" s="2428"/>
      <c r="AO78" s="2428"/>
      <c r="AP78" s="2428"/>
      <c r="AQ78" s="2428"/>
      <c r="AR78" s="2428"/>
      <c r="AS78" s="2428"/>
      <c r="AT78" s="2428"/>
      <c r="AU78" s="2428"/>
      <c r="AV78" s="2428"/>
      <c r="AW78" s="2428"/>
      <c r="AX78" s="2428"/>
      <c r="AY78" s="2428"/>
      <c r="AZ78" s="2428"/>
      <c r="BA78" s="2428"/>
      <c r="BB78" s="2428"/>
      <c r="BC78" s="2428"/>
      <c r="BD78" s="2428"/>
      <c r="BE78" s="2428"/>
      <c r="BF78" s="2428"/>
      <c r="BG78" s="2428"/>
      <c r="BH78" s="2428"/>
      <c r="BI78" s="2428"/>
      <c r="BJ78" s="2428"/>
      <c r="BK78" s="2428"/>
      <c r="BL78" s="2428"/>
      <c r="BM78" s="2428"/>
      <c r="BN78" s="2428"/>
      <c r="BO78" s="2428"/>
      <c r="BP78" s="2428"/>
      <c r="BQ78" s="2428"/>
      <c r="BR78" s="2428"/>
      <c r="BS78" s="2428"/>
      <c r="BT78" s="2428"/>
      <c r="BU78" s="2428"/>
      <c r="BV78" s="2428"/>
      <c r="BW78" s="2428"/>
      <c r="BX78" s="2428"/>
      <c r="BY78" s="2428"/>
      <c r="BZ78" s="2428"/>
      <c r="CA78" s="2428"/>
      <c r="CB78" s="2428"/>
      <c r="CC78" s="2428"/>
      <c r="CD78" s="2428"/>
      <c r="CE78" s="2428"/>
      <c r="CF78" s="2428"/>
      <c r="CG78" s="2428"/>
      <c r="CH78" s="2428"/>
      <c r="CI78" s="2428"/>
      <c r="CJ78" s="2428"/>
      <c r="CK78" s="2428"/>
      <c r="CL78" s="2428"/>
      <c r="CM78" s="2428"/>
      <c r="CN78" s="2428"/>
      <c r="CO78" s="2428"/>
      <c r="CP78" s="2428"/>
      <c r="CQ78" s="2428"/>
      <c r="CR78" s="2428"/>
      <c r="CS78" s="2428"/>
      <c r="CT78" s="2428"/>
      <c r="CU78" s="2428"/>
      <c r="CV78" s="2428"/>
      <c r="CW78" s="2428"/>
      <c r="CX78" s="2428"/>
      <c r="CY78" s="2428"/>
      <c r="CZ78" s="2428"/>
      <c r="DA78" s="2428"/>
      <c r="DB78" s="2428"/>
      <c r="DC78" s="2428"/>
      <c r="DD78" s="2428"/>
      <c r="DE78" s="2428"/>
      <c r="DF78" s="2428"/>
      <c r="DG78" s="2428"/>
      <c r="DH78" s="2428"/>
      <c r="DI78" s="2428"/>
      <c r="DJ78" s="2428"/>
      <c r="DK78" s="2428"/>
      <c r="DL78" s="2428"/>
      <c r="DM78" s="2428"/>
      <c r="DN78" s="2428"/>
      <c r="DO78" s="2428"/>
      <c r="DP78" s="2428"/>
      <c r="DQ78" s="2428"/>
      <c r="DR78" s="2428"/>
      <c r="DS78" s="2428"/>
      <c r="DT78" s="2428"/>
      <c r="DU78" s="2428"/>
      <c r="DV78" s="2428"/>
      <c r="DW78" s="2428"/>
      <c r="DX78" s="2428"/>
      <c r="DY78" s="2428"/>
      <c r="DZ78" s="2428"/>
      <c r="EA78" s="2428"/>
      <c r="EB78" s="2428"/>
      <c r="EC78" s="2428"/>
      <c r="ED78" s="2428"/>
      <c r="EE78" s="2428"/>
      <c r="EF78" s="2428"/>
      <c r="EG78" s="2428"/>
      <c r="EH78" s="2428"/>
      <c r="EI78" s="2428"/>
      <c r="EJ78" s="2428"/>
      <c r="EK78" s="2428"/>
      <c r="EL78" s="2428"/>
      <c r="EM78" s="2428"/>
      <c r="EN78" s="2428"/>
      <c r="EO78" s="2428"/>
      <c r="EP78" s="2428"/>
      <c r="EQ78" s="2428"/>
      <c r="ER78" s="2428"/>
      <c r="ES78" s="2428"/>
      <c r="ET78" s="2428"/>
      <c r="EU78" s="2428"/>
      <c r="EV78" s="2428"/>
      <c r="EW78" s="2428"/>
      <c r="EX78" s="2428"/>
      <c r="EY78" s="2428"/>
      <c r="EZ78" s="2428"/>
      <c r="FA78" s="2428"/>
      <c r="FB78" s="2428"/>
      <c r="FC78" s="2428"/>
      <c r="FD78" s="2428"/>
      <c r="FE78" s="2428"/>
      <c r="FF78" s="2428"/>
      <c r="FG78" s="2428"/>
      <c r="FH78" s="2428"/>
      <c r="FI78" s="2428"/>
      <c r="FJ78" s="2428"/>
      <c r="FK78" s="2428"/>
      <c r="FL78" s="2428"/>
      <c r="FM78" s="2428"/>
      <c r="FN78" s="2428"/>
      <c r="FO78" s="2428"/>
      <c r="FP78" s="2428"/>
      <c r="FQ78" s="2428"/>
      <c r="FR78" s="2428"/>
      <c r="FS78" s="2428"/>
      <c r="FT78" s="2428"/>
      <c r="FU78" s="2428"/>
      <c r="FV78" s="2428"/>
      <c r="FW78" s="2428"/>
      <c r="FX78" s="2428"/>
      <c r="FY78" s="2428"/>
      <c r="FZ78" s="2428"/>
      <c r="GA78" s="2428"/>
      <c r="GB78" s="2428"/>
      <c r="GC78" s="2428"/>
      <c r="GD78" s="2428"/>
      <c r="GE78" s="2428"/>
      <c r="GF78" s="2428"/>
      <c r="GG78" s="2428"/>
      <c r="GH78" s="2428"/>
      <c r="GI78" s="2428"/>
      <c r="GJ78" s="2428"/>
      <c r="GK78" s="2428"/>
      <c r="GL78" s="2428"/>
      <c r="GM78" s="2428"/>
      <c r="GN78" s="2428"/>
      <c r="GO78" s="2428"/>
      <c r="GP78" s="2428"/>
      <c r="GQ78" s="2428"/>
      <c r="GR78" s="2428"/>
      <c r="GS78" s="2428"/>
      <c r="GT78" s="2428"/>
      <c r="GU78" s="2428"/>
      <c r="GV78" s="2428"/>
      <c r="GW78" s="2428"/>
      <c r="GX78" s="2428"/>
      <c r="GY78" s="2428"/>
      <c r="GZ78" s="2428"/>
      <c r="HA78" s="2428"/>
      <c r="HB78" s="2428"/>
      <c r="HC78" s="2428"/>
      <c r="HD78" s="2428"/>
      <c r="HE78" s="2428"/>
      <c r="HF78" s="2428"/>
      <c r="HG78" s="2428"/>
      <c r="HH78" s="2428"/>
      <c r="HI78" s="2428"/>
      <c r="HJ78" s="2428"/>
      <c r="HK78" s="2428"/>
      <c r="HL78" s="2428"/>
      <c r="HM78" s="2428"/>
      <c r="HN78" s="2428"/>
      <c r="HO78" s="2428"/>
      <c r="HP78" s="2428"/>
      <c r="HQ78" s="2428"/>
      <c r="HR78" s="2428"/>
      <c r="HS78" s="2428"/>
      <c r="HT78" s="2428"/>
      <c r="HU78" s="2428"/>
      <c r="HV78" s="2428"/>
      <c r="HW78" s="2428"/>
      <c r="HX78" s="2428"/>
      <c r="HY78" s="2428"/>
      <c r="HZ78" s="2428"/>
      <c r="IA78" s="2428"/>
      <c r="IB78" s="2428"/>
      <c r="IC78" s="2428"/>
      <c r="ID78" s="2428"/>
      <c r="IE78" s="2428"/>
      <c r="IF78" s="2428"/>
      <c r="IG78" s="2428"/>
    </row>
    <row r="79" spans="1:241">
      <c r="A79" s="2451">
        <v>2</v>
      </c>
      <c r="B79" s="2436" t="s">
        <v>509</v>
      </c>
      <c r="C79" s="357"/>
      <c r="D79" s="362"/>
      <c r="E79" s="357"/>
      <c r="F79" s="357"/>
      <c r="G79" s="321"/>
      <c r="H79" s="2461"/>
      <c r="I79" s="2477"/>
      <c r="J79" s="2478"/>
      <c r="K79" s="2478"/>
      <c r="L79" s="2478"/>
      <c r="M79" s="2478"/>
      <c r="N79" s="2475"/>
      <c r="O79" s="2428"/>
      <c r="P79" s="2428"/>
      <c r="Q79" s="2428"/>
      <c r="R79" s="2428"/>
      <c r="S79" s="2428"/>
      <c r="T79" s="2428"/>
      <c r="U79" s="2428"/>
      <c r="V79" s="2428"/>
      <c r="W79" s="2428"/>
      <c r="X79" s="2428"/>
      <c r="Y79" s="2428"/>
      <c r="Z79" s="2428"/>
      <c r="AA79" s="2428"/>
      <c r="AB79" s="2428"/>
      <c r="AC79" s="2428"/>
      <c r="AD79" s="2428"/>
      <c r="AE79" s="2428"/>
      <c r="AF79" s="2428"/>
      <c r="AG79" s="2428"/>
      <c r="AH79" s="2428"/>
      <c r="AI79" s="2428"/>
      <c r="AJ79" s="2428"/>
      <c r="AK79" s="2428"/>
      <c r="AL79" s="2428"/>
      <c r="AM79" s="2428"/>
      <c r="AN79" s="2428"/>
      <c r="AO79" s="2428"/>
      <c r="AP79" s="2428"/>
      <c r="AQ79" s="2428"/>
      <c r="AR79" s="2428"/>
      <c r="AS79" s="2428"/>
      <c r="AT79" s="2428"/>
      <c r="AU79" s="2428"/>
      <c r="AV79" s="2428"/>
      <c r="AW79" s="2428"/>
      <c r="AX79" s="2428"/>
      <c r="AY79" s="2428"/>
      <c r="AZ79" s="2428"/>
      <c r="BA79" s="2428"/>
      <c r="BB79" s="2428"/>
      <c r="BC79" s="2428"/>
      <c r="BD79" s="2428"/>
      <c r="BE79" s="2428"/>
      <c r="BF79" s="2428"/>
      <c r="BG79" s="2428"/>
      <c r="BH79" s="2428"/>
      <c r="BI79" s="2428"/>
      <c r="BJ79" s="2428"/>
      <c r="BK79" s="2428"/>
      <c r="BL79" s="2428"/>
      <c r="BM79" s="2428"/>
      <c r="BN79" s="2428"/>
      <c r="BO79" s="2428"/>
      <c r="BP79" s="2428"/>
      <c r="BQ79" s="2428"/>
      <c r="BR79" s="2428"/>
      <c r="BS79" s="2428"/>
      <c r="BT79" s="2428"/>
      <c r="BU79" s="2428"/>
      <c r="BV79" s="2428"/>
      <c r="BW79" s="2428"/>
      <c r="BX79" s="2428"/>
      <c r="BY79" s="2428"/>
      <c r="BZ79" s="2428"/>
      <c r="CA79" s="2428"/>
      <c r="CB79" s="2428"/>
      <c r="CC79" s="2428"/>
      <c r="CD79" s="2428"/>
      <c r="CE79" s="2428"/>
      <c r="CF79" s="2428"/>
      <c r="CG79" s="2428"/>
      <c r="CH79" s="2428"/>
      <c r="CI79" s="2428"/>
      <c r="CJ79" s="2428"/>
      <c r="CK79" s="2428"/>
      <c r="CL79" s="2428"/>
      <c r="CM79" s="2428"/>
      <c r="CN79" s="2428"/>
      <c r="CO79" s="2428"/>
      <c r="CP79" s="2428"/>
      <c r="CQ79" s="2428"/>
      <c r="CR79" s="2428"/>
      <c r="CS79" s="2428"/>
      <c r="CT79" s="2428"/>
      <c r="CU79" s="2428"/>
      <c r="CV79" s="2428"/>
      <c r="CW79" s="2428"/>
      <c r="CX79" s="2428"/>
      <c r="CY79" s="2428"/>
      <c r="CZ79" s="2428"/>
      <c r="DA79" s="2428"/>
      <c r="DB79" s="2428"/>
      <c r="DC79" s="2428"/>
      <c r="DD79" s="2428"/>
      <c r="DE79" s="2428"/>
      <c r="DF79" s="2428"/>
      <c r="DG79" s="2428"/>
      <c r="DH79" s="2428"/>
      <c r="DI79" s="2428"/>
      <c r="DJ79" s="2428"/>
      <c r="DK79" s="2428"/>
      <c r="DL79" s="2428"/>
      <c r="DM79" s="2428"/>
      <c r="DN79" s="2428"/>
      <c r="DO79" s="2428"/>
      <c r="DP79" s="2428"/>
      <c r="DQ79" s="2428"/>
      <c r="DR79" s="2428"/>
      <c r="DS79" s="2428"/>
      <c r="DT79" s="2428"/>
      <c r="DU79" s="2428"/>
      <c r="DV79" s="2428"/>
      <c r="DW79" s="2428"/>
      <c r="DX79" s="2428"/>
      <c r="DY79" s="2428"/>
      <c r="DZ79" s="2428"/>
      <c r="EA79" s="2428"/>
      <c r="EB79" s="2428"/>
      <c r="EC79" s="2428"/>
      <c r="ED79" s="2428"/>
      <c r="EE79" s="2428"/>
      <c r="EF79" s="2428"/>
      <c r="EG79" s="2428"/>
      <c r="EH79" s="2428"/>
      <c r="EI79" s="2428"/>
      <c r="EJ79" s="2428"/>
      <c r="EK79" s="2428"/>
      <c r="EL79" s="2428"/>
      <c r="EM79" s="2428"/>
      <c r="EN79" s="2428"/>
      <c r="EO79" s="2428"/>
      <c r="EP79" s="2428"/>
      <c r="EQ79" s="2428"/>
      <c r="ER79" s="2428"/>
      <c r="ES79" s="2428"/>
      <c r="ET79" s="2428"/>
      <c r="EU79" s="2428"/>
      <c r="EV79" s="2428"/>
      <c r="EW79" s="2428"/>
      <c r="EX79" s="2428"/>
      <c r="EY79" s="2428"/>
      <c r="EZ79" s="2428"/>
      <c r="FA79" s="2428"/>
      <c r="FB79" s="2428"/>
      <c r="FC79" s="2428"/>
      <c r="FD79" s="2428"/>
      <c r="FE79" s="2428"/>
      <c r="FF79" s="2428"/>
      <c r="FG79" s="2428"/>
      <c r="FH79" s="2428"/>
      <c r="FI79" s="2428"/>
      <c r="FJ79" s="2428"/>
      <c r="FK79" s="2428"/>
      <c r="FL79" s="2428"/>
      <c r="FM79" s="2428"/>
      <c r="FN79" s="2428"/>
      <c r="FO79" s="2428"/>
      <c r="FP79" s="2428"/>
      <c r="FQ79" s="2428"/>
      <c r="FR79" s="2428"/>
      <c r="FS79" s="2428"/>
      <c r="FT79" s="2428"/>
      <c r="FU79" s="2428"/>
      <c r="FV79" s="2428"/>
      <c r="FW79" s="2428"/>
      <c r="FX79" s="2428"/>
      <c r="FY79" s="2428"/>
      <c r="FZ79" s="2428"/>
      <c r="GA79" s="2428"/>
      <c r="GB79" s="2428"/>
      <c r="GC79" s="2428"/>
      <c r="GD79" s="2428"/>
      <c r="GE79" s="2428"/>
      <c r="GF79" s="2428"/>
      <c r="GG79" s="2428"/>
      <c r="GH79" s="2428"/>
      <c r="GI79" s="2428"/>
      <c r="GJ79" s="2428"/>
      <c r="GK79" s="2428"/>
      <c r="GL79" s="2428"/>
      <c r="GM79" s="2428"/>
      <c r="GN79" s="2428"/>
      <c r="GO79" s="2428"/>
      <c r="GP79" s="2428"/>
      <c r="GQ79" s="2428"/>
      <c r="GR79" s="2428"/>
      <c r="GS79" s="2428"/>
      <c r="GT79" s="2428"/>
      <c r="GU79" s="2428"/>
      <c r="GV79" s="2428"/>
      <c r="GW79" s="2428"/>
      <c r="GX79" s="2428"/>
      <c r="GY79" s="2428"/>
      <c r="GZ79" s="2428"/>
      <c r="HA79" s="2428"/>
      <c r="HB79" s="2428"/>
      <c r="HC79" s="2428"/>
      <c r="HD79" s="2428"/>
      <c r="HE79" s="2428"/>
      <c r="HF79" s="2428"/>
      <c r="HG79" s="2428"/>
      <c r="HH79" s="2428"/>
      <c r="HI79" s="2428"/>
      <c r="HJ79" s="2428"/>
      <c r="HK79" s="2428"/>
      <c r="HL79" s="2428"/>
      <c r="HM79" s="2428"/>
      <c r="HN79" s="2428"/>
      <c r="HO79" s="2428"/>
      <c r="HP79" s="2428"/>
      <c r="HQ79" s="2428"/>
      <c r="HR79" s="2428"/>
      <c r="HS79" s="2428"/>
      <c r="HT79" s="2428"/>
      <c r="HU79" s="2428"/>
      <c r="HV79" s="2428"/>
      <c r="HW79" s="2428"/>
      <c r="HX79" s="2428"/>
      <c r="HY79" s="2428"/>
      <c r="HZ79" s="2428"/>
      <c r="IA79" s="2428"/>
      <c r="IB79" s="2428"/>
      <c r="IC79" s="2428"/>
      <c r="ID79" s="2428"/>
      <c r="IE79" s="2428"/>
      <c r="IF79" s="2428"/>
      <c r="IG79" s="2428"/>
    </row>
    <row r="80" spans="1:241">
      <c r="A80" s="2451">
        <v>3</v>
      </c>
      <c r="B80" s="2436" t="s">
        <v>510</v>
      </c>
      <c r="C80" s="357"/>
      <c r="D80" s="357"/>
      <c r="E80" s="357"/>
      <c r="F80" s="357"/>
      <c r="G80" s="321"/>
      <c r="H80" s="2461"/>
      <c r="I80" s="2478"/>
      <c r="J80" s="2478"/>
      <c r="K80" s="2478"/>
      <c r="L80" s="2478"/>
      <c r="M80" s="2478"/>
      <c r="N80" s="2475"/>
      <c r="O80" s="2428"/>
      <c r="P80" s="2428"/>
      <c r="Q80" s="2428"/>
      <c r="R80" s="2428"/>
      <c r="S80" s="2428"/>
      <c r="T80" s="2428"/>
      <c r="U80" s="2428"/>
      <c r="V80" s="2428"/>
      <c r="W80" s="2428"/>
      <c r="X80" s="2428"/>
      <c r="Y80" s="2428"/>
      <c r="Z80" s="2428"/>
      <c r="AA80" s="2428"/>
      <c r="AB80" s="2428"/>
      <c r="AC80" s="2428"/>
      <c r="AD80" s="2428"/>
      <c r="AE80" s="2428"/>
      <c r="AF80" s="2428"/>
      <c r="AG80" s="2428"/>
      <c r="AH80" s="2428"/>
      <c r="AI80" s="2428"/>
      <c r="AJ80" s="2428"/>
      <c r="AK80" s="2428"/>
      <c r="AL80" s="2428"/>
      <c r="AM80" s="2428"/>
      <c r="AN80" s="2428"/>
      <c r="AO80" s="2428"/>
      <c r="AP80" s="2428"/>
      <c r="AQ80" s="2428"/>
      <c r="AR80" s="2428"/>
      <c r="AS80" s="2428"/>
      <c r="AT80" s="2428"/>
      <c r="AU80" s="2428"/>
      <c r="AV80" s="2428"/>
      <c r="AW80" s="2428"/>
      <c r="AX80" s="2428"/>
      <c r="AY80" s="2428"/>
      <c r="AZ80" s="2428"/>
      <c r="BA80" s="2428"/>
      <c r="BB80" s="2428"/>
      <c r="BC80" s="2428"/>
      <c r="BD80" s="2428"/>
      <c r="BE80" s="2428"/>
      <c r="BF80" s="2428"/>
      <c r="BG80" s="2428"/>
      <c r="BH80" s="2428"/>
      <c r="BI80" s="2428"/>
      <c r="BJ80" s="2428"/>
      <c r="BK80" s="2428"/>
      <c r="BL80" s="2428"/>
      <c r="BM80" s="2428"/>
      <c r="BN80" s="2428"/>
      <c r="BO80" s="2428"/>
      <c r="BP80" s="2428"/>
      <c r="BQ80" s="2428"/>
      <c r="BR80" s="2428"/>
      <c r="BS80" s="2428"/>
      <c r="BT80" s="2428"/>
      <c r="BU80" s="2428"/>
      <c r="BV80" s="2428"/>
      <c r="BW80" s="2428"/>
      <c r="BX80" s="2428"/>
      <c r="BY80" s="2428"/>
      <c r="BZ80" s="2428"/>
      <c r="CA80" s="2428"/>
      <c r="CB80" s="2428"/>
      <c r="CC80" s="2428"/>
      <c r="CD80" s="2428"/>
      <c r="CE80" s="2428"/>
      <c r="CF80" s="2428"/>
      <c r="CG80" s="2428"/>
      <c r="CH80" s="2428"/>
      <c r="CI80" s="2428"/>
      <c r="CJ80" s="2428"/>
      <c r="CK80" s="2428"/>
      <c r="CL80" s="2428"/>
      <c r="CM80" s="2428"/>
      <c r="CN80" s="2428"/>
      <c r="CO80" s="2428"/>
      <c r="CP80" s="2428"/>
      <c r="CQ80" s="2428"/>
      <c r="CR80" s="2428"/>
      <c r="CS80" s="2428"/>
      <c r="CT80" s="2428"/>
      <c r="CU80" s="2428"/>
      <c r="CV80" s="2428"/>
      <c r="CW80" s="2428"/>
      <c r="CX80" s="2428"/>
      <c r="CY80" s="2428"/>
      <c r="CZ80" s="2428"/>
      <c r="DA80" s="2428"/>
      <c r="DB80" s="2428"/>
      <c r="DC80" s="2428"/>
      <c r="DD80" s="2428"/>
      <c r="DE80" s="2428"/>
      <c r="DF80" s="2428"/>
      <c r="DG80" s="2428"/>
      <c r="DH80" s="2428"/>
      <c r="DI80" s="2428"/>
      <c r="DJ80" s="2428"/>
      <c r="DK80" s="2428"/>
      <c r="DL80" s="2428"/>
      <c r="DM80" s="2428"/>
      <c r="DN80" s="2428"/>
      <c r="DO80" s="2428"/>
      <c r="DP80" s="2428"/>
      <c r="DQ80" s="2428"/>
      <c r="DR80" s="2428"/>
      <c r="DS80" s="2428"/>
      <c r="DT80" s="2428"/>
      <c r="DU80" s="2428"/>
      <c r="DV80" s="2428"/>
      <c r="DW80" s="2428"/>
      <c r="DX80" s="2428"/>
      <c r="DY80" s="2428"/>
      <c r="DZ80" s="2428"/>
      <c r="EA80" s="2428"/>
      <c r="EB80" s="2428"/>
      <c r="EC80" s="2428"/>
      <c r="ED80" s="2428"/>
      <c r="EE80" s="2428"/>
      <c r="EF80" s="2428"/>
      <c r="EG80" s="2428"/>
      <c r="EH80" s="2428"/>
      <c r="EI80" s="2428"/>
      <c r="EJ80" s="2428"/>
      <c r="EK80" s="2428"/>
      <c r="EL80" s="2428"/>
      <c r="EM80" s="2428"/>
      <c r="EN80" s="2428"/>
      <c r="EO80" s="2428"/>
      <c r="EP80" s="2428"/>
      <c r="EQ80" s="2428"/>
      <c r="ER80" s="2428"/>
      <c r="ES80" s="2428"/>
      <c r="ET80" s="2428"/>
      <c r="EU80" s="2428"/>
      <c r="EV80" s="2428"/>
      <c r="EW80" s="2428"/>
      <c r="EX80" s="2428"/>
      <c r="EY80" s="2428"/>
      <c r="EZ80" s="2428"/>
      <c r="FA80" s="2428"/>
      <c r="FB80" s="2428"/>
      <c r="FC80" s="2428"/>
      <c r="FD80" s="2428"/>
      <c r="FE80" s="2428"/>
      <c r="FF80" s="2428"/>
      <c r="FG80" s="2428"/>
      <c r="FH80" s="2428"/>
      <c r="FI80" s="2428"/>
      <c r="FJ80" s="2428"/>
      <c r="FK80" s="2428"/>
      <c r="FL80" s="2428"/>
      <c r="FM80" s="2428"/>
      <c r="FN80" s="2428"/>
      <c r="FO80" s="2428"/>
      <c r="FP80" s="2428"/>
      <c r="FQ80" s="2428"/>
      <c r="FR80" s="2428"/>
      <c r="FS80" s="2428"/>
      <c r="FT80" s="2428"/>
      <c r="FU80" s="2428"/>
      <c r="FV80" s="2428"/>
      <c r="FW80" s="2428"/>
      <c r="FX80" s="2428"/>
      <c r="FY80" s="2428"/>
      <c r="FZ80" s="2428"/>
      <c r="GA80" s="2428"/>
      <c r="GB80" s="2428"/>
      <c r="GC80" s="2428"/>
      <c r="GD80" s="2428"/>
      <c r="GE80" s="2428"/>
      <c r="GF80" s="2428"/>
      <c r="GG80" s="2428"/>
      <c r="GH80" s="2428"/>
      <c r="GI80" s="2428"/>
      <c r="GJ80" s="2428"/>
      <c r="GK80" s="2428"/>
      <c r="GL80" s="2428"/>
      <c r="GM80" s="2428"/>
      <c r="GN80" s="2428"/>
      <c r="GO80" s="2428"/>
      <c r="GP80" s="2428"/>
      <c r="GQ80" s="2428"/>
      <c r="GR80" s="2428"/>
      <c r="GS80" s="2428"/>
      <c r="GT80" s="2428"/>
      <c r="GU80" s="2428"/>
      <c r="GV80" s="2428"/>
      <c r="GW80" s="2428"/>
      <c r="GX80" s="2428"/>
      <c r="GY80" s="2428"/>
      <c r="GZ80" s="2428"/>
      <c r="HA80" s="2428"/>
      <c r="HB80" s="2428"/>
      <c r="HC80" s="2428"/>
      <c r="HD80" s="2428"/>
      <c r="HE80" s="2428"/>
      <c r="HF80" s="2428"/>
      <c r="HG80" s="2428"/>
      <c r="HH80" s="2428"/>
      <c r="HI80" s="2428"/>
      <c r="HJ80" s="2428"/>
      <c r="HK80" s="2428"/>
      <c r="HL80" s="2428"/>
      <c r="HM80" s="2428"/>
      <c r="HN80" s="2428"/>
      <c r="HO80" s="2428"/>
      <c r="HP80" s="2428"/>
      <c r="HQ80" s="2428"/>
      <c r="HR80" s="2428"/>
      <c r="HS80" s="2428"/>
      <c r="HT80" s="2428"/>
      <c r="HU80" s="2428"/>
      <c r="HV80" s="2428"/>
      <c r="HW80" s="2428"/>
      <c r="HX80" s="2428"/>
      <c r="HY80" s="2428"/>
      <c r="HZ80" s="2428"/>
      <c r="IA80" s="2428"/>
      <c r="IB80" s="2428"/>
      <c r="IC80" s="2428"/>
      <c r="ID80" s="2428"/>
      <c r="IE80" s="2428"/>
      <c r="IF80" s="2428"/>
      <c r="IG80" s="2428"/>
    </row>
    <row r="81" spans="1:14">
      <c r="A81" s="2451">
        <v>4</v>
      </c>
      <c r="B81" s="2436" t="s">
        <v>511</v>
      </c>
      <c r="C81" s="357"/>
      <c r="D81" s="357"/>
      <c r="E81" s="357"/>
      <c r="F81" s="357"/>
      <c r="G81" s="321"/>
      <c r="H81" s="2461"/>
      <c r="I81" s="2478"/>
      <c r="J81" s="2478"/>
      <c r="K81" s="2478"/>
      <c r="L81" s="2478"/>
      <c r="M81" s="2478"/>
      <c r="N81" s="2475"/>
    </row>
    <row r="82" spans="1:14">
      <c r="A82" s="2451">
        <v>5</v>
      </c>
      <c r="B82" s="2436" t="s">
        <v>512</v>
      </c>
      <c r="C82" s="304">
        <f>SUM(C78:C81)</f>
        <v>0</v>
      </c>
      <c r="D82" s="304">
        <f>SUM(D78:D81)</f>
        <v>0</v>
      </c>
      <c r="E82" s="304">
        <f>SUM(E78:E81)</f>
        <v>0</v>
      </c>
      <c r="F82" s="304">
        <f>SUM(F78:F81)</f>
        <v>0</v>
      </c>
      <c r="G82" s="303">
        <f>SUM(G78:G81)</f>
        <v>0</v>
      </c>
      <c r="H82" s="2461"/>
      <c r="I82" s="2478"/>
      <c r="J82" s="2478"/>
      <c r="K82" s="2478"/>
      <c r="L82" s="2478"/>
      <c r="M82" s="2478"/>
      <c r="N82" s="2475"/>
    </row>
    <row r="83" spans="1:14">
      <c r="A83" s="2451"/>
      <c r="B83" s="2436" t="s">
        <v>513</v>
      </c>
      <c r="C83" s="357"/>
      <c r="D83" s="357"/>
      <c r="E83" s="357"/>
      <c r="F83" s="357"/>
      <c r="G83" s="321"/>
      <c r="H83" s="2461"/>
      <c r="I83" s="2478"/>
      <c r="J83" s="2478"/>
      <c r="K83" s="2478"/>
      <c r="L83" s="2478"/>
      <c r="M83" s="2478"/>
      <c r="N83" s="2475"/>
    </row>
    <row r="84" spans="1:14">
      <c r="A84" s="2451">
        <v>6</v>
      </c>
      <c r="B84" s="2436" t="s">
        <v>514</v>
      </c>
      <c r="C84" s="357"/>
      <c r="D84" s="357"/>
      <c r="E84" s="357"/>
      <c r="F84" s="357"/>
      <c r="G84" s="321"/>
      <c r="H84" s="2461"/>
      <c r="I84" s="2478"/>
      <c r="J84" s="2478"/>
      <c r="K84" s="2478"/>
      <c r="L84" s="2478"/>
      <c r="M84" s="2478"/>
      <c r="N84" s="2475"/>
    </row>
    <row r="85" spans="1:14" ht="23.25">
      <c r="A85" s="2451">
        <v>7</v>
      </c>
      <c r="B85" s="2436" t="s">
        <v>515</v>
      </c>
      <c r="C85" s="357"/>
      <c r="D85" s="357"/>
      <c r="E85" s="357"/>
      <c r="F85" s="357"/>
      <c r="G85" s="321"/>
      <c r="H85" s="2479" t="s">
        <v>1143</v>
      </c>
      <c r="I85" s="2480"/>
      <c r="J85" s="2480"/>
      <c r="K85" s="2480"/>
      <c r="L85" s="2480"/>
      <c r="M85" s="2480"/>
      <c r="N85" s="2481"/>
    </row>
    <row r="86" spans="1:14">
      <c r="A86" s="2451">
        <v>8</v>
      </c>
      <c r="B86" s="2436" t="s">
        <v>516</v>
      </c>
      <c r="C86" s="357"/>
      <c r="D86" s="357"/>
      <c r="E86" s="357"/>
      <c r="F86" s="357"/>
      <c r="G86" s="321"/>
      <c r="H86" s="2461"/>
      <c r="I86" s="2478"/>
      <c r="J86" s="2478"/>
      <c r="K86" s="2478"/>
      <c r="L86" s="2478"/>
      <c r="M86" s="2478"/>
      <c r="N86" s="2475"/>
    </row>
    <row r="87" spans="1:14">
      <c r="A87" s="2451"/>
      <c r="B87" s="2436" t="s">
        <v>517</v>
      </c>
      <c r="C87" s="357"/>
      <c r="D87" s="357"/>
      <c r="E87" s="357"/>
      <c r="F87" s="357"/>
      <c r="G87" s="321"/>
      <c r="H87" s="2461"/>
      <c r="I87" s="2478"/>
      <c r="J87" s="2478"/>
      <c r="K87" s="2478"/>
      <c r="L87" s="2478"/>
      <c r="M87" s="2478"/>
      <c r="N87" s="2475"/>
    </row>
    <row r="88" spans="1:14">
      <c r="A88" s="2451">
        <v>9</v>
      </c>
      <c r="B88" s="2436" t="s">
        <v>224</v>
      </c>
      <c r="C88" s="357" t="s">
        <v>1904</v>
      </c>
      <c r="D88" s="357"/>
      <c r="E88" s="357" t="s">
        <v>1904</v>
      </c>
      <c r="F88" s="357" t="s">
        <v>1904</v>
      </c>
      <c r="G88" s="321" t="s">
        <v>1904</v>
      </c>
      <c r="H88" s="2461"/>
      <c r="I88" s="2478"/>
      <c r="J88" s="2478"/>
      <c r="K88" s="2478"/>
      <c r="L88" s="2478"/>
      <c r="M88" s="2478"/>
      <c r="N88" s="2475"/>
    </row>
    <row r="89" spans="1:14">
      <c r="A89" s="2451">
        <v>10</v>
      </c>
      <c r="B89" s="2436" t="s">
        <v>225</v>
      </c>
      <c r="C89" s="357"/>
      <c r="D89" s="357"/>
      <c r="E89" s="357"/>
      <c r="F89" s="357"/>
      <c r="G89" s="321"/>
      <c r="H89" s="2461"/>
      <c r="I89" s="2478"/>
      <c r="J89" s="2478"/>
      <c r="K89" s="2478"/>
      <c r="L89" s="2478"/>
      <c r="M89" s="2478"/>
      <c r="N89" s="2475"/>
    </row>
    <row r="90" spans="1:14">
      <c r="A90" s="2451">
        <v>11</v>
      </c>
      <c r="B90" s="2436" t="s">
        <v>226</v>
      </c>
      <c r="C90" s="357"/>
      <c r="D90" s="357"/>
      <c r="E90" s="357"/>
      <c r="F90" s="357"/>
      <c r="G90" s="321"/>
      <c r="H90" s="2461"/>
      <c r="I90" s="2478"/>
      <c r="J90" s="2478"/>
      <c r="K90" s="2478"/>
      <c r="L90" s="2478"/>
      <c r="M90" s="2478"/>
      <c r="N90" s="2475"/>
    </row>
    <row r="91" spans="1:14">
      <c r="A91" s="2451">
        <v>12</v>
      </c>
      <c r="B91" s="2436" t="s">
        <v>227</v>
      </c>
      <c r="C91" s="357"/>
      <c r="D91" s="357"/>
      <c r="E91" s="357"/>
      <c r="F91" s="357"/>
      <c r="G91" s="321"/>
      <c r="H91" s="2461"/>
      <c r="I91" s="2478"/>
      <c r="J91" s="2478"/>
      <c r="K91" s="2478"/>
      <c r="L91" s="2478"/>
      <c r="M91" s="2478"/>
      <c r="N91" s="2475"/>
    </row>
    <row r="92" spans="1:14">
      <c r="A92" s="2451">
        <v>13</v>
      </c>
      <c r="B92" s="2436" t="s">
        <v>2647</v>
      </c>
      <c r="C92" s="357"/>
      <c r="D92" s="357"/>
      <c r="E92" s="357"/>
      <c r="F92" s="357"/>
      <c r="G92" s="321"/>
      <c r="H92" s="2461"/>
      <c r="I92" s="2478"/>
      <c r="J92" s="2478"/>
      <c r="K92" s="2478"/>
      <c r="L92" s="2478"/>
      <c r="M92" s="2478"/>
      <c r="N92" s="2475"/>
    </row>
    <row r="93" spans="1:14">
      <c r="A93" s="2451">
        <v>14</v>
      </c>
      <c r="B93" s="2436" t="s">
        <v>2648</v>
      </c>
      <c r="C93" s="357"/>
      <c r="D93" s="357"/>
      <c r="E93" s="357"/>
      <c r="F93" s="357"/>
      <c r="G93" s="321"/>
      <c r="H93" s="2461"/>
      <c r="I93" s="2478"/>
      <c r="J93" s="2478"/>
      <c r="K93" s="2478"/>
      <c r="L93" s="2478"/>
      <c r="M93" s="2478"/>
      <c r="N93" s="2475"/>
    </row>
    <row r="94" spans="1:14">
      <c r="A94" s="2451">
        <v>15</v>
      </c>
      <c r="B94" s="2436" t="s">
        <v>2649</v>
      </c>
      <c r="C94" s="357" t="s">
        <v>1904</v>
      </c>
      <c r="D94" s="357"/>
      <c r="E94" s="357" t="s">
        <v>1904</v>
      </c>
      <c r="F94" s="357" t="s">
        <v>1904</v>
      </c>
      <c r="G94" s="321" t="s">
        <v>1904</v>
      </c>
      <c r="H94" s="2461"/>
      <c r="I94" s="2478"/>
      <c r="J94" s="2478"/>
      <c r="K94" s="2478"/>
      <c r="L94" s="2478"/>
      <c r="M94" s="2478"/>
      <c r="N94" s="2475"/>
    </row>
    <row r="95" spans="1:14">
      <c r="A95" s="2451">
        <v>16</v>
      </c>
      <c r="B95" s="2436" t="s">
        <v>2650</v>
      </c>
      <c r="C95" s="357"/>
      <c r="D95" s="357"/>
      <c r="E95" s="357"/>
      <c r="F95" s="357"/>
      <c r="G95" s="321"/>
      <c r="H95" s="2461"/>
      <c r="I95" s="2478"/>
      <c r="J95" s="2478"/>
      <c r="K95" s="2478"/>
      <c r="L95" s="2478"/>
      <c r="M95" s="2478"/>
      <c r="N95" s="2475"/>
    </row>
    <row r="96" spans="1:14">
      <c r="A96" s="2451">
        <v>17</v>
      </c>
      <c r="B96" s="2436" t="s">
        <v>511</v>
      </c>
      <c r="C96" s="357"/>
      <c r="D96" s="357"/>
      <c r="E96" s="357"/>
      <c r="F96" s="357"/>
      <c r="G96" s="321"/>
      <c r="H96" s="2461"/>
      <c r="I96" s="2478"/>
      <c r="J96" s="2478"/>
      <c r="K96" s="2478"/>
      <c r="L96" s="2478"/>
      <c r="M96" s="2478"/>
      <c r="N96" s="2475"/>
    </row>
    <row r="97" spans="1:14">
      <c r="A97" s="2451">
        <v>18</v>
      </c>
      <c r="B97" s="2436" t="s">
        <v>512</v>
      </c>
      <c r="C97" s="304">
        <f>SUM(C84:C96)</f>
        <v>0</v>
      </c>
      <c r="D97" s="304">
        <f>SUM(D84:D96)</f>
        <v>0</v>
      </c>
      <c r="E97" s="304">
        <f>SUM(E84:E96)</f>
        <v>0</v>
      </c>
      <c r="F97" s="304">
        <f>SUM(F84:F96)</f>
        <v>0</v>
      </c>
      <c r="G97" s="303">
        <f>SUM(G84:G96)</f>
        <v>0</v>
      </c>
      <c r="H97" s="2461"/>
      <c r="I97" s="2478"/>
      <c r="J97" s="2478"/>
      <c r="K97" s="2478"/>
      <c r="L97" s="2478"/>
      <c r="M97" s="2478"/>
      <c r="N97" s="2475"/>
    </row>
    <row r="98" spans="1:14">
      <c r="A98" s="2451"/>
      <c r="B98" s="2436" t="s">
        <v>2651</v>
      </c>
      <c r="C98" s="357"/>
      <c r="D98" s="357"/>
      <c r="E98" s="357"/>
      <c r="F98" s="357"/>
      <c r="G98" s="321"/>
      <c r="H98" s="2461"/>
      <c r="I98" s="2478"/>
      <c r="J98" s="2478"/>
      <c r="K98" s="2478"/>
      <c r="L98" s="2478"/>
      <c r="M98" s="2478"/>
      <c r="N98" s="2475"/>
    </row>
    <row r="99" spans="1:14">
      <c r="A99" s="2451">
        <v>19</v>
      </c>
      <c r="B99" s="2436" t="s">
        <v>2652</v>
      </c>
      <c r="C99" s="357">
        <v>546931.25</v>
      </c>
      <c r="D99" s="357"/>
      <c r="E99" s="357"/>
      <c r="F99" s="357"/>
      <c r="G99" s="321"/>
      <c r="H99" s="2461"/>
      <c r="I99" s="2478"/>
      <c r="J99" s="2478"/>
      <c r="K99" s="2478"/>
      <c r="L99" s="2478"/>
      <c r="M99" s="2478"/>
      <c r="N99" s="2475"/>
    </row>
    <row r="100" spans="1:14">
      <c r="A100" s="2451">
        <v>20</v>
      </c>
      <c r="B100" s="2436" t="s">
        <v>2653</v>
      </c>
      <c r="C100" s="357"/>
      <c r="D100" s="357"/>
      <c r="E100" s="357"/>
      <c r="F100" s="357"/>
      <c r="G100" s="321"/>
      <c r="H100" s="2461"/>
      <c r="I100" s="2478"/>
      <c r="J100" s="2478"/>
      <c r="K100" s="2478"/>
      <c r="L100" s="2478"/>
      <c r="M100" s="2478"/>
      <c r="N100" s="2475"/>
    </row>
    <row r="101" spans="1:14">
      <c r="A101" s="2451">
        <v>21</v>
      </c>
      <c r="B101" s="2436" t="s">
        <v>2654</v>
      </c>
      <c r="C101" s="357"/>
      <c r="D101" s="357"/>
      <c r="E101" s="357"/>
      <c r="F101" s="357"/>
      <c r="G101" s="321"/>
      <c r="H101" s="2461"/>
      <c r="I101" s="2478"/>
      <c r="J101" s="2478"/>
      <c r="K101" s="2478"/>
      <c r="L101" s="2478"/>
      <c r="M101" s="2478"/>
      <c r="N101" s="2475"/>
    </row>
    <row r="102" spans="1:14">
      <c r="A102" s="2451">
        <v>22</v>
      </c>
      <c r="B102" s="2436" t="s">
        <v>1128</v>
      </c>
      <c r="C102" s="357"/>
      <c r="D102" s="357"/>
      <c r="E102" s="357"/>
      <c r="F102" s="357"/>
      <c r="G102" s="321"/>
      <c r="H102" s="2461"/>
      <c r="I102" s="2478"/>
      <c r="J102" s="2478"/>
      <c r="K102" s="2478"/>
      <c r="L102" s="2478"/>
      <c r="M102" s="2478"/>
      <c r="N102" s="2475"/>
    </row>
    <row r="103" spans="1:14">
      <c r="A103" s="2451">
        <v>23</v>
      </c>
      <c r="B103" s="2436" t="s">
        <v>1129</v>
      </c>
      <c r="C103" s="357"/>
      <c r="D103" s="357"/>
      <c r="E103" s="357"/>
      <c r="F103" s="357"/>
      <c r="G103" s="321"/>
      <c r="H103" s="2461"/>
      <c r="I103" s="2478"/>
      <c r="J103" s="2478"/>
      <c r="K103" s="2478"/>
      <c r="L103" s="2478"/>
      <c r="M103" s="2478"/>
      <c r="N103" s="2475"/>
    </row>
    <row r="104" spans="1:14">
      <c r="A104" s="2451">
        <v>24</v>
      </c>
      <c r="B104" s="2436" t="s">
        <v>2649</v>
      </c>
      <c r="C104" s="357"/>
      <c r="D104" s="357"/>
      <c r="E104" s="357"/>
      <c r="F104" s="357"/>
      <c r="G104" s="321"/>
      <c r="H104" s="2461"/>
      <c r="I104" s="2478"/>
      <c r="J104" s="2478"/>
      <c r="K104" s="2478"/>
      <c r="L104" s="2478"/>
      <c r="M104" s="2478"/>
      <c r="N104" s="2475"/>
    </row>
    <row r="105" spans="1:14">
      <c r="A105" s="2451">
        <v>25</v>
      </c>
      <c r="B105" s="2436" t="s">
        <v>511</v>
      </c>
      <c r="C105" s="357"/>
      <c r="D105" s="357"/>
      <c r="E105" s="357"/>
      <c r="F105" s="357"/>
      <c r="G105" s="321"/>
      <c r="H105" s="2461"/>
      <c r="I105" s="2478"/>
      <c r="J105" s="2478"/>
      <c r="K105" s="2478"/>
      <c r="L105" s="2478"/>
      <c r="M105" s="2478"/>
      <c r="N105" s="2475"/>
    </row>
    <row r="106" spans="1:14">
      <c r="A106" s="2451">
        <v>26</v>
      </c>
      <c r="B106" s="2436" t="s">
        <v>512</v>
      </c>
      <c r="C106" s="304">
        <f>SUM(C99:C105)</f>
        <v>546931.25</v>
      </c>
      <c r="D106" s="304">
        <f>SUM(D99:D105)</f>
        <v>0</v>
      </c>
      <c r="E106" s="304">
        <f>SUM(E99:E105)</f>
        <v>0</v>
      </c>
      <c r="F106" s="304">
        <f>SUM(F99:F105)</f>
        <v>0</v>
      </c>
      <c r="G106" s="303">
        <f>SUM(G99:G105)</f>
        <v>0</v>
      </c>
      <c r="H106" s="2461"/>
      <c r="I106" s="2478"/>
      <c r="J106" s="2478"/>
      <c r="K106" s="2478"/>
      <c r="L106" s="2478"/>
      <c r="M106" s="2478"/>
      <c r="N106" s="2475"/>
    </row>
    <row r="107" spans="1:14">
      <c r="A107" s="2451"/>
      <c r="B107" s="2436" t="s">
        <v>1130</v>
      </c>
      <c r="C107" s="357"/>
      <c r="D107" s="357"/>
      <c r="E107" s="357"/>
      <c r="F107" s="357"/>
      <c r="G107" s="321"/>
      <c r="H107" s="2461"/>
      <c r="I107" s="2478"/>
      <c r="J107" s="2478"/>
      <c r="K107" s="2478"/>
      <c r="L107" s="2478"/>
      <c r="M107" s="2478"/>
      <c r="N107" s="2475"/>
    </row>
    <row r="108" spans="1:14">
      <c r="A108" s="2451">
        <v>27</v>
      </c>
      <c r="B108" s="2436"/>
      <c r="C108" s="357"/>
      <c r="D108" s="357"/>
      <c r="E108" s="357"/>
      <c r="F108" s="357"/>
      <c r="G108" s="321"/>
      <c r="H108" s="2461"/>
      <c r="I108" s="2478"/>
      <c r="J108" s="2478"/>
      <c r="K108" s="2478"/>
      <c r="L108" s="2478"/>
      <c r="M108" s="2478"/>
      <c r="N108" s="2475"/>
    </row>
    <row r="109" spans="1:14">
      <c r="A109" s="2451">
        <v>28</v>
      </c>
      <c r="B109" s="2436"/>
      <c r="C109" s="357"/>
      <c r="D109" s="357"/>
      <c r="E109" s="357"/>
      <c r="F109" s="357"/>
      <c r="G109" s="321"/>
      <c r="H109" s="2461"/>
      <c r="I109" s="2478"/>
      <c r="J109" s="2478"/>
      <c r="K109" s="2478"/>
      <c r="L109" s="2478"/>
      <c r="M109" s="2478"/>
      <c r="N109" s="2475"/>
    </row>
    <row r="110" spans="1:14">
      <c r="A110" s="2451">
        <v>29</v>
      </c>
      <c r="B110" s="2436"/>
      <c r="C110" s="97"/>
      <c r="D110" s="97"/>
      <c r="E110" s="97"/>
      <c r="F110" s="97"/>
      <c r="G110" s="82"/>
      <c r="H110" s="2435"/>
      <c r="I110" s="2434"/>
      <c r="J110" s="2434"/>
      <c r="K110" s="2434"/>
      <c r="L110" s="2434"/>
      <c r="M110" s="2434"/>
      <c r="N110" s="2475"/>
    </row>
    <row r="111" spans="1:14">
      <c r="A111" s="2451">
        <v>30</v>
      </c>
      <c r="B111" s="2436"/>
      <c r="C111" s="357"/>
      <c r="D111" s="357"/>
      <c r="E111" s="357"/>
      <c r="F111" s="357"/>
      <c r="G111" s="321"/>
      <c r="H111" s="2461"/>
      <c r="I111" s="2478"/>
      <c r="J111" s="2478"/>
      <c r="K111" s="2478"/>
      <c r="L111" s="2478"/>
      <c r="M111" s="2478"/>
      <c r="N111" s="2475"/>
    </row>
    <row r="112" spans="1:14">
      <c r="A112" s="2451">
        <v>31</v>
      </c>
      <c r="B112" s="2463"/>
      <c r="C112" s="357"/>
      <c r="D112" s="357"/>
      <c r="E112" s="357"/>
      <c r="F112" s="357"/>
      <c r="G112" s="320"/>
      <c r="H112" s="2461"/>
      <c r="I112" s="2478"/>
      <c r="J112" s="2478"/>
      <c r="K112" s="2478"/>
      <c r="L112" s="2478"/>
      <c r="M112" s="2478"/>
      <c r="N112" s="2475"/>
    </row>
    <row r="113" spans="1:14">
      <c r="A113" s="2451">
        <v>32</v>
      </c>
      <c r="B113" s="2436"/>
      <c r="C113" s="97"/>
      <c r="D113" s="97"/>
      <c r="E113" s="97"/>
      <c r="F113" s="97"/>
      <c r="G113" s="320"/>
      <c r="H113" s="2435"/>
      <c r="I113" s="2434"/>
      <c r="J113" s="2434"/>
      <c r="K113" s="2434"/>
      <c r="L113" s="2434"/>
      <c r="M113" s="2434"/>
      <c r="N113" s="2475"/>
    </row>
    <row r="114" spans="1:14">
      <c r="A114" s="2451">
        <v>33</v>
      </c>
      <c r="B114" s="2436"/>
      <c r="C114" s="357"/>
      <c r="D114" s="357"/>
      <c r="E114" s="357"/>
      <c r="F114" s="357"/>
      <c r="G114" s="321"/>
      <c r="H114" s="2461"/>
      <c r="I114" s="2478"/>
      <c r="J114" s="2478"/>
      <c r="K114" s="2478"/>
      <c r="L114" s="2478"/>
      <c r="M114" s="2478"/>
      <c r="N114" s="2475"/>
    </row>
    <row r="115" spans="1:14">
      <c r="A115" s="2451">
        <v>34</v>
      </c>
      <c r="B115" s="2436"/>
      <c r="C115" s="97"/>
      <c r="D115" s="97"/>
      <c r="E115" s="97"/>
      <c r="F115" s="97"/>
      <c r="G115" s="321"/>
      <c r="H115" s="2435"/>
      <c r="I115" s="2434"/>
      <c r="J115" s="2434"/>
      <c r="K115" s="2434"/>
      <c r="L115" s="2434"/>
      <c r="M115" s="2434"/>
      <c r="N115" s="2475"/>
    </row>
    <row r="116" spans="1:14">
      <c r="A116" s="2451">
        <v>35</v>
      </c>
      <c r="B116" s="2436"/>
      <c r="C116" s="97"/>
      <c r="D116" s="97"/>
      <c r="E116" s="97"/>
      <c r="F116" s="97"/>
      <c r="G116" s="321"/>
      <c r="H116" s="2435"/>
      <c r="I116" s="2434"/>
      <c r="J116" s="2434"/>
      <c r="K116" s="2434"/>
      <c r="L116" s="2434"/>
      <c r="M116" s="2434"/>
      <c r="N116" s="2475"/>
    </row>
    <row r="117" spans="1:14">
      <c r="A117" s="2451">
        <v>36</v>
      </c>
      <c r="B117" s="2436"/>
      <c r="C117" s="357"/>
      <c r="D117" s="97"/>
      <c r="E117" s="97"/>
      <c r="F117" s="97"/>
      <c r="G117" s="448"/>
      <c r="H117" s="2461"/>
      <c r="I117" s="2478"/>
      <c r="J117" s="2478"/>
      <c r="K117" s="2478"/>
      <c r="L117" s="2478"/>
      <c r="M117" s="2478"/>
      <c r="N117" s="2475"/>
    </row>
    <row r="118" spans="1:14">
      <c r="A118" s="2451">
        <v>37</v>
      </c>
      <c r="B118" s="2436"/>
      <c r="C118" s="97"/>
      <c r="D118" s="357"/>
      <c r="E118" s="357"/>
      <c r="F118" s="357"/>
      <c r="G118" s="448"/>
      <c r="H118" s="2461"/>
      <c r="I118" s="2478"/>
      <c r="J118" s="2478"/>
      <c r="K118" s="2478"/>
      <c r="L118" s="2478"/>
      <c r="M118" s="2478"/>
      <c r="N118" s="2475"/>
    </row>
    <row r="119" spans="1:14">
      <c r="A119" s="2451">
        <v>38</v>
      </c>
      <c r="B119" s="2436"/>
      <c r="C119" s="357"/>
      <c r="D119" s="357"/>
      <c r="E119" s="357"/>
      <c r="F119" s="357"/>
      <c r="G119" s="448"/>
      <c r="H119" s="2461"/>
      <c r="I119" s="2478"/>
      <c r="J119" s="2478"/>
      <c r="K119" s="2478"/>
      <c r="L119" s="2478"/>
      <c r="M119" s="2478"/>
      <c r="N119" s="2475"/>
    </row>
    <row r="120" spans="1:14">
      <c r="A120" s="2451">
        <v>39</v>
      </c>
      <c r="B120" s="2436"/>
      <c r="C120" s="97"/>
      <c r="D120" s="97"/>
      <c r="E120" s="97"/>
      <c r="F120" s="97"/>
      <c r="G120" s="448"/>
      <c r="H120" s="2461"/>
      <c r="I120" s="2478"/>
      <c r="J120" s="2478"/>
      <c r="K120" s="2478"/>
      <c r="L120" s="2478"/>
      <c r="M120" s="2478"/>
      <c r="N120" s="2475"/>
    </row>
    <row r="121" spans="1:14" ht="15.75" thickBot="1">
      <c r="A121" s="2464">
        <v>40</v>
      </c>
      <c r="B121" s="2465" t="s">
        <v>205</v>
      </c>
      <c r="C121" s="311">
        <f>C82+C97+C106+SUM(C107:C120)</f>
        <v>546931.25</v>
      </c>
      <c r="D121" s="311">
        <f>D82+D97+D106+SUM(D107:D120)</f>
        <v>0</v>
      </c>
      <c r="E121" s="311">
        <f>E82+E97+E106+SUM(E107:E120)</f>
        <v>0</v>
      </c>
      <c r="F121" s="311">
        <f>F82+F97+F106+SUM(F107:F120)</f>
        <v>0</v>
      </c>
      <c r="G121" s="309">
        <f>G82+G97+G106+SUM(G107:G120)</f>
        <v>0</v>
      </c>
      <c r="H121" s="2482"/>
      <c r="I121" s="2483"/>
      <c r="J121" s="2483"/>
      <c r="K121" s="2483"/>
      <c r="L121" s="2483"/>
      <c r="M121" s="2483"/>
      <c r="N121" s="2484"/>
    </row>
    <row r="122" spans="1:14">
      <c r="A122" s="2428"/>
      <c r="B122" s="2428"/>
      <c r="C122" s="2428"/>
      <c r="D122" s="2428"/>
      <c r="E122" s="2428"/>
      <c r="F122" s="2428"/>
      <c r="G122" s="2428"/>
      <c r="H122" s="2428"/>
      <c r="I122" s="2428"/>
      <c r="J122" s="2428"/>
      <c r="K122" s="2428"/>
      <c r="L122" s="2428"/>
      <c r="M122" s="2428"/>
      <c r="N122" s="2428"/>
    </row>
    <row r="123" spans="1:14" ht="18">
      <c r="A123" s="2434" t="s">
        <v>1131</v>
      </c>
      <c r="B123" s="2434"/>
      <c r="C123" s="2468"/>
      <c r="D123" s="2434"/>
      <c r="E123" s="2470"/>
      <c r="F123" s="2470"/>
      <c r="G123" s="2470"/>
      <c r="H123" s="2434" t="s">
        <v>1144</v>
      </c>
      <c r="I123" s="2468"/>
      <c r="J123" s="2434"/>
      <c r="K123" s="2434"/>
      <c r="L123" s="2470"/>
      <c r="M123" s="2470" t="s">
        <v>1145</v>
      </c>
      <c r="N123" s="2470"/>
    </row>
    <row r="124" spans="1:14">
      <c r="A124" s="2470" t="s">
        <v>1146</v>
      </c>
      <c r="B124" s="2470"/>
      <c r="C124" s="2470"/>
      <c r="D124" s="2470"/>
      <c r="E124" s="2470"/>
      <c r="F124" s="2470"/>
      <c r="G124" s="2470"/>
      <c r="H124" s="2470" t="s">
        <v>1147</v>
      </c>
      <c r="I124" s="2470"/>
      <c r="J124" s="2470"/>
      <c r="K124" s="2470"/>
      <c r="L124" s="2470"/>
      <c r="M124" s="2470"/>
      <c r="N124" s="2470"/>
    </row>
    <row r="125" spans="1:14">
      <c r="A125" s="2428"/>
      <c r="B125" s="2428"/>
      <c r="C125" s="2428"/>
      <c r="D125" s="2428"/>
      <c r="E125" s="2428"/>
      <c r="F125" s="2428"/>
      <c r="G125" s="2428"/>
      <c r="H125" s="2428"/>
      <c r="I125" s="2428"/>
      <c r="J125" s="2428"/>
      <c r="K125" s="2428"/>
      <c r="L125" s="2428"/>
      <c r="M125" s="2428"/>
      <c r="N125" s="2428"/>
    </row>
    <row r="126" spans="1:14">
      <c r="A126" s="2428"/>
      <c r="B126" s="2428"/>
      <c r="C126" s="2428"/>
      <c r="D126" s="2428"/>
      <c r="E126" s="2428"/>
      <c r="F126" s="2428"/>
      <c r="G126" s="2428"/>
      <c r="H126" s="2428"/>
      <c r="I126" s="2428"/>
      <c r="J126" s="2428"/>
      <c r="K126" s="2428"/>
      <c r="L126" s="2428"/>
      <c r="M126" s="2428"/>
      <c r="N126" s="2428"/>
    </row>
    <row r="127" spans="1:14">
      <c r="A127" s="2428"/>
      <c r="B127" s="2428"/>
      <c r="C127" s="2428"/>
      <c r="D127" s="2428"/>
      <c r="E127" s="2428"/>
      <c r="F127" s="2428"/>
      <c r="G127" s="2428"/>
      <c r="H127" s="2428"/>
      <c r="I127" s="2428"/>
      <c r="J127" s="2428"/>
      <c r="K127" s="2428"/>
      <c r="L127" s="2428"/>
      <c r="M127" s="2428"/>
      <c r="N127" s="2428"/>
    </row>
    <row r="128" spans="1:14">
      <c r="A128" s="2428"/>
      <c r="B128" s="2428"/>
      <c r="C128" s="2428"/>
      <c r="D128" s="2428"/>
      <c r="E128" s="2428"/>
      <c r="F128" s="2428"/>
      <c r="G128" s="2428"/>
      <c r="H128" s="2428"/>
      <c r="I128" s="2428"/>
      <c r="J128" s="2428"/>
      <c r="K128" s="2428"/>
      <c r="L128" s="2428"/>
      <c r="M128" s="2428"/>
      <c r="N128" s="2428"/>
    </row>
    <row r="129" spans="1:3">
      <c r="A129" s="2428"/>
      <c r="B129" s="2428"/>
      <c r="C129" s="2428"/>
    </row>
    <row r="130" spans="1:3">
      <c r="A130" s="2428"/>
      <c r="B130" s="2428"/>
      <c r="C130" s="2428"/>
    </row>
    <row r="131" spans="1:3">
      <c r="A131" s="2428"/>
      <c r="B131" s="2428"/>
      <c r="C131" s="2428"/>
    </row>
    <row r="132" spans="1:3">
      <c r="A132" s="2428"/>
      <c r="B132" s="2428"/>
      <c r="C132" s="2428"/>
    </row>
    <row r="133" spans="1:3">
      <c r="A133" s="2434"/>
      <c r="B133" s="2428"/>
      <c r="C133" s="2434"/>
    </row>
    <row r="134" spans="1:3">
      <c r="A134" s="2434"/>
      <c r="B134" s="2428"/>
      <c r="C134" s="2428"/>
    </row>
    <row r="135" spans="1:3">
      <c r="A135" s="2434"/>
      <c r="B135" s="2428"/>
      <c r="C135" s="2428"/>
    </row>
    <row r="136" spans="1:3">
      <c r="A136" s="2434"/>
      <c r="B136" s="2428"/>
      <c r="C136" s="2428"/>
    </row>
    <row r="137" spans="1:3">
      <c r="A137" s="2434"/>
      <c r="B137" s="2428"/>
      <c r="C137" s="2428"/>
    </row>
    <row r="138" spans="1:3">
      <c r="A138" s="2434"/>
      <c r="B138" s="2428"/>
      <c r="C138" s="2428"/>
    </row>
    <row r="139" spans="1:3">
      <c r="A139" s="2434"/>
      <c r="B139" s="2428"/>
      <c r="C139" s="2428"/>
    </row>
    <row r="140" spans="1:3">
      <c r="A140" s="2434"/>
      <c r="B140" s="2428"/>
      <c r="C140" s="2428"/>
    </row>
    <row r="141" spans="1:3">
      <c r="A141" s="2434"/>
      <c r="B141" s="2428"/>
      <c r="C141" s="2428"/>
    </row>
    <row r="142" spans="1:3">
      <c r="A142" s="2434"/>
      <c r="B142" s="2428"/>
      <c r="C142" s="2428"/>
    </row>
    <row r="143" spans="1:3">
      <c r="A143" s="2434"/>
      <c r="B143" s="2428"/>
      <c r="C143" s="2428"/>
    </row>
  </sheetData>
  <pageMargins left="0.7" right="0.7" top="0.75" bottom="0.75" header="0.3" footer="0.3"/>
  <pageSetup scale="53" orientation="portrait" horizontalDpi="1200" verticalDpi="1200" r:id="rId1"/>
  <rowBreaks count="1" manualBreakCount="1">
    <brk id="67" max="13" man="1"/>
  </rowBreaks>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dimension ref="A1:O133"/>
  <sheetViews>
    <sheetView defaultGridColor="0" view="pageBreakPreview" topLeftCell="A22" colorId="22" zoomScale="60" zoomScaleNormal="80" workbookViewId="0">
      <selection activeCell="C41" sqref="C41"/>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7" width="15.6640625" style="9" customWidth="1"/>
    <col min="8" max="8" width="18.441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5587</v>
      </c>
      <c r="B1" s="65"/>
      <c r="C1" s="244"/>
      <c r="D1" s="65" t="s">
        <v>3512</v>
      </c>
      <c r="E1" s="65"/>
      <c r="F1" s="2712" t="s">
        <v>1480</v>
      </c>
      <c r="G1" s="2713"/>
      <c r="H1" s="454" t="s">
        <v>1918</v>
      </c>
      <c r="I1" s="29" t="s">
        <v>5587</v>
      </c>
      <c r="J1" s="244"/>
      <c r="K1" s="244" t="s">
        <v>1433</v>
      </c>
      <c r="L1" s="1749" t="s">
        <v>1917</v>
      </c>
      <c r="M1" s="677" t="s">
        <v>1918</v>
      </c>
      <c r="N1" s="1861"/>
      <c r="O1" s="17"/>
    </row>
    <row r="2" spans="1:15">
      <c r="A2" s="71" t="str">
        <f>'Data Sheet'!$C$25</f>
        <v xml:space="preserve"> Niagara Mohawk Power Corporation </v>
      </c>
      <c r="B2" s="17"/>
      <c r="C2" s="80"/>
      <c r="D2" s="17" t="s">
        <v>5671</v>
      </c>
      <c r="E2" s="17"/>
      <c r="F2" s="2714" t="s">
        <v>1148</v>
      </c>
      <c r="G2" s="2685"/>
      <c r="H2" s="254"/>
      <c r="I2" s="71" t="str">
        <f>'Data Sheet'!$C$25</f>
        <v xml:space="preserve"> Niagara Mohawk Power Corporation </v>
      </c>
      <c r="J2" s="80"/>
      <c r="K2" s="17" t="s">
        <v>5671</v>
      </c>
      <c r="L2" s="1672" t="s">
        <v>1919</v>
      </c>
      <c r="M2" s="1665"/>
      <c r="N2" s="1674"/>
      <c r="O2" s="17"/>
    </row>
    <row r="3" spans="1:15" ht="15" customHeight="1">
      <c r="A3" s="73"/>
      <c r="B3" s="76"/>
      <c r="C3" s="80"/>
      <c r="D3" s="17" t="s">
        <v>5672</v>
      </c>
      <c r="E3" s="17"/>
      <c r="F3" s="2677" t="str">
        <f>'Data Sheet'!$C$40</f>
        <v>June 1, 2015</v>
      </c>
      <c r="G3" s="2678"/>
      <c r="H3" s="257" t="str">
        <f>'Data Sheet'!$C$38</f>
        <v>December 31, 2014</v>
      </c>
      <c r="I3" s="71"/>
      <c r="J3" s="80"/>
      <c r="K3" s="17" t="s">
        <v>5672</v>
      </c>
      <c r="L3" s="755" t="str">
        <f>'Data Sheet'!$C$40</f>
        <v>June 1, 2015</v>
      </c>
      <c r="M3" s="377" t="str">
        <f>'Data Sheet'!$C$38</f>
        <v>December 31, 2014</v>
      </c>
      <c r="N3" s="1674"/>
      <c r="O3" s="17"/>
    </row>
    <row r="4" spans="1:15" ht="15" customHeight="1">
      <c r="A4" s="455" t="s">
        <v>1149</v>
      </c>
      <c r="B4" s="74"/>
      <c r="C4" s="248"/>
      <c r="D4" s="248"/>
      <c r="E4" s="248"/>
      <c r="F4" s="248"/>
      <c r="G4" s="248"/>
      <c r="H4" s="249"/>
      <c r="I4" s="455" t="s">
        <v>1150</v>
      </c>
      <c r="J4" s="248"/>
      <c r="K4" s="248"/>
      <c r="L4" s="248"/>
      <c r="M4" s="248"/>
      <c r="N4" s="249"/>
      <c r="O4" s="17"/>
    </row>
    <row r="5" spans="1:15">
      <c r="A5" s="71"/>
      <c r="B5" s="17" t="s">
        <v>1151</v>
      </c>
      <c r="C5" s="17"/>
      <c r="D5" s="17"/>
      <c r="E5" s="17"/>
      <c r="F5" s="17"/>
      <c r="G5" s="17"/>
      <c r="H5" s="72"/>
      <c r="I5" s="71"/>
      <c r="J5" s="17"/>
      <c r="K5" s="17"/>
      <c r="L5" s="17"/>
      <c r="M5" s="17"/>
      <c r="N5" s="72"/>
      <c r="O5" s="17"/>
    </row>
    <row r="6" spans="1:15">
      <c r="A6" s="71"/>
      <c r="B6" s="17" t="s">
        <v>934</v>
      </c>
      <c r="C6" s="17"/>
      <c r="D6" s="17"/>
      <c r="E6" s="17"/>
      <c r="F6" s="17"/>
      <c r="G6" s="17"/>
      <c r="H6" s="72"/>
      <c r="I6" s="71"/>
      <c r="J6" s="17"/>
      <c r="K6" s="17"/>
      <c r="L6" s="17"/>
      <c r="M6" s="17"/>
      <c r="N6" s="72"/>
      <c r="O6" s="17"/>
    </row>
    <row r="7" spans="1:15">
      <c r="A7" s="71"/>
      <c r="B7" s="17" t="s">
        <v>935</v>
      </c>
      <c r="C7" s="17"/>
      <c r="D7" s="17"/>
      <c r="E7" s="17"/>
      <c r="F7" s="17"/>
      <c r="G7" s="17"/>
      <c r="H7" s="72"/>
      <c r="I7" s="71"/>
      <c r="J7" s="17"/>
      <c r="K7" s="17"/>
      <c r="L7" s="17"/>
      <c r="M7" s="17"/>
      <c r="N7" s="72"/>
      <c r="O7" s="17"/>
    </row>
    <row r="8" spans="1:15">
      <c r="A8" s="73"/>
      <c r="B8" s="76"/>
      <c r="C8" s="76"/>
      <c r="D8" s="76"/>
      <c r="E8" s="76"/>
      <c r="F8" s="76"/>
      <c r="G8" s="76"/>
      <c r="H8" s="75"/>
      <c r="I8" s="73"/>
      <c r="J8" s="76"/>
      <c r="K8" s="76"/>
      <c r="L8" s="76"/>
      <c r="M8" s="76"/>
      <c r="N8" s="75"/>
      <c r="O8" s="17"/>
    </row>
    <row r="9" spans="1:15">
      <c r="A9" s="315" t="s">
        <v>1843</v>
      </c>
      <c r="B9" s="80"/>
      <c r="C9" s="80"/>
      <c r="D9" s="68" t="s">
        <v>2491</v>
      </c>
      <c r="E9" s="456"/>
      <c r="F9" s="78" t="s">
        <v>936</v>
      </c>
      <c r="G9" s="456"/>
      <c r="H9" s="82"/>
      <c r="I9" s="71"/>
      <c r="J9" s="97"/>
      <c r="K9" s="104"/>
      <c r="L9" s="74" t="s">
        <v>937</v>
      </c>
      <c r="M9" s="76"/>
      <c r="N9" s="254" t="s">
        <v>1843</v>
      </c>
      <c r="O9" s="17"/>
    </row>
    <row r="10" spans="1:15">
      <c r="A10" s="315" t="s">
        <v>1846</v>
      </c>
      <c r="B10" s="80"/>
      <c r="C10" s="330" t="s">
        <v>1949</v>
      </c>
      <c r="D10" s="74" t="s">
        <v>3288</v>
      </c>
      <c r="E10" s="364"/>
      <c r="F10" s="363" t="s">
        <v>938</v>
      </c>
      <c r="G10" s="364"/>
      <c r="H10" s="82"/>
      <c r="I10" s="255" t="s">
        <v>1949</v>
      </c>
      <c r="J10" s="328" t="s">
        <v>939</v>
      </c>
      <c r="K10" s="97"/>
      <c r="L10" s="17"/>
      <c r="M10" s="17"/>
      <c r="N10" s="254" t="s">
        <v>1846</v>
      </c>
      <c r="O10" s="17"/>
    </row>
    <row r="11" spans="1:15">
      <c r="A11" s="315"/>
      <c r="B11" s="330" t="s">
        <v>209</v>
      </c>
      <c r="C11" s="330" t="s">
        <v>940</v>
      </c>
      <c r="D11" s="68" t="s">
        <v>209</v>
      </c>
      <c r="E11" s="77"/>
      <c r="F11" s="457" t="s">
        <v>209</v>
      </c>
      <c r="G11" s="77"/>
      <c r="H11" s="82"/>
      <c r="I11" s="255" t="s">
        <v>624</v>
      </c>
      <c r="J11" s="328" t="s">
        <v>2335</v>
      </c>
      <c r="K11" s="97"/>
      <c r="L11" s="17"/>
      <c r="M11" s="17"/>
      <c r="N11" s="254"/>
      <c r="O11" s="17"/>
    </row>
    <row r="12" spans="1:15">
      <c r="A12" s="315"/>
      <c r="B12" s="330" t="s">
        <v>2336</v>
      </c>
      <c r="C12" s="330" t="s">
        <v>606</v>
      </c>
      <c r="D12" s="329" t="s">
        <v>1846</v>
      </c>
      <c r="E12" s="694" t="s">
        <v>1953</v>
      </c>
      <c r="F12" s="694" t="s">
        <v>1846</v>
      </c>
      <c r="G12" s="694" t="s">
        <v>1953</v>
      </c>
      <c r="H12" s="254" t="s">
        <v>380</v>
      </c>
      <c r="I12" s="255" t="s">
        <v>2502</v>
      </c>
      <c r="J12" s="328" t="s">
        <v>2337</v>
      </c>
      <c r="K12" s="97"/>
      <c r="L12" s="17"/>
      <c r="M12" s="17"/>
      <c r="N12" s="254"/>
      <c r="O12" s="17"/>
    </row>
    <row r="13" spans="1:15">
      <c r="A13" s="316"/>
      <c r="B13" s="458" t="s">
        <v>3230</v>
      </c>
      <c r="C13" s="458" t="s">
        <v>3231</v>
      </c>
      <c r="D13" s="707" t="s">
        <v>3232</v>
      </c>
      <c r="E13" s="706" t="s">
        <v>3233</v>
      </c>
      <c r="F13" s="706" t="s">
        <v>2512</v>
      </c>
      <c r="G13" s="706" t="s">
        <v>2513</v>
      </c>
      <c r="H13" s="257" t="s">
        <v>2514</v>
      </c>
      <c r="I13" s="256" t="s">
        <v>2515</v>
      </c>
      <c r="J13" s="377" t="s">
        <v>2516</v>
      </c>
      <c r="K13" s="363"/>
      <c r="L13" s="74"/>
      <c r="M13" s="74"/>
      <c r="N13" s="257"/>
      <c r="O13" s="17"/>
    </row>
    <row r="14" spans="1:15">
      <c r="A14" s="315">
        <v>1</v>
      </c>
      <c r="B14" s="458" t="s">
        <v>206</v>
      </c>
      <c r="C14" s="459"/>
      <c r="D14" s="460"/>
      <c r="E14" s="459"/>
      <c r="F14" s="460"/>
      <c r="G14" s="459"/>
      <c r="H14" s="461"/>
      <c r="I14" s="462"/>
      <c r="J14" s="463"/>
      <c r="K14" s="464"/>
      <c r="L14" s="465"/>
      <c r="M14" s="465"/>
      <c r="N14" s="254">
        <v>1</v>
      </c>
      <c r="O14" s="17"/>
    </row>
    <row r="15" spans="1:15">
      <c r="A15" s="315">
        <v>2</v>
      </c>
      <c r="B15" s="330" t="s">
        <v>2338</v>
      </c>
      <c r="C15" s="423"/>
      <c r="D15" s="77"/>
      <c r="E15" s="423"/>
      <c r="F15" s="77"/>
      <c r="G15" s="423"/>
      <c r="H15" s="366"/>
      <c r="I15" s="447">
        <f t="shared" ref="I15:I25" si="0">C15+E15-G15+H15</f>
        <v>0</v>
      </c>
      <c r="J15" s="97"/>
      <c r="K15" s="464"/>
      <c r="L15" s="465"/>
      <c r="M15" s="465"/>
      <c r="N15" s="254">
        <v>2</v>
      </c>
      <c r="O15" s="17"/>
    </row>
    <row r="16" spans="1:15">
      <c r="A16" s="315">
        <v>3</v>
      </c>
      <c r="B16" s="330" t="s">
        <v>2339</v>
      </c>
      <c r="C16" s="406"/>
      <c r="D16" s="77"/>
      <c r="E16" s="406"/>
      <c r="F16" s="77"/>
      <c r="G16" s="406"/>
      <c r="H16" s="466"/>
      <c r="I16" s="403">
        <f t="shared" si="0"/>
        <v>0</v>
      </c>
      <c r="J16" s="97"/>
      <c r="K16" s="464"/>
      <c r="L16" s="465"/>
      <c r="M16" s="465"/>
      <c r="N16" s="254">
        <v>3</v>
      </c>
      <c r="O16" s="17"/>
    </row>
    <row r="17" spans="1:15">
      <c r="A17" s="315">
        <v>4</v>
      </c>
      <c r="B17" s="330" t="s">
        <v>2340</v>
      </c>
      <c r="C17" s="406"/>
      <c r="D17" s="77"/>
      <c r="E17" s="406"/>
      <c r="F17" s="77"/>
      <c r="G17" s="406"/>
      <c r="H17" s="466"/>
      <c r="I17" s="403">
        <f t="shared" si="0"/>
        <v>0</v>
      </c>
      <c r="J17" s="97"/>
      <c r="K17" s="464"/>
      <c r="L17" s="465"/>
      <c r="M17" s="465"/>
      <c r="N17" s="254">
        <v>4</v>
      </c>
      <c r="O17" s="17"/>
    </row>
    <row r="18" spans="1:15">
      <c r="A18" s="315">
        <v>5</v>
      </c>
      <c r="B18" s="330" t="s">
        <v>2341</v>
      </c>
      <c r="C18" s="406">
        <v>18395769</v>
      </c>
      <c r="D18" s="77"/>
      <c r="E18" s="406"/>
      <c r="F18" s="77"/>
      <c r="G18" s="406">
        <v>1651299</v>
      </c>
      <c r="H18" s="466"/>
      <c r="I18" s="403">
        <f t="shared" si="0"/>
        <v>16744470</v>
      </c>
      <c r="J18" s="97" t="s">
        <v>4317</v>
      </c>
      <c r="K18" s="464"/>
      <c r="L18" s="465"/>
      <c r="M18" s="465"/>
      <c r="N18" s="254">
        <v>5</v>
      </c>
      <c r="O18" s="17"/>
    </row>
    <row r="19" spans="1:15">
      <c r="A19" s="315">
        <v>6</v>
      </c>
      <c r="B19" s="80"/>
      <c r="C19" s="406"/>
      <c r="D19" s="77"/>
      <c r="E19" s="406"/>
      <c r="F19" s="77"/>
      <c r="G19" s="406"/>
      <c r="H19" s="466"/>
      <c r="I19" s="403">
        <f t="shared" si="0"/>
        <v>0</v>
      </c>
      <c r="J19" s="97"/>
      <c r="K19" s="464"/>
      <c r="L19" s="465"/>
      <c r="M19" s="465"/>
      <c r="N19" s="254">
        <v>6</v>
      </c>
      <c r="O19" s="17"/>
    </row>
    <row r="20" spans="1:15">
      <c r="A20" s="315">
        <v>7</v>
      </c>
      <c r="B20" s="80"/>
      <c r="C20" s="406"/>
      <c r="D20" s="77"/>
      <c r="E20" s="406"/>
      <c r="F20" s="77"/>
      <c r="G20" s="406"/>
      <c r="H20" s="466"/>
      <c r="I20" s="403">
        <f t="shared" si="0"/>
        <v>0</v>
      </c>
      <c r="J20" s="97"/>
      <c r="K20" s="464"/>
      <c r="L20" s="465"/>
      <c r="M20" s="465"/>
      <c r="N20" s="254">
        <v>7</v>
      </c>
      <c r="O20" s="17"/>
    </row>
    <row r="21" spans="1:15">
      <c r="A21" s="315">
        <v>8</v>
      </c>
      <c r="B21" s="467"/>
      <c r="C21" s="406"/>
      <c r="D21" s="365"/>
      <c r="E21" s="406"/>
      <c r="F21" s="365"/>
      <c r="G21" s="406"/>
      <c r="H21" s="466"/>
      <c r="I21" s="403">
        <f t="shared" si="0"/>
        <v>0</v>
      </c>
      <c r="J21" s="97"/>
      <c r="K21" s="464"/>
      <c r="L21" s="465"/>
      <c r="M21" s="465"/>
      <c r="N21" s="254">
        <v>8</v>
      </c>
      <c r="O21" s="17"/>
    </row>
    <row r="22" spans="1:15">
      <c r="A22" s="315">
        <v>9</v>
      </c>
      <c r="B22" s="467"/>
      <c r="C22" s="406"/>
      <c r="D22" s="365"/>
      <c r="E22" s="406"/>
      <c r="F22" s="365"/>
      <c r="G22" s="406"/>
      <c r="H22" s="466"/>
      <c r="I22" s="403">
        <f t="shared" si="0"/>
        <v>0</v>
      </c>
      <c r="J22" s="97"/>
      <c r="K22" s="464"/>
      <c r="L22" s="465"/>
      <c r="M22" s="465"/>
      <c r="N22" s="254">
        <v>9</v>
      </c>
      <c r="O22" s="17"/>
    </row>
    <row r="23" spans="1:15">
      <c r="A23" s="315">
        <v>10</v>
      </c>
      <c r="B23" s="467"/>
      <c r="C23" s="406"/>
      <c r="D23" s="365"/>
      <c r="E23" s="406"/>
      <c r="F23" s="365"/>
      <c r="G23" s="406"/>
      <c r="H23" s="466"/>
      <c r="I23" s="403">
        <f t="shared" si="0"/>
        <v>0</v>
      </c>
      <c r="J23" s="97"/>
      <c r="K23" s="464"/>
      <c r="L23" s="465"/>
      <c r="M23" s="465"/>
      <c r="N23" s="254">
        <v>10</v>
      </c>
      <c r="O23" s="17"/>
    </row>
    <row r="24" spans="1:15">
      <c r="A24" s="315">
        <v>11</v>
      </c>
      <c r="B24" s="80"/>
      <c r="C24" s="406"/>
      <c r="D24" s="77"/>
      <c r="E24" s="406"/>
      <c r="F24" s="77"/>
      <c r="G24" s="406"/>
      <c r="H24" s="466"/>
      <c r="I24" s="403">
        <f t="shared" si="0"/>
        <v>0</v>
      </c>
      <c r="J24" s="97"/>
      <c r="K24" s="464"/>
      <c r="L24" s="465"/>
      <c r="M24" s="465"/>
      <c r="N24" s="254">
        <v>11</v>
      </c>
      <c r="O24" s="17"/>
    </row>
    <row r="25" spans="1:15">
      <c r="A25" s="315">
        <v>12</v>
      </c>
      <c r="B25" s="714" t="s">
        <v>2342</v>
      </c>
      <c r="C25" s="269">
        <f>SUM(C15:C24)</f>
        <v>18395769</v>
      </c>
      <c r="D25" s="266"/>
      <c r="E25" s="269">
        <f>SUM(E15:E24)</f>
        <v>0</v>
      </c>
      <c r="F25" s="266"/>
      <c r="G25" s="269">
        <f>SUM(G15:G24)</f>
        <v>1651299</v>
      </c>
      <c r="H25" s="267">
        <f>SUM(H15:H24)</f>
        <v>0</v>
      </c>
      <c r="I25" s="468">
        <f t="shared" si="0"/>
        <v>16744470</v>
      </c>
      <c r="J25" s="469"/>
      <c r="K25" s="464"/>
      <c r="L25" s="17"/>
      <c r="M25" s="17"/>
      <c r="N25" s="254">
        <v>12</v>
      </c>
      <c r="O25" s="17"/>
    </row>
    <row r="26" spans="1:15">
      <c r="A26" s="315">
        <v>13</v>
      </c>
      <c r="B26" s="1548" t="s">
        <v>492</v>
      </c>
      <c r="C26" s="470"/>
      <c r="D26" s="471"/>
      <c r="E26" s="470"/>
      <c r="F26" s="471"/>
      <c r="G26" s="470"/>
      <c r="H26" s="472"/>
      <c r="I26" s="473"/>
      <c r="J26" s="474"/>
      <c r="K26" s="97"/>
      <c r="L26" s="17"/>
      <c r="M26" s="17"/>
      <c r="N26" s="254">
        <v>13</v>
      </c>
      <c r="O26" s="17"/>
    </row>
    <row r="27" spans="1:15">
      <c r="A27" s="315">
        <v>14</v>
      </c>
      <c r="B27" s="330" t="s">
        <v>2338</v>
      </c>
      <c r="C27" s="406"/>
      <c r="D27" s="77"/>
      <c r="E27" s="406"/>
      <c r="F27" s="77"/>
      <c r="G27" s="406"/>
      <c r="H27" s="466"/>
      <c r="I27" s="403">
        <f t="shared" ref="I27:I37" si="1">C27+E27-G27+H27</f>
        <v>0</v>
      </c>
      <c r="J27" s="97"/>
      <c r="K27" s="464"/>
      <c r="L27" s="465"/>
      <c r="M27" s="465"/>
      <c r="N27" s="254">
        <v>14</v>
      </c>
      <c r="O27" s="17"/>
    </row>
    <row r="28" spans="1:15">
      <c r="A28" s="315">
        <v>15</v>
      </c>
      <c r="B28" s="330" t="s">
        <v>2339</v>
      </c>
      <c r="C28" s="406">
        <v>116336</v>
      </c>
      <c r="D28" s="77"/>
      <c r="E28" s="406"/>
      <c r="F28" s="77"/>
      <c r="G28" s="406">
        <v>8164</v>
      </c>
      <c r="H28" s="466"/>
      <c r="I28" s="403">
        <f t="shared" si="1"/>
        <v>108172</v>
      </c>
      <c r="J28" s="97" t="s">
        <v>4318</v>
      </c>
      <c r="K28" s="97"/>
      <c r="L28" s="17"/>
      <c r="M28" s="17"/>
      <c r="N28" s="254">
        <v>15</v>
      </c>
      <c r="O28" s="17"/>
    </row>
    <row r="29" spans="1:15">
      <c r="A29" s="315">
        <v>16</v>
      </c>
      <c r="B29" s="330" t="s">
        <v>2340</v>
      </c>
      <c r="C29" s="406"/>
      <c r="D29" s="77"/>
      <c r="E29" s="406"/>
      <c r="F29" s="77"/>
      <c r="G29" s="406"/>
      <c r="H29" s="466"/>
      <c r="I29" s="403">
        <f t="shared" si="1"/>
        <v>0</v>
      </c>
      <c r="J29" s="97"/>
      <c r="K29" s="97"/>
      <c r="L29" s="17"/>
      <c r="M29" s="17"/>
      <c r="N29" s="254">
        <v>16</v>
      </c>
      <c r="O29" s="17"/>
    </row>
    <row r="30" spans="1:15">
      <c r="A30" s="315">
        <v>17</v>
      </c>
      <c r="B30" s="330" t="s">
        <v>2341</v>
      </c>
      <c r="C30" s="406">
        <v>3946177</v>
      </c>
      <c r="D30" s="77"/>
      <c r="E30" s="406"/>
      <c r="F30" s="77"/>
      <c r="G30" s="406">
        <v>276930</v>
      </c>
      <c r="H30" s="466"/>
      <c r="I30" s="403">
        <f t="shared" si="1"/>
        <v>3669247</v>
      </c>
      <c r="J30" s="97" t="s">
        <v>4318</v>
      </c>
      <c r="K30" s="97"/>
      <c r="L30" s="17"/>
      <c r="M30" s="17"/>
      <c r="N30" s="254">
        <v>17</v>
      </c>
      <c r="O30" s="17"/>
    </row>
    <row r="31" spans="1:15">
      <c r="A31" s="315">
        <v>18</v>
      </c>
      <c r="B31" s="467"/>
      <c r="C31" s="406"/>
      <c r="D31" s="365"/>
      <c r="E31" s="406"/>
      <c r="F31" s="365"/>
      <c r="G31" s="406"/>
      <c r="H31" s="466"/>
      <c r="I31" s="403">
        <f t="shared" si="1"/>
        <v>0</v>
      </c>
      <c r="J31" s="97"/>
      <c r="K31" s="97"/>
      <c r="L31" s="17"/>
      <c r="M31" s="17"/>
      <c r="N31" s="254">
        <v>18</v>
      </c>
      <c r="O31" s="17"/>
    </row>
    <row r="32" spans="1:15">
      <c r="A32" s="315">
        <v>19</v>
      </c>
      <c r="B32" s="80"/>
      <c r="C32" s="406"/>
      <c r="D32" s="365"/>
      <c r="E32" s="406"/>
      <c r="F32" s="365"/>
      <c r="G32" s="406"/>
      <c r="H32" s="466"/>
      <c r="I32" s="403">
        <f t="shared" si="1"/>
        <v>0</v>
      </c>
      <c r="J32" s="97"/>
      <c r="K32" s="97"/>
      <c r="L32" s="17"/>
      <c r="M32" s="17"/>
      <c r="N32" s="254">
        <v>19</v>
      </c>
      <c r="O32" s="17"/>
    </row>
    <row r="33" spans="1:15">
      <c r="A33" s="315">
        <v>20</v>
      </c>
      <c r="B33" s="80"/>
      <c r="C33" s="406"/>
      <c r="D33" s="365"/>
      <c r="E33" s="406"/>
      <c r="F33" s="365"/>
      <c r="G33" s="406"/>
      <c r="H33" s="361"/>
      <c r="I33" s="403">
        <f t="shared" si="1"/>
        <v>0</v>
      </c>
      <c r="J33" s="97"/>
      <c r="K33" s="97"/>
      <c r="L33" s="17"/>
      <c r="M33" s="17"/>
      <c r="N33" s="254">
        <v>20</v>
      </c>
      <c r="O33" s="17"/>
    </row>
    <row r="34" spans="1:15">
      <c r="A34" s="315">
        <v>21</v>
      </c>
      <c r="B34" s="467"/>
      <c r="C34" s="423"/>
      <c r="D34" s="365"/>
      <c r="E34" s="423"/>
      <c r="F34" s="365"/>
      <c r="G34" s="423"/>
      <c r="H34" s="366"/>
      <c r="I34" s="403">
        <f t="shared" si="1"/>
        <v>0</v>
      </c>
      <c r="J34" s="475"/>
      <c r="K34" s="464"/>
      <c r="L34" s="17"/>
      <c r="M34" s="17"/>
      <c r="N34" s="254">
        <v>21</v>
      </c>
      <c r="O34" s="17"/>
    </row>
    <row r="35" spans="1:15">
      <c r="A35" s="315" t="s">
        <v>639</v>
      </c>
      <c r="B35" s="467"/>
      <c r="C35" s="423"/>
      <c r="D35" s="365"/>
      <c r="E35" s="423"/>
      <c r="F35" s="365"/>
      <c r="G35" s="423"/>
      <c r="H35" s="366"/>
      <c r="I35" s="403">
        <f t="shared" si="1"/>
        <v>0</v>
      </c>
      <c r="J35" s="475"/>
      <c r="K35" s="464"/>
      <c r="L35" s="17"/>
      <c r="M35" s="17"/>
      <c r="N35" s="254" t="s">
        <v>639</v>
      </c>
      <c r="O35" s="17"/>
    </row>
    <row r="36" spans="1:15">
      <c r="A36" s="315">
        <v>23</v>
      </c>
      <c r="B36" s="80"/>
      <c r="C36" s="423"/>
      <c r="D36" s="77"/>
      <c r="E36" s="423"/>
      <c r="F36" s="77"/>
      <c r="G36" s="423"/>
      <c r="H36" s="476"/>
      <c r="I36" s="403">
        <f t="shared" si="1"/>
        <v>0</v>
      </c>
      <c r="J36" s="97"/>
      <c r="K36" s="97"/>
      <c r="L36" s="17"/>
      <c r="M36" s="17"/>
      <c r="N36" s="254">
        <v>23</v>
      </c>
      <c r="O36" s="17"/>
    </row>
    <row r="37" spans="1:15">
      <c r="A37" s="315">
        <v>24</v>
      </c>
      <c r="B37" s="714" t="s">
        <v>2342</v>
      </c>
      <c r="C37" s="269">
        <f>SUM(C27:C36)</f>
        <v>4062513</v>
      </c>
      <c r="D37" s="266"/>
      <c r="E37" s="269">
        <f>SUM(E27:E36)</f>
        <v>0</v>
      </c>
      <c r="F37" s="266"/>
      <c r="G37" s="269">
        <f>SUM(G27:G36)</f>
        <v>285094</v>
      </c>
      <c r="H37" s="267">
        <f>SUM(H27:H36)</f>
        <v>0</v>
      </c>
      <c r="I37" s="468">
        <f t="shared" si="1"/>
        <v>3777419</v>
      </c>
      <c r="J37" s="469"/>
      <c r="K37" s="464"/>
      <c r="L37" s="17"/>
      <c r="M37" s="17"/>
      <c r="N37" s="254">
        <v>24</v>
      </c>
      <c r="O37" s="17"/>
    </row>
    <row r="38" spans="1:15">
      <c r="A38" s="315">
        <v>25</v>
      </c>
      <c r="B38" s="458" t="s">
        <v>2343</v>
      </c>
      <c r="C38" s="470"/>
      <c r="D38" s="471"/>
      <c r="E38" s="470"/>
      <c r="F38" s="471"/>
      <c r="G38" s="470"/>
      <c r="H38" s="472"/>
      <c r="I38" s="473"/>
      <c r="J38" s="474"/>
      <c r="K38" s="97"/>
      <c r="L38" s="17"/>
      <c r="M38" s="17"/>
      <c r="N38" s="254">
        <v>25</v>
      </c>
      <c r="O38" s="17"/>
    </row>
    <row r="39" spans="1:15">
      <c r="A39" s="315">
        <v>26</v>
      </c>
      <c r="B39" s="330" t="s">
        <v>2338</v>
      </c>
      <c r="C39" s="406"/>
      <c r="D39" s="77"/>
      <c r="E39" s="406"/>
      <c r="F39" s="77"/>
      <c r="G39" s="406"/>
      <c r="H39" s="466"/>
      <c r="I39" s="403">
        <f t="shared" ref="I39:I49" si="2">C39+E39-G39+H39</f>
        <v>0</v>
      </c>
      <c r="J39" s="97"/>
      <c r="K39" s="97"/>
      <c r="L39" s="17"/>
      <c r="M39" s="17"/>
      <c r="N39" s="254">
        <v>26</v>
      </c>
      <c r="O39" s="17"/>
    </row>
    <row r="40" spans="1:15">
      <c r="A40" s="315">
        <v>27</v>
      </c>
      <c r="B40" s="330" t="s">
        <v>2339</v>
      </c>
      <c r="C40" s="406"/>
      <c r="D40" s="77"/>
      <c r="E40" s="406"/>
      <c r="F40" s="77"/>
      <c r="G40" s="406"/>
      <c r="H40" s="466"/>
      <c r="I40" s="403">
        <f t="shared" si="2"/>
        <v>0</v>
      </c>
      <c r="J40" s="97"/>
      <c r="K40" s="97"/>
      <c r="L40" s="17"/>
      <c r="M40" s="17"/>
      <c r="N40" s="254">
        <v>27</v>
      </c>
      <c r="O40" s="17"/>
    </row>
    <row r="41" spans="1:15">
      <c r="A41" s="315">
        <v>28</v>
      </c>
      <c r="B41" s="330" t="s">
        <v>2340</v>
      </c>
      <c r="C41" s="406"/>
      <c r="D41" s="77"/>
      <c r="E41" s="406"/>
      <c r="F41" s="77"/>
      <c r="G41" s="406"/>
      <c r="H41" s="466"/>
      <c r="I41" s="403">
        <f t="shared" si="2"/>
        <v>0</v>
      </c>
      <c r="J41" s="97"/>
      <c r="K41" s="97"/>
      <c r="L41" s="17"/>
      <c r="M41" s="17"/>
      <c r="N41" s="254">
        <v>28</v>
      </c>
      <c r="O41" s="17"/>
    </row>
    <row r="42" spans="1:15">
      <c r="A42" s="315">
        <v>29</v>
      </c>
      <c r="B42" s="330" t="s">
        <v>2338</v>
      </c>
      <c r="C42" s="406"/>
      <c r="D42" s="77"/>
      <c r="E42" s="406"/>
      <c r="F42" s="77"/>
      <c r="G42" s="406"/>
      <c r="H42" s="466"/>
      <c r="I42" s="403">
        <f t="shared" si="2"/>
        <v>0</v>
      </c>
      <c r="J42" s="97"/>
      <c r="K42" s="97"/>
      <c r="L42" s="17"/>
      <c r="M42" s="17"/>
      <c r="N42" s="254">
        <v>29</v>
      </c>
      <c r="O42" s="17"/>
    </row>
    <row r="43" spans="1:15">
      <c r="A43" s="315">
        <v>30</v>
      </c>
      <c r="B43" s="80"/>
      <c r="C43" s="406"/>
      <c r="D43" s="77"/>
      <c r="E43" s="406"/>
      <c r="F43" s="77"/>
      <c r="G43" s="406"/>
      <c r="H43" s="466"/>
      <c r="I43" s="403">
        <f t="shared" si="2"/>
        <v>0</v>
      </c>
      <c r="J43" s="97"/>
      <c r="K43" s="97"/>
      <c r="L43" s="17"/>
      <c r="M43" s="17"/>
      <c r="N43" s="254">
        <v>30</v>
      </c>
      <c r="O43" s="17"/>
    </row>
    <row r="44" spans="1:15">
      <c r="A44" s="315">
        <v>31</v>
      </c>
      <c r="B44" s="80"/>
      <c r="C44" s="406"/>
      <c r="D44" s="77"/>
      <c r="E44" s="406"/>
      <c r="F44" s="77"/>
      <c r="G44" s="406"/>
      <c r="H44" s="466"/>
      <c r="I44" s="403">
        <f t="shared" si="2"/>
        <v>0</v>
      </c>
      <c r="J44" s="97"/>
      <c r="K44" s="97"/>
      <c r="L44" s="17"/>
      <c r="M44" s="17"/>
      <c r="N44" s="254">
        <v>31</v>
      </c>
      <c r="O44" s="17"/>
    </row>
    <row r="45" spans="1:15">
      <c r="A45" s="315">
        <v>32</v>
      </c>
      <c r="B45" s="80"/>
      <c r="C45" s="406"/>
      <c r="D45" s="77"/>
      <c r="E45" s="406"/>
      <c r="F45" s="77"/>
      <c r="G45" s="406"/>
      <c r="H45" s="466"/>
      <c r="I45" s="403">
        <f t="shared" si="2"/>
        <v>0</v>
      </c>
      <c r="J45" s="97"/>
      <c r="K45" s="97"/>
      <c r="L45" s="17"/>
      <c r="M45" s="17"/>
      <c r="N45" s="254">
        <v>32</v>
      </c>
      <c r="O45" s="17"/>
    </row>
    <row r="46" spans="1:15">
      <c r="A46" s="315">
        <v>33</v>
      </c>
      <c r="B46" s="80"/>
      <c r="C46" s="406"/>
      <c r="D46" s="77"/>
      <c r="E46" s="406"/>
      <c r="F46" s="77"/>
      <c r="G46" s="406"/>
      <c r="H46" s="466"/>
      <c r="I46" s="403">
        <f t="shared" si="2"/>
        <v>0</v>
      </c>
      <c r="J46" s="97"/>
      <c r="K46" s="97"/>
      <c r="L46" s="17"/>
      <c r="M46" s="17"/>
      <c r="N46" s="254">
        <v>33</v>
      </c>
      <c r="O46" s="17"/>
    </row>
    <row r="47" spans="1:15">
      <c r="A47" s="315">
        <v>34</v>
      </c>
      <c r="B47" s="80"/>
      <c r="C47" s="406"/>
      <c r="D47" s="77"/>
      <c r="E47" s="406"/>
      <c r="F47" s="77"/>
      <c r="G47" s="406"/>
      <c r="H47" s="466"/>
      <c r="I47" s="403">
        <f t="shared" si="2"/>
        <v>0</v>
      </c>
      <c r="J47" s="97"/>
      <c r="K47" s="97"/>
      <c r="L47" s="17"/>
      <c r="M47" s="17"/>
      <c r="N47" s="254">
        <v>34</v>
      </c>
      <c r="O47" s="17"/>
    </row>
    <row r="48" spans="1:15">
      <c r="A48" s="315">
        <v>35</v>
      </c>
      <c r="B48" s="80"/>
      <c r="C48" s="406"/>
      <c r="D48" s="77"/>
      <c r="E48" s="406"/>
      <c r="F48" s="77"/>
      <c r="G48" s="406"/>
      <c r="H48" s="466"/>
      <c r="I48" s="403">
        <f t="shared" si="2"/>
        <v>0</v>
      </c>
      <c r="J48" s="97"/>
      <c r="K48" s="97"/>
      <c r="L48" s="17"/>
      <c r="M48" s="17"/>
      <c r="N48" s="254">
        <v>35</v>
      </c>
      <c r="O48" s="17"/>
    </row>
    <row r="49" spans="1:15">
      <c r="A49" s="315">
        <v>36</v>
      </c>
      <c r="B49" s="714" t="s">
        <v>2342</v>
      </c>
      <c r="C49" s="269">
        <f>SUM(C39:C48)</f>
        <v>0</v>
      </c>
      <c r="D49" s="266"/>
      <c r="E49" s="269">
        <f>SUM(E39:E48)</f>
        <v>0</v>
      </c>
      <c r="F49" s="266"/>
      <c r="G49" s="269">
        <f>SUM(G39:G48)</f>
        <v>0</v>
      </c>
      <c r="H49" s="267">
        <f>SUM(H39:H48)</f>
        <v>0</v>
      </c>
      <c r="I49" s="468">
        <f t="shared" si="2"/>
        <v>0</v>
      </c>
      <c r="J49" s="469"/>
      <c r="K49" s="464"/>
      <c r="L49" s="17"/>
      <c r="M49" s="17"/>
      <c r="N49" s="254">
        <v>36</v>
      </c>
      <c r="O49" s="17"/>
    </row>
    <row r="50" spans="1:15">
      <c r="A50" s="315">
        <v>37</v>
      </c>
      <c r="B50" s="458" t="s">
        <v>2344</v>
      </c>
      <c r="C50" s="470"/>
      <c r="D50" s="471"/>
      <c r="E50" s="470"/>
      <c r="F50" s="471"/>
      <c r="G50" s="470"/>
      <c r="H50" s="472"/>
      <c r="I50" s="473"/>
      <c r="J50" s="474"/>
      <c r="K50" s="97"/>
      <c r="L50" s="17"/>
      <c r="M50" s="17"/>
      <c r="N50" s="254">
        <v>37</v>
      </c>
      <c r="O50" s="17"/>
    </row>
    <row r="51" spans="1:15">
      <c r="A51" s="315">
        <v>38</v>
      </c>
      <c r="B51" s="330" t="s">
        <v>2338</v>
      </c>
      <c r="C51" s="423"/>
      <c r="D51" s="77"/>
      <c r="E51" s="423"/>
      <c r="F51" s="77"/>
      <c r="G51" s="423"/>
      <c r="H51" s="476"/>
      <c r="I51" s="447">
        <f t="shared" ref="I51:I59" si="3">C51+E51-G51+H51</f>
        <v>0</v>
      </c>
      <c r="J51" s="97"/>
      <c r="K51" s="97"/>
      <c r="L51" s="17"/>
      <c r="M51" s="17"/>
      <c r="N51" s="254">
        <v>38</v>
      </c>
      <c r="O51" s="17"/>
    </row>
    <row r="52" spans="1:15">
      <c r="A52" s="315">
        <v>39</v>
      </c>
      <c r="B52" s="330" t="s">
        <v>2339</v>
      </c>
      <c r="C52" s="406"/>
      <c r="D52" s="77"/>
      <c r="E52" s="406"/>
      <c r="F52" s="77"/>
      <c r="G52" s="406"/>
      <c r="H52" s="466"/>
      <c r="I52" s="403">
        <f t="shared" si="3"/>
        <v>0</v>
      </c>
      <c r="J52" s="97"/>
      <c r="K52" s="97"/>
      <c r="L52" s="17"/>
      <c r="M52" s="17"/>
      <c r="N52" s="254">
        <v>39</v>
      </c>
      <c r="O52" s="17"/>
    </row>
    <row r="53" spans="1:15">
      <c r="A53" s="315">
        <v>40</v>
      </c>
      <c r="B53" s="330" t="s">
        <v>2340</v>
      </c>
      <c r="C53" s="406"/>
      <c r="D53" s="77"/>
      <c r="E53" s="406"/>
      <c r="F53" s="77"/>
      <c r="G53" s="406"/>
      <c r="H53" s="466"/>
      <c r="I53" s="403">
        <f t="shared" si="3"/>
        <v>0</v>
      </c>
      <c r="J53" s="97"/>
      <c r="K53" s="97"/>
      <c r="L53" s="17"/>
      <c r="M53" s="17"/>
      <c r="N53" s="254">
        <v>40</v>
      </c>
      <c r="O53" s="17"/>
    </row>
    <row r="54" spans="1:15">
      <c r="A54" s="315">
        <v>41</v>
      </c>
      <c r="B54" s="330" t="s">
        <v>2341</v>
      </c>
      <c r="C54" s="406"/>
      <c r="D54" s="77"/>
      <c r="E54" s="406"/>
      <c r="F54" s="77"/>
      <c r="G54" s="406"/>
      <c r="H54" s="466"/>
      <c r="I54" s="403">
        <f t="shared" si="3"/>
        <v>0</v>
      </c>
      <c r="J54" s="97"/>
      <c r="K54" s="97"/>
      <c r="L54" s="17"/>
      <c r="M54" s="17"/>
      <c r="N54" s="254">
        <v>41</v>
      </c>
      <c r="O54" s="17"/>
    </row>
    <row r="55" spans="1:15">
      <c r="A55" s="315">
        <v>42</v>
      </c>
      <c r="B55" s="80"/>
      <c r="C55" s="406"/>
      <c r="D55" s="77"/>
      <c r="E55" s="406"/>
      <c r="F55" s="77"/>
      <c r="G55" s="406"/>
      <c r="H55" s="466"/>
      <c r="I55" s="403">
        <f t="shared" si="3"/>
        <v>0</v>
      </c>
      <c r="J55" s="97"/>
      <c r="K55" s="97"/>
      <c r="L55" s="17"/>
      <c r="M55" s="17"/>
      <c r="N55" s="254">
        <v>42</v>
      </c>
      <c r="O55" s="17"/>
    </row>
    <row r="56" spans="1:15">
      <c r="A56" s="315">
        <v>43</v>
      </c>
      <c r="B56" s="80"/>
      <c r="C56" s="406"/>
      <c r="D56" s="77"/>
      <c r="E56" s="406"/>
      <c r="F56" s="77"/>
      <c r="G56" s="406"/>
      <c r="H56" s="466"/>
      <c r="I56" s="403">
        <f t="shared" si="3"/>
        <v>0</v>
      </c>
      <c r="J56" s="97"/>
      <c r="K56" s="97"/>
      <c r="L56" s="17"/>
      <c r="M56" s="17"/>
      <c r="N56" s="254">
        <v>43</v>
      </c>
      <c r="O56" s="17"/>
    </row>
    <row r="57" spans="1:15">
      <c r="A57" s="315">
        <v>44</v>
      </c>
      <c r="B57" s="80"/>
      <c r="C57" s="406"/>
      <c r="D57" s="77"/>
      <c r="E57" s="406"/>
      <c r="F57" s="77"/>
      <c r="G57" s="406"/>
      <c r="H57" s="466"/>
      <c r="I57" s="403">
        <f t="shared" si="3"/>
        <v>0</v>
      </c>
      <c r="J57" s="97"/>
      <c r="K57" s="97"/>
      <c r="L57" s="17"/>
      <c r="M57" s="17"/>
      <c r="N57" s="254">
        <v>44</v>
      </c>
      <c r="O57" s="17"/>
    </row>
    <row r="58" spans="1:15">
      <c r="A58" s="315">
        <v>45</v>
      </c>
      <c r="B58" s="80"/>
      <c r="C58" s="406"/>
      <c r="D58" s="77"/>
      <c r="E58" s="406"/>
      <c r="F58" s="77"/>
      <c r="G58" s="406"/>
      <c r="H58" s="466"/>
      <c r="I58" s="403">
        <f t="shared" si="3"/>
        <v>0</v>
      </c>
      <c r="J58" s="97"/>
      <c r="K58" s="97"/>
      <c r="L58" s="17"/>
      <c r="M58" s="17"/>
      <c r="N58" s="254">
        <v>45</v>
      </c>
      <c r="O58" s="17"/>
    </row>
    <row r="59" spans="1:15">
      <c r="A59" s="315">
        <v>46</v>
      </c>
      <c r="B59" s="80"/>
      <c r="C59" s="406"/>
      <c r="D59" s="77"/>
      <c r="E59" s="406"/>
      <c r="F59" s="77"/>
      <c r="G59" s="406"/>
      <c r="H59" s="466"/>
      <c r="I59" s="403">
        <f t="shared" si="3"/>
        <v>0</v>
      </c>
      <c r="J59" s="97"/>
      <c r="K59" s="97"/>
      <c r="L59" s="17"/>
      <c r="M59" s="17"/>
      <c r="N59" s="254">
        <v>46</v>
      </c>
      <c r="O59" s="17"/>
    </row>
    <row r="60" spans="1:15">
      <c r="A60" s="315">
        <v>47</v>
      </c>
      <c r="B60" s="714" t="s">
        <v>2342</v>
      </c>
      <c r="C60" s="269">
        <f>SUM(C51:C59)</f>
        <v>0</v>
      </c>
      <c r="D60" s="266"/>
      <c r="E60" s="269">
        <f>SUM(E51:E59)</f>
        <v>0</v>
      </c>
      <c r="F60" s="266"/>
      <c r="G60" s="269">
        <f>SUM(G51:G59)</f>
        <v>0</v>
      </c>
      <c r="H60" s="267">
        <f>SUM(H51:H59)</f>
        <v>0</v>
      </c>
      <c r="I60" s="268">
        <f>SUM(I51:I59)</f>
        <v>0</v>
      </c>
      <c r="J60" s="259"/>
      <c r="K60" s="97"/>
      <c r="L60" s="17"/>
      <c r="M60" s="17"/>
      <c r="N60" s="254">
        <v>47</v>
      </c>
      <c r="O60" s="17"/>
    </row>
    <row r="61" spans="1:15" ht="15.75" thickBot="1">
      <c r="A61" s="323">
        <v>48</v>
      </c>
      <c r="B61" s="715" t="s">
        <v>205</v>
      </c>
      <c r="C61" s="477">
        <f>C25+C37+C49+C60</f>
        <v>22458282</v>
      </c>
      <c r="D61" s="478"/>
      <c r="E61" s="477">
        <f>E25+E37+E49+E60</f>
        <v>0</v>
      </c>
      <c r="F61" s="478"/>
      <c r="G61" s="477">
        <f>G25+G37+G49+G60</f>
        <v>1936393</v>
      </c>
      <c r="H61" s="376">
        <f>H25+H37+H49+H60</f>
        <v>0</v>
      </c>
      <c r="I61" s="479">
        <f>C61+E61-G61+H61</f>
        <v>20521889</v>
      </c>
      <c r="J61" s="374"/>
      <c r="K61" s="374"/>
      <c r="L61" s="111"/>
      <c r="M61" s="111"/>
      <c r="N61" s="295">
        <v>48</v>
      </c>
      <c r="O61" s="17"/>
    </row>
    <row r="62" spans="1:15">
      <c r="A62" s="17"/>
      <c r="B62" s="17"/>
      <c r="C62" s="17"/>
      <c r="D62" s="17"/>
      <c r="E62" s="17"/>
      <c r="F62" s="17"/>
      <c r="G62" s="17"/>
      <c r="H62" s="17"/>
      <c r="I62" s="17"/>
      <c r="J62" s="17"/>
      <c r="K62" s="17"/>
      <c r="L62" s="17"/>
      <c r="M62" s="17"/>
      <c r="N62" s="329"/>
      <c r="O62" s="17"/>
    </row>
    <row r="63" spans="1:15" ht="15.75">
      <c r="A63" s="113" t="s">
        <v>2345</v>
      </c>
      <c r="B63" s="68"/>
      <c r="C63" s="68"/>
      <c r="D63" s="17"/>
      <c r="E63" s="68"/>
      <c r="F63" s="68"/>
      <c r="G63" s="68"/>
      <c r="H63" s="68"/>
      <c r="I63" s="113" t="str">
        <f>A63</f>
        <v>FERC FORM NO.1 (ED.  12-89) NYPSC Modified-96</v>
      </c>
      <c r="J63" s="68"/>
      <c r="K63" s="17"/>
      <c r="L63" s="68"/>
      <c r="M63" s="68" t="s">
        <v>2346</v>
      </c>
      <c r="N63" s="68"/>
      <c r="O63" s="17"/>
    </row>
    <row r="64" spans="1:15">
      <c r="A64" s="68" t="s">
        <v>2347</v>
      </c>
      <c r="B64" s="68"/>
      <c r="C64" s="68"/>
      <c r="D64" s="68"/>
      <c r="E64" s="68"/>
      <c r="F64" s="68"/>
      <c r="G64" s="68"/>
      <c r="H64" s="68"/>
      <c r="I64" s="68" t="s">
        <v>2348</v>
      </c>
      <c r="J64" s="68"/>
      <c r="K64" s="68"/>
      <c r="L64" s="68"/>
      <c r="M64" s="68"/>
      <c r="N64" s="68"/>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0" t="s">
        <v>2349</v>
      </c>
      <c r="B67" s="68"/>
      <c r="C67" s="68"/>
      <c r="D67" s="68"/>
      <c r="E67" s="68"/>
      <c r="F67" s="68"/>
      <c r="G67" s="68"/>
      <c r="H67" s="68"/>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1915</v>
      </c>
      <c r="B70" s="65"/>
      <c r="C70" s="244"/>
      <c r="D70" s="65" t="s">
        <v>3512</v>
      </c>
      <c r="E70" s="65"/>
      <c r="F70" s="246" t="s">
        <v>1480</v>
      </c>
      <c r="G70" s="65"/>
      <c r="H70" s="454" t="s">
        <v>1918</v>
      </c>
      <c r="I70" s="29" t="s">
        <v>1915</v>
      </c>
      <c r="J70" s="244"/>
      <c r="K70" s="244" t="s">
        <v>1433</v>
      </c>
      <c r="L70" s="244" t="s">
        <v>1917</v>
      </c>
      <c r="M70" s="65" t="s">
        <v>1918</v>
      </c>
      <c r="N70" s="66"/>
      <c r="O70" s="17"/>
    </row>
    <row r="71" spans="1:15">
      <c r="A71" s="71" t="str">
        <f>'Data Sheet'!$C$25</f>
        <v xml:space="preserve"> Niagara Mohawk Power Corporation </v>
      </c>
      <c r="B71" s="17"/>
      <c r="C71" s="80"/>
      <c r="D71" s="17" t="s">
        <v>1223</v>
      </c>
      <c r="E71" s="17"/>
      <c r="F71" s="97" t="s">
        <v>1148</v>
      </c>
      <c r="G71" s="17"/>
      <c r="H71" s="82"/>
      <c r="I71" s="71" t="str">
        <f>'Data Sheet'!$C$25</f>
        <v xml:space="preserve"> Niagara Mohawk Power Corporation </v>
      </c>
      <c r="J71" s="80"/>
      <c r="K71" s="80" t="s">
        <v>1223</v>
      </c>
      <c r="L71" s="80" t="s">
        <v>1919</v>
      </c>
      <c r="M71" s="17"/>
      <c r="N71" s="72"/>
      <c r="O71" s="17"/>
    </row>
    <row r="72" spans="1:15">
      <c r="A72" s="73"/>
      <c r="B72" s="76"/>
      <c r="C72" s="80"/>
      <c r="D72" s="17" t="s">
        <v>5575</v>
      </c>
      <c r="E72" s="17"/>
      <c r="F72" s="1597" t="str">
        <f>'Data Sheet'!$C$40</f>
        <v>June 1, 2015</v>
      </c>
      <c r="G72" s="755"/>
      <c r="H72" s="109" t="str">
        <f>'Data Sheet'!$C$38</f>
        <v>December 31, 2014</v>
      </c>
      <c r="I72" s="71"/>
      <c r="J72" s="80"/>
      <c r="K72" s="80" t="s">
        <v>5575</v>
      </c>
      <c r="L72" s="755" t="str">
        <f>'Data Sheet'!$C$40</f>
        <v>June 1, 2015</v>
      </c>
      <c r="M72" s="104" t="str">
        <f>'Data Sheet'!$C$38</f>
        <v>December 31, 2014</v>
      </c>
      <c r="N72" s="72"/>
      <c r="O72" s="17"/>
    </row>
    <row r="73" spans="1:15">
      <c r="A73" s="455" t="s">
        <v>1149</v>
      </c>
      <c r="B73" s="74"/>
      <c r="C73" s="248"/>
      <c r="D73" s="248"/>
      <c r="E73" s="248"/>
      <c r="F73" s="248"/>
      <c r="G73" s="248"/>
      <c r="H73" s="249"/>
      <c r="I73" s="455" t="s">
        <v>1150</v>
      </c>
      <c r="J73" s="248"/>
      <c r="K73" s="248"/>
      <c r="L73" s="248"/>
      <c r="M73" s="248"/>
      <c r="N73" s="249"/>
      <c r="O73" s="17"/>
    </row>
    <row r="74" spans="1:15">
      <c r="A74" s="71"/>
      <c r="B74" s="17" t="s">
        <v>1151</v>
      </c>
      <c r="C74" s="17"/>
      <c r="D74" s="17"/>
      <c r="E74" s="17"/>
      <c r="F74" s="17"/>
      <c r="G74" s="17"/>
      <c r="H74" s="72"/>
      <c r="I74" s="71"/>
      <c r="J74" s="17"/>
      <c r="K74" s="17"/>
      <c r="L74" s="17"/>
      <c r="M74" s="17"/>
      <c r="N74" s="72"/>
      <c r="O74" s="17"/>
    </row>
    <row r="75" spans="1:15">
      <c r="A75" s="71"/>
      <c r="B75" s="17" t="s">
        <v>934</v>
      </c>
      <c r="C75" s="17"/>
      <c r="D75" s="17"/>
      <c r="E75" s="17"/>
      <c r="F75" s="17"/>
      <c r="G75" s="17"/>
      <c r="H75" s="72"/>
      <c r="I75" s="71"/>
      <c r="J75" s="17"/>
      <c r="K75" s="17"/>
      <c r="L75" s="17"/>
      <c r="M75" s="17"/>
      <c r="N75" s="72"/>
      <c r="O75" s="17"/>
    </row>
    <row r="76" spans="1:15">
      <c r="A76" s="71"/>
      <c r="B76" s="17" t="s">
        <v>935</v>
      </c>
      <c r="C76" s="17"/>
      <c r="D76" s="17"/>
      <c r="E76" s="17"/>
      <c r="F76" s="17"/>
      <c r="G76" s="17"/>
      <c r="H76" s="72"/>
      <c r="I76" s="71"/>
      <c r="J76" s="17"/>
      <c r="K76" s="17"/>
      <c r="L76" s="17"/>
      <c r="M76" s="17"/>
      <c r="N76" s="72"/>
      <c r="O76" s="17"/>
    </row>
    <row r="77" spans="1:15">
      <c r="A77" s="73"/>
      <c r="B77" s="76"/>
      <c r="C77" s="76"/>
      <c r="D77" s="76"/>
      <c r="E77" s="76"/>
      <c r="F77" s="76"/>
      <c r="G77" s="76"/>
      <c r="H77" s="75"/>
      <c r="I77" s="73"/>
      <c r="J77" s="76"/>
      <c r="K77" s="76"/>
      <c r="L77" s="76"/>
      <c r="M77" s="76"/>
      <c r="N77" s="75"/>
      <c r="O77" s="17"/>
    </row>
    <row r="78" spans="1:15">
      <c r="A78" s="315" t="s">
        <v>1843</v>
      </c>
      <c r="B78" s="80"/>
      <c r="C78" s="80"/>
      <c r="D78" s="68" t="s">
        <v>2491</v>
      </c>
      <c r="E78" s="456"/>
      <c r="F78" s="78" t="s">
        <v>936</v>
      </c>
      <c r="G78" s="456"/>
      <c r="H78" s="82"/>
      <c r="I78" s="71"/>
      <c r="J78" s="97"/>
      <c r="K78" s="104"/>
      <c r="L78" s="74" t="s">
        <v>937</v>
      </c>
      <c r="M78" s="76"/>
      <c r="N78" s="254" t="s">
        <v>1843</v>
      </c>
      <c r="O78" s="17"/>
    </row>
    <row r="79" spans="1:15">
      <c r="A79" s="315" t="s">
        <v>1846</v>
      </c>
      <c r="B79" s="80"/>
      <c r="C79" s="330" t="s">
        <v>1949</v>
      </c>
      <c r="D79" s="74" t="s">
        <v>3288</v>
      </c>
      <c r="E79" s="364"/>
      <c r="F79" s="363" t="s">
        <v>938</v>
      </c>
      <c r="G79" s="364"/>
      <c r="H79" s="82"/>
      <c r="I79" s="255" t="s">
        <v>1949</v>
      </c>
      <c r="J79" s="328" t="s">
        <v>939</v>
      </c>
      <c r="K79" s="97"/>
      <c r="L79" s="17"/>
      <c r="M79" s="17"/>
      <c r="N79" s="254" t="s">
        <v>1846</v>
      </c>
      <c r="O79" s="17"/>
    </row>
    <row r="80" spans="1:15">
      <c r="A80" s="315"/>
      <c r="B80" s="330" t="s">
        <v>209</v>
      </c>
      <c r="C80" s="330" t="s">
        <v>940</v>
      </c>
      <c r="D80" s="68" t="s">
        <v>209</v>
      </c>
      <c r="E80" s="77"/>
      <c r="F80" s="457" t="s">
        <v>209</v>
      </c>
      <c r="G80" s="77"/>
      <c r="H80" s="82"/>
      <c r="I80" s="255" t="s">
        <v>624</v>
      </c>
      <c r="J80" s="328" t="s">
        <v>2335</v>
      </c>
      <c r="K80" s="97"/>
      <c r="L80" s="17"/>
      <c r="M80" s="17"/>
      <c r="N80" s="254"/>
      <c r="O80" s="17"/>
    </row>
    <row r="81" spans="1:15">
      <c r="A81" s="315"/>
      <c r="B81" s="330" t="s">
        <v>2336</v>
      </c>
      <c r="C81" s="330" t="s">
        <v>606</v>
      </c>
      <c r="D81" s="329" t="s">
        <v>1846</v>
      </c>
      <c r="E81" s="694" t="s">
        <v>1953</v>
      </c>
      <c r="F81" s="694" t="s">
        <v>1846</v>
      </c>
      <c r="G81" s="694" t="s">
        <v>1953</v>
      </c>
      <c r="H81" s="254" t="s">
        <v>380</v>
      </c>
      <c r="I81" s="255" t="s">
        <v>2502</v>
      </c>
      <c r="J81" s="328" t="s">
        <v>2337</v>
      </c>
      <c r="K81" s="97"/>
      <c r="L81" s="17"/>
      <c r="M81" s="17"/>
      <c r="N81" s="254"/>
      <c r="O81" s="17"/>
    </row>
    <row r="82" spans="1:15">
      <c r="A82" s="316"/>
      <c r="B82" s="458" t="s">
        <v>3230</v>
      </c>
      <c r="C82" s="458" t="s">
        <v>3231</v>
      </c>
      <c r="D82" s="707" t="s">
        <v>3232</v>
      </c>
      <c r="E82" s="706" t="s">
        <v>3233</v>
      </c>
      <c r="F82" s="706" t="s">
        <v>2512</v>
      </c>
      <c r="G82" s="706" t="s">
        <v>2513</v>
      </c>
      <c r="H82" s="257" t="s">
        <v>2514</v>
      </c>
      <c r="I82" s="256" t="s">
        <v>2515</v>
      </c>
      <c r="J82" s="377" t="s">
        <v>2516</v>
      </c>
      <c r="K82" s="363"/>
      <c r="L82" s="74"/>
      <c r="M82" s="74"/>
      <c r="N82" s="257"/>
      <c r="O82" s="17"/>
    </row>
    <row r="83" spans="1:15">
      <c r="A83" s="315">
        <v>1</v>
      </c>
      <c r="B83" s="458" t="s">
        <v>206</v>
      </c>
      <c r="C83" s="459"/>
      <c r="D83" s="460"/>
      <c r="E83" s="459"/>
      <c r="F83" s="460"/>
      <c r="G83" s="459"/>
      <c r="H83" s="461"/>
      <c r="I83" s="462"/>
      <c r="J83" s="463"/>
      <c r="K83" s="464"/>
      <c r="L83" s="465"/>
      <c r="M83" s="465"/>
      <c r="N83" s="254">
        <v>1</v>
      </c>
      <c r="O83" s="17"/>
    </row>
    <row r="84" spans="1:15">
      <c r="A84" s="315">
        <v>2</v>
      </c>
      <c r="B84" s="330" t="s">
        <v>2338</v>
      </c>
      <c r="C84" s="423"/>
      <c r="D84" s="77"/>
      <c r="E84" s="423"/>
      <c r="F84" s="77"/>
      <c r="G84" s="423"/>
      <c r="H84" s="366"/>
      <c r="I84" s="447">
        <f t="shared" ref="I84:I94" si="4">C84+E84-G84+H84</f>
        <v>0</v>
      </c>
      <c r="J84" s="97"/>
      <c r="K84" s="464"/>
      <c r="L84" s="465"/>
      <c r="M84" s="465"/>
      <c r="N84" s="254">
        <v>2</v>
      </c>
      <c r="O84" s="17"/>
    </row>
    <row r="85" spans="1:15">
      <c r="A85" s="315">
        <v>3</v>
      </c>
      <c r="B85" s="330" t="s">
        <v>2339</v>
      </c>
      <c r="C85" s="406"/>
      <c r="D85" s="77"/>
      <c r="E85" s="406"/>
      <c r="F85" s="77"/>
      <c r="G85" s="406"/>
      <c r="H85" s="466"/>
      <c r="I85" s="403">
        <f t="shared" si="4"/>
        <v>0</v>
      </c>
      <c r="J85" s="97"/>
      <c r="K85" s="464"/>
      <c r="L85" s="465"/>
      <c r="M85" s="465"/>
      <c r="N85" s="254">
        <v>3</v>
      </c>
      <c r="O85" s="17"/>
    </row>
    <row r="86" spans="1:15">
      <c r="A86" s="315">
        <v>4</v>
      </c>
      <c r="B86" s="330" t="s">
        <v>2340</v>
      </c>
      <c r="C86" s="406"/>
      <c r="D86" s="77"/>
      <c r="E86" s="406"/>
      <c r="F86" s="77"/>
      <c r="G86" s="406"/>
      <c r="H86" s="466"/>
      <c r="I86" s="403">
        <f t="shared" si="4"/>
        <v>0</v>
      </c>
      <c r="J86" s="97"/>
      <c r="K86" s="464"/>
      <c r="L86" s="465"/>
      <c r="M86" s="465"/>
      <c r="N86" s="254">
        <v>4</v>
      </c>
      <c r="O86" s="17"/>
    </row>
    <row r="87" spans="1:15">
      <c r="A87" s="315">
        <v>5</v>
      </c>
      <c r="B87" s="330" t="s">
        <v>2341</v>
      </c>
      <c r="C87" s="406"/>
      <c r="D87" s="77"/>
      <c r="E87" s="406"/>
      <c r="F87" s="77"/>
      <c r="G87" s="406"/>
      <c r="H87" s="466"/>
      <c r="I87" s="403">
        <f t="shared" si="4"/>
        <v>0</v>
      </c>
      <c r="J87" s="97"/>
      <c r="K87" s="464"/>
      <c r="L87" s="465"/>
      <c r="M87" s="465"/>
      <c r="N87" s="254">
        <v>5</v>
      </c>
      <c r="O87" s="17"/>
    </row>
    <row r="88" spans="1:15">
      <c r="A88" s="315">
        <v>6</v>
      </c>
      <c r="B88" s="80"/>
      <c r="C88" s="406"/>
      <c r="D88" s="77"/>
      <c r="E88" s="406"/>
      <c r="F88" s="77"/>
      <c r="G88" s="406"/>
      <c r="H88" s="466"/>
      <c r="I88" s="403">
        <f t="shared" si="4"/>
        <v>0</v>
      </c>
      <c r="J88" s="97"/>
      <c r="K88" s="464"/>
      <c r="L88" s="465"/>
      <c r="M88" s="465"/>
      <c r="N88" s="254">
        <v>6</v>
      </c>
      <c r="O88" s="17"/>
    </row>
    <row r="89" spans="1:15">
      <c r="A89" s="315">
        <v>7</v>
      </c>
      <c r="B89" s="80"/>
      <c r="C89" s="406"/>
      <c r="D89" s="77"/>
      <c r="E89" s="406"/>
      <c r="F89" s="77"/>
      <c r="G89" s="406"/>
      <c r="H89" s="466"/>
      <c r="I89" s="403">
        <f t="shared" si="4"/>
        <v>0</v>
      </c>
      <c r="J89" s="97"/>
      <c r="K89" s="464"/>
      <c r="L89" s="465"/>
      <c r="M89" s="465"/>
      <c r="N89" s="254">
        <v>7</v>
      </c>
      <c r="O89" s="17"/>
    </row>
    <row r="90" spans="1:15">
      <c r="A90" s="315">
        <v>8</v>
      </c>
      <c r="B90" s="467"/>
      <c r="C90" s="406"/>
      <c r="D90" s="365"/>
      <c r="E90" s="406"/>
      <c r="F90" s="365"/>
      <c r="G90" s="406"/>
      <c r="H90" s="466"/>
      <c r="I90" s="403">
        <f t="shared" si="4"/>
        <v>0</v>
      </c>
      <c r="J90" s="97"/>
      <c r="K90" s="464"/>
      <c r="L90" s="465"/>
      <c r="M90" s="465"/>
      <c r="N90" s="254">
        <v>8</v>
      </c>
      <c r="O90" s="17"/>
    </row>
    <row r="91" spans="1:15">
      <c r="A91" s="315">
        <v>9</v>
      </c>
      <c r="B91" s="467"/>
      <c r="C91" s="406"/>
      <c r="D91" s="365"/>
      <c r="E91" s="406"/>
      <c r="F91" s="365"/>
      <c r="G91" s="406"/>
      <c r="H91" s="466"/>
      <c r="I91" s="403">
        <f t="shared" si="4"/>
        <v>0</v>
      </c>
      <c r="J91" s="97"/>
      <c r="K91" s="464"/>
      <c r="L91" s="465"/>
      <c r="M91" s="465"/>
      <c r="N91" s="254">
        <v>9</v>
      </c>
      <c r="O91" s="17"/>
    </row>
    <row r="92" spans="1:15">
      <c r="A92" s="315">
        <v>10</v>
      </c>
      <c r="B92" s="467"/>
      <c r="C92" s="406"/>
      <c r="D92" s="365"/>
      <c r="E92" s="406"/>
      <c r="F92" s="365"/>
      <c r="G92" s="406"/>
      <c r="H92" s="466"/>
      <c r="I92" s="403">
        <f t="shared" si="4"/>
        <v>0</v>
      </c>
      <c r="J92" s="97"/>
      <c r="K92" s="464"/>
      <c r="L92" s="465"/>
      <c r="M92" s="465"/>
      <c r="N92" s="254">
        <v>10</v>
      </c>
      <c r="O92" s="17"/>
    </row>
    <row r="93" spans="1:15">
      <c r="A93" s="315">
        <v>11</v>
      </c>
      <c r="B93" s="80"/>
      <c r="C93" s="406"/>
      <c r="D93" s="77"/>
      <c r="E93" s="406"/>
      <c r="F93" s="77"/>
      <c r="G93" s="406"/>
      <c r="H93" s="466"/>
      <c r="I93" s="403">
        <f t="shared" si="4"/>
        <v>0</v>
      </c>
      <c r="J93" s="97"/>
      <c r="K93" s="464"/>
      <c r="L93" s="465"/>
      <c r="M93" s="465"/>
      <c r="N93" s="254">
        <v>11</v>
      </c>
      <c r="O93" s="17"/>
    </row>
    <row r="94" spans="1:15">
      <c r="A94" s="315">
        <v>12</v>
      </c>
      <c r="B94" s="714" t="s">
        <v>2342</v>
      </c>
      <c r="C94" s="269">
        <f>SUM(C84:C93)</f>
        <v>0</v>
      </c>
      <c r="D94" s="266"/>
      <c r="E94" s="269">
        <f>SUM(E84:E93)</f>
        <v>0</v>
      </c>
      <c r="F94" s="266"/>
      <c r="G94" s="269">
        <f>SUM(G84:G93)</f>
        <v>0</v>
      </c>
      <c r="H94" s="267">
        <f>SUM(H84:H93)</f>
        <v>0</v>
      </c>
      <c r="I94" s="468">
        <f t="shared" si="4"/>
        <v>0</v>
      </c>
      <c r="J94" s="469"/>
      <c r="K94" s="464"/>
      <c r="L94" s="17"/>
      <c r="M94" s="17"/>
      <c r="N94" s="254">
        <v>12</v>
      </c>
      <c r="O94" s="17"/>
    </row>
    <row r="95" spans="1:15">
      <c r="A95" s="315">
        <v>13</v>
      </c>
      <c r="B95" s="458" t="s">
        <v>207</v>
      </c>
      <c r="C95" s="470"/>
      <c r="D95" s="471"/>
      <c r="E95" s="470"/>
      <c r="F95" s="471"/>
      <c r="G95" s="470"/>
      <c r="H95" s="472"/>
      <c r="I95" s="473"/>
      <c r="J95" s="474"/>
      <c r="K95" s="97"/>
      <c r="L95" s="17"/>
      <c r="M95" s="17"/>
      <c r="N95" s="254">
        <v>13</v>
      </c>
      <c r="O95" s="17"/>
    </row>
    <row r="96" spans="1:15">
      <c r="A96" s="315">
        <v>14</v>
      </c>
      <c r="B96" s="330" t="s">
        <v>2338</v>
      </c>
      <c r="C96" s="406"/>
      <c r="D96" s="77"/>
      <c r="E96" s="406"/>
      <c r="F96" s="77"/>
      <c r="G96" s="406"/>
      <c r="H96" s="466"/>
      <c r="I96" s="403">
        <f t="shared" ref="I96:I106" si="5">C96+E96-G96+H96</f>
        <v>0</v>
      </c>
      <c r="J96" s="97"/>
      <c r="K96" s="464"/>
      <c r="L96" s="465"/>
      <c r="M96" s="465"/>
      <c r="N96" s="254">
        <v>14</v>
      </c>
      <c r="O96" s="17"/>
    </row>
    <row r="97" spans="1:15">
      <c r="A97" s="315">
        <v>15</v>
      </c>
      <c r="B97" s="330" t="s">
        <v>2339</v>
      </c>
      <c r="C97" s="406"/>
      <c r="D97" s="77"/>
      <c r="E97" s="406"/>
      <c r="F97" s="77"/>
      <c r="G97" s="406"/>
      <c r="H97" s="466"/>
      <c r="I97" s="403">
        <f t="shared" si="5"/>
        <v>0</v>
      </c>
      <c r="J97" s="97"/>
      <c r="K97" s="97"/>
      <c r="L97" s="17"/>
      <c r="M97" s="17"/>
      <c r="N97" s="254">
        <v>15</v>
      </c>
      <c r="O97" s="17"/>
    </row>
    <row r="98" spans="1:15">
      <c r="A98" s="315">
        <v>16</v>
      </c>
      <c r="B98" s="330" t="s">
        <v>2340</v>
      </c>
      <c r="C98" s="406"/>
      <c r="D98" s="77"/>
      <c r="E98" s="406"/>
      <c r="F98" s="77"/>
      <c r="G98" s="406"/>
      <c r="H98" s="466"/>
      <c r="I98" s="403">
        <f t="shared" si="5"/>
        <v>0</v>
      </c>
      <c r="J98" s="97"/>
      <c r="K98" s="97"/>
      <c r="L98" s="17"/>
      <c r="M98" s="17"/>
      <c r="N98" s="254">
        <v>16</v>
      </c>
      <c r="O98" s="17"/>
    </row>
    <row r="99" spans="1:15">
      <c r="A99" s="315">
        <v>17</v>
      </c>
      <c r="B99" s="330" t="s">
        <v>2341</v>
      </c>
      <c r="C99" s="406"/>
      <c r="D99" s="77"/>
      <c r="E99" s="406"/>
      <c r="F99" s="77"/>
      <c r="G99" s="406"/>
      <c r="H99" s="466"/>
      <c r="I99" s="403">
        <f t="shared" si="5"/>
        <v>0</v>
      </c>
      <c r="J99" s="97"/>
      <c r="K99" s="97"/>
      <c r="L99" s="17"/>
      <c r="M99" s="17"/>
      <c r="N99" s="254">
        <v>17</v>
      </c>
      <c r="O99" s="17"/>
    </row>
    <row r="100" spans="1:15">
      <c r="A100" s="315">
        <v>18</v>
      </c>
      <c r="B100" s="467"/>
      <c r="C100" s="406"/>
      <c r="D100" s="365"/>
      <c r="E100" s="406"/>
      <c r="F100" s="365"/>
      <c r="G100" s="406"/>
      <c r="H100" s="466"/>
      <c r="I100" s="403">
        <f t="shared" si="5"/>
        <v>0</v>
      </c>
      <c r="J100" s="97"/>
      <c r="K100" s="97"/>
      <c r="L100" s="17"/>
      <c r="M100" s="17"/>
      <c r="N100" s="254">
        <v>18</v>
      </c>
      <c r="O100" s="17"/>
    </row>
    <row r="101" spans="1:15">
      <c r="A101" s="315">
        <v>19</v>
      </c>
      <c r="B101" s="80"/>
      <c r="C101" s="406"/>
      <c r="D101" s="365"/>
      <c r="E101" s="406"/>
      <c r="F101" s="365"/>
      <c r="G101" s="406"/>
      <c r="H101" s="466"/>
      <c r="I101" s="403">
        <f t="shared" si="5"/>
        <v>0</v>
      </c>
      <c r="J101" s="97"/>
      <c r="K101" s="97"/>
      <c r="L101" s="17"/>
      <c r="M101" s="17"/>
      <c r="N101" s="254">
        <v>19</v>
      </c>
      <c r="O101" s="17"/>
    </row>
    <row r="102" spans="1:15">
      <c r="A102" s="315">
        <v>20</v>
      </c>
      <c r="B102" s="80"/>
      <c r="C102" s="406"/>
      <c r="D102" s="365"/>
      <c r="E102" s="406"/>
      <c r="F102" s="365"/>
      <c r="G102" s="406"/>
      <c r="H102" s="361"/>
      <c r="I102" s="403">
        <f t="shared" si="5"/>
        <v>0</v>
      </c>
      <c r="J102" s="97"/>
      <c r="K102" s="97"/>
      <c r="L102" s="17"/>
      <c r="M102" s="17"/>
      <c r="N102" s="254">
        <v>20</v>
      </c>
      <c r="O102" s="17"/>
    </row>
    <row r="103" spans="1:15">
      <c r="A103" s="315">
        <v>21</v>
      </c>
      <c r="B103" s="467"/>
      <c r="C103" s="423"/>
      <c r="D103" s="365"/>
      <c r="E103" s="423"/>
      <c r="F103" s="365"/>
      <c r="G103" s="423"/>
      <c r="H103" s="366"/>
      <c r="I103" s="403">
        <f t="shared" si="5"/>
        <v>0</v>
      </c>
      <c r="J103" s="475"/>
      <c r="K103" s="464"/>
      <c r="L103" s="17"/>
      <c r="M103" s="17"/>
      <c r="N103" s="254">
        <v>21</v>
      </c>
      <c r="O103" s="17"/>
    </row>
    <row r="104" spans="1:15">
      <c r="A104" s="315" t="s">
        <v>639</v>
      </c>
      <c r="B104" s="467"/>
      <c r="C104" s="423"/>
      <c r="D104" s="365"/>
      <c r="E104" s="423"/>
      <c r="F104" s="365"/>
      <c r="G104" s="423"/>
      <c r="H104" s="366"/>
      <c r="I104" s="403">
        <f t="shared" si="5"/>
        <v>0</v>
      </c>
      <c r="J104" s="475"/>
      <c r="K104" s="464"/>
      <c r="L104" s="17"/>
      <c r="M104" s="17"/>
      <c r="N104" s="254" t="s">
        <v>639</v>
      </c>
      <c r="O104" s="17"/>
    </row>
    <row r="105" spans="1:15">
      <c r="A105" s="315">
        <v>23</v>
      </c>
      <c r="B105" s="80"/>
      <c r="C105" s="423"/>
      <c r="D105" s="77"/>
      <c r="E105" s="423"/>
      <c r="F105" s="77"/>
      <c r="G105" s="423"/>
      <c r="H105" s="476"/>
      <c r="I105" s="403">
        <f t="shared" si="5"/>
        <v>0</v>
      </c>
      <c r="J105" s="97"/>
      <c r="K105" s="97"/>
      <c r="L105" s="17"/>
      <c r="M105" s="17"/>
      <c r="N105" s="254">
        <v>23</v>
      </c>
      <c r="O105" s="17"/>
    </row>
    <row r="106" spans="1:15">
      <c r="A106" s="315">
        <v>24</v>
      </c>
      <c r="B106" s="714" t="s">
        <v>2342</v>
      </c>
      <c r="C106" s="269">
        <f>SUM(C96:C105)</f>
        <v>0</v>
      </c>
      <c r="D106" s="266"/>
      <c r="E106" s="269">
        <f>SUM(E96:E105)</f>
        <v>0</v>
      </c>
      <c r="F106" s="266"/>
      <c r="G106" s="269">
        <f>SUM(G96:G105)</f>
        <v>0</v>
      </c>
      <c r="H106" s="267">
        <f>SUM(H96:H105)</f>
        <v>0</v>
      </c>
      <c r="I106" s="468">
        <f t="shared" si="5"/>
        <v>0</v>
      </c>
      <c r="J106" s="469"/>
      <c r="K106" s="464"/>
      <c r="L106" s="17"/>
      <c r="M106" s="17"/>
      <c r="N106" s="254">
        <v>24</v>
      </c>
      <c r="O106" s="17"/>
    </row>
    <row r="107" spans="1:15">
      <c r="A107" s="315">
        <v>25</v>
      </c>
      <c r="B107" s="458" t="s">
        <v>2343</v>
      </c>
      <c r="C107" s="470"/>
      <c r="D107" s="471"/>
      <c r="E107" s="470"/>
      <c r="F107" s="471"/>
      <c r="G107" s="470"/>
      <c r="H107" s="472"/>
      <c r="I107" s="473"/>
      <c r="J107" s="474"/>
      <c r="K107" s="97"/>
      <c r="L107" s="17"/>
      <c r="M107" s="17"/>
      <c r="N107" s="254">
        <v>25</v>
      </c>
      <c r="O107" s="17"/>
    </row>
    <row r="108" spans="1:15">
      <c r="A108" s="315">
        <v>26</v>
      </c>
      <c r="B108" s="330" t="s">
        <v>2338</v>
      </c>
      <c r="C108" s="406"/>
      <c r="D108" s="77"/>
      <c r="E108" s="406"/>
      <c r="F108" s="77"/>
      <c r="G108" s="406"/>
      <c r="H108" s="466"/>
      <c r="I108" s="403">
        <f t="shared" ref="I108:I118" si="6">C108+E108-G108+H108</f>
        <v>0</v>
      </c>
      <c r="J108" s="97"/>
      <c r="K108" s="97"/>
      <c r="L108" s="17"/>
      <c r="M108" s="17"/>
      <c r="N108" s="254">
        <v>26</v>
      </c>
      <c r="O108" s="17"/>
    </row>
    <row r="109" spans="1:15">
      <c r="A109" s="315">
        <v>27</v>
      </c>
      <c r="B109" s="330" t="s">
        <v>2339</v>
      </c>
      <c r="C109" s="406"/>
      <c r="D109" s="77"/>
      <c r="E109" s="406"/>
      <c r="F109" s="77"/>
      <c r="G109" s="406"/>
      <c r="H109" s="466"/>
      <c r="I109" s="403">
        <f t="shared" si="6"/>
        <v>0</v>
      </c>
      <c r="J109" s="97"/>
      <c r="K109" s="97"/>
      <c r="L109" s="17"/>
      <c r="M109" s="17"/>
      <c r="N109" s="254">
        <v>27</v>
      </c>
      <c r="O109" s="17"/>
    </row>
    <row r="110" spans="1:15">
      <c r="A110" s="315">
        <v>28</v>
      </c>
      <c r="B110" s="330" t="s">
        <v>2340</v>
      </c>
      <c r="C110" s="406"/>
      <c r="D110" s="77"/>
      <c r="E110" s="406"/>
      <c r="F110" s="77"/>
      <c r="G110" s="406"/>
      <c r="H110" s="466"/>
      <c r="I110" s="403">
        <f t="shared" si="6"/>
        <v>0</v>
      </c>
      <c r="J110" s="97"/>
      <c r="K110" s="97"/>
      <c r="L110" s="17"/>
      <c r="M110" s="17"/>
      <c r="N110" s="254">
        <v>28</v>
      </c>
      <c r="O110" s="17"/>
    </row>
    <row r="111" spans="1:15">
      <c r="A111" s="315">
        <v>29</v>
      </c>
      <c r="B111" s="330" t="s">
        <v>2338</v>
      </c>
      <c r="C111" s="406"/>
      <c r="D111" s="77"/>
      <c r="E111" s="406"/>
      <c r="F111" s="77"/>
      <c r="G111" s="406"/>
      <c r="H111" s="466"/>
      <c r="I111" s="403">
        <f t="shared" si="6"/>
        <v>0</v>
      </c>
      <c r="J111" s="97"/>
      <c r="K111" s="97"/>
      <c r="L111" s="17"/>
      <c r="M111" s="17"/>
      <c r="N111" s="254">
        <v>29</v>
      </c>
      <c r="O111" s="17"/>
    </row>
    <row r="112" spans="1:15">
      <c r="A112" s="315">
        <v>30</v>
      </c>
      <c r="B112" s="80"/>
      <c r="C112" s="406"/>
      <c r="D112" s="77"/>
      <c r="E112" s="406"/>
      <c r="F112" s="77"/>
      <c r="G112" s="406"/>
      <c r="H112" s="466"/>
      <c r="I112" s="403">
        <f t="shared" si="6"/>
        <v>0</v>
      </c>
      <c r="J112" s="97"/>
      <c r="K112" s="97"/>
      <c r="L112" s="17"/>
      <c r="M112" s="17"/>
      <c r="N112" s="254">
        <v>30</v>
      </c>
      <c r="O112" s="17"/>
    </row>
    <row r="113" spans="1:15">
      <c r="A113" s="315">
        <v>31</v>
      </c>
      <c r="B113" s="80"/>
      <c r="C113" s="406"/>
      <c r="D113" s="77"/>
      <c r="E113" s="406"/>
      <c r="F113" s="77"/>
      <c r="G113" s="406"/>
      <c r="H113" s="466"/>
      <c r="I113" s="403">
        <f t="shared" si="6"/>
        <v>0</v>
      </c>
      <c r="J113" s="97"/>
      <c r="K113" s="97"/>
      <c r="L113" s="17"/>
      <c r="M113" s="17"/>
      <c r="N113" s="254">
        <v>31</v>
      </c>
      <c r="O113" s="17"/>
    </row>
    <row r="114" spans="1:15">
      <c r="A114" s="315">
        <v>32</v>
      </c>
      <c r="B114" s="80"/>
      <c r="C114" s="406"/>
      <c r="D114" s="77"/>
      <c r="E114" s="406"/>
      <c r="F114" s="77"/>
      <c r="G114" s="406"/>
      <c r="H114" s="466"/>
      <c r="I114" s="403">
        <f t="shared" si="6"/>
        <v>0</v>
      </c>
      <c r="J114" s="97"/>
      <c r="K114" s="97"/>
      <c r="L114" s="17"/>
      <c r="M114" s="17"/>
      <c r="N114" s="254">
        <v>32</v>
      </c>
      <c r="O114" s="17"/>
    </row>
    <row r="115" spans="1:15">
      <c r="A115" s="315">
        <v>33</v>
      </c>
      <c r="B115" s="80"/>
      <c r="C115" s="406"/>
      <c r="D115" s="77"/>
      <c r="E115" s="406"/>
      <c r="F115" s="77"/>
      <c r="G115" s="406"/>
      <c r="H115" s="466"/>
      <c r="I115" s="403">
        <f t="shared" si="6"/>
        <v>0</v>
      </c>
      <c r="J115" s="97"/>
      <c r="K115" s="97"/>
      <c r="L115" s="17"/>
      <c r="M115" s="17"/>
      <c r="N115" s="254">
        <v>33</v>
      </c>
      <c r="O115" s="17"/>
    </row>
    <row r="116" spans="1:15">
      <c r="A116" s="315">
        <v>34</v>
      </c>
      <c r="B116" s="80"/>
      <c r="C116" s="406"/>
      <c r="D116" s="77"/>
      <c r="E116" s="406"/>
      <c r="F116" s="77"/>
      <c r="G116" s="406"/>
      <c r="H116" s="466"/>
      <c r="I116" s="403">
        <f t="shared" si="6"/>
        <v>0</v>
      </c>
      <c r="J116" s="97"/>
      <c r="K116" s="97"/>
      <c r="L116" s="17"/>
      <c r="M116" s="17"/>
      <c r="N116" s="254">
        <v>34</v>
      </c>
      <c r="O116" s="17"/>
    </row>
    <row r="117" spans="1:15">
      <c r="A117" s="315">
        <v>35</v>
      </c>
      <c r="B117" s="80"/>
      <c r="C117" s="406"/>
      <c r="D117" s="77"/>
      <c r="E117" s="406"/>
      <c r="F117" s="77"/>
      <c r="G117" s="406"/>
      <c r="H117" s="466"/>
      <c r="I117" s="403">
        <f t="shared" si="6"/>
        <v>0</v>
      </c>
      <c r="J117" s="97"/>
      <c r="K117" s="97"/>
      <c r="L117" s="17"/>
      <c r="M117" s="17"/>
      <c r="N117" s="254">
        <v>35</v>
      </c>
      <c r="O117" s="17"/>
    </row>
    <row r="118" spans="1:15">
      <c r="A118" s="315">
        <v>36</v>
      </c>
      <c r="B118" s="714" t="s">
        <v>2342</v>
      </c>
      <c r="C118" s="269">
        <f>SUM(C108:C117)</f>
        <v>0</v>
      </c>
      <c r="D118" s="266"/>
      <c r="E118" s="269">
        <f>SUM(E108:E117)</f>
        <v>0</v>
      </c>
      <c r="F118" s="266"/>
      <c r="G118" s="269">
        <f>SUM(G108:G117)</f>
        <v>0</v>
      </c>
      <c r="H118" s="267">
        <f>SUM(H108:H117)</f>
        <v>0</v>
      </c>
      <c r="I118" s="468">
        <f t="shared" si="6"/>
        <v>0</v>
      </c>
      <c r="J118" s="469"/>
      <c r="K118" s="464"/>
      <c r="L118" s="17"/>
      <c r="M118" s="17"/>
      <c r="N118" s="254">
        <v>36</v>
      </c>
      <c r="O118" s="17"/>
    </row>
    <row r="119" spans="1:15">
      <c r="A119" s="315">
        <v>37</v>
      </c>
      <c r="B119" s="458" t="s">
        <v>2344</v>
      </c>
      <c r="C119" s="470"/>
      <c r="D119" s="471"/>
      <c r="E119" s="470"/>
      <c r="F119" s="471"/>
      <c r="G119" s="470"/>
      <c r="H119" s="472"/>
      <c r="I119" s="473"/>
      <c r="J119" s="474"/>
      <c r="K119" s="97"/>
      <c r="L119" s="17"/>
      <c r="M119" s="17"/>
      <c r="N119" s="254">
        <v>37</v>
      </c>
      <c r="O119" s="17"/>
    </row>
    <row r="120" spans="1:15">
      <c r="A120" s="315">
        <v>38</v>
      </c>
      <c r="B120" s="330" t="s">
        <v>2338</v>
      </c>
      <c r="C120" s="423"/>
      <c r="D120" s="77"/>
      <c r="E120" s="423"/>
      <c r="F120" s="77"/>
      <c r="G120" s="423"/>
      <c r="H120" s="476"/>
      <c r="I120" s="447">
        <f t="shared" ref="I120:I128" si="7">C120+E120-G120+H120</f>
        <v>0</v>
      </c>
      <c r="J120" s="97"/>
      <c r="K120" s="97"/>
      <c r="L120" s="17"/>
      <c r="M120" s="17"/>
      <c r="N120" s="254">
        <v>38</v>
      </c>
      <c r="O120" s="17"/>
    </row>
    <row r="121" spans="1:15">
      <c r="A121" s="315">
        <v>39</v>
      </c>
      <c r="B121" s="330" t="s">
        <v>2339</v>
      </c>
      <c r="C121" s="406"/>
      <c r="D121" s="77"/>
      <c r="E121" s="406"/>
      <c r="F121" s="77"/>
      <c r="G121" s="406"/>
      <c r="H121" s="466"/>
      <c r="I121" s="403">
        <f t="shared" si="7"/>
        <v>0</v>
      </c>
      <c r="J121" s="97"/>
      <c r="K121" s="97"/>
      <c r="L121" s="17"/>
      <c r="M121" s="17"/>
      <c r="N121" s="254">
        <v>39</v>
      </c>
      <c r="O121" s="17"/>
    </row>
    <row r="122" spans="1:15">
      <c r="A122" s="315">
        <v>40</v>
      </c>
      <c r="B122" s="330" t="s">
        <v>2340</v>
      </c>
      <c r="C122" s="406"/>
      <c r="D122" s="77"/>
      <c r="E122" s="406"/>
      <c r="F122" s="77"/>
      <c r="G122" s="406"/>
      <c r="H122" s="466"/>
      <c r="I122" s="403">
        <f t="shared" si="7"/>
        <v>0</v>
      </c>
      <c r="J122" s="97"/>
      <c r="K122" s="97"/>
      <c r="L122" s="17"/>
      <c r="M122" s="17"/>
      <c r="N122" s="254">
        <v>40</v>
      </c>
      <c r="O122" s="17"/>
    </row>
    <row r="123" spans="1:15">
      <c r="A123" s="315">
        <v>41</v>
      </c>
      <c r="B123" s="330" t="s">
        <v>2341</v>
      </c>
      <c r="C123" s="406"/>
      <c r="D123" s="77"/>
      <c r="E123" s="406"/>
      <c r="F123" s="77"/>
      <c r="G123" s="406"/>
      <c r="H123" s="466"/>
      <c r="I123" s="403">
        <f t="shared" si="7"/>
        <v>0</v>
      </c>
      <c r="J123" s="97"/>
      <c r="K123" s="97"/>
      <c r="L123" s="17"/>
      <c r="M123" s="17"/>
      <c r="N123" s="254">
        <v>41</v>
      </c>
      <c r="O123" s="17"/>
    </row>
    <row r="124" spans="1:15">
      <c r="A124" s="315">
        <v>42</v>
      </c>
      <c r="B124" s="80"/>
      <c r="C124" s="406"/>
      <c r="D124" s="77"/>
      <c r="E124" s="406"/>
      <c r="F124" s="77"/>
      <c r="G124" s="406"/>
      <c r="H124" s="466"/>
      <c r="I124" s="403">
        <f t="shared" si="7"/>
        <v>0</v>
      </c>
      <c r="J124" s="97"/>
      <c r="K124" s="97"/>
      <c r="L124" s="17"/>
      <c r="M124" s="17"/>
      <c r="N124" s="254">
        <v>42</v>
      </c>
      <c r="O124" s="17"/>
    </row>
    <row r="125" spans="1:15">
      <c r="A125" s="315">
        <v>43</v>
      </c>
      <c r="B125" s="80"/>
      <c r="C125" s="406"/>
      <c r="D125" s="77"/>
      <c r="E125" s="406"/>
      <c r="F125" s="77"/>
      <c r="G125" s="406"/>
      <c r="H125" s="466"/>
      <c r="I125" s="403">
        <f t="shared" si="7"/>
        <v>0</v>
      </c>
      <c r="J125" s="97"/>
      <c r="K125" s="97"/>
      <c r="L125" s="17"/>
      <c r="M125" s="17"/>
      <c r="N125" s="254">
        <v>43</v>
      </c>
      <c r="O125" s="17"/>
    </row>
    <row r="126" spans="1:15">
      <c r="A126" s="315">
        <v>44</v>
      </c>
      <c r="B126" s="80"/>
      <c r="C126" s="406"/>
      <c r="D126" s="77"/>
      <c r="E126" s="406"/>
      <c r="F126" s="77"/>
      <c r="G126" s="406"/>
      <c r="H126" s="466"/>
      <c r="I126" s="403">
        <f t="shared" si="7"/>
        <v>0</v>
      </c>
      <c r="J126" s="97"/>
      <c r="K126" s="97"/>
      <c r="L126" s="17"/>
      <c r="M126" s="17"/>
      <c r="N126" s="254">
        <v>44</v>
      </c>
      <c r="O126" s="17"/>
    </row>
    <row r="127" spans="1:15">
      <c r="A127" s="315">
        <v>45</v>
      </c>
      <c r="B127" s="80"/>
      <c r="C127" s="406"/>
      <c r="D127" s="77"/>
      <c r="E127" s="406"/>
      <c r="F127" s="77"/>
      <c r="G127" s="406"/>
      <c r="H127" s="466"/>
      <c r="I127" s="403">
        <f t="shared" si="7"/>
        <v>0</v>
      </c>
      <c r="J127" s="97"/>
      <c r="K127" s="97"/>
      <c r="L127" s="17"/>
      <c r="M127" s="17"/>
      <c r="N127" s="254">
        <v>45</v>
      </c>
      <c r="O127" s="17"/>
    </row>
    <row r="128" spans="1:15">
      <c r="A128" s="315">
        <v>46</v>
      </c>
      <c r="B128" s="80"/>
      <c r="C128" s="406"/>
      <c r="D128" s="77"/>
      <c r="E128" s="406"/>
      <c r="F128" s="77"/>
      <c r="G128" s="406"/>
      <c r="H128" s="466"/>
      <c r="I128" s="403">
        <f t="shared" si="7"/>
        <v>0</v>
      </c>
      <c r="J128" s="97"/>
      <c r="K128" s="97"/>
      <c r="L128" s="17"/>
      <c r="M128" s="17"/>
      <c r="N128" s="254">
        <v>46</v>
      </c>
      <c r="O128" s="17"/>
    </row>
    <row r="129" spans="1:15">
      <c r="A129" s="315">
        <v>47</v>
      </c>
      <c r="B129" s="714" t="s">
        <v>2342</v>
      </c>
      <c r="C129" s="269">
        <f>SUM(C120:C128)</f>
        <v>0</v>
      </c>
      <c r="D129" s="266"/>
      <c r="E129" s="269">
        <f>SUM(E120:E128)</f>
        <v>0</v>
      </c>
      <c r="F129" s="266"/>
      <c r="G129" s="269">
        <f>SUM(G120:G128)</f>
        <v>0</v>
      </c>
      <c r="H129" s="267">
        <f>SUM(H120:H128)</f>
        <v>0</v>
      </c>
      <c r="I129" s="268">
        <f>SUM(I120:I128)</f>
        <v>0</v>
      </c>
      <c r="J129" s="259"/>
      <c r="K129" s="97"/>
      <c r="L129" s="17"/>
      <c r="M129" s="17"/>
      <c r="N129" s="254">
        <v>47</v>
      </c>
      <c r="O129" s="17"/>
    </row>
    <row r="130" spans="1:15" ht="15.75" thickBot="1">
      <c r="A130" s="323">
        <v>48</v>
      </c>
      <c r="B130" s="715" t="s">
        <v>205</v>
      </c>
      <c r="C130" s="477">
        <f>C94+C106+C118+C129</f>
        <v>0</v>
      </c>
      <c r="D130" s="478"/>
      <c r="E130" s="477">
        <f>E94+E106+E118+E129</f>
        <v>0</v>
      </c>
      <c r="F130" s="478"/>
      <c r="G130" s="477">
        <f>G94+G106+G118+G129</f>
        <v>0</v>
      </c>
      <c r="H130" s="376">
        <f>H94+H106+H118+H129</f>
        <v>0</v>
      </c>
      <c r="I130" s="479">
        <f>C130+E130-G130+H130</f>
        <v>0</v>
      </c>
      <c r="J130" s="374"/>
      <c r="K130" s="374"/>
      <c r="L130" s="111"/>
      <c r="M130" s="111"/>
      <c r="N130" s="295">
        <v>48</v>
      </c>
      <c r="O130" s="17"/>
    </row>
    <row r="131" spans="1:15">
      <c r="A131" s="17"/>
      <c r="B131" s="17"/>
      <c r="C131" s="17"/>
      <c r="D131" s="17"/>
      <c r="E131" s="17"/>
      <c r="F131" s="17"/>
      <c r="G131" s="17"/>
      <c r="H131" s="17"/>
      <c r="I131" s="17"/>
      <c r="J131" s="17"/>
      <c r="K131" s="17"/>
      <c r="L131" s="17"/>
      <c r="M131" s="17"/>
      <c r="N131" s="329"/>
      <c r="O131" s="17"/>
    </row>
    <row r="132" spans="1:15" ht="15.75">
      <c r="A132" s="113" t="s">
        <v>2345</v>
      </c>
      <c r="B132" s="68"/>
      <c r="C132" s="68"/>
      <c r="D132" s="17"/>
      <c r="E132" s="68"/>
      <c r="F132" s="68"/>
      <c r="G132" s="68"/>
      <c r="H132" s="68"/>
      <c r="I132" s="113" t="str">
        <f>A132</f>
        <v>FERC FORM NO.1 (ED.  12-89) NYPSC Modified-96</v>
      </c>
      <c r="J132" s="68"/>
      <c r="K132" s="17"/>
      <c r="L132" s="68"/>
      <c r="M132" s="68" t="s">
        <v>2346</v>
      </c>
      <c r="N132" s="68"/>
      <c r="O132" s="17"/>
    </row>
    <row r="133" spans="1:15">
      <c r="A133" s="68" t="s">
        <v>2350</v>
      </c>
      <c r="B133" s="68"/>
      <c r="C133" s="68"/>
      <c r="D133" s="68"/>
      <c r="E133" s="68"/>
      <c r="F133" s="68"/>
      <c r="G133" s="68"/>
      <c r="H133" s="68"/>
      <c r="I133" s="68" t="s">
        <v>2351</v>
      </c>
      <c r="J133" s="68"/>
      <c r="K133" s="68"/>
      <c r="L133" s="68"/>
      <c r="M133" s="68"/>
      <c r="N133" s="68"/>
    </row>
  </sheetData>
  <mergeCells count="3">
    <mergeCell ref="F1:G1"/>
    <mergeCell ref="F2:G2"/>
    <mergeCell ref="F3:G3"/>
  </mergeCells>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3"/>
  <dimension ref="A1:J127"/>
  <sheetViews>
    <sheetView defaultGridColor="0" view="pageBreakPreview" topLeftCell="A43" colorId="22" zoomScale="60" zoomScaleNormal="70" workbookViewId="0">
      <selection activeCell="C41" sqref="C41"/>
    </sheetView>
  </sheetViews>
  <sheetFormatPr defaultColWidth="9.6640625" defaultRowHeight="15"/>
  <cols>
    <col min="1" max="1" width="4.6640625" style="9" customWidth="1"/>
    <col min="2" max="2" width="28.6640625" style="9" customWidth="1"/>
    <col min="3" max="3" width="16.6640625" style="9" customWidth="1"/>
    <col min="4" max="4" width="12.21875" style="9" customWidth="1"/>
    <col min="5" max="5" width="16.6640625" style="9" customWidth="1"/>
    <col min="6" max="6" width="17.44140625" style="9" customWidth="1"/>
    <col min="7" max="7" width="17.5546875" style="9" customWidth="1"/>
    <col min="8" max="9" width="9.6640625" style="9"/>
    <col min="10" max="10" width="12.88671875" style="9" bestFit="1" customWidth="1"/>
    <col min="11" max="16384" width="9.6640625" style="9"/>
  </cols>
  <sheetData>
    <row r="1" spans="1:8">
      <c r="A1" s="896" t="s">
        <v>5587</v>
      </c>
      <c r="B1" s="899"/>
      <c r="C1" s="897"/>
      <c r="D1" s="899" t="s">
        <v>3512</v>
      </c>
      <c r="E1" s="899"/>
      <c r="F1" s="1927" t="s">
        <v>1917</v>
      </c>
      <c r="G1" s="1917" t="s">
        <v>1918</v>
      </c>
      <c r="H1" s="17"/>
    </row>
    <row r="2" spans="1:8">
      <c r="A2" s="71" t="str">
        <f>'Data Sheet'!$C$25</f>
        <v xml:space="preserve"> Niagara Mohawk Power Corporation </v>
      </c>
      <c r="C2" s="901"/>
      <c r="D2" s="9" t="s">
        <v>5671</v>
      </c>
      <c r="F2" s="1669" t="s">
        <v>1919</v>
      </c>
      <c r="G2" s="1222"/>
      <c r="H2" s="17"/>
    </row>
    <row r="3" spans="1:8" ht="15" customHeight="1">
      <c r="A3" s="904"/>
      <c r="B3" s="514"/>
      <c r="C3" s="901"/>
      <c r="D3" s="9" t="s">
        <v>6107</v>
      </c>
      <c r="F3" s="754" t="str">
        <f>'Data Sheet'!$C$40</f>
        <v>June 1, 2015</v>
      </c>
      <c r="G3" s="1409" t="str">
        <f>'Data Sheet'!$C$38</f>
        <v>December 31, 2014</v>
      </c>
      <c r="H3" s="17"/>
    </row>
    <row r="4" spans="1:8" ht="15" customHeight="1">
      <c r="A4" s="1289" t="s">
        <v>2352</v>
      </c>
      <c r="B4" s="907"/>
      <c r="C4" s="1290"/>
      <c r="D4" s="1290"/>
      <c r="E4" s="1290"/>
      <c r="F4" s="1290"/>
      <c r="G4" s="1291"/>
      <c r="H4" s="17"/>
    </row>
    <row r="5" spans="1:8">
      <c r="A5" s="900" t="s">
        <v>2564</v>
      </c>
      <c r="B5" s="9" t="s">
        <v>2353</v>
      </c>
      <c r="G5" s="1210"/>
      <c r="H5" s="17"/>
    </row>
    <row r="6" spans="1:8">
      <c r="A6" s="900" t="s">
        <v>2481</v>
      </c>
      <c r="B6" s="9" t="s">
        <v>2354</v>
      </c>
      <c r="G6" s="1210"/>
      <c r="H6" s="17"/>
    </row>
    <row r="7" spans="1:8">
      <c r="A7" s="900" t="s">
        <v>2482</v>
      </c>
      <c r="B7" s="2585" t="s">
        <v>3775</v>
      </c>
      <c r="C7" s="2555"/>
      <c r="D7" s="2555"/>
      <c r="E7" s="2555"/>
      <c r="F7" s="2555"/>
      <c r="G7" s="2556"/>
      <c r="H7" s="17"/>
    </row>
    <row r="8" spans="1:8">
      <c r="A8" s="904"/>
      <c r="B8" s="2571"/>
      <c r="C8" s="2571"/>
      <c r="D8" s="2571"/>
      <c r="E8" s="2571"/>
      <c r="F8" s="2571"/>
      <c r="G8" s="2637"/>
      <c r="H8" s="17"/>
    </row>
    <row r="9" spans="1:8">
      <c r="A9" s="1211"/>
      <c r="B9" s="475"/>
      <c r="C9" s="1300" t="s">
        <v>1949</v>
      </c>
      <c r="D9" s="1303" t="s">
        <v>592</v>
      </c>
      <c r="E9" s="907"/>
      <c r="F9" s="475"/>
      <c r="G9" s="1338" t="s">
        <v>1949</v>
      </c>
      <c r="H9" s="17"/>
    </row>
    <row r="10" spans="1:8">
      <c r="A10" s="1211"/>
      <c r="B10" s="1214" t="s">
        <v>2355</v>
      </c>
      <c r="C10" s="1300" t="s">
        <v>940</v>
      </c>
      <c r="D10" s="1214" t="s">
        <v>1951</v>
      </c>
      <c r="E10" s="475"/>
      <c r="F10" s="1214" t="s">
        <v>589</v>
      </c>
      <c r="G10" s="1338" t="s">
        <v>2684</v>
      </c>
      <c r="H10" s="17"/>
    </row>
    <row r="11" spans="1:8">
      <c r="A11" s="1211" t="s">
        <v>1843</v>
      </c>
      <c r="B11" s="1214" t="s">
        <v>2356</v>
      </c>
      <c r="C11" s="1300" t="s">
        <v>606</v>
      </c>
      <c r="D11" s="1214" t="s">
        <v>209</v>
      </c>
      <c r="E11" s="1300" t="s">
        <v>1953</v>
      </c>
      <c r="F11" s="475"/>
      <c r="G11" s="1338"/>
      <c r="H11" s="17"/>
    </row>
    <row r="12" spans="1:8">
      <c r="A12" s="1229" t="s">
        <v>1846</v>
      </c>
      <c r="B12" s="1307" t="s">
        <v>3230</v>
      </c>
      <c r="C12" s="1307" t="s">
        <v>3231</v>
      </c>
      <c r="D12" s="1307" t="s">
        <v>3232</v>
      </c>
      <c r="E12" s="1307" t="s">
        <v>3233</v>
      </c>
      <c r="F12" s="1303" t="s">
        <v>2512</v>
      </c>
      <c r="G12" s="1230" t="s">
        <v>2513</v>
      </c>
      <c r="H12" s="17"/>
    </row>
    <row r="13" spans="1:8">
      <c r="A13" s="1211">
        <v>1</v>
      </c>
      <c r="B13" s="2056" t="s">
        <v>4319</v>
      </c>
      <c r="C13" s="480">
        <v>2390584</v>
      </c>
      <c r="D13" s="2061" t="s">
        <v>4340</v>
      </c>
      <c r="E13" s="480">
        <v>345096</v>
      </c>
      <c r="F13" s="480">
        <v>231689</v>
      </c>
      <c r="G13" s="482">
        <f>C13-E13+F13</f>
        <v>2277177</v>
      </c>
      <c r="H13" s="17"/>
    </row>
    <row r="14" spans="1:8">
      <c r="A14" s="1211">
        <v>2</v>
      </c>
      <c r="B14" s="475"/>
      <c r="C14" s="483"/>
      <c r="D14" s="2061"/>
      <c r="E14" s="483"/>
      <c r="F14" s="483"/>
      <c r="G14" s="484"/>
      <c r="H14" s="17"/>
    </row>
    <row r="15" spans="1:8">
      <c r="A15" s="1211">
        <v>3</v>
      </c>
      <c r="B15" s="475" t="s">
        <v>4320</v>
      </c>
      <c r="C15" s="483"/>
      <c r="D15" s="2061"/>
      <c r="E15" s="483"/>
      <c r="F15" s="483"/>
      <c r="G15" s="484"/>
      <c r="H15" s="17"/>
    </row>
    <row r="16" spans="1:8">
      <c r="A16" s="1211">
        <v>4</v>
      </c>
      <c r="B16" s="475" t="s">
        <v>4321</v>
      </c>
      <c r="C16" s="483">
        <v>387259</v>
      </c>
      <c r="D16" s="2061">
        <v>456</v>
      </c>
      <c r="E16" s="483">
        <v>258173</v>
      </c>
      <c r="F16" s="483"/>
      <c r="G16" s="482">
        <f>C16-E16+F16</f>
        <v>129086</v>
      </c>
      <c r="H16" s="17"/>
    </row>
    <row r="17" spans="1:8">
      <c r="A17" s="1211">
        <v>5</v>
      </c>
      <c r="B17" s="475"/>
      <c r="C17" s="483"/>
      <c r="D17" s="2061"/>
      <c r="E17" s="483"/>
      <c r="F17" s="483"/>
      <c r="G17" s="484"/>
      <c r="H17" s="17"/>
    </row>
    <row r="18" spans="1:8">
      <c r="A18" s="1211">
        <v>6</v>
      </c>
      <c r="B18" s="475" t="s">
        <v>4322</v>
      </c>
      <c r="C18" s="483">
        <v>705693</v>
      </c>
      <c r="D18" s="2061">
        <v>910</v>
      </c>
      <c r="E18" s="483">
        <v>705693</v>
      </c>
      <c r="F18" s="483"/>
      <c r="G18" s="482">
        <f>C18-E18+F18</f>
        <v>0</v>
      </c>
      <c r="H18" s="17"/>
    </row>
    <row r="19" spans="1:8">
      <c r="A19" s="1211">
        <v>7</v>
      </c>
      <c r="B19" s="475"/>
      <c r="C19" s="483"/>
      <c r="D19" s="2061"/>
      <c r="E19" s="483"/>
      <c r="F19" s="483"/>
      <c r="G19" s="484"/>
      <c r="H19" s="17"/>
    </row>
    <row r="20" spans="1:8">
      <c r="A20" s="1211">
        <v>8</v>
      </c>
      <c r="B20" s="475" t="s">
        <v>4323</v>
      </c>
      <c r="C20" s="483">
        <v>1128420</v>
      </c>
      <c r="D20" s="2061">
        <v>123</v>
      </c>
      <c r="E20" s="483">
        <v>1128420</v>
      </c>
      <c r="F20" s="483"/>
      <c r="G20" s="482">
        <f>C20-E20+F20</f>
        <v>0</v>
      </c>
      <c r="H20" s="17"/>
    </row>
    <row r="21" spans="1:8">
      <c r="A21" s="1211">
        <v>9</v>
      </c>
      <c r="B21" s="475"/>
      <c r="C21" s="483"/>
      <c r="D21" s="2061"/>
      <c r="E21" s="483"/>
      <c r="F21" s="483"/>
      <c r="G21" s="484"/>
      <c r="H21" s="17"/>
    </row>
    <row r="22" spans="1:8">
      <c r="A22" s="1211">
        <v>10</v>
      </c>
      <c r="B22" s="475" t="s">
        <v>4324</v>
      </c>
      <c r="C22" s="483"/>
      <c r="D22" s="2061"/>
      <c r="E22" s="483"/>
      <c r="F22" s="483"/>
      <c r="G22" s="484"/>
      <c r="H22" s="17"/>
    </row>
    <row r="23" spans="1:8">
      <c r="A23" s="1211">
        <v>11</v>
      </c>
      <c r="B23" s="475" t="s">
        <v>4325</v>
      </c>
      <c r="C23" s="483">
        <v>433010065</v>
      </c>
      <c r="D23" s="2061" t="s">
        <v>4340</v>
      </c>
      <c r="E23" s="483">
        <v>7793077933</v>
      </c>
      <c r="F23" s="483">
        <v>7784118208</v>
      </c>
      <c r="G23" s="482">
        <f>C23-E23+F23</f>
        <v>424050340</v>
      </c>
      <c r="H23" s="17"/>
    </row>
    <row r="24" spans="1:8">
      <c r="A24" s="1211">
        <v>12</v>
      </c>
      <c r="B24" s="475"/>
      <c r="C24" s="483"/>
      <c r="D24" s="2061"/>
      <c r="E24" s="483"/>
      <c r="F24" s="483"/>
      <c r="G24" s="484"/>
      <c r="H24" s="17"/>
    </row>
    <row r="25" spans="1:8">
      <c r="A25" s="1211">
        <v>13</v>
      </c>
      <c r="B25" s="475" t="s">
        <v>4326</v>
      </c>
      <c r="C25" s="483"/>
      <c r="D25" s="2061"/>
      <c r="E25" s="483"/>
      <c r="F25" s="483"/>
      <c r="G25" s="484"/>
      <c r="H25" s="17"/>
    </row>
    <row r="26" spans="1:8">
      <c r="A26" s="1211">
        <v>14</v>
      </c>
      <c r="B26" s="475" t="s">
        <v>4327</v>
      </c>
      <c r="C26" s="483">
        <v>2603261</v>
      </c>
      <c r="D26" s="2061" t="s">
        <v>4340</v>
      </c>
      <c r="E26" s="483">
        <v>602502</v>
      </c>
      <c r="F26" s="483">
        <v>437346</v>
      </c>
      <c r="G26" s="482">
        <f>C26-E26+F26</f>
        <v>2438105</v>
      </c>
      <c r="H26" s="17"/>
    </row>
    <row r="27" spans="1:8">
      <c r="A27" s="1211">
        <v>15</v>
      </c>
      <c r="B27" s="475"/>
      <c r="C27" s="483"/>
      <c r="D27" s="2061"/>
      <c r="E27" s="483"/>
      <c r="F27" s="483"/>
      <c r="G27" s="484"/>
      <c r="H27" s="17"/>
    </row>
    <row r="28" spans="1:8">
      <c r="A28" s="1211">
        <v>16</v>
      </c>
      <c r="B28" s="475" t="s">
        <v>4328</v>
      </c>
      <c r="C28" s="483">
        <v>512776881</v>
      </c>
      <c r="D28" s="2061" t="s">
        <v>4340</v>
      </c>
      <c r="E28" s="483">
        <v>97211320367</v>
      </c>
      <c r="F28" s="483">
        <v>97160298687</v>
      </c>
      <c r="G28" s="482">
        <f>C28-E28+F28</f>
        <v>461755201</v>
      </c>
      <c r="H28" s="17"/>
    </row>
    <row r="29" spans="1:8">
      <c r="A29" s="1211">
        <v>17</v>
      </c>
      <c r="B29" s="475"/>
      <c r="C29" s="483"/>
      <c r="D29" s="2061"/>
      <c r="E29" s="483"/>
      <c r="F29" s="483"/>
      <c r="G29" s="484"/>
      <c r="H29" s="17"/>
    </row>
    <row r="30" spans="1:8">
      <c r="A30" s="1211">
        <v>18</v>
      </c>
      <c r="B30" s="475" t="s">
        <v>4329</v>
      </c>
      <c r="C30" s="483"/>
      <c r="D30" s="2061"/>
      <c r="E30" s="483"/>
      <c r="F30" s="483"/>
      <c r="G30" s="484"/>
      <c r="H30" s="17"/>
    </row>
    <row r="31" spans="1:8">
      <c r="A31" s="1211">
        <v>19</v>
      </c>
      <c r="B31" s="475" t="s">
        <v>4330</v>
      </c>
      <c r="C31" s="357">
        <v>167792748</v>
      </c>
      <c r="D31" s="2058">
        <v>431</v>
      </c>
      <c r="E31" s="357">
        <v>9227</v>
      </c>
      <c r="F31" s="357">
        <v>79708</v>
      </c>
      <c r="G31" s="482">
        <f>C31-E31+F31</f>
        <v>167863229</v>
      </c>
      <c r="H31" s="17"/>
    </row>
    <row r="32" spans="1:8">
      <c r="A32" s="1211">
        <v>20</v>
      </c>
      <c r="B32" s="475"/>
      <c r="C32" s="357"/>
      <c r="D32" s="2058"/>
      <c r="E32" s="357"/>
      <c r="F32" s="357"/>
      <c r="G32" s="484"/>
      <c r="H32" s="17"/>
    </row>
    <row r="33" spans="1:8">
      <c r="A33" s="1211">
        <v>21</v>
      </c>
      <c r="B33" s="475" t="s">
        <v>4331</v>
      </c>
      <c r="C33" s="357">
        <v>28170</v>
      </c>
      <c r="D33" s="2058" t="s">
        <v>4340</v>
      </c>
      <c r="E33" s="357">
        <v>1658072</v>
      </c>
      <c r="F33" s="357">
        <v>1629902</v>
      </c>
      <c r="G33" s="482">
        <f>C33-E33+F33</f>
        <v>0</v>
      </c>
      <c r="H33" s="17"/>
    </row>
    <row r="34" spans="1:8">
      <c r="A34" s="1211">
        <v>22</v>
      </c>
      <c r="B34" s="475"/>
      <c r="C34" s="357"/>
      <c r="D34" s="2058"/>
      <c r="E34" s="357"/>
      <c r="F34" s="357"/>
      <c r="G34" s="484"/>
      <c r="H34" s="17"/>
    </row>
    <row r="35" spans="1:8">
      <c r="A35" s="1211">
        <v>23</v>
      </c>
      <c r="B35" s="475" t="s">
        <v>4332</v>
      </c>
      <c r="C35" s="357">
        <v>26909255</v>
      </c>
      <c r="D35" s="2058" t="s">
        <v>4340</v>
      </c>
      <c r="E35" s="357">
        <v>8351136060</v>
      </c>
      <c r="F35" s="357">
        <v>8326844034</v>
      </c>
      <c r="G35" s="482">
        <f>C35-E35+F35</f>
        <v>2617229</v>
      </c>
      <c r="H35" s="17"/>
    </row>
    <row r="36" spans="1:8">
      <c r="A36" s="1211">
        <v>24</v>
      </c>
      <c r="B36" s="475"/>
      <c r="C36" s="357"/>
      <c r="D36" s="2058"/>
      <c r="E36" s="357"/>
      <c r="F36" s="357"/>
      <c r="G36" s="484"/>
      <c r="H36" s="17"/>
    </row>
    <row r="37" spans="1:8">
      <c r="A37" s="1211">
        <v>25</v>
      </c>
      <c r="B37" s="475" t="s">
        <v>4333</v>
      </c>
      <c r="C37" s="357"/>
      <c r="D37" s="2058"/>
      <c r="E37" s="357"/>
      <c r="F37" s="357"/>
      <c r="G37" s="484"/>
      <c r="H37" s="17"/>
    </row>
    <row r="38" spans="1:8">
      <c r="A38" s="1211">
        <v>26</v>
      </c>
      <c r="B38" s="475" t="s">
        <v>4334</v>
      </c>
      <c r="C38" s="357">
        <v>42107276</v>
      </c>
      <c r="D38" s="2058" t="s">
        <v>4340</v>
      </c>
      <c r="E38" s="357">
        <v>891316133</v>
      </c>
      <c r="F38" s="357">
        <v>884911994</v>
      </c>
      <c r="G38" s="482">
        <f>C38-E38+F38</f>
        <v>35703137</v>
      </c>
      <c r="H38" s="17"/>
    </row>
    <row r="39" spans="1:8">
      <c r="A39" s="1211">
        <v>27</v>
      </c>
      <c r="B39" s="475"/>
      <c r="C39" s="357"/>
      <c r="D39" s="2058"/>
      <c r="E39" s="357"/>
      <c r="F39" s="357"/>
      <c r="G39" s="484"/>
      <c r="H39" s="17"/>
    </row>
    <row r="40" spans="1:8">
      <c r="A40" s="1211">
        <v>28</v>
      </c>
      <c r="B40" s="475" t="s">
        <v>4335</v>
      </c>
      <c r="C40" s="357">
        <v>17284940</v>
      </c>
      <c r="D40" s="2058" t="s">
        <v>5889</v>
      </c>
      <c r="E40" s="357">
        <v>10443951</v>
      </c>
      <c r="F40" s="357">
        <v>3432733</v>
      </c>
      <c r="G40" s="482">
        <f>C40-E40+F40</f>
        <v>10273722</v>
      </c>
      <c r="H40" s="17"/>
    </row>
    <row r="41" spans="1:8">
      <c r="A41" s="1211">
        <v>29</v>
      </c>
      <c r="B41" s="475"/>
      <c r="C41" s="357"/>
      <c r="D41" s="2058"/>
      <c r="E41" s="357"/>
      <c r="F41" s="357"/>
      <c r="G41" s="484"/>
      <c r="H41" s="17"/>
    </row>
    <row r="42" spans="1:8">
      <c r="A42" s="1211">
        <v>30</v>
      </c>
      <c r="B42" s="475" t="s">
        <v>4336</v>
      </c>
      <c r="C42" s="357">
        <v>299394</v>
      </c>
      <c r="D42" s="2058">
        <v>930</v>
      </c>
      <c r="E42" s="357">
        <v>299394</v>
      </c>
      <c r="F42" s="357"/>
      <c r="G42" s="482">
        <f>C42-E42+F42</f>
        <v>0</v>
      </c>
      <c r="H42" s="17"/>
    </row>
    <row r="43" spans="1:8">
      <c r="A43" s="1211">
        <v>31</v>
      </c>
      <c r="B43" s="475"/>
      <c r="C43" s="357"/>
      <c r="D43" s="2058"/>
      <c r="E43" s="357"/>
      <c r="F43" s="357"/>
      <c r="G43" s="484"/>
      <c r="H43" s="17"/>
    </row>
    <row r="44" spans="1:8">
      <c r="A44" s="1211">
        <v>32</v>
      </c>
      <c r="B44" s="475" t="s">
        <v>4337</v>
      </c>
      <c r="C44" s="357">
        <v>8414850</v>
      </c>
      <c r="D44" s="2058">
        <v>431</v>
      </c>
      <c r="E44" s="357">
        <v>0</v>
      </c>
      <c r="F44" s="357">
        <v>374565</v>
      </c>
      <c r="G44" s="482">
        <f>C44-E44+F44</f>
        <v>8789415</v>
      </c>
      <c r="H44" s="17"/>
    </row>
    <row r="45" spans="1:8">
      <c r="A45" s="1211">
        <v>33</v>
      </c>
      <c r="B45" s="475"/>
      <c r="C45" s="357"/>
      <c r="D45" s="2058"/>
      <c r="E45" s="357"/>
      <c r="F45" s="357"/>
      <c r="G45" s="484"/>
      <c r="H45" s="17"/>
    </row>
    <row r="46" spans="1:8">
      <c r="A46" s="1211">
        <v>34</v>
      </c>
      <c r="B46" s="475" t="s">
        <v>4338</v>
      </c>
      <c r="C46" s="357">
        <v>97763505</v>
      </c>
      <c r="D46" s="2058">
        <v>409</v>
      </c>
      <c r="E46" s="357">
        <v>144708010</v>
      </c>
      <c r="F46" s="357">
        <v>18129237</v>
      </c>
      <c r="G46" s="482">
        <f>C46-E46+F46</f>
        <v>-28815268</v>
      </c>
      <c r="H46" s="17"/>
    </row>
    <row r="47" spans="1:8">
      <c r="A47" s="1211">
        <v>35</v>
      </c>
      <c r="B47" s="475"/>
      <c r="C47" s="357"/>
      <c r="D47" s="2058"/>
      <c r="E47" s="357"/>
      <c r="F47" s="357"/>
      <c r="G47" s="484"/>
      <c r="H47" s="17"/>
    </row>
    <row r="48" spans="1:8">
      <c r="A48" s="1211">
        <v>36</v>
      </c>
      <c r="B48" s="475" t="s">
        <v>4339</v>
      </c>
      <c r="C48" s="357">
        <v>-186737697</v>
      </c>
      <c r="D48" s="2058" t="s">
        <v>4340</v>
      </c>
      <c r="E48" s="357">
        <v>715814</v>
      </c>
      <c r="F48" s="357">
        <v>188098810</v>
      </c>
      <c r="G48" s="482">
        <f>C48-E48+F48</f>
        <v>645299</v>
      </c>
      <c r="H48" s="17"/>
    </row>
    <row r="49" spans="1:10">
      <c r="A49" s="1211">
        <v>37</v>
      </c>
      <c r="B49" s="475"/>
      <c r="C49" s="357"/>
      <c r="D49" s="97"/>
      <c r="E49" s="357"/>
      <c r="F49" s="357"/>
      <c r="G49" s="484"/>
      <c r="H49" s="17"/>
    </row>
    <row r="50" spans="1:10">
      <c r="A50" s="1211">
        <v>38</v>
      </c>
      <c r="B50" s="475"/>
      <c r="C50" s="357"/>
      <c r="D50" s="97"/>
      <c r="E50" s="357"/>
      <c r="F50" s="357"/>
      <c r="G50" s="484"/>
      <c r="H50" s="17"/>
    </row>
    <row r="51" spans="1:10">
      <c r="A51" s="1211">
        <v>39</v>
      </c>
      <c r="B51" s="475"/>
      <c r="C51" s="357"/>
      <c r="D51" s="97"/>
      <c r="E51" s="357"/>
      <c r="F51" s="357"/>
      <c r="G51" s="484"/>
      <c r="H51" s="17"/>
    </row>
    <row r="52" spans="1:10">
      <c r="A52" s="1211">
        <v>40</v>
      </c>
      <c r="B52" s="475"/>
      <c r="C52" s="357"/>
      <c r="D52" s="97"/>
      <c r="E52" s="357"/>
      <c r="F52" s="357"/>
      <c r="G52" s="484"/>
      <c r="H52" s="17"/>
    </row>
    <row r="53" spans="1:10">
      <c r="A53" s="1211">
        <v>41</v>
      </c>
      <c r="B53" s="475"/>
      <c r="C53" s="357"/>
      <c r="D53" s="97"/>
      <c r="E53" s="357"/>
      <c r="F53" s="357"/>
      <c r="G53" s="484"/>
      <c r="H53" s="17"/>
    </row>
    <row r="54" spans="1:10">
      <c r="A54" s="1211">
        <v>42</v>
      </c>
      <c r="B54" s="475"/>
      <c r="C54" s="357"/>
      <c r="D54" s="97"/>
      <c r="E54" s="357"/>
      <c r="F54" s="357"/>
      <c r="G54" s="484"/>
      <c r="H54" s="17"/>
    </row>
    <row r="55" spans="1:10">
      <c r="A55" s="1211">
        <v>43</v>
      </c>
      <c r="B55" s="475"/>
      <c r="C55" s="357"/>
      <c r="D55" s="97"/>
      <c r="E55" s="357"/>
      <c r="F55" s="357"/>
      <c r="G55" s="484"/>
      <c r="H55" s="17"/>
    </row>
    <row r="56" spans="1:10">
      <c r="A56" s="1211">
        <v>44</v>
      </c>
      <c r="B56" s="475"/>
      <c r="C56" s="357"/>
      <c r="D56" s="97"/>
      <c r="E56" s="357"/>
      <c r="F56" s="357"/>
      <c r="G56" s="484"/>
      <c r="H56" s="17"/>
    </row>
    <row r="57" spans="1:10">
      <c r="A57" s="1211">
        <v>45</v>
      </c>
      <c r="B57" s="475"/>
      <c r="C57" s="357"/>
      <c r="D57" s="1935"/>
      <c r="E57" s="357"/>
      <c r="F57" s="357"/>
      <c r="G57" s="484"/>
      <c r="H57" s="17"/>
    </row>
    <row r="58" spans="1:10" ht="15.75" thickBot="1">
      <c r="A58" s="1339">
        <v>46</v>
      </c>
      <c r="B58" s="534" t="s">
        <v>205</v>
      </c>
      <c r="C58" s="311">
        <f>SUM(C13:C57)</f>
        <v>1126864604</v>
      </c>
      <c r="D58" s="1340"/>
      <c r="E58" s="311">
        <f>SUM(E13:E57)</f>
        <v>114407724845</v>
      </c>
      <c r="F58" s="311">
        <f>SUM(F13:F57)</f>
        <v>114368586913</v>
      </c>
      <c r="G58" s="309">
        <f>SUM(G13:G57)</f>
        <v>1087726672</v>
      </c>
      <c r="H58" s="17"/>
      <c r="J58" s="1536"/>
    </row>
    <row r="59" spans="1:10">
      <c r="A59" s="13" t="s">
        <v>2357</v>
      </c>
      <c r="B59" s="12"/>
      <c r="C59" s="12"/>
      <c r="E59" s="12"/>
      <c r="F59" s="12"/>
      <c r="G59" s="12" t="s">
        <v>2358</v>
      </c>
      <c r="H59" s="17"/>
    </row>
    <row r="60" spans="1:10">
      <c r="A60" s="12" t="s">
        <v>2359</v>
      </c>
      <c r="B60" s="12"/>
      <c r="C60" s="12"/>
      <c r="D60" s="12"/>
      <c r="E60" s="12"/>
      <c r="F60" s="12"/>
      <c r="G60" s="12"/>
      <c r="H60" s="17"/>
    </row>
    <row r="61" spans="1:10">
      <c r="H61" s="17"/>
    </row>
    <row r="62" spans="1:10" ht="15.75">
      <c r="A62" s="1209" t="s">
        <v>614</v>
      </c>
      <c r="B62" s="12"/>
      <c r="C62" s="12"/>
      <c r="D62" s="12"/>
      <c r="E62" s="12"/>
      <c r="F62" s="12"/>
      <c r="G62" s="12"/>
      <c r="H62" s="17"/>
    </row>
    <row r="63" spans="1:10">
      <c r="H63" s="17"/>
    </row>
    <row r="64" spans="1:10" ht="15.75" thickBot="1">
      <c r="A64" s="71" t="str">
        <f>'Data Sheet'!$C$25</f>
        <v xml:space="preserve"> Niagara Mohawk Power Corporation </v>
      </c>
      <c r="F64" s="754" t="str">
        <f>'Data Sheet'!$C$40</f>
        <v>June 1, 2015</v>
      </c>
      <c r="G64" s="1409" t="str">
        <f>'Data Sheet'!$C$38</f>
        <v>December 31, 2014</v>
      </c>
      <c r="H64" s="17"/>
    </row>
    <row r="65" spans="1:8">
      <c r="A65" s="1341"/>
      <c r="B65" s="1342"/>
      <c r="C65" s="1342"/>
      <c r="D65" s="1342"/>
      <c r="E65" s="1342"/>
      <c r="F65" s="1342"/>
      <c r="G65" s="1343"/>
      <c r="H65" s="17"/>
    </row>
    <row r="66" spans="1:8">
      <c r="A66" s="1313" t="s">
        <v>2352</v>
      </c>
      <c r="B66" s="12"/>
      <c r="C66" s="12"/>
      <c r="D66" s="12"/>
      <c r="E66" s="12"/>
      <c r="F66" s="12"/>
      <c r="G66" s="912"/>
      <c r="H66" s="17"/>
    </row>
    <row r="67" spans="1:8">
      <c r="A67" s="900"/>
      <c r="G67" s="1210"/>
      <c r="H67" s="17"/>
    </row>
    <row r="68" spans="1:8">
      <c r="A68" s="1225"/>
      <c r="B68" s="1227"/>
      <c r="C68" s="1297" t="s">
        <v>1949</v>
      </c>
      <c r="D68" s="1325" t="s">
        <v>592</v>
      </c>
      <c r="E68" s="1290"/>
      <c r="F68" s="1227"/>
      <c r="G68" s="1344" t="s">
        <v>1949</v>
      </c>
      <c r="H68" s="17"/>
    </row>
    <row r="69" spans="1:8">
      <c r="A69" s="1211"/>
      <c r="B69" s="1214" t="s">
        <v>2355</v>
      </c>
      <c r="C69" s="1300" t="s">
        <v>940</v>
      </c>
      <c r="D69" s="1214" t="s">
        <v>1951</v>
      </c>
      <c r="E69" s="475"/>
      <c r="F69" s="1214" t="s">
        <v>589</v>
      </c>
      <c r="G69" s="1338" t="s">
        <v>2684</v>
      </c>
      <c r="H69" s="17"/>
    </row>
    <row r="70" spans="1:8">
      <c r="A70" s="1211" t="s">
        <v>1843</v>
      </c>
      <c r="B70" s="1214" t="s">
        <v>2356</v>
      </c>
      <c r="C70" s="1300" t="s">
        <v>606</v>
      </c>
      <c r="D70" s="1214" t="s">
        <v>209</v>
      </c>
      <c r="E70" s="1300" t="s">
        <v>1953</v>
      </c>
      <c r="F70" s="475"/>
      <c r="G70" s="1338"/>
      <c r="H70" s="17"/>
    </row>
    <row r="71" spans="1:8">
      <c r="A71" s="1229" t="s">
        <v>1846</v>
      </c>
      <c r="B71" s="1307" t="s">
        <v>3230</v>
      </c>
      <c r="C71" s="1307" t="s">
        <v>3231</v>
      </c>
      <c r="D71" s="1307" t="s">
        <v>3232</v>
      </c>
      <c r="E71" s="1307" t="s">
        <v>3233</v>
      </c>
      <c r="F71" s="1303" t="s">
        <v>2512</v>
      </c>
      <c r="G71" s="1230" t="s">
        <v>2513</v>
      </c>
      <c r="H71" s="17"/>
    </row>
    <row r="72" spans="1:8">
      <c r="A72" s="1211">
        <v>1</v>
      </c>
      <c r="B72" s="1300"/>
      <c r="C72" s="483"/>
      <c r="D72" s="481"/>
      <c r="E72" s="483"/>
      <c r="F72" s="483"/>
      <c r="G72" s="482"/>
      <c r="H72" s="17"/>
    </row>
    <row r="73" spans="1:8">
      <c r="A73" s="1211">
        <v>2</v>
      </c>
      <c r="B73" s="475"/>
      <c r="C73" s="483"/>
      <c r="D73" s="481"/>
      <c r="E73" s="483"/>
      <c r="F73" s="483"/>
      <c r="G73" s="484"/>
      <c r="H73" s="17"/>
    </row>
    <row r="74" spans="1:8">
      <c r="A74" s="1211">
        <v>3</v>
      </c>
      <c r="B74" s="475"/>
      <c r="C74" s="483"/>
      <c r="D74" s="481"/>
      <c r="E74" s="483"/>
      <c r="F74" s="483"/>
      <c r="G74" s="484"/>
      <c r="H74" s="17"/>
    </row>
    <row r="75" spans="1:8">
      <c r="A75" s="1211">
        <v>4</v>
      </c>
      <c r="B75" s="475"/>
      <c r="C75" s="483"/>
      <c r="D75" s="481"/>
      <c r="E75" s="483"/>
      <c r="F75" s="483"/>
      <c r="G75" s="484"/>
      <c r="H75" s="17"/>
    </row>
    <row r="76" spans="1:8">
      <c r="A76" s="1211">
        <v>5</v>
      </c>
      <c r="B76" s="475"/>
      <c r="C76" s="483"/>
      <c r="D76" s="481"/>
      <c r="E76" s="483"/>
      <c r="F76" s="483"/>
      <c r="G76" s="484"/>
      <c r="H76" s="17"/>
    </row>
    <row r="77" spans="1:8">
      <c r="A77" s="1211">
        <v>6</v>
      </c>
      <c r="B77" s="475"/>
      <c r="C77" s="483"/>
      <c r="D77" s="481"/>
      <c r="E77" s="483"/>
      <c r="F77" s="483"/>
      <c r="G77" s="484"/>
      <c r="H77" s="17"/>
    </row>
    <row r="78" spans="1:8">
      <c r="A78" s="1211">
        <v>7</v>
      </c>
      <c r="B78" s="475"/>
      <c r="C78" s="483"/>
      <c r="D78" s="481"/>
      <c r="E78" s="483"/>
      <c r="F78" s="483"/>
      <c r="G78" s="484"/>
      <c r="H78" s="17"/>
    </row>
    <row r="79" spans="1:8">
      <c r="A79" s="1211">
        <v>8</v>
      </c>
      <c r="B79" s="475"/>
      <c r="C79" s="483"/>
      <c r="D79" s="481"/>
      <c r="E79" s="483"/>
      <c r="F79" s="483"/>
      <c r="G79" s="484"/>
      <c r="H79" s="17"/>
    </row>
    <row r="80" spans="1:8">
      <c r="A80" s="1211">
        <v>9</v>
      </c>
      <c r="B80" s="475"/>
      <c r="C80" s="483"/>
      <c r="D80" s="481"/>
      <c r="E80" s="483"/>
      <c r="F80" s="483"/>
      <c r="G80" s="484"/>
      <c r="H80" s="17"/>
    </row>
    <row r="81" spans="1:8">
      <c r="A81" s="1211">
        <v>10</v>
      </c>
      <c r="B81" s="475"/>
      <c r="C81" s="483"/>
      <c r="D81" s="481"/>
      <c r="E81" s="483"/>
      <c r="F81" s="483"/>
      <c r="G81" s="484"/>
      <c r="H81" s="17"/>
    </row>
    <row r="82" spans="1:8">
      <c r="A82" s="1211">
        <v>11</v>
      </c>
      <c r="B82" s="475"/>
      <c r="C82" s="483"/>
      <c r="D82" s="480"/>
      <c r="E82" s="483"/>
      <c r="F82" s="483"/>
      <c r="G82" s="484"/>
      <c r="H82" s="17"/>
    </row>
    <row r="83" spans="1:8">
      <c r="A83" s="1211">
        <v>12</v>
      </c>
      <c r="B83" s="475"/>
      <c r="C83" s="483"/>
      <c r="D83" s="481"/>
      <c r="E83" s="483"/>
      <c r="F83" s="483"/>
      <c r="G83" s="484"/>
      <c r="H83" s="17"/>
    </row>
    <row r="84" spans="1:8">
      <c r="A84" s="1211">
        <v>13</v>
      </c>
      <c r="B84" s="475"/>
      <c r="C84" s="483"/>
      <c r="D84" s="481"/>
      <c r="E84" s="483"/>
      <c r="F84" s="483"/>
      <c r="G84" s="484"/>
      <c r="H84" s="17"/>
    </row>
    <row r="85" spans="1:8">
      <c r="A85" s="1211">
        <v>14</v>
      </c>
      <c r="B85" s="475"/>
      <c r="C85" s="483"/>
      <c r="D85" s="481"/>
      <c r="E85" s="483"/>
      <c r="F85" s="483"/>
      <c r="G85" s="484"/>
      <c r="H85" s="17"/>
    </row>
    <row r="86" spans="1:8">
      <c r="A86" s="1211">
        <v>15</v>
      </c>
      <c r="B86" s="475"/>
      <c r="C86" s="483"/>
      <c r="D86" s="481"/>
      <c r="E86" s="483"/>
      <c r="F86" s="483"/>
      <c r="G86" s="484"/>
      <c r="H86" s="17"/>
    </row>
    <row r="87" spans="1:8">
      <c r="A87" s="1211">
        <v>16</v>
      </c>
      <c r="B87" s="475"/>
      <c r="C87" s="483"/>
      <c r="D87" s="481"/>
      <c r="E87" s="483"/>
      <c r="F87" s="483"/>
      <c r="G87" s="484"/>
      <c r="H87" s="17"/>
    </row>
    <row r="88" spans="1:8">
      <c r="A88" s="1211">
        <v>17</v>
      </c>
      <c r="B88" s="475"/>
      <c r="C88" s="483"/>
      <c r="D88" s="481"/>
      <c r="E88" s="483"/>
      <c r="F88" s="483"/>
      <c r="G88" s="484"/>
      <c r="H88" s="17"/>
    </row>
    <row r="89" spans="1:8">
      <c r="A89" s="1211">
        <v>18</v>
      </c>
      <c r="B89" s="475"/>
      <c r="C89" s="483"/>
      <c r="D89" s="481"/>
      <c r="E89" s="483"/>
      <c r="F89" s="483"/>
      <c r="G89" s="484"/>
      <c r="H89" s="17"/>
    </row>
    <row r="90" spans="1:8">
      <c r="A90" s="1211">
        <v>19</v>
      </c>
      <c r="B90" s="475"/>
      <c r="C90" s="357"/>
      <c r="D90" s="475"/>
      <c r="E90" s="357"/>
      <c r="F90" s="357"/>
      <c r="G90" s="484"/>
      <c r="H90" s="17"/>
    </row>
    <row r="91" spans="1:8">
      <c r="A91" s="1211">
        <v>20</v>
      </c>
      <c r="B91" s="475"/>
      <c r="C91" s="357"/>
      <c r="D91" s="475"/>
      <c r="E91" s="357"/>
      <c r="F91" s="357"/>
      <c r="G91" s="484"/>
      <c r="H91" s="17"/>
    </row>
    <row r="92" spans="1:8">
      <c r="A92" s="1211">
        <v>21</v>
      </c>
      <c r="B92" s="475"/>
      <c r="C92" s="357"/>
      <c r="D92" s="475"/>
      <c r="E92" s="357"/>
      <c r="F92" s="357"/>
      <c r="G92" s="484"/>
      <c r="H92" s="17"/>
    </row>
    <row r="93" spans="1:8">
      <c r="A93" s="1211">
        <v>22</v>
      </c>
      <c r="B93" s="475"/>
      <c r="C93" s="357"/>
      <c r="D93" s="362"/>
      <c r="E93" s="357"/>
      <c r="F93" s="357"/>
      <c r="G93" s="484"/>
      <c r="H93" s="17"/>
    </row>
    <row r="94" spans="1:8">
      <c r="A94" s="1211">
        <v>23</v>
      </c>
      <c r="B94" s="475"/>
      <c r="C94" s="357"/>
      <c r="D94" s="362"/>
      <c r="E94" s="357"/>
      <c r="F94" s="357"/>
      <c r="G94" s="484"/>
    </row>
    <row r="95" spans="1:8">
      <c r="A95" s="1211">
        <v>24</v>
      </c>
      <c r="B95" s="475"/>
      <c r="C95" s="357"/>
      <c r="D95" s="362"/>
      <c r="E95" s="357"/>
      <c r="F95" s="357"/>
      <c r="G95" s="484"/>
    </row>
    <row r="96" spans="1:8">
      <c r="A96" s="1211">
        <v>25</v>
      </c>
      <c r="B96" s="475"/>
      <c r="C96" s="357"/>
      <c r="D96" s="475"/>
      <c r="E96" s="357"/>
      <c r="F96" s="357"/>
      <c r="G96" s="484"/>
    </row>
    <row r="97" spans="1:7">
      <c r="A97" s="1211">
        <v>26</v>
      </c>
      <c r="B97" s="475"/>
      <c r="C97" s="357"/>
      <c r="D97" s="475"/>
      <c r="E97" s="357"/>
      <c r="F97" s="357"/>
      <c r="G97" s="484"/>
    </row>
    <row r="98" spans="1:7">
      <c r="A98" s="1211">
        <v>27</v>
      </c>
      <c r="B98" s="475"/>
      <c r="C98" s="357"/>
      <c r="D98" s="475"/>
      <c r="E98" s="357"/>
      <c r="F98" s="357"/>
      <c r="G98" s="484"/>
    </row>
    <row r="99" spans="1:7">
      <c r="A99" s="1211">
        <v>28</v>
      </c>
      <c r="B99" s="475"/>
      <c r="C99" s="357"/>
      <c r="D99" s="475"/>
      <c r="E99" s="357"/>
      <c r="F99" s="357"/>
      <c r="G99" s="484"/>
    </row>
    <row r="100" spans="1:7">
      <c r="A100" s="1211">
        <v>29</v>
      </c>
      <c r="B100" s="475"/>
      <c r="C100" s="357"/>
      <c r="D100" s="475"/>
      <c r="E100" s="357"/>
      <c r="F100" s="357"/>
      <c r="G100" s="484"/>
    </row>
    <row r="101" spans="1:7">
      <c r="A101" s="1211">
        <v>30</v>
      </c>
      <c r="B101" s="475"/>
      <c r="C101" s="357"/>
      <c r="D101" s="475"/>
      <c r="E101" s="357"/>
      <c r="F101" s="357"/>
      <c r="G101" s="484"/>
    </row>
    <row r="102" spans="1:7">
      <c r="A102" s="1211">
        <v>31</v>
      </c>
      <c r="B102" s="475"/>
      <c r="C102" s="357"/>
      <c r="D102" s="475"/>
      <c r="E102" s="357"/>
      <c r="F102" s="357"/>
      <c r="G102" s="484"/>
    </row>
    <row r="103" spans="1:7">
      <c r="A103" s="1211">
        <v>32</v>
      </c>
      <c r="B103" s="475"/>
      <c r="C103" s="357"/>
      <c r="D103" s="475"/>
      <c r="E103" s="357"/>
      <c r="F103" s="357"/>
      <c r="G103" s="484"/>
    </row>
    <row r="104" spans="1:7">
      <c r="A104" s="1211">
        <v>33</v>
      </c>
      <c r="B104" s="475"/>
      <c r="C104" s="357"/>
      <c r="D104" s="475"/>
      <c r="E104" s="357"/>
      <c r="F104" s="357"/>
      <c r="G104" s="484"/>
    </row>
    <row r="105" spans="1:7">
      <c r="A105" s="1211">
        <v>34</v>
      </c>
      <c r="B105" s="475"/>
      <c r="C105" s="357"/>
      <c r="D105" s="475"/>
      <c r="E105" s="357"/>
      <c r="F105" s="357"/>
      <c r="G105" s="484"/>
    </row>
    <row r="106" spans="1:7">
      <c r="A106" s="1211">
        <v>35</v>
      </c>
      <c r="B106" s="475"/>
      <c r="C106" s="357"/>
      <c r="D106" s="475"/>
      <c r="E106" s="357"/>
      <c r="F106" s="357"/>
      <c r="G106" s="484"/>
    </row>
    <row r="107" spans="1:7">
      <c r="A107" s="1211">
        <v>36</v>
      </c>
      <c r="B107" s="475"/>
      <c r="C107" s="357"/>
      <c r="D107" s="475"/>
      <c r="E107" s="357"/>
      <c r="F107" s="357"/>
      <c r="G107" s="484"/>
    </row>
    <row r="108" spans="1:7">
      <c r="A108" s="1211">
        <v>37</v>
      </c>
      <c r="B108" s="475"/>
      <c r="C108" s="357"/>
      <c r="D108" s="475"/>
      <c r="E108" s="357"/>
      <c r="F108" s="357"/>
      <c r="G108" s="484"/>
    </row>
    <row r="109" spans="1:7">
      <c r="A109" s="1211">
        <v>38</v>
      </c>
      <c r="B109" s="475"/>
      <c r="C109" s="357"/>
      <c r="D109" s="475"/>
      <c r="E109" s="357"/>
      <c r="F109" s="357"/>
      <c r="G109" s="484"/>
    </row>
    <row r="110" spans="1:7">
      <c r="A110" s="1211">
        <v>39</v>
      </c>
      <c r="B110" s="475"/>
      <c r="C110" s="357"/>
      <c r="D110" s="475"/>
      <c r="E110" s="357"/>
      <c r="F110" s="357"/>
      <c r="G110" s="484"/>
    </row>
    <row r="111" spans="1:7">
      <c r="A111" s="1211">
        <v>40</v>
      </c>
      <c r="B111" s="475"/>
      <c r="C111" s="357"/>
      <c r="D111" s="475"/>
      <c r="E111" s="357"/>
      <c r="F111" s="357"/>
      <c r="G111" s="484"/>
    </row>
    <row r="112" spans="1:7">
      <c r="A112" s="1211">
        <v>41</v>
      </c>
      <c r="B112" s="475"/>
      <c r="C112" s="357"/>
      <c r="D112" s="475"/>
      <c r="E112" s="357"/>
      <c r="F112" s="357"/>
      <c r="G112" s="484"/>
    </row>
    <row r="113" spans="1:7">
      <c r="A113" s="1211">
        <v>42</v>
      </c>
      <c r="B113" s="475"/>
      <c r="C113" s="357"/>
      <c r="D113" s="475"/>
      <c r="E113" s="357"/>
      <c r="F113" s="357"/>
      <c r="G113" s="484"/>
    </row>
    <row r="114" spans="1:7">
      <c r="A114" s="1211">
        <v>43</v>
      </c>
      <c r="B114" s="475"/>
      <c r="C114" s="357"/>
      <c r="D114" s="475"/>
      <c r="E114" s="357"/>
      <c r="F114" s="357"/>
      <c r="G114" s="484"/>
    </row>
    <row r="115" spans="1:7">
      <c r="A115" s="1211">
        <v>44</v>
      </c>
      <c r="B115" s="475"/>
      <c r="C115" s="357"/>
      <c r="D115" s="475"/>
      <c r="E115" s="357"/>
      <c r="F115" s="357"/>
      <c r="G115" s="484"/>
    </row>
    <row r="116" spans="1:7">
      <c r="A116" s="1211">
        <v>45</v>
      </c>
      <c r="B116" s="475"/>
      <c r="C116" s="357"/>
      <c r="D116" s="475"/>
      <c r="E116" s="357"/>
      <c r="F116" s="357"/>
      <c r="G116" s="484"/>
    </row>
    <row r="117" spans="1:7">
      <c r="A117" s="1211">
        <v>46</v>
      </c>
      <c r="B117" s="475"/>
      <c r="C117" s="357"/>
      <c r="D117" s="475"/>
      <c r="E117" s="357"/>
      <c r="F117" s="357"/>
      <c r="G117" s="484"/>
    </row>
    <row r="118" spans="1:7" ht="15.75" thickBot="1">
      <c r="A118" s="1339">
        <v>47</v>
      </c>
      <c r="B118" s="534" t="s">
        <v>205</v>
      </c>
      <c r="C118" s="311">
        <f>SUM(C72:C117)</f>
        <v>0</v>
      </c>
      <c r="D118" s="1340"/>
      <c r="E118" s="311">
        <f>SUM(E72:E117)</f>
        <v>0</v>
      </c>
      <c r="F118" s="311">
        <f>SUM(F72:F117)</f>
        <v>0</v>
      </c>
      <c r="G118" s="309">
        <f>SUM(G72:G117)</f>
        <v>0</v>
      </c>
    </row>
    <row r="120" spans="1:7">
      <c r="A120" s="12" t="s">
        <v>2360</v>
      </c>
      <c r="B120" s="12"/>
      <c r="C120" s="12"/>
      <c r="D120" s="12"/>
      <c r="E120" s="12"/>
      <c r="F120" s="12"/>
      <c r="G120" s="12"/>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4"/>
  <dimension ref="A1:N122"/>
  <sheetViews>
    <sheetView defaultGridColor="0" view="pageBreakPreview" topLeftCell="A16" colorId="22" zoomScale="60" zoomScaleNormal="85" workbookViewId="0">
      <selection activeCell="C41" sqref="C41"/>
    </sheetView>
  </sheetViews>
  <sheetFormatPr defaultColWidth="9.6640625" defaultRowHeight="15"/>
  <cols>
    <col min="1" max="1" width="4.6640625" style="9" customWidth="1"/>
    <col min="2" max="2" width="45.6640625" style="9" customWidth="1"/>
    <col min="3" max="3" width="20.6640625" style="9" customWidth="1"/>
    <col min="4" max="4" width="18.109375" style="9" customWidth="1"/>
    <col min="5" max="5" width="17" style="9" customWidth="1"/>
    <col min="6" max="7" width="18.6640625" style="9" customWidth="1"/>
    <col min="8" max="12" width="12.6640625" style="9" customWidth="1"/>
    <col min="13" max="13" width="4.6640625" style="9" customWidth="1"/>
    <col min="14" max="16384" width="9.6640625" style="9"/>
  </cols>
  <sheetData>
    <row r="1" spans="1:14">
      <c r="A1" s="896" t="s">
        <v>5593</v>
      </c>
      <c r="B1" s="897"/>
      <c r="C1" s="897" t="s">
        <v>1433</v>
      </c>
      <c r="D1" s="1929" t="s">
        <v>1917</v>
      </c>
      <c r="E1" s="1389" t="s">
        <v>1918</v>
      </c>
      <c r="F1" s="896" t="s">
        <v>5587</v>
      </c>
      <c r="G1" s="897"/>
      <c r="H1" s="899" t="s">
        <v>1433</v>
      </c>
      <c r="I1" s="897"/>
      <c r="J1" s="2670" t="s">
        <v>1917</v>
      </c>
      <c r="K1" s="2675"/>
      <c r="L1" s="2670" t="s">
        <v>1918</v>
      </c>
      <c r="M1" s="2717"/>
      <c r="N1" s="17"/>
    </row>
    <row r="2" spans="1:14">
      <c r="A2" s="71" t="str">
        <f>'Data Sheet'!$C$25</f>
        <v xml:space="preserve"> Niagara Mohawk Power Corporation </v>
      </c>
      <c r="B2" s="901"/>
      <c r="C2" s="901" t="s">
        <v>5671</v>
      </c>
      <c r="D2" s="1220" t="s">
        <v>1919</v>
      </c>
      <c r="E2" s="1224"/>
      <c r="F2" s="71" t="str">
        <f>'Data Sheet'!$C$25</f>
        <v xml:space="preserve"> Niagara Mohawk Power Corporation </v>
      </c>
      <c r="G2" s="901"/>
      <c r="H2" s="901" t="s">
        <v>5671</v>
      </c>
      <c r="J2" s="2668" t="s">
        <v>1919</v>
      </c>
      <c r="K2" s="2676"/>
      <c r="L2" s="2668"/>
      <c r="M2" s="2716"/>
      <c r="N2" s="17"/>
    </row>
    <row r="3" spans="1:14" ht="15" customHeight="1">
      <c r="A3" s="904"/>
      <c r="B3" s="905"/>
      <c r="C3" s="905" t="s">
        <v>5598</v>
      </c>
      <c r="D3" s="755" t="str">
        <f>'Data Sheet'!$C$40</f>
        <v>June 1, 2015</v>
      </c>
      <c r="E3" s="1409" t="str">
        <f>'Data Sheet'!$C$38</f>
        <v>December 31, 2014</v>
      </c>
      <c r="F3" s="904"/>
      <c r="G3" s="905"/>
      <c r="H3" s="905" t="s">
        <v>5598</v>
      </c>
      <c r="I3" s="905"/>
      <c r="J3" s="2677" t="str">
        <f>'Data Sheet'!$C$40</f>
        <v>June 1, 2015</v>
      </c>
      <c r="K3" s="2678"/>
      <c r="L3" s="2672" t="str">
        <f>'Data Sheet'!$C$38</f>
        <v>December 31, 2014</v>
      </c>
      <c r="M3" s="2715"/>
      <c r="N3" s="17"/>
    </row>
    <row r="4" spans="1:14" ht="15" customHeight="1">
      <c r="A4" s="1289" t="s">
        <v>2361</v>
      </c>
      <c r="B4" s="1290"/>
      <c r="C4" s="1290"/>
      <c r="D4" s="1290"/>
      <c r="E4" s="1291"/>
      <c r="F4" s="1289" t="s">
        <v>2362</v>
      </c>
      <c r="G4" s="1290"/>
      <c r="H4" s="1290"/>
      <c r="I4" s="1290"/>
      <c r="J4" s="1290"/>
      <c r="K4" s="1290"/>
      <c r="L4" s="1290"/>
      <c r="M4" s="1291"/>
      <c r="N4" s="17"/>
    </row>
    <row r="5" spans="1:14">
      <c r="A5" s="2669" t="s">
        <v>3776</v>
      </c>
      <c r="B5" s="2553"/>
      <c r="C5" s="2553"/>
      <c r="D5" s="2553"/>
      <c r="E5" s="2554"/>
      <c r="F5" s="900" t="s">
        <v>2363</v>
      </c>
      <c r="M5" s="1210"/>
      <c r="N5" s="17"/>
    </row>
    <row r="6" spans="1:14">
      <c r="A6" s="2615"/>
      <c r="B6" s="2661"/>
      <c r="C6" s="2661"/>
      <c r="D6" s="2661"/>
      <c r="E6" s="2556"/>
      <c r="F6" s="900"/>
      <c r="M6" s="1210"/>
      <c r="N6" s="17"/>
    </row>
    <row r="7" spans="1:14">
      <c r="A7" s="900" t="s">
        <v>2364</v>
      </c>
      <c r="E7" s="1210"/>
      <c r="F7" s="900"/>
      <c r="M7" s="1210"/>
      <c r="N7" s="17"/>
    </row>
    <row r="8" spans="1:14">
      <c r="A8" s="1327"/>
      <c r="B8" s="1226"/>
      <c r="C8" s="1227"/>
      <c r="D8" s="1325" t="s">
        <v>2365</v>
      </c>
      <c r="E8" s="1291"/>
      <c r="F8" s="1289" t="s">
        <v>2365</v>
      </c>
      <c r="G8" s="1290"/>
      <c r="H8" s="1325" t="s">
        <v>2366</v>
      </c>
      <c r="I8" s="1290"/>
      <c r="J8" s="1290"/>
      <c r="K8" s="1290"/>
      <c r="L8" s="1227"/>
      <c r="M8" s="1228"/>
      <c r="N8" s="17"/>
    </row>
    <row r="9" spans="1:14">
      <c r="A9" s="1219"/>
      <c r="C9" s="1300" t="s">
        <v>1949</v>
      </c>
      <c r="D9" s="1300" t="s">
        <v>369</v>
      </c>
      <c r="E9" s="1222" t="s">
        <v>369</v>
      </c>
      <c r="F9" s="1211" t="s">
        <v>369</v>
      </c>
      <c r="G9" s="1300" t="s">
        <v>369</v>
      </c>
      <c r="H9" s="1307" t="s">
        <v>2367</v>
      </c>
      <c r="I9" s="514"/>
      <c r="J9" s="532" t="s">
        <v>2368</v>
      </c>
      <c r="K9" s="514"/>
      <c r="L9" s="1300" t="s">
        <v>1949</v>
      </c>
      <c r="M9" s="1222"/>
      <c r="N9" s="17"/>
    </row>
    <row r="10" spans="1:14">
      <c r="A10" s="1219" t="s">
        <v>1843</v>
      </c>
      <c r="B10" s="1221" t="s">
        <v>209</v>
      </c>
      <c r="C10" s="1300" t="s">
        <v>940</v>
      </c>
      <c r="D10" s="1300" t="s">
        <v>2369</v>
      </c>
      <c r="E10" s="1222" t="s">
        <v>2370</v>
      </c>
      <c r="F10" s="1211" t="s">
        <v>2369</v>
      </c>
      <c r="G10" s="1300" t="s">
        <v>2370</v>
      </c>
      <c r="H10" s="1300" t="s">
        <v>2371</v>
      </c>
      <c r="I10" s="475"/>
      <c r="J10" s="1300" t="s">
        <v>2371</v>
      </c>
      <c r="K10" s="475"/>
      <c r="L10" s="1300" t="s">
        <v>2684</v>
      </c>
      <c r="M10" s="1222" t="s">
        <v>1843</v>
      </c>
      <c r="N10" s="17"/>
    </row>
    <row r="11" spans="1:14">
      <c r="A11" s="1219" t="s">
        <v>1846</v>
      </c>
      <c r="C11" s="1300" t="s">
        <v>606</v>
      </c>
      <c r="D11" s="1300" t="s">
        <v>2372</v>
      </c>
      <c r="E11" s="1222" t="s">
        <v>2373</v>
      </c>
      <c r="F11" s="1211" t="s">
        <v>2374</v>
      </c>
      <c r="G11" s="1300" t="s">
        <v>2375</v>
      </c>
      <c r="H11" s="1214" t="s">
        <v>2376</v>
      </c>
      <c r="I11" s="1300" t="s">
        <v>1953</v>
      </c>
      <c r="J11" s="1214" t="s">
        <v>2377</v>
      </c>
      <c r="K11" s="1300" t="s">
        <v>1953</v>
      </c>
      <c r="L11" s="475"/>
      <c r="M11" s="1222" t="s">
        <v>1846</v>
      </c>
      <c r="N11" s="17"/>
    </row>
    <row r="12" spans="1:14">
      <c r="A12" s="1328"/>
      <c r="B12" s="1305" t="s">
        <v>3230</v>
      </c>
      <c r="C12" s="1307" t="s">
        <v>3231</v>
      </c>
      <c r="D12" s="1307" t="s">
        <v>3232</v>
      </c>
      <c r="E12" s="1230" t="s">
        <v>3233</v>
      </c>
      <c r="F12" s="1229" t="s">
        <v>2512</v>
      </c>
      <c r="G12" s="1307" t="s">
        <v>2513</v>
      </c>
      <c r="H12" s="1307" t="s">
        <v>2514</v>
      </c>
      <c r="I12" s="1307" t="s">
        <v>2515</v>
      </c>
      <c r="J12" s="1307" t="s">
        <v>2516</v>
      </c>
      <c r="K12" s="1307" t="s">
        <v>2517</v>
      </c>
      <c r="L12" s="1307" t="s">
        <v>2518</v>
      </c>
      <c r="M12" s="1230"/>
      <c r="N12" s="17"/>
    </row>
    <row r="13" spans="1:14">
      <c r="A13" s="1328">
        <v>1</v>
      </c>
      <c r="B13" s="514" t="s">
        <v>2378</v>
      </c>
      <c r="C13" s="1345"/>
      <c r="D13" s="1346"/>
      <c r="E13" s="1347"/>
      <c r="F13" s="1348"/>
      <c r="G13" s="1346"/>
      <c r="H13" s="1346"/>
      <c r="I13" s="1346"/>
      <c r="J13" s="1346"/>
      <c r="K13" s="1346"/>
      <c r="L13" s="1349"/>
      <c r="M13" s="1230">
        <v>1</v>
      </c>
      <c r="N13" s="17"/>
    </row>
    <row r="14" spans="1:14">
      <c r="A14" s="1328">
        <v>2</v>
      </c>
      <c r="B14" s="514" t="s">
        <v>2379</v>
      </c>
      <c r="C14" s="1350" t="s">
        <v>1155</v>
      </c>
      <c r="D14" s="1351" t="s">
        <v>1155</v>
      </c>
      <c r="E14" s="1352" t="s">
        <v>1904</v>
      </c>
      <c r="F14" s="1353"/>
      <c r="G14" s="1351"/>
      <c r="H14" s="1354" t="s">
        <v>1904</v>
      </c>
      <c r="I14" s="1351" t="s">
        <v>1904</v>
      </c>
      <c r="J14" s="1354"/>
      <c r="K14" s="1351"/>
      <c r="L14" s="1355" t="s">
        <v>1904</v>
      </c>
      <c r="M14" s="1230">
        <v>2</v>
      </c>
      <c r="N14" s="17"/>
    </row>
    <row r="15" spans="1:14">
      <c r="A15" s="1328">
        <v>3</v>
      </c>
      <c r="B15" s="514" t="s">
        <v>2380</v>
      </c>
      <c r="C15" s="266"/>
      <c r="D15" s="269"/>
      <c r="E15" s="300"/>
      <c r="F15" s="268"/>
      <c r="G15" s="266"/>
      <c r="H15" s="306"/>
      <c r="I15" s="266"/>
      <c r="J15" s="306"/>
      <c r="K15" s="266"/>
      <c r="L15" s="269">
        <f>C15+D15-E15+F15-G15-I15+K15</f>
        <v>0</v>
      </c>
      <c r="M15" s="1230">
        <v>3</v>
      </c>
      <c r="N15" s="17"/>
    </row>
    <row r="16" spans="1:14">
      <c r="A16" s="1328">
        <v>4</v>
      </c>
      <c r="B16" s="514" t="s">
        <v>2311</v>
      </c>
      <c r="C16" s="273"/>
      <c r="D16" s="272"/>
      <c r="E16" s="303"/>
      <c r="F16" s="271"/>
      <c r="G16" s="273"/>
      <c r="H16" s="306"/>
      <c r="I16" s="273"/>
      <c r="J16" s="306"/>
      <c r="K16" s="273"/>
      <c r="L16" s="272">
        <f>C16+D16-E16+F16-G16-I16+K16</f>
        <v>0</v>
      </c>
      <c r="M16" s="1230">
        <v>4</v>
      </c>
      <c r="N16" s="17"/>
    </row>
    <row r="17" spans="1:14">
      <c r="A17" s="1328">
        <v>5</v>
      </c>
      <c r="B17" s="514" t="s">
        <v>2312</v>
      </c>
      <c r="C17" s="273"/>
      <c r="D17" s="272"/>
      <c r="E17" s="303"/>
      <c r="F17" s="271"/>
      <c r="G17" s="273"/>
      <c r="H17" s="306"/>
      <c r="I17" s="273"/>
      <c r="J17" s="306"/>
      <c r="K17" s="273"/>
      <c r="L17" s="272">
        <f>C17+D17-E17+F17-G17-I17+K17</f>
        <v>0</v>
      </c>
      <c r="M17" s="1230">
        <v>5</v>
      </c>
      <c r="N17" s="17"/>
    </row>
    <row r="18" spans="1:14">
      <c r="A18" s="1328">
        <v>6</v>
      </c>
      <c r="B18" s="514" t="s">
        <v>1155</v>
      </c>
      <c r="C18" s="368"/>
      <c r="D18" s="518"/>
      <c r="E18" s="322"/>
      <c r="F18" s="107"/>
      <c r="G18" s="368"/>
      <c r="H18" s="85"/>
      <c r="I18" s="368"/>
      <c r="J18" s="85"/>
      <c r="K18" s="368"/>
      <c r="L18" s="518">
        <f>C18+D18-E18+F18-G18-I18+K18</f>
        <v>0</v>
      </c>
      <c r="M18" s="1230">
        <v>6</v>
      </c>
      <c r="N18" s="17"/>
    </row>
    <row r="19" spans="1:14">
      <c r="A19" s="1328">
        <v>7</v>
      </c>
      <c r="B19" s="514" t="s">
        <v>1155</v>
      </c>
      <c r="C19" s="368"/>
      <c r="D19" s="518"/>
      <c r="E19" s="322"/>
      <c r="F19" s="107"/>
      <c r="G19" s="368"/>
      <c r="H19" s="85"/>
      <c r="I19" s="368"/>
      <c r="J19" s="85"/>
      <c r="K19" s="368"/>
      <c r="L19" s="518">
        <f>C19+D19-E19+F19-G19-I19+K19</f>
        <v>0</v>
      </c>
      <c r="M19" s="1230">
        <v>7</v>
      </c>
      <c r="N19" s="17"/>
    </row>
    <row r="20" spans="1:14">
      <c r="A20" s="1328">
        <v>8</v>
      </c>
      <c r="B20" s="514" t="s">
        <v>2313</v>
      </c>
      <c r="C20" s="266">
        <f>SUM(C15:C19)</f>
        <v>0</v>
      </c>
      <c r="D20" s="269">
        <f>SUM(D15:D19)</f>
        <v>0</v>
      </c>
      <c r="E20" s="300">
        <f>SUM(E15:E19)</f>
        <v>0</v>
      </c>
      <c r="F20" s="268">
        <f>SUM(F15:F19)</f>
        <v>0</v>
      </c>
      <c r="G20" s="266">
        <f>SUM(G15:G19)</f>
        <v>0</v>
      </c>
      <c r="H20" s="306"/>
      <c r="I20" s="266">
        <f>SUM(I15:I19)</f>
        <v>0</v>
      </c>
      <c r="J20" s="306"/>
      <c r="K20" s="266">
        <f>SUM(K15:K19)</f>
        <v>0</v>
      </c>
      <c r="L20" s="269">
        <f>SUM(L15:L19)</f>
        <v>0</v>
      </c>
      <c r="M20" s="1230">
        <v>8</v>
      </c>
      <c r="N20" s="17"/>
    </row>
    <row r="21" spans="1:14">
      <c r="A21" s="1328">
        <v>9</v>
      </c>
      <c r="B21" s="514" t="s">
        <v>2314</v>
      </c>
      <c r="C21" s="1356"/>
      <c r="D21" s="1357"/>
      <c r="E21" s="1358"/>
      <c r="F21" s="1359"/>
      <c r="G21" s="1357"/>
      <c r="H21" s="1360"/>
      <c r="I21" s="1357"/>
      <c r="J21" s="1360"/>
      <c r="K21" s="1357"/>
      <c r="L21" s="1361" t="s">
        <v>1904</v>
      </c>
      <c r="M21" s="1230">
        <v>9</v>
      </c>
      <c r="N21" s="17"/>
    </row>
    <row r="22" spans="1:14">
      <c r="A22" s="1328">
        <v>10</v>
      </c>
      <c r="B22" s="514" t="s">
        <v>2380</v>
      </c>
      <c r="C22" s="266"/>
      <c r="D22" s="269"/>
      <c r="E22" s="300"/>
      <c r="F22" s="268"/>
      <c r="G22" s="266"/>
      <c r="H22" s="306"/>
      <c r="I22" s="266"/>
      <c r="J22" s="306"/>
      <c r="K22" s="266"/>
      <c r="L22" s="269">
        <f>C22+D22-E22+F22-G22-I22+K22</f>
        <v>0</v>
      </c>
      <c r="M22" s="1230">
        <v>10</v>
      </c>
      <c r="N22" s="17"/>
    </row>
    <row r="23" spans="1:14">
      <c r="A23" s="1328">
        <v>11</v>
      </c>
      <c r="B23" s="514" t="s">
        <v>2315</v>
      </c>
      <c r="C23" s="273"/>
      <c r="D23" s="272"/>
      <c r="E23" s="303"/>
      <c r="F23" s="271"/>
      <c r="G23" s="273"/>
      <c r="H23" s="306"/>
      <c r="I23" s="273"/>
      <c r="J23" s="306"/>
      <c r="K23" s="273"/>
      <c r="L23" s="272">
        <f>C23+D23-E23+F23-G23-I23+K23</f>
        <v>0</v>
      </c>
      <c r="M23" s="1230">
        <v>11</v>
      </c>
      <c r="N23" s="17"/>
    </row>
    <row r="24" spans="1:14">
      <c r="A24" s="1328">
        <v>12</v>
      </c>
      <c r="B24" s="514" t="s">
        <v>2312</v>
      </c>
      <c r="C24" s="368"/>
      <c r="D24" s="518"/>
      <c r="E24" s="322"/>
      <c r="F24" s="107"/>
      <c r="G24" s="368"/>
      <c r="H24" s="85"/>
      <c r="I24" s="368"/>
      <c r="J24" s="85"/>
      <c r="K24" s="368"/>
      <c r="L24" s="518">
        <f>C24+D24-E24+F24-G24-I24+K24</f>
        <v>0</v>
      </c>
      <c r="M24" s="1230">
        <v>12</v>
      </c>
      <c r="N24" s="17"/>
    </row>
    <row r="25" spans="1:14">
      <c r="A25" s="1328">
        <v>13</v>
      </c>
      <c r="B25" s="514" t="s">
        <v>1155</v>
      </c>
      <c r="C25" s="368"/>
      <c r="D25" s="518"/>
      <c r="E25" s="322"/>
      <c r="F25" s="107"/>
      <c r="G25" s="368"/>
      <c r="H25" s="85"/>
      <c r="I25" s="368"/>
      <c r="J25" s="85"/>
      <c r="K25" s="368"/>
      <c r="L25" s="518">
        <f>C25+D25-E25+F25-G25-I25+K25</f>
        <v>0</v>
      </c>
      <c r="M25" s="1230">
        <v>13</v>
      </c>
      <c r="N25" s="17"/>
    </row>
    <row r="26" spans="1:14">
      <c r="A26" s="1328">
        <v>14</v>
      </c>
      <c r="B26" s="514" t="s">
        <v>1155</v>
      </c>
      <c r="C26" s="368"/>
      <c r="D26" s="518"/>
      <c r="E26" s="322"/>
      <c r="F26" s="107"/>
      <c r="G26" s="368"/>
      <c r="H26" s="85"/>
      <c r="I26" s="368"/>
      <c r="J26" s="85"/>
      <c r="K26" s="368"/>
      <c r="L26" s="518">
        <f>C26+D26-E26+F26-G26-I26+K26</f>
        <v>0</v>
      </c>
      <c r="M26" s="1230">
        <v>14</v>
      </c>
      <c r="N26" s="17"/>
    </row>
    <row r="27" spans="1:14">
      <c r="A27" s="1328">
        <v>15</v>
      </c>
      <c r="B27" s="514" t="s">
        <v>3955</v>
      </c>
      <c r="C27" s="368">
        <f>SUM(C22:C26)</f>
        <v>0</v>
      </c>
      <c r="D27" s="518">
        <f>SUM(D22:D26)</f>
        <v>0</v>
      </c>
      <c r="E27" s="322">
        <f>SUM(E22:E26)</f>
        <v>0</v>
      </c>
      <c r="F27" s="107">
        <f>SUM(F22:F26)</f>
        <v>0</v>
      </c>
      <c r="G27" s="368">
        <f>SUM(G22:G26)</f>
        <v>0</v>
      </c>
      <c r="H27" s="85"/>
      <c r="I27" s="368">
        <f>SUM(I22:I26)</f>
        <v>0</v>
      </c>
      <c r="J27" s="85"/>
      <c r="K27" s="368">
        <f>SUM(K22:K26)</f>
        <v>0</v>
      </c>
      <c r="L27" s="518">
        <f>SUM(L22:L26)</f>
        <v>0</v>
      </c>
      <c r="M27" s="1230">
        <v>15</v>
      </c>
      <c r="N27" s="17"/>
    </row>
    <row r="28" spans="1:14">
      <c r="A28" s="1328">
        <v>16</v>
      </c>
      <c r="B28" s="514" t="s">
        <v>3956</v>
      </c>
      <c r="C28" s="368"/>
      <c r="D28" s="518"/>
      <c r="E28" s="322"/>
      <c r="F28" s="107"/>
      <c r="G28" s="368"/>
      <c r="H28" s="85"/>
      <c r="I28" s="368"/>
      <c r="J28" s="85"/>
      <c r="K28" s="368"/>
      <c r="L28" s="518">
        <f>C28+D28-E28+F28-G28-I28+K28</f>
        <v>0</v>
      </c>
      <c r="M28" s="1230">
        <v>16</v>
      </c>
      <c r="N28" s="17"/>
    </row>
    <row r="29" spans="1:14">
      <c r="A29" s="1328">
        <v>17</v>
      </c>
      <c r="B29" s="514" t="s">
        <v>3957</v>
      </c>
      <c r="C29" s="266">
        <f>C20+C27+C28</f>
        <v>0</v>
      </c>
      <c r="D29" s="269">
        <f>D20+D27+D28</f>
        <v>0</v>
      </c>
      <c r="E29" s="300">
        <f>E20+E27+E28</f>
        <v>0</v>
      </c>
      <c r="F29" s="268">
        <f>F20+F27+F28</f>
        <v>0</v>
      </c>
      <c r="G29" s="266">
        <f>G20+G27+G28</f>
        <v>0</v>
      </c>
      <c r="H29" s="306"/>
      <c r="I29" s="266">
        <f>I20+I27+I28</f>
        <v>0</v>
      </c>
      <c r="J29" s="306"/>
      <c r="K29" s="266">
        <f>K20+K27+K28</f>
        <v>0</v>
      </c>
      <c r="L29" s="269">
        <f>L20+L27+L28</f>
        <v>0</v>
      </c>
      <c r="M29" s="1230">
        <v>17</v>
      </c>
      <c r="N29" s="17"/>
    </row>
    <row r="30" spans="1:14">
      <c r="A30" s="1219" t="s">
        <v>1904</v>
      </c>
      <c r="C30" s="1362"/>
      <c r="D30" s="1363"/>
      <c r="E30" s="1364"/>
      <c r="F30" s="1365"/>
      <c r="G30" s="1363"/>
      <c r="H30" s="1366"/>
      <c r="I30" s="1363"/>
      <c r="J30" s="1366"/>
      <c r="K30" s="1363"/>
      <c r="L30" s="1367"/>
      <c r="M30" s="1222" t="s">
        <v>1904</v>
      </c>
      <c r="N30" s="17"/>
    </row>
    <row r="31" spans="1:14">
      <c r="A31" s="1328">
        <v>18</v>
      </c>
      <c r="B31" s="514" t="s">
        <v>3958</v>
      </c>
      <c r="C31" s="1350"/>
      <c r="D31" s="1351"/>
      <c r="E31" s="1352"/>
      <c r="F31" s="1353"/>
      <c r="G31" s="1351"/>
      <c r="H31" s="1368"/>
      <c r="I31" s="1351"/>
      <c r="J31" s="1368"/>
      <c r="K31" s="1351"/>
      <c r="L31" s="1355" t="s">
        <v>1904</v>
      </c>
      <c r="M31" s="1230">
        <v>18</v>
      </c>
      <c r="N31" s="17"/>
    </row>
    <row r="32" spans="1:14">
      <c r="A32" s="1328">
        <v>19</v>
      </c>
      <c r="B32" s="514" t="s">
        <v>3959</v>
      </c>
      <c r="C32" s="266"/>
      <c r="D32" s="269"/>
      <c r="E32" s="300"/>
      <c r="F32" s="268"/>
      <c r="G32" s="266"/>
      <c r="H32" s="306"/>
      <c r="I32" s="266"/>
      <c r="J32" s="306"/>
      <c r="K32" s="266"/>
      <c r="L32" s="269">
        <f>C32+D32-E32+F32-G32-I32+K32</f>
        <v>0</v>
      </c>
      <c r="M32" s="1230">
        <v>19</v>
      </c>
      <c r="N32" s="17"/>
    </row>
    <row r="33" spans="1:14">
      <c r="A33" s="1328">
        <v>20</v>
      </c>
      <c r="B33" s="514" t="s">
        <v>3960</v>
      </c>
      <c r="C33" s="273"/>
      <c r="D33" s="272"/>
      <c r="E33" s="303"/>
      <c r="F33" s="271"/>
      <c r="G33" s="273"/>
      <c r="H33" s="306"/>
      <c r="I33" s="273"/>
      <c r="J33" s="306"/>
      <c r="K33" s="273"/>
      <c r="L33" s="272">
        <f>C33+D33-E33+F33-G33-I33+K33</f>
        <v>0</v>
      </c>
      <c r="M33" s="1230">
        <v>20</v>
      </c>
      <c r="N33" s="17"/>
    </row>
    <row r="34" spans="1:14">
      <c r="A34" s="1328">
        <v>21</v>
      </c>
      <c r="B34" s="514" t="s">
        <v>3961</v>
      </c>
      <c r="C34" s="266"/>
      <c r="D34" s="269"/>
      <c r="E34" s="300"/>
      <c r="F34" s="268"/>
      <c r="G34" s="266"/>
      <c r="H34" s="306"/>
      <c r="I34" s="266"/>
      <c r="J34" s="306"/>
      <c r="K34" s="266"/>
      <c r="L34" s="269">
        <f>C34+D34-E34+F34-G34-I34+K34</f>
        <v>0</v>
      </c>
      <c r="M34" s="1230">
        <v>21</v>
      </c>
      <c r="N34" s="17"/>
    </row>
    <row r="35" spans="1:14">
      <c r="A35" s="900"/>
      <c r="B35" s="12" t="s">
        <v>3962</v>
      </c>
      <c r="C35" s="12"/>
      <c r="D35" s="12"/>
      <c r="E35" s="912"/>
      <c r="F35" s="1313" t="s">
        <v>3963</v>
      </c>
      <c r="G35" s="12"/>
      <c r="H35" s="12"/>
      <c r="I35" s="12"/>
      <c r="J35" s="12"/>
      <c r="K35" s="12"/>
      <c r="L35" s="12"/>
      <c r="M35" s="912"/>
      <c r="N35" s="17"/>
    </row>
    <row r="36" spans="1:14">
      <c r="A36" s="900"/>
      <c r="E36" s="1210"/>
      <c r="F36" s="900"/>
      <c r="M36" s="1210"/>
      <c r="N36" s="17"/>
    </row>
    <row r="37" spans="1:14">
      <c r="A37" s="900"/>
      <c r="E37" s="1210"/>
      <c r="F37" s="900"/>
      <c r="M37" s="1210"/>
      <c r="N37" s="17"/>
    </row>
    <row r="38" spans="1:14">
      <c r="A38" s="900"/>
      <c r="E38" s="1210"/>
      <c r="F38" s="900"/>
      <c r="M38" s="1210"/>
      <c r="N38" s="17"/>
    </row>
    <row r="39" spans="1:14">
      <c r="A39" s="900"/>
      <c r="E39" s="1210"/>
      <c r="F39" s="900"/>
      <c r="M39" s="1210"/>
      <c r="N39" s="17"/>
    </row>
    <row r="40" spans="1:14">
      <c r="A40" s="900"/>
      <c r="E40" s="1210"/>
      <c r="F40" s="900"/>
      <c r="M40" s="1210"/>
      <c r="N40" s="17"/>
    </row>
    <row r="41" spans="1:14">
      <c r="A41" s="900"/>
      <c r="E41" s="1210"/>
      <c r="F41" s="900"/>
      <c r="M41" s="1210"/>
      <c r="N41" s="17"/>
    </row>
    <row r="42" spans="1:14">
      <c r="A42" s="900"/>
      <c r="E42" s="1210"/>
      <c r="F42" s="900"/>
      <c r="M42" s="1210"/>
      <c r="N42" s="17"/>
    </row>
    <row r="43" spans="1:14">
      <c r="A43" s="900"/>
      <c r="E43" s="1210"/>
      <c r="F43" s="900"/>
      <c r="M43" s="1210"/>
      <c r="N43" s="17"/>
    </row>
    <row r="44" spans="1:14">
      <c r="A44" s="900"/>
      <c r="E44" s="1210"/>
      <c r="F44" s="900"/>
      <c r="M44" s="1210"/>
      <c r="N44" s="17"/>
    </row>
    <row r="45" spans="1:14">
      <c r="A45" s="900"/>
      <c r="E45" s="1210"/>
      <c r="F45" s="900"/>
      <c r="M45" s="1210"/>
      <c r="N45" s="17"/>
    </row>
    <row r="46" spans="1:14">
      <c r="A46" s="900"/>
      <c r="E46" s="1210"/>
      <c r="F46" s="900"/>
      <c r="M46" s="1210"/>
      <c r="N46" s="17"/>
    </row>
    <row r="47" spans="1:14">
      <c r="A47" s="900"/>
      <c r="E47" s="1210"/>
      <c r="F47" s="900"/>
      <c r="M47" s="1210"/>
      <c r="N47" s="17"/>
    </row>
    <row r="48" spans="1:14">
      <c r="A48" s="900"/>
      <c r="E48" s="1210"/>
      <c r="F48" s="900"/>
      <c r="M48" s="1210"/>
      <c r="N48" s="17"/>
    </row>
    <row r="49" spans="1:14">
      <c r="A49" s="900"/>
      <c r="E49" s="1210"/>
      <c r="F49" s="900"/>
      <c r="M49" s="1210"/>
      <c r="N49" s="17"/>
    </row>
    <row r="50" spans="1:14">
      <c r="A50" s="900"/>
      <c r="E50" s="1210"/>
      <c r="F50" s="900"/>
      <c r="M50" s="1210"/>
      <c r="N50" s="17"/>
    </row>
    <row r="51" spans="1:14">
      <c r="A51" s="900" t="s">
        <v>3964</v>
      </c>
      <c r="D51" s="9" t="s">
        <v>3964</v>
      </c>
      <c r="E51" s="1210"/>
      <c r="F51" s="900"/>
      <c r="M51" s="1210"/>
      <c r="N51" s="17"/>
    </row>
    <row r="52" spans="1:14">
      <c r="A52" s="900"/>
      <c r="E52" s="1210"/>
      <c r="F52" s="900"/>
      <c r="M52" s="1210"/>
      <c r="N52" s="17"/>
    </row>
    <row r="53" spans="1:14">
      <c r="A53" s="900"/>
      <c r="E53" s="1210"/>
      <c r="F53" s="900"/>
      <c r="M53" s="1210"/>
      <c r="N53" s="17"/>
    </row>
    <row r="54" spans="1:14" ht="15.75" thickBot="1">
      <c r="A54" s="916"/>
      <c r="B54" s="917"/>
      <c r="C54" s="917"/>
      <c r="D54" s="917"/>
      <c r="E54" s="1231"/>
      <c r="F54" s="916"/>
      <c r="G54" s="917"/>
      <c r="H54" s="917"/>
      <c r="I54" s="917"/>
      <c r="J54" s="917"/>
      <c r="K54" s="917"/>
      <c r="L54" s="917"/>
      <c r="M54" s="1231"/>
      <c r="N54" s="17"/>
    </row>
    <row r="55" spans="1:14">
      <c r="A55" s="9" t="s">
        <v>3965</v>
      </c>
      <c r="B55" s="12"/>
      <c r="D55" s="12"/>
      <c r="E55" s="12"/>
      <c r="F55" s="9" t="s">
        <v>3965</v>
      </c>
      <c r="G55" s="12"/>
      <c r="H55" s="12"/>
      <c r="J55" s="12"/>
      <c r="K55" s="12"/>
      <c r="L55" s="12"/>
      <c r="M55" s="12"/>
      <c r="N55" s="17"/>
    </row>
    <row r="56" spans="1:14">
      <c r="A56" s="12" t="s">
        <v>3966</v>
      </c>
      <c r="B56" s="12"/>
      <c r="C56" s="12"/>
      <c r="D56" s="12"/>
      <c r="E56" s="12"/>
      <c r="F56" s="12" t="s">
        <v>3967</v>
      </c>
      <c r="G56" s="12"/>
      <c r="H56" s="12"/>
      <c r="I56" s="12"/>
      <c r="J56" s="12"/>
      <c r="K56" s="12"/>
      <c r="L56" s="12"/>
      <c r="M56" s="12"/>
      <c r="N56" s="17"/>
    </row>
    <row r="57" spans="1:14">
      <c r="N57" s="17"/>
    </row>
    <row r="58" spans="1:14" ht="15.75">
      <c r="A58" s="1209" t="s">
        <v>466</v>
      </c>
      <c r="B58" s="12"/>
      <c r="C58" s="12"/>
      <c r="D58" s="12"/>
      <c r="E58" s="12"/>
      <c r="N58" s="17"/>
    </row>
    <row r="59" spans="1:14">
      <c r="N59" s="17"/>
    </row>
    <row r="60" spans="1:14" ht="15.75" thickBot="1">
      <c r="A60" s="9" t="str">
        <f>'Data Sheet'!$C$22</f>
        <v>Please fill in the following:</v>
      </c>
      <c r="D60" s="1205">
        <f>'Data Sheet'!$C$37</f>
        <v>0</v>
      </c>
      <c r="E60" s="9">
        <f>'Data Sheet'!$C$35</f>
        <v>0</v>
      </c>
      <c r="F60" s="9" t="str">
        <f>'Data Sheet'!$C$22</f>
        <v>Please fill in the following:</v>
      </c>
      <c r="J60" s="1205">
        <f>'Data Sheet'!$C$37</f>
        <v>0</v>
      </c>
      <c r="L60" s="9">
        <f>'Data Sheet'!$C$35</f>
        <v>0</v>
      </c>
      <c r="N60" s="17"/>
    </row>
    <row r="61" spans="1:14">
      <c r="A61" s="896"/>
      <c r="B61" s="899"/>
      <c r="C61" s="899"/>
      <c r="D61" s="899"/>
      <c r="E61" s="1207"/>
      <c r="F61" s="896"/>
      <c r="G61" s="899"/>
      <c r="H61" s="899"/>
      <c r="I61" s="899"/>
      <c r="J61" s="899"/>
      <c r="K61" s="899"/>
      <c r="L61" s="899"/>
      <c r="M61" s="1207"/>
      <c r="N61" s="17"/>
    </row>
    <row r="62" spans="1:14">
      <c r="A62" s="1313" t="s">
        <v>2361</v>
      </c>
      <c r="B62" s="12"/>
      <c r="C62" s="12"/>
      <c r="D62" s="12"/>
      <c r="E62" s="912"/>
      <c r="F62" s="1313" t="s">
        <v>2362</v>
      </c>
      <c r="G62" s="12"/>
      <c r="H62" s="12"/>
      <c r="I62" s="12"/>
      <c r="J62" s="12"/>
      <c r="K62" s="12"/>
      <c r="L62" s="12"/>
      <c r="M62" s="912"/>
    </row>
    <row r="63" spans="1:14">
      <c r="A63" s="906"/>
      <c r="B63" s="907"/>
      <c r="C63" s="907"/>
      <c r="D63" s="907"/>
      <c r="E63" s="908"/>
      <c r="F63" s="906"/>
      <c r="G63" s="907"/>
      <c r="H63" s="907"/>
      <c r="I63" s="907"/>
      <c r="J63" s="907"/>
      <c r="K63" s="907"/>
      <c r="L63" s="907"/>
      <c r="M63" s="908"/>
    </row>
    <row r="64" spans="1:14">
      <c r="A64" s="502"/>
      <c r="B64" s="102"/>
      <c r="C64" s="102"/>
      <c r="D64" s="503"/>
      <c r="E64" s="504"/>
      <c r="F64" s="505"/>
      <c r="G64" s="503"/>
      <c r="H64" s="503"/>
      <c r="I64" s="503"/>
      <c r="J64" s="503"/>
      <c r="K64" s="503"/>
      <c r="L64" s="102"/>
      <c r="M64" s="506"/>
    </row>
    <row r="65" spans="1:13">
      <c r="A65" s="502"/>
      <c r="B65" s="102"/>
      <c r="C65" s="102"/>
      <c r="D65" s="102"/>
      <c r="E65" s="507"/>
      <c r="F65" s="508"/>
      <c r="G65" s="102"/>
      <c r="H65" s="509"/>
      <c r="I65" s="102"/>
      <c r="J65" s="102"/>
      <c r="K65" s="102"/>
      <c r="L65" s="102"/>
      <c r="M65" s="506"/>
    </row>
    <row r="66" spans="1:13">
      <c r="A66" s="502"/>
      <c r="B66" s="102"/>
      <c r="C66" s="102"/>
      <c r="D66" s="102"/>
      <c r="E66" s="507"/>
      <c r="F66" s="508"/>
      <c r="G66" s="102"/>
      <c r="H66" s="102"/>
      <c r="I66" s="102"/>
      <c r="J66" s="102"/>
      <c r="K66" s="102"/>
      <c r="L66" s="102"/>
      <c r="M66" s="506"/>
    </row>
    <row r="67" spans="1:13">
      <c r="A67" s="502"/>
      <c r="B67" s="102"/>
      <c r="C67" s="102"/>
      <c r="D67" s="102"/>
      <c r="E67" s="507"/>
      <c r="F67" s="508"/>
      <c r="G67" s="102"/>
      <c r="H67" s="503"/>
      <c r="I67" s="102"/>
      <c r="J67" s="503"/>
      <c r="K67" s="102"/>
      <c r="L67" s="102"/>
      <c r="M67" s="506"/>
    </row>
    <row r="68" spans="1:13">
      <c r="A68" s="502"/>
      <c r="B68" s="102"/>
      <c r="C68" s="102"/>
      <c r="D68" s="102"/>
      <c r="E68" s="507"/>
      <c r="F68" s="508"/>
      <c r="G68" s="102"/>
      <c r="H68" s="102"/>
      <c r="I68" s="102"/>
      <c r="J68" s="102"/>
      <c r="K68" s="102"/>
      <c r="L68" s="102"/>
      <c r="M68" s="506"/>
    </row>
    <row r="69" spans="1:13">
      <c r="A69" s="502"/>
      <c r="B69" s="102"/>
      <c r="C69" s="102"/>
      <c r="D69" s="102"/>
      <c r="E69" s="507"/>
      <c r="F69" s="508"/>
      <c r="G69" s="102"/>
      <c r="H69" s="102"/>
      <c r="I69" s="102"/>
      <c r="J69" s="102"/>
      <c r="K69" s="102"/>
      <c r="L69" s="102"/>
      <c r="M69" s="506"/>
    </row>
    <row r="70" spans="1:13">
      <c r="A70" s="502"/>
      <c r="B70" s="102"/>
      <c r="C70" s="102"/>
      <c r="D70" s="102"/>
      <c r="E70" s="507"/>
      <c r="F70" s="508"/>
      <c r="G70" s="102"/>
      <c r="H70" s="102"/>
      <c r="I70" s="102"/>
      <c r="J70" s="102"/>
      <c r="K70" s="102"/>
      <c r="L70" s="102"/>
      <c r="M70" s="506"/>
    </row>
    <row r="71" spans="1:13">
      <c r="A71" s="502"/>
      <c r="B71" s="102"/>
      <c r="C71" s="102"/>
      <c r="D71" s="102"/>
      <c r="E71" s="507"/>
      <c r="F71" s="508"/>
      <c r="G71" s="102"/>
      <c r="H71" s="102"/>
      <c r="I71" s="102"/>
      <c r="J71" s="102"/>
      <c r="K71" s="102"/>
      <c r="L71" s="102"/>
      <c r="M71" s="506"/>
    </row>
    <row r="72" spans="1:13">
      <c r="A72" s="502"/>
      <c r="B72" s="102"/>
      <c r="C72" s="102"/>
      <c r="D72" s="102"/>
      <c r="E72" s="507"/>
      <c r="F72" s="508"/>
      <c r="G72" s="102"/>
      <c r="H72" s="102"/>
      <c r="I72" s="102"/>
      <c r="J72" s="102"/>
      <c r="K72" s="102"/>
      <c r="L72" s="102"/>
      <c r="M72" s="506"/>
    </row>
    <row r="73" spans="1:13">
      <c r="A73" s="502"/>
      <c r="B73" s="102"/>
      <c r="C73" s="102"/>
      <c r="D73" s="102"/>
      <c r="E73" s="507"/>
      <c r="F73" s="508"/>
      <c r="G73" s="102"/>
      <c r="H73" s="102"/>
      <c r="I73" s="102"/>
      <c r="J73" s="102"/>
      <c r="K73" s="102"/>
      <c r="L73" s="102"/>
      <c r="M73" s="506"/>
    </row>
    <row r="74" spans="1:13">
      <c r="A74" s="502"/>
      <c r="B74" s="102"/>
      <c r="C74" s="102"/>
      <c r="D74" s="102"/>
      <c r="E74" s="507"/>
      <c r="F74" s="508"/>
      <c r="G74" s="102"/>
      <c r="H74" s="102"/>
      <c r="I74" s="102"/>
      <c r="J74" s="102"/>
      <c r="K74" s="102"/>
      <c r="L74" s="102"/>
      <c r="M74" s="506"/>
    </row>
    <row r="75" spans="1:13">
      <c r="A75" s="502"/>
      <c r="B75" s="102"/>
      <c r="C75" s="102"/>
      <c r="D75" s="102"/>
      <c r="E75" s="507"/>
      <c r="F75" s="508"/>
      <c r="G75" s="102"/>
      <c r="H75" s="102"/>
      <c r="I75" s="102"/>
      <c r="J75" s="102"/>
      <c r="K75" s="102"/>
      <c r="L75" s="102"/>
      <c r="M75" s="506"/>
    </row>
    <row r="76" spans="1:13">
      <c r="A76" s="502"/>
      <c r="B76" s="102"/>
      <c r="C76" s="102"/>
      <c r="D76" s="102"/>
      <c r="E76" s="507"/>
      <c r="F76" s="508"/>
      <c r="G76" s="102"/>
      <c r="H76" s="102"/>
      <c r="I76" s="102"/>
      <c r="J76" s="102"/>
      <c r="K76" s="102"/>
      <c r="L76" s="102"/>
      <c r="M76" s="506"/>
    </row>
    <row r="77" spans="1:13">
      <c r="A77" s="502"/>
      <c r="B77" s="102"/>
      <c r="C77" s="102"/>
      <c r="D77" s="102"/>
      <c r="E77" s="507"/>
      <c r="F77" s="508"/>
      <c r="G77" s="102"/>
      <c r="H77" s="102"/>
      <c r="I77" s="102"/>
      <c r="J77" s="102"/>
      <c r="K77" s="102"/>
      <c r="L77" s="102"/>
      <c r="M77" s="506"/>
    </row>
    <row r="78" spans="1:13">
      <c r="A78" s="502"/>
      <c r="B78" s="102"/>
      <c r="C78" s="102"/>
      <c r="D78" s="102"/>
      <c r="E78" s="507"/>
      <c r="F78" s="508"/>
      <c r="G78" s="102"/>
      <c r="H78" s="102"/>
      <c r="I78" s="102"/>
      <c r="J78" s="102"/>
      <c r="K78" s="102"/>
      <c r="L78" s="102"/>
      <c r="M78" s="506"/>
    </row>
    <row r="79" spans="1:13">
      <c r="A79" s="502"/>
      <c r="B79" s="102"/>
      <c r="C79" s="102"/>
      <c r="D79" s="102"/>
      <c r="E79" s="507"/>
      <c r="F79" s="508"/>
      <c r="G79" s="102"/>
      <c r="H79" s="102"/>
      <c r="I79" s="102"/>
      <c r="J79" s="102"/>
      <c r="K79" s="102"/>
      <c r="L79" s="102"/>
      <c r="M79" s="506"/>
    </row>
    <row r="80" spans="1:13">
      <c r="A80" s="502"/>
      <c r="B80" s="102"/>
      <c r="C80" s="102"/>
      <c r="D80" s="102"/>
      <c r="E80" s="507"/>
      <c r="F80" s="508"/>
      <c r="G80" s="102"/>
      <c r="H80" s="102"/>
      <c r="I80" s="102"/>
      <c r="J80" s="102"/>
      <c r="K80" s="102"/>
      <c r="L80" s="102"/>
      <c r="M80" s="506"/>
    </row>
    <row r="81" spans="1:13">
      <c r="A81" s="502"/>
      <c r="B81" s="102"/>
      <c r="C81" s="102"/>
      <c r="D81" s="102"/>
      <c r="E81" s="507"/>
      <c r="F81" s="508"/>
      <c r="G81" s="102"/>
      <c r="H81" s="102"/>
      <c r="I81" s="102"/>
      <c r="J81" s="102"/>
      <c r="K81" s="102"/>
      <c r="L81" s="102"/>
      <c r="M81" s="506"/>
    </row>
    <row r="82" spans="1:13">
      <c r="A82" s="502"/>
      <c r="B82" s="102"/>
      <c r="C82" s="102"/>
      <c r="D82" s="102"/>
      <c r="E82" s="507"/>
      <c r="F82" s="508"/>
      <c r="G82" s="102"/>
      <c r="H82" s="102"/>
      <c r="I82" s="102"/>
      <c r="J82" s="102"/>
      <c r="K82" s="102"/>
      <c r="L82" s="102"/>
      <c r="M82" s="506"/>
    </row>
    <row r="83" spans="1:13">
      <c r="A83" s="502"/>
      <c r="B83" s="102"/>
      <c r="C83" s="102"/>
      <c r="D83" s="102"/>
      <c r="E83" s="507"/>
      <c r="F83" s="508"/>
      <c r="G83" s="102"/>
      <c r="H83" s="102"/>
      <c r="I83" s="102"/>
      <c r="J83" s="102"/>
      <c r="K83" s="102"/>
      <c r="L83" s="102"/>
      <c r="M83" s="506"/>
    </row>
    <row r="84" spans="1:13">
      <c r="A84" s="502"/>
      <c r="B84" s="102"/>
      <c r="C84" s="102"/>
      <c r="D84" s="102"/>
      <c r="E84" s="507"/>
      <c r="F84" s="508"/>
      <c r="G84" s="102"/>
      <c r="H84" s="102"/>
      <c r="I84" s="102"/>
      <c r="J84" s="102"/>
      <c r="K84" s="102"/>
      <c r="L84" s="102"/>
      <c r="M84" s="506"/>
    </row>
    <row r="85" spans="1:13">
      <c r="A85" s="502"/>
      <c r="B85" s="102"/>
      <c r="C85" s="102"/>
      <c r="D85" s="102"/>
      <c r="E85" s="507"/>
      <c r="F85" s="508"/>
      <c r="G85" s="102"/>
      <c r="H85" s="102"/>
      <c r="I85" s="102"/>
      <c r="J85" s="102"/>
      <c r="K85" s="102"/>
      <c r="L85" s="102"/>
      <c r="M85" s="506"/>
    </row>
    <row r="86" spans="1:13">
      <c r="A86" s="502"/>
      <c r="B86" s="102"/>
      <c r="C86" s="102"/>
      <c r="D86" s="102"/>
      <c r="E86" s="507"/>
      <c r="F86" s="508"/>
      <c r="G86" s="102"/>
      <c r="H86" s="102"/>
      <c r="I86" s="102"/>
      <c r="J86" s="102"/>
      <c r="K86" s="102"/>
      <c r="L86" s="102"/>
      <c r="M86" s="506"/>
    </row>
    <row r="87" spans="1:13">
      <c r="A87" s="502"/>
      <c r="B87" s="102"/>
      <c r="C87" s="102"/>
      <c r="D87" s="102"/>
      <c r="E87" s="507"/>
      <c r="F87" s="508"/>
      <c r="G87" s="102"/>
      <c r="H87" s="102"/>
      <c r="I87" s="102"/>
      <c r="J87" s="102"/>
      <c r="K87" s="102"/>
      <c r="L87" s="102"/>
      <c r="M87" s="506"/>
    </row>
    <row r="88" spans="1:13">
      <c r="A88" s="502"/>
      <c r="B88" s="102"/>
      <c r="C88" s="102"/>
      <c r="D88" s="102"/>
      <c r="E88" s="507"/>
      <c r="F88" s="508"/>
      <c r="G88" s="102"/>
      <c r="H88" s="102"/>
      <c r="I88" s="102"/>
      <c r="J88" s="102"/>
      <c r="K88" s="102"/>
      <c r="L88" s="102"/>
      <c r="M88" s="506"/>
    </row>
    <row r="89" spans="1:13">
      <c r="A89" s="502"/>
      <c r="B89" s="102"/>
      <c r="C89" s="102"/>
      <c r="D89" s="102"/>
      <c r="E89" s="507"/>
      <c r="F89" s="508"/>
      <c r="G89" s="102"/>
      <c r="H89" s="102"/>
      <c r="I89" s="102"/>
      <c r="J89" s="102"/>
      <c r="K89" s="102"/>
      <c r="L89" s="102"/>
      <c r="M89" s="506"/>
    </row>
    <row r="90" spans="1:13">
      <c r="A90" s="502"/>
      <c r="B90" s="102"/>
      <c r="C90" s="102"/>
      <c r="D90" s="102"/>
      <c r="E90" s="507"/>
      <c r="F90" s="508"/>
      <c r="G90" s="102"/>
      <c r="H90" s="102"/>
      <c r="I90" s="102"/>
      <c r="J90" s="102"/>
      <c r="K90" s="102"/>
      <c r="L90" s="102"/>
      <c r="M90" s="506"/>
    </row>
    <row r="91" spans="1:13">
      <c r="A91" s="502"/>
      <c r="B91" s="102"/>
      <c r="C91" s="102"/>
      <c r="D91" s="102"/>
      <c r="E91" s="507"/>
      <c r="F91" s="508"/>
      <c r="G91" s="102"/>
      <c r="H91" s="102"/>
      <c r="I91" s="102"/>
      <c r="J91" s="102"/>
      <c r="K91" s="102"/>
      <c r="L91" s="102"/>
      <c r="M91" s="506"/>
    </row>
    <row r="92" spans="1:13">
      <c r="A92" s="502"/>
      <c r="B92" s="102"/>
      <c r="C92" s="102"/>
      <c r="D92" s="102"/>
      <c r="E92" s="507"/>
      <c r="F92" s="508"/>
      <c r="G92" s="102"/>
      <c r="H92" s="102"/>
      <c r="I92" s="102"/>
      <c r="J92" s="102"/>
      <c r="K92" s="102"/>
      <c r="L92" s="102"/>
      <c r="M92" s="506"/>
    </row>
    <row r="93" spans="1:13">
      <c r="A93" s="502"/>
      <c r="B93" s="102"/>
      <c r="C93" s="102"/>
      <c r="D93" s="102"/>
      <c r="E93" s="507"/>
      <c r="F93" s="508"/>
      <c r="G93" s="102"/>
      <c r="H93" s="102"/>
      <c r="I93" s="102"/>
      <c r="J93" s="102"/>
      <c r="K93" s="102"/>
      <c r="L93" s="102"/>
      <c r="M93" s="506"/>
    </row>
    <row r="94" spans="1:13">
      <c r="A94" s="502"/>
      <c r="B94" s="102"/>
      <c r="C94" s="102"/>
      <c r="D94" s="102"/>
      <c r="E94" s="507"/>
      <c r="F94" s="508"/>
      <c r="G94" s="102"/>
      <c r="H94" s="102"/>
      <c r="I94" s="102"/>
      <c r="J94" s="102"/>
      <c r="K94" s="102"/>
      <c r="L94" s="102"/>
      <c r="M94" s="506"/>
    </row>
    <row r="95" spans="1:13">
      <c r="A95" s="502"/>
      <c r="B95" s="102"/>
      <c r="C95" s="102"/>
      <c r="D95" s="102"/>
      <c r="E95" s="507"/>
      <c r="F95" s="508"/>
      <c r="G95" s="102"/>
      <c r="H95" s="102"/>
      <c r="I95" s="102"/>
      <c r="J95" s="102"/>
      <c r="K95" s="102"/>
      <c r="L95" s="102"/>
      <c r="M95" s="506"/>
    </row>
    <row r="96" spans="1:13">
      <c r="A96" s="502"/>
      <c r="B96" s="102"/>
      <c r="C96" s="102"/>
      <c r="D96" s="102"/>
      <c r="E96" s="507"/>
      <c r="F96" s="508"/>
      <c r="G96" s="102"/>
      <c r="H96" s="102"/>
      <c r="I96" s="102"/>
      <c r="J96" s="102"/>
      <c r="K96" s="102"/>
      <c r="L96" s="102"/>
      <c r="M96" s="506"/>
    </row>
    <row r="97" spans="1:13">
      <c r="A97" s="502"/>
      <c r="B97" s="102"/>
      <c r="C97" s="102"/>
      <c r="D97" s="102"/>
      <c r="E97" s="507"/>
      <c r="F97" s="508"/>
      <c r="G97" s="102"/>
      <c r="H97" s="102"/>
      <c r="I97" s="102"/>
      <c r="J97" s="102"/>
      <c r="K97" s="102"/>
      <c r="L97" s="102"/>
      <c r="M97" s="506"/>
    </row>
    <row r="98" spans="1:13">
      <c r="A98" s="502"/>
      <c r="B98" s="102"/>
      <c r="C98" s="102"/>
      <c r="D98" s="102"/>
      <c r="E98" s="507"/>
      <c r="F98" s="508"/>
      <c r="G98" s="102"/>
      <c r="H98" s="102"/>
      <c r="I98" s="102"/>
      <c r="J98" s="102"/>
      <c r="K98" s="102"/>
      <c r="L98" s="102"/>
      <c r="M98" s="506"/>
    </row>
    <row r="99" spans="1:13">
      <c r="A99" s="502"/>
      <c r="B99" s="102"/>
      <c r="C99" s="102"/>
      <c r="D99" s="102"/>
      <c r="E99" s="507"/>
      <c r="F99" s="508"/>
      <c r="G99" s="102"/>
      <c r="H99" s="102"/>
      <c r="I99" s="102"/>
      <c r="J99" s="102"/>
      <c r="K99" s="102"/>
      <c r="L99" s="102"/>
      <c r="M99" s="506"/>
    </row>
    <row r="100" spans="1:13">
      <c r="A100" s="502"/>
      <c r="B100" s="102"/>
      <c r="C100" s="102"/>
      <c r="D100" s="102"/>
      <c r="E100" s="507"/>
      <c r="F100" s="508"/>
      <c r="G100" s="102"/>
      <c r="H100" s="102"/>
      <c r="I100" s="102"/>
      <c r="J100" s="102"/>
      <c r="K100" s="102"/>
      <c r="L100" s="102"/>
      <c r="M100" s="506"/>
    </row>
    <row r="101" spans="1:13">
      <c r="A101" s="502"/>
      <c r="B101" s="102"/>
      <c r="C101" s="102"/>
      <c r="D101" s="102"/>
      <c r="E101" s="507"/>
      <c r="F101" s="508"/>
      <c r="G101" s="102"/>
      <c r="H101" s="102"/>
      <c r="I101" s="102"/>
      <c r="J101" s="102"/>
      <c r="K101" s="102"/>
      <c r="L101" s="102"/>
      <c r="M101" s="506"/>
    </row>
    <row r="102" spans="1:13">
      <c r="A102" s="502"/>
      <c r="B102" s="102"/>
      <c r="C102" s="102"/>
      <c r="D102" s="102"/>
      <c r="E102" s="507"/>
      <c r="F102" s="508"/>
      <c r="G102" s="102"/>
      <c r="H102" s="102"/>
      <c r="I102" s="102"/>
      <c r="J102" s="102"/>
      <c r="K102" s="102"/>
      <c r="L102" s="102"/>
      <c r="M102" s="506"/>
    </row>
    <row r="103" spans="1:13">
      <c r="A103" s="502"/>
      <c r="B103" s="102"/>
      <c r="C103" s="102"/>
      <c r="D103" s="102"/>
      <c r="E103" s="507"/>
      <c r="F103" s="508"/>
      <c r="G103" s="102"/>
      <c r="H103" s="102"/>
      <c r="I103" s="102"/>
      <c r="J103" s="102"/>
      <c r="K103" s="102"/>
      <c r="L103" s="102"/>
      <c r="M103" s="506"/>
    </row>
    <row r="104" spans="1:13">
      <c r="A104" s="502"/>
      <c r="B104" s="102"/>
      <c r="C104" s="102"/>
      <c r="D104" s="102"/>
      <c r="E104" s="507"/>
      <c r="F104" s="508"/>
      <c r="G104" s="102"/>
      <c r="H104" s="102"/>
      <c r="I104" s="102"/>
      <c r="J104" s="102"/>
      <c r="K104" s="102"/>
      <c r="L104" s="102"/>
      <c r="M104" s="506"/>
    </row>
    <row r="105" spans="1:13">
      <c r="A105" s="502"/>
      <c r="B105" s="102"/>
      <c r="C105" s="102"/>
      <c r="D105" s="102"/>
      <c r="E105" s="507"/>
      <c r="F105" s="508"/>
      <c r="G105" s="102"/>
      <c r="H105" s="102"/>
      <c r="I105" s="102"/>
      <c r="J105" s="102"/>
      <c r="K105" s="102"/>
      <c r="L105" s="102"/>
      <c r="M105" s="506"/>
    </row>
    <row r="106" spans="1:13">
      <c r="A106" s="502"/>
      <c r="B106" s="102"/>
      <c r="C106" s="102"/>
      <c r="D106" s="102"/>
      <c r="E106" s="507"/>
      <c r="F106" s="508"/>
      <c r="G106" s="102"/>
      <c r="H106" s="102"/>
      <c r="I106" s="102"/>
      <c r="J106" s="102"/>
      <c r="K106" s="102"/>
      <c r="L106" s="102"/>
      <c r="M106" s="506"/>
    </row>
    <row r="107" spans="1:13">
      <c r="A107" s="502"/>
      <c r="B107" s="102"/>
      <c r="C107" s="102"/>
      <c r="D107" s="102"/>
      <c r="E107" s="507"/>
      <c r="F107" s="508"/>
      <c r="G107" s="102"/>
      <c r="H107" s="102"/>
      <c r="I107" s="102"/>
      <c r="J107" s="102"/>
      <c r="K107" s="102"/>
      <c r="L107" s="102"/>
      <c r="M107" s="506"/>
    </row>
    <row r="108" spans="1:13">
      <c r="A108" s="502"/>
      <c r="B108" s="102"/>
      <c r="C108" s="102"/>
      <c r="D108" s="102"/>
      <c r="E108" s="507"/>
      <c r="F108" s="508"/>
      <c r="G108" s="102"/>
      <c r="H108" s="102"/>
      <c r="I108" s="102"/>
      <c r="J108" s="102"/>
      <c r="K108" s="102"/>
      <c r="L108" s="102"/>
      <c r="M108" s="506"/>
    </row>
    <row r="109" spans="1:13">
      <c r="A109" s="502"/>
      <c r="B109" s="102"/>
      <c r="C109" s="102"/>
      <c r="D109" s="102"/>
      <c r="E109" s="507"/>
      <c r="F109" s="508"/>
      <c r="G109" s="102"/>
      <c r="H109" s="102"/>
      <c r="I109" s="102"/>
      <c r="J109" s="102"/>
      <c r="K109" s="102"/>
      <c r="L109" s="102"/>
      <c r="M109" s="506"/>
    </row>
    <row r="110" spans="1:13">
      <c r="A110" s="508"/>
      <c r="B110" s="102"/>
      <c r="C110" s="102"/>
      <c r="D110" s="102"/>
      <c r="E110" s="507"/>
      <c r="F110" s="508"/>
      <c r="G110" s="102"/>
      <c r="H110" s="102"/>
      <c r="I110" s="102"/>
      <c r="J110" s="102"/>
      <c r="K110" s="102"/>
      <c r="L110" s="102"/>
      <c r="M110" s="507"/>
    </row>
    <row r="111" spans="1:13">
      <c r="A111" s="508"/>
      <c r="B111" s="102"/>
      <c r="C111" s="102"/>
      <c r="D111" s="102"/>
      <c r="E111" s="507"/>
      <c r="F111" s="508"/>
      <c r="G111" s="102"/>
      <c r="H111" s="102"/>
      <c r="I111" s="102"/>
      <c r="J111" s="102"/>
      <c r="K111" s="102"/>
      <c r="L111" s="102"/>
      <c r="M111" s="507"/>
    </row>
    <row r="112" spans="1:13">
      <c r="A112" s="508"/>
      <c r="B112" s="102"/>
      <c r="C112" s="102"/>
      <c r="D112" s="102"/>
      <c r="E112" s="507"/>
      <c r="F112" s="508"/>
      <c r="G112" s="102"/>
      <c r="H112" s="102"/>
      <c r="I112" s="102"/>
      <c r="J112" s="102"/>
      <c r="K112" s="102"/>
      <c r="L112" s="102"/>
      <c r="M112" s="507"/>
    </row>
    <row r="113" spans="1:13">
      <c r="A113" s="508"/>
      <c r="B113" s="102"/>
      <c r="C113" s="102"/>
      <c r="D113" s="102"/>
      <c r="E113" s="507"/>
      <c r="F113" s="508"/>
      <c r="G113" s="102"/>
      <c r="H113" s="102"/>
      <c r="I113" s="102"/>
      <c r="J113" s="102"/>
      <c r="K113" s="102"/>
      <c r="L113" s="102"/>
      <c r="M113" s="507"/>
    </row>
    <row r="114" spans="1:13">
      <c r="A114" s="508"/>
      <c r="B114" s="102"/>
      <c r="C114" s="102"/>
      <c r="D114" s="102"/>
      <c r="E114" s="507"/>
      <c r="F114" s="508"/>
      <c r="G114" s="102"/>
      <c r="H114" s="102"/>
      <c r="I114" s="102"/>
      <c r="J114" s="102"/>
      <c r="K114" s="102"/>
      <c r="L114" s="102"/>
      <c r="M114" s="507"/>
    </row>
    <row r="115" spans="1:13">
      <c r="A115" s="508"/>
      <c r="B115" s="102"/>
      <c r="C115" s="102"/>
      <c r="D115" s="102"/>
      <c r="E115" s="507"/>
      <c r="F115" s="508"/>
      <c r="G115" s="102"/>
      <c r="H115" s="102"/>
      <c r="I115" s="102"/>
      <c r="J115" s="102"/>
      <c r="K115" s="102"/>
      <c r="L115" s="102"/>
      <c r="M115" s="507"/>
    </row>
    <row r="116" spans="1:13" ht="15.75" thickBot="1">
      <c r="A116" s="510"/>
      <c r="B116" s="511"/>
      <c r="C116" s="511"/>
      <c r="D116" s="511"/>
      <c r="E116" s="512"/>
      <c r="F116" s="510"/>
      <c r="G116" s="511"/>
      <c r="H116" s="511"/>
      <c r="I116" s="511"/>
      <c r="J116" s="511"/>
      <c r="K116" s="511"/>
      <c r="L116" s="511"/>
      <c r="M116" s="512"/>
    </row>
    <row r="117" spans="1:13">
      <c r="A117" s="13" t="s">
        <v>3965</v>
      </c>
      <c r="B117" s="1369"/>
      <c r="D117" s="12"/>
      <c r="E117" s="12"/>
      <c r="F117" s="9" t="s">
        <v>3965</v>
      </c>
      <c r="G117" s="1369"/>
      <c r="H117" s="12"/>
      <c r="J117" s="12"/>
      <c r="K117" s="12"/>
      <c r="L117" s="12"/>
      <c r="M117" s="12"/>
    </row>
    <row r="118" spans="1:13">
      <c r="A118" s="12" t="s">
        <v>3968</v>
      </c>
      <c r="B118" s="12"/>
      <c r="C118" s="12"/>
      <c r="D118" s="12"/>
      <c r="E118" s="12"/>
      <c r="F118" s="12" t="s">
        <v>3969</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7">
    <mergeCell ref="A5:E6"/>
    <mergeCell ref="J3:K3"/>
    <mergeCell ref="J2:K2"/>
    <mergeCell ref="J1:K1"/>
    <mergeCell ref="L3:M3"/>
    <mergeCell ref="L2:M2"/>
    <mergeCell ref="L1:M1"/>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5"/>
  <dimension ref="A1:IK125"/>
  <sheetViews>
    <sheetView defaultGridColor="0" colorId="22" zoomScale="85" zoomScaleNormal="85" workbookViewId="0">
      <selection activeCell="AM85" sqref="A79:AM85"/>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5" width="17.44140625" style="9" customWidth="1"/>
    <col min="6" max="6" width="17.21875" style="9" customWidth="1"/>
    <col min="7" max="8" width="14.6640625" style="9" customWidth="1"/>
    <col min="9" max="9" width="9.6640625" style="9"/>
    <col min="10" max="10" width="14.6640625" style="9" customWidth="1"/>
    <col min="11" max="11" width="9.6640625" style="9"/>
    <col min="12" max="12" width="14.6640625" style="9" customWidth="1"/>
    <col min="13" max="13" width="17.44140625" style="9" customWidth="1"/>
    <col min="14" max="14" width="4.6640625" style="9" customWidth="1"/>
    <col min="15" max="16384" width="9.6640625" style="9"/>
  </cols>
  <sheetData>
    <row r="1" spans="1:245">
      <c r="A1" s="896" t="s">
        <v>5593</v>
      </c>
      <c r="B1" s="899"/>
      <c r="C1" s="899"/>
      <c r="D1" s="1288" t="s">
        <v>1433</v>
      </c>
      <c r="E1" s="1916" t="s">
        <v>3970</v>
      </c>
      <c r="F1" s="1917" t="s">
        <v>1918</v>
      </c>
      <c r="G1" s="896" t="s">
        <v>5593</v>
      </c>
      <c r="H1" s="899"/>
      <c r="I1" s="898" t="s">
        <v>1433</v>
      </c>
      <c r="J1" s="899"/>
      <c r="K1" s="2670" t="s">
        <v>1917</v>
      </c>
      <c r="L1" s="2675"/>
      <c r="M1" s="1927" t="s">
        <v>1918</v>
      </c>
      <c r="N1" s="120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1" t="str">
        <f>'Data Sheet'!$C$25</f>
        <v xml:space="preserve"> Niagara Mohawk Power Corporation </v>
      </c>
      <c r="D2" s="1213" t="s">
        <v>5671</v>
      </c>
      <c r="E2" s="1760" t="s">
        <v>1919</v>
      </c>
      <c r="F2" s="1222"/>
      <c r="G2" s="71" t="str">
        <f>'Data Sheet'!$C$25</f>
        <v xml:space="preserve"> Niagara Mohawk Power Corporation </v>
      </c>
      <c r="I2" s="1213" t="s">
        <v>5671</v>
      </c>
      <c r="K2" s="2668" t="s">
        <v>1919</v>
      </c>
      <c r="L2" s="2676"/>
      <c r="M2" s="1669" t="s">
        <v>1904</v>
      </c>
      <c r="N2" s="1210"/>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900"/>
      <c r="D3" s="1213" t="s">
        <v>5672</v>
      </c>
      <c r="E3" s="755" t="str">
        <f>'Data Sheet'!$C$40</f>
        <v>June 1, 2015</v>
      </c>
      <c r="F3" s="1409" t="str">
        <f>'Data Sheet'!$C$38</f>
        <v>December 31, 2014</v>
      </c>
      <c r="G3" s="904"/>
      <c r="H3" s="514"/>
      <c r="I3" s="1994" t="s">
        <v>5672</v>
      </c>
      <c r="J3" s="514"/>
      <c r="K3" s="2677" t="str">
        <f>'Data Sheet'!$C$40</f>
        <v>June 1, 2015</v>
      </c>
      <c r="L3" s="2678"/>
      <c r="M3" s="1416" t="str">
        <f>'Data Sheet'!$C$38</f>
        <v>December 31, 2014</v>
      </c>
      <c r="N3" s="1212"/>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292" t="s">
        <v>1904</v>
      </c>
      <c r="B4" s="1226"/>
      <c r="C4" s="1226"/>
      <c r="D4" s="1226"/>
      <c r="E4" s="1226"/>
      <c r="F4" s="1324"/>
      <c r="G4" s="900"/>
      <c r="N4" s="1210"/>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313" t="s">
        <v>3971</v>
      </c>
      <c r="B5" s="12"/>
      <c r="C5" s="12"/>
      <c r="D5" s="12"/>
      <c r="E5" s="12"/>
      <c r="F5" s="912"/>
      <c r="G5" s="1313" t="s">
        <v>3972</v>
      </c>
      <c r="H5" s="12"/>
      <c r="I5" s="12"/>
      <c r="J5" s="12"/>
      <c r="K5" s="12"/>
      <c r="L5" s="12"/>
      <c r="M5" s="12"/>
      <c r="N5" s="912"/>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904"/>
      <c r="B6" s="514"/>
      <c r="C6" s="514"/>
      <c r="D6" s="514"/>
      <c r="E6" s="514"/>
      <c r="F6" s="1212"/>
      <c r="G6" s="904"/>
      <c r="H6" s="514"/>
      <c r="I6" s="514"/>
      <c r="J6" s="514"/>
      <c r="K6" s="514"/>
      <c r="L6" s="514"/>
      <c r="M6" s="514"/>
      <c r="N6" s="1212"/>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900"/>
      <c r="F7" s="1210"/>
      <c r="G7" s="900"/>
      <c r="N7" s="1210"/>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370" t="s">
        <v>2564</v>
      </c>
      <c r="B8" s="1200" t="s">
        <v>3973</v>
      </c>
      <c r="C8" s="1200"/>
      <c r="D8" s="1200"/>
      <c r="E8" s="1200"/>
      <c r="F8" s="1371"/>
      <c r="G8" s="1370" t="s">
        <v>3974</v>
      </c>
      <c r="H8" s="1200"/>
      <c r="I8" s="1200"/>
      <c r="J8" s="1200"/>
      <c r="K8" s="1200"/>
      <c r="L8" s="1200"/>
      <c r="M8" s="1200"/>
      <c r="N8" s="1371"/>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370"/>
      <c r="B9" s="1200" t="s">
        <v>3975</v>
      </c>
      <c r="C9" s="1200"/>
      <c r="D9" s="1200"/>
      <c r="E9" s="1200"/>
      <c r="F9" s="1371"/>
      <c r="G9" s="1370"/>
      <c r="H9" s="1200"/>
      <c r="I9" s="1200"/>
      <c r="J9" s="1200"/>
      <c r="K9" s="1200"/>
      <c r="L9" s="1200"/>
      <c r="M9" s="1200"/>
      <c r="N9" s="1371"/>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370" t="s">
        <v>2481</v>
      </c>
      <c r="B10" s="1200" t="s">
        <v>2417</v>
      </c>
      <c r="C10" s="1200"/>
      <c r="D10" s="1200"/>
      <c r="E10" s="1200"/>
      <c r="F10" s="1371"/>
      <c r="G10" s="1370"/>
      <c r="H10" s="1200"/>
      <c r="I10" s="1200"/>
      <c r="J10" s="1200"/>
      <c r="K10" s="1200"/>
      <c r="L10" s="1200"/>
      <c r="M10" s="1200"/>
      <c r="N10" s="1371"/>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904"/>
      <c r="B11" s="514"/>
      <c r="C11" s="514"/>
      <c r="D11" s="514"/>
      <c r="E11" s="514"/>
      <c r="F11" s="1212"/>
      <c r="G11" s="904"/>
      <c r="H11" s="514"/>
      <c r="I11" s="514"/>
      <c r="J11" s="514"/>
      <c r="K11" s="514"/>
      <c r="L11" s="514"/>
      <c r="M11" s="514"/>
      <c r="N11" s="1212"/>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215"/>
      <c r="C12" s="901"/>
      <c r="D12" s="901"/>
      <c r="E12" s="907" t="s">
        <v>2365</v>
      </c>
      <c r="F12" s="908"/>
      <c r="G12" s="906" t="s">
        <v>2365</v>
      </c>
      <c r="H12" s="1304"/>
      <c r="I12" s="907" t="s">
        <v>2366</v>
      </c>
      <c r="J12" s="907"/>
      <c r="K12" s="907"/>
      <c r="L12" s="907"/>
      <c r="M12" s="515"/>
      <c r="N12" s="90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215"/>
      <c r="C13" s="901"/>
      <c r="D13" s="901"/>
      <c r="E13" s="901"/>
      <c r="F13" s="1210"/>
      <c r="G13" s="1215"/>
      <c r="H13" s="901"/>
      <c r="I13" s="907" t="s">
        <v>592</v>
      </c>
      <c r="J13" s="907"/>
      <c r="K13" s="1303" t="s">
        <v>589</v>
      </c>
      <c r="L13" s="907"/>
      <c r="M13" s="1223" t="s">
        <v>1949</v>
      </c>
      <c r="N13" s="90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215"/>
      <c r="C14" s="901"/>
      <c r="D14" s="1220" t="s">
        <v>1949</v>
      </c>
      <c r="E14" s="1220" t="s">
        <v>369</v>
      </c>
      <c r="F14" s="1224" t="s">
        <v>369</v>
      </c>
      <c r="G14" s="1219" t="s">
        <v>369</v>
      </c>
      <c r="H14" s="1220" t="s">
        <v>369</v>
      </c>
      <c r="J14" s="475"/>
      <c r="K14" s="1213"/>
      <c r="M14" s="1223" t="s">
        <v>2684</v>
      </c>
      <c r="N14" s="90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219" t="s">
        <v>1843</v>
      </c>
      <c r="C15" s="1220" t="s">
        <v>622</v>
      </c>
      <c r="D15" s="1220" t="s">
        <v>940</v>
      </c>
      <c r="E15" s="1220" t="s">
        <v>2369</v>
      </c>
      <c r="F15" s="1224" t="s">
        <v>2370</v>
      </c>
      <c r="G15" s="1219" t="s">
        <v>2369</v>
      </c>
      <c r="H15" s="1220" t="s">
        <v>2370</v>
      </c>
      <c r="I15" s="1221" t="s">
        <v>209</v>
      </c>
      <c r="J15" s="1300" t="s">
        <v>1953</v>
      </c>
      <c r="K15" s="1223" t="s">
        <v>209</v>
      </c>
      <c r="L15" s="1221" t="s">
        <v>1953</v>
      </c>
      <c r="M15" s="1213"/>
      <c r="N15" s="1222" t="s">
        <v>1843</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219" t="s">
        <v>1846</v>
      </c>
      <c r="C16" s="901"/>
      <c r="D16" s="1220" t="s">
        <v>606</v>
      </c>
      <c r="E16" s="1220" t="s">
        <v>2418</v>
      </c>
      <c r="F16" s="1224" t="s">
        <v>2419</v>
      </c>
      <c r="G16" s="1219" t="s">
        <v>2420</v>
      </c>
      <c r="H16" s="1220" t="s">
        <v>2421</v>
      </c>
      <c r="I16" s="12" t="s">
        <v>2376</v>
      </c>
      <c r="J16" s="475"/>
      <c r="K16" s="1372" t="s">
        <v>2377</v>
      </c>
      <c r="M16" s="1213"/>
      <c r="N16" s="1222" t="s">
        <v>1846</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328"/>
      <c r="B17" s="514"/>
      <c r="C17" s="1315" t="s">
        <v>3230</v>
      </c>
      <c r="D17" s="1315" t="s">
        <v>3231</v>
      </c>
      <c r="E17" s="1315" t="s">
        <v>3232</v>
      </c>
      <c r="F17" s="1333" t="s">
        <v>3233</v>
      </c>
      <c r="G17" s="1328" t="s">
        <v>2512</v>
      </c>
      <c r="H17" s="1315" t="s">
        <v>2513</v>
      </c>
      <c r="I17" s="1305" t="s">
        <v>2514</v>
      </c>
      <c r="J17" s="1307" t="s">
        <v>2515</v>
      </c>
      <c r="K17" s="1306" t="s">
        <v>2516</v>
      </c>
      <c r="L17" s="1305" t="s">
        <v>2517</v>
      </c>
      <c r="M17" s="1306" t="s">
        <v>2518</v>
      </c>
      <c r="N17" s="1230"/>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328">
        <v>1</v>
      </c>
      <c r="B18" s="514"/>
      <c r="C18" s="905" t="s">
        <v>2422</v>
      </c>
      <c r="D18" s="489"/>
      <c r="E18" s="490"/>
      <c r="F18" s="491"/>
      <c r="G18" s="492" t="s">
        <v>1904</v>
      </c>
      <c r="H18" s="490" t="s">
        <v>1904</v>
      </c>
      <c r="I18" s="493"/>
      <c r="J18" s="493"/>
      <c r="K18" s="493"/>
      <c r="L18" s="493"/>
      <c r="M18" s="1373"/>
      <c r="N18" s="1230">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2485">
        <v>2</v>
      </c>
      <c r="B19" s="2486"/>
      <c r="C19" s="2487" t="s">
        <v>2379</v>
      </c>
      <c r="D19" s="2488">
        <v>1546115952</v>
      </c>
      <c r="E19" s="2488">
        <v>86135300</v>
      </c>
      <c r="F19" s="2489"/>
      <c r="G19" s="2490"/>
      <c r="H19" s="2488"/>
      <c r="I19" s="2283"/>
      <c r="J19" s="2491"/>
      <c r="K19" s="1931" t="s">
        <v>5676</v>
      </c>
      <c r="L19" s="2492">
        <v>9385036</v>
      </c>
      <c r="M19" s="2493">
        <f>D19+E19-F19+G19-H19-J19+L19</f>
        <v>1641636288</v>
      </c>
      <c r="N19" s="1230">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2485">
        <v>3</v>
      </c>
      <c r="B20" s="2486"/>
      <c r="C20" s="2487" t="s">
        <v>2314</v>
      </c>
      <c r="D20" s="2494">
        <v>386084873</v>
      </c>
      <c r="E20" s="2494">
        <v>22067511</v>
      </c>
      <c r="F20" s="2495"/>
      <c r="G20" s="2496"/>
      <c r="H20" s="2494"/>
      <c r="I20" s="2283"/>
      <c r="J20" s="2497"/>
      <c r="K20" s="1931" t="s">
        <v>5676</v>
      </c>
      <c r="L20" s="2498">
        <v>1922234</v>
      </c>
      <c r="M20" s="2239">
        <f>D20+E20-F20+G20-H20-J20+L20</f>
        <v>410074618</v>
      </c>
      <c r="N20" s="1230">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2485">
        <v>4</v>
      </c>
      <c r="B21" s="2486"/>
      <c r="C21" s="2487" t="s">
        <v>969</v>
      </c>
      <c r="D21" s="2494"/>
      <c r="E21" s="2494"/>
      <c r="F21" s="2495"/>
      <c r="G21" s="2496"/>
      <c r="H21" s="2494"/>
      <c r="I21" s="2283"/>
      <c r="J21" s="2497"/>
      <c r="K21" s="1931"/>
      <c r="L21" s="2498"/>
      <c r="M21" s="2239"/>
      <c r="N21" s="1230">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2485">
        <v>5</v>
      </c>
      <c r="B22" s="2486"/>
      <c r="C22" s="2487" t="s">
        <v>970</v>
      </c>
      <c r="D22" s="2494">
        <f>SUM(D19:D21)</f>
        <v>1932200825</v>
      </c>
      <c r="E22" s="2494">
        <f>SUM(E19:E21)</f>
        <v>108202811</v>
      </c>
      <c r="F22" s="2495">
        <f>SUM(F19:F21)</f>
        <v>0</v>
      </c>
      <c r="G22" s="2496">
        <f>SUM(G19:G21)</f>
        <v>0</v>
      </c>
      <c r="H22" s="2239">
        <f>SUM(H19:H21)</f>
        <v>0</v>
      </c>
      <c r="I22" s="2283"/>
      <c r="J22" s="2497">
        <f>SUM(J19:J21)</f>
        <v>0</v>
      </c>
      <c r="K22" s="1931"/>
      <c r="L22" s="2498">
        <f>SUM(L19:L21)</f>
        <v>11307270</v>
      </c>
      <c r="M22" s="2497">
        <f>SUM(M19:M21)</f>
        <v>2051710906</v>
      </c>
      <c r="N22" s="1230">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328">
        <v>6</v>
      </c>
      <c r="B23" s="514"/>
      <c r="C23" s="905" t="s">
        <v>3207</v>
      </c>
      <c r="D23" s="518"/>
      <c r="E23" s="518"/>
      <c r="F23" s="369"/>
      <c r="G23" s="107"/>
      <c r="H23" s="518"/>
      <c r="I23" s="76"/>
      <c r="J23" s="354"/>
      <c r="K23" s="706"/>
      <c r="L23" s="519"/>
      <c r="M23" s="368"/>
      <c r="N23" s="1230">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328">
        <v>7</v>
      </c>
      <c r="B24" s="514"/>
      <c r="C24" s="905"/>
      <c r="D24" s="518"/>
      <c r="E24" s="518"/>
      <c r="F24" s="369"/>
      <c r="G24" s="107"/>
      <c r="H24" s="518"/>
      <c r="I24" s="76"/>
      <c r="J24" s="354"/>
      <c r="K24" s="706"/>
      <c r="L24" s="519"/>
      <c r="M24" s="368"/>
      <c r="N24" s="1230">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328">
        <v>8</v>
      </c>
      <c r="B25" s="514"/>
      <c r="C25" s="905"/>
      <c r="D25" s="518"/>
      <c r="E25" s="518"/>
      <c r="F25" s="369"/>
      <c r="G25" s="107"/>
      <c r="H25" s="518"/>
      <c r="I25" s="76"/>
      <c r="J25" s="354"/>
      <c r="K25" s="706"/>
      <c r="L25" s="354"/>
      <c r="M25" s="354"/>
      <c r="N25" s="1230">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328">
        <v>9</v>
      </c>
      <c r="B26" s="514"/>
      <c r="C26" s="905" t="s">
        <v>971</v>
      </c>
      <c r="D26" s="518">
        <f>D22+SUM(D23:D25)</f>
        <v>1932200825</v>
      </c>
      <c r="E26" s="518">
        <f>E22+SUM(E23:E25)</f>
        <v>108202811</v>
      </c>
      <c r="F26" s="373">
        <f>F22+SUM(F23:F25)</f>
        <v>0</v>
      </c>
      <c r="G26" s="513">
        <f>G22+SUM(G23:G25)</f>
        <v>0</v>
      </c>
      <c r="H26" s="372">
        <f>H22+SUM(H23:H25)</f>
        <v>0</v>
      </c>
      <c r="I26" s="76"/>
      <c r="J26" s="517">
        <f>J22+SUM(J23:J25)</f>
        <v>0</v>
      </c>
      <c r="K26" s="706"/>
      <c r="L26" s="354">
        <f>L22+SUM(L23:L25)</f>
        <v>11307270</v>
      </c>
      <c r="M26" s="354">
        <f>M22+SUM(M23:M25)</f>
        <v>2051710906</v>
      </c>
      <c r="N26" s="1230">
        <v>9</v>
      </c>
      <c r="O26" s="451"/>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219"/>
      <c r="C27" s="901"/>
      <c r="D27" s="520"/>
      <c r="E27" s="521"/>
      <c r="F27" s="522"/>
      <c r="G27" s="523"/>
      <c r="H27" s="521"/>
      <c r="I27" s="498"/>
      <c r="J27" s="521"/>
      <c r="K27" s="1936"/>
      <c r="L27" s="521"/>
      <c r="M27" s="524"/>
      <c r="N27" s="1222"/>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328">
        <v>10</v>
      </c>
      <c r="B28" s="514"/>
      <c r="C28" s="905" t="s">
        <v>3958</v>
      </c>
      <c r="D28" s="486"/>
      <c r="E28" s="459"/>
      <c r="F28" s="461"/>
      <c r="G28" s="462"/>
      <c r="H28" s="459"/>
      <c r="I28" s="500"/>
      <c r="J28" s="459"/>
      <c r="K28" s="1937"/>
      <c r="L28" s="459"/>
      <c r="M28" s="487"/>
      <c r="N28" s="1230">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328">
        <v>11</v>
      </c>
      <c r="B29" s="514"/>
      <c r="C29" s="905" t="s">
        <v>3959</v>
      </c>
      <c r="D29" s="372">
        <f>1758365984+2</f>
        <v>1758365986</v>
      </c>
      <c r="E29" s="372">
        <v>93762031</v>
      </c>
      <c r="F29" s="373"/>
      <c r="G29" s="513"/>
      <c r="H29" s="517"/>
      <c r="I29" s="519"/>
      <c r="J29" s="370"/>
      <c r="K29" s="706" t="s">
        <v>5676</v>
      </c>
      <c r="L29" s="372">
        <v>10270416</v>
      </c>
      <c r="M29" s="372">
        <f>D29+E29-F29+G29-H29-J29+L29</f>
        <v>1862398433</v>
      </c>
      <c r="N29" s="1230">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328">
        <v>12</v>
      </c>
      <c r="B30" s="514"/>
      <c r="C30" s="905" t="s">
        <v>3960</v>
      </c>
      <c r="D30" s="518">
        <v>173834839</v>
      </c>
      <c r="E30" s="518">
        <v>14440780</v>
      </c>
      <c r="F30" s="369"/>
      <c r="G30" s="107"/>
      <c r="H30" s="518"/>
      <c r="I30" s="514"/>
      <c r="J30" s="532"/>
      <c r="K30" s="706" t="s">
        <v>5676</v>
      </c>
      <c r="L30" s="519">
        <v>1036854</v>
      </c>
      <c r="M30" s="368">
        <f>D30+E30-F30+G30-H30-J30+L30</f>
        <v>189312473</v>
      </c>
      <c r="N30" s="1230">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328">
        <v>13</v>
      </c>
      <c r="B31" s="514"/>
      <c r="C31" s="905" t="s">
        <v>3961</v>
      </c>
      <c r="D31" s="518"/>
      <c r="E31" s="372"/>
      <c r="F31" s="373"/>
      <c r="G31" s="513"/>
      <c r="H31" s="372"/>
      <c r="I31" s="514"/>
      <c r="J31" s="370"/>
      <c r="K31" s="515"/>
      <c r="L31" s="516"/>
      <c r="M31" s="368"/>
      <c r="N31" s="1230">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313" t="s">
        <v>3962</v>
      </c>
      <c r="B32" s="12"/>
      <c r="C32" s="12"/>
      <c r="D32" s="12"/>
      <c r="E32" s="12"/>
      <c r="F32" s="912"/>
      <c r="G32" s="1313" t="s">
        <v>3963</v>
      </c>
      <c r="H32" s="12"/>
      <c r="I32" s="12"/>
      <c r="J32" s="12"/>
      <c r="K32" s="12"/>
      <c r="L32" s="12"/>
      <c r="M32" s="12"/>
      <c r="N32" s="912"/>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900"/>
      <c r="F33" s="1210"/>
      <c r="G33" s="900"/>
      <c r="N33" s="1210"/>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900"/>
      <c r="D34" s="356"/>
      <c r="E34" s="356"/>
      <c r="F34" s="361"/>
      <c r="G34" s="403"/>
      <c r="H34" s="356"/>
      <c r="N34" s="361"/>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900"/>
      <c r="D35" s="356"/>
      <c r="E35" s="356"/>
      <c r="F35" s="361"/>
      <c r="G35" s="403"/>
      <c r="H35" s="356"/>
      <c r="J35" s="1533"/>
      <c r="N35" s="361"/>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900"/>
      <c r="D36" s="356"/>
      <c r="E36" s="356"/>
      <c r="F36" s="361"/>
      <c r="G36" s="403"/>
      <c r="H36" s="356"/>
      <c r="J36" s="1533"/>
      <c r="N36" s="361"/>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900"/>
      <c r="D37" s="356"/>
      <c r="E37" s="356"/>
      <c r="F37" s="361"/>
      <c r="G37" s="403"/>
      <c r="H37" s="356"/>
      <c r="N37" s="361"/>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900"/>
      <c r="D38" s="356"/>
      <c r="E38" s="356"/>
      <c r="F38" s="361"/>
      <c r="G38" s="403"/>
      <c r="H38" s="356"/>
      <c r="N38" s="361"/>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900"/>
      <c r="D39" s="356"/>
      <c r="E39" s="356"/>
      <c r="F39" s="361"/>
      <c r="G39" s="403"/>
      <c r="H39" s="356"/>
      <c r="N39" s="361"/>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900"/>
      <c r="D40" s="356"/>
      <c r="E40" s="356"/>
      <c r="F40" s="361"/>
      <c r="G40" s="403"/>
      <c r="H40" s="356"/>
      <c r="N40" s="361"/>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900"/>
      <c r="D41" s="356"/>
      <c r="E41" s="356"/>
      <c r="F41" s="361"/>
      <c r="G41" s="403"/>
      <c r="H41" s="356"/>
      <c r="N41" s="361"/>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900"/>
      <c r="D42" s="356"/>
      <c r="E42" s="356"/>
      <c r="F42" s="361"/>
      <c r="G42" s="403"/>
      <c r="H42" s="356"/>
      <c r="N42" s="361"/>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900"/>
      <c r="D43" s="356"/>
      <c r="E43" s="356"/>
      <c r="F43" s="361"/>
      <c r="G43" s="403"/>
      <c r="H43" s="356"/>
      <c r="N43" s="361"/>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900"/>
      <c r="D44" s="356"/>
      <c r="E44" s="356"/>
      <c r="F44" s="361"/>
      <c r="G44" s="403"/>
      <c r="H44" s="356"/>
      <c r="N44" s="361"/>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900"/>
      <c r="D45" s="356"/>
      <c r="E45" s="356"/>
      <c r="F45" s="361"/>
      <c r="G45" s="403"/>
      <c r="H45" s="356"/>
      <c r="N45" s="361"/>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900"/>
      <c r="D46" s="356"/>
      <c r="E46" s="356"/>
      <c r="F46" s="361"/>
      <c r="G46" s="403"/>
      <c r="H46" s="356"/>
      <c r="N46" s="361"/>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900"/>
      <c r="F47" s="1210"/>
      <c r="G47" s="900"/>
      <c r="N47" s="1210"/>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900"/>
      <c r="F48" s="1210"/>
      <c r="G48" s="900"/>
      <c r="N48" s="1210"/>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900"/>
      <c r="F49" s="1210"/>
      <c r="G49" s="900"/>
      <c r="N49" s="1210"/>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900"/>
      <c r="F50" s="1210"/>
      <c r="G50" s="900"/>
      <c r="N50" s="1210"/>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900"/>
      <c r="F51" s="1210"/>
      <c r="G51" s="900"/>
      <c r="N51" s="1210"/>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900"/>
      <c r="F52" s="1210"/>
      <c r="G52" s="900"/>
      <c r="N52" s="1210"/>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900"/>
      <c r="F53" s="1210"/>
      <c r="G53" s="900"/>
      <c r="N53" s="1210"/>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900"/>
      <c r="F54" s="1210"/>
      <c r="G54" s="900"/>
      <c r="N54" s="1210"/>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900"/>
      <c r="F55" s="1210"/>
      <c r="G55" s="900"/>
      <c r="N55" s="1210"/>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900"/>
      <c r="F56" s="1210"/>
      <c r="G56" s="900"/>
      <c r="N56" s="1210"/>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916"/>
      <c r="B57" s="917"/>
      <c r="C57" s="917"/>
      <c r="D57" s="453"/>
      <c r="E57" s="453"/>
      <c r="F57" s="376"/>
      <c r="G57" s="916"/>
      <c r="H57" s="453"/>
      <c r="I57" s="917"/>
      <c r="J57" s="453"/>
      <c r="K57" s="917"/>
      <c r="L57" s="453"/>
      <c r="M57" s="917"/>
      <c r="N57" s="376"/>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52"/>
      <c r="E58" s="452"/>
      <c r="F58" s="452"/>
      <c r="G58" s="420"/>
      <c r="H58" s="452"/>
      <c r="I58" s="12"/>
      <c r="J58" s="12"/>
      <c r="K58" s="12"/>
      <c r="L58" s="12"/>
      <c r="M58" s="452"/>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369" t="s">
        <v>972</v>
      </c>
      <c r="B59" s="1369"/>
      <c r="C59" s="1369"/>
      <c r="E59" s="451"/>
      <c r="F59" s="451"/>
      <c r="G59" s="12" t="s">
        <v>972</v>
      </c>
      <c r="H59" s="452"/>
      <c r="I59" s="12"/>
      <c r="K59" s="452"/>
      <c r="L59" s="420"/>
      <c r="M59" s="420"/>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452"/>
      <c r="B60" s="12"/>
      <c r="C60" s="12"/>
      <c r="D60" s="887" t="s">
        <v>973</v>
      </c>
      <c r="E60" s="452"/>
      <c r="F60" s="452"/>
      <c r="G60" s="12" t="s">
        <v>974</v>
      </c>
      <c r="H60" s="452"/>
      <c r="I60" s="452"/>
      <c r="J60" s="452"/>
      <c r="K60" s="452"/>
      <c r="L60" s="452"/>
      <c r="M60" s="452"/>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887"/>
    </row>
    <row r="62" spans="1:245" ht="15.75">
      <c r="A62" s="1209" t="s">
        <v>466</v>
      </c>
      <c r="B62" s="12"/>
      <c r="C62" s="12"/>
      <c r="D62" s="12"/>
      <c r="E62" s="12"/>
      <c r="F62" s="12"/>
    </row>
    <row r="64" spans="1:245" ht="15.75" thickBot="1">
      <c r="A64" s="9" t="str">
        <f>'Data Sheet'!$C$25</f>
        <v xml:space="preserve"> Niagara Mohawk Power Corporation </v>
      </c>
      <c r="E64" s="1205" t="s">
        <v>1904</v>
      </c>
      <c r="F64" s="1499" t="str">
        <f>'Data Sheet'!$C$38</f>
        <v>December 31, 2014</v>
      </c>
      <c r="G64" s="9" t="str">
        <f>'Data Sheet'!$C$25</f>
        <v xml:space="preserve"> Niagara Mohawk Power Corporation </v>
      </c>
      <c r="K64" s="1205" t="s">
        <v>1904</v>
      </c>
      <c r="M64" s="1499" t="str">
        <f>'Data Sheet'!$C$38</f>
        <v>December 31, 2014</v>
      </c>
    </row>
    <row r="65" spans="1:14">
      <c r="A65" s="896" t="s">
        <v>1904</v>
      </c>
      <c r="B65" s="899"/>
      <c r="C65" s="899"/>
      <c r="D65" s="899"/>
      <c r="E65" s="899"/>
      <c r="F65" s="1207"/>
      <c r="G65" s="896"/>
      <c r="H65" s="899"/>
      <c r="I65" s="899"/>
      <c r="J65" s="899"/>
      <c r="K65" s="899"/>
      <c r="L65" s="899"/>
      <c r="M65" s="899"/>
      <c r="N65" s="1207"/>
    </row>
    <row r="66" spans="1:14">
      <c r="A66" s="1313" t="s">
        <v>3971</v>
      </c>
      <c r="B66" s="12"/>
      <c r="C66" s="12"/>
      <c r="D66" s="12"/>
      <c r="E66" s="12"/>
      <c r="F66" s="912"/>
      <c r="G66" s="1313" t="s">
        <v>3972</v>
      </c>
      <c r="H66" s="12"/>
      <c r="I66" s="12"/>
      <c r="J66" s="12"/>
      <c r="K66" s="12"/>
      <c r="L66" s="12"/>
      <c r="M66" s="12"/>
      <c r="N66" s="912"/>
    </row>
    <row r="67" spans="1:14">
      <c r="A67" s="904"/>
      <c r="B67" s="514"/>
      <c r="C67" s="514"/>
      <c r="D67" s="514"/>
      <c r="E67" s="514"/>
      <c r="F67" s="1212"/>
      <c r="G67" s="904"/>
      <c r="H67" s="514"/>
      <c r="I67" s="514"/>
      <c r="J67" s="514"/>
      <c r="K67" s="514"/>
      <c r="L67" s="514"/>
      <c r="M67" s="514"/>
      <c r="N67" s="1212"/>
    </row>
    <row r="68" spans="1:14">
      <c r="A68" s="403"/>
      <c r="B68" s="356"/>
      <c r="C68" s="356"/>
      <c r="D68" s="356"/>
      <c r="E68" s="452"/>
      <c r="F68" s="525"/>
      <c r="G68" s="526"/>
      <c r="H68" s="452"/>
      <c r="I68" s="452"/>
      <c r="J68" s="452"/>
      <c r="K68" s="452"/>
      <c r="L68" s="452"/>
      <c r="M68" s="356"/>
      <c r="N68" s="361"/>
    </row>
    <row r="69" spans="1:14">
      <c r="A69" s="403"/>
      <c r="B69" s="356"/>
      <c r="C69" s="356"/>
      <c r="D69" s="356"/>
      <c r="E69" s="356"/>
      <c r="F69" s="361"/>
      <c r="G69" s="403"/>
      <c r="H69" s="356"/>
      <c r="I69" s="452"/>
      <c r="J69" s="452"/>
      <c r="K69" s="452"/>
      <c r="L69" s="452"/>
      <c r="M69" s="356"/>
      <c r="N69" s="361"/>
    </row>
    <row r="70" spans="1:14">
      <c r="A70" s="403"/>
      <c r="B70" s="356"/>
      <c r="C70" s="356"/>
      <c r="D70" s="356"/>
      <c r="E70" s="356"/>
      <c r="F70" s="361"/>
      <c r="G70" s="403"/>
      <c r="H70" s="356"/>
      <c r="I70" s="356"/>
      <c r="J70" s="356"/>
      <c r="K70" s="356"/>
      <c r="L70" s="356"/>
      <c r="M70" s="356"/>
      <c r="N70" s="361"/>
    </row>
    <row r="71" spans="1:14">
      <c r="A71" s="403"/>
      <c r="B71" s="356"/>
      <c r="C71" s="356"/>
      <c r="D71" s="356"/>
      <c r="E71" s="356"/>
      <c r="F71" s="361"/>
      <c r="G71" s="403"/>
      <c r="H71" s="356"/>
      <c r="I71" s="386"/>
      <c r="J71" s="356"/>
      <c r="K71" s="356"/>
      <c r="L71" s="356"/>
      <c r="M71" s="356"/>
      <c r="N71" s="361"/>
    </row>
    <row r="72" spans="1:14">
      <c r="A72" s="403"/>
      <c r="B72" s="356"/>
      <c r="C72" s="356"/>
      <c r="D72" s="356"/>
      <c r="E72" s="356"/>
      <c r="F72" s="361"/>
      <c r="G72" s="403"/>
      <c r="H72" s="356"/>
      <c r="I72" s="452"/>
      <c r="J72" s="356"/>
      <c r="K72" s="452"/>
      <c r="L72" s="356"/>
      <c r="M72" s="356"/>
      <c r="N72" s="361"/>
    </row>
    <row r="73" spans="1:14">
      <c r="A73" s="403"/>
      <c r="B73" s="356"/>
      <c r="C73" s="356"/>
      <c r="D73" s="356"/>
      <c r="E73" s="356"/>
      <c r="F73" s="361"/>
      <c r="G73" s="403"/>
      <c r="H73" s="356"/>
      <c r="I73" s="356"/>
      <c r="J73" s="356"/>
      <c r="K73" s="356"/>
      <c r="L73" s="356"/>
      <c r="M73" s="356"/>
      <c r="N73" s="361"/>
    </row>
    <row r="74" spans="1:14">
      <c r="A74" s="403"/>
      <c r="B74" s="356"/>
      <c r="C74" s="356"/>
      <c r="D74" s="356"/>
      <c r="E74" s="356"/>
      <c r="F74" s="361"/>
      <c r="G74" s="403"/>
      <c r="H74" s="356"/>
      <c r="I74" s="356"/>
      <c r="J74" s="356"/>
      <c r="K74" s="356"/>
      <c r="L74" s="356"/>
      <c r="M74" s="356"/>
      <c r="N74" s="361"/>
    </row>
    <row r="75" spans="1:14">
      <c r="A75" s="403"/>
      <c r="B75" s="356"/>
      <c r="C75" s="356"/>
      <c r="D75" s="356"/>
      <c r="E75" s="356"/>
      <c r="F75" s="361"/>
      <c r="G75" s="403"/>
      <c r="H75" s="356"/>
      <c r="I75" s="356"/>
      <c r="J75" s="356"/>
      <c r="K75" s="356"/>
      <c r="L75" s="356"/>
      <c r="M75" s="356"/>
      <c r="N75" s="361"/>
    </row>
    <row r="76" spans="1:14">
      <c r="A76" s="403"/>
      <c r="B76" s="356"/>
      <c r="C76" s="356"/>
      <c r="D76" s="356"/>
      <c r="E76" s="356"/>
      <c r="F76" s="361"/>
      <c r="G76" s="403"/>
      <c r="H76" s="356"/>
      <c r="I76" s="356"/>
      <c r="J76" s="356"/>
      <c r="K76" s="356"/>
      <c r="L76" s="356"/>
      <c r="M76" s="356"/>
      <c r="N76" s="361"/>
    </row>
    <row r="77" spans="1:14">
      <c r="A77" s="403"/>
      <c r="B77" s="356"/>
      <c r="C77" s="356"/>
      <c r="D77" s="356"/>
      <c r="E77" s="356"/>
      <c r="F77" s="361"/>
      <c r="G77" s="403"/>
      <c r="H77" s="356"/>
      <c r="I77" s="356"/>
      <c r="J77" s="356"/>
      <c r="K77" s="356"/>
      <c r="L77" s="356"/>
      <c r="M77" s="356"/>
      <c r="N77" s="361"/>
    </row>
    <row r="78" spans="1:14">
      <c r="A78" s="403"/>
      <c r="B78" s="356"/>
      <c r="C78" s="356"/>
      <c r="D78" s="356"/>
      <c r="E78" s="356"/>
      <c r="F78" s="361"/>
      <c r="G78" s="403"/>
      <c r="H78" s="356"/>
      <c r="I78" s="356"/>
      <c r="J78" s="356"/>
      <c r="K78" s="356"/>
      <c r="L78" s="356"/>
      <c r="M78" s="356"/>
      <c r="N78" s="361"/>
    </row>
    <row r="79" spans="1:14">
      <c r="A79" s="403"/>
      <c r="B79" s="356"/>
      <c r="C79" s="356"/>
      <c r="D79" s="356"/>
      <c r="E79" s="356"/>
      <c r="F79" s="361"/>
      <c r="G79" s="403"/>
      <c r="H79" s="356"/>
      <c r="I79" s="356"/>
      <c r="J79" s="356"/>
      <c r="K79" s="356"/>
      <c r="L79" s="356"/>
      <c r="M79" s="356"/>
      <c r="N79" s="361"/>
    </row>
    <row r="80" spans="1:14">
      <c r="A80" s="403"/>
      <c r="B80" s="356"/>
      <c r="C80" s="356"/>
      <c r="D80" s="356"/>
      <c r="E80" s="356"/>
      <c r="F80" s="361"/>
      <c r="G80" s="403"/>
      <c r="H80" s="356"/>
      <c r="I80" s="356"/>
      <c r="J80" s="356"/>
      <c r="K80" s="356"/>
      <c r="L80" s="356"/>
      <c r="M80" s="356"/>
      <c r="N80" s="361"/>
    </row>
    <row r="81" spans="1:14">
      <c r="A81" s="403"/>
      <c r="B81" s="356"/>
      <c r="C81" s="356"/>
      <c r="D81" s="356"/>
      <c r="E81" s="356"/>
      <c r="F81" s="361"/>
      <c r="G81" s="403"/>
      <c r="H81" s="356"/>
      <c r="I81" s="356"/>
      <c r="J81" s="356"/>
      <c r="K81" s="356"/>
      <c r="L81" s="356"/>
      <c r="M81" s="356"/>
      <c r="N81" s="361"/>
    </row>
    <row r="82" spans="1:14">
      <c r="A82" s="403"/>
      <c r="B82" s="356"/>
      <c r="C82" s="356"/>
      <c r="D82" s="356"/>
      <c r="E82" s="356"/>
      <c r="F82" s="361"/>
      <c r="G82" s="403"/>
      <c r="H82" s="356"/>
      <c r="I82" s="356"/>
      <c r="J82" s="356"/>
      <c r="K82" s="356"/>
      <c r="L82" s="356"/>
      <c r="M82" s="356"/>
      <c r="N82" s="361"/>
    </row>
    <row r="83" spans="1:14">
      <c r="A83" s="403"/>
      <c r="B83" s="356"/>
      <c r="C83" s="356"/>
      <c r="D83" s="356"/>
      <c r="E83" s="356"/>
      <c r="F83" s="361"/>
      <c r="G83" s="403"/>
      <c r="H83" s="356"/>
      <c r="I83" s="356"/>
      <c r="J83" s="356"/>
      <c r="K83" s="356"/>
      <c r="L83" s="356"/>
      <c r="M83" s="356"/>
      <c r="N83" s="361"/>
    </row>
    <row r="84" spans="1:14">
      <c r="A84" s="403"/>
      <c r="B84" s="356"/>
      <c r="C84" s="356"/>
      <c r="D84" s="356"/>
      <c r="E84" s="356"/>
      <c r="F84" s="361"/>
      <c r="G84" s="403"/>
      <c r="H84" s="356"/>
      <c r="I84" s="356"/>
      <c r="J84" s="356"/>
      <c r="K84" s="356"/>
      <c r="L84" s="356"/>
      <c r="M84" s="356"/>
      <c r="N84" s="361"/>
    </row>
    <row r="85" spans="1:14">
      <c r="A85" s="403"/>
      <c r="B85" s="356"/>
      <c r="C85" s="356"/>
      <c r="D85" s="356"/>
      <c r="E85" s="356"/>
      <c r="F85" s="361"/>
      <c r="G85" s="403"/>
      <c r="H85" s="356"/>
      <c r="I85" s="356"/>
      <c r="J85" s="356"/>
      <c r="K85" s="356"/>
      <c r="L85" s="356"/>
      <c r="M85" s="356"/>
      <c r="N85" s="361"/>
    </row>
    <row r="86" spans="1:14">
      <c r="A86" s="403"/>
      <c r="B86" s="356"/>
      <c r="C86" s="356"/>
      <c r="D86" s="356"/>
      <c r="E86" s="356"/>
      <c r="F86" s="361"/>
      <c r="G86" s="403"/>
      <c r="H86" s="356"/>
      <c r="I86" s="356"/>
      <c r="J86" s="356"/>
      <c r="K86" s="356"/>
      <c r="L86" s="356"/>
      <c r="M86" s="356"/>
      <c r="N86" s="361"/>
    </row>
    <row r="87" spans="1:14">
      <c r="A87" s="403"/>
      <c r="B87" s="356"/>
      <c r="C87" s="356"/>
      <c r="D87" s="356"/>
      <c r="E87" s="356"/>
      <c r="F87" s="361"/>
      <c r="G87" s="403"/>
      <c r="H87" s="356"/>
      <c r="I87" s="356"/>
      <c r="J87" s="356"/>
      <c r="K87" s="356"/>
      <c r="L87" s="356"/>
      <c r="M87" s="356"/>
      <c r="N87" s="361"/>
    </row>
    <row r="88" spans="1:14">
      <c r="A88" s="403"/>
      <c r="B88" s="356"/>
      <c r="C88" s="356"/>
      <c r="D88" s="356"/>
      <c r="E88" s="356"/>
      <c r="F88" s="361"/>
      <c r="G88" s="403"/>
      <c r="H88" s="356"/>
      <c r="I88" s="356"/>
      <c r="J88" s="356"/>
      <c r="K88" s="356"/>
      <c r="L88" s="356"/>
      <c r="M88" s="356"/>
      <c r="N88" s="361"/>
    </row>
    <row r="89" spans="1:14">
      <c r="A89" s="403"/>
      <c r="B89" s="356"/>
      <c r="C89" s="356"/>
      <c r="D89" s="356"/>
      <c r="E89" s="356"/>
      <c r="F89" s="361"/>
      <c r="G89" s="403"/>
      <c r="H89" s="356"/>
      <c r="I89" s="356"/>
      <c r="J89" s="356"/>
      <c r="K89" s="356"/>
      <c r="L89" s="356"/>
      <c r="M89" s="356"/>
      <c r="N89" s="361"/>
    </row>
    <row r="90" spans="1:14">
      <c r="A90" s="403"/>
      <c r="B90" s="356"/>
      <c r="C90" s="356"/>
      <c r="D90" s="356"/>
      <c r="E90" s="356"/>
      <c r="F90" s="361"/>
      <c r="G90" s="403"/>
      <c r="H90" s="356"/>
      <c r="I90" s="356"/>
      <c r="J90" s="356"/>
      <c r="K90" s="356"/>
      <c r="L90" s="356"/>
      <c r="M90" s="356"/>
      <c r="N90" s="361"/>
    </row>
    <row r="91" spans="1:14">
      <c r="A91" s="403"/>
      <c r="B91" s="356"/>
      <c r="C91" s="356"/>
      <c r="D91" s="356"/>
      <c r="E91" s="356"/>
      <c r="F91" s="361"/>
      <c r="G91" s="403"/>
      <c r="H91" s="356"/>
      <c r="I91" s="356"/>
      <c r="J91" s="356"/>
      <c r="K91" s="356"/>
      <c r="L91" s="356"/>
      <c r="M91" s="356"/>
      <c r="N91" s="361"/>
    </row>
    <row r="92" spans="1:14">
      <c r="A92" s="403"/>
      <c r="B92" s="356"/>
      <c r="C92" s="356"/>
      <c r="D92" s="356"/>
      <c r="E92" s="356"/>
      <c r="F92" s="361"/>
      <c r="G92" s="403"/>
      <c r="H92" s="356"/>
      <c r="I92" s="356"/>
      <c r="J92" s="356"/>
      <c r="K92" s="356"/>
      <c r="L92" s="356"/>
      <c r="M92" s="356"/>
      <c r="N92" s="361"/>
    </row>
    <row r="93" spans="1:14">
      <c r="A93" s="403"/>
      <c r="B93" s="356"/>
      <c r="C93" s="356"/>
      <c r="D93" s="356"/>
      <c r="E93" s="356"/>
      <c r="F93" s="361"/>
      <c r="G93" s="403"/>
      <c r="H93" s="356"/>
      <c r="I93" s="356"/>
      <c r="J93" s="356"/>
      <c r="K93" s="356"/>
      <c r="L93" s="356"/>
      <c r="M93" s="356"/>
      <c r="N93" s="361"/>
    </row>
    <row r="94" spans="1:14">
      <c r="A94" s="403"/>
      <c r="B94" s="356"/>
      <c r="C94" s="356"/>
      <c r="D94" s="356"/>
      <c r="E94" s="356"/>
      <c r="F94" s="361"/>
      <c r="G94" s="403"/>
      <c r="H94" s="356"/>
      <c r="I94" s="356"/>
      <c r="J94" s="356"/>
      <c r="K94" s="356"/>
      <c r="L94" s="356"/>
      <c r="M94" s="356"/>
      <c r="N94" s="361"/>
    </row>
    <row r="95" spans="1:14">
      <c r="A95" s="403"/>
      <c r="B95" s="356"/>
      <c r="C95" s="356"/>
      <c r="D95" s="356"/>
      <c r="E95" s="356"/>
      <c r="F95" s="361"/>
      <c r="G95" s="403"/>
      <c r="H95" s="356"/>
      <c r="I95" s="356"/>
      <c r="J95" s="356"/>
      <c r="K95" s="356"/>
      <c r="L95" s="356"/>
      <c r="M95" s="356"/>
      <c r="N95" s="361"/>
    </row>
    <row r="96" spans="1:14">
      <c r="A96" s="403"/>
      <c r="B96" s="356"/>
      <c r="C96" s="356"/>
      <c r="D96" s="356"/>
      <c r="E96" s="356"/>
      <c r="F96" s="361"/>
      <c r="G96" s="403"/>
      <c r="H96" s="356"/>
      <c r="I96" s="356"/>
      <c r="J96" s="356"/>
      <c r="K96" s="356"/>
      <c r="L96" s="356"/>
      <c r="M96" s="356"/>
      <c r="N96" s="361"/>
    </row>
    <row r="97" spans="1:14">
      <c r="A97" s="403"/>
      <c r="B97" s="356"/>
      <c r="C97" s="356"/>
      <c r="D97" s="356"/>
      <c r="E97" s="356"/>
      <c r="F97" s="361"/>
      <c r="G97" s="403"/>
      <c r="H97" s="356"/>
      <c r="I97" s="356"/>
      <c r="J97" s="356"/>
      <c r="K97" s="356"/>
      <c r="L97" s="356"/>
      <c r="M97" s="356"/>
      <c r="N97" s="361"/>
    </row>
    <row r="98" spans="1:14">
      <c r="A98" s="403"/>
      <c r="B98" s="356"/>
      <c r="C98" s="356"/>
      <c r="D98" s="356"/>
      <c r="E98" s="356"/>
      <c r="F98" s="361"/>
      <c r="G98" s="403"/>
      <c r="H98" s="356"/>
      <c r="I98" s="356"/>
      <c r="J98" s="356"/>
      <c r="K98" s="356"/>
      <c r="L98" s="356"/>
      <c r="M98" s="356"/>
      <c r="N98" s="361"/>
    </row>
    <row r="99" spans="1:14">
      <c r="A99" s="403"/>
      <c r="B99" s="356"/>
      <c r="C99" s="356"/>
      <c r="D99" s="356"/>
      <c r="E99" s="356"/>
      <c r="F99" s="361"/>
      <c r="G99" s="403"/>
      <c r="H99" s="356"/>
      <c r="I99" s="356"/>
      <c r="J99" s="356"/>
      <c r="K99" s="356"/>
      <c r="L99" s="356"/>
      <c r="M99" s="356"/>
      <c r="N99" s="361"/>
    </row>
    <row r="100" spans="1:14">
      <c r="A100" s="403"/>
      <c r="B100" s="356"/>
      <c r="C100" s="356"/>
      <c r="D100" s="356"/>
      <c r="E100" s="356"/>
      <c r="F100" s="361"/>
      <c r="G100" s="403"/>
      <c r="H100" s="356"/>
      <c r="I100" s="356"/>
      <c r="J100" s="356"/>
      <c r="K100" s="356"/>
      <c r="L100" s="356"/>
      <c r="M100" s="356"/>
      <c r="N100" s="361"/>
    </row>
    <row r="101" spans="1:14">
      <c r="A101" s="403"/>
      <c r="B101" s="356"/>
      <c r="C101" s="356"/>
      <c r="D101" s="356"/>
      <c r="E101" s="356"/>
      <c r="F101" s="361"/>
      <c r="G101" s="403"/>
      <c r="H101" s="356"/>
      <c r="I101" s="356"/>
      <c r="J101" s="356"/>
      <c r="K101" s="356"/>
      <c r="L101" s="356"/>
      <c r="M101" s="356"/>
      <c r="N101" s="361"/>
    </row>
    <row r="102" spans="1:14">
      <c r="A102" s="403"/>
      <c r="B102" s="356"/>
      <c r="C102" s="356"/>
      <c r="D102" s="356"/>
      <c r="E102" s="356"/>
      <c r="F102" s="361"/>
      <c r="G102" s="403"/>
      <c r="H102" s="356"/>
      <c r="I102" s="356"/>
      <c r="J102" s="356"/>
      <c r="K102" s="356"/>
      <c r="L102" s="356"/>
      <c r="M102" s="356"/>
      <c r="N102" s="361"/>
    </row>
    <row r="103" spans="1:14">
      <c r="A103" s="403"/>
      <c r="B103" s="356"/>
      <c r="C103" s="356"/>
      <c r="D103" s="356"/>
      <c r="E103" s="356"/>
      <c r="F103" s="361"/>
      <c r="G103" s="403"/>
      <c r="H103" s="356"/>
      <c r="I103" s="356"/>
      <c r="J103" s="356"/>
      <c r="K103" s="356"/>
      <c r="L103" s="356"/>
      <c r="M103" s="356"/>
      <c r="N103" s="361"/>
    </row>
    <row r="104" spans="1:14">
      <c r="A104" s="403"/>
      <c r="B104" s="356"/>
      <c r="C104" s="356"/>
      <c r="D104" s="356"/>
      <c r="E104" s="356"/>
      <c r="F104" s="361"/>
      <c r="G104" s="403"/>
      <c r="H104" s="356"/>
      <c r="I104" s="356"/>
      <c r="J104" s="356"/>
      <c r="K104" s="356"/>
      <c r="L104" s="356"/>
      <c r="M104" s="356"/>
      <c r="N104" s="361"/>
    </row>
    <row r="105" spans="1:14">
      <c r="A105" s="403"/>
      <c r="B105" s="356"/>
      <c r="C105" s="356"/>
      <c r="D105" s="356"/>
      <c r="E105" s="356"/>
      <c r="F105" s="361"/>
      <c r="G105" s="403"/>
      <c r="H105" s="356"/>
      <c r="I105" s="356"/>
      <c r="J105" s="356"/>
      <c r="K105" s="356"/>
      <c r="L105" s="356"/>
      <c r="M105" s="356"/>
      <c r="N105" s="361"/>
    </row>
    <row r="106" spans="1:14">
      <c r="A106" s="403"/>
      <c r="B106" s="356"/>
      <c r="C106" s="356"/>
      <c r="D106" s="356"/>
      <c r="E106" s="356"/>
      <c r="F106" s="361"/>
      <c r="G106" s="403"/>
      <c r="H106" s="356"/>
      <c r="I106" s="356"/>
      <c r="J106" s="356"/>
      <c r="K106" s="356"/>
      <c r="L106" s="356"/>
      <c r="M106" s="356"/>
      <c r="N106" s="361"/>
    </row>
    <row r="107" spans="1:14">
      <c r="A107" s="403"/>
      <c r="B107" s="356"/>
      <c r="C107" s="356"/>
      <c r="D107" s="356"/>
      <c r="E107" s="356"/>
      <c r="F107" s="361"/>
      <c r="G107" s="403"/>
      <c r="H107" s="356"/>
      <c r="I107" s="356"/>
      <c r="J107" s="356"/>
      <c r="K107" s="356"/>
      <c r="L107" s="356"/>
      <c r="M107" s="356"/>
      <c r="N107" s="361"/>
    </row>
    <row r="108" spans="1:14">
      <c r="A108" s="403"/>
      <c r="B108" s="356"/>
      <c r="C108" s="356"/>
      <c r="D108" s="356"/>
      <c r="E108" s="356"/>
      <c r="F108" s="361"/>
      <c r="G108" s="403"/>
      <c r="H108" s="356"/>
      <c r="I108" s="356"/>
      <c r="J108" s="356"/>
      <c r="K108" s="356"/>
      <c r="L108" s="356"/>
      <c r="M108" s="356"/>
      <c r="N108" s="361"/>
    </row>
    <row r="109" spans="1:14">
      <c r="A109" s="403"/>
      <c r="B109" s="356"/>
      <c r="C109" s="356"/>
      <c r="D109" s="356"/>
      <c r="E109" s="356"/>
      <c r="F109" s="361"/>
      <c r="G109" s="403"/>
      <c r="H109" s="356"/>
      <c r="I109" s="356"/>
      <c r="J109" s="356"/>
      <c r="K109" s="356"/>
      <c r="L109" s="356"/>
      <c r="M109" s="356"/>
      <c r="N109" s="361"/>
    </row>
    <row r="110" spans="1:14">
      <c r="A110" s="403"/>
      <c r="B110" s="356"/>
      <c r="C110" s="356"/>
      <c r="D110" s="356"/>
      <c r="E110" s="356"/>
      <c r="F110" s="361"/>
      <c r="G110" s="403"/>
      <c r="H110" s="356"/>
      <c r="I110" s="356"/>
      <c r="J110" s="356"/>
      <c r="K110" s="356"/>
      <c r="L110" s="356"/>
      <c r="M110" s="356"/>
      <c r="N110" s="361"/>
    </row>
    <row r="111" spans="1:14">
      <c r="A111" s="403"/>
      <c r="B111" s="356"/>
      <c r="C111" s="356"/>
      <c r="D111" s="356"/>
      <c r="E111" s="356"/>
      <c r="F111" s="361"/>
      <c r="G111" s="403"/>
      <c r="H111" s="356"/>
      <c r="I111" s="356"/>
      <c r="J111" s="356"/>
      <c r="K111" s="356"/>
      <c r="L111" s="356"/>
      <c r="M111" s="356"/>
      <c r="N111" s="361"/>
    </row>
    <row r="112" spans="1:14">
      <c r="A112" s="403"/>
      <c r="B112" s="356"/>
      <c r="C112" s="356"/>
      <c r="D112" s="356"/>
      <c r="E112" s="356"/>
      <c r="F112" s="361"/>
      <c r="G112" s="403"/>
      <c r="H112" s="356"/>
      <c r="I112" s="356"/>
      <c r="J112" s="356"/>
      <c r="K112" s="356"/>
      <c r="L112" s="356"/>
      <c r="M112" s="356"/>
      <c r="N112" s="361"/>
    </row>
    <row r="113" spans="1:14">
      <c r="A113" s="403"/>
      <c r="B113" s="356"/>
      <c r="C113" s="356"/>
      <c r="D113" s="356"/>
      <c r="E113" s="356"/>
      <c r="F113" s="361"/>
      <c r="G113" s="403"/>
      <c r="H113" s="356"/>
      <c r="I113" s="356"/>
      <c r="J113" s="356"/>
      <c r="K113" s="356"/>
      <c r="L113" s="356"/>
      <c r="M113" s="356"/>
      <c r="N113" s="361"/>
    </row>
    <row r="114" spans="1:14">
      <c r="A114" s="403"/>
      <c r="B114" s="356"/>
      <c r="C114" s="356"/>
      <c r="D114" s="356"/>
      <c r="E114" s="356"/>
      <c r="F114" s="361"/>
      <c r="G114" s="403"/>
      <c r="H114" s="356"/>
      <c r="I114" s="356"/>
      <c r="J114" s="356"/>
      <c r="K114" s="356"/>
      <c r="L114" s="356"/>
      <c r="M114" s="356"/>
      <c r="N114" s="361"/>
    </row>
    <row r="115" spans="1:14">
      <c r="A115" s="403"/>
      <c r="B115" s="356"/>
      <c r="C115" s="356"/>
      <c r="D115" s="356"/>
      <c r="E115" s="356"/>
      <c r="F115" s="361"/>
      <c r="G115" s="403"/>
      <c r="H115" s="356"/>
      <c r="I115" s="356"/>
      <c r="J115" s="356"/>
      <c r="K115" s="356"/>
      <c r="L115" s="356"/>
      <c r="M115" s="356"/>
      <c r="N115" s="361"/>
    </row>
    <row r="116" spans="1:14">
      <c r="A116" s="403"/>
      <c r="B116" s="356"/>
      <c r="C116" s="356"/>
      <c r="D116" s="356"/>
      <c r="E116" s="356"/>
      <c r="F116" s="361"/>
      <c r="G116" s="403"/>
      <c r="H116" s="356"/>
      <c r="I116" s="356"/>
      <c r="J116" s="356"/>
      <c r="K116" s="356"/>
      <c r="L116" s="356"/>
      <c r="M116" s="356"/>
      <c r="N116" s="361"/>
    </row>
    <row r="117" spans="1:14">
      <c r="A117" s="403"/>
      <c r="B117" s="356"/>
      <c r="C117" s="356"/>
      <c r="D117" s="356"/>
      <c r="E117" s="356"/>
      <c r="F117" s="361"/>
      <c r="G117" s="403"/>
      <c r="H117" s="356"/>
      <c r="I117" s="356"/>
      <c r="J117" s="356"/>
      <c r="K117" s="356"/>
      <c r="L117" s="356"/>
      <c r="M117" s="356"/>
      <c r="N117" s="361"/>
    </row>
    <row r="118" spans="1:14">
      <c r="A118" s="403"/>
      <c r="B118" s="356"/>
      <c r="C118" s="356"/>
      <c r="D118" s="356"/>
      <c r="E118" s="356"/>
      <c r="F118" s="361"/>
      <c r="G118" s="403"/>
      <c r="H118" s="356"/>
      <c r="I118" s="356"/>
      <c r="J118" s="356"/>
      <c r="K118" s="356"/>
      <c r="L118" s="356"/>
      <c r="M118" s="356"/>
      <c r="N118" s="361"/>
    </row>
    <row r="119" spans="1:14">
      <c r="A119" s="403"/>
      <c r="B119" s="356"/>
      <c r="C119" s="356"/>
      <c r="D119" s="356"/>
      <c r="E119" s="356"/>
      <c r="F119" s="361"/>
      <c r="G119" s="403"/>
      <c r="H119" s="356"/>
      <c r="I119" s="356"/>
      <c r="J119" s="356"/>
      <c r="K119" s="356"/>
      <c r="L119" s="356"/>
      <c r="M119" s="356"/>
      <c r="N119" s="361"/>
    </row>
    <row r="120" spans="1:14">
      <c r="A120" s="403"/>
      <c r="B120" s="356"/>
      <c r="C120" s="356"/>
      <c r="D120" s="356"/>
      <c r="E120" s="356"/>
      <c r="F120" s="361"/>
      <c r="G120" s="403"/>
      <c r="H120" s="356"/>
      <c r="I120" s="356"/>
      <c r="J120" s="356"/>
      <c r="K120" s="356"/>
      <c r="L120" s="356"/>
      <c r="M120" s="356"/>
      <c r="N120" s="361"/>
    </row>
    <row r="121" spans="1:14">
      <c r="A121" s="403"/>
      <c r="B121" s="356"/>
      <c r="C121" s="356"/>
      <c r="D121" s="356"/>
      <c r="E121" s="356"/>
      <c r="F121" s="361"/>
      <c r="G121" s="403"/>
      <c r="H121" s="356"/>
      <c r="I121" s="356"/>
      <c r="J121" s="356"/>
      <c r="K121" s="356"/>
      <c r="L121" s="356"/>
      <c r="M121" s="356"/>
      <c r="N121" s="361"/>
    </row>
    <row r="122" spans="1:14" ht="15.75" thickBot="1">
      <c r="A122" s="527"/>
      <c r="B122" s="528"/>
      <c r="C122" s="528"/>
      <c r="D122" s="528"/>
      <c r="E122" s="528"/>
      <c r="F122" s="393"/>
      <c r="G122" s="527"/>
      <c r="H122" s="528"/>
      <c r="I122" s="528"/>
      <c r="J122" s="528"/>
      <c r="K122" s="528"/>
      <c r="L122" s="528"/>
      <c r="M122" s="528"/>
      <c r="N122" s="393"/>
    </row>
    <row r="123" spans="1:14">
      <c r="A123" s="12"/>
      <c r="B123" s="12"/>
      <c r="C123" s="12"/>
      <c r="D123" s="452"/>
      <c r="E123" s="452"/>
      <c r="F123" s="452"/>
      <c r="G123" s="420"/>
      <c r="H123" s="452"/>
      <c r="I123" s="12"/>
      <c r="J123" s="12"/>
      <c r="K123" s="12"/>
      <c r="L123" s="12"/>
      <c r="M123" s="452"/>
    </row>
    <row r="124" spans="1:14">
      <c r="A124" s="12" t="s">
        <v>972</v>
      </c>
      <c r="B124" s="12"/>
      <c r="C124" s="12"/>
      <c r="E124" s="451"/>
      <c r="F124" s="451"/>
      <c r="G124" s="12" t="s">
        <v>972</v>
      </c>
      <c r="H124" s="452"/>
      <c r="I124" s="12"/>
      <c r="K124" s="452"/>
      <c r="L124" s="420"/>
      <c r="M124" s="420"/>
    </row>
    <row r="125" spans="1:14">
      <c r="A125" s="452" t="s">
        <v>975</v>
      </c>
      <c r="B125" s="12"/>
      <c r="C125" s="12"/>
      <c r="D125" s="452"/>
      <c r="E125" s="452"/>
      <c r="F125" s="452"/>
      <c r="G125" s="12" t="s">
        <v>976</v>
      </c>
      <c r="H125" s="452"/>
      <c r="I125" s="452"/>
      <c r="J125" s="452"/>
      <c r="K125" s="452"/>
      <c r="L125" s="452"/>
      <c r="M125" s="452"/>
      <c r="N125" s="12"/>
    </row>
  </sheetData>
  <mergeCells count="3">
    <mergeCell ref="K3:L3"/>
    <mergeCell ref="K2:L2"/>
    <mergeCell ref="K1:L1"/>
  </mergeCells>
  <printOptions horizontalCentered="1" verticalCentered="1"/>
  <pageMargins left="0.5" right="0.5" top="0.5" bottom="0.5" header="0.5" footer="0.5"/>
  <pageSetup scale="70" orientation="portrait" horizontalDpi="300" verticalDpi="300" r:id="rId1"/>
  <headerFooter alignWithMargins="0"/>
  <rowBreaks count="1" manualBreakCount="1">
    <brk id="60" max="16383" man="1"/>
  </rowBreaks>
  <colBreaks count="1" manualBreakCount="1">
    <brk id="6"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6"/>
  <dimension ref="A1:IL189"/>
  <sheetViews>
    <sheetView defaultGridColor="0" topLeftCell="F1" colorId="22" zoomScale="85" zoomScaleNormal="85" workbookViewId="0">
      <selection activeCell="P13" sqref="P13"/>
    </sheetView>
  </sheetViews>
  <sheetFormatPr defaultColWidth="9.6640625" defaultRowHeight="15"/>
  <cols>
    <col min="1" max="1" width="4.6640625" style="9" customWidth="1"/>
    <col min="2" max="2" width="2.6640625" style="9" customWidth="1"/>
    <col min="3" max="3" width="45.6640625" style="9" customWidth="1"/>
    <col min="4" max="4" width="20" style="9" customWidth="1"/>
    <col min="5" max="5" width="16.6640625" style="9" customWidth="1"/>
    <col min="6" max="6" width="21.33203125" style="9" customWidth="1"/>
    <col min="7"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96" t="s">
        <v>5587</v>
      </c>
      <c r="B1" s="899"/>
      <c r="C1" s="899"/>
      <c r="D1" s="898" t="s">
        <v>1433</v>
      </c>
      <c r="E1" s="1927" t="s">
        <v>1917</v>
      </c>
      <c r="F1" s="1917" t="s">
        <v>1918</v>
      </c>
      <c r="G1" s="896" t="s">
        <v>5587</v>
      </c>
      <c r="H1" s="897"/>
      <c r="I1" s="899" t="s">
        <v>1433</v>
      </c>
      <c r="J1" s="897"/>
      <c r="K1" s="2670" t="s">
        <v>1917</v>
      </c>
      <c r="L1" s="2675"/>
      <c r="M1" s="1916" t="s">
        <v>1918</v>
      </c>
      <c r="N1" s="120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1" t="str">
        <f>'Data Sheet'!$C$25</f>
        <v xml:space="preserve"> Niagara Mohawk Power Corporation </v>
      </c>
      <c r="D2" s="475" t="s">
        <v>5671</v>
      </c>
      <c r="E2" s="1669" t="s">
        <v>1919</v>
      </c>
      <c r="F2" s="1222"/>
      <c r="G2" s="71" t="str">
        <f>'Data Sheet'!$C$25</f>
        <v xml:space="preserve"> Niagara Mohawk Power Corporation </v>
      </c>
      <c r="H2" s="901"/>
      <c r="I2" s="475" t="s">
        <v>5671</v>
      </c>
      <c r="J2" s="901"/>
      <c r="K2" s="2668" t="s">
        <v>1919</v>
      </c>
      <c r="L2" s="2676"/>
      <c r="M2" s="1760"/>
      <c r="N2" s="1210"/>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900" t="s">
        <v>1904</v>
      </c>
      <c r="D3" s="475" t="s">
        <v>5598</v>
      </c>
      <c r="E3" s="754" t="str">
        <f>'Data Sheet'!$C$40</f>
        <v>June 1, 2015</v>
      </c>
      <c r="F3" s="1409" t="str">
        <f>'Data Sheet'!$C$38</f>
        <v>December 31, 2014</v>
      </c>
      <c r="G3" s="900"/>
      <c r="H3" s="901"/>
      <c r="I3" s="475" t="s">
        <v>5598</v>
      </c>
      <c r="J3" s="901"/>
      <c r="K3" s="2677" t="str">
        <f>'Data Sheet'!$C$40</f>
        <v>June 1, 2015</v>
      </c>
      <c r="L3" s="2678"/>
      <c r="M3" s="1416" t="str">
        <f>'Data Sheet'!$C$38</f>
        <v>December 31, 2014</v>
      </c>
      <c r="N3" s="1212"/>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289" t="s">
        <v>977</v>
      </c>
      <c r="B4" s="1290"/>
      <c r="C4" s="1290"/>
      <c r="D4" s="1290"/>
      <c r="E4" s="1290"/>
      <c r="F4" s="1291"/>
      <c r="G4" s="1289" t="s">
        <v>978</v>
      </c>
      <c r="H4" s="1290"/>
      <c r="I4" s="1290"/>
      <c r="J4" s="1290"/>
      <c r="K4" s="1290"/>
      <c r="L4" s="1290"/>
      <c r="M4" s="1290"/>
      <c r="N4" s="1212"/>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900"/>
      <c r="F5" s="1210"/>
      <c r="G5" s="900"/>
      <c r="N5" s="1210"/>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900" t="s">
        <v>979</v>
      </c>
      <c r="F6" s="1210"/>
      <c r="G6" s="900" t="s">
        <v>980</v>
      </c>
      <c r="N6" s="1210"/>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900"/>
      <c r="B7" s="9" t="s">
        <v>981</v>
      </c>
      <c r="F7" s="1210"/>
      <c r="G7" s="900" t="s">
        <v>982</v>
      </c>
      <c r="N7" s="1210"/>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900" t="s">
        <v>2364</v>
      </c>
      <c r="F8" s="1210"/>
      <c r="G8" s="900" t="s">
        <v>983</v>
      </c>
      <c r="N8" s="1210"/>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904"/>
      <c r="B9" s="514"/>
      <c r="C9" s="514"/>
      <c r="D9" s="514"/>
      <c r="E9" s="514"/>
      <c r="F9" s="1212"/>
      <c r="G9" s="904"/>
      <c r="H9" s="514"/>
      <c r="I9" s="514"/>
      <c r="J9" s="514"/>
      <c r="K9" s="514"/>
      <c r="L9" s="514"/>
      <c r="M9" s="514"/>
      <c r="N9" s="1212"/>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211"/>
      <c r="B10" s="475"/>
      <c r="D10" s="475"/>
      <c r="E10" s="1303" t="s">
        <v>2365</v>
      </c>
      <c r="F10" s="908"/>
      <c r="G10" s="906" t="s">
        <v>2365</v>
      </c>
      <c r="H10" s="907"/>
      <c r="I10" s="1303" t="s">
        <v>2366</v>
      </c>
      <c r="J10" s="907"/>
      <c r="K10" s="907"/>
      <c r="L10" s="907"/>
      <c r="M10" s="1213"/>
      <c r="N10" s="1222"/>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211" t="s">
        <v>1843</v>
      </c>
      <c r="B11" s="475"/>
      <c r="D11" s="1300" t="s">
        <v>1949</v>
      </c>
      <c r="E11" s="1300" t="s">
        <v>369</v>
      </c>
      <c r="F11" s="1222" t="s">
        <v>369</v>
      </c>
      <c r="G11" s="1211" t="s">
        <v>369</v>
      </c>
      <c r="H11" s="1300" t="s">
        <v>369</v>
      </c>
      <c r="I11" s="1303" t="s">
        <v>592</v>
      </c>
      <c r="J11" s="907"/>
      <c r="K11" s="1303" t="s">
        <v>589</v>
      </c>
      <c r="L11" s="907"/>
      <c r="M11" s="1223" t="s">
        <v>1949</v>
      </c>
      <c r="N11" s="1222" t="s">
        <v>1843</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211" t="s">
        <v>1846</v>
      </c>
      <c r="B12" s="475"/>
      <c r="C12" s="1221" t="s">
        <v>622</v>
      </c>
      <c r="D12" s="1300" t="s">
        <v>940</v>
      </c>
      <c r="E12" s="1300" t="s">
        <v>2369</v>
      </c>
      <c r="F12" s="1222" t="s">
        <v>2370</v>
      </c>
      <c r="G12" s="1211" t="s">
        <v>2369</v>
      </c>
      <c r="H12" s="1300" t="s">
        <v>2370</v>
      </c>
      <c r="I12" s="1300" t="s">
        <v>2371</v>
      </c>
      <c r="J12" s="1300" t="s">
        <v>1953</v>
      </c>
      <c r="K12" s="1300" t="s">
        <v>2371</v>
      </c>
      <c r="L12" s="1300" t="s">
        <v>1953</v>
      </c>
      <c r="M12" s="1223" t="s">
        <v>2684</v>
      </c>
      <c r="N12" s="1222" t="s">
        <v>1846</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211"/>
      <c r="B13" s="475"/>
      <c r="D13" s="1300" t="s">
        <v>606</v>
      </c>
      <c r="E13" s="1300" t="s">
        <v>2418</v>
      </c>
      <c r="F13" s="1222" t="s">
        <v>2419</v>
      </c>
      <c r="G13" s="1211" t="s">
        <v>2420</v>
      </c>
      <c r="H13" s="1300" t="s">
        <v>2375</v>
      </c>
      <c r="I13" s="1300" t="s">
        <v>2376</v>
      </c>
      <c r="J13" s="475"/>
      <c r="K13" s="1300" t="s">
        <v>2377</v>
      </c>
      <c r="L13" s="475"/>
      <c r="M13" s="1213"/>
      <c r="N13" s="1222"/>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229"/>
      <c r="B14" s="532"/>
      <c r="C14" s="1305" t="s">
        <v>3230</v>
      </c>
      <c r="D14" s="1307" t="s">
        <v>3231</v>
      </c>
      <c r="E14" s="1307" t="s">
        <v>3232</v>
      </c>
      <c r="F14" s="1230" t="s">
        <v>3233</v>
      </c>
      <c r="G14" s="1229" t="s">
        <v>2512</v>
      </c>
      <c r="H14" s="1307" t="s">
        <v>2513</v>
      </c>
      <c r="I14" s="1307" t="s">
        <v>2514</v>
      </c>
      <c r="J14" s="1307" t="s">
        <v>2515</v>
      </c>
      <c r="K14" s="1307" t="s">
        <v>2516</v>
      </c>
      <c r="L14" s="1307" t="s">
        <v>2517</v>
      </c>
      <c r="M14" s="1306" t="s">
        <v>2518</v>
      </c>
      <c r="N14" s="1230"/>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229">
        <v>1</v>
      </c>
      <c r="B15" s="532"/>
      <c r="C15" s="514" t="s">
        <v>984</v>
      </c>
      <c r="D15" s="494"/>
      <c r="E15" s="495"/>
      <c r="F15" s="496"/>
      <c r="G15" s="497" t="s">
        <v>1904</v>
      </c>
      <c r="H15" s="495" t="s">
        <v>1904</v>
      </c>
      <c r="I15" s="498"/>
      <c r="J15" s="498"/>
      <c r="K15" s="498"/>
      <c r="L15" s="498"/>
      <c r="M15" s="1374"/>
      <c r="N15" s="1230">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229">
        <v>2</v>
      </c>
      <c r="B16" s="532"/>
      <c r="C16" s="514" t="s">
        <v>2379</v>
      </c>
      <c r="D16" s="1375"/>
      <c r="E16" s="500"/>
      <c r="F16" s="1376"/>
      <c r="G16" s="462" t="s">
        <v>1904</v>
      </c>
      <c r="H16" s="459" t="s">
        <v>1904</v>
      </c>
      <c r="I16" s="500"/>
      <c r="J16" s="500"/>
      <c r="K16" s="500"/>
      <c r="L16" s="500"/>
      <c r="M16" s="1377"/>
      <c r="N16" s="1230">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229">
        <v>3</v>
      </c>
      <c r="B17" s="532"/>
      <c r="C17" s="514" t="s">
        <v>4341</v>
      </c>
      <c r="D17" s="370"/>
      <c r="E17" s="370" t="s">
        <v>1904</v>
      </c>
      <c r="F17" s="443"/>
      <c r="G17" s="529"/>
      <c r="H17" s="370"/>
      <c r="I17" s="532"/>
      <c r="J17" s="370"/>
      <c r="K17" s="532"/>
      <c r="L17" s="370"/>
      <c r="M17" s="368"/>
      <c r="N17" s="1549">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229">
        <v>4</v>
      </c>
      <c r="B18" s="532"/>
      <c r="C18" s="514" t="s">
        <v>4343</v>
      </c>
      <c r="D18" s="370">
        <v>140430402</v>
      </c>
      <c r="E18" s="354">
        <v>-2688384</v>
      </c>
      <c r="F18" s="322"/>
      <c r="G18" s="530"/>
      <c r="H18" s="354"/>
      <c r="I18" s="532"/>
      <c r="J18" s="354"/>
      <c r="K18" s="532"/>
      <c r="L18" s="354"/>
      <c r="M18" s="368">
        <f>D18+E18-F18+G18-H18-J18+L18</f>
        <v>137742018</v>
      </c>
      <c r="N18" s="1549">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229">
        <v>5</v>
      </c>
      <c r="B19" s="532"/>
      <c r="C19" s="514" t="s">
        <v>4344</v>
      </c>
      <c r="D19" s="354">
        <v>173082055</v>
      </c>
      <c r="E19" s="354">
        <v>-25071090</v>
      </c>
      <c r="F19" s="322"/>
      <c r="G19" s="530"/>
      <c r="H19" s="354"/>
      <c r="I19" s="532"/>
      <c r="J19" s="354"/>
      <c r="K19" s="532" t="s">
        <v>5676</v>
      </c>
      <c r="L19" s="354">
        <v>9234681</v>
      </c>
      <c r="M19" s="368">
        <f>D19+E19-F19+G19-H19-J19+L19</f>
        <v>157245646</v>
      </c>
      <c r="N19" s="1549">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229">
        <v>6</v>
      </c>
      <c r="B20" s="532"/>
      <c r="C20" s="514"/>
      <c r="D20" s="354"/>
      <c r="E20" s="354"/>
      <c r="F20" s="322"/>
      <c r="G20" s="530"/>
      <c r="H20" s="354"/>
      <c r="I20" s="532"/>
      <c r="J20" s="354"/>
      <c r="K20" s="532"/>
      <c r="L20" s="354"/>
      <c r="M20" s="368"/>
      <c r="N20" s="1230">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229">
        <v>7</v>
      </c>
      <c r="B21" s="532"/>
      <c r="C21" s="514"/>
      <c r="D21" s="354"/>
      <c r="E21" s="354"/>
      <c r="F21" s="322"/>
      <c r="G21" s="530"/>
      <c r="H21" s="354"/>
      <c r="I21" s="532"/>
      <c r="J21" s="354"/>
      <c r="K21" s="532"/>
      <c r="L21" s="354"/>
      <c r="M21" s="368"/>
      <c r="N21" s="1230">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229">
        <v>8</v>
      </c>
      <c r="B22" s="532"/>
      <c r="C22" s="514" t="s">
        <v>985</v>
      </c>
      <c r="D22" s="354">
        <v>7458484</v>
      </c>
      <c r="E22" s="354">
        <v>1262735</v>
      </c>
      <c r="F22" s="322"/>
      <c r="G22" s="530"/>
      <c r="H22" s="354"/>
      <c r="I22" s="532"/>
      <c r="J22" s="354"/>
      <c r="K22" s="532"/>
      <c r="L22" s="354"/>
      <c r="M22" s="368">
        <f>D22+E22-F22+G22-H22-J22+L22</f>
        <v>8721219</v>
      </c>
      <c r="N22" s="1230">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229">
        <v>9</v>
      </c>
      <c r="B23" s="532"/>
      <c r="C23" s="514" t="s">
        <v>986</v>
      </c>
      <c r="D23" s="301">
        <f>SUM(D16:D22)</f>
        <v>320970941</v>
      </c>
      <c r="E23" s="301">
        <f>SUM(E16:E22)</f>
        <v>-26496739</v>
      </c>
      <c r="F23" s="300">
        <f>SUM(F16:F22)</f>
        <v>0</v>
      </c>
      <c r="G23" s="468">
        <f>SUM(G16:G22)</f>
        <v>0</v>
      </c>
      <c r="H23" s="301">
        <f>SUM(H16:H22)</f>
        <v>0</v>
      </c>
      <c r="I23" s="259"/>
      <c r="J23" s="301">
        <f>SUM(J17:J22)</f>
        <v>0</v>
      </c>
      <c r="K23" s="259"/>
      <c r="L23" s="301">
        <f>SUM(L16:L22)</f>
        <v>9234681</v>
      </c>
      <c r="M23" s="301">
        <f>SUM(M16:M22)</f>
        <v>303708883</v>
      </c>
      <c r="N23" s="1230">
        <v>9</v>
      </c>
      <c r="O23" s="451"/>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229">
        <v>10</v>
      </c>
      <c r="B24" s="532"/>
      <c r="C24" s="514" t="s">
        <v>987</v>
      </c>
      <c r="D24" s="489"/>
      <c r="E24" s="490"/>
      <c r="F24" s="491"/>
      <c r="G24" s="492"/>
      <c r="H24" s="490"/>
      <c r="I24" s="493"/>
      <c r="J24" s="490"/>
      <c r="K24" s="493"/>
      <c r="L24" s="490"/>
      <c r="M24" s="531"/>
      <c r="N24" s="1230">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229">
        <v>11</v>
      </c>
      <c r="B25" s="532"/>
      <c r="C25" s="514" t="s">
        <v>4342</v>
      </c>
      <c r="D25" s="370">
        <v>24781836</v>
      </c>
      <c r="E25" s="370">
        <v>-474421</v>
      </c>
      <c r="F25" s="443"/>
      <c r="G25" s="529"/>
      <c r="H25" s="370"/>
      <c r="I25" s="532"/>
      <c r="J25" s="370"/>
      <c r="K25" s="532"/>
      <c r="L25" s="370"/>
      <c r="M25" s="368">
        <f>D25+E25-F25+G25-H25-J25+L25</f>
        <v>24307415</v>
      </c>
      <c r="N25" s="1230">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229">
        <v>12</v>
      </c>
      <c r="B26" s="532"/>
      <c r="C26" s="514" t="s">
        <v>4344</v>
      </c>
      <c r="D26" s="354">
        <v>48118544</v>
      </c>
      <c r="E26" s="354">
        <v>-8245724</v>
      </c>
      <c r="F26" s="322"/>
      <c r="G26" s="530"/>
      <c r="H26" s="354"/>
      <c r="I26" s="532"/>
      <c r="J26" s="354"/>
      <c r="K26" s="532" t="s">
        <v>5676</v>
      </c>
      <c r="L26" s="354">
        <v>1891441</v>
      </c>
      <c r="M26" s="368">
        <f>D26+E26-F26+G26-H26-J26+L26</f>
        <v>41764261</v>
      </c>
      <c r="N26" s="1230">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229">
        <v>13</v>
      </c>
      <c r="B27" s="532"/>
      <c r="C27" s="514" t="s">
        <v>4345</v>
      </c>
      <c r="D27" s="354">
        <v>1527642</v>
      </c>
      <c r="E27" s="354">
        <v>258633</v>
      </c>
      <c r="F27" s="322"/>
      <c r="G27" s="530"/>
      <c r="H27" s="354"/>
      <c r="I27" s="532"/>
      <c r="J27" s="354"/>
      <c r="K27" s="532"/>
      <c r="L27" s="354"/>
      <c r="M27" s="368">
        <f>D27+E27-F27+G27-H27-J27+L27</f>
        <v>1786275</v>
      </c>
      <c r="N27" s="1230">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229">
        <v>14</v>
      </c>
      <c r="B28" s="532"/>
      <c r="C28" s="514"/>
      <c r="D28" s="354"/>
      <c r="E28" s="354"/>
      <c r="F28" s="322"/>
      <c r="G28" s="530"/>
      <c r="H28" s="354"/>
      <c r="I28" s="532"/>
      <c r="J28" s="354"/>
      <c r="K28" s="532"/>
      <c r="L28" s="354"/>
      <c r="M28" s="368"/>
      <c r="N28" s="1230">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229">
        <v>15</v>
      </c>
      <c r="B29" s="532"/>
      <c r="C29" s="514"/>
      <c r="D29" s="354"/>
      <c r="E29" s="354"/>
      <c r="F29" s="322"/>
      <c r="G29" s="530"/>
      <c r="H29" s="354"/>
      <c r="I29" s="532"/>
      <c r="J29" s="354"/>
      <c r="K29" s="532"/>
      <c r="L29" s="354"/>
      <c r="M29" s="368"/>
      <c r="N29" s="1230">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229">
        <v>16</v>
      </c>
      <c r="B30" s="532"/>
      <c r="C30" s="514" t="s">
        <v>985</v>
      </c>
      <c r="D30" s="354"/>
      <c r="E30" s="354"/>
      <c r="F30" s="322"/>
      <c r="G30" s="530"/>
      <c r="H30" s="354"/>
      <c r="I30" s="532"/>
      <c r="J30" s="354"/>
      <c r="K30" s="532"/>
      <c r="L30" s="354"/>
      <c r="M30" s="368"/>
      <c r="N30" s="1230">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229">
        <v>17</v>
      </c>
      <c r="B31" s="532"/>
      <c r="C31" s="514" t="s">
        <v>988</v>
      </c>
      <c r="D31" s="301">
        <f>SUM(D24:D30)</f>
        <v>74428022</v>
      </c>
      <c r="E31" s="301">
        <f>SUM(E24:E30)</f>
        <v>-8461512</v>
      </c>
      <c r="F31" s="300">
        <f>SUM(F24:F30)</f>
        <v>0</v>
      </c>
      <c r="G31" s="468">
        <f>SUM(G24:G30)</f>
        <v>0</v>
      </c>
      <c r="H31" s="301">
        <f>SUM(H24:H30)</f>
        <v>0</v>
      </c>
      <c r="I31" s="259"/>
      <c r="J31" s="301">
        <f>SUM(J24:J30)</f>
        <v>0</v>
      </c>
      <c r="K31" s="259"/>
      <c r="L31" s="301">
        <f>SUM(L24:L30)</f>
        <v>1891441</v>
      </c>
      <c r="M31" s="301">
        <f>SUM(M24:M30)</f>
        <v>67857951</v>
      </c>
      <c r="N31" s="1230">
        <v>17</v>
      </c>
      <c r="O31" s="451"/>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229">
        <v>18</v>
      </c>
      <c r="B32" s="532"/>
      <c r="C32" s="514" t="s">
        <v>3207</v>
      </c>
      <c r="D32" s="354"/>
      <c r="E32" s="354"/>
      <c r="F32" s="322"/>
      <c r="G32" s="530"/>
      <c r="H32" s="354"/>
      <c r="I32" s="532"/>
      <c r="J32" s="354"/>
      <c r="K32" s="532"/>
      <c r="L32" s="354"/>
      <c r="M32" s="368"/>
      <c r="N32" s="1230">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229">
        <v>19</v>
      </c>
      <c r="B33" s="532"/>
      <c r="C33" s="514" t="s">
        <v>989</v>
      </c>
      <c r="D33" s="370">
        <f>D23+D31+D32</f>
        <v>395398963</v>
      </c>
      <c r="E33" s="370">
        <f>E23+E31+E32</f>
        <v>-34958251</v>
      </c>
      <c r="F33" s="443">
        <f>F23+F31+F32</f>
        <v>0</v>
      </c>
      <c r="G33" s="529">
        <f>G23+G31+G32</f>
        <v>0</v>
      </c>
      <c r="H33" s="370">
        <f>H23+H31+H32</f>
        <v>0</v>
      </c>
      <c r="I33" s="104"/>
      <c r="J33" s="370">
        <f>J23+J31+J32</f>
        <v>0</v>
      </c>
      <c r="K33" s="532"/>
      <c r="L33" s="370">
        <f>L23+L31+L32</f>
        <v>11126122</v>
      </c>
      <c r="M33" s="370">
        <f>M23+M31+M32</f>
        <v>371566834</v>
      </c>
      <c r="N33" s="1230">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211">
        <v>20</v>
      </c>
      <c r="B34" s="475"/>
      <c r="C34" s="9" t="s">
        <v>3958</v>
      </c>
      <c r="D34" s="494"/>
      <c r="E34" s="495"/>
      <c r="F34" s="496"/>
      <c r="G34" s="497"/>
      <c r="H34" s="495"/>
      <c r="I34" s="495"/>
      <c r="J34" s="498"/>
      <c r="K34" s="498"/>
      <c r="L34" s="498"/>
      <c r="M34" s="499" t="s">
        <v>1904</v>
      </c>
      <c r="N34" s="1222">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229"/>
      <c r="B35" s="532"/>
      <c r="C35" s="514"/>
      <c r="D35" s="486"/>
      <c r="E35" s="459"/>
      <c r="F35" s="461"/>
      <c r="G35" s="462"/>
      <c r="H35" s="459"/>
      <c r="I35" s="459"/>
      <c r="J35" s="500"/>
      <c r="K35" s="500"/>
      <c r="L35" s="500"/>
      <c r="M35" s="487"/>
      <c r="N35" s="1230"/>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229">
        <v>21</v>
      </c>
      <c r="B36" s="532"/>
      <c r="C36" s="514" t="s">
        <v>3959</v>
      </c>
      <c r="D36" s="370">
        <v>332683919</v>
      </c>
      <c r="E36" s="370">
        <v>-32907435</v>
      </c>
      <c r="F36" s="443"/>
      <c r="G36" s="529"/>
      <c r="H36" s="370"/>
      <c r="I36" s="370"/>
      <c r="J36" s="370"/>
      <c r="K36" s="532" t="s">
        <v>5676</v>
      </c>
      <c r="L36" s="370">
        <v>10115939</v>
      </c>
      <c r="M36" s="517">
        <f>D36+E36-F36+G36-H36-J36+L36</f>
        <v>309892423</v>
      </c>
      <c r="N36" s="1230">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229">
        <v>22</v>
      </c>
      <c r="B37" s="532"/>
      <c r="C37" s="514" t="s">
        <v>3960</v>
      </c>
      <c r="D37" s="354">
        <v>62715044</v>
      </c>
      <c r="E37" s="354">
        <v>-2050816</v>
      </c>
      <c r="F37" s="322"/>
      <c r="G37" s="530"/>
      <c r="H37" s="354"/>
      <c r="I37" s="354"/>
      <c r="J37" s="354"/>
      <c r="K37" s="532" t="s">
        <v>5676</v>
      </c>
      <c r="L37" s="354">
        <v>1010183</v>
      </c>
      <c r="M37" s="368">
        <f>D37+E37-F37+G37-H37-J37+L37</f>
        <v>61674411</v>
      </c>
      <c r="N37" s="1230">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229">
        <v>23</v>
      </c>
      <c r="B38" s="532"/>
      <c r="C38" s="514" t="s">
        <v>3961</v>
      </c>
      <c r="D38" s="370"/>
      <c r="E38" s="370"/>
      <c r="F38" s="443"/>
      <c r="G38" s="529"/>
      <c r="H38" s="370"/>
      <c r="I38" s="354"/>
      <c r="J38" s="370"/>
      <c r="K38" s="354"/>
      <c r="L38" s="370"/>
      <c r="M38" s="517"/>
      <c r="N38" s="1230">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313" t="s">
        <v>3962</v>
      </c>
      <c r="B39" s="12"/>
      <c r="C39" s="12"/>
      <c r="D39" s="12"/>
      <c r="E39" s="12"/>
      <c r="F39" s="912"/>
      <c r="G39" s="1313" t="s">
        <v>3963</v>
      </c>
      <c r="H39" s="12"/>
      <c r="I39" s="12"/>
      <c r="J39" s="12"/>
      <c r="K39" s="12"/>
      <c r="L39" s="12"/>
      <c r="M39" s="12"/>
      <c r="N39" s="91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900"/>
      <c r="C40" s="12"/>
      <c r="D40" s="12"/>
      <c r="E40" s="12"/>
      <c r="F40" s="912"/>
      <c r="G40" s="1313"/>
      <c r="H40" s="12"/>
      <c r="I40" s="12"/>
      <c r="J40" s="12"/>
      <c r="K40" s="12"/>
      <c r="L40" s="12"/>
      <c r="M40" s="12"/>
      <c r="N40" s="91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900"/>
      <c r="C41" s="12"/>
      <c r="D41" s="12"/>
      <c r="E41" s="12"/>
      <c r="F41" s="912"/>
      <c r="G41" s="1313"/>
      <c r="H41" s="12"/>
      <c r="I41" s="12"/>
      <c r="J41" s="12"/>
      <c r="K41" s="12"/>
      <c r="L41" s="12"/>
      <c r="M41" s="12"/>
      <c r="N41" s="91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900"/>
      <c r="F42" s="1210"/>
      <c r="G42" s="900"/>
      <c r="N42" s="1210"/>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900"/>
      <c r="F43" s="1210"/>
      <c r="G43" s="900"/>
      <c r="N43" s="1210"/>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900"/>
      <c r="F44" s="1210"/>
      <c r="G44" s="900"/>
      <c r="N44" s="1210"/>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900"/>
      <c r="F45" s="1210"/>
      <c r="G45" s="900"/>
      <c r="N45" s="1210"/>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900"/>
      <c r="F46" s="1210"/>
      <c r="G46" s="900"/>
      <c r="N46" s="1210"/>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900"/>
      <c r="F47" s="1210"/>
      <c r="G47" s="900"/>
      <c r="N47" s="1210"/>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900"/>
      <c r="F48" s="1210"/>
      <c r="G48" s="900"/>
      <c r="N48" s="1210"/>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900"/>
      <c r="F49" s="1210"/>
      <c r="G49" s="900"/>
      <c r="N49" s="1210"/>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900"/>
      <c r="F50" s="1210"/>
      <c r="G50" s="900"/>
      <c r="N50" s="1210"/>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900"/>
      <c r="F51" s="1210"/>
      <c r="G51" s="900"/>
      <c r="N51" s="1210"/>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900"/>
      <c r="F52" s="1210"/>
      <c r="G52" s="900"/>
      <c r="N52" s="1210"/>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900"/>
      <c r="F53" s="1210"/>
      <c r="G53" s="900"/>
      <c r="N53" s="1210"/>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900"/>
      <c r="F54" s="1210"/>
      <c r="G54" s="900"/>
      <c r="N54" s="1210"/>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900"/>
      <c r="F55" s="1210"/>
      <c r="G55" s="900"/>
      <c r="N55" s="1210"/>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900"/>
      <c r="F56" s="1210"/>
      <c r="G56" s="900"/>
      <c r="N56" s="1210"/>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900"/>
      <c r="F57" s="1210"/>
      <c r="G57" s="900"/>
      <c r="N57" s="1210"/>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378"/>
      <c r="B58" s="1379"/>
      <c r="C58" s="1379"/>
      <c r="D58" s="1379"/>
      <c r="E58" s="1379"/>
      <c r="F58" s="1380"/>
      <c r="G58" s="1378"/>
      <c r="H58" s="1379"/>
      <c r="I58" s="1379"/>
      <c r="J58" s="1379"/>
      <c r="K58" s="1379"/>
      <c r="L58" s="1379"/>
      <c r="M58" s="1379"/>
      <c r="N58" s="1380"/>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row>
    <row r="59" spans="1:246" ht="15.75" thickBot="1">
      <c r="A59" s="1381"/>
      <c r="B59" s="1382"/>
      <c r="C59" s="1382"/>
      <c r="D59" s="1382"/>
      <c r="E59" s="1382"/>
      <c r="F59" s="1383"/>
      <c r="G59" s="1381"/>
      <c r="H59" s="1382"/>
      <c r="I59" s="1382"/>
      <c r="J59" s="1382"/>
      <c r="K59" s="1382"/>
      <c r="L59" s="1382"/>
      <c r="M59" s="1382"/>
      <c r="N59" s="138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row>
    <row r="60" spans="1:246">
      <c r="A60" s="1379"/>
      <c r="B60" s="1379"/>
      <c r="C60" s="1379"/>
      <c r="D60" s="1379"/>
      <c r="E60" s="1379"/>
      <c r="F60" s="1379"/>
      <c r="G60" s="1379"/>
      <c r="H60" s="1379"/>
      <c r="I60" s="1379"/>
      <c r="J60" s="1379"/>
      <c r="K60" s="1379"/>
      <c r="L60" s="1379"/>
      <c r="M60" s="1379"/>
      <c r="N60" s="1379"/>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row>
    <row r="61" spans="1:246">
      <c r="A61" s="1369" t="s">
        <v>3794</v>
      </c>
      <c r="B61" s="1369"/>
      <c r="C61" s="1369"/>
      <c r="E61" s="1384"/>
      <c r="F61" s="1384"/>
      <c r="G61" s="12" t="s">
        <v>3794</v>
      </c>
      <c r="H61" s="1384"/>
      <c r="I61" s="1384"/>
      <c r="K61" s="1384"/>
      <c r="L61" s="1384"/>
      <c r="M61" s="1384"/>
      <c r="N61" s="1379"/>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row>
    <row r="62" spans="1:246">
      <c r="A62" s="12" t="s">
        <v>990</v>
      </c>
      <c r="B62" s="12"/>
      <c r="C62" s="12"/>
      <c r="D62" s="12"/>
      <c r="E62" s="1384"/>
      <c r="F62" s="1384"/>
      <c r="G62" s="12" t="s">
        <v>991</v>
      </c>
      <c r="H62" s="1384"/>
      <c r="I62" s="1384"/>
      <c r="J62" s="1384"/>
      <c r="K62" s="1384"/>
      <c r="L62" s="1384"/>
      <c r="M62" s="1384"/>
      <c r="N62" s="1384"/>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row>
    <row r="64" spans="1:246" ht="15.75">
      <c r="A64" s="1209" t="s">
        <v>614</v>
      </c>
      <c r="B64" s="1209"/>
      <c r="C64" s="12"/>
      <c r="D64" s="12"/>
      <c r="E64" s="12"/>
      <c r="F64" s="12"/>
    </row>
    <row r="66" spans="1:14" ht="15.75" thickBot="1">
      <c r="A66" s="9" t="str">
        <f>'Data Sheet'!$C$25</f>
        <v xml:space="preserve"> Niagara Mohawk Power Corporation </v>
      </c>
      <c r="E66" s="1205" t="str">
        <f>'Data Sheet'!$C$38</f>
        <v>December 31, 2014</v>
      </c>
      <c r="F66" s="1499" t="str">
        <f>'Data Sheet'!$C$38</f>
        <v>December 31, 2014</v>
      </c>
      <c r="G66" s="9" t="str">
        <f>'Data Sheet'!$C$25</f>
        <v xml:space="preserve"> Niagara Mohawk Power Corporation </v>
      </c>
      <c r="K66" s="1205"/>
      <c r="M66" s="1499" t="str">
        <f>'Data Sheet'!$C$38</f>
        <v>December 31, 2014</v>
      </c>
    </row>
    <row r="67" spans="1:14">
      <c r="A67" s="1341" t="s">
        <v>977</v>
      </c>
      <c r="B67" s="1342"/>
      <c r="C67" s="1342"/>
      <c r="D67" s="1342"/>
      <c r="E67" s="1342"/>
      <c r="F67" s="1343"/>
      <c r="G67" s="1341" t="s">
        <v>978</v>
      </c>
      <c r="H67" s="1342"/>
      <c r="I67" s="1342"/>
      <c r="J67" s="1342"/>
      <c r="K67" s="1342"/>
      <c r="L67" s="1342"/>
      <c r="M67" s="1342"/>
      <c r="N67" s="1207"/>
    </row>
    <row r="68" spans="1:14">
      <c r="A68" s="900"/>
      <c r="F68" s="1210"/>
      <c r="G68" s="900"/>
      <c r="N68" s="1210"/>
    </row>
    <row r="69" spans="1:14">
      <c r="A69" s="1225"/>
      <c r="B69" s="1227"/>
      <c r="C69" s="1226"/>
      <c r="D69" s="1227"/>
      <c r="E69" s="1325" t="s">
        <v>2365</v>
      </c>
      <c r="F69" s="1291"/>
      <c r="G69" s="1289" t="s">
        <v>2365</v>
      </c>
      <c r="H69" s="1290"/>
      <c r="I69" s="1325" t="s">
        <v>2366</v>
      </c>
      <c r="J69" s="1290"/>
      <c r="K69" s="1290"/>
      <c r="L69" s="1290"/>
      <c r="M69" s="1294"/>
      <c r="N69" s="1228"/>
    </row>
    <row r="70" spans="1:14">
      <c r="A70" s="1211" t="s">
        <v>1843</v>
      </c>
      <c r="B70" s="475"/>
      <c r="D70" s="1300" t="s">
        <v>1949</v>
      </c>
      <c r="E70" s="1300" t="s">
        <v>369</v>
      </c>
      <c r="F70" s="1222" t="s">
        <v>369</v>
      </c>
      <c r="G70" s="1211" t="s">
        <v>369</v>
      </c>
      <c r="H70" s="1300" t="s">
        <v>369</v>
      </c>
      <c r="I70" s="1303" t="s">
        <v>592</v>
      </c>
      <c r="J70" s="907"/>
      <c r="K70" s="1303" t="s">
        <v>589</v>
      </c>
      <c r="L70" s="907"/>
      <c r="M70" s="1223" t="s">
        <v>1949</v>
      </c>
      <c r="N70" s="1222" t="s">
        <v>1843</v>
      </c>
    </row>
    <row r="71" spans="1:14">
      <c r="A71" s="1211" t="s">
        <v>1846</v>
      </c>
      <c r="B71" s="475"/>
      <c r="C71" s="1221" t="s">
        <v>622</v>
      </c>
      <c r="D71" s="1300" t="s">
        <v>940</v>
      </c>
      <c r="E71" s="1300" t="s">
        <v>2369</v>
      </c>
      <c r="F71" s="1222" t="s">
        <v>2370</v>
      </c>
      <c r="G71" s="1211" t="s">
        <v>2369</v>
      </c>
      <c r="H71" s="1300" t="s">
        <v>2370</v>
      </c>
      <c r="I71" s="1300" t="s">
        <v>2371</v>
      </c>
      <c r="J71" s="1300" t="s">
        <v>1953</v>
      </c>
      <c r="K71" s="1300" t="s">
        <v>2371</v>
      </c>
      <c r="L71" s="1300" t="s">
        <v>1953</v>
      </c>
      <c r="M71" s="1223" t="s">
        <v>2684</v>
      </c>
      <c r="N71" s="1222" t="s">
        <v>1846</v>
      </c>
    </row>
    <row r="72" spans="1:14">
      <c r="A72" s="1211"/>
      <c r="B72" s="475"/>
      <c r="D72" s="1300" t="s">
        <v>606</v>
      </c>
      <c r="E72" s="1300" t="s">
        <v>2418</v>
      </c>
      <c r="F72" s="1222" t="s">
        <v>2419</v>
      </c>
      <c r="G72" s="1211" t="s">
        <v>2420</v>
      </c>
      <c r="H72" s="1300" t="s">
        <v>2375</v>
      </c>
      <c r="I72" s="1300" t="s">
        <v>2376</v>
      </c>
      <c r="J72" s="475"/>
      <c r="K72" s="1300" t="s">
        <v>2377</v>
      </c>
      <c r="L72" s="475"/>
      <c r="M72" s="1213"/>
      <c r="N72" s="1222"/>
    </row>
    <row r="73" spans="1:14">
      <c r="A73" s="1229"/>
      <c r="B73" s="532"/>
      <c r="C73" s="1305" t="s">
        <v>3230</v>
      </c>
      <c r="D73" s="1307" t="s">
        <v>3231</v>
      </c>
      <c r="E73" s="1307" t="s">
        <v>3232</v>
      </c>
      <c r="F73" s="1230" t="s">
        <v>3233</v>
      </c>
      <c r="G73" s="1229" t="s">
        <v>2512</v>
      </c>
      <c r="H73" s="1307" t="s">
        <v>2513</v>
      </c>
      <c r="I73" s="1307" t="s">
        <v>2514</v>
      </c>
      <c r="J73" s="1307" t="s">
        <v>2515</v>
      </c>
      <c r="K73" s="1307" t="s">
        <v>2516</v>
      </c>
      <c r="L73" s="1307" t="s">
        <v>2517</v>
      </c>
      <c r="M73" s="1306" t="s">
        <v>2518</v>
      </c>
      <c r="N73" s="1230"/>
    </row>
    <row r="74" spans="1:14">
      <c r="A74" s="1229">
        <v>1</v>
      </c>
      <c r="B74" s="475"/>
      <c r="C74" s="514" t="s">
        <v>984</v>
      </c>
      <c r="D74" s="494"/>
      <c r="E74" s="495"/>
      <c r="F74" s="496"/>
      <c r="G74" s="497" t="s">
        <v>1904</v>
      </c>
      <c r="H74" s="495" t="s">
        <v>1904</v>
      </c>
      <c r="I74" s="498"/>
      <c r="J74" s="498"/>
      <c r="K74" s="498"/>
      <c r="L74" s="498"/>
      <c r="M74" s="1374"/>
      <c r="N74" s="1230">
        <v>1</v>
      </c>
    </row>
    <row r="75" spans="1:14">
      <c r="A75" s="1229">
        <v>2</v>
      </c>
      <c r="B75" s="1227"/>
      <c r="C75" s="514" t="s">
        <v>2379</v>
      </c>
      <c r="D75" s="1375"/>
      <c r="E75" s="500"/>
      <c r="F75" s="1376"/>
      <c r="G75" s="462" t="s">
        <v>1904</v>
      </c>
      <c r="H75" s="459" t="s">
        <v>1904</v>
      </c>
      <c r="I75" s="500"/>
      <c r="J75" s="500"/>
      <c r="K75" s="500"/>
      <c r="L75" s="500"/>
      <c r="M75" s="1377"/>
      <c r="N75" s="1230">
        <v>2</v>
      </c>
    </row>
    <row r="76" spans="1:14">
      <c r="A76" s="1229">
        <v>3</v>
      </c>
      <c r="B76" s="1227"/>
      <c r="C76" s="514"/>
      <c r="D76" s="370"/>
      <c r="E76" s="370"/>
      <c r="F76" s="443"/>
      <c r="G76" s="529"/>
      <c r="H76" s="370"/>
      <c r="I76" s="532"/>
      <c r="J76" s="370"/>
      <c r="K76" s="532"/>
      <c r="L76" s="370"/>
      <c r="M76" s="517">
        <f t="shared" ref="M76:M96" si="0">D76+E76-F76+G76-H76-J76+L76</f>
        <v>0</v>
      </c>
      <c r="N76" s="1230">
        <v>3</v>
      </c>
    </row>
    <row r="77" spans="1:14">
      <c r="A77" s="1229">
        <v>4</v>
      </c>
      <c r="B77" s="1227"/>
      <c r="C77" s="514"/>
      <c r="D77" s="354"/>
      <c r="E77" s="354"/>
      <c r="F77" s="322"/>
      <c r="G77" s="530"/>
      <c r="H77" s="354"/>
      <c r="I77" s="532"/>
      <c r="J77" s="354"/>
      <c r="K77" s="532"/>
      <c r="L77" s="354"/>
      <c r="M77" s="368">
        <f t="shared" si="0"/>
        <v>0</v>
      </c>
      <c r="N77" s="1230">
        <v>4</v>
      </c>
    </row>
    <row r="78" spans="1:14">
      <c r="A78" s="1229">
        <v>5</v>
      </c>
      <c r="B78" s="1227"/>
      <c r="C78" s="514"/>
      <c r="D78" s="354"/>
      <c r="E78" s="354"/>
      <c r="F78" s="322"/>
      <c r="G78" s="530"/>
      <c r="H78" s="354"/>
      <c r="I78" s="532"/>
      <c r="J78" s="354"/>
      <c r="K78" s="532"/>
      <c r="L78" s="354"/>
      <c r="M78" s="368">
        <f t="shared" si="0"/>
        <v>0</v>
      </c>
      <c r="N78" s="1230">
        <v>5</v>
      </c>
    </row>
    <row r="79" spans="1:14">
      <c r="A79" s="1229">
        <v>6</v>
      </c>
      <c r="B79" s="1227"/>
      <c r="C79" s="514"/>
      <c r="D79" s="354"/>
      <c r="E79" s="354"/>
      <c r="F79" s="322"/>
      <c r="G79" s="530"/>
      <c r="H79" s="354"/>
      <c r="I79" s="532"/>
      <c r="J79" s="354"/>
      <c r="K79" s="532"/>
      <c r="L79" s="354"/>
      <c r="M79" s="368">
        <f t="shared" si="0"/>
        <v>0</v>
      </c>
      <c r="N79" s="1230">
        <v>6</v>
      </c>
    </row>
    <row r="80" spans="1:14">
      <c r="A80" s="1229">
        <v>7</v>
      </c>
      <c r="B80" s="1227"/>
      <c r="C80" s="514"/>
      <c r="D80" s="354"/>
      <c r="E80" s="354"/>
      <c r="F80" s="322"/>
      <c r="G80" s="530"/>
      <c r="H80" s="354"/>
      <c r="I80" s="532"/>
      <c r="J80" s="354"/>
      <c r="K80" s="532"/>
      <c r="L80" s="354"/>
      <c r="M80" s="368">
        <f t="shared" si="0"/>
        <v>0</v>
      </c>
      <c r="N80" s="1230">
        <v>7</v>
      </c>
    </row>
    <row r="81" spans="1:14">
      <c r="A81" s="1229">
        <v>8</v>
      </c>
      <c r="B81" s="1227"/>
      <c r="C81" s="514"/>
      <c r="D81" s="354"/>
      <c r="E81" s="354"/>
      <c r="F81" s="322"/>
      <c r="G81" s="530"/>
      <c r="H81" s="354"/>
      <c r="I81" s="532"/>
      <c r="J81" s="354"/>
      <c r="K81" s="532"/>
      <c r="L81" s="354"/>
      <c r="M81" s="368">
        <f t="shared" si="0"/>
        <v>0</v>
      </c>
      <c r="N81" s="1230">
        <v>8</v>
      </c>
    </row>
    <row r="82" spans="1:14">
      <c r="A82" s="1229">
        <v>9</v>
      </c>
      <c r="B82" s="1227"/>
      <c r="C82" s="514"/>
      <c r="D82" s="304"/>
      <c r="E82" s="304"/>
      <c r="F82" s="303"/>
      <c r="G82" s="407"/>
      <c r="H82" s="304"/>
      <c r="I82" s="301"/>
      <c r="J82" s="304"/>
      <c r="K82" s="301"/>
      <c r="L82" s="304"/>
      <c r="M82" s="368">
        <f t="shared" si="0"/>
        <v>0</v>
      </c>
      <c r="N82" s="1230">
        <v>9</v>
      </c>
    </row>
    <row r="83" spans="1:14">
      <c r="A83" s="1229">
        <v>10</v>
      </c>
      <c r="B83" s="1227"/>
      <c r="C83" s="514"/>
      <c r="D83" s="354"/>
      <c r="E83" s="354"/>
      <c r="F83" s="322"/>
      <c r="G83" s="530"/>
      <c r="H83" s="354"/>
      <c r="I83" s="532"/>
      <c r="J83" s="354"/>
      <c r="K83" s="532"/>
      <c r="L83" s="354"/>
      <c r="M83" s="368">
        <f t="shared" si="0"/>
        <v>0</v>
      </c>
      <c r="N83" s="1230">
        <v>10</v>
      </c>
    </row>
    <row r="84" spans="1:14">
      <c r="A84" s="1229">
        <v>11</v>
      </c>
      <c r="B84" s="1227"/>
      <c r="C84" s="514"/>
      <c r="D84" s="354"/>
      <c r="E84" s="354"/>
      <c r="F84" s="322"/>
      <c r="G84" s="530"/>
      <c r="H84" s="354"/>
      <c r="I84" s="532"/>
      <c r="J84" s="354"/>
      <c r="K84" s="532"/>
      <c r="L84" s="354"/>
      <c r="M84" s="368">
        <f t="shared" si="0"/>
        <v>0</v>
      </c>
      <c r="N84" s="1230">
        <v>11</v>
      </c>
    </row>
    <row r="85" spans="1:14">
      <c r="A85" s="1229">
        <v>12</v>
      </c>
      <c r="B85" s="1227"/>
      <c r="C85" s="514"/>
      <c r="D85" s="354"/>
      <c r="E85" s="354"/>
      <c r="F85" s="322"/>
      <c r="G85" s="530"/>
      <c r="H85" s="354"/>
      <c r="I85" s="532"/>
      <c r="J85" s="354"/>
      <c r="K85" s="532"/>
      <c r="L85" s="354"/>
      <c r="M85" s="368">
        <f t="shared" si="0"/>
        <v>0</v>
      </c>
      <c r="N85" s="1230">
        <v>12</v>
      </c>
    </row>
    <row r="86" spans="1:14">
      <c r="A86" s="1229">
        <v>13</v>
      </c>
      <c r="B86" s="1227"/>
      <c r="C86" s="514"/>
      <c r="D86" s="354"/>
      <c r="E86" s="354"/>
      <c r="F86" s="322"/>
      <c r="G86" s="530"/>
      <c r="H86" s="354"/>
      <c r="I86" s="532"/>
      <c r="J86" s="354"/>
      <c r="K86" s="532"/>
      <c r="L86" s="354"/>
      <c r="M86" s="368">
        <f t="shared" si="0"/>
        <v>0</v>
      </c>
      <c r="N86" s="1230">
        <v>13</v>
      </c>
    </row>
    <row r="87" spans="1:14">
      <c r="A87" s="1229">
        <v>14</v>
      </c>
      <c r="B87" s="1227"/>
      <c r="C87" s="514"/>
      <c r="D87" s="354"/>
      <c r="E87" s="354"/>
      <c r="F87" s="322"/>
      <c r="G87" s="530"/>
      <c r="H87" s="354"/>
      <c r="I87" s="532"/>
      <c r="J87" s="354"/>
      <c r="K87" s="532"/>
      <c r="L87" s="354"/>
      <c r="M87" s="368">
        <f t="shared" si="0"/>
        <v>0</v>
      </c>
      <c r="N87" s="1230">
        <v>14</v>
      </c>
    </row>
    <row r="88" spans="1:14">
      <c r="A88" s="1229">
        <v>15</v>
      </c>
      <c r="B88" s="1227"/>
      <c r="C88" s="514"/>
      <c r="D88" s="304"/>
      <c r="E88" s="304"/>
      <c r="F88" s="303"/>
      <c r="G88" s="407"/>
      <c r="H88" s="304"/>
      <c r="I88" s="301"/>
      <c r="J88" s="304"/>
      <c r="K88" s="301"/>
      <c r="L88" s="304"/>
      <c r="M88" s="368">
        <f t="shared" si="0"/>
        <v>0</v>
      </c>
      <c r="N88" s="1230">
        <v>15</v>
      </c>
    </row>
    <row r="89" spans="1:14">
      <c r="A89" s="1229">
        <v>16</v>
      </c>
      <c r="B89" s="1227"/>
      <c r="C89" s="514"/>
      <c r="D89" s="354"/>
      <c r="E89" s="354"/>
      <c r="F89" s="322"/>
      <c r="G89" s="530"/>
      <c r="H89" s="354"/>
      <c r="I89" s="532"/>
      <c r="J89" s="354"/>
      <c r="K89" s="532"/>
      <c r="L89" s="354"/>
      <c r="M89" s="368">
        <f t="shared" si="0"/>
        <v>0</v>
      </c>
      <c r="N89" s="1230">
        <v>16</v>
      </c>
    </row>
    <row r="90" spans="1:14">
      <c r="A90" s="1229">
        <v>17</v>
      </c>
      <c r="B90" s="1227"/>
      <c r="C90" s="514"/>
      <c r="D90" s="354"/>
      <c r="E90" s="354"/>
      <c r="F90" s="322"/>
      <c r="G90" s="530"/>
      <c r="H90" s="354"/>
      <c r="I90" s="532"/>
      <c r="J90" s="354"/>
      <c r="K90" s="532"/>
      <c r="L90" s="354"/>
      <c r="M90" s="368">
        <f t="shared" si="0"/>
        <v>0</v>
      </c>
      <c r="N90" s="1230">
        <v>17</v>
      </c>
    </row>
    <row r="91" spans="1:14">
      <c r="A91" s="1229">
        <v>18</v>
      </c>
      <c r="B91" s="1227"/>
      <c r="C91" s="514"/>
      <c r="D91" s="304"/>
      <c r="E91" s="304"/>
      <c r="F91" s="303"/>
      <c r="G91" s="407"/>
      <c r="H91" s="304"/>
      <c r="I91" s="301"/>
      <c r="J91" s="304"/>
      <c r="K91" s="301"/>
      <c r="L91" s="304"/>
      <c r="M91" s="368">
        <f t="shared" si="0"/>
        <v>0</v>
      </c>
      <c r="N91" s="1230">
        <v>18</v>
      </c>
    </row>
    <row r="92" spans="1:14">
      <c r="A92" s="1229">
        <v>19</v>
      </c>
      <c r="B92" s="1227"/>
      <c r="C92" s="514"/>
      <c r="D92" s="354"/>
      <c r="E92" s="354"/>
      <c r="F92" s="322"/>
      <c r="G92" s="530"/>
      <c r="H92" s="354"/>
      <c r="I92" s="532"/>
      <c r="J92" s="354"/>
      <c r="K92" s="532"/>
      <c r="L92" s="354"/>
      <c r="M92" s="368">
        <f t="shared" si="0"/>
        <v>0</v>
      </c>
      <c r="N92" s="1230">
        <v>19</v>
      </c>
    </row>
    <row r="93" spans="1:14">
      <c r="A93" s="1211">
        <v>20</v>
      </c>
      <c r="B93" s="1227"/>
      <c r="C93" s="514"/>
      <c r="D93" s="354"/>
      <c r="E93" s="354"/>
      <c r="F93" s="322"/>
      <c r="G93" s="530"/>
      <c r="H93" s="354"/>
      <c r="I93" s="532"/>
      <c r="J93" s="354"/>
      <c r="K93" s="532"/>
      <c r="L93" s="354"/>
      <c r="M93" s="368">
        <f t="shared" si="0"/>
        <v>0</v>
      </c>
      <c r="N93" s="1230">
        <v>20</v>
      </c>
    </row>
    <row r="94" spans="1:14">
      <c r="A94" s="1229">
        <v>21</v>
      </c>
      <c r="B94" s="1227"/>
      <c r="C94" s="514"/>
      <c r="D94" s="354"/>
      <c r="E94" s="354"/>
      <c r="F94" s="322"/>
      <c r="G94" s="530"/>
      <c r="H94" s="354"/>
      <c r="I94" s="532"/>
      <c r="J94" s="354"/>
      <c r="K94" s="532"/>
      <c r="L94" s="354"/>
      <c r="M94" s="368">
        <f t="shared" si="0"/>
        <v>0</v>
      </c>
      <c r="N94" s="1230">
        <v>21</v>
      </c>
    </row>
    <row r="95" spans="1:14">
      <c r="A95" s="1229">
        <v>22</v>
      </c>
      <c r="B95" s="1227"/>
      <c r="C95" s="514"/>
      <c r="D95" s="354"/>
      <c r="E95" s="354"/>
      <c r="F95" s="322"/>
      <c r="G95" s="530"/>
      <c r="H95" s="354"/>
      <c r="I95" s="532"/>
      <c r="J95" s="354"/>
      <c r="K95" s="532"/>
      <c r="L95" s="354"/>
      <c r="M95" s="368">
        <f t="shared" si="0"/>
        <v>0</v>
      </c>
      <c r="N95" s="1230">
        <v>22</v>
      </c>
    </row>
    <row r="96" spans="1:14">
      <c r="A96" s="1229">
        <v>23</v>
      </c>
      <c r="B96" s="1227"/>
      <c r="C96" s="514"/>
      <c r="D96" s="354"/>
      <c r="E96" s="354"/>
      <c r="F96" s="322"/>
      <c r="G96" s="530"/>
      <c r="H96" s="354"/>
      <c r="I96" s="532"/>
      <c r="J96" s="354"/>
      <c r="K96" s="532"/>
      <c r="L96" s="354"/>
      <c r="M96" s="368">
        <f t="shared" si="0"/>
        <v>0</v>
      </c>
      <c r="N96" s="1230">
        <v>23</v>
      </c>
    </row>
    <row r="97" spans="1:14">
      <c r="A97" s="1229">
        <v>24</v>
      </c>
      <c r="B97" s="1227"/>
      <c r="C97" s="514" t="s">
        <v>992</v>
      </c>
      <c r="D97" s="301">
        <f>SUM(D76:D96)</f>
        <v>0</v>
      </c>
      <c r="E97" s="301">
        <f>SUM(E76:E96)</f>
        <v>0</v>
      </c>
      <c r="F97" s="300">
        <f>SUM(F76:F96)</f>
        <v>0</v>
      </c>
      <c r="G97" s="468">
        <f>SUM(G76:G96)</f>
        <v>0</v>
      </c>
      <c r="H97" s="301">
        <f>SUM(H76:H96)</f>
        <v>0</v>
      </c>
      <c r="I97" s="259"/>
      <c r="J97" s="301">
        <f>SUM(J76:J96)</f>
        <v>0</v>
      </c>
      <c r="K97" s="259"/>
      <c r="L97" s="301">
        <f>SUM(L76:L96)</f>
        <v>0</v>
      </c>
      <c r="M97" s="301">
        <f>SUM(M76:M96)</f>
        <v>0</v>
      </c>
      <c r="N97" s="1230">
        <v>24</v>
      </c>
    </row>
    <row r="98" spans="1:14">
      <c r="A98" s="1229">
        <v>25</v>
      </c>
      <c r="B98" s="1227"/>
      <c r="C98" s="514" t="s">
        <v>987</v>
      </c>
      <c r="D98" s="489"/>
      <c r="E98" s="490"/>
      <c r="F98" s="491"/>
      <c r="G98" s="492"/>
      <c r="H98" s="490"/>
      <c r="I98" s="493"/>
      <c r="J98" s="490"/>
      <c r="K98" s="493"/>
      <c r="L98" s="490"/>
      <c r="M98" s="531"/>
      <c r="N98" s="1230">
        <v>25</v>
      </c>
    </row>
    <row r="99" spans="1:14">
      <c r="A99" s="1229">
        <v>26</v>
      </c>
      <c r="B99" s="1227"/>
      <c r="C99" s="514"/>
      <c r="D99" s="370"/>
      <c r="E99" s="370"/>
      <c r="F99" s="443"/>
      <c r="G99" s="529"/>
      <c r="H99" s="370"/>
      <c r="I99" s="532"/>
      <c r="J99" s="370"/>
      <c r="K99" s="532"/>
      <c r="L99" s="370"/>
      <c r="M99" s="517">
        <f t="shared" ref="M99:M115" si="1">D99+E99-F99+G99-H99-J99+L99</f>
        <v>0</v>
      </c>
      <c r="N99" s="1230">
        <v>26</v>
      </c>
    </row>
    <row r="100" spans="1:14">
      <c r="A100" s="1229">
        <v>27</v>
      </c>
      <c r="B100" s="1227"/>
      <c r="C100" s="514"/>
      <c r="D100" s="354"/>
      <c r="E100" s="354"/>
      <c r="F100" s="322"/>
      <c r="G100" s="530"/>
      <c r="H100" s="354"/>
      <c r="I100" s="532"/>
      <c r="J100" s="354"/>
      <c r="K100" s="532"/>
      <c r="L100" s="354"/>
      <c r="M100" s="368">
        <f t="shared" si="1"/>
        <v>0</v>
      </c>
      <c r="N100" s="1230">
        <v>27</v>
      </c>
    </row>
    <row r="101" spans="1:14">
      <c r="A101" s="1229">
        <v>28</v>
      </c>
      <c r="B101" s="1227"/>
      <c r="C101" s="514"/>
      <c r="D101" s="354"/>
      <c r="E101" s="354"/>
      <c r="F101" s="322"/>
      <c r="G101" s="530"/>
      <c r="H101" s="354"/>
      <c r="I101" s="532"/>
      <c r="J101" s="354"/>
      <c r="K101" s="532"/>
      <c r="L101" s="354"/>
      <c r="M101" s="368">
        <f t="shared" si="1"/>
        <v>0</v>
      </c>
      <c r="N101" s="1230">
        <v>28</v>
      </c>
    </row>
    <row r="102" spans="1:14">
      <c r="A102" s="1229">
        <v>29</v>
      </c>
      <c r="B102" s="1227"/>
      <c r="C102" s="514"/>
      <c r="D102" s="354"/>
      <c r="E102" s="354"/>
      <c r="F102" s="322"/>
      <c r="G102" s="530"/>
      <c r="H102" s="354"/>
      <c r="I102" s="532"/>
      <c r="J102" s="354"/>
      <c r="K102" s="532"/>
      <c r="L102" s="354"/>
      <c r="M102" s="368">
        <f t="shared" si="1"/>
        <v>0</v>
      </c>
      <c r="N102" s="1230">
        <v>29</v>
      </c>
    </row>
    <row r="103" spans="1:14">
      <c r="A103" s="1229">
        <v>30</v>
      </c>
      <c r="B103" s="1227"/>
      <c r="C103" s="514"/>
      <c r="D103" s="354"/>
      <c r="E103" s="354"/>
      <c r="F103" s="322"/>
      <c r="G103" s="530"/>
      <c r="H103" s="354"/>
      <c r="I103" s="532"/>
      <c r="J103" s="354"/>
      <c r="K103" s="532"/>
      <c r="L103" s="354"/>
      <c r="M103" s="368">
        <f t="shared" si="1"/>
        <v>0</v>
      </c>
      <c r="N103" s="1230">
        <v>30</v>
      </c>
    </row>
    <row r="104" spans="1:14">
      <c r="A104" s="1229">
        <v>31</v>
      </c>
      <c r="B104" s="1227"/>
      <c r="C104" s="514"/>
      <c r="D104" s="354"/>
      <c r="E104" s="354"/>
      <c r="F104" s="322"/>
      <c r="G104" s="530"/>
      <c r="H104" s="354"/>
      <c r="I104" s="532"/>
      <c r="J104" s="354"/>
      <c r="K104" s="532"/>
      <c r="L104" s="354"/>
      <c r="M104" s="368">
        <f t="shared" si="1"/>
        <v>0</v>
      </c>
      <c r="N104" s="1230">
        <v>31</v>
      </c>
    </row>
    <row r="105" spans="1:14">
      <c r="A105" s="1229">
        <v>32</v>
      </c>
      <c r="B105" s="1227"/>
      <c r="C105" s="514"/>
      <c r="D105" s="304"/>
      <c r="E105" s="304"/>
      <c r="F105" s="303"/>
      <c r="G105" s="407"/>
      <c r="H105" s="304"/>
      <c r="I105" s="301"/>
      <c r="J105" s="304"/>
      <c r="K105" s="301"/>
      <c r="L105" s="304"/>
      <c r="M105" s="368">
        <f t="shared" si="1"/>
        <v>0</v>
      </c>
      <c r="N105" s="1230">
        <v>32</v>
      </c>
    </row>
    <row r="106" spans="1:14">
      <c r="A106" s="1229">
        <v>33</v>
      </c>
      <c r="B106" s="1227"/>
      <c r="C106" s="514"/>
      <c r="D106" s="354"/>
      <c r="E106" s="354"/>
      <c r="F106" s="322"/>
      <c r="G106" s="530"/>
      <c r="H106" s="354"/>
      <c r="I106" s="532"/>
      <c r="J106" s="354"/>
      <c r="K106" s="532"/>
      <c r="L106" s="354"/>
      <c r="M106" s="368">
        <f t="shared" si="1"/>
        <v>0</v>
      </c>
      <c r="N106" s="1230">
        <v>33</v>
      </c>
    </row>
    <row r="107" spans="1:14">
      <c r="A107" s="1229">
        <v>34</v>
      </c>
      <c r="B107" s="1227"/>
      <c r="C107" s="514"/>
      <c r="D107" s="354"/>
      <c r="E107" s="354"/>
      <c r="F107" s="322"/>
      <c r="G107" s="530"/>
      <c r="H107" s="354"/>
      <c r="I107" s="532"/>
      <c r="J107" s="354"/>
      <c r="K107" s="532"/>
      <c r="L107" s="354"/>
      <c r="M107" s="368">
        <f t="shared" si="1"/>
        <v>0</v>
      </c>
      <c r="N107" s="1230">
        <v>34</v>
      </c>
    </row>
    <row r="108" spans="1:14">
      <c r="A108" s="1229">
        <v>35</v>
      </c>
      <c r="B108" s="1227"/>
      <c r="C108" s="514"/>
      <c r="D108" s="354"/>
      <c r="E108" s="354"/>
      <c r="F108" s="322"/>
      <c r="G108" s="530"/>
      <c r="H108" s="354"/>
      <c r="I108" s="532"/>
      <c r="J108" s="354"/>
      <c r="K108" s="532"/>
      <c r="L108" s="354"/>
      <c r="M108" s="368">
        <f t="shared" si="1"/>
        <v>0</v>
      </c>
      <c r="N108" s="1230">
        <v>35</v>
      </c>
    </row>
    <row r="109" spans="1:14">
      <c r="A109" s="1229">
        <v>36</v>
      </c>
      <c r="B109" s="1227"/>
      <c r="C109" s="514"/>
      <c r="D109" s="354"/>
      <c r="E109" s="354"/>
      <c r="F109" s="322"/>
      <c r="G109" s="530"/>
      <c r="H109" s="354"/>
      <c r="I109" s="532"/>
      <c r="J109" s="354"/>
      <c r="K109" s="532"/>
      <c r="L109" s="354"/>
      <c r="M109" s="368">
        <f t="shared" si="1"/>
        <v>0</v>
      </c>
      <c r="N109" s="1230">
        <v>36</v>
      </c>
    </row>
    <row r="110" spans="1:14">
      <c r="A110" s="1229">
        <v>37</v>
      </c>
      <c r="B110" s="1227"/>
      <c r="C110" s="514"/>
      <c r="D110" s="354"/>
      <c r="E110" s="354"/>
      <c r="F110" s="322"/>
      <c r="G110" s="530"/>
      <c r="H110" s="354"/>
      <c r="I110" s="532"/>
      <c r="J110" s="354"/>
      <c r="K110" s="532"/>
      <c r="L110" s="354"/>
      <c r="M110" s="368">
        <f t="shared" si="1"/>
        <v>0</v>
      </c>
      <c r="N110" s="1230">
        <v>37</v>
      </c>
    </row>
    <row r="111" spans="1:14">
      <c r="A111" s="1229">
        <v>38</v>
      </c>
      <c r="B111" s="1227"/>
      <c r="C111" s="514"/>
      <c r="D111" s="354"/>
      <c r="E111" s="354"/>
      <c r="F111" s="322"/>
      <c r="G111" s="530"/>
      <c r="H111" s="354"/>
      <c r="I111" s="532"/>
      <c r="J111" s="354"/>
      <c r="K111" s="532"/>
      <c r="L111" s="354"/>
      <c r="M111" s="368">
        <f t="shared" si="1"/>
        <v>0</v>
      </c>
      <c r="N111" s="1230">
        <v>38</v>
      </c>
    </row>
    <row r="112" spans="1:14">
      <c r="A112" s="1229">
        <v>39</v>
      </c>
      <c r="B112" s="1227"/>
      <c r="C112" s="514"/>
      <c r="D112" s="304"/>
      <c r="E112" s="304"/>
      <c r="F112" s="303"/>
      <c r="G112" s="407"/>
      <c r="H112" s="304"/>
      <c r="I112" s="301"/>
      <c r="J112" s="304"/>
      <c r="K112" s="301"/>
      <c r="L112" s="304"/>
      <c r="M112" s="368">
        <f t="shared" si="1"/>
        <v>0</v>
      </c>
      <c r="N112" s="1230">
        <v>39</v>
      </c>
    </row>
    <row r="113" spans="1:14">
      <c r="A113" s="1211">
        <v>40</v>
      </c>
      <c r="B113" s="1227"/>
      <c r="C113" s="514"/>
      <c r="D113" s="354"/>
      <c r="E113" s="354"/>
      <c r="F113" s="322"/>
      <c r="G113" s="530"/>
      <c r="H113" s="354"/>
      <c r="I113" s="532"/>
      <c r="J113" s="354"/>
      <c r="K113" s="532"/>
      <c r="L113" s="354"/>
      <c r="M113" s="368">
        <f t="shared" si="1"/>
        <v>0</v>
      </c>
      <c r="N113" s="1222">
        <v>40</v>
      </c>
    </row>
    <row r="114" spans="1:14">
      <c r="A114" s="1229">
        <v>41</v>
      </c>
      <c r="B114" s="1227"/>
      <c r="C114" s="514"/>
      <c r="D114" s="354"/>
      <c r="E114" s="354"/>
      <c r="F114" s="322"/>
      <c r="G114" s="530"/>
      <c r="H114" s="354"/>
      <c r="I114" s="532"/>
      <c r="J114" s="354"/>
      <c r="K114" s="532"/>
      <c r="L114" s="354"/>
      <c r="M114" s="368">
        <f t="shared" si="1"/>
        <v>0</v>
      </c>
      <c r="N114" s="1230">
        <v>41</v>
      </c>
    </row>
    <row r="115" spans="1:14">
      <c r="A115" s="1229">
        <v>42</v>
      </c>
      <c r="B115" s="1227"/>
      <c r="C115" s="514"/>
      <c r="D115" s="354"/>
      <c r="E115" s="354"/>
      <c r="F115" s="322"/>
      <c r="G115" s="530"/>
      <c r="H115" s="354"/>
      <c r="I115" s="532"/>
      <c r="J115" s="354"/>
      <c r="K115" s="532"/>
      <c r="L115" s="354"/>
      <c r="M115" s="368">
        <f t="shared" si="1"/>
        <v>0</v>
      </c>
      <c r="N115" s="1230">
        <v>42</v>
      </c>
    </row>
    <row r="116" spans="1:14">
      <c r="A116" s="1229">
        <v>43</v>
      </c>
      <c r="B116" s="1227"/>
      <c r="C116" s="514" t="s">
        <v>993</v>
      </c>
      <c r="D116" s="301">
        <f>SUM(D99:D115)</f>
        <v>0</v>
      </c>
      <c r="E116" s="301">
        <f>SUM(E99:E115)</f>
        <v>0</v>
      </c>
      <c r="F116" s="300">
        <f>SUM(F99:F115)</f>
        <v>0</v>
      </c>
      <c r="G116" s="468">
        <f>SUM(G99:G115)</f>
        <v>0</v>
      </c>
      <c r="H116" s="301">
        <f>SUM(H99:H115)</f>
        <v>0</v>
      </c>
      <c r="I116" s="259"/>
      <c r="J116" s="301">
        <f>SUM(J99:J115)</f>
        <v>0</v>
      </c>
      <c r="K116" s="259"/>
      <c r="L116" s="301">
        <f>SUM(L99:L115)</f>
        <v>0</v>
      </c>
      <c r="M116" s="301">
        <f>SUM(M99:M115)</f>
        <v>0</v>
      </c>
      <c r="N116" s="1230">
        <v>43</v>
      </c>
    </row>
    <row r="117" spans="1:14">
      <c r="A117" s="1229">
        <v>44</v>
      </c>
      <c r="B117" s="1227"/>
      <c r="C117" s="514" t="s">
        <v>994</v>
      </c>
      <c r="D117" s="489"/>
      <c r="E117" s="490"/>
      <c r="F117" s="491"/>
      <c r="G117" s="492"/>
      <c r="H117" s="490"/>
      <c r="I117" s="493"/>
      <c r="J117" s="490"/>
      <c r="K117" s="493"/>
      <c r="L117" s="490"/>
      <c r="M117" s="531"/>
      <c r="N117" s="1230">
        <v>44</v>
      </c>
    </row>
    <row r="118" spans="1:14">
      <c r="A118" s="1229">
        <v>45</v>
      </c>
      <c r="B118" s="1227"/>
      <c r="C118" s="514"/>
      <c r="D118" s="370"/>
      <c r="E118" s="370"/>
      <c r="F118" s="443"/>
      <c r="G118" s="529"/>
      <c r="H118" s="370"/>
      <c r="I118" s="532"/>
      <c r="J118" s="370"/>
      <c r="K118" s="532"/>
      <c r="L118" s="370"/>
      <c r="M118" s="517">
        <f t="shared" ref="M118:M124" si="2">D118+E118-F118+G118-H118-J118+L118</f>
        <v>0</v>
      </c>
      <c r="N118" s="1230">
        <v>45</v>
      </c>
    </row>
    <row r="119" spans="1:14">
      <c r="A119" s="1229">
        <v>46</v>
      </c>
      <c r="B119" s="1227"/>
      <c r="C119" s="514"/>
      <c r="D119" s="354"/>
      <c r="E119" s="354"/>
      <c r="F119" s="322"/>
      <c r="G119" s="530"/>
      <c r="H119" s="354"/>
      <c r="I119" s="532"/>
      <c r="J119" s="354"/>
      <c r="K119" s="532"/>
      <c r="L119" s="354"/>
      <c r="M119" s="368">
        <f t="shared" si="2"/>
        <v>0</v>
      </c>
      <c r="N119" s="1230">
        <v>46</v>
      </c>
    </row>
    <row r="120" spans="1:14">
      <c r="A120" s="1229">
        <v>47</v>
      </c>
      <c r="B120" s="1227"/>
      <c r="C120" s="514"/>
      <c r="D120" s="304"/>
      <c r="E120" s="304"/>
      <c r="F120" s="303"/>
      <c r="G120" s="407"/>
      <c r="H120" s="304"/>
      <c r="I120" s="301"/>
      <c r="J120" s="304"/>
      <c r="K120" s="301"/>
      <c r="L120" s="304"/>
      <c r="M120" s="368">
        <f t="shared" si="2"/>
        <v>0</v>
      </c>
      <c r="N120" s="1230">
        <v>47</v>
      </c>
    </row>
    <row r="121" spans="1:14">
      <c r="A121" s="1229">
        <v>48</v>
      </c>
      <c r="B121" s="1227"/>
      <c r="C121" s="514"/>
      <c r="D121" s="354"/>
      <c r="E121" s="354"/>
      <c r="F121" s="322"/>
      <c r="G121" s="530"/>
      <c r="H121" s="354"/>
      <c r="I121" s="532"/>
      <c r="J121" s="354"/>
      <c r="K121" s="532"/>
      <c r="L121" s="354"/>
      <c r="M121" s="368">
        <f t="shared" si="2"/>
        <v>0</v>
      </c>
      <c r="N121" s="1230">
        <v>48</v>
      </c>
    </row>
    <row r="122" spans="1:14">
      <c r="A122" s="1229">
        <v>49</v>
      </c>
      <c r="B122" s="1227"/>
      <c r="C122" s="514"/>
      <c r="D122" s="354"/>
      <c r="E122" s="354"/>
      <c r="F122" s="322"/>
      <c r="G122" s="530"/>
      <c r="H122" s="354"/>
      <c r="I122" s="532"/>
      <c r="J122" s="354"/>
      <c r="K122" s="532"/>
      <c r="L122" s="354"/>
      <c r="M122" s="368">
        <f t="shared" si="2"/>
        <v>0</v>
      </c>
      <c r="N122" s="1230">
        <v>49</v>
      </c>
    </row>
    <row r="123" spans="1:14">
      <c r="A123" s="1229">
        <v>50</v>
      </c>
      <c r="B123" s="1227"/>
      <c r="C123" s="514"/>
      <c r="D123" s="354"/>
      <c r="E123" s="354"/>
      <c r="F123" s="322"/>
      <c r="G123" s="530"/>
      <c r="H123" s="354"/>
      <c r="I123" s="532"/>
      <c r="J123" s="354"/>
      <c r="K123" s="532"/>
      <c r="L123" s="354"/>
      <c r="M123" s="368">
        <f t="shared" si="2"/>
        <v>0</v>
      </c>
      <c r="N123" s="1230">
        <v>50</v>
      </c>
    </row>
    <row r="124" spans="1:14">
      <c r="A124" s="1229">
        <v>51</v>
      </c>
      <c r="B124" s="1227"/>
      <c r="C124" s="514"/>
      <c r="D124" s="304"/>
      <c r="E124" s="304"/>
      <c r="F124" s="303"/>
      <c r="G124" s="407"/>
      <c r="H124" s="304"/>
      <c r="I124" s="301"/>
      <c r="J124" s="304"/>
      <c r="K124" s="301"/>
      <c r="L124" s="304"/>
      <c r="M124" s="368">
        <f t="shared" si="2"/>
        <v>0</v>
      </c>
      <c r="N124" s="1230">
        <v>51</v>
      </c>
    </row>
    <row r="125" spans="1:14" ht="15.75" thickBot="1">
      <c r="A125" s="1385">
        <v>52</v>
      </c>
      <c r="B125" s="534"/>
      <c r="C125" s="917" t="s">
        <v>1741</v>
      </c>
      <c r="D125" s="311">
        <f>SUM(D118:D124)</f>
        <v>0</v>
      </c>
      <c r="E125" s="311">
        <f>SUM(E118:E124)</f>
        <v>0</v>
      </c>
      <c r="F125" s="309">
        <f>SUM(F118:F124)</f>
        <v>0</v>
      </c>
      <c r="G125" s="479">
        <f>SUM(G118:G124)</f>
        <v>0</v>
      </c>
      <c r="H125" s="311">
        <f>SUM(H118:H124)</f>
        <v>0</v>
      </c>
      <c r="I125" s="290"/>
      <c r="J125" s="311">
        <f>SUM(J118:J124)</f>
        <v>0</v>
      </c>
      <c r="K125" s="290"/>
      <c r="L125" s="311">
        <f>SUM(L118:L124)</f>
        <v>0</v>
      </c>
      <c r="M125" s="292">
        <f>SUM(M118:M124)</f>
        <v>0</v>
      </c>
      <c r="N125" s="1386">
        <v>52</v>
      </c>
    </row>
    <row r="127" spans="1:14">
      <c r="A127" s="12" t="s">
        <v>1742</v>
      </c>
      <c r="B127" s="12"/>
      <c r="C127" s="12"/>
      <c r="D127" s="12"/>
      <c r="E127" s="12"/>
      <c r="F127" s="12"/>
      <c r="G127" s="12" t="s">
        <v>1743</v>
      </c>
      <c r="H127" s="12"/>
      <c r="I127" s="12"/>
      <c r="J127" s="12"/>
      <c r="K127" s="12"/>
      <c r="L127" s="12"/>
      <c r="M127" s="12"/>
      <c r="N127" s="12"/>
    </row>
    <row r="128" spans="1:14" ht="15.75" thickBot="1">
      <c r="A128" s="9" t="str">
        <f>'Data Sheet'!$C$25</f>
        <v xml:space="preserve"> Niagara Mohawk Power Corporation </v>
      </c>
      <c r="E128" s="1205" t="str">
        <f>'Data Sheet'!$C$38</f>
        <v>December 31, 2014</v>
      </c>
      <c r="F128" s="9">
        <f>'Data Sheet'!$C$35</f>
        <v>0</v>
      </c>
      <c r="G128" s="9" t="str">
        <f>'Data Sheet'!$C$25</f>
        <v xml:space="preserve"> Niagara Mohawk Power Corporation </v>
      </c>
      <c r="K128" s="1205"/>
      <c r="M128" s="1499" t="str">
        <f>'Data Sheet'!$C$38</f>
        <v>December 31, 2014</v>
      </c>
    </row>
    <row r="129" spans="1:14">
      <c r="A129" s="1341" t="s">
        <v>977</v>
      </c>
      <c r="B129" s="1342"/>
      <c r="C129" s="1342"/>
      <c r="D129" s="1342"/>
      <c r="E129" s="1342"/>
      <c r="F129" s="1343"/>
      <c r="G129" s="1341" t="s">
        <v>978</v>
      </c>
      <c r="H129" s="1342"/>
      <c r="I129" s="1342"/>
      <c r="J129" s="1342"/>
      <c r="K129" s="1342"/>
      <c r="L129" s="1342"/>
      <c r="M129" s="1342"/>
      <c r="N129" s="1207"/>
    </row>
    <row r="130" spans="1:14">
      <c r="A130" s="900"/>
      <c r="F130" s="1210"/>
      <c r="G130" s="900"/>
      <c r="N130" s="1210"/>
    </row>
    <row r="131" spans="1:14">
      <c r="A131" s="1225"/>
      <c r="B131" s="1227"/>
      <c r="C131" s="1226"/>
      <c r="D131" s="1227"/>
      <c r="E131" s="1325" t="s">
        <v>2365</v>
      </c>
      <c r="F131" s="1291"/>
      <c r="G131" s="1289" t="s">
        <v>2365</v>
      </c>
      <c r="H131" s="1290"/>
      <c r="I131" s="1325" t="s">
        <v>2366</v>
      </c>
      <c r="J131" s="1290"/>
      <c r="K131" s="1290"/>
      <c r="L131" s="1290"/>
      <c r="M131" s="1294"/>
      <c r="N131" s="1228"/>
    </row>
    <row r="132" spans="1:14">
      <c r="A132" s="1211" t="s">
        <v>1843</v>
      </c>
      <c r="B132" s="475"/>
      <c r="D132" s="1300" t="s">
        <v>1949</v>
      </c>
      <c r="E132" s="1300" t="s">
        <v>369</v>
      </c>
      <c r="F132" s="1222" t="s">
        <v>369</v>
      </c>
      <c r="G132" s="1211" t="s">
        <v>369</v>
      </c>
      <c r="H132" s="1300" t="s">
        <v>369</v>
      </c>
      <c r="I132" s="1303" t="s">
        <v>592</v>
      </c>
      <c r="J132" s="907"/>
      <c r="K132" s="1303" t="s">
        <v>589</v>
      </c>
      <c r="L132" s="907"/>
      <c r="M132" s="1223" t="s">
        <v>1949</v>
      </c>
      <c r="N132" s="1222" t="s">
        <v>1843</v>
      </c>
    </row>
    <row r="133" spans="1:14">
      <c r="A133" s="1211" t="s">
        <v>1846</v>
      </c>
      <c r="B133" s="475"/>
      <c r="C133" s="1221" t="s">
        <v>622</v>
      </c>
      <c r="D133" s="1300" t="s">
        <v>940</v>
      </c>
      <c r="E133" s="1300" t="s">
        <v>2369</v>
      </c>
      <c r="F133" s="1222" t="s">
        <v>2370</v>
      </c>
      <c r="G133" s="1211" t="s">
        <v>2369</v>
      </c>
      <c r="H133" s="1300" t="s">
        <v>2370</v>
      </c>
      <c r="I133" s="1300" t="s">
        <v>2371</v>
      </c>
      <c r="J133" s="1300" t="s">
        <v>1953</v>
      </c>
      <c r="K133" s="1300" t="s">
        <v>2371</v>
      </c>
      <c r="L133" s="1300" t="s">
        <v>1953</v>
      </c>
      <c r="M133" s="1223" t="s">
        <v>2684</v>
      </c>
      <c r="N133" s="1222" t="s">
        <v>1846</v>
      </c>
    </row>
    <row r="134" spans="1:14">
      <c r="A134" s="1211"/>
      <c r="B134" s="475"/>
      <c r="D134" s="1300" t="s">
        <v>606</v>
      </c>
      <c r="E134" s="1300" t="s">
        <v>2418</v>
      </c>
      <c r="F134" s="1222" t="s">
        <v>2419</v>
      </c>
      <c r="G134" s="1211" t="s">
        <v>2420</v>
      </c>
      <c r="H134" s="1300" t="s">
        <v>2375</v>
      </c>
      <c r="I134" s="1300" t="s">
        <v>2376</v>
      </c>
      <c r="J134" s="475"/>
      <c r="K134" s="1300" t="s">
        <v>2377</v>
      </c>
      <c r="L134" s="475"/>
      <c r="M134" s="1213"/>
      <c r="N134" s="1222"/>
    </row>
    <row r="135" spans="1:14">
      <c r="A135" s="1229"/>
      <c r="B135" s="532"/>
      <c r="C135" s="1305" t="s">
        <v>3230</v>
      </c>
      <c r="D135" s="1307" t="s">
        <v>3231</v>
      </c>
      <c r="E135" s="1307" t="s">
        <v>3232</v>
      </c>
      <c r="F135" s="1230" t="s">
        <v>3233</v>
      </c>
      <c r="G135" s="1229" t="s">
        <v>2512</v>
      </c>
      <c r="H135" s="1307" t="s">
        <v>2513</v>
      </c>
      <c r="I135" s="1307" t="s">
        <v>2514</v>
      </c>
      <c r="J135" s="1307" t="s">
        <v>2515</v>
      </c>
      <c r="K135" s="1307" t="s">
        <v>2516</v>
      </c>
      <c r="L135" s="1307" t="s">
        <v>2517</v>
      </c>
      <c r="M135" s="1306" t="s">
        <v>2518</v>
      </c>
      <c r="N135" s="1230"/>
    </row>
    <row r="136" spans="1:14">
      <c r="A136" s="1229">
        <v>1</v>
      </c>
      <c r="B136" s="475"/>
      <c r="C136" s="514"/>
      <c r="D136" s="494"/>
      <c r="E136" s="495"/>
      <c r="F136" s="496"/>
      <c r="G136" s="497" t="s">
        <v>1904</v>
      </c>
      <c r="H136" s="495" t="s">
        <v>1904</v>
      </c>
      <c r="I136" s="498"/>
      <c r="J136" s="498"/>
      <c r="K136" s="498"/>
      <c r="L136" s="498"/>
      <c r="M136" s="1374"/>
      <c r="N136" s="1230">
        <v>1</v>
      </c>
    </row>
    <row r="137" spans="1:14">
      <c r="A137" s="1229">
        <v>2</v>
      </c>
      <c r="B137" s="1227"/>
      <c r="C137" s="514"/>
      <c r="D137" s="1375"/>
      <c r="E137" s="500"/>
      <c r="F137" s="1376"/>
      <c r="G137" s="462" t="s">
        <v>1904</v>
      </c>
      <c r="H137" s="459" t="s">
        <v>1904</v>
      </c>
      <c r="I137" s="500"/>
      <c r="J137" s="500"/>
      <c r="K137" s="500"/>
      <c r="L137" s="500"/>
      <c r="M137" s="1377"/>
      <c r="N137" s="1230">
        <v>2</v>
      </c>
    </row>
    <row r="138" spans="1:14">
      <c r="A138" s="1229">
        <v>3</v>
      </c>
      <c r="B138" s="1227"/>
      <c r="C138" s="514"/>
      <c r="D138" s="370"/>
      <c r="E138" s="370"/>
      <c r="F138" s="443"/>
      <c r="G138" s="529"/>
      <c r="H138" s="370"/>
      <c r="I138" s="532"/>
      <c r="J138" s="370"/>
      <c r="K138" s="532"/>
      <c r="L138" s="370"/>
      <c r="M138" s="517">
        <f t="shared" ref="M138:M186" si="3">D138+E138-F138+G138-H138-J138+L138</f>
        <v>0</v>
      </c>
      <c r="N138" s="1230">
        <v>3</v>
      </c>
    </row>
    <row r="139" spans="1:14">
      <c r="A139" s="1229">
        <v>4</v>
      </c>
      <c r="B139" s="1227"/>
      <c r="C139" s="514"/>
      <c r="D139" s="354"/>
      <c r="E139" s="354"/>
      <c r="F139" s="322"/>
      <c r="G139" s="530"/>
      <c r="H139" s="354"/>
      <c r="I139" s="532"/>
      <c r="J139" s="354"/>
      <c r="K139" s="532"/>
      <c r="L139" s="354"/>
      <c r="M139" s="368">
        <f t="shared" si="3"/>
        <v>0</v>
      </c>
      <c r="N139" s="1230">
        <v>4</v>
      </c>
    </row>
    <row r="140" spans="1:14">
      <c r="A140" s="1229">
        <v>5</v>
      </c>
      <c r="B140" s="1227"/>
      <c r="C140" s="514"/>
      <c r="D140" s="354"/>
      <c r="E140" s="354"/>
      <c r="F140" s="322"/>
      <c r="G140" s="530"/>
      <c r="H140" s="354"/>
      <c r="I140" s="532"/>
      <c r="J140" s="354"/>
      <c r="K140" s="532"/>
      <c r="L140" s="354"/>
      <c r="M140" s="368">
        <f t="shared" si="3"/>
        <v>0</v>
      </c>
      <c r="N140" s="1230">
        <v>5</v>
      </c>
    </row>
    <row r="141" spans="1:14">
      <c r="A141" s="1229">
        <v>6</v>
      </c>
      <c r="B141" s="1227"/>
      <c r="C141" s="514"/>
      <c r="D141" s="354"/>
      <c r="E141" s="354"/>
      <c r="F141" s="322"/>
      <c r="G141" s="530"/>
      <c r="H141" s="354"/>
      <c r="I141" s="532"/>
      <c r="J141" s="354"/>
      <c r="K141" s="532"/>
      <c r="L141" s="354"/>
      <c r="M141" s="368">
        <f t="shared" si="3"/>
        <v>0</v>
      </c>
      <c r="N141" s="1230">
        <v>6</v>
      </c>
    </row>
    <row r="142" spans="1:14">
      <c r="A142" s="1229">
        <v>7</v>
      </c>
      <c r="B142" s="1227"/>
      <c r="C142" s="514"/>
      <c r="D142" s="354"/>
      <c r="E142" s="354"/>
      <c r="F142" s="322"/>
      <c r="G142" s="530"/>
      <c r="H142" s="354"/>
      <c r="I142" s="532"/>
      <c r="J142" s="354"/>
      <c r="K142" s="532"/>
      <c r="L142" s="354"/>
      <c r="M142" s="368">
        <f t="shared" si="3"/>
        <v>0</v>
      </c>
      <c r="N142" s="1230">
        <v>7</v>
      </c>
    </row>
    <row r="143" spans="1:14">
      <c r="A143" s="1229">
        <v>8</v>
      </c>
      <c r="B143" s="1227"/>
      <c r="C143" s="514"/>
      <c r="D143" s="354"/>
      <c r="E143" s="354"/>
      <c r="F143" s="322"/>
      <c r="G143" s="530"/>
      <c r="H143" s="354"/>
      <c r="I143" s="532"/>
      <c r="J143" s="354"/>
      <c r="K143" s="532"/>
      <c r="L143" s="354"/>
      <c r="M143" s="368">
        <f t="shared" si="3"/>
        <v>0</v>
      </c>
      <c r="N143" s="1230">
        <v>8</v>
      </c>
    </row>
    <row r="144" spans="1:14">
      <c r="A144" s="1229">
        <v>9</v>
      </c>
      <c r="B144" s="1227"/>
      <c r="C144" s="514"/>
      <c r="D144" s="304"/>
      <c r="E144" s="304"/>
      <c r="F144" s="303"/>
      <c r="G144" s="407"/>
      <c r="H144" s="304"/>
      <c r="I144" s="301"/>
      <c r="J144" s="304"/>
      <c r="K144" s="301"/>
      <c r="L144" s="304"/>
      <c r="M144" s="368">
        <f t="shared" si="3"/>
        <v>0</v>
      </c>
      <c r="N144" s="1230">
        <v>9</v>
      </c>
    </row>
    <row r="145" spans="1:14">
      <c r="A145" s="1229">
        <v>10</v>
      </c>
      <c r="B145" s="1227"/>
      <c r="C145" s="514"/>
      <c r="D145" s="354"/>
      <c r="E145" s="354"/>
      <c r="F145" s="322"/>
      <c r="G145" s="530"/>
      <c r="H145" s="354"/>
      <c r="I145" s="532"/>
      <c r="J145" s="354"/>
      <c r="K145" s="532"/>
      <c r="L145" s="354"/>
      <c r="M145" s="368">
        <f t="shared" si="3"/>
        <v>0</v>
      </c>
      <c r="N145" s="1230">
        <v>10</v>
      </c>
    </row>
    <row r="146" spans="1:14">
      <c r="A146" s="1229">
        <v>11</v>
      </c>
      <c r="B146" s="1227"/>
      <c r="C146" s="514"/>
      <c r="D146" s="354"/>
      <c r="E146" s="354"/>
      <c r="F146" s="322"/>
      <c r="G146" s="530"/>
      <c r="H146" s="354"/>
      <c r="I146" s="532"/>
      <c r="J146" s="354"/>
      <c r="K146" s="532"/>
      <c r="L146" s="354"/>
      <c r="M146" s="368">
        <f t="shared" si="3"/>
        <v>0</v>
      </c>
      <c r="N146" s="1230">
        <v>11</v>
      </c>
    </row>
    <row r="147" spans="1:14">
      <c r="A147" s="1229">
        <v>12</v>
      </c>
      <c r="B147" s="1227"/>
      <c r="C147" s="514"/>
      <c r="D147" s="354"/>
      <c r="E147" s="354"/>
      <c r="F147" s="322"/>
      <c r="G147" s="530"/>
      <c r="H147" s="354"/>
      <c r="I147" s="532"/>
      <c r="J147" s="354"/>
      <c r="K147" s="532"/>
      <c r="L147" s="354"/>
      <c r="M147" s="368">
        <f t="shared" si="3"/>
        <v>0</v>
      </c>
      <c r="N147" s="1230">
        <v>12</v>
      </c>
    </row>
    <row r="148" spans="1:14">
      <c r="A148" s="1229">
        <v>13</v>
      </c>
      <c r="B148" s="1227"/>
      <c r="C148" s="514"/>
      <c r="D148" s="354"/>
      <c r="E148" s="354"/>
      <c r="F148" s="322"/>
      <c r="G148" s="530"/>
      <c r="H148" s="354"/>
      <c r="I148" s="532"/>
      <c r="J148" s="354"/>
      <c r="K148" s="532"/>
      <c r="L148" s="354"/>
      <c r="M148" s="368">
        <f t="shared" si="3"/>
        <v>0</v>
      </c>
      <c r="N148" s="1230">
        <v>13</v>
      </c>
    </row>
    <row r="149" spans="1:14">
      <c r="A149" s="1229">
        <v>14</v>
      </c>
      <c r="B149" s="1227"/>
      <c r="C149" s="514"/>
      <c r="D149" s="354"/>
      <c r="E149" s="354"/>
      <c r="F149" s="322"/>
      <c r="G149" s="530"/>
      <c r="H149" s="354"/>
      <c r="I149" s="532"/>
      <c r="J149" s="354"/>
      <c r="K149" s="532"/>
      <c r="L149" s="354"/>
      <c r="M149" s="368">
        <f t="shared" si="3"/>
        <v>0</v>
      </c>
      <c r="N149" s="1230">
        <v>14</v>
      </c>
    </row>
    <row r="150" spans="1:14">
      <c r="A150" s="1229">
        <v>15</v>
      </c>
      <c r="B150" s="1227"/>
      <c r="C150" s="514"/>
      <c r="D150" s="304"/>
      <c r="E150" s="304"/>
      <c r="F150" s="303"/>
      <c r="G150" s="407"/>
      <c r="H150" s="304"/>
      <c r="I150" s="301"/>
      <c r="J150" s="304"/>
      <c r="K150" s="301"/>
      <c r="L150" s="304"/>
      <c r="M150" s="368">
        <f t="shared" si="3"/>
        <v>0</v>
      </c>
      <c r="N150" s="1230">
        <v>15</v>
      </c>
    </row>
    <row r="151" spans="1:14">
      <c r="A151" s="1229">
        <v>16</v>
      </c>
      <c r="B151" s="1227"/>
      <c r="C151" s="514"/>
      <c r="D151" s="354"/>
      <c r="E151" s="354"/>
      <c r="F151" s="322"/>
      <c r="G151" s="530"/>
      <c r="H151" s="354"/>
      <c r="I151" s="532"/>
      <c r="J151" s="354"/>
      <c r="K151" s="532"/>
      <c r="L151" s="354"/>
      <c r="M151" s="368">
        <f t="shared" si="3"/>
        <v>0</v>
      </c>
      <c r="N151" s="1230">
        <v>16</v>
      </c>
    </row>
    <row r="152" spans="1:14">
      <c r="A152" s="1229">
        <v>17</v>
      </c>
      <c r="B152" s="1227"/>
      <c r="C152" s="514"/>
      <c r="D152" s="354"/>
      <c r="E152" s="354"/>
      <c r="F152" s="322"/>
      <c r="G152" s="530"/>
      <c r="H152" s="354"/>
      <c r="I152" s="532"/>
      <c r="J152" s="354"/>
      <c r="K152" s="532"/>
      <c r="L152" s="354"/>
      <c r="M152" s="368">
        <f t="shared" si="3"/>
        <v>0</v>
      </c>
      <c r="N152" s="1230">
        <v>17</v>
      </c>
    </row>
    <row r="153" spans="1:14">
      <c r="A153" s="1229">
        <v>18</v>
      </c>
      <c r="B153" s="1227"/>
      <c r="C153" s="514"/>
      <c r="D153" s="304"/>
      <c r="E153" s="304"/>
      <c r="F153" s="303"/>
      <c r="G153" s="407"/>
      <c r="H153" s="304"/>
      <c r="I153" s="301"/>
      <c r="J153" s="304"/>
      <c r="K153" s="301"/>
      <c r="L153" s="304"/>
      <c r="M153" s="368">
        <f t="shared" si="3"/>
        <v>0</v>
      </c>
      <c r="N153" s="1230">
        <v>18</v>
      </c>
    </row>
    <row r="154" spans="1:14">
      <c r="A154" s="1229">
        <v>19</v>
      </c>
      <c r="B154" s="1227"/>
      <c r="C154" s="514"/>
      <c r="D154" s="354"/>
      <c r="E154" s="354"/>
      <c r="F154" s="322"/>
      <c r="G154" s="530"/>
      <c r="H154" s="354"/>
      <c r="I154" s="532"/>
      <c r="J154" s="354"/>
      <c r="K154" s="532"/>
      <c r="L154" s="354"/>
      <c r="M154" s="368">
        <f t="shared" si="3"/>
        <v>0</v>
      </c>
      <c r="N154" s="1230">
        <v>19</v>
      </c>
    </row>
    <row r="155" spans="1:14">
      <c r="A155" s="1211">
        <v>20</v>
      </c>
      <c r="B155" s="1227"/>
      <c r="C155" s="514"/>
      <c r="D155" s="354"/>
      <c r="E155" s="354"/>
      <c r="F155" s="322"/>
      <c r="G155" s="530"/>
      <c r="H155" s="354"/>
      <c r="I155" s="532"/>
      <c r="J155" s="354"/>
      <c r="K155" s="532"/>
      <c r="L155" s="354"/>
      <c r="M155" s="368">
        <f t="shared" si="3"/>
        <v>0</v>
      </c>
      <c r="N155" s="1230">
        <v>20</v>
      </c>
    </row>
    <row r="156" spans="1:14">
      <c r="A156" s="1229">
        <v>21</v>
      </c>
      <c r="B156" s="1227"/>
      <c r="C156" s="514"/>
      <c r="D156" s="354"/>
      <c r="E156" s="354"/>
      <c r="F156" s="322"/>
      <c r="G156" s="530"/>
      <c r="H156" s="354"/>
      <c r="I156" s="532"/>
      <c r="J156" s="354"/>
      <c r="K156" s="532"/>
      <c r="L156" s="354"/>
      <c r="M156" s="368">
        <f t="shared" si="3"/>
        <v>0</v>
      </c>
      <c r="N156" s="1230">
        <v>21</v>
      </c>
    </row>
    <row r="157" spans="1:14">
      <c r="A157" s="1229">
        <v>22</v>
      </c>
      <c r="B157" s="1227"/>
      <c r="C157" s="514"/>
      <c r="D157" s="354"/>
      <c r="E157" s="354"/>
      <c r="F157" s="322"/>
      <c r="G157" s="530"/>
      <c r="H157" s="354"/>
      <c r="I157" s="532"/>
      <c r="J157" s="354"/>
      <c r="K157" s="532"/>
      <c r="L157" s="354"/>
      <c r="M157" s="368">
        <f t="shared" si="3"/>
        <v>0</v>
      </c>
      <c r="N157" s="1230">
        <v>22</v>
      </c>
    </row>
    <row r="158" spans="1:14">
      <c r="A158" s="1229">
        <v>23</v>
      </c>
      <c r="B158" s="1227"/>
      <c r="C158" s="514"/>
      <c r="D158" s="354"/>
      <c r="E158" s="354"/>
      <c r="F158" s="322"/>
      <c r="G158" s="530"/>
      <c r="H158" s="354"/>
      <c r="I158" s="532"/>
      <c r="J158" s="354"/>
      <c r="K158" s="532"/>
      <c r="L158" s="354"/>
      <c r="M158" s="368">
        <f t="shared" si="3"/>
        <v>0</v>
      </c>
      <c r="N158" s="1230">
        <v>23</v>
      </c>
    </row>
    <row r="159" spans="1:14">
      <c r="A159" s="1229">
        <v>24</v>
      </c>
      <c r="B159" s="1227"/>
      <c r="C159" s="514"/>
      <c r="D159" s="354"/>
      <c r="E159" s="354"/>
      <c r="F159" s="322"/>
      <c r="G159" s="530"/>
      <c r="H159" s="354"/>
      <c r="I159" s="532"/>
      <c r="J159" s="354"/>
      <c r="K159" s="532"/>
      <c r="L159" s="354"/>
      <c r="M159" s="368">
        <f t="shared" si="3"/>
        <v>0</v>
      </c>
      <c r="N159" s="1230">
        <v>24</v>
      </c>
    </row>
    <row r="160" spans="1:14">
      <c r="A160" s="1229">
        <v>25</v>
      </c>
      <c r="B160" s="1227"/>
      <c r="C160" s="514"/>
      <c r="D160" s="354"/>
      <c r="E160" s="354"/>
      <c r="F160" s="322"/>
      <c r="G160" s="530"/>
      <c r="H160" s="354"/>
      <c r="I160" s="532"/>
      <c r="J160" s="354"/>
      <c r="K160" s="532"/>
      <c r="L160" s="354"/>
      <c r="M160" s="368">
        <f t="shared" si="3"/>
        <v>0</v>
      </c>
      <c r="N160" s="1230">
        <v>25</v>
      </c>
    </row>
    <row r="161" spans="1:14">
      <c r="A161" s="1229">
        <v>26</v>
      </c>
      <c r="B161" s="1227"/>
      <c r="C161" s="514"/>
      <c r="D161" s="354"/>
      <c r="E161" s="354"/>
      <c r="F161" s="322"/>
      <c r="G161" s="530"/>
      <c r="H161" s="354"/>
      <c r="I161" s="532"/>
      <c r="J161" s="354"/>
      <c r="K161" s="532"/>
      <c r="L161" s="354"/>
      <c r="M161" s="368">
        <f t="shared" si="3"/>
        <v>0</v>
      </c>
      <c r="N161" s="1230">
        <v>26</v>
      </c>
    </row>
    <row r="162" spans="1:14">
      <c r="A162" s="1229">
        <v>27</v>
      </c>
      <c r="B162" s="1227"/>
      <c r="C162" s="514"/>
      <c r="D162" s="354"/>
      <c r="E162" s="354"/>
      <c r="F162" s="322"/>
      <c r="G162" s="530"/>
      <c r="H162" s="354"/>
      <c r="I162" s="532"/>
      <c r="J162" s="354"/>
      <c r="K162" s="532"/>
      <c r="L162" s="354"/>
      <c r="M162" s="368">
        <f t="shared" si="3"/>
        <v>0</v>
      </c>
      <c r="N162" s="1230">
        <v>27</v>
      </c>
    </row>
    <row r="163" spans="1:14">
      <c r="A163" s="1229">
        <v>28</v>
      </c>
      <c r="B163" s="1227"/>
      <c r="C163" s="514"/>
      <c r="D163" s="354"/>
      <c r="E163" s="354"/>
      <c r="F163" s="322"/>
      <c r="G163" s="530"/>
      <c r="H163" s="354"/>
      <c r="I163" s="532"/>
      <c r="J163" s="354"/>
      <c r="K163" s="532"/>
      <c r="L163" s="354"/>
      <c r="M163" s="368">
        <f t="shared" si="3"/>
        <v>0</v>
      </c>
      <c r="N163" s="1230">
        <v>28</v>
      </c>
    </row>
    <row r="164" spans="1:14">
      <c r="A164" s="1229">
        <v>29</v>
      </c>
      <c r="B164" s="1227"/>
      <c r="C164" s="514"/>
      <c r="D164" s="354"/>
      <c r="E164" s="354"/>
      <c r="F164" s="322"/>
      <c r="G164" s="530"/>
      <c r="H164" s="354"/>
      <c r="I164" s="532"/>
      <c r="J164" s="354"/>
      <c r="K164" s="532"/>
      <c r="L164" s="354"/>
      <c r="M164" s="368">
        <f t="shared" si="3"/>
        <v>0</v>
      </c>
      <c r="N164" s="1230">
        <v>29</v>
      </c>
    </row>
    <row r="165" spans="1:14">
      <c r="A165" s="1229">
        <v>30</v>
      </c>
      <c r="B165" s="1227"/>
      <c r="C165" s="514"/>
      <c r="D165" s="354"/>
      <c r="E165" s="354"/>
      <c r="F165" s="322"/>
      <c r="G165" s="530"/>
      <c r="H165" s="354"/>
      <c r="I165" s="532"/>
      <c r="J165" s="354"/>
      <c r="K165" s="532"/>
      <c r="L165" s="354"/>
      <c r="M165" s="368">
        <f t="shared" si="3"/>
        <v>0</v>
      </c>
      <c r="N165" s="1230">
        <v>30</v>
      </c>
    </row>
    <row r="166" spans="1:14">
      <c r="A166" s="1229">
        <v>31</v>
      </c>
      <c r="B166" s="1227"/>
      <c r="C166" s="514"/>
      <c r="D166" s="354"/>
      <c r="E166" s="354"/>
      <c r="F166" s="322"/>
      <c r="G166" s="530"/>
      <c r="H166" s="354"/>
      <c r="I166" s="532"/>
      <c r="J166" s="354"/>
      <c r="K166" s="532"/>
      <c r="L166" s="354"/>
      <c r="M166" s="368">
        <f t="shared" si="3"/>
        <v>0</v>
      </c>
      <c r="N166" s="1230">
        <v>31</v>
      </c>
    </row>
    <row r="167" spans="1:14">
      <c r="A167" s="1229">
        <v>32</v>
      </c>
      <c r="B167" s="1227"/>
      <c r="C167" s="514"/>
      <c r="D167" s="304"/>
      <c r="E167" s="304"/>
      <c r="F167" s="303"/>
      <c r="G167" s="407"/>
      <c r="H167" s="304"/>
      <c r="I167" s="301"/>
      <c r="J167" s="304"/>
      <c r="K167" s="301"/>
      <c r="L167" s="304"/>
      <c r="M167" s="368">
        <f t="shared" si="3"/>
        <v>0</v>
      </c>
      <c r="N167" s="1230">
        <v>32</v>
      </c>
    </row>
    <row r="168" spans="1:14">
      <c r="A168" s="1229">
        <v>33</v>
      </c>
      <c r="B168" s="1227"/>
      <c r="C168" s="514"/>
      <c r="D168" s="354"/>
      <c r="E168" s="354"/>
      <c r="F168" s="322"/>
      <c r="G168" s="530"/>
      <c r="H168" s="354"/>
      <c r="I168" s="532"/>
      <c r="J168" s="354"/>
      <c r="K168" s="532"/>
      <c r="L168" s="354"/>
      <c r="M168" s="368">
        <f t="shared" si="3"/>
        <v>0</v>
      </c>
      <c r="N168" s="1230">
        <v>33</v>
      </c>
    </row>
    <row r="169" spans="1:14">
      <c r="A169" s="1229">
        <v>34</v>
      </c>
      <c r="B169" s="1227"/>
      <c r="C169" s="514"/>
      <c r="D169" s="354"/>
      <c r="E169" s="354"/>
      <c r="F169" s="322"/>
      <c r="G169" s="530"/>
      <c r="H169" s="354"/>
      <c r="I169" s="532"/>
      <c r="J169" s="354"/>
      <c r="K169" s="532"/>
      <c r="L169" s="354"/>
      <c r="M169" s="368">
        <f t="shared" si="3"/>
        <v>0</v>
      </c>
      <c r="N169" s="1230">
        <v>34</v>
      </c>
    </row>
    <row r="170" spans="1:14">
      <c r="A170" s="1229">
        <v>35</v>
      </c>
      <c r="B170" s="1227"/>
      <c r="C170" s="514"/>
      <c r="D170" s="354"/>
      <c r="E170" s="354"/>
      <c r="F170" s="322"/>
      <c r="G170" s="530"/>
      <c r="H170" s="354"/>
      <c r="I170" s="532"/>
      <c r="J170" s="354"/>
      <c r="K170" s="532"/>
      <c r="L170" s="354"/>
      <c r="M170" s="368">
        <f t="shared" si="3"/>
        <v>0</v>
      </c>
      <c r="N170" s="1230">
        <v>35</v>
      </c>
    </row>
    <row r="171" spans="1:14">
      <c r="A171" s="1229">
        <v>36</v>
      </c>
      <c r="B171" s="1227"/>
      <c r="C171" s="514"/>
      <c r="D171" s="354"/>
      <c r="E171" s="354"/>
      <c r="F171" s="322"/>
      <c r="G171" s="530"/>
      <c r="H171" s="354"/>
      <c r="I171" s="532"/>
      <c r="J171" s="354"/>
      <c r="K171" s="532"/>
      <c r="L171" s="354"/>
      <c r="M171" s="368">
        <f t="shared" si="3"/>
        <v>0</v>
      </c>
      <c r="N171" s="1230">
        <v>36</v>
      </c>
    </row>
    <row r="172" spans="1:14">
      <c r="A172" s="1229">
        <v>37</v>
      </c>
      <c r="B172" s="1227"/>
      <c r="C172" s="514"/>
      <c r="D172" s="354"/>
      <c r="E172" s="354"/>
      <c r="F172" s="322"/>
      <c r="G172" s="530"/>
      <c r="H172" s="354"/>
      <c r="I172" s="532"/>
      <c r="J172" s="354"/>
      <c r="K172" s="532"/>
      <c r="L172" s="354"/>
      <c r="M172" s="368">
        <f t="shared" si="3"/>
        <v>0</v>
      </c>
      <c r="N172" s="1230">
        <v>37</v>
      </c>
    </row>
    <row r="173" spans="1:14">
      <c r="A173" s="1229">
        <v>38</v>
      </c>
      <c r="B173" s="1227"/>
      <c r="C173" s="514"/>
      <c r="D173" s="354"/>
      <c r="E173" s="354"/>
      <c r="F173" s="322"/>
      <c r="G173" s="530"/>
      <c r="H173" s="354"/>
      <c r="I173" s="532"/>
      <c r="J173" s="354"/>
      <c r="K173" s="532"/>
      <c r="L173" s="354"/>
      <c r="M173" s="368">
        <f t="shared" si="3"/>
        <v>0</v>
      </c>
      <c r="N173" s="1230">
        <v>38</v>
      </c>
    </row>
    <row r="174" spans="1:14">
      <c r="A174" s="1229">
        <v>39</v>
      </c>
      <c r="B174" s="1227"/>
      <c r="C174" s="514"/>
      <c r="D174" s="304"/>
      <c r="E174" s="304"/>
      <c r="F174" s="303"/>
      <c r="G174" s="407"/>
      <c r="H174" s="304"/>
      <c r="I174" s="301"/>
      <c r="J174" s="304"/>
      <c r="K174" s="301"/>
      <c r="L174" s="304"/>
      <c r="M174" s="368">
        <f t="shared" si="3"/>
        <v>0</v>
      </c>
      <c r="N174" s="1230">
        <v>39</v>
      </c>
    </row>
    <row r="175" spans="1:14">
      <c r="A175" s="1211">
        <v>40</v>
      </c>
      <c r="B175" s="1227"/>
      <c r="C175" s="514"/>
      <c r="D175" s="354"/>
      <c r="E175" s="354"/>
      <c r="F175" s="322"/>
      <c r="G175" s="530"/>
      <c r="H175" s="354"/>
      <c r="I175" s="532"/>
      <c r="J175" s="354"/>
      <c r="K175" s="532"/>
      <c r="L175" s="354"/>
      <c r="M175" s="368">
        <f t="shared" si="3"/>
        <v>0</v>
      </c>
      <c r="N175" s="1222">
        <v>40</v>
      </c>
    </row>
    <row r="176" spans="1:14">
      <c r="A176" s="1229">
        <v>41</v>
      </c>
      <c r="B176" s="1227"/>
      <c r="C176" s="514"/>
      <c r="D176" s="354"/>
      <c r="E176" s="354"/>
      <c r="F176" s="322"/>
      <c r="G176" s="530"/>
      <c r="H176" s="354"/>
      <c r="I176" s="532"/>
      <c r="J176" s="354"/>
      <c r="K176" s="532"/>
      <c r="L176" s="354"/>
      <c r="M176" s="368">
        <f t="shared" si="3"/>
        <v>0</v>
      </c>
      <c r="N176" s="1230">
        <v>41</v>
      </c>
    </row>
    <row r="177" spans="1:14">
      <c r="A177" s="1229">
        <v>42</v>
      </c>
      <c r="B177" s="1227"/>
      <c r="C177" s="514"/>
      <c r="D177" s="354"/>
      <c r="E177" s="354"/>
      <c r="F177" s="322"/>
      <c r="G177" s="530"/>
      <c r="H177" s="354"/>
      <c r="I177" s="532"/>
      <c r="J177" s="354"/>
      <c r="K177" s="532"/>
      <c r="L177" s="354"/>
      <c r="M177" s="368">
        <f t="shared" si="3"/>
        <v>0</v>
      </c>
      <c r="N177" s="1230">
        <v>42</v>
      </c>
    </row>
    <row r="178" spans="1:14">
      <c r="A178" s="1229">
        <v>43</v>
      </c>
      <c r="B178" s="1227"/>
      <c r="C178" s="514"/>
      <c r="D178" s="354"/>
      <c r="E178" s="354"/>
      <c r="F178" s="322"/>
      <c r="G178" s="530"/>
      <c r="H178" s="354"/>
      <c r="I178" s="532"/>
      <c r="J178" s="354"/>
      <c r="K178" s="532"/>
      <c r="L178" s="354"/>
      <c r="M178" s="368">
        <f t="shared" si="3"/>
        <v>0</v>
      </c>
      <c r="N178" s="1230">
        <v>43</v>
      </c>
    </row>
    <row r="179" spans="1:14">
      <c r="A179" s="1229">
        <v>44</v>
      </c>
      <c r="B179" s="1227"/>
      <c r="C179" s="514"/>
      <c r="D179" s="354"/>
      <c r="E179" s="354"/>
      <c r="F179" s="322"/>
      <c r="G179" s="530"/>
      <c r="H179" s="354"/>
      <c r="I179" s="532"/>
      <c r="J179" s="354"/>
      <c r="K179" s="532"/>
      <c r="L179" s="354"/>
      <c r="M179" s="368">
        <f t="shared" si="3"/>
        <v>0</v>
      </c>
      <c r="N179" s="1230">
        <v>44</v>
      </c>
    </row>
    <row r="180" spans="1:14">
      <c r="A180" s="1229">
        <v>45</v>
      </c>
      <c r="B180" s="1227"/>
      <c r="C180" s="514"/>
      <c r="D180" s="354"/>
      <c r="E180" s="354"/>
      <c r="F180" s="322"/>
      <c r="G180" s="530"/>
      <c r="H180" s="354"/>
      <c r="I180" s="532"/>
      <c r="J180" s="354"/>
      <c r="K180" s="532"/>
      <c r="L180" s="354"/>
      <c r="M180" s="368">
        <f t="shared" si="3"/>
        <v>0</v>
      </c>
      <c r="N180" s="1230">
        <v>45</v>
      </c>
    </row>
    <row r="181" spans="1:14">
      <c r="A181" s="1229">
        <v>46</v>
      </c>
      <c r="B181" s="1227"/>
      <c r="C181" s="514"/>
      <c r="D181" s="354"/>
      <c r="E181" s="354"/>
      <c r="F181" s="322"/>
      <c r="G181" s="530"/>
      <c r="H181" s="354"/>
      <c r="I181" s="532"/>
      <c r="J181" s="354"/>
      <c r="K181" s="532"/>
      <c r="L181" s="354"/>
      <c r="M181" s="368">
        <f t="shared" si="3"/>
        <v>0</v>
      </c>
      <c r="N181" s="1230">
        <v>46</v>
      </c>
    </row>
    <row r="182" spans="1:14">
      <c r="A182" s="1229">
        <v>47</v>
      </c>
      <c r="B182" s="1227"/>
      <c r="C182" s="514"/>
      <c r="D182" s="304"/>
      <c r="E182" s="304"/>
      <c r="F182" s="303"/>
      <c r="G182" s="407"/>
      <c r="H182" s="304"/>
      <c r="I182" s="301"/>
      <c r="J182" s="304"/>
      <c r="K182" s="301"/>
      <c r="L182" s="304"/>
      <c r="M182" s="368">
        <f t="shared" si="3"/>
        <v>0</v>
      </c>
      <c r="N182" s="1230">
        <v>47</v>
      </c>
    </row>
    <row r="183" spans="1:14">
      <c r="A183" s="1229">
        <v>48</v>
      </c>
      <c r="B183" s="1227"/>
      <c r="C183" s="514"/>
      <c r="D183" s="354"/>
      <c r="E183" s="354"/>
      <c r="F183" s="322"/>
      <c r="G183" s="530"/>
      <c r="H183" s="354"/>
      <c r="I183" s="532"/>
      <c r="J183" s="354"/>
      <c r="K183" s="532"/>
      <c r="L183" s="354"/>
      <c r="M183" s="368">
        <f t="shared" si="3"/>
        <v>0</v>
      </c>
      <c r="N183" s="1230">
        <v>48</v>
      </c>
    </row>
    <row r="184" spans="1:14">
      <c r="A184" s="1229">
        <v>49</v>
      </c>
      <c r="B184" s="1227"/>
      <c r="C184" s="514"/>
      <c r="D184" s="354"/>
      <c r="E184" s="354"/>
      <c r="F184" s="322"/>
      <c r="G184" s="530"/>
      <c r="H184" s="354"/>
      <c r="I184" s="532"/>
      <c r="J184" s="354"/>
      <c r="K184" s="532"/>
      <c r="L184" s="354"/>
      <c r="M184" s="368">
        <f t="shared" si="3"/>
        <v>0</v>
      </c>
      <c r="N184" s="1230">
        <v>49</v>
      </c>
    </row>
    <row r="185" spans="1:14">
      <c r="A185" s="1229">
        <v>50</v>
      </c>
      <c r="B185" s="1227"/>
      <c r="C185" s="514"/>
      <c r="D185" s="354"/>
      <c r="E185" s="354"/>
      <c r="F185" s="322"/>
      <c r="G185" s="530"/>
      <c r="H185" s="354"/>
      <c r="I185" s="532"/>
      <c r="J185" s="354"/>
      <c r="K185" s="532"/>
      <c r="L185" s="354"/>
      <c r="M185" s="368">
        <f t="shared" si="3"/>
        <v>0</v>
      </c>
      <c r="N185" s="1230">
        <v>50</v>
      </c>
    </row>
    <row r="186" spans="1:14">
      <c r="A186" s="1229">
        <v>51</v>
      </c>
      <c r="B186" s="1227"/>
      <c r="C186" s="514"/>
      <c r="D186" s="304"/>
      <c r="E186" s="304"/>
      <c r="F186" s="303"/>
      <c r="G186" s="407"/>
      <c r="H186" s="304"/>
      <c r="I186" s="301"/>
      <c r="J186" s="304"/>
      <c r="K186" s="301"/>
      <c r="L186" s="304"/>
      <c r="M186" s="368">
        <f t="shared" si="3"/>
        <v>0</v>
      </c>
      <c r="N186" s="1230">
        <v>51</v>
      </c>
    </row>
    <row r="187" spans="1:14" ht="15.75" thickBot="1">
      <c r="A187" s="1385">
        <v>52</v>
      </c>
      <c r="B187" s="534"/>
      <c r="C187" s="917"/>
      <c r="D187" s="535"/>
      <c r="E187" s="535"/>
      <c r="F187" s="536"/>
      <c r="G187" s="537"/>
      <c r="H187" s="535"/>
      <c r="I187" s="290"/>
      <c r="J187" s="535"/>
      <c r="K187" s="290"/>
      <c r="L187" s="535"/>
      <c r="M187" s="538">
        <f>SUM(M180:M186)</f>
        <v>0</v>
      </c>
      <c r="N187" s="1386">
        <v>52</v>
      </c>
    </row>
    <row r="189" spans="1:14">
      <c r="A189" s="12" t="s">
        <v>1744</v>
      </c>
      <c r="B189" s="12"/>
      <c r="C189" s="12"/>
      <c r="D189" s="12"/>
      <c r="E189" s="12"/>
      <c r="F189" s="12"/>
      <c r="G189" s="12" t="s">
        <v>1745</v>
      </c>
      <c r="H189" s="12"/>
      <c r="I189" s="12"/>
      <c r="J189" s="12"/>
      <c r="K189" s="12"/>
      <c r="L189" s="12"/>
      <c r="M189" s="12"/>
      <c r="N189" s="12"/>
    </row>
  </sheetData>
  <mergeCells count="3">
    <mergeCell ref="K3:L3"/>
    <mergeCell ref="K2:L2"/>
    <mergeCell ref="K1:L1"/>
  </mergeCells>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7"/>
  <dimension ref="A1:M130"/>
  <sheetViews>
    <sheetView defaultGridColor="0" view="pageBreakPreview" topLeftCell="A82" colorId="22" zoomScale="60" zoomScaleNormal="85" workbookViewId="0">
      <selection activeCell="H77" sqref="H77"/>
    </sheetView>
  </sheetViews>
  <sheetFormatPr defaultColWidth="9.6640625" defaultRowHeight="15"/>
  <cols>
    <col min="1" max="1" width="4.6640625" style="9" customWidth="1"/>
    <col min="2" max="2" width="68.5546875" style="9" customWidth="1"/>
    <col min="3" max="3" width="19.109375" style="1206" bestFit="1" customWidth="1"/>
    <col min="4" max="4" width="14.6640625" style="9" customWidth="1"/>
    <col min="5" max="5" width="17.6640625" style="9" customWidth="1"/>
    <col min="6" max="6" width="16.6640625" style="9" customWidth="1"/>
    <col min="7" max="7" width="11" style="9" bestFit="1" customWidth="1"/>
    <col min="8" max="8" width="9.6640625" style="9"/>
    <col min="9" max="9" width="11.44140625" style="9" bestFit="1" customWidth="1"/>
    <col min="10" max="16384" width="9.6640625" style="9"/>
  </cols>
  <sheetData>
    <row r="1" spans="1:13">
      <c r="A1" s="896" t="s">
        <v>1915</v>
      </c>
      <c r="B1" s="899"/>
      <c r="C1" s="2199" t="s">
        <v>1433</v>
      </c>
      <c r="D1" s="899"/>
      <c r="E1" s="898" t="s">
        <v>1917</v>
      </c>
      <c r="F1" s="2200" t="s">
        <v>1918</v>
      </c>
    </row>
    <row r="2" spans="1:13">
      <c r="A2" s="71" t="str">
        <f>'[1]Data Sheet'!$C$25</f>
        <v>Niagara Mohawk Power Corporation</v>
      </c>
      <c r="C2" s="2214" t="s">
        <v>6095</v>
      </c>
      <c r="E2" s="475" t="s">
        <v>1919</v>
      </c>
      <c r="F2" s="903"/>
    </row>
    <row r="3" spans="1:13" ht="15" customHeight="1">
      <c r="A3" s="900"/>
      <c r="C3" s="2214" t="s">
        <v>5672</v>
      </c>
      <c r="E3" s="2215" t="str">
        <f>+'276277'!E3</f>
        <v>June 1, 2015</v>
      </c>
      <c r="F3" s="2216" t="str">
        <f>+'269'!G3</f>
        <v>December 31, 2014</v>
      </c>
    </row>
    <row r="4" spans="1:13" ht="15" customHeight="1">
      <c r="A4" s="2202" t="s">
        <v>1746</v>
      </c>
      <c r="B4" s="1387"/>
      <c r="C4" s="2203"/>
      <c r="D4" s="1387"/>
      <c r="E4" s="1387"/>
      <c r="F4" s="2204"/>
    </row>
    <row r="5" spans="1:13">
      <c r="A5" s="1292"/>
      <c r="B5" s="1226"/>
      <c r="C5" s="2203"/>
      <c r="D5" s="1226"/>
      <c r="E5" s="1226"/>
      <c r="F5" s="1324"/>
    </row>
    <row r="6" spans="1:13">
      <c r="A6" s="900"/>
      <c r="B6" s="9" t="s">
        <v>1958</v>
      </c>
      <c r="F6" s="1210"/>
    </row>
    <row r="7" spans="1:13">
      <c r="A7" s="900"/>
      <c r="B7" s="9" t="s">
        <v>585</v>
      </c>
      <c r="F7" s="1210"/>
    </row>
    <row r="8" spans="1:13">
      <c r="A8" s="900"/>
      <c r="B8" s="9" t="s">
        <v>1959</v>
      </c>
      <c r="F8" s="1210"/>
    </row>
    <row r="9" spans="1:13">
      <c r="A9" s="900"/>
      <c r="B9" s="9" t="s">
        <v>240</v>
      </c>
      <c r="F9" s="1210"/>
    </row>
    <row r="10" spans="1:13">
      <c r="A10" s="900"/>
      <c r="B10" s="9" t="s">
        <v>1560</v>
      </c>
      <c r="F10" s="1210" t="s">
        <v>1904</v>
      </c>
      <c r="G10" s="9" t="s">
        <v>1904</v>
      </c>
    </row>
    <row r="11" spans="1:13">
      <c r="A11" s="900"/>
      <c r="F11" s="1210"/>
    </row>
    <row r="12" spans="1:13">
      <c r="A12" s="2187"/>
      <c r="B12" s="1227"/>
      <c r="C12" s="2205" t="s">
        <v>1561</v>
      </c>
      <c r="D12" s="1290"/>
      <c r="E12" s="1227"/>
      <c r="F12" s="1298"/>
    </row>
    <row r="13" spans="1:13">
      <c r="A13" s="2188"/>
      <c r="B13" s="2189" t="s">
        <v>1562</v>
      </c>
      <c r="C13" s="2201" t="s">
        <v>209</v>
      </c>
      <c r="D13" s="2189" t="s">
        <v>1953</v>
      </c>
      <c r="E13" s="2189" t="s">
        <v>589</v>
      </c>
      <c r="F13" s="1222" t="s">
        <v>3409</v>
      </c>
    </row>
    <row r="14" spans="1:13">
      <c r="A14" s="2188" t="s">
        <v>621</v>
      </c>
      <c r="B14" s="2189" t="s">
        <v>1801</v>
      </c>
      <c r="C14" s="2201" t="s">
        <v>2376</v>
      </c>
      <c r="D14" s="475"/>
      <c r="E14" s="475"/>
      <c r="F14" s="1222" t="s">
        <v>2684</v>
      </c>
    </row>
    <row r="15" spans="1:13">
      <c r="A15" s="2185" t="s">
        <v>1563</v>
      </c>
      <c r="B15" s="1303" t="s">
        <v>3787</v>
      </c>
      <c r="C15" s="2206" t="s">
        <v>3231</v>
      </c>
      <c r="D15" s="2186" t="s">
        <v>3232</v>
      </c>
      <c r="E15" s="2186" t="s">
        <v>3233</v>
      </c>
      <c r="F15" s="1230" t="s">
        <v>594</v>
      </c>
    </row>
    <row r="16" spans="1:13">
      <c r="A16" s="2188">
        <v>1</v>
      </c>
      <c r="B16" s="2273" t="s">
        <v>4346</v>
      </c>
      <c r="C16" s="2201" t="s">
        <v>6071</v>
      </c>
      <c r="D16" s="362">
        <v>5709385</v>
      </c>
      <c r="E16" s="362">
        <v>19548734</v>
      </c>
      <c r="F16" s="320">
        <v>28687027</v>
      </c>
      <c r="K16" s="1533"/>
      <c r="L16" s="1533"/>
      <c r="M16" s="1533"/>
    </row>
    <row r="17" spans="1:13">
      <c r="A17" s="2188">
        <v>2</v>
      </c>
      <c r="B17" s="2274" t="s">
        <v>4347</v>
      </c>
      <c r="C17" s="2201" t="s">
        <v>4272</v>
      </c>
      <c r="D17" s="357">
        <v>20764026</v>
      </c>
      <c r="E17" s="357">
        <v>1775997</v>
      </c>
      <c r="F17" s="321">
        <v>884556</v>
      </c>
      <c r="K17" s="1533"/>
      <c r="L17" s="1533"/>
      <c r="M17" s="1533"/>
    </row>
    <row r="18" spans="1:13">
      <c r="A18" s="2188">
        <v>3</v>
      </c>
      <c r="B18" s="2274" t="s">
        <v>5890</v>
      </c>
      <c r="C18" s="2201" t="s">
        <v>3130</v>
      </c>
      <c r="D18" s="357"/>
      <c r="E18" s="357">
        <v>4</v>
      </c>
      <c r="F18" s="321">
        <v>4</v>
      </c>
      <c r="K18" s="1533"/>
      <c r="L18" s="1533"/>
      <c r="M18" s="1533"/>
    </row>
    <row r="19" spans="1:13">
      <c r="A19" s="2188">
        <v>4</v>
      </c>
      <c r="B19" s="2274" t="s">
        <v>5891</v>
      </c>
      <c r="C19" s="2201" t="s">
        <v>5892</v>
      </c>
      <c r="D19" s="357">
        <v>12474356</v>
      </c>
      <c r="E19" s="357">
        <v>19156654</v>
      </c>
      <c r="F19" s="321">
        <v>6682298</v>
      </c>
      <c r="G19" s="1536"/>
      <c r="H19" s="1536"/>
      <c r="K19" s="1533"/>
      <c r="L19" s="1533"/>
      <c r="M19" s="1533"/>
    </row>
    <row r="20" spans="1:13">
      <c r="A20" s="2188">
        <v>5</v>
      </c>
      <c r="B20" s="2274" t="s">
        <v>6072</v>
      </c>
      <c r="C20" s="2201" t="s">
        <v>3130</v>
      </c>
      <c r="D20" s="357"/>
      <c r="E20" s="357">
        <v>1520</v>
      </c>
      <c r="F20" s="321">
        <v>1520</v>
      </c>
      <c r="G20" s="1536"/>
      <c r="K20" s="1533"/>
      <c r="L20" s="1533"/>
      <c r="M20" s="1533"/>
    </row>
    <row r="21" spans="1:13">
      <c r="A21" s="2188">
        <v>6</v>
      </c>
      <c r="B21" s="2274" t="s">
        <v>5893</v>
      </c>
      <c r="C21" s="2201" t="s">
        <v>4366</v>
      </c>
      <c r="D21" s="357">
        <v>48405860</v>
      </c>
      <c r="E21" s="357">
        <v>47440574</v>
      </c>
      <c r="F21" s="321">
        <v>33547754</v>
      </c>
      <c r="K21" s="1533"/>
      <c r="L21" s="1533"/>
      <c r="M21" s="1533"/>
    </row>
    <row r="22" spans="1:13">
      <c r="A22" s="2188">
        <v>7</v>
      </c>
      <c r="B22" s="2274" t="s">
        <v>5894</v>
      </c>
      <c r="C22" s="2201" t="s">
        <v>1424</v>
      </c>
      <c r="D22" s="357">
        <v>978</v>
      </c>
      <c r="E22" s="357">
        <v>100912</v>
      </c>
      <c r="F22" s="321">
        <v>99934</v>
      </c>
      <c r="K22" s="1533"/>
      <c r="L22" s="1533"/>
      <c r="M22" s="1533"/>
    </row>
    <row r="23" spans="1:13">
      <c r="A23" s="2188">
        <v>8</v>
      </c>
      <c r="B23" s="2274" t="s">
        <v>5895</v>
      </c>
      <c r="C23" s="2201" t="s">
        <v>6073</v>
      </c>
      <c r="D23" s="357">
        <v>2487166</v>
      </c>
      <c r="E23" s="357">
        <v>10364841</v>
      </c>
      <c r="F23" s="321">
        <v>7877675</v>
      </c>
      <c r="K23" s="1533"/>
      <c r="L23" s="1533"/>
      <c r="M23" s="1533"/>
    </row>
    <row r="24" spans="1:13">
      <c r="A24" s="2188">
        <v>9</v>
      </c>
      <c r="B24" s="2274" t="s">
        <v>4248</v>
      </c>
      <c r="C24" s="2201" t="s">
        <v>4367</v>
      </c>
      <c r="D24" s="357">
        <v>1553283</v>
      </c>
      <c r="E24" s="357">
        <v>608491</v>
      </c>
      <c r="F24" s="321"/>
      <c r="K24" s="1533"/>
      <c r="L24" s="1533"/>
      <c r="M24" s="1533"/>
    </row>
    <row r="25" spans="1:13">
      <c r="A25" s="2188">
        <v>10</v>
      </c>
      <c r="B25" s="2274" t="s">
        <v>4350</v>
      </c>
      <c r="C25" s="2201" t="s">
        <v>4368</v>
      </c>
      <c r="D25" s="357">
        <v>89574302</v>
      </c>
      <c r="E25" s="357">
        <v>69279869</v>
      </c>
      <c r="F25" s="321"/>
      <c r="K25" s="1533"/>
      <c r="L25" s="1533"/>
      <c r="M25" s="1533"/>
    </row>
    <row r="26" spans="1:13">
      <c r="A26" s="2188">
        <v>11</v>
      </c>
      <c r="B26" s="2274" t="s">
        <v>5896</v>
      </c>
      <c r="C26" s="2201" t="s">
        <v>3130</v>
      </c>
      <c r="D26" s="357"/>
      <c r="E26" s="357">
        <v>12406763</v>
      </c>
      <c r="F26" s="321">
        <v>23865763</v>
      </c>
      <c r="K26" s="1533"/>
      <c r="L26" s="1533"/>
      <c r="M26" s="1533"/>
    </row>
    <row r="27" spans="1:13">
      <c r="A27" s="2188">
        <v>12</v>
      </c>
      <c r="B27" s="2274" t="s">
        <v>5897</v>
      </c>
      <c r="C27" s="2201" t="s">
        <v>5661</v>
      </c>
      <c r="D27" s="357">
        <v>2934750</v>
      </c>
      <c r="E27" s="357">
        <v>2333700</v>
      </c>
      <c r="F27" s="321">
        <v>1260879</v>
      </c>
      <c r="K27" s="1533"/>
      <c r="L27" s="1533"/>
      <c r="M27" s="1533"/>
    </row>
    <row r="28" spans="1:13">
      <c r="A28" s="2188">
        <v>13</v>
      </c>
      <c r="B28" s="2274" t="s">
        <v>4348</v>
      </c>
      <c r="C28" s="2201" t="s">
        <v>3130</v>
      </c>
      <c r="D28" s="357"/>
      <c r="E28" s="357">
        <v>29000000</v>
      </c>
      <c r="F28" s="321">
        <v>80527550</v>
      </c>
      <c r="K28" s="1533"/>
      <c r="L28" s="1533"/>
      <c r="M28" s="1533"/>
    </row>
    <row r="29" spans="1:13">
      <c r="A29" s="2188">
        <v>14</v>
      </c>
      <c r="B29" s="2274" t="s">
        <v>4246</v>
      </c>
      <c r="C29" s="2201" t="s">
        <v>3130</v>
      </c>
      <c r="D29" s="357"/>
      <c r="E29" s="357">
        <v>8287302</v>
      </c>
      <c r="F29" s="321">
        <v>13615458</v>
      </c>
      <c r="K29" s="1533"/>
      <c r="L29" s="1533"/>
      <c r="M29" s="1533"/>
    </row>
    <row r="30" spans="1:13">
      <c r="A30" s="2188">
        <v>15</v>
      </c>
      <c r="B30" s="2274" t="s">
        <v>4349</v>
      </c>
      <c r="C30" s="2201" t="s">
        <v>3130</v>
      </c>
      <c r="D30" s="357"/>
      <c r="E30" s="357"/>
      <c r="F30" s="321">
        <v>90479</v>
      </c>
      <c r="K30" s="1533"/>
      <c r="L30" s="1533"/>
      <c r="M30" s="1533"/>
    </row>
    <row r="31" spans="1:13">
      <c r="A31" s="2188">
        <v>16</v>
      </c>
      <c r="B31" s="2274" t="s">
        <v>5898</v>
      </c>
      <c r="C31" s="2201" t="s">
        <v>1424</v>
      </c>
      <c r="D31" s="357">
        <v>9287082</v>
      </c>
      <c r="E31" s="357">
        <v>10152256</v>
      </c>
      <c r="F31" s="321">
        <v>2981192</v>
      </c>
      <c r="K31" s="1533"/>
      <c r="L31" s="1533"/>
      <c r="M31" s="1533"/>
    </row>
    <row r="32" spans="1:13">
      <c r="A32" s="2188">
        <v>17</v>
      </c>
      <c r="B32" s="2274" t="s">
        <v>6074</v>
      </c>
      <c r="C32" s="2201" t="s">
        <v>3130</v>
      </c>
      <c r="D32" s="357"/>
      <c r="E32" s="357">
        <v>84891</v>
      </c>
      <c r="F32" s="321">
        <v>1581448</v>
      </c>
      <c r="K32" s="1533"/>
      <c r="L32" s="1533"/>
      <c r="M32" s="1533"/>
    </row>
    <row r="33" spans="1:13">
      <c r="A33" s="2188">
        <v>18</v>
      </c>
      <c r="B33" s="2274" t="s">
        <v>4351</v>
      </c>
      <c r="C33" s="2201" t="s">
        <v>3130</v>
      </c>
      <c r="D33" s="357"/>
      <c r="E33" s="357">
        <v>7996</v>
      </c>
      <c r="F33" s="321">
        <v>148951</v>
      </c>
      <c r="K33" s="1533"/>
      <c r="L33" s="1533"/>
      <c r="M33" s="1533"/>
    </row>
    <row r="34" spans="1:13">
      <c r="A34" s="2188">
        <v>19</v>
      </c>
      <c r="B34" s="2274" t="s">
        <v>4352</v>
      </c>
      <c r="C34" s="2201" t="s">
        <v>6075</v>
      </c>
      <c r="D34" s="357">
        <v>60459</v>
      </c>
      <c r="E34" s="357"/>
      <c r="F34" s="321">
        <v>59086</v>
      </c>
      <c r="K34" s="1533"/>
      <c r="L34" s="1533"/>
      <c r="M34" s="1533"/>
    </row>
    <row r="35" spans="1:13">
      <c r="A35" s="2188">
        <v>20</v>
      </c>
      <c r="B35" s="2274" t="s">
        <v>4353</v>
      </c>
      <c r="C35" s="2201" t="s">
        <v>3130</v>
      </c>
      <c r="D35" s="357"/>
      <c r="E35" s="357"/>
      <c r="F35" s="321">
        <v>68593</v>
      </c>
      <c r="K35" s="1533"/>
      <c r="L35" s="1533"/>
      <c r="M35" s="1533"/>
    </row>
    <row r="36" spans="1:13">
      <c r="A36" s="2188">
        <v>21</v>
      </c>
      <c r="B36" s="2274" t="s">
        <v>4354</v>
      </c>
      <c r="C36" s="2201" t="s">
        <v>6076</v>
      </c>
      <c r="D36" s="357">
        <v>28416235</v>
      </c>
      <c r="E36" s="357">
        <v>27038516</v>
      </c>
      <c r="F36" s="321">
        <v>17336281</v>
      </c>
      <c r="K36" s="1533"/>
      <c r="L36" s="1533"/>
      <c r="M36" s="1533"/>
    </row>
    <row r="37" spans="1:13">
      <c r="A37" s="2188">
        <v>22</v>
      </c>
      <c r="B37" s="2274" t="s">
        <v>4355</v>
      </c>
      <c r="C37" s="2201" t="s">
        <v>6077</v>
      </c>
      <c r="D37" s="357">
        <v>10460778</v>
      </c>
      <c r="E37" s="357">
        <v>10374551</v>
      </c>
      <c r="F37" s="321">
        <v>2032495</v>
      </c>
      <c r="K37" s="1533"/>
      <c r="L37" s="1533"/>
      <c r="M37" s="1533"/>
    </row>
    <row r="38" spans="1:13">
      <c r="A38" s="2188">
        <v>23</v>
      </c>
      <c r="B38" s="2274" t="s">
        <v>4356</v>
      </c>
      <c r="C38" s="2201" t="s">
        <v>5661</v>
      </c>
      <c r="D38" s="357">
        <v>8017891</v>
      </c>
      <c r="E38" s="357">
        <v>11922657</v>
      </c>
      <c r="F38" s="321">
        <v>7328766</v>
      </c>
      <c r="K38" s="1533"/>
      <c r="L38" s="1533"/>
      <c r="M38" s="1533"/>
    </row>
    <row r="39" spans="1:13">
      <c r="A39" s="2188">
        <v>24</v>
      </c>
      <c r="B39" s="2274" t="s">
        <v>4357</v>
      </c>
      <c r="C39" s="2201" t="s">
        <v>3130</v>
      </c>
      <c r="D39" s="357"/>
      <c r="E39" s="357"/>
      <c r="F39" s="321">
        <v>407326</v>
      </c>
      <c r="K39" s="1533"/>
      <c r="L39" s="1533"/>
      <c r="M39" s="1533"/>
    </row>
    <row r="40" spans="1:13">
      <c r="A40" s="2188">
        <v>25</v>
      </c>
      <c r="B40" s="2274" t="s">
        <v>5899</v>
      </c>
      <c r="C40" s="2201" t="s">
        <v>5659</v>
      </c>
      <c r="D40" s="357">
        <v>1580460</v>
      </c>
      <c r="E40" s="357"/>
      <c r="F40" s="321">
        <v>1975574</v>
      </c>
      <c r="K40" s="1533"/>
      <c r="L40" s="1533"/>
      <c r="M40" s="1533"/>
    </row>
    <row r="41" spans="1:13">
      <c r="A41" s="2188">
        <v>26</v>
      </c>
      <c r="B41" s="2274" t="s">
        <v>4358</v>
      </c>
      <c r="C41" s="2201" t="s">
        <v>5667</v>
      </c>
      <c r="D41" s="357">
        <v>1248516</v>
      </c>
      <c r="E41" s="357">
        <v>1893662</v>
      </c>
      <c r="F41" s="321">
        <v>718891</v>
      </c>
      <c r="K41" s="1533"/>
      <c r="L41" s="1533"/>
      <c r="M41" s="1533"/>
    </row>
    <row r="42" spans="1:13">
      <c r="A42" s="2188">
        <v>27</v>
      </c>
      <c r="B42" s="2274" t="s">
        <v>4359</v>
      </c>
      <c r="C42" s="2201" t="s">
        <v>3130</v>
      </c>
      <c r="D42" s="357"/>
      <c r="E42" s="357"/>
      <c r="F42" s="321">
        <v>269</v>
      </c>
      <c r="K42" s="1533"/>
      <c r="L42" s="1533"/>
      <c r="M42" s="1533"/>
    </row>
    <row r="43" spans="1:13">
      <c r="A43" s="2188">
        <v>28</v>
      </c>
      <c r="B43" s="2274" t="s">
        <v>4360</v>
      </c>
      <c r="C43" s="2201" t="s">
        <v>6077</v>
      </c>
      <c r="D43" s="357">
        <v>4822020</v>
      </c>
      <c r="E43" s="357">
        <v>15309987</v>
      </c>
      <c r="F43" s="321">
        <v>13948373</v>
      </c>
      <c r="K43" s="1533"/>
      <c r="L43" s="1533"/>
      <c r="M43" s="1533"/>
    </row>
    <row r="44" spans="1:13">
      <c r="A44" s="2188">
        <v>29</v>
      </c>
      <c r="B44" s="2274" t="s">
        <v>4363</v>
      </c>
      <c r="C44" s="2201" t="s">
        <v>3130</v>
      </c>
      <c r="D44" s="357"/>
      <c r="E44" s="357"/>
      <c r="F44" s="321">
        <v>32664135</v>
      </c>
      <c r="K44" s="1533"/>
      <c r="L44" s="1533"/>
      <c r="M44" s="1533"/>
    </row>
    <row r="45" spans="1:13">
      <c r="A45" s="2188">
        <v>30</v>
      </c>
      <c r="B45" s="2274" t="s">
        <v>6078</v>
      </c>
      <c r="C45" s="2201" t="s">
        <v>3130</v>
      </c>
      <c r="D45" s="357"/>
      <c r="E45" s="357"/>
      <c r="F45" s="321">
        <v>3500128</v>
      </c>
      <c r="K45" s="1533"/>
      <c r="L45" s="1533"/>
      <c r="M45" s="1533"/>
    </row>
    <row r="46" spans="1:13">
      <c r="A46" s="2188">
        <v>31</v>
      </c>
      <c r="B46" s="2274" t="s">
        <v>5649</v>
      </c>
      <c r="C46" s="2201" t="s">
        <v>5665</v>
      </c>
      <c r="D46" s="357">
        <v>1658918</v>
      </c>
      <c r="E46" s="357">
        <v>2393490</v>
      </c>
      <c r="F46" s="321"/>
      <c r="K46" s="1533"/>
      <c r="L46" s="1533"/>
      <c r="M46" s="1533"/>
    </row>
    <row r="47" spans="1:13">
      <c r="A47" s="2188">
        <v>32</v>
      </c>
      <c r="B47" s="2274" t="s">
        <v>6079</v>
      </c>
      <c r="C47" s="2201" t="s">
        <v>6080</v>
      </c>
      <c r="D47" s="357">
        <v>1994514</v>
      </c>
      <c r="E47" s="357">
        <v>3561030</v>
      </c>
      <c r="F47" s="321">
        <v>4033643</v>
      </c>
      <c r="K47" s="1533"/>
      <c r="L47" s="1533"/>
      <c r="M47" s="1533"/>
    </row>
    <row r="48" spans="1:13">
      <c r="A48" s="2188">
        <v>33</v>
      </c>
      <c r="B48" s="2274" t="s">
        <v>4361</v>
      </c>
      <c r="C48" s="2201" t="s">
        <v>4367</v>
      </c>
      <c r="D48" s="357">
        <v>105310270</v>
      </c>
      <c r="E48" s="357">
        <v>95683337</v>
      </c>
      <c r="F48" s="321">
        <v>28970592</v>
      </c>
      <c r="K48" s="1533"/>
      <c r="L48" s="1533"/>
      <c r="M48" s="1533"/>
    </row>
    <row r="49" spans="1:13">
      <c r="A49" s="2272">
        <v>34</v>
      </c>
      <c r="B49" s="2274" t="s">
        <v>4362</v>
      </c>
      <c r="C49" s="2201" t="s">
        <v>4272</v>
      </c>
      <c r="D49" s="367">
        <v>6500109</v>
      </c>
      <c r="E49" s="406">
        <v>7945206</v>
      </c>
      <c r="F49" s="321">
        <v>12412937</v>
      </c>
      <c r="K49" s="1533"/>
      <c r="L49" s="1533"/>
      <c r="M49" s="1533"/>
    </row>
    <row r="50" spans="1:13">
      <c r="A50" s="2272">
        <v>35</v>
      </c>
      <c r="B50" s="2274" t="s">
        <v>4240</v>
      </c>
      <c r="C50" s="2201" t="s">
        <v>5661</v>
      </c>
      <c r="D50" s="367">
        <v>71151428</v>
      </c>
      <c r="E50" s="406">
        <v>114114589</v>
      </c>
      <c r="F50" s="321">
        <v>46396064</v>
      </c>
      <c r="K50" s="1533"/>
      <c r="L50" s="1533"/>
      <c r="M50" s="1533"/>
    </row>
    <row r="51" spans="1:13">
      <c r="A51" s="1219">
        <v>36</v>
      </c>
      <c r="B51" s="2184" t="s">
        <v>6081</v>
      </c>
      <c r="C51" s="2201" t="s">
        <v>3130</v>
      </c>
      <c r="D51" s="367"/>
      <c r="E51" s="406">
        <v>14944000</v>
      </c>
      <c r="F51" s="321"/>
      <c r="K51" s="1533"/>
      <c r="L51" s="1533"/>
      <c r="M51" s="1533"/>
    </row>
    <row r="52" spans="1:13">
      <c r="A52" s="1219">
        <v>37</v>
      </c>
      <c r="B52" s="2184" t="s">
        <v>5900</v>
      </c>
      <c r="C52" s="2201" t="s">
        <v>3130</v>
      </c>
      <c r="D52" s="367"/>
      <c r="E52" s="406">
        <v>1200000</v>
      </c>
      <c r="F52" s="321">
        <v>1200000</v>
      </c>
      <c r="K52" s="1533"/>
      <c r="L52" s="1533"/>
      <c r="M52" s="1533"/>
    </row>
    <row r="53" spans="1:13">
      <c r="A53" s="1219">
        <v>38</v>
      </c>
      <c r="B53" s="2184" t="s">
        <v>5901</v>
      </c>
      <c r="C53" s="2201" t="s">
        <v>5902</v>
      </c>
      <c r="D53" s="367">
        <v>6107377</v>
      </c>
      <c r="E53" s="406">
        <v>16098520</v>
      </c>
      <c r="F53" s="321">
        <v>45565104</v>
      </c>
      <c r="K53" s="1533"/>
      <c r="L53" s="1533"/>
      <c r="M53" s="1533"/>
    </row>
    <row r="54" spans="1:13">
      <c r="A54" s="1219">
        <v>39</v>
      </c>
      <c r="B54" s="2184" t="s">
        <v>6082</v>
      </c>
      <c r="C54" s="2201" t="s">
        <v>3130</v>
      </c>
      <c r="D54" s="367"/>
      <c r="E54" s="406"/>
      <c r="F54" s="321">
        <v>15386</v>
      </c>
      <c r="K54" s="1533"/>
      <c r="L54" s="1533"/>
      <c r="M54" s="1533"/>
    </row>
    <row r="55" spans="1:13">
      <c r="A55" s="1219">
        <v>40</v>
      </c>
      <c r="B55" s="2184" t="s">
        <v>4364</v>
      </c>
      <c r="C55" s="2201" t="s">
        <v>5903</v>
      </c>
      <c r="D55" s="367">
        <v>1446722</v>
      </c>
      <c r="E55" s="406">
        <v>1163093</v>
      </c>
      <c r="F55" s="321">
        <v>272401</v>
      </c>
      <c r="K55" s="1533"/>
      <c r="L55" s="1533"/>
      <c r="M55" s="1533"/>
    </row>
    <row r="56" spans="1:13">
      <c r="A56" s="1219">
        <v>40</v>
      </c>
      <c r="B56" s="1213" t="s">
        <v>6083</v>
      </c>
      <c r="C56" s="2207"/>
      <c r="D56" s="367">
        <f>D119</f>
        <v>573287738</v>
      </c>
      <c r="E56" s="406">
        <f>E119</f>
        <v>580389014</v>
      </c>
      <c r="F56" s="361">
        <f>F119</f>
        <v>318837096</v>
      </c>
      <c r="K56" s="1533"/>
      <c r="L56" s="1533"/>
      <c r="M56" s="1533"/>
    </row>
    <row r="57" spans="1:13" ht="15.75" thickBot="1">
      <c r="A57" s="1339">
        <v>41</v>
      </c>
      <c r="B57" s="2208" t="s">
        <v>1564</v>
      </c>
      <c r="C57" s="2209"/>
      <c r="D57" s="311">
        <f>SUM(D16:D56)</f>
        <v>1015254623</v>
      </c>
      <c r="E57" s="311">
        <f>SUM(E16:E56)</f>
        <v>1134582156</v>
      </c>
      <c r="F57" s="309">
        <f>SUM(F16:F56)</f>
        <v>739595628</v>
      </c>
    </row>
    <row r="58" spans="1:13">
      <c r="A58" s="9" t="s">
        <v>1904</v>
      </c>
    </row>
    <row r="59" spans="1:13">
      <c r="A59" s="1369" t="s">
        <v>1072</v>
      </c>
      <c r="B59" s="1369"/>
      <c r="D59" s="1533"/>
      <c r="E59" s="12"/>
      <c r="F59" s="12"/>
    </row>
    <row r="60" spans="1:13">
      <c r="A60" s="2718" t="s">
        <v>1566</v>
      </c>
      <c r="B60" s="2718"/>
      <c r="C60" s="2718"/>
      <c r="D60" s="2718"/>
      <c r="E60" s="2718"/>
      <c r="F60" s="2718"/>
      <c r="G60" s="9" t="s">
        <v>1904</v>
      </c>
    </row>
    <row r="61" spans="1:13" ht="15.75">
      <c r="A61" s="1209" t="s">
        <v>614</v>
      </c>
      <c r="B61" s="12"/>
      <c r="C61" s="2213"/>
      <c r="D61" s="12"/>
      <c r="E61" s="12"/>
      <c r="F61" s="12"/>
    </row>
    <row r="63" spans="1:13" ht="21" customHeight="1" thickBot="1">
      <c r="A63" s="9" t="str">
        <f>'[1]Data Sheet'!$C$25</f>
        <v>Niagara Mohawk Power Corporation</v>
      </c>
      <c r="D63" s="1029"/>
      <c r="E63" s="2242" t="str">
        <f>+E3</f>
        <v>June 1, 2015</v>
      </c>
      <c r="F63" s="2242">
        <v>42004</v>
      </c>
    </row>
    <row r="64" spans="1:13">
      <c r="A64" s="896"/>
      <c r="B64" s="899"/>
      <c r="C64" s="2210"/>
      <c r="D64" s="899"/>
      <c r="E64" s="899"/>
      <c r="F64" s="1207"/>
    </row>
    <row r="65" spans="1:13">
      <c r="A65" s="1313" t="s">
        <v>1746</v>
      </c>
      <c r="B65" s="12"/>
      <c r="D65" s="12"/>
      <c r="E65" s="12"/>
      <c r="F65" s="912"/>
    </row>
    <row r="66" spans="1:13">
      <c r="A66" s="904"/>
      <c r="B66" s="514"/>
      <c r="C66" s="2211"/>
      <c r="D66" s="514"/>
      <c r="E66" s="514"/>
      <c r="F66" s="1212"/>
    </row>
    <row r="67" spans="1:13">
      <c r="A67" s="2187"/>
      <c r="B67" s="1227"/>
      <c r="C67" s="2205" t="s">
        <v>1561</v>
      </c>
      <c r="D67" s="1290"/>
      <c r="E67" s="1227"/>
      <c r="F67" s="1298"/>
    </row>
    <row r="68" spans="1:13">
      <c r="A68" s="2188"/>
      <c r="B68" s="2189" t="s">
        <v>1562</v>
      </c>
      <c r="C68" s="2201" t="s">
        <v>209</v>
      </c>
      <c r="D68" s="2189" t="s">
        <v>1953</v>
      </c>
      <c r="E68" s="2189" t="s">
        <v>589</v>
      </c>
      <c r="F68" s="1222" t="s">
        <v>3409</v>
      </c>
    </row>
    <row r="69" spans="1:13">
      <c r="A69" s="2188" t="s">
        <v>621</v>
      </c>
      <c r="B69" s="2189" t="s">
        <v>1801</v>
      </c>
      <c r="C69" s="2201" t="s">
        <v>2376</v>
      </c>
      <c r="D69" s="475"/>
      <c r="E69" s="475"/>
      <c r="F69" s="1222" t="s">
        <v>2684</v>
      </c>
    </row>
    <row r="70" spans="1:13">
      <c r="A70" s="2185" t="s">
        <v>1563</v>
      </c>
      <c r="B70" s="1303" t="s">
        <v>3787</v>
      </c>
      <c r="C70" s="2206" t="s">
        <v>3231</v>
      </c>
      <c r="D70" s="2186" t="s">
        <v>3232</v>
      </c>
      <c r="E70" s="2186" t="s">
        <v>3233</v>
      </c>
      <c r="F70" s="1230" t="s">
        <v>594</v>
      </c>
    </row>
    <row r="71" spans="1:13">
      <c r="A71" s="2188">
        <v>1</v>
      </c>
      <c r="B71" s="2273" t="s">
        <v>4365</v>
      </c>
      <c r="C71" s="2201" t="s">
        <v>3130</v>
      </c>
      <c r="D71" s="362"/>
      <c r="E71" s="362"/>
      <c r="F71" s="320">
        <v>21897</v>
      </c>
      <c r="K71" s="1533"/>
      <c r="L71" s="1533"/>
      <c r="M71" s="1533"/>
    </row>
    <row r="72" spans="1:13">
      <c r="A72" s="2188">
        <v>2</v>
      </c>
      <c r="B72" s="2274" t="s">
        <v>5904</v>
      </c>
      <c r="C72" s="2201" t="s">
        <v>3130</v>
      </c>
      <c r="D72" s="357"/>
      <c r="E72" s="357">
        <v>50829108</v>
      </c>
      <c r="F72" s="321">
        <v>50829108</v>
      </c>
      <c r="K72" s="1533"/>
      <c r="L72" s="1533"/>
      <c r="M72" s="1533"/>
    </row>
    <row r="73" spans="1:13">
      <c r="A73" s="2188">
        <v>3</v>
      </c>
      <c r="B73" s="2274" t="s">
        <v>4243</v>
      </c>
      <c r="C73" s="2201" t="s">
        <v>4370</v>
      </c>
      <c r="D73" s="357">
        <v>6580096</v>
      </c>
      <c r="E73" s="357">
        <v>2819583</v>
      </c>
      <c r="F73" s="321">
        <v>205110</v>
      </c>
      <c r="K73" s="1533"/>
      <c r="L73" s="1533"/>
      <c r="M73" s="1533"/>
    </row>
    <row r="74" spans="1:13">
      <c r="A74" s="2188">
        <v>4</v>
      </c>
      <c r="B74" s="2274" t="s">
        <v>4371</v>
      </c>
      <c r="C74" s="2201" t="s">
        <v>3130</v>
      </c>
      <c r="D74" s="357"/>
      <c r="E74" s="357"/>
      <c r="F74" s="321">
        <v>62806</v>
      </c>
      <c r="K74" s="1533"/>
      <c r="L74" s="1533"/>
      <c r="M74" s="1533"/>
    </row>
    <row r="75" spans="1:13">
      <c r="A75" s="2188">
        <v>5</v>
      </c>
      <c r="B75" s="2274" t="s">
        <v>4244</v>
      </c>
      <c r="C75" s="2201" t="s">
        <v>4370</v>
      </c>
      <c r="D75" s="357">
        <v>204091641</v>
      </c>
      <c r="E75" s="357">
        <v>211329751</v>
      </c>
      <c r="F75" s="321">
        <v>32740303</v>
      </c>
      <c r="K75" s="1533"/>
      <c r="L75" s="1533"/>
      <c r="M75" s="1533"/>
    </row>
    <row r="76" spans="1:13">
      <c r="A76" s="2188">
        <v>6</v>
      </c>
      <c r="B76" s="2274" t="s">
        <v>4372</v>
      </c>
      <c r="C76" s="2201" t="s">
        <v>5661</v>
      </c>
      <c r="D76" s="357">
        <v>1368</v>
      </c>
      <c r="E76" s="357"/>
      <c r="F76" s="321">
        <v>11608</v>
      </c>
      <c r="K76" s="1533"/>
      <c r="L76" s="1533"/>
      <c r="M76" s="1533"/>
    </row>
    <row r="77" spans="1:13">
      <c r="A77" s="2188">
        <v>7</v>
      </c>
      <c r="B77" s="2274" t="s">
        <v>5905</v>
      </c>
      <c r="C77" s="2201" t="s">
        <v>5667</v>
      </c>
      <c r="D77" s="357">
        <v>30986</v>
      </c>
      <c r="E77" s="357">
        <v>2171810</v>
      </c>
      <c r="F77" s="321">
        <v>8434926</v>
      </c>
      <c r="K77" s="1533"/>
      <c r="L77" s="1533"/>
      <c r="M77" s="1533"/>
    </row>
    <row r="78" spans="1:13">
      <c r="A78" s="2188">
        <v>8</v>
      </c>
      <c r="B78" s="2274" t="s">
        <v>4373</v>
      </c>
      <c r="C78" s="2201" t="s">
        <v>1424</v>
      </c>
      <c r="D78" s="357">
        <v>98345</v>
      </c>
      <c r="E78" s="357">
        <v>8486</v>
      </c>
      <c r="F78" s="321">
        <v>3723054</v>
      </c>
      <c r="K78" s="1533"/>
      <c r="L78" s="1533"/>
      <c r="M78" s="1533"/>
    </row>
    <row r="79" spans="1:13">
      <c r="A79" s="2188">
        <v>9</v>
      </c>
      <c r="B79" s="2274" t="s">
        <v>4374</v>
      </c>
      <c r="C79" s="2201" t="s">
        <v>5659</v>
      </c>
      <c r="D79" s="357">
        <v>495134</v>
      </c>
      <c r="E79" s="357">
        <v>495134</v>
      </c>
      <c r="F79" s="321">
        <v>316134</v>
      </c>
      <c r="K79" s="1533"/>
      <c r="L79" s="1533"/>
      <c r="M79" s="1533"/>
    </row>
    <row r="80" spans="1:13">
      <c r="A80" s="2188">
        <v>10</v>
      </c>
      <c r="B80" s="2274" t="s">
        <v>6084</v>
      </c>
      <c r="C80" s="2212" t="s">
        <v>5670</v>
      </c>
      <c r="D80" s="357">
        <v>1432243</v>
      </c>
      <c r="E80" s="357">
        <v>11018058</v>
      </c>
      <c r="F80" s="321">
        <v>9585815</v>
      </c>
      <c r="K80" s="1533"/>
      <c r="L80" s="1533"/>
      <c r="M80" s="1533"/>
    </row>
    <row r="81" spans="1:13">
      <c r="A81" s="2188">
        <v>11</v>
      </c>
      <c r="B81" s="2274" t="s">
        <v>6085</v>
      </c>
      <c r="C81" s="2201" t="s">
        <v>5663</v>
      </c>
      <c r="D81" s="357">
        <v>80174280</v>
      </c>
      <c r="E81" s="357">
        <v>29528462</v>
      </c>
      <c r="F81" s="321">
        <v>9825089</v>
      </c>
      <c r="K81" s="1533"/>
      <c r="L81" s="1533"/>
      <c r="M81" s="1533"/>
    </row>
    <row r="82" spans="1:13">
      <c r="A82" s="2188">
        <v>12</v>
      </c>
      <c r="B82" s="2274" t="s">
        <v>6086</v>
      </c>
      <c r="C82" s="2201" t="s">
        <v>5663</v>
      </c>
      <c r="D82" s="357">
        <v>146518136</v>
      </c>
      <c r="E82" s="357">
        <v>137444859</v>
      </c>
      <c r="F82" s="321">
        <v>86405143</v>
      </c>
      <c r="K82" s="1533"/>
      <c r="L82" s="1533"/>
      <c r="M82" s="1533"/>
    </row>
    <row r="83" spans="1:13">
      <c r="A83" s="2188">
        <v>13</v>
      </c>
      <c r="B83" s="2274" t="s">
        <v>5906</v>
      </c>
      <c r="C83" s="2201" t="s">
        <v>5661</v>
      </c>
      <c r="D83" s="357">
        <v>2215060</v>
      </c>
      <c r="E83" s="357">
        <v>2093624</v>
      </c>
      <c r="F83" s="321">
        <v>2591882</v>
      </c>
      <c r="K83" s="1533"/>
      <c r="L83" s="1533"/>
      <c r="M83" s="1533"/>
    </row>
    <row r="84" spans="1:13">
      <c r="A84" s="2188">
        <v>14</v>
      </c>
      <c r="B84" s="2274" t="s">
        <v>6087</v>
      </c>
      <c r="C84" s="2201" t="s">
        <v>6080</v>
      </c>
      <c r="D84" s="357">
        <v>11302244</v>
      </c>
      <c r="E84" s="357">
        <v>20246992</v>
      </c>
      <c r="F84" s="321">
        <v>30780362</v>
      </c>
      <c r="K84" s="1533"/>
      <c r="L84" s="1533"/>
      <c r="M84" s="1533"/>
    </row>
    <row r="85" spans="1:13">
      <c r="A85" s="2188">
        <v>15</v>
      </c>
      <c r="B85" s="2274" t="s">
        <v>4258</v>
      </c>
      <c r="C85" s="2201" t="s">
        <v>5661</v>
      </c>
      <c r="D85" s="357">
        <v>60854914</v>
      </c>
      <c r="E85" s="357">
        <v>62346684</v>
      </c>
      <c r="F85" s="321">
        <v>1491770</v>
      </c>
      <c r="K85" s="1533"/>
      <c r="L85" s="1533"/>
      <c r="M85" s="1533"/>
    </row>
    <row r="86" spans="1:13">
      <c r="A86" s="2188">
        <v>16</v>
      </c>
      <c r="B86" s="2274" t="s">
        <v>4375</v>
      </c>
      <c r="C86" s="2201" t="s">
        <v>3130</v>
      </c>
      <c r="D86" s="357"/>
      <c r="E86" s="357"/>
      <c r="F86" s="321">
        <v>4927507</v>
      </c>
      <c r="K86" s="1533"/>
      <c r="L86" s="1533"/>
      <c r="M86" s="1533"/>
    </row>
    <row r="87" spans="1:13">
      <c r="A87" s="2188">
        <v>17</v>
      </c>
      <c r="B87" s="2274" t="s">
        <v>5907</v>
      </c>
      <c r="C87" s="2201" t="s">
        <v>5908</v>
      </c>
      <c r="D87" s="357">
        <v>13830341</v>
      </c>
      <c r="E87" s="357">
        <v>21152669</v>
      </c>
      <c r="F87" s="321">
        <v>10167014</v>
      </c>
      <c r="K87" s="1533"/>
      <c r="L87" s="1533"/>
      <c r="M87" s="1533"/>
    </row>
    <row r="88" spans="1:13">
      <c r="A88" s="2188">
        <v>18</v>
      </c>
      <c r="B88" s="2274" t="s">
        <v>4376</v>
      </c>
      <c r="C88" s="2201" t="s">
        <v>6088</v>
      </c>
      <c r="D88" s="357">
        <v>100000</v>
      </c>
      <c r="E88" s="357">
        <v>107500</v>
      </c>
      <c r="F88" s="321">
        <v>443402</v>
      </c>
      <c r="K88" s="1533"/>
      <c r="L88" s="1533"/>
      <c r="M88" s="1533"/>
    </row>
    <row r="89" spans="1:13">
      <c r="A89" s="2188">
        <v>19</v>
      </c>
      <c r="B89" s="2274" t="s">
        <v>4377</v>
      </c>
      <c r="C89" s="2201" t="s">
        <v>3130</v>
      </c>
      <c r="D89" s="357"/>
      <c r="E89" s="357"/>
      <c r="F89" s="321">
        <v>2895907</v>
      </c>
      <c r="K89" s="1533"/>
      <c r="L89" s="1533"/>
      <c r="M89" s="1533"/>
    </row>
    <row r="90" spans="1:13">
      <c r="A90" s="2188">
        <v>20</v>
      </c>
      <c r="B90" s="2274" t="s">
        <v>5909</v>
      </c>
      <c r="C90" s="2201" t="s">
        <v>3130</v>
      </c>
      <c r="D90" s="357"/>
      <c r="E90" s="357">
        <v>676471</v>
      </c>
      <c r="F90" s="321">
        <v>712603</v>
      </c>
      <c r="K90" s="1533"/>
      <c r="L90" s="1533"/>
      <c r="M90" s="1533"/>
    </row>
    <row r="91" spans="1:13">
      <c r="A91" s="2188">
        <v>21</v>
      </c>
      <c r="B91" s="2274" t="s">
        <v>5910</v>
      </c>
      <c r="C91" s="2201" t="s">
        <v>5667</v>
      </c>
      <c r="D91" s="357">
        <v>416667</v>
      </c>
      <c r="E91" s="357">
        <v>891667</v>
      </c>
      <c r="F91" s="321">
        <v>1225000</v>
      </c>
      <c r="K91" s="1533"/>
      <c r="L91" s="1533"/>
      <c r="M91" s="1533"/>
    </row>
    <row r="92" spans="1:13">
      <c r="A92" s="2188">
        <v>22</v>
      </c>
      <c r="B92" s="2274" t="s">
        <v>5911</v>
      </c>
      <c r="C92" s="2201" t="s">
        <v>5661</v>
      </c>
      <c r="D92" s="357">
        <v>5459833</v>
      </c>
      <c r="E92" s="357">
        <v>8931983</v>
      </c>
      <c r="F92" s="321">
        <v>6572813</v>
      </c>
      <c r="K92" s="1533"/>
      <c r="L92" s="1533"/>
      <c r="M92" s="1533"/>
    </row>
    <row r="93" spans="1:13">
      <c r="A93" s="2188">
        <v>23</v>
      </c>
      <c r="B93" s="2274" t="s">
        <v>6089</v>
      </c>
      <c r="C93" s="2201" t="s">
        <v>5667</v>
      </c>
      <c r="D93" s="357">
        <v>28867</v>
      </c>
      <c r="E93" s="357">
        <v>44967</v>
      </c>
      <c r="F93" s="321">
        <v>76040</v>
      </c>
      <c r="K93" s="1533"/>
      <c r="L93" s="1533"/>
      <c r="M93" s="1533"/>
    </row>
    <row r="94" spans="1:13">
      <c r="A94" s="2188">
        <v>24</v>
      </c>
      <c r="B94" s="2274" t="s">
        <v>5912</v>
      </c>
      <c r="C94" s="2201" t="s">
        <v>6090</v>
      </c>
      <c r="D94" s="357">
        <v>681345</v>
      </c>
      <c r="E94" s="357">
        <v>2889545</v>
      </c>
      <c r="F94" s="321">
        <v>4038284</v>
      </c>
      <c r="K94" s="1533"/>
      <c r="L94" s="1533"/>
      <c r="M94" s="1533"/>
    </row>
    <row r="95" spans="1:13">
      <c r="A95" s="2188">
        <v>25</v>
      </c>
      <c r="B95" s="2274" t="s">
        <v>5913</v>
      </c>
      <c r="C95" s="2201" t="s">
        <v>6090</v>
      </c>
      <c r="D95" s="357">
        <v>5119</v>
      </c>
      <c r="E95" s="357">
        <v>2557119</v>
      </c>
      <c r="F95" s="321">
        <v>4439387</v>
      </c>
      <c r="K95" s="1533"/>
      <c r="L95" s="1533"/>
      <c r="M95" s="1533"/>
    </row>
    <row r="96" spans="1:13">
      <c r="A96" s="2188">
        <v>26</v>
      </c>
      <c r="B96" s="2274" t="s">
        <v>4262</v>
      </c>
      <c r="C96" s="2201" t="s">
        <v>4368</v>
      </c>
      <c r="D96" s="357">
        <v>359308</v>
      </c>
      <c r="E96" s="357">
        <v>673403</v>
      </c>
      <c r="F96" s="321">
        <v>314095</v>
      </c>
      <c r="K96" s="1533"/>
      <c r="L96" s="1533"/>
      <c r="M96" s="1533"/>
    </row>
    <row r="97" spans="1:13">
      <c r="A97" s="2188">
        <v>27</v>
      </c>
      <c r="B97" s="2274" t="s">
        <v>6091</v>
      </c>
      <c r="C97" s="2201" t="s">
        <v>4368</v>
      </c>
      <c r="D97" s="357">
        <v>2123138</v>
      </c>
      <c r="E97" s="357">
        <v>2724679</v>
      </c>
      <c r="F97" s="321">
        <v>0</v>
      </c>
      <c r="K97" s="1533"/>
      <c r="L97" s="1533"/>
      <c r="M97" s="1533"/>
    </row>
    <row r="98" spans="1:13">
      <c r="A98" s="2188">
        <v>28</v>
      </c>
      <c r="B98" s="2274" t="s">
        <v>4378</v>
      </c>
      <c r="C98" s="2201" t="s">
        <v>3130</v>
      </c>
      <c r="D98" s="357"/>
      <c r="E98" s="357">
        <v>500000</v>
      </c>
      <c r="F98" s="321">
        <v>875000</v>
      </c>
      <c r="K98" s="1533"/>
      <c r="L98" s="1533"/>
      <c r="M98" s="1533"/>
    </row>
    <row r="99" spans="1:13">
      <c r="A99" s="2188">
        <v>29</v>
      </c>
      <c r="B99" s="2274" t="s">
        <v>5914</v>
      </c>
      <c r="C99" s="2201" t="s">
        <v>4368</v>
      </c>
      <c r="D99" s="357">
        <v>1367886</v>
      </c>
      <c r="E99" s="357">
        <v>1097989</v>
      </c>
      <c r="F99" s="321">
        <v>0</v>
      </c>
      <c r="K99" s="1533"/>
      <c r="L99" s="1533"/>
      <c r="M99" s="1533"/>
    </row>
    <row r="100" spans="1:13">
      <c r="A100" s="2188">
        <v>30</v>
      </c>
      <c r="B100" s="2274" t="s">
        <v>4379</v>
      </c>
      <c r="C100" s="2201" t="s">
        <v>3130</v>
      </c>
      <c r="D100" s="357"/>
      <c r="E100" s="357"/>
      <c r="F100" s="321">
        <v>30113000</v>
      </c>
      <c r="K100" s="1533"/>
      <c r="L100" s="1533"/>
      <c r="M100" s="1533"/>
    </row>
    <row r="101" spans="1:13">
      <c r="A101" s="2188">
        <v>31</v>
      </c>
      <c r="B101" s="2274" t="s">
        <v>6092</v>
      </c>
      <c r="C101" s="2201" t="s">
        <v>5659</v>
      </c>
      <c r="D101" s="357">
        <v>20062500</v>
      </c>
      <c r="E101" s="357">
        <v>1344750</v>
      </c>
      <c r="F101" s="321">
        <v>4894500</v>
      </c>
      <c r="K101" s="1533"/>
      <c r="L101" s="1533"/>
      <c r="M101" s="1533"/>
    </row>
    <row r="102" spans="1:13">
      <c r="A102" s="2188">
        <v>32</v>
      </c>
      <c r="B102" s="2274" t="s">
        <v>6093</v>
      </c>
      <c r="C102" s="2201" t="s">
        <v>5659</v>
      </c>
      <c r="D102" s="357">
        <v>13588500</v>
      </c>
      <c r="E102" s="357"/>
      <c r="F102" s="321">
        <v>2697000</v>
      </c>
      <c r="K102" s="1533"/>
      <c r="L102" s="1533"/>
      <c r="M102" s="1533"/>
    </row>
    <row r="103" spans="1:13">
      <c r="A103" s="2188">
        <v>33</v>
      </c>
      <c r="B103" s="2274" t="s">
        <v>6094</v>
      </c>
      <c r="C103" s="2201" t="s">
        <v>5915</v>
      </c>
      <c r="D103" s="367">
        <v>921552</v>
      </c>
      <c r="E103" s="406">
        <v>1380567</v>
      </c>
      <c r="F103" s="321">
        <v>459015</v>
      </c>
      <c r="K103" s="1533"/>
      <c r="L103" s="1533"/>
      <c r="M103" s="1533"/>
    </row>
    <row r="104" spans="1:13">
      <c r="A104" s="2272">
        <v>34</v>
      </c>
      <c r="B104" s="2274" t="s">
        <v>4380</v>
      </c>
      <c r="C104" s="2201" t="s">
        <v>1424</v>
      </c>
      <c r="D104" s="367">
        <v>548235</v>
      </c>
      <c r="E104" s="406">
        <v>3801576</v>
      </c>
      <c r="F104" s="321">
        <v>5679944</v>
      </c>
      <c r="K104" s="1533"/>
      <c r="L104" s="1533"/>
      <c r="M104" s="1533"/>
    </row>
    <row r="105" spans="1:13">
      <c r="A105" s="2272">
        <v>35</v>
      </c>
      <c r="B105" s="2274" t="s">
        <v>5916</v>
      </c>
      <c r="C105" s="2201" t="s">
        <v>3130</v>
      </c>
      <c r="D105" s="367"/>
      <c r="E105" s="406">
        <v>1281578</v>
      </c>
      <c r="F105" s="321">
        <v>1281578</v>
      </c>
      <c r="K105" s="1533"/>
      <c r="L105" s="1533"/>
      <c r="M105" s="1533"/>
    </row>
    <row r="106" spans="1:13">
      <c r="A106" s="1219">
        <v>36</v>
      </c>
      <c r="B106" s="2184"/>
      <c r="C106" s="2201"/>
      <c r="D106" s="367"/>
      <c r="E106" s="406"/>
      <c r="F106" s="321"/>
      <c r="K106" s="1533"/>
      <c r="L106" s="1533"/>
      <c r="M106" s="1533"/>
    </row>
    <row r="107" spans="1:13">
      <c r="A107" s="1219">
        <v>37</v>
      </c>
      <c r="B107" s="2184"/>
      <c r="C107" s="2201"/>
      <c r="D107" s="367"/>
      <c r="E107" s="406"/>
      <c r="F107" s="321"/>
    </row>
    <row r="108" spans="1:13">
      <c r="A108" s="1219">
        <v>38</v>
      </c>
      <c r="B108" s="2184"/>
      <c r="C108" s="2201"/>
      <c r="D108" s="367"/>
      <c r="E108" s="406"/>
      <c r="F108" s="321"/>
    </row>
    <row r="109" spans="1:13">
      <c r="A109" s="1219">
        <v>39</v>
      </c>
      <c r="B109" s="2184"/>
      <c r="C109" s="2201"/>
      <c r="D109" s="367"/>
      <c r="E109" s="406"/>
      <c r="F109" s="321"/>
    </row>
    <row r="110" spans="1:13">
      <c r="A110" s="1219">
        <v>40</v>
      </c>
      <c r="B110" s="2184"/>
      <c r="C110" s="2201"/>
      <c r="D110" s="367"/>
      <c r="E110" s="406"/>
      <c r="F110" s="321"/>
    </row>
    <row r="111" spans="1:13">
      <c r="A111" s="1219">
        <v>41</v>
      </c>
      <c r="B111" s="1213"/>
      <c r="C111" s="2201"/>
      <c r="D111" s="367"/>
      <c r="E111" s="406"/>
      <c r="F111" s="321"/>
    </row>
    <row r="112" spans="1:13">
      <c r="A112" s="1219">
        <v>42</v>
      </c>
      <c r="B112" s="1213"/>
      <c r="C112" s="2201"/>
      <c r="D112" s="367"/>
      <c r="E112" s="406"/>
      <c r="F112" s="321"/>
    </row>
    <row r="113" spans="1:9">
      <c r="A113" s="1219">
        <v>43</v>
      </c>
      <c r="B113" s="1213"/>
      <c r="C113" s="2201"/>
      <c r="D113" s="367"/>
      <c r="E113" s="406"/>
      <c r="F113" s="321"/>
    </row>
    <row r="114" spans="1:9">
      <c r="A114" s="1219">
        <v>44</v>
      </c>
      <c r="B114" s="1213"/>
      <c r="C114" s="2207"/>
      <c r="D114" s="367"/>
      <c r="E114" s="406"/>
      <c r="F114" s="321"/>
    </row>
    <row r="115" spans="1:9">
      <c r="A115" s="1219">
        <v>45</v>
      </c>
      <c r="B115" s="1213"/>
      <c r="C115" s="2207"/>
      <c r="D115" s="367"/>
      <c r="E115" s="406"/>
      <c r="F115" s="321"/>
    </row>
    <row r="116" spans="1:9">
      <c r="A116" s="1219">
        <v>46</v>
      </c>
      <c r="B116" s="1213"/>
      <c r="C116" s="2207"/>
      <c r="D116" s="367"/>
      <c r="E116" s="406"/>
      <c r="F116" s="321"/>
    </row>
    <row r="117" spans="1:9">
      <c r="A117" s="1219">
        <v>47</v>
      </c>
      <c r="B117" s="901"/>
      <c r="C117" s="2207"/>
      <c r="D117" s="406"/>
      <c r="E117" s="406"/>
      <c r="F117" s="361"/>
    </row>
    <row r="118" spans="1:9">
      <c r="A118" s="1219">
        <v>48</v>
      </c>
      <c r="B118" s="1213"/>
      <c r="C118" s="2207"/>
      <c r="D118" s="367"/>
      <c r="E118" s="406"/>
      <c r="F118" s="361"/>
    </row>
    <row r="119" spans="1:9" ht="15.75" thickBot="1">
      <c r="A119" s="1339">
        <v>49</v>
      </c>
      <c r="B119" s="2208" t="s">
        <v>1564</v>
      </c>
      <c r="C119" s="2209"/>
      <c r="D119" s="311">
        <f>SUM(D71:D118)</f>
        <v>573287738</v>
      </c>
      <c r="E119" s="311">
        <f>SUM(E71:E118)</f>
        <v>580389014</v>
      </c>
      <c r="F119" s="309">
        <f>SUM(F71:F118)</f>
        <v>318837096</v>
      </c>
      <c r="I119" s="1536"/>
    </row>
    <row r="120" spans="1:9">
      <c r="A120" s="9" t="s">
        <v>1904</v>
      </c>
    </row>
    <row r="121" spans="1:9">
      <c r="A121" s="12" t="s">
        <v>1072</v>
      </c>
      <c r="B121" s="12"/>
      <c r="E121" s="12" t="s">
        <v>1565</v>
      </c>
      <c r="F121" s="12"/>
    </row>
    <row r="122" spans="1:9">
      <c r="A122" s="2718" t="s">
        <v>1567</v>
      </c>
      <c r="B122" s="2718"/>
      <c r="C122" s="2718"/>
      <c r="D122" s="2718"/>
      <c r="E122" s="2718"/>
      <c r="F122" s="2718"/>
    </row>
    <row r="130" spans="6:6" s="9" customFormat="1">
      <c r="F130" s="1533"/>
    </row>
  </sheetData>
  <mergeCells count="2">
    <mergeCell ref="A60:F60"/>
    <mergeCell ref="A122:F122"/>
  </mergeCells>
  <printOptions horizontalCentered="1" verticalCentered="1"/>
  <pageMargins left="0.5" right="0.5" top="0.5" bottom="0.5" header="0.5" footer="0.5"/>
  <pageSetup scale="48" fitToHeight="2" orientation="portrait" horizontalDpi="300" verticalDpi="300" r:id="rId1"/>
  <headerFooter alignWithMargins="0"/>
  <rowBreaks count="1" manualBreakCount="1">
    <brk id="62" max="5" man="1"/>
  </rowBreaks>
  <colBreaks count="1" manualBreakCount="1">
    <brk id="6" max="123"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8">
    <pageSetUpPr fitToPage="1"/>
  </sheetPr>
  <dimension ref="A1:J63"/>
  <sheetViews>
    <sheetView defaultGridColor="0" colorId="22" zoomScale="60" zoomScaleNormal="60" workbookViewId="0">
      <selection activeCell="G39" sqref="G39"/>
    </sheetView>
  </sheetViews>
  <sheetFormatPr defaultColWidth="9.6640625" defaultRowHeight="15"/>
  <cols>
    <col min="1" max="1" width="4.6640625" style="9" customWidth="1"/>
    <col min="2" max="2" width="45.6640625" style="9" customWidth="1"/>
    <col min="3" max="3" width="22.109375" style="9" customWidth="1"/>
    <col min="4" max="5" width="25.6640625" style="9" customWidth="1"/>
    <col min="6" max="6" width="30.6640625" style="9" customWidth="1"/>
    <col min="7" max="7" width="35.6640625" style="9" customWidth="1"/>
    <col min="8" max="9" width="25.6640625" style="9" customWidth="1"/>
    <col min="10" max="10" width="7.21875" style="9" customWidth="1"/>
    <col min="11" max="16384" width="9.6640625" style="9"/>
  </cols>
  <sheetData>
    <row r="1" spans="1:10">
      <c r="A1" s="43" t="s">
        <v>5587</v>
      </c>
      <c r="B1" s="44"/>
      <c r="C1" s="46" t="s">
        <v>3512</v>
      </c>
      <c r="D1" s="1938" t="s">
        <v>1917</v>
      </c>
      <c r="E1" s="539" t="s">
        <v>1918</v>
      </c>
      <c r="F1" s="43" t="s">
        <v>5587</v>
      </c>
      <c r="G1" s="58" t="s">
        <v>3512</v>
      </c>
      <c r="H1" s="1938" t="s">
        <v>1917</v>
      </c>
      <c r="I1" s="1938" t="s">
        <v>1918</v>
      </c>
      <c r="J1" s="59"/>
    </row>
    <row r="2" spans="1:10">
      <c r="A2" s="71" t="str">
        <f>'Data Sheet'!$C$25</f>
        <v xml:space="preserve"> Niagara Mohawk Power Corporation </v>
      </c>
      <c r="B2" s="64"/>
      <c r="C2" s="1281" t="s">
        <v>5605</v>
      </c>
      <c r="D2" s="1663" t="s">
        <v>1919</v>
      </c>
      <c r="E2" s="193"/>
      <c r="F2" s="71" t="str">
        <f>'Data Sheet'!$C$25</f>
        <v xml:space="preserve"> Niagara Mohawk Power Corporation </v>
      </c>
      <c r="G2" s="48" t="s">
        <v>5605</v>
      </c>
      <c r="H2" s="1663" t="s">
        <v>1919</v>
      </c>
      <c r="I2" s="1003"/>
      <c r="J2" s="39"/>
    </row>
    <row r="3" spans="1:10" ht="15" customHeight="1">
      <c r="A3" s="37"/>
      <c r="B3" s="114"/>
      <c r="C3" s="38" t="s">
        <v>5604</v>
      </c>
      <c r="D3" s="976" t="str">
        <f>'Data Sheet'!$C$40</f>
        <v>June 1, 2015</v>
      </c>
      <c r="E3" s="1063" t="str">
        <f>'Data Sheet'!$C$38</f>
        <v>December 31, 2014</v>
      </c>
      <c r="F3" s="37"/>
      <c r="G3" s="50" t="s">
        <v>5604</v>
      </c>
      <c r="H3" s="976" t="str">
        <f>'Data Sheet'!$C$40</f>
        <v>June 1, 2015</v>
      </c>
      <c r="I3" s="1939" t="str">
        <f>'Data Sheet'!$C$38</f>
        <v>December 31, 2014</v>
      </c>
      <c r="J3" s="131"/>
    </row>
    <row r="4" spans="1:10" ht="15" customHeight="1">
      <c r="A4" s="541" t="s">
        <v>1568</v>
      </c>
      <c r="B4" s="542"/>
      <c r="C4" s="542"/>
      <c r="D4" s="542"/>
      <c r="E4" s="543"/>
      <c r="F4" s="541" t="s">
        <v>1569</v>
      </c>
      <c r="G4" s="248"/>
      <c r="H4" s="542"/>
      <c r="I4" s="542"/>
      <c r="J4" s="543"/>
    </row>
    <row r="5" spans="1:10">
      <c r="A5" s="34"/>
      <c r="B5" s="1281"/>
      <c r="C5" s="1281"/>
      <c r="D5" s="1281"/>
      <c r="E5" s="39"/>
      <c r="F5" s="544"/>
      <c r="G5" s="545"/>
      <c r="H5" s="545"/>
      <c r="I5" s="545"/>
      <c r="J5" s="168"/>
    </row>
    <row r="6" spans="1:10">
      <c r="A6" s="34"/>
      <c r="B6" s="1281"/>
      <c r="C6" s="1281"/>
      <c r="D6" s="1281"/>
      <c r="E6" s="39"/>
      <c r="F6" s="34"/>
      <c r="G6" s="1281"/>
      <c r="H6" s="1281"/>
      <c r="I6" s="1281"/>
      <c r="J6" s="39"/>
    </row>
    <row r="7" spans="1:10" ht="18">
      <c r="A7" s="71"/>
      <c r="B7" s="1763" t="s">
        <v>1570</v>
      </c>
      <c r="C7" s="1281"/>
      <c r="D7" s="1763" t="s">
        <v>1571</v>
      </c>
      <c r="E7" s="39"/>
      <c r="F7" s="547" t="s">
        <v>1572</v>
      </c>
      <c r="G7" s="1763"/>
      <c r="H7" s="1763" t="s">
        <v>1573</v>
      </c>
      <c r="I7" s="1763"/>
      <c r="J7" s="39"/>
    </row>
    <row r="8" spans="1:10" ht="18">
      <c r="A8" s="71"/>
      <c r="B8" s="1763" t="s">
        <v>1574</v>
      </c>
      <c r="C8" s="1281"/>
      <c r="D8" s="1763" t="s">
        <v>1575</v>
      </c>
      <c r="E8" s="39"/>
      <c r="F8" s="547" t="s">
        <v>1576</v>
      </c>
      <c r="G8" s="1763"/>
      <c r="H8" s="1763" t="s">
        <v>1577</v>
      </c>
      <c r="I8" s="1763"/>
      <c r="J8" s="39"/>
    </row>
    <row r="9" spans="1:10" ht="18">
      <c r="A9" s="71"/>
      <c r="B9" s="1763" t="s">
        <v>1578</v>
      </c>
      <c r="C9" s="1281"/>
      <c r="D9" s="1763" t="s">
        <v>1579</v>
      </c>
      <c r="E9" s="39"/>
      <c r="F9" s="547" t="s">
        <v>1580</v>
      </c>
      <c r="G9" s="1763"/>
      <c r="H9" s="1763" t="s">
        <v>1581</v>
      </c>
      <c r="I9" s="1763"/>
      <c r="J9" s="39"/>
    </row>
    <row r="10" spans="1:10" ht="18">
      <c r="A10" s="71"/>
      <c r="B10" s="1763" t="s">
        <v>324</v>
      </c>
      <c r="C10" s="1281"/>
      <c r="D10" s="1763" t="s">
        <v>325</v>
      </c>
      <c r="E10" s="39"/>
      <c r="F10" s="547" t="s">
        <v>326</v>
      </c>
      <c r="G10" s="1763"/>
      <c r="H10" s="1763" t="s">
        <v>327</v>
      </c>
      <c r="I10" s="1763"/>
      <c r="J10" s="39"/>
    </row>
    <row r="11" spans="1:10" ht="18">
      <c r="A11" s="71"/>
      <c r="B11" s="1763" t="s">
        <v>328</v>
      </c>
      <c r="C11" s="1281"/>
      <c r="D11" s="1763" t="s">
        <v>329</v>
      </c>
      <c r="E11" s="39"/>
      <c r="F11" s="547" t="s">
        <v>330</v>
      </c>
      <c r="G11" s="1763"/>
      <c r="H11" s="1763" t="s">
        <v>331</v>
      </c>
      <c r="I11" s="1763"/>
      <c r="J11" s="39"/>
    </row>
    <row r="12" spans="1:10" ht="18">
      <c r="A12" s="71"/>
      <c r="B12" s="1763" t="s">
        <v>332</v>
      </c>
      <c r="C12" s="1281"/>
      <c r="D12" s="1281"/>
      <c r="E12" s="39"/>
      <c r="F12" s="547" t="s">
        <v>333</v>
      </c>
      <c r="G12" s="1763"/>
      <c r="H12" s="1763" t="s">
        <v>334</v>
      </c>
      <c r="I12" s="1763"/>
      <c r="J12" s="39"/>
    </row>
    <row r="13" spans="1:10" ht="18">
      <c r="A13" s="71"/>
      <c r="B13" s="1763" t="s">
        <v>335</v>
      </c>
      <c r="C13" s="1281"/>
      <c r="D13" s="1281"/>
      <c r="E13" s="39"/>
      <c r="F13" s="547" t="s">
        <v>336</v>
      </c>
      <c r="G13" s="1763"/>
      <c r="H13" s="1763" t="s">
        <v>337</v>
      </c>
      <c r="I13" s="1763"/>
      <c r="J13" s="39"/>
    </row>
    <row r="14" spans="1:10">
      <c r="A14" s="34"/>
      <c r="B14" s="1281"/>
      <c r="C14" s="1281"/>
      <c r="D14" s="1281"/>
      <c r="E14" s="39"/>
      <c r="F14" s="34"/>
      <c r="G14" s="1281"/>
      <c r="H14" s="1281"/>
      <c r="I14" s="1281"/>
      <c r="J14" s="39"/>
    </row>
    <row r="15" spans="1:10">
      <c r="A15" s="37"/>
      <c r="B15" s="38"/>
      <c r="C15" s="38"/>
      <c r="D15" s="32"/>
      <c r="E15" s="33"/>
      <c r="F15" s="37"/>
      <c r="G15" s="38"/>
      <c r="H15" s="38"/>
      <c r="I15" s="38"/>
      <c r="J15" s="131"/>
    </row>
    <row r="16" spans="1:10">
      <c r="A16" s="544"/>
      <c r="B16" s="1942"/>
      <c r="C16" s="545"/>
      <c r="D16" s="548" t="s">
        <v>338</v>
      </c>
      <c r="E16" s="543"/>
      <c r="F16" s="247" t="s">
        <v>339</v>
      </c>
      <c r="G16" s="542"/>
      <c r="H16" s="548" t="s">
        <v>340</v>
      </c>
      <c r="I16" s="542"/>
      <c r="J16" s="226"/>
    </row>
    <row r="17" spans="1:10">
      <c r="A17" s="704"/>
      <c r="B17" s="1663" t="s">
        <v>341</v>
      </c>
      <c r="C17" s="1281"/>
      <c r="D17" s="1653" t="s">
        <v>342</v>
      </c>
      <c r="E17" s="193" t="s">
        <v>343</v>
      </c>
      <c r="F17" s="704" t="s">
        <v>342</v>
      </c>
      <c r="G17" s="1653" t="s">
        <v>344</v>
      </c>
      <c r="H17" s="1653" t="s">
        <v>345</v>
      </c>
      <c r="I17" s="1653" t="s">
        <v>346</v>
      </c>
      <c r="J17" s="193"/>
    </row>
    <row r="18" spans="1:10">
      <c r="A18" s="704" t="s">
        <v>1843</v>
      </c>
      <c r="B18" s="57"/>
      <c r="C18" s="1281"/>
      <c r="D18" s="1653"/>
      <c r="E18" s="193" t="s">
        <v>213</v>
      </c>
      <c r="F18" s="34"/>
      <c r="G18" s="57"/>
      <c r="H18" s="57"/>
      <c r="I18" s="57"/>
      <c r="J18" s="193" t="s">
        <v>1843</v>
      </c>
    </row>
    <row r="19" spans="1:10">
      <c r="A19" s="716" t="s">
        <v>1846</v>
      </c>
      <c r="B19" s="155" t="s">
        <v>3230</v>
      </c>
      <c r="C19" s="38"/>
      <c r="D19" s="155" t="s">
        <v>3231</v>
      </c>
      <c r="E19" s="194" t="s">
        <v>3232</v>
      </c>
      <c r="F19" s="716" t="s">
        <v>3233</v>
      </c>
      <c r="G19" s="155" t="s">
        <v>2512</v>
      </c>
      <c r="H19" s="155" t="s">
        <v>2513</v>
      </c>
      <c r="I19" s="155" t="s">
        <v>2514</v>
      </c>
      <c r="J19" s="194" t="s">
        <v>1846</v>
      </c>
    </row>
    <row r="20" spans="1:10">
      <c r="A20" s="1941">
        <v>1</v>
      </c>
      <c r="B20" s="717" t="s">
        <v>347</v>
      </c>
      <c r="C20" s="550"/>
      <c r="D20" s="551"/>
      <c r="E20" s="552"/>
      <c r="F20" s="553"/>
      <c r="G20" s="554"/>
      <c r="H20" s="554"/>
      <c r="I20" s="554"/>
      <c r="J20" s="1940">
        <v>1</v>
      </c>
    </row>
    <row r="21" spans="1:10">
      <c r="A21" s="1941">
        <v>2</v>
      </c>
      <c r="B21" s="549" t="s">
        <v>348</v>
      </c>
      <c r="C21" s="550"/>
      <c r="D21" s="555">
        <v>1390268998</v>
      </c>
      <c r="E21" s="556">
        <v>1264323560</v>
      </c>
      <c r="F21" s="557">
        <v>8914956</v>
      </c>
      <c r="G21" s="558">
        <v>9012097</v>
      </c>
      <c r="H21" s="558">
        <v>1164691</v>
      </c>
      <c r="I21" s="558">
        <v>1165012</v>
      </c>
      <c r="J21" s="1940">
        <v>2</v>
      </c>
    </row>
    <row r="22" spans="1:10">
      <c r="A22" s="1941">
        <v>3</v>
      </c>
      <c r="B22" s="549" t="s">
        <v>349</v>
      </c>
      <c r="C22" s="550"/>
      <c r="D22" s="554">
        <v>0</v>
      </c>
      <c r="E22" s="559">
        <v>0</v>
      </c>
      <c r="F22" s="553">
        <v>0</v>
      </c>
      <c r="G22" s="554">
        <v>0</v>
      </c>
      <c r="H22" s="554">
        <v>0</v>
      </c>
      <c r="I22" s="554">
        <v>0</v>
      </c>
      <c r="J22" s="1940">
        <v>3</v>
      </c>
    </row>
    <row r="23" spans="1:10">
      <c r="A23" s="1941">
        <v>4</v>
      </c>
      <c r="B23" s="549" t="s">
        <v>350</v>
      </c>
      <c r="C23" s="550"/>
      <c r="D23" s="558">
        <v>407356038</v>
      </c>
      <c r="E23" s="560">
        <v>377380708</v>
      </c>
      <c r="F23" s="557">
        <v>3155263</v>
      </c>
      <c r="G23" s="558">
        <v>3224701</v>
      </c>
      <c r="H23" s="558">
        <v>94303</v>
      </c>
      <c r="I23" s="558">
        <v>91177</v>
      </c>
      <c r="J23" s="1940">
        <v>4</v>
      </c>
    </row>
    <row r="24" spans="1:10">
      <c r="A24" s="1941">
        <v>5</v>
      </c>
      <c r="B24" s="549" t="s">
        <v>351</v>
      </c>
      <c r="C24" s="550"/>
      <c r="D24" s="558">
        <v>83042881</v>
      </c>
      <c r="E24" s="560">
        <v>147484686</v>
      </c>
      <c r="F24" s="557">
        <v>998186</v>
      </c>
      <c r="G24" s="558">
        <v>3521174</v>
      </c>
      <c r="H24" s="558">
        <v>569</v>
      </c>
      <c r="I24" s="558">
        <v>611</v>
      </c>
      <c r="J24" s="1940">
        <v>5</v>
      </c>
    </row>
    <row r="25" spans="1:10">
      <c r="A25" s="1941">
        <v>6</v>
      </c>
      <c r="B25" s="549" t="s">
        <v>352</v>
      </c>
      <c r="C25" s="550"/>
      <c r="D25" s="558">
        <v>27516261</v>
      </c>
      <c r="E25" s="560">
        <v>26326093</v>
      </c>
      <c r="F25" s="557">
        <v>84191</v>
      </c>
      <c r="G25" s="558">
        <v>85592</v>
      </c>
      <c r="H25" s="558">
        <v>3431</v>
      </c>
      <c r="I25" s="558">
        <v>3276</v>
      </c>
      <c r="J25" s="1940">
        <v>6</v>
      </c>
    </row>
    <row r="26" spans="1:10">
      <c r="A26" s="1941">
        <v>7</v>
      </c>
      <c r="B26" s="549" t="s">
        <v>353</v>
      </c>
      <c r="C26" s="550"/>
      <c r="D26" s="558"/>
      <c r="E26" s="560"/>
      <c r="F26" s="557"/>
      <c r="G26" s="558"/>
      <c r="H26" s="558"/>
      <c r="I26" s="558"/>
      <c r="J26" s="1940">
        <v>7</v>
      </c>
    </row>
    <row r="27" spans="1:10">
      <c r="A27" s="1941">
        <v>8</v>
      </c>
      <c r="B27" s="549" t="s">
        <v>1522</v>
      </c>
      <c r="C27" s="550"/>
      <c r="D27" s="558"/>
      <c r="E27" s="560"/>
      <c r="F27" s="557"/>
      <c r="G27" s="558"/>
      <c r="H27" s="558"/>
      <c r="I27" s="558"/>
      <c r="J27" s="1940">
        <v>8</v>
      </c>
    </row>
    <row r="28" spans="1:10">
      <c r="A28" s="1941">
        <v>9</v>
      </c>
      <c r="B28" s="549" t="s">
        <v>1523</v>
      </c>
      <c r="C28" s="550"/>
      <c r="D28" s="558"/>
      <c r="E28" s="560"/>
      <c r="F28" s="557"/>
      <c r="G28" s="558"/>
      <c r="H28" s="558"/>
      <c r="I28" s="558"/>
      <c r="J28" s="1940">
        <v>9</v>
      </c>
    </row>
    <row r="29" spans="1:10">
      <c r="A29" s="1941">
        <v>10</v>
      </c>
      <c r="B29" s="549" t="s">
        <v>2944</v>
      </c>
      <c r="C29" s="550"/>
      <c r="D29" s="558">
        <v>1908184178</v>
      </c>
      <c r="E29" s="560">
        <v>1815515047</v>
      </c>
      <c r="F29" s="557">
        <v>13152596</v>
      </c>
      <c r="G29" s="558">
        <v>15843564</v>
      </c>
      <c r="H29" s="558">
        <v>1262994</v>
      </c>
      <c r="I29" s="558">
        <v>1260076</v>
      </c>
      <c r="J29" s="1940">
        <v>10</v>
      </c>
    </row>
    <row r="30" spans="1:10">
      <c r="A30" s="1941">
        <v>11</v>
      </c>
      <c r="B30" s="549" t="s">
        <v>2945</v>
      </c>
      <c r="C30" s="550"/>
      <c r="D30" s="558">
        <v>28144457</v>
      </c>
      <c r="E30" s="560">
        <v>23956796</v>
      </c>
      <c r="F30" s="557">
        <v>467882</v>
      </c>
      <c r="G30" s="558">
        <v>505228</v>
      </c>
      <c r="H30" s="558">
        <v>136</v>
      </c>
      <c r="I30" s="558">
        <v>136</v>
      </c>
      <c r="J30" s="1940">
        <v>11</v>
      </c>
    </row>
    <row r="31" spans="1:10">
      <c r="A31" s="1941">
        <v>12</v>
      </c>
      <c r="B31" s="549" t="s">
        <v>2946</v>
      </c>
      <c r="C31" s="550"/>
      <c r="D31" s="558">
        <v>1936328635</v>
      </c>
      <c r="E31" s="560">
        <v>1839471843</v>
      </c>
      <c r="F31" s="557">
        <v>13620478</v>
      </c>
      <c r="G31" s="558">
        <v>16348792</v>
      </c>
      <c r="H31" s="558">
        <v>1263130</v>
      </c>
      <c r="I31" s="558">
        <v>1260212</v>
      </c>
      <c r="J31" s="1940">
        <v>12</v>
      </c>
    </row>
    <row r="32" spans="1:10">
      <c r="A32" s="1941">
        <v>13</v>
      </c>
      <c r="B32" s="549" t="s">
        <v>2947</v>
      </c>
      <c r="C32" s="550"/>
      <c r="D32" s="558"/>
      <c r="E32" s="560"/>
      <c r="F32" s="557"/>
      <c r="G32" s="558"/>
      <c r="H32" s="558"/>
      <c r="I32" s="558"/>
      <c r="J32" s="1940">
        <v>13</v>
      </c>
    </row>
    <row r="33" spans="1:10">
      <c r="A33" s="1941">
        <v>14</v>
      </c>
      <c r="B33" s="549" t="s">
        <v>2948</v>
      </c>
      <c r="C33" s="550"/>
      <c r="D33" s="558">
        <v>1936328635</v>
      </c>
      <c r="E33" s="560">
        <v>1839471843</v>
      </c>
      <c r="F33" s="557">
        <v>13620478</v>
      </c>
      <c r="G33" s="558">
        <v>16348792</v>
      </c>
      <c r="H33" s="558">
        <v>1263130</v>
      </c>
      <c r="I33" s="558">
        <v>1260212</v>
      </c>
      <c r="J33" s="1940">
        <v>14</v>
      </c>
    </row>
    <row r="34" spans="1:10">
      <c r="A34" s="1941">
        <v>15</v>
      </c>
      <c r="B34" s="549" t="s">
        <v>2949</v>
      </c>
      <c r="C34" s="550"/>
      <c r="D34" s="554">
        <v>0</v>
      </c>
      <c r="E34" s="559">
        <v>0</v>
      </c>
      <c r="F34" s="342"/>
      <c r="G34" s="1764"/>
      <c r="H34" s="1764"/>
      <c r="I34" s="1764"/>
      <c r="J34" s="562"/>
    </row>
    <row r="35" spans="1:10">
      <c r="A35" s="1941">
        <v>16</v>
      </c>
      <c r="B35" s="549" t="s">
        <v>2950</v>
      </c>
      <c r="C35" s="550"/>
      <c r="D35" s="558">
        <v>15411468</v>
      </c>
      <c r="E35" s="560">
        <v>13402846</v>
      </c>
      <c r="F35" s="34"/>
      <c r="G35" s="1281"/>
      <c r="H35" s="1281"/>
      <c r="I35" s="1281"/>
      <c r="J35" s="39"/>
    </row>
    <row r="36" spans="1:10">
      <c r="A36" s="1941">
        <v>17</v>
      </c>
      <c r="B36" s="549" t="s">
        <v>2951</v>
      </c>
      <c r="C36" s="550"/>
      <c r="D36" s="558">
        <v>2858265</v>
      </c>
      <c r="E36" s="560">
        <v>2365219</v>
      </c>
      <c r="F36" s="563"/>
      <c r="G36" s="1281"/>
      <c r="H36" s="1281"/>
      <c r="I36" s="1281"/>
      <c r="J36" s="39"/>
    </row>
    <row r="37" spans="1:10">
      <c r="A37" s="1941">
        <v>18</v>
      </c>
      <c r="B37" s="549" t="s">
        <v>2952</v>
      </c>
      <c r="C37" s="550"/>
      <c r="D37" s="558"/>
      <c r="E37" s="560"/>
      <c r="F37" s="34"/>
      <c r="G37" s="1281"/>
      <c r="H37" s="1281"/>
      <c r="I37" s="1281"/>
      <c r="J37" s="39"/>
    </row>
    <row r="38" spans="1:10">
      <c r="A38" s="1941">
        <v>19</v>
      </c>
      <c r="B38" s="549" t="s">
        <v>2953</v>
      </c>
      <c r="C38" s="550"/>
      <c r="D38" s="558">
        <v>14479934</v>
      </c>
      <c r="E38" s="560">
        <v>17500752</v>
      </c>
      <c r="F38" s="34"/>
      <c r="G38" s="1281"/>
      <c r="H38" s="1281"/>
      <c r="I38" s="1281"/>
      <c r="J38" s="39"/>
    </row>
    <row r="39" spans="1:10">
      <c r="A39" s="1941">
        <v>20</v>
      </c>
      <c r="B39" s="549" t="s">
        <v>2954</v>
      </c>
      <c r="C39" s="550"/>
      <c r="D39" s="558"/>
      <c r="E39" s="560"/>
      <c r="F39" s="34"/>
      <c r="G39" s="1281"/>
      <c r="H39" s="1281"/>
      <c r="I39" s="1281"/>
      <c r="J39" s="39"/>
    </row>
    <row r="40" spans="1:10">
      <c r="A40" s="1941">
        <v>21</v>
      </c>
      <c r="B40" s="549" t="s">
        <v>2955</v>
      </c>
      <c r="C40" s="550"/>
      <c r="D40" s="558">
        <f>631330999+8181720.75-5972053</f>
        <v>633540666.75</v>
      </c>
      <c r="E40" s="560">
        <v>747923771</v>
      </c>
      <c r="F40" s="34"/>
      <c r="G40" s="1281"/>
      <c r="H40" s="1281"/>
      <c r="I40" s="1281"/>
      <c r="J40" s="39"/>
    </row>
    <row r="41" spans="1:10">
      <c r="A41" s="1941">
        <v>22</v>
      </c>
      <c r="B41" s="549" t="s">
        <v>4381</v>
      </c>
      <c r="C41" s="550"/>
      <c r="D41" s="558">
        <v>194939151</v>
      </c>
      <c r="E41" s="560">
        <v>120648768</v>
      </c>
      <c r="F41" s="34"/>
      <c r="G41" s="1281"/>
      <c r="H41" s="1281"/>
      <c r="I41" s="1281"/>
      <c r="J41" s="39"/>
    </row>
    <row r="42" spans="1:10">
      <c r="A42" s="1941">
        <v>23</v>
      </c>
      <c r="B42" s="549"/>
      <c r="C42" s="550"/>
      <c r="D42" s="558"/>
      <c r="E42" s="560"/>
      <c r="F42" s="34"/>
      <c r="G42" s="1281"/>
      <c r="H42" s="1281"/>
      <c r="I42" s="1281"/>
      <c r="J42" s="39"/>
    </row>
    <row r="43" spans="1:10">
      <c r="A43" s="1941">
        <v>24</v>
      </c>
      <c r="B43" s="549"/>
      <c r="C43" s="550"/>
      <c r="D43" s="558"/>
      <c r="E43" s="560"/>
      <c r="F43" s="34"/>
      <c r="G43" s="1281"/>
      <c r="H43" s="1281"/>
      <c r="I43" s="1281"/>
      <c r="J43" s="39"/>
    </row>
    <row r="44" spans="1:10">
      <c r="A44" s="1941">
        <v>25</v>
      </c>
      <c r="B44" s="549"/>
      <c r="C44" s="550"/>
      <c r="D44" s="558"/>
      <c r="E44" s="560"/>
      <c r="F44" s="34"/>
      <c r="G44" s="1281"/>
      <c r="H44" s="1281"/>
      <c r="I44" s="1281"/>
      <c r="J44" s="39"/>
    </row>
    <row r="45" spans="1:10">
      <c r="A45" s="1941">
        <v>26</v>
      </c>
      <c r="B45" s="549" t="s">
        <v>2956</v>
      </c>
      <c r="C45" s="550"/>
      <c r="D45" s="558">
        <f>D35+D36+D38+D40+D41</f>
        <v>861229484.75</v>
      </c>
      <c r="E45" s="560">
        <v>901841356</v>
      </c>
      <c r="F45" s="2337"/>
      <c r="G45" s="1281"/>
      <c r="H45" s="1281"/>
      <c r="I45" s="1281"/>
      <c r="J45" s="39"/>
    </row>
    <row r="46" spans="1:10">
      <c r="A46" s="1941">
        <v>27</v>
      </c>
      <c r="B46" s="549" t="s">
        <v>2957</v>
      </c>
      <c r="C46" s="550"/>
      <c r="D46" s="555">
        <f>D33+D45</f>
        <v>2797558119.75</v>
      </c>
      <c r="E46" s="556">
        <v>2741313199</v>
      </c>
      <c r="F46" s="34"/>
      <c r="G46" s="1281"/>
      <c r="H46" s="1281"/>
      <c r="I46" s="1281"/>
      <c r="J46" s="39"/>
    </row>
    <row r="47" spans="1:10">
      <c r="A47" s="34"/>
      <c r="B47" s="1281"/>
      <c r="C47" s="1281"/>
      <c r="D47" s="1283"/>
      <c r="E47" s="1762"/>
      <c r="F47" s="34"/>
      <c r="G47" s="1281"/>
      <c r="H47" s="1281"/>
      <c r="I47" s="1281"/>
      <c r="J47" s="39"/>
    </row>
    <row r="48" spans="1:10">
      <c r="A48" s="34"/>
      <c r="B48" s="1281"/>
      <c r="C48" s="1281"/>
      <c r="D48" s="1283"/>
      <c r="E48" s="140"/>
      <c r="F48" s="563"/>
      <c r="G48" s="1281"/>
      <c r="H48" s="1283"/>
      <c r="I48" s="1281"/>
      <c r="J48" s="39"/>
    </row>
    <row r="49" spans="1:10">
      <c r="A49" s="34"/>
      <c r="B49" s="1281"/>
      <c r="C49" s="1281"/>
      <c r="D49" s="1283"/>
      <c r="E49" s="140"/>
      <c r="F49" s="34"/>
      <c r="G49" s="1281"/>
      <c r="H49" s="1281"/>
      <c r="I49" s="1281"/>
      <c r="J49" s="39"/>
    </row>
    <row r="50" spans="1:10">
      <c r="A50" s="34"/>
      <c r="B50" s="1281"/>
      <c r="C50" s="1281"/>
      <c r="D50" s="1281"/>
      <c r="E50" s="140"/>
      <c r="F50" s="34"/>
      <c r="G50" s="1281"/>
      <c r="H50" s="1281"/>
      <c r="I50" s="1281"/>
      <c r="J50" s="39"/>
    </row>
    <row r="51" spans="1:10">
      <c r="A51" s="34"/>
      <c r="B51" s="1281"/>
      <c r="C51" s="1281"/>
      <c r="D51" s="1281"/>
      <c r="E51" s="140"/>
      <c r="F51" s="34"/>
      <c r="G51" s="1281"/>
      <c r="H51" s="1281"/>
      <c r="I51" s="1281"/>
      <c r="J51" s="39"/>
    </row>
    <row r="52" spans="1:10">
      <c r="A52" s="34"/>
      <c r="B52" s="1281"/>
      <c r="C52" s="1281"/>
      <c r="D52" s="1281"/>
      <c r="E52" s="140"/>
      <c r="F52" s="34"/>
      <c r="G52" s="1281"/>
      <c r="H52" s="1281"/>
      <c r="I52" s="1281"/>
      <c r="J52" s="39"/>
    </row>
    <row r="53" spans="1:10">
      <c r="A53" s="34"/>
      <c r="B53" s="1281"/>
      <c r="C53" s="1281"/>
      <c r="D53" s="1281"/>
      <c r="E53" s="140"/>
      <c r="F53" s="34"/>
      <c r="G53" s="1281"/>
      <c r="H53" s="1281"/>
      <c r="I53" s="1281"/>
      <c r="J53" s="39"/>
    </row>
    <row r="54" spans="1:10">
      <c r="A54" s="34"/>
      <c r="B54" s="1281"/>
      <c r="C54" s="1281"/>
      <c r="D54" s="1281"/>
      <c r="E54" s="140"/>
      <c r="F54" s="34"/>
      <c r="G54" s="1281"/>
      <c r="H54" s="1281"/>
      <c r="I54" s="1281"/>
      <c r="J54" s="39"/>
    </row>
    <row r="55" spans="1:10">
      <c r="A55" s="34"/>
      <c r="B55" s="1281"/>
      <c r="C55" s="1281"/>
      <c r="D55" s="1281"/>
      <c r="E55" s="140"/>
      <c r="F55" s="34"/>
      <c r="G55" s="1281"/>
      <c r="H55" s="1281"/>
      <c r="I55" s="1281"/>
      <c r="J55" s="39"/>
    </row>
    <row r="56" spans="1:10">
      <c r="A56" s="34"/>
      <c r="B56" s="1281"/>
      <c r="C56" s="1281"/>
      <c r="D56" s="1281"/>
      <c r="E56" s="39"/>
      <c r="F56" s="34"/>
      <c r="G56" s="1281"/>
      <c r="H56" s="1281"/>
      <c r="I56" s="1281"/>
      <c r="J56" s="39"/>
    </row>
    <row r="57" spans="1:10">
      <c r="A57" s="34"/>
      <c r="B57" s="1281"/>
      <c r="C57" s="1281"/>
      <c r="D57" s="1281"/>
      <c r="E57" s="39"/>
      <c r="F57" s="34"/>
      <c r="G57" s="1281"/>
      <c r="H57" s="1281"/>
      <c r="I57" s="1281"/>
      <c r="J57" s="39"/>
    </row>
    <row r="58" spans="1:10">
      <c r="A58" s="34"/>
      <c r="B58" s="1281"/>
      <c r="C58" s="1281"/>
      <c r="D58" s="1281"/>
      <c r="E58" s="39"/>
      <c r="F58" s="34"/>
      <c r="G58" s="1281"/>
      <c r="H58" s="1281"/>
      <c r="I58" s="1281"/>
      <c r="J58" s="39"/>
    </row>
    <row r="59" spans="1:10">
      <c r="A59" s="34"/>
      <c r="B59" s="1281"/>
      <c r="C59" s="1281"/>
      <c r="D59" s="1281"/>
      <c r="E59" s="39"/>
      <c r="F59" s="34"/>
      <c r="G59" s="1281"/>
      <c r="H59" s="1281"/>
      <c r="I59" s="1281"/>
      <c r="J59" s="39"/>
    </row>
    <row r="60" spans="1:10" ht="15.75" thickBot="1">
      <c r="A60" s="40"/>
      <c r="B60" s="41"/>
      <c r="C60" s="41"/>
      <c r="D60" s="41"/>
      <c r="E60" s="182"/>
      <c r="F60" s="40"/>
      <c r="G60" s="41"/>
      <c r="H60" s="41"/>
      <c r="I60" s="41"/>
      <c r="J60" s="182"/>
    </row>
    <row r="61" spans="1:10" ht="18">
      <c r="A61" s="546"/>
      <c r="B61" s="546"/>
      <c r="C61" s="546"/>
      <c r="D61" s="546"/>
      <c r="E61" s="546"/>
      <c r="F61" s="546"/>
      <c r="G61" s="546"/>
      <c r="H61" s="546"/>
      <c r="I61" s="546"/>
      <c r="J61" s="546"/>
    </row>
    <row r="62" spans="1:10" ht="18">
      <c r="A62" s="564" t="s">
        <v>3794</v>
      </c>
      <c r="B62" s="565"/>
      <c r="C62" s="977"/>
      <c r="D62" s="565"/>
      <c r="E62" s="565"/>
      <c r="F62" s="564" t="s">
        <v>3794</v>
      </c>
      <c r="G62" s="565"/>
      <c r="H62" s="977"/>
      <c r="I62" s="565"/>
      <c r="J62" s="566" t="s">
        <v>2958</v>
      </c>
    </row>
    <row r="63" spans="1:10" ht="18">
      <c r="A63" s="567" t="s">
        <v>2959</v>
      </c>
      <c r="B63" s="978"/>
      <c r="C63" s="978"/>
      <c r="D63" s="978"/>
      <c r="E63" s="978"/>
      <c r="F63" s="567" t="s">
        <v>2960</v>
      </c>
      <c r="G63" s="978"/>
      <c r="H63" s="978"/>
      <c r="I63" s="978"/>
      <c r="J63" s="978"/>
    </row>
  </sheetData>
  <printOptions horizontalCentered="1" verticalCentered="1"/>
  <pageMargins left="0.5" right="0.5" top="0.5" bottom="0.5" header="0" footer="0"/>
  <pageSetup scale="60" fitToWidth="2" orientation="portrait" horizontalDpi="300" verticalDpi="300" r:id="rId1"/>
  <headerFooter alignWithMargins="0"/>
  <colBreaks count="1" manualBreakCount="1">
    <brk id="5"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9"/>
  <dimension ref="A1:J135"/>
  <sheetViews>
    <sheetView defaultGridColor="0" topLeftCell="A38" colorId="22" zoomScale="70" zoomScaleNormal="70" workbookViewId="0">
      <selection activeCell="G68" sqref="G68"/>
    </sheetView>
  </sheetViews>
  <sheetFormatPr defaultColWidth="9.6640625" defaultRowHeight="15"/>
  <cols>
    <col min="1" max="1" width="5.6640625" customWidth="1"/>
    <col min="2" max="2" width="28.6640625" customWidth="1"/>
    <col min="3" max="3" width="15.6640625" customWidth="1"/>
    <col min="4" max="4" width="16.6640625" customWidth="1"/>
    <col min="5" max="5" width="14.6640625" customWidth="1"/>
    <col min="6" max="6" width="17.5546875" customWidth="1"/>
    <col min="7" max="7" width="17.44140625" customWidth="1"/>
    <col min="8" max="8" width="13.109375" customWidth="1"/>
    <col min="9" max="9" width="21.6640625" customWidth="1"/>
    <col min="10" max="10" width="21.21875" customWidth="1"/>
    <col min="11" max="11" width="21.109375" customWidth="1"/>
    <col min="13" max="13" width="10.6640625" customWidth="1"/>
    <col min="14" max="14" width="20.44140625" customWidth="1"/>
    <col min="15" max="15" width="4.77734375" customWidth="1"/>
  </cols>
  <sheetData>
    <row r="1" spans="1:7">
      <c r="A1" s="43" t="s">
        <v>5587</v>
      </c>
      <c r="B1" s="980"/>
      <c r="C1" s="981"/>
      <c r="D1" s="982" t="s">
        <v>1479</v>
      </c>
      <c r="E1" s="983"/>
      <c r="F1" s="1943" t="s">
        <v>1917</v>
      </c>
      <c r="G1" s="1094" t="s">
        <v>1918</v>
      </c>
    </row>
    <row r="2" spans="1:7">
      <c r="A2" s="71" t="str">
        <f>'Data Sheet'!$C$25</f>
        <v xml:space="preserve"> Niagara Mohawk Power Corporation </v>
      </c>
      <c r="B2" s="977"/>
      <c r="C2" s="985"/>
      <c r="D2" s="753" t="s">
        <v>6109</v>
      </c>
      <c r="E2" s="986"/>
      <c r="F2" s="1944" t="s">
        <v>1919</v>
      </c>
      <c r="G2" s="987"/>
    </row>
    <row r="3" spans="1:7" ht="15" customHeight="1">
      <c r="A3" s="988"/>
      <c r="B3" s="989"/>
      <c r="C3" s="990"/>
      <c r="D3" s="1598" t="s">
        <v>6108</v>
      </c>
      <c r="E3" s="991"/>
      <c r="F3" s="992" t="str">
        <f>'Data Sheet'!$C$40</f>
        <v>June 1, 2015</v>
      </c>
      <c r="G3" s="1063" t="str">
        <f>'Data Sheet'!$C$38</f>
        <v>December 31, 2014</v>
      </c>
    </row>
    <row r="4" spans="1:7" ht="15" customHeight="1">
      <c r="A4" s="993" t="s">
        <v>2961</v>
      </c>
      <c r="B4" s="994"/>
      <c r="C4" s="994"/>
      <c r="D4" s="994"/>
      <c r="E4" s="994"/>
      <c r="F4" s="994"/>
      <c r="G4" s="995"/>
    </row>
    <row r="5" spans="1:7" ht="12.75" customHeight="1">
      <c r="A5" s="86"/>
      <c r="B5" s="2720" t="s">
        <v>2962</v>
      </c>
      <c r="C5" s="2720"/>
      <c r="D5" s="2720"/>
      <c r="E5" s="622" t="s">
        <v>2963</v>
      </c>
      <c r="F5" s="622"/>
      <c r="G5" s="568"/>
    </row>
    <row r="6" spans="1:7" ht="12.75" customHeight="1">
      <c r="A6" s="71"/>
      <c r="B6" s="2721" t="s">
        <v>2964</v>
      </c>
      <c r="C6" s="2721"/>
      <c r="D6" s="2721"/>
      <c r="E6" s="251" t="s">
        <v>2965</v>
      </c>
      <c r="F6" s="251"/>
      <c r="G6" s="23"/>
    </row>
    <row r="7" spans="1:7" ht="12.75" customHeight="1">
      <c r="A7" s="71"/>
      <c r="B7" s="2721" t="s">
        <v>2966</v>
      </c>
      <c r="C7" s="2721"/>
      <c r="D7" s="2721"/>
      <c r="E7" s="251" t="s">
        <v>2967</v>
      </c>
      <c r="F7" s="251"/>
      <c r="G7" s="23"/>
    </row>
    <row r="8" spans="1:7" ht="12.75" customHeight="1">
      <c r="A8" s="71"/>
      <c r="B8" s="2721" t="s">
        <v>2968</v>
      </c>
      <c r="C8" s="2721"/>
      <c r="D8" s="2721"/>
      <c r="E8" s="251" t="s">
        <v>2969</v>
      </c>
      <c r="F8" s="251"/>
      <c r="G8" s="23"/>
    </row>
    <row r="9" spans="1:7" ht="12.75" customHeight="1">
      <c r="A9" s="71"/>
      <c r="B9" s="1198" t="s">
        <v>2970</v>
      </c>
      <c r="C9" s="1199"/>
      <c r="D9" s="1199"/>
      <c r="E9" s="251" t="s">
        <v>2971</v>
      </c>
      <c r="F9" s="251"/>
      <c r="G9" s="23"/>
    </row>
    <row r="10" spans="1:7" ht="12.75" customHeight="1">
      <c r="A10" s="71"/>
      <c r="B10" s="2721" t="s">
        <v>2972</v>
      </c>
      <c r="C10" s="2721"/>
      <c r="D10" s="2721"/>
      <c r="E10" s="251" t="s">
        <v>2973</v>
      </c>
      <c r="F10" s="251"/>
      <c r="G10" s="23"/>
    </row>
    <row r="11" spans="1:7" ht="12.75" customHeight="1">
      <c r="A11" s="71"/>
      <c r="B11" s="1200" t="s">
        <v>2974</v>
      </c>
      <c r="C11" s="1200"/>
      <c r="D11" s="1200"/>
      <c r="E11" s="251" t="s">
        <v>2975</v>
      </c>
      <c r="F11" s="251"/>
      <c r="G11" s="23"/>
    </row>
    <row r="12" spans="1:7" ht="12.75" customHeight="1">
      <c r="A12" s="71"/>
      <c r="B12" s="1200" t="s">
        <v>2976</v>
      </c>
      <c r="C12" s="1199"/>
      <c r="D12" s="1199"/>
      <c r="E12" s="251" t="s">
        <v>2977</v>
      </c>
      <c r="F12" s="251"/>
      <c r="G12" s="23"/>
    </row>
    <row r="13" spans="1:7" ht="12.75" customHeight="1">
      <c r="A13" s="71"/>
      <c r="B13" s="1200" t="s">
        <v>1582</v>
      </c>
      <c r="C13" s="1199"/>
      <c r="D13" s="1199"/>
      <c r="E13" s="251" t="s">
        <v>1583</v>
      </c>
      <c r="F13" s="251"/>
      <c r="G13" s="23"/>
    </row>
    <row r="14" spans="1:7" ht="12.75" customHeight="1">
      <c r="A14" s="71"/>
      <c r="B14" s="2721" t="s">
        <v>1584</v>
      </c>
      <c r="C14" s="2721"/>
      <c r="D14" s="2721"/>
      <c r="E14" s="251" t="s">
        <v>1585</v>
      </c>
      <c r="F14" s="251"/>
      <c r="G14" s="23"/>
    </row>
    <row r="15" spans="1:7" ht="12.75" customHeight="1">
      <c r="A15" s="71"/>
      <c r="B15" s="2721" t="s">
        <v>1586</v>
      </c>
      <c r="C15" s="2721"/>
      <c r="D15" s="2721"/>
      <c r="E15" s="251" t="s">
        <v>1587</v>
      </c>
      <c r="F15" s="251"/>
      <c r="G15" s="23"/>
    </row>
    <row r="16" spans="1:7" ht="12.75" customHeight="1">
      <c r="A16" s="71"/>
      <c r="B16" s="2642" t="s">
        <v>1588</v>
      </c>
      <c r="C16" s="2642"/>
      <c r="D16" s="2642"/>
      <c r="E16" s="251" t="s">
        <v>1589</v>
      </c>
      <c r="F16" s="251"/>
      <c r="G16" s="23"/>
    </row>
    <row r="17" spans="1:7" ht="12.75" customHeight="1">
      <c r="A17" s="71"/>
      <c r="B17" s="2719" t="s">
        <v>1590</v>
      </c>
      <c r="C17" s="2719"/>
      <c r="D17" s="2719"/>
      <c r="E17" s="340" t="s">
        <v>1591</v>
      </c>
      <c r="F17" s="340"/>
      <c r="G17" s="570"/>
    </row>
    <row r="18" spans="1:7">
      <c r="A18" s="996" t="s">
        <v>1843</v>
      </c>
      <c r="B18" s="997"/>
      <c r="C18" s="998"/>
      <c r="D18" s="999"/>
      <c r="E18" s="1000" t="s">
        <v>1592</v>
      </c>
      <c r="F18" s="1000" t="s">
        <v>1593</v>
      </c>
      <c r="G18" s="1001" t="s">
        <v>1594</v>
      </c>
    </row>
    <row r="19" spans="1:7">
      <c r="A19" s="1002" t="s">
        <v>1846</v>
      </c>
      <c r="B19" s="1003" t="s">
        <v>1595</v>
      </c>
      <c r="C19" s="1004" t="s">
        <v>1596</v>
      </c>
      <c r="D19" s="1005" t="s">
        <v>1597</v>
      </c>
      <c r="E19" s="1005" t="s">
        <v>1598</v>
      </c>
      <c r="F19" s="1005" t="s">
        <v>1599</v>
      </c>
      <c r="G19" s="1006" t="s">
        <v>1600</v>
      </c>
    </row>
    <row r="20" spans="1:7">
      <c r="A20" s="1007"/>
      <c r="B20" s="1008" t="s">
        <v>3230</v>
      </c>
      <c r="C20" s="1009" t="s">
        <v>3231</v>
      </c>
      <c r="D20" s="1008" t="s">
        <v>3232</v>
      </c>
      <c r="E20" s="1008" t="s">
        <v>3233</v>
      </c>
      <c r="F20" s="1008" t="s">
        <v>2512</v>
      </c>
      <c r="G20" s="1010" t="s">
        <v>2513</v>
      </c>
    </row>
    <row r="21" spans="1:7">
      <c r="A21" s="996">
        <v>1</v>
      </c>
      <c r="B21" s="2057" t="s">
        <v>4382</v>
      </c>
      <c r="C21" s="1011">
        <v>2318</v>
      </c>
      <c r="D21" s="1012">
        <v>569998</v>
      </c>
      <c r="E21" s="1011">
        <v>1988</v>
      </c>
      <c r="F21" s="1013">
        <v>1166</v>
      </c>
      <c r="G21" s="1014">
        <v>0.24590000000000001</v>
      </c>
    </row>
    <row r="22" spans="1:7">
      <c r="A22" s="1002">
        <f t="shared" ref="A22:A63" si="0">A21+1</f>
        <v>2</v>
      </c>
      <c r="B22" s="1183" t="s">
        <v>5917</v>
      </c>
      <c r="C22" s="1015">
        <v>8735860</v>
      </c>
      <c r="D22" s="1015">
        <v>1367045484</v>
      </c>
      <c r="E22" s="1015">
        <v>1157358</v>
      </c>
      <c r="F22" s="1013">
        <v>7548</v>
      </c>
      <c r="G22" s="1016">
        <v>0.1565</v>
      </c>
    </row>
    <row r="23" spans="1:7">
      <c r="A23" s="1002">
        <f t="shared" si="0"/>
        <v>3</v>
      </c>
      <c r="B23" s="1183" t="s">
        <v>5918</v>
      </c>
      <c r="C23" s="1015">
        <v>163401</v>
      </c>
      <c r="D23" s="1015">
        <v>20346583</v>
      </c>
      <c r="E23" s="1015">
        <v>3650</v>
      </c>
      <c r="F23" s="1013">
        <v>44767</v>
      </c>
      <c r="G23" s="1016">
        <v>0.1245</v>
      </c>
    </row>
    <row r="24" spans="1:7">
      <c r="A24" s="1002">
        <f t="shared" si="0"/>
        <v>4</v>
      </c>
      <c r="B24" s="1183" t="s">
        <v>5919</v>
      </c>
      <c r="C24" s="1015">
        <v>5679</v>
      </c>
      <c r="D24" s="1015">
        <v>803953</v>
      </c>
      <c r="E24" s="1015">
        <v>85</v>
      </c>
      <c r="F24" s="1013">
        <v>66812</v>
      </c>
      <c r="G24" s="1016">
        <v>0.1416</v>
      </c>
    </row>
    <row r="25" spans="1:7">
      <c r="A25" s="1002">
        <f t="shared" si="0"/>
        <v>5</v>
      </c>
      <c r="B25" s="1183" t="s">
        <v>5920</v>
      </c>
      <c r="C25" s="1015">
        <v>6790</v>
      </c>
      <c r="D25" s="1015">
        <v>1412709</v>
      </c>
      <c r="E25" s="1015">
        <v>1609</v>
      </c>
      <c r="F25" s="1013">
        <v>4220</v>
      </c>
      <c r="G25" s="1016">
        <v>0.20810000000000001</v>
      </c>
    </row>
    <row r="26" spans="1:7">
      <c r="A26" s="1002">
        <f t="shared" si="0"/>
        <v>6</v>
      </c>
      <c r="B26" s="1183" t="s">
        <v>5921</v>
      </c>
      <c r="C26" s="1015">
        <v>908</v>
      </c>
      <c r="D26" s="1015">
        <v>90271</v>
      </c>
      <c r="E26" s="1015">
        <v>1</v>
      </c>
      <c r="F26" s="1013">
        <v>908000</v>
      </c>
      <c r="G26" s="1016">
        <v>9.9400000000000002E-2</v>
      </c>
    </row>
    <row r="27" spans="1:7">
      <c r="A27" s="1002">
        <f t="shared" si="0"/>
        <v>7</v>
      </c>
      <c r="B27" s="1183" t="s">
        <v>4383</v>
      </c>
      <c r="C27" s="1015">
        <f>SUM(C21:C26)</f>
        <v>8914956</v>
      </c>
      <c r="D27" s="1015">
        <f>SUM(D21:D26)</f>
        <v>1390268998</v>
      </c>
      <c r="E27" s="1015">
        <f>SUM(E21:E26)</f>
        <v>1164691</v>
      </c>
      <c r="F27" s="1013">
        <v>7654</v>
      </c>
      <c r="G27" s="1016">
        <v>0.15590000000000001</v>
      </c>
    </row>
    <row r="28" spans="1:7">
      <c r="A28" s="1002">
        <f t="shared" si="0"/>
        <v>8</v>
      </c>
      <c r="B28" s="1183" t="s">
        <v>3130</v>
      </c>
      <c r="C28" s="1015"/>
      <c r="D28" s="1015"/>
      <c r="E28" s="1015"/>
      <c r="F28" s="1013"/>
      <c r="G28" s="1016">
        <v>0</v>
      </c>
    </row>
    <row r="29" spans="1:7">
      <c r="A29" s="1002">
        <f t="shared" si="0"/>
        <v>9</v>
      </c>
      <c r="B29" s="1183" t="s">
        <v>4384</v>
      </c>
      <c r="C29" s="1015"/>
      <c r="D29" s="1015"/>
      <c r="E29" s="1015"/>
      <c r="F29" s="1013"/>
      <c r="G29" s="1016">
        <v>0</v>
      </c>
    </row>
    <row r="30" spans="1:7">
      <c r="A30" s="1002">
        <f t="shared" si="0"/>
        <v>10</v>
      </c>
      <c r="B30" s="1183" t="s">
        <v>4382</v>
      </c>
      <c r="C30" s="1015">
        <v>12832</v>
      </c>
      <c r="D30" s="1015">
        <v>2832636</v>
      </c>
      <c r="E30" s="1015">
        <v>3500</v>
      </c>
      <c r="F30" s="1013">
        <v>3666</v>
      </c>
      <c r="G30" s="1016">
        <v>0.22070000000000001</v>
      </c>
    </row>
    <row r="31" spans="1:7">
      <c r="A31" s="1002">
        <f t="shared" si="0"/>
        <v>11</v>
      </c>
      <c r="B31" s="1183" t="s">
        <v>5919</v>
      </c>
      <c r="C31" s="1015">
        <v>1570604</v>
      </c>
      <c r="D31" s="1015">
        <v>208485866</v>
      </c>
      <c r="E31" s="1015">
        <v>21774</v>
      </c>
      <c r="F31" s="1013">
        <v>72132</v>
      </c>
      <c r="G31" s="1016">
        <v>0.13270000000000001</v>
      </c>
    </row>
    <row r="32" spans="1:7">
      <c r="A32" s="1002">
        <f t="shared" si="0"/>
        <v>12</v>
      </c>
      <c r="B32" s="2055" t="s">
        <v>5920</v>
      </c>
      <c r="C32" s="1015">
        <v>367831</v>
      </c>
      <c r="D32" s="1015">
        <v>70150969</v>
      </c>
      <c r="E32" s="1015">
        <v>68540</v>
      </c>
      <c r="F32" s="1013">
        <v>5367</v>
      </c>
      <c r="G32" s="1016">
        <v>0.19070000000000001</v>
      </c>
    </row>
    <row r="33" spans="1:7">
      <c r="A33" s="1002">
        <f t="shared" si="0"/>
        <v>13</v>
      </c>
      <c r="B33" s="1183" t="s">
        <v>5921</v>
      </c>
      <c r="C33" s="1015">
        <v>1087293</v>
      </c>
      <c r="D33" s="1015">
        <v>118772675</v>
      </c>
      <c r="E33" s="1015">
        <v>929</v>
      </c>
      <c r="F33" s="1013">
        <v>1170391</v>
      </c>
      <c r="G33" s="1016">
        <v>0.10920000000000001</v>
      </c>
    </row>
    <row r="34" spans="1:7">
      <c r="A34" s="1002">
        <f t="shared" si="0"/>
        <v>14</v>
      </c>
      <c r="B34" s="1183" t="s">
        <v>5922</v>
      </c>
      <c r="C34" s="1015">
        <v>468761</v>
      </c>
      <c r="D34" s="1015">
        <v>40900734</v>
      </c>
      <c r="E34" s="1015">
        <v>18</v>
      </c>
      <c r="F34" s="1013">
        <v>26042278</v>
      </c>
      <c r="G34" s="1016">
        <v>8.7300000000000003E-2</v>
      </c>
    </row>
    <row r="35" spans="1:7">
      <c r="A35" s="1002">
        <f t="shared" si="0"/>
        <v>15</v>
      </c>
      <c r="B35" s="1183" t="s">
        <v>5923</v>
      </c>
      <c r="C35" s="1015">
        <v>303183</v>
      </c>
      <c r="D35" s="1015">
        <v>22837674</v>
      </c>
      <c r="E35" s="1015">
        <v>56</v>
      </c>
      <c r="F35" s="1013">
        <v>5413982</v>
      </c>
      <c r="G35" s="1016">
        <v>7.5300000000000006E-2</v>
      </c>
    </row>
    <row r="36" spans="1:7">
      <c r="A36" s="1002">
        <f t="shared" si="0"/>
        <v>16</v>
      </c>
      <c r="B36" s="1183" t="s">
        <v>5924</v>
      </c>
      <c r="C36" s="1015">
        <v>77270</v>
      </c>
      <c r="D36" s="1015">
        <v>6769831</v>
      </c>
      <c r="E36" s="1015">
        <v>28</v>
      </c>
      <c r="F36" s="1013">
        <v>2759643</v>
      </c>
      <c r="G36" s="1016">
        <v>8.7599999999999997E-2</v>
      </c>
    </row>
    <row r="37" spans="1:7">
      <c r="A37" s="1002">
        <f t="shared" si="0"/>
        <v>17</v>
      </c>
      <c r="B37" s="1183" t="s">
        <v>5925</v>
      </c>
      <c r="C37" s="1015"/>
      <c r="D37" s="1015"/>
      <c r="E37" s="1015"/>
      <c r="F37" s="1013"/>
      <c r="G37" s="1016">
        <v>0</v>
      </c>
    </row>
    <row r="38" spans="1:7">
      <c r="A38" s="1002">
        <f t="shared" si="0"/>
        <v>18</v>
      </c>
      <c r="B38" s="1183" t="s">
        <v>5926</v>
      </c>
      <c r="C38" s="1015">
        <v>265675</v>
      </c>
      <c r="D38" s="1015">
        <v>19634534</v>
      </c>
      <c r="E38" s="1015">
        <v>5</v>
      </c>
      <c r="F38" s="1013">
        <v>53135000</v>
      </c>
      <c r="G38" s="1016">
        <v>7.3899999999999993E-2</v>
      </c>
    </row>
    <row r="39" spans="1:7">
      <c r="A39" s="1002">
        <f t="shared" si="0"/>
        <v>19</v>
      </c>
      <c r="B39" s="1183" t="s">
        <v>4385</v>
      </c>
      <c r="C39" s="1015"/>
      <c r="D39" s="1015"/>
      <c r="E39" s="1015"/>
      <c r="F39" s="1013"/>
      <c r="G39" s="1016">
        <v>0</v>
      </c>
    </row>
    <row r="40" spans="1:7">
      <c r="A40" s="1002">
        <f t="shared" si="0"/>
        <v>20</v>
      </c>
      <c r="B40" s="1183" t="s">
        <v>4386</v>
      </c>
      <c r="C40" s="1015"/>
      <c r="D40" s="1015">
        <v>14000</v>
      </c>
      <c r="E40" s="1015">
        <v>22</v>
      </c>
      <c r="F40" s="1013"/>
      <c r="G40" s="1016">
        <v>0</v>
      </c>
    </row>
    <row r="41" spans="1:7">
      <c r="A41" s="1002">
        <f t="shared" si="0"/>
        <v>21</v>
      </c>
      <c r="B41" s="1183" t="s">
        <v>4387</v>
      </c>
      <c r="C41" s="1015">
        <f>SUM(C30:C40)</f>
        <v>4153449</v>
      </c>
      <c r="D41" s="1015">
        <f>SUM(D30:D40)</f>
        <v>490398919</v>
      </c>
      <c r="E41" s="1015">
        <f>SUM(E30:E40)</f>
        <v>94872</v>
      </c>
      <c r="F41" s="1013">
        <v>43780</v>
      </c>
      <c r="G41" s="1016">
        <v>0.1181</v>
      </c>
    </row>
    <row r="42" spans="1:7">
      <c r="A42" s="1002">
        <f t="shared" si="0"/>
        <v>22</v>
      </c>
      <c r="B42" s="2062" t="s">
        <v>3130</v>
      </c>
      <c r="C42" s="1015"/>
      <c r="D42" s="1015"/>
      <c r="E42" s="1015"/>
      <c r="F42" s="1013"/>
      <c r="G42" s="1016">
        <v>0</v>
      </c>
    </row>
    <row r="43" spans="1:7">
      <c r="A43" s="1002">
        <f t="shared" si="0"/>
        <v>23</v>
      </c>
      <c r="B43" s="1183" t="s">
        <v>4388</v>
      </c>
      <c r="C43" s="1015"/>
      <c r="D43" s="1015"/>
      <c r="E43" s="1015"/>
      <c r="F43" s="1013"/>
      <c r="G43" s="1016">
        <v>0</v>
      </c>
    </row>
    <row r="44" spans="1:7">
      <c r="A44" s="1002">
        <f t="shared" si="0"/>
        <v>24</v>
      </c>
      <c r="B44" s="1183" t="s">
        <v>5927</v>
      </c>
      <c r="C44" s="1015">
        <v>70798</v>
      </c>
      <c r="D44" s="1015">
        <v>25299838</v>
      </c>
      <c r="E44" s="1015">
        <v>882</v>
      </c>
      <c r="F44" s="1013">
        <v>80270</v>
      </c>
      <c r="G44" s="1016">
        <v>0.3574</v>
      </c>
    </row>
    <row r="45" spans="1:7">
      <c r="A45" s="1002">
        <f t="shared" si="0"/>
        <v>25</v>
      </c>
      <c r="B45" s="1183" t="s">
        <v>5928</v>
      </c>
      <c r="C45" s="1015">
        <v>2296</v>
      </c>
      <c r="D45" s="1015">
        <v>306657</v>
      </c>
      <c r="E45" s="1015">
        <v>129</v>
      </c>
      <c r="F45" s="1013">
        <v>17798</v>
      </c>
      <c r="G45" s="1016">
        <v>0.1336</v>
      </c>
    </row>
    <row r="46" spans="1:7">
      <c r="A46" s="1002">
        <f t="shared" si="0"/>
        <v>26</v>
      </c>
      <c r="B46" s="1183" t="s">
        <v>4386</v>
      </c>
      <c r="C46" s="1015">
        <v>11097</v>
      </c>
      <c r="D46" s="1015">
        <v>1909766</v>
      </c>
      <c r="E46" s="1015">
        <v>2420</v>
      </c>
      <c r="F46" s="1013">
        <v>4586</v>
      </c>
      <c r="G46" s="1016">
        <v>0.1721</v>
      </c>
    </row>
    <row r="47" spans="1:7">
      <c r="A47" s="1002">
        <f t="shared" si="0"/>
        <v>27</v>
      </c>
      <c r="B47" s="1183" t="s">
        <v>4389</v>
      </c>
      <c r="C47" s="1015">
        <f>SUM(C44:C46)</f>
        <v>84191</v>
      </c>
      <c r="D47" s="1015">
        <f>SUM(D44:D46)</f>
        <v>27516261</v>
      </c>
      <c r="E47" s="1015">
        <f>SUM(E44:E46)</f>
        <v>3431</v>
      </c>
      <c r="F47" s="1013">
        <v>24538</v>
      </c>
      <c r="G47" s="1016">
        <v>0.32679999999999998</v>
      </c>
    </row>
    <row r="48" spans="1:7">
      <c r="A48" s="1002">
        <f t="shared" si="0"/>
        <v>28</v>
      </c>
      <c r="B48" s="1183" t="s">
        <v>3130</v>
      </c>
      <c r="C48" s="1015"/>
      <c r="D48" s="1015"/>
      <c r="E48" s="1015"/>
      <c r="F48" s="1013"/>
      <c r="G48" s="1016">
        <v>0</v>
      </c>
    </row>
    <row r="49" spans="1:7">
      <c r="A49" s="1002">
        <f t="shared" si="0"/>
        <v>29</v>
      </c>
      <c r="B49" s="1183" t="s">
        <v>4390</v>
      </c>
      <c r="C49" s="1015"/>
      <c r="D49" s="1015"/>
      <c r="E49" s="1015"/>
      <c r="F49" s="1013"/>
      <c r="G49" s="1016">
        <v>0</v>
      </c>
    </row>
    <row r="50" spans="1:7">
      <c r="A50" s="1002">
        <f t="shared" si="0"/>
        <v>30</v>
      </c>
      <c r="B50" s="1183" t="s">
        <v>4391</v>
      </c>
      <c r="C50" s="1015"/>
      <c r="D50" s="1015">
        <v>15411468</v>
      </c>
      <c r="E50" s="1015"/>
      <c r="F50" s="1013"/>
      <c r="G50" s="1016">
        <v>0</v>
      </c>
    </row>
    <row r="51" spans="1:7">
      <c r="A51" s="1002">
        <f t="shared" si="0"/>
        <v>31</v>
      </c>
      <c r="B51" s="1183" t="s">
        <v>4392</v>
      </c>
      <c r="C51" s="1015"/>
      <c r="D51" s="1015">
        <v>2858265</v>
      </c>
      <c r="E51" s="1015"/>
      <c r="F51" s="1013"/>
      <c r="G51" s="1016">
        <v>0</v>
      </c>
    </row>
    <row r="52" spans="1:7">
      <c r="A52" s="1002">
        <f t="shared" si="0"/>
        <v>32</v>
      </c>
      <c r="B52" s="1183" t="s">
        <v>4393</v>
      </c>
      <c r="C52" s="1015"/>
      <c r="D52" s="1015">
        <v>14479934</v>
      </c>
      <c r="E52" s="1015"/>
      <c r="F52" s="1013"/>
      <c r="G52" s="1016">
        <v>0</v>
      </c>
    </row>
    <row r="53" spans="1:7">
      <c r="A53" s="1002">
        <f t="shared" si="0"/>
        <v>33</v>
      </c>
      <c r="B53" s="1183" t="s">
        <v>4394</v>
      </c>
      <c r="C53" s="1015"/>
      <c r="D53" s="1015">
        <v>639512719.75</v>
      </c>
      <c r="E53" s="1015"/>
      <c r="F53" s="1013"/>
      <c r="G53" s="1016">
        <v>0</v>
      </c>
    </row>
    <row r="54" spans="1:7">
      <c r="A54" s="1002">
        <f t="shared" si="0"/>
        <v>34</v>
      </c>
      <c r="B54" s="1183" t="s">
        <v>4395</v>
      </c>
      <c r="C54" s="1015"/>
      <c r="D54" s="1015">
        <v>194939151</v>
      </c>
      <c r="E54" s="1015"/>
      <c r="F54" s="1013"/>
      <c r="G54" s="1016">
        <v>0</v>
      </c>
    </row>
    <row r="55" spans="1:7">
      <c r="A55" s="1002">
        <f t="shared" si="0"/>
        <v>35</v>
      </c>
      <c r="B55" s="1183" t="s">
        <v>4396</v>
      </c>
      <c r="C55" s="1015"/>
      <c r="D55" s="2336">
        <f>SUM(D50:D54)</f>
        <v>867201537.75</v>
      </c>
      <c r="E55" s="1015"/>
      <c r="F55" s="1013"/>
      <c r="G55" s="1016">
        <v>0</v>
      </c>
    </row>
    <row r="56" spans="1:7">
      <c r="A56" s="1002">
        <f t="shared" si="0"/>
        <v>36</v>
      </c>
      <c r="B56" s="977"/>
      <c r="C56" s="1015"/>
      <c r="D56" s="1015"/>
      <c r="E56" s="1015"/>
      <c r="F56" s="1013" t="str">
        <f>IF(ISERR(C56/E56*1000),"  ",C56/E56*1000)</f>
        <v xml:space="preserve">  </v>
      </c>
      <c r="G56" s="1016" t="str">
        <f t="shared" ref="G56:G63" si="1">IF(ISERR(D56/C56/1000),"  ",D56/C56/1000)</f>
        <v xml:space="preserve">  </v>
      </c>
    </row>
    <row r="57" spans="1:7">
      <c r="A57" s="1002">
        <f t="shared" si="0"/>
        <v>37</v>
      </c>
      <c r="B57" s="977"/>
      <c r="C57" s="1015"/>
      <c r="D57" s="1015"/>
      <c r="E57" s="1015"/>
      <c r="F57" s="1013" t="str">
        <f>IF(ISERR(C57/E57*1000),"  ",C57/E57*1000)</f>
        <v xml:space="preserve">  </v>
      </c>
      <c r="G57" s="1016" t="str">
        <f t="shared" si="1"/>
        <v xml:space="preserve">  </v>
      </c>
    </row>
    <row r="58" spans="1:7">
      <c r="A58" s="1002">
        <f t="shared" si="0"/>
        <v>38</v>
      </c>
      <c r="B58" s="977"/>
      <c r="C58" s="1015"/>
      <c r="D58" s="1015"/>
      <c r="E58" s="1015"/>
      <c r="F58" s="1013" t="str">
        <f>IF(ISERR(C58/E58*1000),"  ",C58/E58*1000)</f>
        <v xml:space="preserve">  </v>
      </c>
      <c r="G58" s="1016" t="str">
        <f t="shared" si="1"/>
        <v xml:space="preserve">  </v>
      </c>
    </row>
    <row r="59" spans="1:7">
      <c r="A59" s="1002">
        <f t="shared" si="0"/>
        <v>39</v>
      </c>
      <c r="B59" s="977"/>
      <c r="C59" s="1015"/>
      <c r="D59" s="1015"/>
      <c r="E59" s="1015"/>
      <c r="F59" s="1013" t="str">
        <f>IF(ISERR(C59/E59*1000),"  ",C59/E59*1000)</f>
        <v xml:space="preserve">  </v>
      </c>
      <c r="G59" s="1016" t="str">
        <f t="shared" si="1"/>
        <v xml:space="preserve">  </v>
      </c>
    </row>
    <row r="60" spans="1:7">
      <c r="A60" s="1002">
        <f t="shared" si="0"/>
        <v>40</v>
      </c>
      <c r="B60" s="989"/>
      <c r="C60" s="1019"/>
      <c r="D60" s="1019"/>
      <c r="E60" s="1019"/>
      <c r="F60" s="1013" t="str">
        <f>IF(ISERR(C60/E60*1000),"  ",C60/E60*1000)</f>
        <v xml:space="preserve">  </v>
      </c>
      <c r="G60" s="1016" t="str">
        <f t="shared" si="1"/>
        <v xml:space="preserve">  </v>
      </c>
    </row>
    <row r="61" spans="1:7">
      <c r="A61" s="996">
        <f t="shared" si="0"/>
        <v>41</v>
      </c>
      <c r="B61" s="1020" t="s">
        <v>1601</v>
      </c>
      <c r="C61" s="1021">
        <f>SUM(C55,C47,C41,C27)</f>
        <v>13152596</v>
      </c>
      <c r="D61" s="1021">
        <f>SUM(D55,D47,D41,D27)</f>
        <v>2775385715.75</v>
      </c>
      <c r="E61" s="1021">
        <f>SUM(E55,E47,E41,E27)</f>
        <v>1262994</v>
      </c>
      <c r="F61" s="1021">
        <v>10413.82302687107</v>
      </c>
      <c r="G61" s="2243">
        <f t="shared" si="1"/>
        <v>0.2110142906959204</v>
      </c>
    </row>
    <row r="62" spans="1:7">
      <c r="A62" s="996">
        <f t="shared" si="0"/>
        <v>42</v>
      </c>
      <c r="B62" s="1020" t="s">
        <v>1602</v>
      </c>
      <c r="C62" s="1021"/>
      <c r="D62" s="1021"/>
      <c r="E62" s="1021"/>
      <c r="F62" s="1013" t="str">
        <f>IF(ISERR(C62/E62*1000),"  ",C62/E62*1000)</f>
        <v xml:space="preserve">  </v>
      </c>
      <c r="G62" s="1016" t="str">
        <f t="shared" si="1"/>
        <v xml:space="preserve">  </v>
      </c>
    </row>
    <row r="63" spans="1:7" ht="15.75" thickBot="1">
      <c r="A63" s="1022">
        <f t="shared" si="0"/>
        <v>43</v>
      </c>
      <c r="B63" s="1023" t="s">
        <v>205</v>
      </c>
      <c r="C63" s="1024">
        <f>C61+C62</f>
        <v>13152596</v>
      </c>
      <c r="D63" s="1025">
        <f>D61+D62</f>
        <v>2775385715.75</v>
      </c>
      <c r="E63" s="1024">
        <f>E61+E62</f>
        <v>1262994</v>
      </c>
      <c r="F63" s="1026">
        <f>IF(ISERR(C63/E63*1000),"  ",C63/E63*1000)</f>
        <v>10413.82302687107</v>
      </c>
      <c r="G63" s="1027">
        <f t="shared" si="1"/>
        <v>0.2110142906959204</v>
      </c>
    </row>
    <row r="64" spans="1:7">
      <c r="A64" s="977"/>
      <c r="B64" s="977"/>
      <c r="C64" s="977"/>
      <c r="D64" s="977"/>
      <c r="E64" s="977"/>
      <c r="F64" s="977"/>
      <c r="G64" s="1028"/>
    </row>
    <row r="65" spans="1:10">
      <c r="A65" s="977" t="s">
        <v>1603</v>
      </c>
      <c r="B65" s="977"/>
      <c r="C65" s="977"/>
      <c r="D65" s="977"/>
      <c r="E65" s="977"/>
      <c r="F65" s="977"/>
      <c r="G65" s="1028" t="s">
        <v>1604</v>
      </c>
    </row>
    <row r="66" spans="1:10">
      <c r="A66" s="978" t="s">
        <v>1605</v>
      </c>
      <c r="B66" s="978"/>
      <c r="C66" s="978"/>
      <c r="D66" s="978"/>
      <c r="E66" s="978"/>
      <c r="F66" s="978"/>
      <c r="G66" s="978"/>
    </row>
    <row r="68" spans="1:10">
      <c r="D68" s="1586"/>
    </row>
    <row r="69" spans="1:10">
      <c r="A69" s="977"/>
      <c r="B69" s="977"/>
      <c r="C69" s="16"/>
      <c r="D69" s="2312"/>
    </row>
    <row r="70" spans="1:10" ht="15.75">
      <c r="A70" s="70" t="s">
        <v>1258</v>
      </c>
      <c r="B70" s="978"/>
      <c r="C70" s="978"/>
      <c r="D70" s="978"/>
      <c r="E70" s="978"/>
      <c r="F70" s="978"/>
      <c r="G70" s="978"/>
    </row>
    <row r="72" spans="1:10" ht="16.5" thickBot="1">
      <c r="A72" s="1503" t="str">
        <f>'Data Sheet'!$C$25</f>
        <v xml:space="preserve"> Niagara Mohawk Power Corporation </v>
      </c>
      <c r="B72" s="977"/>
      <c r="C72" s="977"/>
      <c r="D72" s="977"/>
      <c r="E72" s="977"/>
      <c r="F72" s="1029" t="str">
        <f>'Data Sheet'!$C$40</f>
        <v>June 1, 2015</v>
      </c>
      <c r="G72" t="str">
        <f>'Data Sheet'!$C$38</f>
        <v>December 31, 2014</v>
      </c>
      <c r="J72" s="1586"/>
    </row>
    <row r="73" spans="1:10">
      <c r="A73" s="979"/>
      <c r="B73" s="980"/>
      <c r="C73" s="980"/>
      <c r="D73" s="980"/>
      <c r="E73" s="980"/>
      <c r="F73" s="980"/>
      <c r="G73" s="1030"/>
    </row>
    <row r="74" spans="1:10">
      <c r="A74" s="1031" t="s">
        <v>2961</v>
      </c>
      <c r="B74" s="978"/>
      <c r="C74" s="978"/>
      <c r="D74" s="978"/>
      <c r="E74" s="978"/>
      <c r="F74" s="978"/>
      <c r="G74" s="1032"/>
    </row>
    <row r="75" spans="1:10">
      <c r="A75" s="1033"/>
      <c r="B75" s="977"/>
      <c r="C75" s="977"/>
      <c r="D75" s="977"/>
      <c r="E75" s="977"/>
      <c r="F75" s="977"/>
      <c r="G75" s="1034"/>
    </row>
    <row r="76" spans="1:10">
      <c r="A76" s="996" t="s">
        <v>1843</v>
      </c>
      <c r="B76" s="997"/>
      <c r="C76" s="998"/>
      <c r="D76" s="999"/>
      <c r="E76" s="1000" t="s">
        <v>1592</v>
      </c>
      <c r="F76" s="1000" t="s">
        <v>1593</v>
      </c>
      <c r="G76" s="1001" t="s">
        <v>1594</v>
      </c>
    </row>
    <row r="77" spans="1:10">
      <c r="A77" s="1002" t="s">
        <v>1846</v>
      </c>
      <c r="B77" s="1003" t="s">
        <v>1595</v>
      </c>
      <c r="C77" s="1004" t="s">
        <v>1596</v>
      </c>
      <c r="D77" s="1005" t="s">
        <v>1597</v>
      </c>
      <c r="E77" s="1005" t="s">
        <v>1598</v>
      </c>
      <c r="F77" s="1005" t="s">
        <v>1599</v>
      </c>
      <c r="G77" s="1006" t="s">
        <v>1600</v>
      </c>
    </row>
    <row r="78" spans="1:10">
      <c r="A78" s="1007"/>
      <c r="B78" s="1008" t="s">
        <v>3230</v>
      </c>
      <c r="C78" s="1009" t="s">
        <v>3231</v>
      </c>
      <c r="D78" s="1008" t="s">
        <v>3232</v>
      </c>
      <c r="E78" s="1008" t="s">
        <v>3233</v>
      </c>
      <c r="F78" s="1008" t="s">
        <v>2512</v>
      </c>
      <c r="G78" s="1010" t="s">
        <v>2513</v>
      </c>
    </row>
    <row r="79" spans="1:10">
      <c r="A79" s="996">
        <v>1</v>
      </c>
      <c r="B79" s="999"/>
      <c r="C79" s="1011"/>
      <c r="D79" s="1012"/>
      <c r="E79" s="1011"/>
      <c r="F79" s="1013" t="str">
        <f t="shared" ref="F79:F133" si="2">IF(ISERR(C79/E79*1000),"  ",C79/E79*1000)</f>
        <v xml:space="preserve">  </v>
      </c>
      <c r="G79" s="1014" t="str">
        <f t="shared" ref="G79:G133" si="3">IF(ISERR(D79/C79/1000),"  ",D79/C79/1000)</f>
        <v xml:space="preserve">  </v>
      </c>
    </row>
    <row r="80" spans="1:10">
      <c r="A80" s="1002">
        <f t="shared" ref="A80:A102" si="4">A79+1</f>
        <v>2</v>
      </c>
      <c r="B80" s="977"/>
      <c r="C80" s="1015"/>
      <c r="D80" s="1015"/>
      <c r="E80" s="1015"/>
      <c r="F80" s="1013" t="str">
        <f t="shared" si="2"/>
        <v xml:space="preserve">  </v>
      </c>
      <c r="G80" s="1016" t="str">
        <f t="shared" si="3"/>
        <v xml:space="preserve">  </v>
      </c>
    </row>
    <row r="81" spans="1:7">
      <c r="A81" s="1002">
        <f t="shared" si="4"/>
        <v>3</v>
      </c>
      <c r="B81" s="977"/>
      <c r="C81" s="1015"/>
      <c r="D81" s="1015"/>
      <c r="E81" s="1015"/>
      <c r="F81" s="1013" t="str">
        <f t="shared" si="2"/>
        <v xml:space="preserve">  </v>
      </c>
      <c r="G81" s="1016" t="str">
        <f t="shared" si="3"/>
        <v xml:space="preserve">  </v>
      </c>
    </row>
    <row r="82" spans="1:7">
      <c r="A82" s="1002">
        <f t="shared" si="4"/>
        <v>4</v>
      </c>
      <c r="B82" s="977"/>
      <c r="C82" s="1015"/>
      <c r="D82" s="1015"/>
      <c r="E82" s="1015"/>
      <c r="F82" s="1013" t="str">
        <f t="shared" si="2"/>
        <v xml:space="preserve">  </v>
      </c>
      <c r="G82" s="1016" t="str">
        <f t="shared" si="3"/>
        <v xml:space="preserve">  </v>
      </c>
    </row>
    <row r="83" spans="1:7">
      <c r="A83" s="1002">
        <f t="shared" si="4"/>
        <v>5</v>
      </c>
      <c r="B83" s="977"/>
      <c r="C83" s="1015"/>
      <c r="D83" s="1015"/>
      <c r="E83" s="1015"/>
      <c r="F83" s="1013" t="str">
        <f t="shared" si="2"/>
        <v xml:space="preserve">  </v>
      </c>
      <c r="G83" s="1016" t="str">
        <f t="shared" si="3"/>
        <v xml:space="preserve">  </v>
      </c>
    </row>
    <row r="84" spans="1:7">
      <c r="A84" s="1002">
        <f t="shared" si="4"/>
        <v>6</v>
      </c>
      <c r="B84" s="977"/>
      <c r="C84" s="1015"/>
      <c r="D84" s="1015"/>
      <c r="E84" s="1015"/>
      <c r="F84" s="1013" t="str">
        <f t="shared" si="2"/>
        <v xml:space="preserve">  </v>
      </c>
      <c r="G84" s="1016" t="str">
        <f t="shared" si="3"/>
        <v xml:space="preserve">  </v>
      </c>
    </row>
    <row r="85" spans="1:7">
      <c r="A85" s="1002">
        <f t="shared" si="4"/>
        <v>7</v>
      </c>
      <c r="B85" s="977"/>
      <c r="C85" s="1015"/>
      <c r="D85" s="1015"/>
      <c r="E85" s="1015"/>
      <c r="F85" s="1013" t="str">
        <f t="shared" si="2"/>
        <v xml:space="preserve">  </v>
      </c>
      <c r="G85" s="1016" t="str">
        <f t="shared" si="3"/>
        <v xml:space="preserve">  </v>
      </c>
    </row>
    <row r="86" spans="1:7">
      <c r="A86" s="1002">
        <f t="shared" si="4"/>
        <v>8</v>
      </c>
      <c r="B86" s="977"/>
      <c r="C86" s="1015"/>
      <c r="D86" s="1015"/>
      <c r="E86" s="1015"/>
      <c r="F86" s="1013" t="str">
        <f t="shared" si="2"/>
        <v xml:space="preserve">  </v>
      </c>
      <c r="G86" s="1016" t="str">
        <f t="shared" si="3"/>
        <v xml:space="preserve">  </v>
      </c>
    </row>
    <row r="87" spans="1:7">
      <c r="A87" s="1002">
        <f t="shared" si="4"/>
        <v>9</v>
      </c>
      <c r="B87" s="977"/>
      <c r="C87" s="1015"/>
      <c r="D87" s="1015"/>
      <c r="E87" s="1015"/>
      <c r="F87" s="1013" t="str">
        <f t="shared" si="2"/>
        <v xml:space="preserve">  </v>
      </c>
      <c r="G87" s="1016" t="str">
        <f t="shared" si="3"/>
        <v xml:space="preserve">  </v>
      </c>
    </row>
    <row r="88" spans="1:7">
      <c r="A88" s="1002">
        <f t="shared" si="4"/>
        <v>10</v>
      </c>
      <c r="B88" s="977"/>
      <c r="C88" s="1015"/>
      <c r="D88" s="1015"/>
      <c r="E88" s="1015"/>
      <c r="F88" s="1013" t="str">
        <f t="shared" si="2"/>
        <v xml:space="preserve">  </v>
      </c>
      <c r="G88" s="1016" t="str">
        <f t="shared" si="3"/>
        <v xml:space="preserve">  </v>
      </c>
    </row>
    <row r="89" spans="1:7">
      <c r="A89" s="1002">
        <f t="shared" si="4"/>
        <v>11</v>
      </c>
      <c r="B89" s="977"/>
      <c r="C89" s="1015"/>
      <c r="D89" s="1015"/>
      <c r="E89" s="1015"/>
      <c r="F89" s="1013" t="str">
        <f t="shared" si="2"/>
        <v xml:space="preserve">  </v>
      </c>
      <c r="G89" s="1016" t="str">
        <f t="shared" si="3"/>
        <v xml:space="preserve">  </v>
      </c>
    </row>
    <row r="90" spans="1:7">
      <c r="A90" s="1002">
        <f t="shared" si="4"/>
        <v>12</v>
      </c>
      <c r="B90" s="977"/>
      <c r="C90" s="1015"/>
      <c r="D90" s="1015"/>
      <c r="E90" s="1015"/>
      <c r="F90" s="1013" t="str">
        <f t="shared" si="2"/>
        <v xml:space="preserve">  </v>
      </c>
      <c r="G90" s="1016" t="str">
        <f t="shared" si="3"/>
        <v xml:space="preserve">  </v>
      </c>
    </row>
    <row r="91" spans="1:7">
      <c r="A91" s="1002">
        <f t="shared" si="4"/>
        <v>13</v>
      </c>
      <c r="B91" s="977"/>
      <c r="C91" s="1015"/>
      <c r="D91" s="1015"/>
      <c r="E91" s="1015"/>
      <c r="F91" s="1013" t="str">
        <f t="shared" si="2"/>
        <v xml:space="preserve">  </v>
      </c>
      <c r="G91" s="1016" t="str">
        <f t="shared" si="3"/>
        <v xml:space="preserve">  </v>
      </c>
    </row>
    <row r="92" spans="1:7">
      <c r="A92" s="1002">
        <f t="shared" si="4"/>
        <v>14</v>
      </c>
      <c r="B92" s="977"/>
      <c r="C92" s="1015"/>
      <c r="D92" s="1015"/>
      <c r="E92" s="1015"/>
      <c r="F92" s="1013" t="str">
        <f t="shared" si="2"/>
        <v xml:space="preserve">  </v>
      </c>
      <c r="G92" s="1016" t="str">
        <f t="shared" si="3"/>
        <v xml:space="preserve">  </v>
      </c>
    </row>
    <row r="93" spans="1:7">
      <c r="A93" s="1002">
        <f t="shared" si="4"/>
        <v>15</v>
      </c>
      <c r="B93" s="977"/>
      <c r="C93" s="1015"/>
      <c r="D93" s="1015"/>
      <c r="E93" s="1015"/>
      <c r="F93" s="1013" t="str">
        <f t="shared" si="2"/>
        <v xml:space="preserve">  </v>
      </c>
      <c r="G93" s="1016" t="str">
        <f t="shared" si="3"/>
        <v xml:space="preserve">  </v>
      </c>
    </row>
    <row r="94" spans="1:7">
      <c r="A94" s="1002">
        <f t="shared" si="4"/>
        <v>16</v>
      </c>
      <c r="B94" s="977"/>
      <c r="C94" s="1015"/>
      <c r="D94" s="1015"/>
      <c r="E94" s="1015"/>
      <c r="F94" s="1013" t="str">
        <f t="shared" si="2"/>
        <v xml:space="preserve">  </v>
      </c>
      <c r="G94" s="1016" t="str">
        <f t="shared" si="3"/>
        <v xml:space="preserve">  </v>
      </c>
    </row>
    <row r="95" spans="1:7">
      <c r="A95" s="1002">
        <f t="shared" si="4"/>
        <v>17</v>
      </c>
      <c r="B95" s="977"/>
      <c r="C95" s="1015"/>
      <c r="D95" s="1015"/>
      <c r="E95" s="1015"/>
      <c r="F95" s="1013" t="str">
        <f t="shared" si="2"/>
        <v xml:space="preserve">  </v>
      </c>
      <c r="G95" s="1016" t="str">
        <f t="shared" si="3"/>
        <v xml:space="preserve">  </v>
      </c>
    </row>
    <row r="96" spans="1:7">
      <c r="A96" s="1002">
        <f t="shared" si="4"/>
        <v>18</v>
      </c>
      <c r="B96" s="977"/>
      <c r="C96" s="1015"/>
      <c r="D96" s="1015"/>
      <c r="E96" s="1015"/>
      <c r="F96" s="1013" t="str">
        <f t="shared" si="2"/>
        <v xml:space="preserve">  </v>
      </c>
      <c r="G96" s="1016" t="str">
        <f t="shared" si="3"/>
        <v xml:space="preserve">  </v>
      </c>
    </row>
    <row r="97" spans="1:7">
      <c r="A97" s="1002">
        <f t="shared" si="4"/>
        <v>19</v>
      </c>
      <c r="B97" s="977"/>
      <c r="C97" s="1015"/>
      <c r="D97" s="1015"/>
      <c r="E97" s="1015"/>
      <c r="F97" s="1013" t="str">
        <f t="shared" si="2"/>
        <v xml:space="preserve">  </v>
      </c>
      <c r="G97" s="1016" t="str">
        <f t="shared" si="3"/>
        <v xml:space="preserve">  </v>
      </c>
    </row>
    <row r="98" spans="1:7">
      <c r="A98" s="1002">
        <f t="shared" si="4"/>
        <v>20</v>
      </c>
      <c r="B98" s="977"/>
      <c r="C98" s="1015"/>
      <c r="D98" s="1015"/>
      <c r="E98" s="1015"/>
      <c r="F98" s="1013" t="str">
        <f t="shared" si="2"/>
        <v xml:space="preserve">  </v>
      </c>
      <c r="G98" s="1016" t="str">
        <f t="shared" si="3"/>
        <v xml:space="preserve">  </v>
      </c>
    </row>
    <row r="99" spans="1:7">
      <c r="A99" s="1002">
        <f t="shared" si="4"/>
        <v>21</v>
      </c>
      <c r="B99" s="977"/>
      <c r="C99" s="1015"/>
      <c r="D99" s="1015"/>
      <c r="E99" s="1015"/>
      <c r="F99" s="1013" t="str">
        <f t="shared" si="2"/>
        <v xml:space="preserve">  </v>
      </c>
      <c r="G99" s="1016" t="str">
        <f t="shared" si="3"/>
        <v xml:space="preserve">  </v>
      </c>
    </row>
    <row r="100" spans="1:7">
      <c r="A100" s="1002">
        <f t="shared" si="4"/>
        <v>22</v>
      </c>
      <c r="B100" s="977"/>
      <c r="C100" s="1015"/>
      <c r="D100" s="1015"/>
      <c r="E100" s="1015"/>
      <c r="F100" s="1013" t="str">
        <f t="shared" si="2"/>
        <v xml:space="preserve">  </v>
      </c>
      <c r="G100" s="1016" t="str">
        <f t="shared" si="3"/>
        <v xml:space="preserve">  </v>
      </c>
    </row>
    <row r="101" spans="1:7">
      <c r="A101" s="1002">
        <f t="shared" si="4"/>
        <v>23</v>
      </c>
      <c r="B101" s="977"/>
      <c r="C101" s="1015"/>
      <c r="D101" s="1015"/>
      <c r="E101" s="1015"/>
      <c r="F101" s="1013" t="str">
        <f t="shared" si="2"/>
        <v xml:space="preserve">  </v>
      </c>
      <c r="G101" s="1016" t="str">
        <f t="shared" si="3"/>
        <v xml:space="preserve">  </v>
      </c>
    </row>
    <row r="102" spans="1:7">
      <c r="A102" s="1002">
        <f t="shared" si="4"/>
        <v>24</v>
      </c>
      <c r="B102" s="977"/>
      <c r="C102" s="1015"/>
      <c r="D102" s="1015"/>
      <c r="E102" s="1015"/>
      <c r="F102" s="1013" t="str">
        <f t="shared" si="2"/>
        <v xml:space="preserve">  </v>
      </c>
      <c r="G102" s="1016" t="str">
        <f t="shared" si="3"/>
        <v xml:space="preserve">  </v>
      </c>
    </row>
    <row r="103" spans="1:7">
      <c r="A103" s="1002">
        <v>25</v>
      </c>
      <c r="B103" s="977"/>
      <c r="C103" s="1015"/>
      <c r="D103" s="1015"/>
      <c r="E103" s="1015"/>
      <c r="F103" s="1013" t="str">
        <f t="shared" si="2"/>
        <v xml:space="preserve">  </v>
      </c>
      <c r="G103" s="1016" t="str">
        <f t="shared" si="3"/>
        <v xml:space="preserve">  </v>
      </c>
    </row>
    <row r="104" spans="1:7">
      <c r="A104" s="1002">
        <v>26</v>
      </c>
      <c r="B104" s="977"/>
      <c r="C104" s="1015"/>
      <c r="D104" s="1015"/>
      <c r="E104" s="1015"/>
      <c r="F104" s="1013" t="str">
        <f t="shared" si="2"/>
        <v xml:space="preserve">  </v>
      </c>
      <c r="G104" s="1016" t="str">
        <f t="shared" si="3"/>
        <v xml:space="preserve">  </v>
      </c>
    </row>
    <row r="105" spans="1:7">
      <c r="A105" s="1002">
        <v>27</v>
      </c>
      <c r="B105" s="977"/>
      <c r="C105" s="1015"/>
      <c r="D105" s="1015"/>
      <c r="E105" s="1015"/>
      <c r="F105" s="1013" t="str">
        <f t="shared" si="2"/>
        <v xml:space="preserve">  </v>
      </c>
      <c r="G105" s="1016" t="str">
        <f t="shared" si="3"/>
        <v xml:space="preserve">  </v>
      </c>
    </row>
    <row r="106" spans="1:7">
      <c r="A106" s="1002">
        <v>28</v>
      </c>
      <c r="B106" s="977"/>
      <c r="C106" s="1015"/>
      <c r="D106" s="1015"/>
      <c r="E106" s="1015"/>
      <c r="F106" s="1013" t="str">
        <f t="shared" si="2"/>
        <v xml:space="preserve">  </v>
      </c>
      <c r="G106" s="1016" t="str">
        <f t="shared" si="3"/>
        <v xml:space="preserve">  </v>
      </c>
    </row>
    <row r="107" spans="1:7">
      <c r="A107" s="1002">
        <v>29</v>
      </c>
      <c r="B107" s="977"/>
      <c r="C107" s="1015"/>
      <c r="D107" s="1015"/>
      <c r="E107" s="1015"/>
      <c r="F107" s="1013" t="str">
        <f t="shared" si="2"/>
        <v xml:space="preserve">  </v>
      </c>
      <c r="G107" s="1016" t="str">
        <f t="shared" si="3"/>
        <v xml:space="preserve">  </v>
      </c>
    </row>
    <row r="108" spans="1:7">
      <c r="A108" s="1002">
        <v>30</v>
      </c>
      <c r="B108" s="977"/>
      <c r="C108" s="1015"/>
      <c r="D108" s="1015"/>
      <c r="E108" s="1015"/>
      <c r="F108" s="1013" t="str">
        <f t="shared" si="2"/>
        <v xml:space="preserve">  </v>
      </c>
      <c r="G108" s="1016" t="str">
        <f t="shared" si="3"/>
        <v xml:space="preserve">  </v>
      </c>
    </row>
    <row r="109" spans="1:7">
      <c r="A109" s="1002">
        <v>31</v>
      </c>
      <c r="B109" s="977"/>
      <c r="C109" s="1015"/>
      <c r="D109" s="1015"/>
      <c r="E109" s="1015"/>
      <c r="F109" s="1013" t="str">
        <f t="shared" si="2"/>
        <v xml:space="preserve">  </v>
      </c>
      <c r="G109" s="1016" t="str">
        <f t="shared" si="3"/>
        <v xml:space="preserve">  </v>
      </c>
    </row>
    <row r="110" spans="1:7">
      <c r="A110" s="1002">
        <v>32</v>
      </c>
      <c r="B110" s="977"/>
      <c r="C110" s="1015"/>
      <c r="D110" s="1015"/>
      <c r="E110" s="1015"/>
      <c r="F110" s="1013" t="str">
        <f t="shared" si="2"/>
        <v xml:space="preserve">  </v>
      </c>
      <c r="G110" s="1016" t="str">
        <f t="shared" si="3"/>
        <v xml:space="preserve">  </v>
      </c>
    </row>
    <row r="111" spans="1:7">
      <c r="A111" s="1002">
        <v>33</v>
      </c>
      <c r="B111" s="977"/>
      <c r="C111" s="1015"/>
      <c r="D111" s="1015"/>
      <c r="E111" s="1015"/>
      <c r="F111" s="1013" t="str">
        <f t="shared" si="2"/>
        <v xml:space="preserve">  </v>
      </c>
      <c r="G111" s="1016" t="str">
        <f t="shared" si="3"/>
        <v xml:space="preserve">  </v>
      </c>
    </row>
    <row r="112" spans="1:7">
      <c r="A112" s="1002">
        <v>34</v>
      </c>
      <c r="B112" s="977"/>
      <c r="C112" s="1015"/>
      <c r="D112" s="1015"/>
      <c r="E112" s="1015"/>
      <c r="F112" s="1013" t="str">
        <f t="shared" si="2"/>
        <v xml:space="preserve">  </v>
      </c>
      <c r="G112" s="1016" t="str">
        <f t="shared" si="3"/>
        <v xml:space="preserve">  </v>
      </c>
    </row>
    <row r="113" spans="1:7">
      <c r="A113" s="1002">
        <v>35</v>
      </c>
      <c r="B113" s="977"/>
      <c r="C113" s="1015"/>
      <c r="D113" s="1015"/>
      <c r="E113" s="1015"/>
      <c r="F113" s="1013" t="str">
        <f t="shared" si="2"/>
        <v xml:space="preserve">  </v>
      </c>
      <c r="G113" s="1016" t="str">
        <f t="shared" si="3"/>
        <v xml:space="preserve">  </v>
      </c>
    </row>
    <row r="114" spans="1:7">
      <c r="A114" s="1002">
        <v>36</v>
      </c>
      <c r="B114" s="977"/>
      <c r="C114" s="1015"/>
      <c r="D114" s="1015"/>
      <c r="E114" s="1015"/>
      <c r="F114" s="1013" t="str">
        <f t="shared" si="2"/>
        <v xml:space="preserve">  </v>
      </c>
      <c r="G114" s="1016" t="str">
        <f t="shared" si="3"/>
        <v xml:space="preserve">  </v>
      </c>
    </row>
    <row r="115" spans="1:7">
      <c r="A115" s="1002">
        <v>37</v>
      </c>
      <c r="B115" s="977"/>
      <c r="C115" s="1015"/>
      <c r="D115" s="1015"/>
      <c r="E115" s="1015"/>
      <c r="F115" s="1013" t="str">
        <f t="shared" si="2"/>
        <v xml:space="preserve">  </v>
      </c>
      <c r="G115" s="1016" t="str">
        <f t="shared" si="3"/>
        <v xml:space="preserve">  </v>
      </c>
    </row>
    <row r="116" spans="1:7">
      <c r="A116" s="1002">
        <v>38</v>
      </c>
      <c r="B116" s="977"/>
      <c r="C116" s="1015"/>
      <c r="D116" s="1015"/>
      <c r="E116" s="1015"/>
      <c r="F116" s="1013" t="str">
        <f t="shared" si="2"/>
        <v xml:space="preserve">  </v>
      </c>
      <c r="G116" s="1016" t="str">
        <f t="shared" si="3"/>
        <v xml:space="preserve">  </v>
      </c>
    </row>
    <row r="117" spans="1:7">
      <c r="A117" s="1002">
        <v>39</v>
      </c>
      <c r="B117" s="977"/>
      <c r="C117" s="1015"/>
      <c r="D117" s="1015"/>
      <c r="E117" s="1015"/>
      <c r="F117" s="1013" t="str">
        <f t="shared" si="2"/>
        <v xml:space="preserve">  </v>
      </c>
      <c r="G117" s="1016" t="str">
        <f t="shared" si="3"/>
        <v xml:space="preserve">  </v>
      </c>
    </row>
    <row r="118" spans="1:7">
      <c r="A118" s="1002">
        <v>40</v>
      </c>
      <c r="B118" s="977"/>
      <c r="C118" s="1015"/>
      <c r="D118" s="1015"/>
      <c r="E118" s="1015"/>
      <c r="F118" s="1013" t="str">
        <f t="shared" si="2"/>
        <v xml:space="preserve">  </v>
      </c>
      <c r="G118" s="1016" t="str">
        <f t="shared" si="3"/>
        <v xml:space="preserve">  </v>
      </c>
    </row>
    <row r="119" spans="1:7">
      <c r="A119" s="1002">
        <v>41</v>
      </c>
      <c r="B119" s="977"/>
      <c r="C119" s="1015"/>
      <c r="D119" s="1015"/>
      <c r="E119" s="1015"/>
      <c r="F119" s="1013" t="str">
        <f t="shared" si="2"/>
        <v xml:space="preserve">  </v>
      </c>
      <c r="G119" s="1016" t="str">
        <f t="shared" si="3"/>
        <v xml:space="preserve">  </v>
      </c>
    </row>
    <row r="120" spans="1:7">
      <c r="A120" s="1002">
        <f t="shared" ref="A120:A133" si="5">A119+1</f>
        <v>42</v>
      </c>
      <c r="B120" s="977"/>
      <c r="C120" s="1015"/>
      <c r="D120" s="1015"/>
      <c r="E120" s="1015"/>
      <c r="F120" s="1013" t="str">
        <f t="shared" si="2"/>
        <v xml:space="preserve">  </v>
      </c>
      <c r="G120" s="1016" t="str">
        <f t="shared" si="3"/>
        <v xml:space="preserve">  </v>
      </c>
    </row>
    <row r="121" spans="1:7">
      <c r="A121" s="1002">
        <f t="shared" si="5"/>
        <v>43</v>
      </c>
      <c r="B121" s="977"/>
      <c r="C121" s="1015"/>
      <c r="D121" s="1015"/>
      <c r="E121" s="1015"/>
      <c r="F121" s="1013" t="str">
        <f t="shared" si="2"/>
        <v xml:space="preserve">  </v>
      </c>
      <c r="G121" s="1016" t="str">
        <f t="shared" si="3"/>
        <v xml:space="preserve">  </v>
      </c>
    </row>
    <row r="122" spans="1:7">
      <c r="A122" s="1002">
        <f t="shared" si="5"/>
        <v>44</v>
      </c>
      <c r="B122" s="977"/>
      <c r="C122" s="1015"/>
      <c r="D122" s="1015"/>
      <c r="E122" s="1015"/>
      <c r="F122" s="1013" t="str">
        <f t="shared" si="2"/>
        <v xml:space="preserve">  </v>
      </c>
      <c r="G122" s="1016" t="str">
        <f t="shared" si="3"/>
        <v xml:space="preserve">  </v>
      </c>
    </row>
    <row r="123" spans="1:7">
      <c r="A123" s="1002">
        <f t="shared" si="5"/>
        <v>45</v>
      </c>
      <c r="B123" s="977"/>
      <c r="C123" s="1015"/>
      <c r="D123" s="1015"/>
      <c r="E123" s="1015"/>
      <c r="F123" s="1013" t="str">
        <f t="shared" si="2"/>
        <v xml:space="preserve">  </v>
      </c>
      <c r="G123" s="1016" t="str">
        <f t="shared" si="3"/>
        <v xml:space="preserve">  </v>
      </c>
    </row>
    <row r="124" spans="1:7">
      <c r="A124" s="1002">
        <f t="shared" si="5"/>
        <v>46</v>
      </c>
      <c r="B124" s="977"/>
      <c r="C124" s="1015"/>
      <c r="D124" s="1015"/>
      <c r="E124" s="1015"/>
      <c r="F124" s="1013" t="str">
        <f t="shared" si="2"/>
        <v xml:space="preserve">  </v>
      </c>
      <c r="G124" s="1016" t="str">
        <f t="shared" si="3"/>
        <v xml:space="preserve">  </v>
      </c>
    </row>
    <row r="125" spans="1:7">
      <c r="A125" s="1002">
        <f t="shared" si="5"/>
        <v>47</v>
      </c>
      <c r="B125" s="977"/>
      <c r="C125" s="1015"/>
      <c r="D125" s="1015"/>
      <c r="E125" s="1015"/>
      <c r="F125" s="1013" t="str">
        <f t="shared" si="2"/>
        <v xml:space="preserve">  </v>
      </c>
      <c r="G125" s="1016" t="str">
        <f t="shared" si="3"/>
        <v xml:space="preserve">  </v>
      </c>
    </row>
    <row r="126" spans="1:7">
      <c r="A126" s="1002">
        <f t="shared" si="5"/>
        <v>48</v>
      </c>
      <c r="B126" s="977"/>
      <c r="C126" s="1015"/>
      <c r="D126" s="1015"/>
      <c r="E126" s="1015"/>
      <c r="F126" s="1013" t="str">
        <f t="shared" si="2"/>
        <v xml:space="preserve">  </v>
      </c>
      <c r="G126" s="1016" t="str">
        <f t="shared" si="3"/>
        <v xml:space="preserve">  </v>
      </c>
    </row>
    <row r="127" spans="1:7">
      <c r="A127" s="1002">
        <f t="shared" si="5"/>
        <v>49</v>
      </c>
      <c r="B127" s="977"/>
      <c r="C127" s="1015"/>
      <c r="D127" s="1015"/>
      <c r="E127" s="1015"/>
      <c r="F127" s="1013" t="str">
        <f t="shared" si="2"/>
        <v xml:space="preserve">  </v>
      </c>
      <c r="G127" s="1016" t="str">
        <f t="shared" si="3"/>
        <v xml:space="preserve">  </v>
      </c>
    </row>
    <row r="128" spans="1:7">
      <c r="A128" s="1002">
        <f t="shared" si="5"/>
        <v>50</v>
      </c>
      <c r="B128" s="977"/>
      <c r="C128" s="1015"/>
      <c r="D128" s="1015"/>
      <c r="E128" s="1015"/>
      <c r="F128" s="1013" t="str">
        <f t="shared" si="2"/>
        <v xml:space="preserve">  </v>
      </c>
      <c r="G128" s="1016" t="str">
        <f t="shared" si="3"/>
        <v xml:space="preserve">  </v>
      </c>
    </row>
    <row r="129" spans="1:7">
      <c r="A129" s="1002">
        <f t="shared" si="5"/>
        <v>51</v>
      </c>
      <c r="B129" s="977"/>
      <c r="C129" s="1015"/>
      <c r="D129" s="1015"/>
      <c r="E129" s="1015"/>
      <c r="F129" s="1013" t="str">
        <f t="shared" si="2"/>
        <v xml:space="preserve">  </v>
      </c>
      <c r="G129" s="1016" t="str">
        <f t="shared" si="3"/>
        <v xml:space="preserve">  </v>
      </c>
    </row>
    <row r="130" spans="1:7">
      <c r="A130" s="1002">
        <f t="shared" si="5"/>
        <v>52</v>
      </c>
      <c r="B130" s="977"/>
      <c r="C130" s="1015"/>
      <c r="D130" s="1015"/>
      <c r="E130" s="1015"/>
      <c r="F130" s="1013" t="str">
        <f t="shared" si="2"/>
        <v xml:space="preserve">  </v>
      </c>
      <c r="G130" s="1016" t="str">
        <f t="shared" si="3"/>
        <v xml:space="preserve">  </v>
      </c>
    </row>
    <row r="131" spans="1:7">
      <c r="A131" s="1002">
        <f t="shared" si="5"/>
        <v>53</v>
      </c>
      <c r="B131" s="977"/>
      <c r="C131" s="1015"/>
      <c r="D131" s="1015"/>
      <c r="E131" s="1015"/>
      <c r="F131" s="1013" t="str">
        <f t="shared" si="2"/>
        <v xml:space="preserve">  </v>
      </c>
      <c r="G131" s="1016" t="str">
        <f t="shared" si="3"/>
        <v xml:space="preserve">  </v>
      </c>
    </row>
    <row r="132" spans="1:7">
      <c r="A132" s="1002">
        <f t="shared" si="5"/>
        <v>54</v>
      </c>
      <c r="B132" s="989"/>
      <c r="C132" s="1019"/>
      <c r="D132" s="1019"/>
      <c r="E132" s="1019"/>
      <c r="F132" s="1013" t="str">
        <f t="shared" si="2"/>
        <v xml:space="preserve">  </v>
      </c>
      <c r="G132" s="1016" t="str">
        <f t="shared" si="3"/>
        <v xml:space="preserve">  </v>
      </c>
    </row>
    <row r="133" spans="1:7" ht="15.75" thickBot="1">
      <c r="A133" s="1035">
        <f t="shared" si="5"/>
        <v>55</v>
      </c>
      <c r="B133" s="1036" t="s">
        <v>1601</v>
      </c>
      <c r="C133" s="1037">
        <f>SUM(C79:C132)</f>
        <v>0</v>
      </c>
      <c r="D133" s="1038">
        <f>SUM(D79:D132)</f>
        <v>0</v>
      </c>
      <c r="E133" s="1026">
        <f>SUM(E79:E132)</f>
        <v>0</v>
      </c>
      <c r="F133" s="1026" t="str">
        <f t="shared" si="2"/>
        <v xml:space="preserve">  </v>
      </c>
      <c r="G133" s="1027" t="str">
        <f t="shared" si="3"/>
        <v xml:space="preserve">  </v>
      </c>
    </row>
    <row r="135" spans="1:7">
      <c r="A135" s="978" t="s">
        <v>1606</v>
      </c>
      <c r="B135" s="978"/>
      <c r="C135" s="978"/>
      <c r="D135" s="978"/>
      <c r="E135" s="978"/>
      <c r="F135" s="978"/>
      <c r="G135" s="978"/>
    </row>
  </sheetData>
  <mergeCells count="9">
    <mergeCell ref="B17:D17"/>
    <mergeCell ref="B5:D5"/>
    <mergeCell ref="B6:D6"/>
    <mergeCell ref="B7:D7"/>
    <mergeCell ref="B8:D8"/>
    <mergeCell ref="B10:D10"/>
    <mergeCell ref="B14:D14"/>
    <mergeCell ref="B15:D15"/>
    <mergeCell ref="B16:D16"/>
  </mergeCells>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6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pageSetUpPr fitToPage="1"/>
  </sheetPr>
  <dimension ref="A1:D68"/>
  <sheetViews>
    <sheetView defaultGridColor="0" view="pageBreakPreview" colorId="22" zoomScale="60" zoomScaleNormal="85" workbookViewId="0">
      <selection activeCell="B41" sqref="B41:D41"/>
    </sheetView>
  </sheetViews>
  <sheetFormatPr defaultColWidth="9.6640625" defaultRowHeight="15"/>
  <cols>
    <col min="1" max="1" width="4.6640625" style="9" customWidth="1"/>
    <col min="2" max="2" width="7" style="9" customWidth="1"/>
    <col min="3" max="3" width="64.33203125" style="9" customWidth="1"/>
    <col min="4" max="4" width="9.44140625" style="9" customWidth="1"/>
    <col min="5" max="16384" width="9.6640625" style="9"/>
  </cols>
  <sheetData>
    <row r="1" spans="1:4" ht="22.15" customHeight="1" thickBot="1">
      <c r="A1" s="1596" t="s">
        <v>5930</v>
      </c>
      <c r="B1" s="1595"/>
      <c r="C1" s="1595"/>
      <c r="D1" s="1595"/>
    </row>
    <row r="2" spans="1:4">
      <c r="A2" s="860"/>
      <c r="B2" s="20"/>
      <c r="C2" s="20"/>
      <c r="D2" s="21"/>
    </row>
    <row r="3" spans="1:4" ht="15" customHeight="1">
      <c r="A3" s="22" t="s">
        <v>1904</v>
      </c>
      <c r="B3" s="19" t="s">
        <v>1904</v>
      </c>
      <c r="C3" s="19" t="s">
        <v>1904</v>
      </c>
      <c r="D3" s="23"/>
    </row>
    <row r="4" spans="1:4" ht="15" customHeight="1">
      <c r="A4" s="24" t="s">
        <v>1905</v>
      </c>
      <c r="B4" s="18"/>
      <c r="C4" s="18"/>
      <c r="D4" s="25"/>
    </row>
    <row r="5" spans="1:4">
      <c r="A5" s="22"/>
      <c r="B5" s="19"/>
      <c r="C5" s="19"/>
      <c r="D5" s="23"/>
    </row>
    <row r="6" spans="1:4">
      <c r="A6" s="22"/>
      <c r="B6" s="19"/>
      <c r="C6" s="19"/>
      <c r="D6" s="23"/>
    </row>
    <row r="7" spans="1:4">
      <c r="A7" s="22"/>
      <c r="B7" s="19"/>
      <c r="C7" s="19"/>
      <c r="D7" s="23"/>
    </row>
    <row r="8" spans="1:4">
      <c r="A8" s="859" t="s">
        <v>3799</v>
      </c>
      <c r="B8" s="2547" t="s">
        <v>1447</v>
      </c>
      <c r="C8" s="2547"/>
      <c r="D8" s="2548"/>
    </row>
    <row r="9" spans="1:4">
      <c r="A9" s="22"/>
      <c r="B9" s="2545" t="s">
        <v>2912</v>
      </c>
      <c r="C9" s="2545"/>
      <c r="D9" s="2546"/>
    </row>
    <row r="10" spans="1:4">
      <c r="A10" s="22"/>
      <c r="B10" s="2545" t="s">
        <v>2911</v>
      </c>
      <c r="C10" s="2545"/>
      <c r="D10" s="2546"/>
    </row>
    <row r="11" spans="1:4">
      <c r="A11" s="22"/>
      <c r="B11"/>
      <c r="C11"/>
      <c r="D11" s="861"/>
    </row>
    <row r="12" spans="1:4">
      <c r="A12" s="859" t="s">
        <v>3800</v>
      </c>
      <c r="B12" s="858" t="s">
        <v>1448</v>
      </c>
      <c r="C12" s="18"/>
      <c r="D12" s="23"/>
    </row>
    <row r="13" spans="1:4">
      <c r="A13" s="22"/>
      <c r="B13" s="2545" t="s">
        <v>2913</v>
      </c>
      <c r="C13" s="2545"/>
      <c r="D13" s="2546"/>
    </row>
    <row r="14" spans="1:4">
      <c r="A14" s="22"/>
      <c r="B14" s="2545" t="s">
        <v>2914</v>
      </c>
      <c r="C14" s="2545"/>
      <c r="D14" s="2546"/>
    </row>
    <row r="15" spans="1:4">
      <c r="A15" s="22"/>
      <c r="B15" s="2545" t="s">
        <v>2915</v>
      </c>
      <c r="C15" s="2545"/>
      <c r="D15" s="2546"/>
    </row>
    <row r="16" spans="1:4">
      <c r="A16" s="22"/>
      <c r="B16" s="18"/>
      <c r="C16" s="18"/>
      <c r="D16" s="23"/>
    </row>
    <row r="17" spans="1:4">
      <c r="A17" s="859" t="s">
        <v>3801</v>
      </c>
      <c r="B17" s="2545" t="s">
        <v>1446</v>
      </c>
      <c r="C17" s="2545"/>
      <c r="D17" s="2546"/>
    </row>
    <row r="18" spans="1:4">
      <c r="A18" s="22"/>
      <c r="B18" s="2545" t="s">
        <v>1906</v>
      </c>
      <c r="C18" s="2545"/>
      <c r="D18" s="2546"/>
    </row>
    <row r="19" spans="1:4">
      <c r="A19" s="22"/>
      <c r="B19" s="2545" t="s">
        <v>1907</v>
      </c>
      <c r="C19" s="2545"/>
      <c r="D19" s="2546"/>
    </row>
    <row r="20" spans="1:4">
      <c r="A20" s="22"/>
      <c r="B20" s="18"/>
      <c r="C20" s="18"/>
      <c r="D20" s="23"/>
    </row>
    <row r="21" spans="1:4">
      <c r="A21" s="859" t="s">
        <v>3802</v>
      </c>
      <c r="B21" s="2545" t="s">
        <v>1449</v>
      </c>
      <c r="C21" s="2545"/>
      <c r="D21" s="2546"/>
    </row>
    <row r="22" spans="1:4">
      <c r="A22" s="22"/>
      <c r="B22" s="2545" t="s">
        <v>1908</v>
      </c>
      <c r="C22" s="2545"/>
      <c r="D22" s="2546"/>
    </row>
    <row r="23" spans="1:4">
      <c r="A23" s="22"/>
      <c r="B23" s="2545" t="s">
        <v>1450</v>
      </c>
      <c r="C23" s="2545"/>
      <c r="D23" s="2546"/>
    </row>
    <row r="24" spans="1:4">
      <c r="A24" s="22"/>
      <c r="B24" s="2545" t="s">
        <v>1451</v>
      </c>
      <c r="C24" s="2545"/>
      <c r="D24" s="2546"/>
    </row>
    <row r="25" spans="1:4">
      <c r="A25" s="22"/>
      <c r="B25" s="2545" t="s">
        <v>1452</v>
      </c>
      <c r="C25" s="2545"/>
      <c r="D25" s="2546"/>
    </row>
    <row r="26" spans="1:4">
      <c r="A26" s="22"/>
      <c r="B26" s="2545" t="s">
        <v>4104</v>
      </c>
      <c r="C26" s="2545"/>
      <c r="D26" s="2546"/>
    </row>
    <row r="27" spans="1:4">
      <c r="A27" s="22"/>
      <c r="B27" s="18"/>
      <c r="C27" s="18"/>
      <c r="D27" s="23"/>
    </row>
    <row r="28" spans="1:4">
      <c r="A28" s="859" t="s">
        <v>3803</v>
      </c>
      <c r="B28" s="2545" t="s">
        <v>4105</v>
      </c>
      <c r="C28" s="2545"/>
      <c r="D28" s="2546"/>
    </row>
    <row r="29" spans="1:4">
      <c r="A29" s="22"/>
      <c r="B29" s="2545" t="s">
        <v>4106</v>
      </c>
      <c r="C29" s="2545"/>
      <c r="D29" s="2546"/>
    </row>
    <row r="30" spans="1:4">
      <c r="A30" s="22"/>
      <c r="B30" s="2545" t="s">
        <v>4107</v>
      </c>
      <c r="C30" s="2545"/>
      <c r="D30" s="2546"/>
    </row>
    <row r="31" spans="1:4">
      <c r="A31" s="22"/>
      <c r="B31" s="18"/>
      <c r="C31" s="18"/>
      <c r="D31" s="23"/>
    </row>
    <row r="32" spans="1:4">
      <c r="A32" s="859" t="s">
        <v>3804</v>
      </c>
      <c r="B32" s="858" t="s">
        <v>4108</v>
      </c>
      <c r="C32" s="18"/>
      <c r="D32" s="23"/>
    </row>
    <row r="33" spans="1:4">
      <c r="A33" s="22"/>
      <c r="B33" s="2545" t="s">
        <v>4109</v>
      </c>
      <c r="C33" s="2545"/>
      <c r="D33" s="2546"/>
    </row>
    <row r="34" spans="1:4">
      <c r="A34" s="22"/>
      <c r="B34" s="2545" t="s">
        <v>1909</v>
      </c>
      <c r="C34" s="2545"/>
      <c r="D34" s="2546"/>
    </row>
    <row r="35" spans="1:4">
      <c r="A35" s="22"/>
      <c r="B35" s="18"/>
      <c r="C35" s="18"/>
      <c r="D35" s="23"/>
    </row>
    <row r="36" spans="1:4">
      <c r="A36" s="859" t="s">
        <v>3805</v>
      </c>
      <c r="B36" s="2545" t="s">
        <v>4110</v>
      </c>
      <c r="C36" s="2545"/>
      <c r="D36" s="2546"/>
    </row>
    <row r="37" spans="1:4">
      <c r="A37" s="22"/>
      <c r="B37" s="2545" t="s">
        <v>4111</v>
      </c>
      <c r="C37" s="2545"/>
      <c r="D37" s="2546"/>
    </row>
    <row r="38" spans="1:4">
      <c r="A38" s="22"/>
      <c r="B38" s="2545" t="s">
        <v>4112</v>
      </c>
      <c r="C38" s="2545"/>
      <c r="D38" s="2546"/>
    </row>
    <row r="39" spans="1:4">
      <c r="A39" s="22"/>
      <c r="B39" s="2545" t="s">
        <v>4113</v>
      </c>
      <c r="C39" s="2545"/>
      <c r="D39" s="2546"/>
    </row>
    <row r="40" spans="1:4">
      <c r="A40" s="22"/>
      <c r="B40" s="18"/>
      <c r="C40" s="18"/>
      <c r="D40" s="23"/>
    </row>
    <row r="41" spans="1:4">
      <c r="A41" s="859" t="s">
        <v>3806</v>
      </c>
      <c r="B41" s="2545" t="s">
        <v>4114</v>
      </c>
      <c r="C41" s="2545"/>
      <c r="D41" s="2546"/>
    </row>
    <row r="42" spans="1:4">
      <c r="A42" s="22"/>
      <c r="B42" s="2545" t="s">
        <v>1910</v>
      </c>
      <c r="C42" s="2545"/>
      <c r="D42" s="2546"/>
    </row>
    <row r="43" spans="1:4">
      <c r="A43" s="22"/>
      <c r="B43" s="2545" t="s">
        <v>1911</v>
      </c>
      <c r="C43" s="2545"/>
      <c r="D43" s="2546"/>
    </row>
    <row r="44" spans="1:4">
      <c r="A44" s="22"/>
      <c r="B44" s="18"/>
      <c r="C44" s="18"/>
      <c r="D44" s="23"/>
    </row>
    <row r="45" spans="1:4">
      <c r="A45" s="859" t="s">
        <v>3807</v>
      </c>
      <c r="B45" s="2545" t="s">
        <v>3796</v>
      </c>
      <c r="C45" s="2545"/>
      <c r="D45" s="2546"/>
    </row>
    <row r="46" spans="1:4">
      <c r="A46" s="22"/>
      <c r="B46" s="2545" t="s">
        <v>3797</v>
      </c>
      <c r="C46" s="2545"/>
      <c r="D46" s="2546"/>
    </row>
    <row r="47" spans="1:4">
      <c r="A47" s="22"/>
      <c r="B47" s="18"/>
      <c r="C47" s="18"/>
      <c r="D47" s="23"/>
    </row>
    <row r="48" spans="1:4">
      <c r="A48" s="859" t="s">
        <v>3808</v>
      </c>
      <c r="B48" s="2545" t="s">
        <v>3798</v>
      </c>
      <c r="C48" s="2545"/>
      <c r="D48" s="2546"/>
    </row>
    <row r="49" spans="1:4">
      <c r="A49" s="22"/>
      <c r="B49" s="2545" t="s">
        <v>1912</v>
      </c>
      <c r="C49" s="2545"/>
      <c r="D49" s="2546"/>
    </row>
    <row r="50" spans="1:4">
      <c r="A50" s="22"/>
      <c r="B50" s="2545" t="s">
        <v>1913</v>
      </c>
      <c r="C50" s="2545"/>
      <c r="D50" s="2546"/>
    </row>
    <row r="51" spans="1:4">
      <c r="A51" s="22"/>
      <c r="B51" s="18"/>
      <c r="C51" s="18"/>
      <c r="D51" s="23"/>
    </row>
    <row r="52" spans="1:4">
      <c r="A52" s="22"/>
      <c r="B52" s="19"/>
      <c r="C52" s="19"/>
      <c r="D52" s="23"/>
    </row>
    <row r="53" spans="1:4" ht="15.75" thickBot="1">
      <c r="A53" s="26"/>
      <c r="B53" s="27"/>
      <c r="C53" s="27"/>
      <c r="D53" s="28"/>
    </row>
    <row r="54" spans="1:4">
      <c r="A54" s="19"/>
      <c r="B54" s="19"/>
      <c r="C54" s="690" t="s">
        <v>1914</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2">
    <mergeCell ref="B8:D8"/>
    <mergeCell ref="B13:D13"/>
    <mergeCell ref="B9:D9"/>
    <mergeCell ref="B46:D46"/>
    <mergeCell ref="B25:D25"/>
    <mergeCell ref="B33:D33"/>
    <mergeCell ref="B36:D36"/>
    <mergeCell ref="B37:D37"/>
    <mergeCell ref="B45:D45"/>
    <mergeCell ref="B10:D10"/>
    <mergeCell ref="B14:D14"/>
    <mergeCell ref="B15:D15"/>
    <mergeCell ref="B26:D26"/>
    <mergeCell ref="B24:D24"/>
    <mergeCell ref="B22:D22"/>
    <mergeCell ref="B21:D21"/>
    <mergeCell ref="B23:D23"/>
    <mergeCell ref="B17:D17"/>
    <mergeCell ref="B18:D18"/>
    <mergeCell ref="B19:D19"/>
    <mergeCell ref="B50:D50"/>
    <mergeCell ref="B30:D30"/>
    <mergeCell ref="B28:D28"/>
    <mergeCell ref="B29:D29"/>
    <mergeCell ref="B38:D38"/>
    <mergeCell ref="B48:D48"/>
    <mergeCell ref="B41:D41"/>
    <mergeCell ref="B43:D43"/>
    <mergeCell ref="B34:D34"/>
    <mergeCell ref="B39:D39"/>
    <mergeCell ref="B49:D49"/>
    <mergeCell ref="B42:D42"/>
  </mergeCells>
  <printOptions horizontalCentered="1" verticalCentered="1"/>
  <pageMargins left="0.5" right="0.5" top="0" bottom="0" header="0.5" footer="0.5"/>
  <pageSetup scale="92"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0"/>
  <dimension ref="A1:O124"/>
  <sheetViews>
    <sheetView defaultGridColor="0" view="pageBreakPreview" colorId="22" zoomScale="60" zoomScaleNormal="85" workbookViewId="0">
      <selection activeCell="C41" sqref="C41"/>
    </sheetView>
  </sheetViews>
  <sheetFormatPr defaultColWidth="9.6640625" defaultRowHeight="15"/>
  <cols>
    <col min="1" max="1" width="4.6640625" customWidth="1"/>
    <col min="2" max="2" width="15.6640625" customWidth="1"/>
    <col min="3" max="3" width="17.6640625" customWidth="1"/>
    <col min="4" max="5" width="13.6640625" customWidth="1"/>
    <col min="6" max="6" width="18.44140625" customWidth="1"/>
    <col min="7" max="8" width="13.6640625" customWidth="1"/>
    <col min="9" max="9" width="31.5546875" customWidth="1"/>
    <col min="10" max="10" width="22.6640625" customWidth="1"/>
    <col min="11" max="11" width="14.6640625" customWidth="1"/>
    <col min="12" max="12" width="3.6640625" customWidth="1"/>
    <col min="13" max="13" width="14" customWidth="1"/>
    <col min="14" max="14" width="16.6640625" customWidth="1"/>
    <col min="15" max="15" width="5.6640625" customWidth="1"/>
    <col min="16" max="16" width="4.6640625" customWidth="1"/>
  </cols>
  <sheetData>
    <row r="1" spans="1:15">
      <c r="A1" s="29" t="s">
        <v>5587</v>
      </c>
      <c r="B1" s="65"/>
      <c r="C1" s="244"/>
      <c r="D1" s="65" t="s">
        <v>1433</v>
      </c>
      <c r="E1" s="244"/>
      <c r="F1" s="677" t="s">
        <v>1917</v>
      </c>
      <c r="G1" s="2712" t="s">
        <v>1918</v>
      </c>
      <c r="H1" s="2724"/>
      <c r="I1" s="29" t="s">
        <v>5587</v>
      </c>
      <c r="J1" s="246" t="s">
        <v>1433</v>
      </c>
      <c r="K1" s="244"/>
      <c r="L1" s="2712" t="s">
        <v>1917</v>
      </c>
      <c r="M1" s="2713"/>
      <c r="N1" s="677" t="s">
        <v>1918</v>
      </c>
      <c r="O1" s="66"/>
    </row>
    <row r="2" spans="1:15">
      <c r="A2" s="71" t="str">
        <f>'Data Sheet'!$C$25</f>
        <v xml:space="preserve"> Niagara Mohawk Power Corporation </v>
      </c>
      <c r="B2" s="17"/>
      <c r="C2" s="80"/>
      <c r="D2" s="17" t="s">
        <v>5671</v>
      </c>
      <c r="E2" s="80"/>
      <c r="F2" s="1665" t="s">
        <v>1919</v>
      </c>
      <c r="G2" s="2714"/>
      <c r="H2" s="2688"/>
      <c r="I2" s="71" t="str">
        <f>'Data Sheet'!$C$25</f>
        <v xml:space="preserve"> Niagara Mohawk Power Corporation </v>
      </c>
      <c r="J2" s="17" t="s">
        <v>5671</v>
      </c>
      <c r="K2" s="80"/>
      <c r="L2" s="2714" t="s">
        <v>1919</v>
      </c>
      <c r="M2" s="2685"/>
      <c r="N2" s="1665"/>
      <c r="O2" s="72"/>
    </row>
    <row r="3" spans="1:15" ht="15" customHeight="1">
      <c r="A3" s="71"/>
      <c r="B3" s="17"/>
      <c r="C3" s="80"/>
      <c r="D3" s="17" t="s">
        <v>5598</v>
      </c>
      <c r="E3" s="80"/>
      <c r="F3" s="1029" t="str">
        <f>'Data Sheet'!$C$40</f>
        <v>June 1, 2015</v>
      </c>
      <c r="G3" s="2722" t="str">
        <f>'Data Sheet'!$C$38</f>
        <v>December 31, 2014</v>
      </c>
      <c r="H3" s="2723"/>
      <c r="I3" s="79"/>
      <c r="J3" s="17" t="s">
        <v>5598</v>
      </c>
      <c r="K3" s="80"/>
      <c r="L3" s="2725" t="str">
        <f>'Data Sheet'!$C$40</f>
        <v>June 1, 2015</v>
      </c>
      <c r="M3" s="2726"/>
      <c r="N3" s="1018" t="str">
        <f>'Data Sheet'!$C$38</f>
        <v>December 31, 2014</v>
      </c>
      <c r="O3" s="75"/>
    </row>
    <row r="4" spans="1:15" ht="15" customHeight="1">
      <c r="A4" s="247" t="s">
        <v>1607</v>
      </c>
      <c r="B4" s="248"/>
      <c r="C4" s="248"/>
      <c r="D4" s="248"/>
      <c r="E4" s="248"/>
      <c r="F4" s="248"/>
      <c r="G4" s="248"/>
      <c r="H4" s="249"/>
      <c r="I4" s="247" t="s">
        <v>1608</v>
      </c>
      <c r="J4" s="248"/>
      <c r="K4" s="248"/>
      <c r="L4" s="248"/>
      <c r="M4" s="248"/>
      <c r="N4" s="248"/>
      <c r="O4" s="75"/>
    </row>
    <row r="5" spans="1:15">
      <c r="A5" s="71"/>
      <c r="B5" s="17"/>
      <c r="C5" s="17"/>
      <c r="D5" s="17"/>
      <c r="E5" s="17"/>
      <c r="F5" s="17"/>
      <c r="G5" s="17"/>
      <c r="H5" s="72"/>
      <c r="I5" s="86"/>
      <c r="J5" s="88"/>
      <c r="K5" s="88"/>
      <c r="L5" s="88"/>
      <c r="M5" s="88"/>
      <c r="N5" s="88"/>
      <c r="O5" s="72"/>
    </row>
    <row r="6" spans="1:15">
      <c r="A6" s="71" t="s">
        <v>2564</v>
      </c>
      <c r="B6" s="17" t="s">
        <v>1609</v>
      </c>
      <c r="C6" s="17"/>
      <c r="D6" s="17"/>
      <c r="E6" s="17"/>
      <c r="F6" s="17"/>
      <c r="G6" s="17"/>
      <c r="H6" s="72"/>
      <c r="I6" s="71" t="s">
        <v>1610</v>
      </c>
      <c r="J6" s="17"/>
      <c r="K6" s="17"/>
      <c r="L6" s="17"/>
      <c r="M6" s="17"/>
      <c r="N6" s="17"/>
      <c r="O6" s="72"/>
    </row>
    <row r="7" spans="1:15">
      <c r="A7" s="71"/>
      <c r="B7" s="17" t="s">
        <v>691</v>
      </c>
      <c r="C7" s="17"/>
      <c r="D7" s="17"/>
      <c r="E7" s="17"/>
      <c r="F7" s="17"/>
      <c r="G7" s="17"/>
      <c r="H7" s="72"/>
      <c r="I7" s="71" t="s">
        <v>1611</v>
      </c>
      <c r="J7" s="17"/>
      <c r="K7" s="17"/>
      <c r="L7" s="17"/>
      <c r="M7" s="17"/>
      <c r="N7" s="17"/>
      <c r="O7" s="72"/>
    </row>
    <row r="8" spans="1:15">
      <c r="A8" s="71"/>
      <c r="B8" s="17" t="s">
        <v>1612</v>
      </c>
      <c r="C8" s="17"/>
      <c r="D8" s="17"/>
      <c r="E8" s="17"/>
      <c r="F8" s="17"/>
      <c r="G8" s="17"/>
      <c r="H8" s="72"/>
      <c r="I8" s="71" t="s">
        <v>1613</v>
      </c>
      <c r="J8" s="17"/>
      <c r="K8" s="17"/>
      <c r="L8" s="17"/>
      <c r="M8" s="17"/>
      <c r="N8" s="17"/>
      <c r="O8" s="72"/>
    </row>
    <row r="9" spans="1:15">
      <c r="A9" s="71"/>
      <c r="B9" s="17" t="s">
        <v>1614</v>
      </c>
      <c r="C9" s="17"/>
      <c r="D9" s="17"/>
      <c r="E9" s="17"/>
      <c r="F9" s="17"/>
      <c r="G9" s="17"/>
      <c r="H9" s="72"/>
      <c r="I9" s="71" t="s">
        <v>1615</v>
      </c>
      <c r="J9" s="17"/>
      <c r="K9" s="17"/>
      <c r="L9" s="17"/>
      <c r="M9" s="17"/>
      <c r="N9" s="17"/>
      <c r="O9" s="72"/>
    </row>
    <row r="10" spans="1:15">
      <c r="A10" s="1033"/>
      <c r="B10" s="977"/>
      <c r="C10" s="977"/>
      <c r="D10" s="977"/>
      <c r="E10" s="17"/>
      <c r="F10" s="17"/>
      <c r="G10" s="17"/>
      <c r="H10" s="72"/>
      <c r="I10" s="71" t="s">
        <v>1616</v>
      </c>
      <c r="J10" s="17"/>
      <c r="K10" s="17"/>
      <c r="L10" s="17"/>
      <c r="M10" s="17"/>
      <c r="N10" s="17"/>
      <c r="O10" s="72"/>
    </row>
    <row r="11" spans="1:15">
      <c r="A11" s="71" t="s">
        <v>2481</v>
      </c>
      <c r="B11" s="17" t="s">
        <v>3201</v>
      </c>
      <c r="C11" s="977"/>
      <c r="D11" s="977"/>
      <c r="E11" s="17"/>
      <c r="F11" s="17"/>
      <c r="G11" s="17"/>
      <c r="H11" s="72"/>
      <c r="I11" s="71" t="s">
        <v>3202</v>
      </c>
      <c r="J11" s="17"/>
      <c r="K11" s="17"/>
      <c r="L11" s="17"/>
      <c r="M11" s="17"/>
      <c r="N11" s="17"/>
      <c r="O11" s="72"/>
    </row>
    <row r="12" spans="1:15">
      <c r="A12" s="71"/>
      <c r="B12" s="17" t="s">
        <v>3203</v>
      </c>
      <c r="C12" s="977"/>
      <c r="D12" s="977"/>
      <c r="E12" s="17"/>
      <c r="F12" s="17"/>
      <c r="G12" s="17"/>
      <c r="H12" s="72"/>
      <c r="I12" s="71" t="s">
        <v>3655</v>
      </c>
      <c r="J12" s="17"/>
      <c r="K12" s="17"/>
      <c r="L12" s="17"/>
      <c r="M12" s="17"/>
      <c r="N12" s="17"/>
      <c r="O12" s="72"/>
    </row>
    <row r="13" spans="1:15">
      <c r="A13" s="71"/>
      <c r="B13" s="17"/>
      <c r="C13" s="977"/>
      <c r="D13" s="977"/>
      <c r="E13" s="17"/>
      <c r="F13" s="17"/>
      <c r="G13" s="17"/>
      <c r="H13" s="72"/>
      <c r="I13" s="71" t="s">
        <v>3656</v>
      </c>
      <c r="J13" s="17"/>
      <c r="K13" s="17"/>
      <c r="L13" s="17"/>
      <c r="M13" s="17"/>
      <c r="N13" s="17"/>
      <c r="O13" s="72"/>
    </row>
    <row r="14" spans="1:15">
      <c r="A14" s="71" t="s">
        <v>2482</v>
      </c>
      <c r="B14" s="17" t="s">
        <v>3657</v>
      </c>
      <c r="C14" s="17"/>
      <c r="D14" s="17"/>
      <c r="E14" s="17"/>
      <c r="F14" s="17"/>
      <c r="G14" s="17"/>
      <c r="H14" s="72"/>
      <c r="I14" s="71" t="s">
        <v>3658</v>
      </c>
      <c r="J14" s="17"/>
      <c r="K14" s="17"/>
      <c r="L14" s="17"/>
      <c r="M14" s="17"/>
      <c r="N14" s="17"/>
      <c r="O14" s="72"/>
    </row>
    <row r="15" spans="1:15">
      <c r="A15" s="71"/>
      <c r="B15" s="17" t="s">
        <v>3659</v>
      </c>
      <c r="C15" s="17"/>
      <c r="D15" s="17"/>
      <c r="E15" s="17"/>
      <c r="F15" s="17"/>
      <c r="G15" s="17"/>
      <c r="H15" s="72"/>
      <c r="I15" s="71" t="s">
        <v>3660</v>
      </c>
      <c r="J15" s="17"/>
      <c r="K15" s="17"/>
      <c r="L15" s="17"/>
      <c r="M15" s="17"/>
      <c r="N15" s="17"/>
      <c r="O15" s="72"/>
    </row>
    <row r="16" spans="1:15">
      <c r="A16" s="71"/>
      <c r="B16" s="17" t="s">
        <v>3661</v>
      </c>
      <c r="C16" s="17"/>
      <c r="D16" s="17"/>
      <c r="E16" s="17"/>
      <c r="F16" s="17"/>
      <c r="G16" s="17"/>
      <c r="H16" s="72"/>
      <c r="I16" s="71" t="s">
        <v>3662</v>
      </c>
      <c r="J16" s="17"/>
      <c r="K16" s="17"/>
      <c r="L16" s="17"/>
      <c r="M16" s="17"/>
      <c r="N16" s="17"/>
      <c r="O16" s="72"/>
    </row>
    <row r="17" spans="1:15">
      <c r="A17" s="71"/>
      <c r="B17" s="17" t="s">
        <v>3663</v>
      </c>
      <c r="C17" s="17"/>
      <c r="D17" s="17"/>
      <c r="E17" s="17"/>
      <c r="F17" s="17"/>
      <c r="G17" s="17"/>
      <c r="H17" s="72"/>
      <c r="I17" s="71" t="s">
        <v>3664</v>
      </c>
      <c r="J17" s="17"/>
      <c r="K17" s="17"/>
      <c r="L17" s="17"/>
      <c r="M17" s="17"/>
      <c r="N17" s="17"/>
      <c r="O17" s="72"/>
    </row>
    <row r="18" spans="1:15">
      <c r="A18" s="71"/>
      <c r="B18" s="17" t="s">
        <v>3665</v>
      </c>
      <c r="C18" s="17"/>
      <c r="D18" s="17"/>
      <c r="E18" s="17"/>
      <c r="F18" s="17"/>
      <c r="G18" s="17"/>
      <c r="H18" s="72"/>
      <c r="I18" s="71" t="s">
        <v>3666</v>
      </c>
      <c r="J18" s="17"/>
      <c r="K18" s="17"/>
      <c r="L18" s="17"/>
      <c r="M18" s="17"/>
      <c r="N18" s="17"/>
      <c r="O18" s="72"/>
    </row>
    <row r="19" spans="1:15">
      <c r="A19" s="71"/>
      <c r="B19" s="17" t="s">
        <v>3667</v>
      </c>
      <c r="C19" s="17"/>
      <c r="D19" s="17"/>
      <c r="E19" s="17"/>
      <c r="F19" s="17"/>
      <c r="G19" s="17"/>
      <c r="H19" s="72"/>
      <c r="I19" s="71" t="s">
        <v>3668</v>
      </c>
      <c r="J19" s="17"/>
      <c r="K19" s="17"/>
      <c r="L19" s="17"/>
      <c r="M19" s="17"/>
      <c r="N19" s="17"/>
      <c r="O19" s="72"/>
    </row>
    <row r="20" spans="1:15">
      <c r="A20" s="71"/>
      <c r="B20" s="17" t="s">
        <v>3669</v>
      </c>
      <c r="C20" s="17"/>
      <c r="D20" s="17"/>
      <c r="E20" s="17"/>
      <c r="F20" s="17"/>
      <c r="G20" s="17"/>
      <c r="H20" s="72"/>
      <c r="I20" s="71" t="s">
        <v>3670</v>
      </c>
      <c r="J20" s="17"/>
      <c r="K20" s="17"/>
      <c r="L20" s="17"/>
      <c r="M20" s="17"/>
      <c r="N20" s="17"/>
      <c r="O20" s="72"/>
    </row>
    <row r="21" spans="1:15">
      <c r="A21" s="71"/>
      <c r="B21" s="17" t="s">
        <v>3671</v>
      </c>
      <c r="C21" s="17"/>
      <c r="D21" s="17"/>
      <c r="E21" s="17"/>
      <c r="F21" s="17"/>
      <c r="G21" s="17"/>
      <c r="H21" s="72"/>
      <c r="I21" s="71" t="s">
        <v>3672</v>
      </c>
      <c r="J21" s="17"/>
      <c r="K21" s="17"/>
      <c r="L21" s="17"/>
      <c r="M21" s="17"/>
      <c r="N21" s="17"/>
      <c r="O21" s="72"/>
    </row>
    <row r="22" spans="1:15">
      <c r="A22" s="71"/>
      <c r="B22" s="17" t="s">
        <v>3673</v>
      </c>
      <c r="C22" s="17"/>
      <c r="D22" s="17"/>
      <c r="E22" s="17"/>
      <c r="F22" s="17"/>
      <c r="G22" s="17"/>
      <c r="H22" s="72"/>
      <c r="I22" s="71" t="s">
        <v>3674</v>
      </c>
      <c r="J22" s="17"/>
      <c r="K22" s="17"/>
      <c r="L22" s="17"/>
      <c r="M22" s="17"/>
      <c r="N22" s="17"/>
      <c r="O22" s="72"/>
    </row>
    <row r="23" spans="1:15">
      <c r="A23" s="71"/>
      <c r="B23" s="17" t="s">
        <v>2815</v>
      </c>
      <c r="C23" s="17"/>
      <c r="D23" s="17"/>
      <c r="E23" s="17"/>
      <c r="F23" s="17"/>
      <c r="G23" s="17"/>
      <c r="H23" s="72"/>
      <c r="I23" s="71" t="s">
        <v>2816</v>
      </c>
      <c r="J23" s="17"/>
      <c r="K23" s="17"/>
      <c r="L23" s="17"/>
      <c r="M23" s="17"/>
      <c r="N23" s="17"/>
      <c r="O23" s="72"/>
    </row>
    <row r="24" spans="1:15">
      <c r="A24" s="71"/>
      <c r="B24" s="17" t="s">
        <v>2817</v>
      </c>
      <c r="C24" s="17"/>
      <c r="D24" s="17"/>
      <c r="E24" s="17"/>
      <c r="F24" s="17"/>
      <c r="G24" s="17"/>
      <c r="H24" s="72"/>
      <c r="I24" s="71" t="s">
        <v>2818</v>
      </c>
      <c r="J24" s="17"/>
      <c r="K24" s="17"/>
      <c r="L24" s="17"/>
      <c r="M24" s="17"/>
      <c r="N24" s="17"/>
      <c r="O24" s="72"/>
    </row>
    <row r="25" spans="1:15">
      <c r="A25" s="71"/>
      <c r="B25" s="17" t="s">
        <v>2819</v>
      </c>
      <c r="C25" s="17"/>
      <c r="D25" s="17"/>
      <c r="E25" s="17"/>
      <c r="F25" s="17"/>
      <c r="G25" s="17"/>
      <c r="H25" s="72"/>
      <c r="I25" s="71" t="s">
        <v>2820</v>
      </c>
      <c r="J25" s="17"/>
      <c r="K25" s="17"/>
      <c r="L25" s="17"/>
      <c r="M25" s="17"/>
      <c r="N25" s="17"/>
      <c r="O25" s="72"/>
    </row>
    <row r="26" spans="1:15">
      <c r="A26" s="71"/>
      <c r="B26" s="17" t="s">
        <v>2821</v>
      </c>
      <c r="C26" s="17"/>
      <c r="D26" s="17"/>
      <c r="E26" s="17"/>
      <c r="F26" s="17"/>
      <c r="G26" s="17"/>
      <c r="H26" s="72"/>
      <c r="I26" s="71" t="s">
        <v>2822</v>
      </c>
      <c r="J26" s="17"/>
      <c r="K26" s="17"/>
      <c r="L26" s="17"/>
      <c r="M26" s="17"/>
      <c r="N26" s="17"/>
      <c r="O26" s="72"/>
    </row>
    <row r="27" spans="1:15">
      <c r="A27" s="71"/>
      <c r="B27" s="17" t="s">
        <v>2823</v>
      </c>
      <c r="C27" s="17"/>
      <c r="D27" s="17"/>
      <c r="E27" s="17"/>
      <c r="F27" s="17"/>
      <c r="G27" s="17"/>
      <c r="H27" s="72"/>
      <c r="I27" s="71" t="s">
        <v>2824</v>
      </c>
      <c r="J27" s="17"/>
      <c r="K27" s="17"/>
      <c r="L27" s="17"/>
      <c r="M27" s="17"/>
      <c r="N27" s="17"/>
      <c r="O27" s="72"/>
    </row>
    <row r="28" spans="1:15">
      <c r="A28" s="71"/>
      <c r="B28" s="17" t="s">
        <v>3608</v>
      </c>
      <c r="C28" s="17"/>
      <c r="D28" s="17"/>
      <c r="E28" s="17"/>
      <c r="F28" s="17"/>
      <c r="G28" s="17"/>
      <c r="H28" s="72"/>
      <c r="I28" s="71" t="s">
        <v>3609</v>
      </c>
      <c r="J28" s="17"/>
      <c r="K28" s="17"/>
      <c r="L28" s="17"/>
      <c r="M28" s="17"/>
      <c r="N28" s="17"/>
      <c r="O28" s="72"/>
    </row>
    <row r="29" spans="1:15">
      <c r="A29" s="71"/>
      <c r="B29" s="17" t="s">
        <v>3610</v>
      </c>
      <c r="C29" s="17"/>
      <c r="D29" s="17"/>
      <c r="E29" s="17"/>
      <c r="F29" s="17"/>
      <c r="G29" s="17"/>
      <c r="H29" s="72"/>
      <c r="I29" s="71" t="s">
        <v>3611</v>
      </c>
      <c r="J29" s="17"/>
      <c r="K29" s="17"/>
      <c r="L29" s="17"/>
      <c r="M29" s="17"/>
      <c r="N29" s="17"/>
      <c r="O29" s="72"/>
    </row>
    <row r="30" spans="1:15">
      <c r="A30" s="71"/>
      <c r="B30" s="17" t="s">
        <v>3809</v>
      </c>
      <c r="C30" s="17"/>
      <c r="D30" s="17"/>
      <c r="E30" s="17"/>
      <c r="F30" s="17"/>
      <c r="G30" s="17"/>
      <c r="H30" s="72"/>
      <c r="I30" s="71" t="s">
        <v>3810</v>
      </c>
      <c r="J30" s="17"/>
      <c r="K30" s="17"/>
      <c r="L30" s="17"/>
      <c r="M30" s="17"/>
      <c r="N30" s="17"/>
      <c r="O30" s="72"/>
    </row>
    <row r="31" spans="1:15">
      <c r="A31" s="71"/>
      <c r="B31" s="17" t="s">
        <v>3811</v>
      </c>
      <c r="C31" s="17"/>
      <c r="D31" s="17"/>
      <c r="E31" s="17"/>
      <c r="F31" s="17"/>
      <c r="G31" s="17"/>
      <c r="H31" s="72"/>
      <c r="I31" s="71" t="s">
        <v>3812</v>
      </c>
      <c r="J31" s="17"/>
      <c r="K31" s="17"/>
      <c r="L31" s="17"/>
      <c r="M31" s="17"/>
      <c r="N31" s="17"/>
      <c r="O31" s="72"/>
    </row>
    <row r="32" spans="1:15">
      <c r="A32" s="71"/>
      <c r="B32" s="17" t="s">
        <v>3813</v>
      </c>
      <c r="C32" s="17"/>
      <c r="D32" s="17"/>
      <c r="E32" s="17"/>
      <c r="F32" s="17"/>
      <c r="G32" s="17"/>
      <c r="H32" s="72"/>
      <c r="I32" s="71" t="s">
        <v>3814</v>
      </c>
      <c r="J32" s="17"/>
      <c r="K32" s="17"/>
      <c r="L32" s="17"/>
      <c r="M32" s="17"/>
      <c r="N32" s="17"/>
      <c r="O32" s="72"/>
    </row>
    <row r="33" spans="1:15">
      <c r="A33" s="71"/>
      <c r="B33" s="17" t="s">
        <v>3815</v>
      </c>
      <c r="C33" s="17"/>
      <c r="D33" s="17"/>
      <c r="E33" s="17"/>
      <c r="F33" s="17"/>
      <c r="G33" s="17"/>
      <c r="H33" s="72"/>
      <c r="I33" s="71"/>
      <c r="J33" s="17"/>
      <c r="K33" s="17"/>
      <c r="L33" s="17"/>
      <c r="M33" s="17"/>
      <c r="N33" s="17"/>
      <c r="O33" s="72"/>
    </row>
    <row r="34" spans="1:15">
      <c r="A34" s="1033"/>
      <c r="B34" s="17" t="s">
        <v>3816</v>
      </c>
      <c r="C34" s="977"/>
      <c r="D34" s="17"/>
      <c r="E34" s="17"/>
      <c r="F34" s="17"/>
      <c r="G34" s="17"/>
      <c r="H34" s="72"/>
      <c r="I34" s="71"/>
      <c r="J34" s="17"/>
      <c r="K34" s="17"/>
      <c r="L34" s="17"/>
      <c r="M34" s="17"/>
      <c r="N34" s="17"/>
      <c r="O34" s="72"/>
    </row>
    <row r="35" spans="1:15">
      <c r="A35" s="1033"/>
      <c r="B35" s="17"/>
      <c r="C35" s="977"/>
      <c r="D35" s="17"/>
      <c r="E35" s="17"/>
      <c r="F35" s="17"/>
      <c r="G35" s="17"/>
      <c r="H35" s="72"/>
      <c r="I35" s="71"/>
      <c r="J35" s="17"/>
      <c r="K35" s="17"/>
      <c r="L35" s="17"/>
      <c r="M35" s="17"/>
      <c r="N35" s="17"/>
      <c r="O35" s="72"/>
    </row>
    <row r="36" spans="1:15">
      <c r="A36" s="86"/>
      <c r="B36" s="89"/>
      <c r="C36" s="81"/>
      <c r="D36" s="81"/>
      <c r="E36" s="88"/>
      <c r="F36" s="89"/>
      <c r="G36" s="89" t="s">
        <v>3817</v>
      </c>
      <c r="H36" s="84"/>
      <c r="I36" s="418"/>
      <c r="J36" s="571" t="s">
        <v>3818</v>
      </c>
      <c r="K36" s="390"/>
      <c r="L36" s="390"/>
      <c r="M36" s="421"/>
      <c r="N36" s="81"/>
      <c r="O36" s="84"/>
    </row>
    <row r="37" spans="1:15">
      <c r="A37" s="71"/>
      <c r="B37" s="97" t="s">
        <v>3819</v>
      </c>
      <c r="C37" s="80"/>
      <c r="D37" s="80"/>
      <c r="E37" s="329" t="s">
        <v>3820</v>
      </c>
      <c r="F37" s="328" t="s">
        <v>3821</v>
      </c>
      <c r="G37" s="712" t="s">
        <v>3821</v>
      </c>
      <c r="H37" s="379" t="s">
        <v>3821</v>
      </c>
      <c r="I37" s="79"/>
      <c r="J37" s="81"/>
      <c r="K37" s="81"/>
      <c r="L37" s="88"/>
      <c r="M37" s="81"/>
      <c r="N37" s="80"/>
      <c r="O37" s="82"/>
    </row>
    <row r="38" spans="1:15">
      <c r="A38" s="1671" t="s">
        <v>1843</v>
      </c>
      <c r="B38" s="97" t="s">
        <v>3822</v>
      </c>
      <c r="C38" s="80"/>
      <c r="D38" s="330" t="s">
        <v>3823</v>
      </c>
      <c r="E38" s="329" t="s">
        <v>3824</v>
      </c>
      <c r="F38" s="328" t="s">
        <v>3825</v>
      </c>
      <c r="G38" s="328" t="s">
        <v>3826</v>
      </c>
      <c r="H38" s="254" t="s">
        <v>3826</v>
      </c>
      <c r="I38" s="315" t="s">
        <v>3827</v>
      </c>
      <c r="J38" s="330" t="s">
        <v>3828</v>
      </c>
      <c r="K38" s="330" t="s">
        <v>3829</v>
      </c>
      <c r="L38" s="68" t="s">
        <v>3830</v>
      </c>
      <c r="M38" s="456"/>
      <c r="N38" s="330" t="s">
        <v>3831</v>
      </c>
      <c r="O38" s="254" t="s">
        <v>1843</v>
      </c>
    </row>
    <row r="39" spans="1:15">
      <c r="A39" s="1671" t="s">
        <v>1846</v>
      </c>
      <c r="B39" s="97" t="s">
        <v>3832</v>
      </c>
      <c r="C39" s="80"/>
      <c r="D39" s="330" t="s">
        <v>3833</v>
      </c>
      <c r="E39" s="329" t="s">
        <v>3834</v>
      </c>
      <c r="F39" s="328" t="s">
        <v>3835</v>
      </c>
      <c r="G39" s="328" t="s">
        <v>3836</v>
      </c>
      <c r="H39" s="254" t="s">
        <v>3837</v>
      </c>
      <c r="I39" s="315" t="s">
        <v>3838</v>
      </c>
      <c r="J39" s="330" t="s">
        <v>3839</v>
      </c>
      <c r="K39" s="330" t="s">
        <v>3839</v>
      </c>
      <c r="L39" s="68" t="s">
        <v>3839</v>
      </c>
      <c r="M39" s="456"/>
      <c r="N39" s="330" t="s">
        <v>3840</v>
      </c>
      <c r="O39" s="254" t="s">
        <v>1846</v>
      </c>
    </row>
    <row r="40" spans="1:15">
      <c r="A40" s="1675"/>
      <c r="B40" s="104"/>
      <c r="C40" s="116" t="s">
        <v>3230</v>
      </c>
      <c r="D40" s="458" t="s">
        <v>3231</v>
      </c>
      <c r="E40" s="707" t="s">
        <v>3232</v>
      </c>
      <c r="F40" s="377" t="s">
        <v>3233</v>
      </c>
      <c r="G40" s="377" t="s">
        <v>2512</v>
      </c>
      <c r="H40" s="257" t="s">
        <v>2513</v>
      </c>
      <c r="I40" s="316" t="s">
        <v>2514</v>
      </c>
      <c r="J40" s="458" t="s">
        <v>2515</v>
      </c>
      <c r="K40" s="458" t="s">
        <v>2516</v>
      </c>
      <c r="L40" s="74" t="s">
        <v>2517</v>
      </c>
      <c r="M40" s="364"/>
      <c r="N40" s="458" t="s">
        <v>2518</v>
      </c>
      <c r="O40" s="257"/>
    </row>
    <row r="41" spans="1:15">
      <c r="A41" s="1675">
        <v>1</v>
      </c>
      <c r="B41" s="104" t="s">
        <v>4397</v>
      </c>
      <c r="C41" s="116"/>
      <c r="D41" s="116"/>
      <c r="E41" s="76"/>
      <c r="F41" s="104"/>
      <c r="G41" s="104"/>
      <c r="H41" s="109"/>
      <c r="I41" s="1039"/>
      <c r="J41" s="372"/>
      <c r="K41" s="372"/>
      <c r="L41" s="516"/>
      <c r="M41" s="372"/>
      <c r="N41" s="266"/>
      <c r="O41" s="302">
        <v>1</v>
      </c>
    </row>
    <row r="42" spans="1:15">
      <c r="A42" s="1675">
        <v>2</v>
      </c>
      <c r="B42" s="104" t="s">
        <v>4398</v>
      </c>
      <c r="C42" s="116"/>
      <c r="D42" s="116" t="s">
        <v>4407</v>
      </c>
      <c r="E42" s="76" t="s">
        <v>4409</v>
      </c>
      <c r="F42" s="104"/>
      <c r="G42" s="104"/>
      <c r="H42" s="109"/>
      <c r="I42" s="107">
        <v>103</v>
      </c>
      <c r="J42" s="518"/>
      <c r="K42" s="518">
        <v>16767</v>
      </c>
      <c r="L42" s="519"/>
      <c r="M42" s="518"/>
      <c r="N42" s="368">
        <f>J42+K42+M42</f>
        <v>16767</v>
      </c>
      <c r="O42" s="257">
        <v>2</v>
      </c>
    </row>
    <row r="43" spans="1:15">
      <c r="A43" s="1675">
        <v>3</v>
      </c>
      <c r="B43" s="104" t="s">
        <v>4399</v>
      </c>
      <c r="C43" s="116"/>
      <c r="D43" s="116" t="s">
        <v>4407</v>
      </c>
      <c r="E43" s="76" t="s">
        <v>4410</v>
      </c>
      <c r="F43" s="104"/>
      <c r="G43" s="104"/>
      <c r="H43" s="109"/>
      <c r="I43" s="107">
        <v>22</v>
      </c>
      <c r="J43" s="518"/>
      <c r="K43" s="518">
        <v>4232</v>
      </c>
      <c r="L43" s="519"/>
      <c r="M43" s="518"/>
      <c r="N43" s="368">
        <f t="shared" ref="N43:N49" si="0">J43+K43+M43</f>
        <v>4232</v>
      </c>
      <c r="O43" s="257">
        <v>3</v>
      </c>
    </row>
    <row r="44" spans="1:15">
      <c r="A44" s="1675">
        <v>4</v>
      </c>
      <c r="B44" s="104" t="s">
        <v>4400</v>
      </c>
      <c r="C44" s="116"/>
      <c r="D44" s="116" t="s">
        <v>4407</v>
      </c>
      <c r="E44" s="76" t="s">
        <v>4411</v>
      </c>
      <c r="F44" s="104"/>
      <c r="G44" s="104"/>
      <c r="H44" s="109"/>
      <c r="I44" s="107">
        <v>4</v>
      </c>
      <c r="J44" s="518"/>
      <c r="K44" s="518">
        <v>808</v>
      </c>
      <c r="L44" s="519"/>
      <c r="M44" s="518"/>
      <c r="N44" s="368">
        <f t="shared" si="0"/>
        <v>808</v>
      </c>
      <c r="O44" s="257">
        <v>4</v>
      </c>
    </row>
    <row r="45" spans="1:15">
      <c r="A45" s="1675">
        <v>5</v>
      </c>
      <c r="B45" s="104" t="s">
        <v>4401</v>
      </c>
      <c r="C45" s="116"/>
      <c r="D45" s="116" t="s">
        <v>4407</v>
      </c>
      <c r="E45" s="76" t="s">
        <v>4412</v>
      </c>
      <c r="F45" s="104"/>
      <c r="G45" s="104"/>
      <c r="H45" s="109"/>
      <c r="I45" s="107">
        <v>319</v>
      </c>
      <c r="J45" s="518"/>
      <c r="K45" s="518">
        <v>45458</v>
      </c>
      <c r="L45" s="519"/>
      <c r="M45" s="518"/>
      <c r="N45" s="368">
        <f t="shared" si="0"/>
        <v>45458</v>
      </c>
      <c r="O45" s="257">
        <v>5</v>
      </c>
    </row>
    <row r="46" spans="1:15">
      <c r="A46" s="1675">
        <v>6</v>
      </c>
      <c r="B46" s="104" t="s">
        <v>4402</v>
      </c>
      <c r="C46" s="116"/>
      <c r="D46" s="116" t="s">
        <v>4407</v>
      </c>
      <c r="E46" s="76" t="s">
        <v>4413</v>
      </c>
      <c r="F46" s="104"/>
      <c r="G46" s="104"/>
      <c r="H46" s="109"/>
      <c r="I46" s="107">
        <v>5055</v>
      </c>
      <c r="J46" s="518"/>
      <c r="K46" s="518">
        <v>639316</v>
      </c>
      <c r="L46" s="519"/>
      <c r="M46" s="518"/>
      <c r="N46" s="368">
        <f t="shared" si="0"/>
        <v>639316</v>
      </c>
      <c r="O46" s="257">
        <v>6</v>
      </c>
    </row>
    <row r="47" spans="1:15">
      <c r="A47" s="1675">
        <v>7</v>
      </c>
      <c r="B47" s="104" t="s">
        <v>4403</v>
      </c>
      <c r="C47" s="116"/>
      <c r="D47" s="116" t="s">
        <v>4407</v>
      </c>
      <c r="E47" s="76" t="s">
        <v>4414</v>
      </c>
      <c r="F47" s="104"/>
      <c r="G47" s="104"/>
      <c r="H47" s="109"/>
      <c r="I47" s="107">
        <v>584</v>
      </c>
      <c r="J47" s="518"/>
      <c r="K47" s="518">
        <v>81145</v>
      </c>
      <c r="L47" s="519"/>
      <c r="M47" s="518"/>
      <c r="N47" s="368">
        <f t="shared" si="0"/>
        <v>81145</v>
      </c>
      <c r="O47" s="257">
        <v>7</v>
      </c>
    </row>
    <row r="48" spans="1:15">
      <c r="A48" s="1675">
        <v>8</v>
      </c>
      <c r="B48" s="104"/>
      <c r="C48" s="116"/>
      <c r="D48" s="116"/>
      <c r="E48" s="76"/>
      <c r="F48" s="104"/>
      <c r="G48" s="104"/>
      <c r="H48" s="109"/>
      <c r="I48" s="107"/>
      <c r="J48" s="518"/>
      <c r="K48" s="518"/>
      <c r="L48" s="519"/>
      <c r="M48" s="518"/>
      <c r="N48" s="368">
        <f t="shared" si="0"/>
        <v>0</v>
      </c>
      <c r="O48" s="257">
        <v>8</v>
      </c>
    </row>
    <row r="49" spans="1:15">
      <c r="A49" s="1675">
        <v>9</v>
      </c>
      <c r="B49" s="104" t="s">
        <v>4404</v>
      </c>
      <c r="C49" s="116"/>
      <c r="D49" s="116" t="s">
        <v>4408</v>
      </c>
      <c r="E49" s="76" t="s">
        <v>4415</v>
      </c>
      <c r="F49" s="104"/>
      <c r="G49" s="104"/>
      <c r="H49" s="109"/>
      <c r="I49" s="107">
        <v>461795</v>
      </c>
      <c r="J49" s="518"/>
      <c r="K49" s="518">
        <v>27356731</v>
      </c>
      <c r="L49" s="519"/>
      <c r="M49" s="518"/>
      <c r="N49" s="368">
        <f t="shared" si="0"/>
        <v>27356731</v>
      </c>
      <c r="O49" s="257">
        <v>9</v>
      </c>
    </row>
    <row r="50" spans="1:15">
      <c r="A50" s="1675">
        <v>10</v>
      </c>
      <c r="B50" s="104"/>
      <c r="C50" s="116"/>
      <c r="D50" s="116"/>
      <c r="E50" s="76"/>
      <c r="F50" s="104"/>
      <c r="G50" s="104"/>
      <c r="H50" s="109"/>
      <c r="I50" s="107"/>
      <c r="J50" s="518"/>
      <c r="K50" s="518"/>
      <c r="L50" s="519"/>
      <c r="M50" s="518"/>
      <c r="N50" s="368">
        <f>SUM(J50:M50)</f>
        <v>0</v>
      </c>
      <c r="O50" s="257">
        <v>10</v>
      </c>
    </row>
    <row r="51" spans="1:15">
      <c r="A51" s="1675">
        <v>11</v>
      </c>
      <c r="B51" s="104" t="s">
        <v>4405</v>
      </c>
      <c r="C51" s="116"/>
      <c r="D51" s="116"/>
      <c r="E51" s="76"/>
      <c r="F51" s="104"/>
      <c r="G51" s="104"/>
      <c r="H51" s="109"/>
      <c r="I51" s="107">
        <v>6087</v>
      </c>
      <c r="J51" s="518"/>
      <c r="K51" s="518">
        <v>787726</v>
      </c>
      <c r="L51" s="519"/>
      <c r="M51" s="518"/>
      <c r="N51" s="368">
        <f>SUM(J51:M51)</f>
        <v>787726</v>
      </c>
      <c r="O51" s="257">
        <v>11</v>
      </c>
    </row>
    <row r="52" spans="1:15">
      <c r="A52" s="1675">
        <v>12</v>
      </c>
      <c r="B52" s="104" t="s">
        <v>4406</v>
      </c>
      <c r="C52" s="116"/>
      <c r="D52" s="116"/>
      <c r="E52" s="76"/>
      <c r="F52" s="104"/>
      <c r="G52" s="104"/>
      <c r="H52" s="109"/>
      <c r="I52" s="107">
        <v>461795</v>
      </c>
      <c r="J52" s="518"/>
      <c r="K52" s="518">
        <v>27356731</v>
      </c>
      <c r="L52" s="519"/>
      <c r="M52" s="518"/>
      <c r="N52" s="368">
        <f>SUM(J52:M52)</f>
        <v>27356731</v>
      </c>
      <c r="O52" s="257">
        <v>12</v>
      </c>
    </row>
    <row r="53" spans="1:15">
      <c r="A53" s="1675">
        <v>13</v>
      </c>
      <c r="B53" s="104"/>
      <c r="C53" s="116"/>
      <c r="D53" s="572"/>
      <c r="E53" s="573"/>
      <c r="F53" s="574"/>
      <c r="G53" s="574"/>
      <c r="H53" s="575"/>
      <c r="I53" s="107"/>
      <c r="J53" s="518"/>
      <c r="K53" s="518"/>
      <c r="L53" s="519"/>
      <c r="M53" s="518"/>
      <c r="N53" s="368">
        <f>SUM(J53:M53)</f>
        <v>0</v>
      </c>
      <c r="O53" s="257">
        <v>13</v>
      </c>
    </row>
    <row r="54" spans="1:15" ht="15.75" thickBot="1">
      <c r="A54" s="1860">
        <v>14</v>
      </c>
      <c r="B54" s="576" t="s">
        <v>2497</v>
      </c>
      <c r="C54" s="577"/>
      <c r="D54" s="578"/>
      <c r="E54" s="579"/>
      <c r="F54" s="580"/>
      <c r="G54" s="580"/>
      <c r="H54" s="581"/>
      <c r="I54" s="582">
        <f>I52+I51</f>
        <v>467882</v>
      </c>
      <c r="J54" s="375">
        <f>SUM(J41:J53)</f>
        <v>0</v>
      </c>
      <c r="K54" s="375">
        <f>K51+K52</f>
        <v>28144457</v>
      </c>
      <c r="L54" s="358"/>
      <c r="M54" s="477">
        <f>SUM(M41:M53)</f>
        <v>0</v>
      </c>
      <c r="N54" s="375">
        <f>N51+N52</f>
        <v>28144457</v>
      </c>
      <c r="O54" s="295">
        <v>14</v>
      </c>
    </row>
    <row r="55" spans="1:15">
      <c r="A55" s="68"/>
      <c r="B55" s="68"/>
      <c r="C55" s="68"/>
      <c r="D55" s="68"/>
      <c r="E55" s="68"/>
      <c r="F55" s="68"/>
      <c r="G55" s="68"/>
      <c r="H55" s="68"/>
      <c r="I55" s="68"/>
      <c r="J55" s="68"/>
      <c r="K55" s="68"/>
      <c r="L55" s="68"/>
      <c r="M55" s="68"/>
      <c r="N55" s="68"/>
      <c r="O55" s="68"/>
    </row>
    <row r="56" spans="1:15">
      <c r="A56" s="445" t="s">
        <v>3841</v>
      </c>
      <c r="B56" s="68"/>
      <c r="C56" s="68"/>
      <c r="D56" s="68"/>
      <c r="E56" s="977"/>
      <c r="F56" s="68"/>
      <c r="G56" s="68"/>
      <c r="H56" s="68"/>
      <c r="I56" s="17" t="str">
        <f>A56</f>
        <v>FERC FORM NO.1 (REVISED. 12-90) NYPSC Modified-96</v>
      </c>
      <c r="J56" s="17"/>
      <c r="K56" s="977"/>
      <c r="L56" s="17"/>
      <c r="M56" s="17"/>
      <c r="N56" s="17"/>
      <c r="O56" s="314" t="s">
        <v>3842</v>
      </c>
    </row>
    <row r="57" spans="1:15">
      <c r="A57" s="68" t="s">
        <v>3843</v>
      </c>
      <c r="B57" s="68"/>
      <c r="C57" s="68"/>
      <c r="D57" s="68"/>
      <c r="E57" s="68"/>
      <c r="F57" s="68"/>
      <c r="G57" s="68"/>
      <c r="H57" s="68"/>
      <c r="I57" s="68" t="s">
        <v>3844</v>
      </c>
      <c r="J57" s="68"/>
      <c r="K57" s="68"/>
      <c r="L57" s="68"/>
      <c r="M57" s="68"/>
      <c r="N57" s="68"/>
      <c r="O57" s="68"/>
    </row>
    <row r="58" spans="1:15">
      <c r="A58" s="68"/>
      <c r="B58" s="68"/>
      <c r="C58" s="68"/>
      <c r="D58" s="68"/>
      <c r="E58" s="68"/>
      <c r="F58" s="68"/>
      <c r="G58" s="68"/>
      <c r="H58" s="68"/>
      <c r="I58" s="17"/>
      <c r="J58" s="17"/>
      <c r="K58" s="17"/>
      <c r="L58" s="17"/>
      <c r="M58" s="17"/>
      <c r="N58" s="17"/>
      <c r="O58" s="17"/>
    </row>
    <row r="59" spans="1:15">
      <c r="A59" s="68"/>
      <c r="B59" s="68"/>
      <c r="C59" s="68"/>
      <c r="D59" s="68"/>
      <c r="E59" s="68"/>
      <c r="F59" s="68"/>
      <c r="G59" s="68"/>
      <c r="H59" s="68"/>
      <c r="I59" s="17"/>
      <c r="J59" s="17"/>
      <c r="K59" s="17"/>
      <c r="L59" s="17"/>
      <c r="M59" s="17"/>
      <c r="N59" s="17"/>
      <c r="O59" s="17"/>
    </row>
    <row r="60" spans="1:15">
      <c r="A60" s="68"/>
      <c r="B60" s="68"/>
      <c r="C60" s="68"/>
      <c r="D60" s="68"/>
      <c r="E60" s="68"/>
      <c r="F60" s="68"/>
      <c r="G60" s="68"/>
      <c r="H60" s="68"/>
      <c r="I60" s="17"/>
      <c r="J60" s="17"/>
      <c r="K60" s="17"/>
      <c r="L60" s="17"/>
      <c r="M60" s="17"/>
      <c r="N60" s="17"/>
      <c r="O60" s="17"/>
    </row>
    <row r="61" spans="1:15" ht="15.75">
      <c r="A61" s="70" t="s">
        <v>466</v>
      </c>
      <c r="B61" s="978"/>
      <c r="C61" s="68"/>
      <c r="D61" s="68"/>
      <c r="E61" s="68"/>
      <c r="F61" s="68"/>
      <c r="G61" s="68"/>
      <c r="H61" s="68"/>
      <c r="I61" s="17"/>
      <c r="J61" s="17"/>
      <c r="K61" s="17"/>
      <c r="L61" s="17"/>
      <c r="M61" s="17"/>
      <c r="N61" s="17"/>
      <c r="O61" s="17"/>
    </row>
    <row r="62" spans="1:15" ht="15.75">
      <c r="A62" s="70"/>
      <c r="B62" s="978"/>
      <c r="C62" s="68"/>
      <c r="D62" s="68"/>
      <c r="E62" s="68"/>
      <c r="F62" s="68"/>
      <c r="G62" s="68"/>
      <c r="H62" s="68"/>
      <c r="I62" s="17"/>
      <c r="J62" s="17"/>
      <c r="K62" s="17"/>
      <c r="L62" s="17"/>
      <c r="M62" s="17"/>
      <c r="N62" s="17"/>
      <c r="O62" s="17"/>
    </row>
    <row r="63" spans="1:15" ht="16.5" thickBot="1">
      <c r="A63" s="1040" t="str">
        <f>'Data Sheet'!$C$25</f>
        <v xml:space="preserve"> Niagara Mohawk Power Corporation </v>
      </c>
      <c r="B63" s="68"/>
      <c r="C63" s="68"/>
      <c r="D63" s="68"/>
      <c r="E63" s="68"/>
      <c r="F63" s="1029" t="str">
        <f>'Data Sheet'!$C$40</f>
        <v>June 1, 2015</v>
      </c>
      <c r="G63" s="977" t="str">
        <f>'Data Sheet'!$C$38</f>
        <v>December 31, 2014</v>
      </c>
      <c r="H63" s="68"/>
      <c r="I63" s="1040" t="str">
        <f>'Data Sheet'!$C$25</f>
        <v xml:space="preserve"> Niagara Mohawk Power Corporation </v>
      </c>
      <c r="J63" s="17"/>
      <c r="K63" s="17"/>
      <c r="L63" s="1029" t="str">
        <f>'Data Sheet'!$C$40</f>
        <v>June 1, 2015</v>
      </c>
      <c r="M63" s="17"/>
      <c r="N63" s="977" t="str">
        <f>'Data Sheet'!$C$38</f>
        <v>December 31, 2014</v>
      </c>
      <c r="O63" s="17"/>
    </row>
    <row r="64" spans="1:15">
      <c r="A64" s="29"/>
      <c r="B64" s="65"/>
      <c r="C64" s="65"/>
      <c r="D64" s="65"/>
      <c r="E64" s="65"/>
      <c r="F64" s="65"/>
      <c r="G64" s="65"/>
      <c r="H64" s="66"/>
      <c r="I64" s="29"/>
      <c r="J64" s="65"/>
      <c r="K64" s="65"/>
      <c r="L64" s="65"/>
      <c r="M64" s="65"/>
      <c r="N64" s="65"/>
      <c r="O64" s="66"/>
    </row>
    <row r="65" spans="1:15">
      <c r="A65" s="144" t="s">
        <v>1607</v>
      </c>
      <c r="B65" s="74"/>
      <c r="C65" s="74"/>
      <c r="D65" s="74"/>
      <c r="E65" s="74"/>
      <c r="F65" s="74"/>
      <c r="G65" s="74"/>
      <c r="H65" s="501"/>
      <c r="I65" s="389" t="s">
        <v>1608</v>
      </c>
      <c r="J65" s="390"/>
      <c r="K65" s="390"/>
      <c r="L65" s="390"/>
      <c r="M65" s="390"/>
      <c r="N65" s="390"/>
      <c r="O65" s="72"/>
    </row>
    <row r="66" spans="1:15">
      <c r="A66" s="86"/>
      <c r="B66" s="89"/>
      <c r="C66" s="81"/>
      <c r="D66" s="81"/>
      <c r="E66" s="88"/>
      <c r="F66" s="89"/>
      <c r="G66" s="89" t="s">
        <v>3817</v>
      </c>
      <c r="H66" s="84"/>
      <c r="I66" s="418"/>
      <c r="J66" s="88"/>
      <c r="K66" s="88" t="s">
        <v>3845</v>
      </c>
      <c r="L66" s="88"/>
      <c r="M66" s="81"/>
      <c r="N66" s="81"/>
      <c r="O66" s="84"/>
    </row>
    <row r="67" spans="1:15">
      <c r="A67" s="71"/>
      <c r="B67" s="97" t="s">
        <v>3819</v>
      </c>
      <c r="C67" s="80"/>
      <c r="D67" s="80"/>
      <c r="E67" s="329" t="s">
        <v>3820</v>
      </c>
      <c r="F67" s="328" t="s">
        <v>3821</v>
      </c>
      <c r="G67" s="712" t="s">
        <v>3821</v>
      </c>
      <c r="H67" s="379" t="s">
        <v>3821</v>
      </c>
      <c r="I67" s="79"/>
      <c r="J67" s="81"/>
      <c r="K67" s="81"/>
      <c r="L67" s="88"/>
      <c r="M67" s="81"/>
      <c r="N67" s="80"/>
      <c r="O67" s="82"/>
    </row>
    <row r="68" spans="1:15">
      <c r="A68" s="255" t="s">
        <v>1843</v>
      </c>
      <c r="B68" s="97" t="s">
        <v>3822</v>
      </c>
      <c r="C68" s="80"/>
      <c r="D68" s="330" t="s">
        <v>3823</v>
      </c>
      <c r="E68" s="329" t="s">
        <v>3824</v>
      </c>
      <c r="F68" s="328" t="s">
        <v>3825</v>
      </c>
      <c r="G68" s="328" t="s">
        <v>3826</v>
      </c>
      <c r="H68" s="254" t="s">
        <v>3826</v>
      </c>
      <c r="I68" s="315" t="s">
        <v>3827</v>
      </c>
      <c r="J68" s="330" t="s">
        <v>3828</v>
      </c>
      <c r="K68" s="330" t="s">
        <v>3829</v>
      </c>
      <c r="L68" s="68" t="s">
        <v>3830</v>
      </c>
      <c r="M68" s="456"/>
      <c r="N68" s="330" t="s">
        <v>3831</v>
      </c>
      <c r="O68" s="254" t="s">
        <v>1843</v>
      </c>
    </row>
    <row r="69" spans="1:15">
      <c r="A69" s="255" t="s">
        <v>1846</v>
      </c>
      <c r="B69" s="97" t="s">
        <v>3832</v>
      </c>
      <c r="C69" s="80"/>
      <c r="D69" s="330" t="s">
        <v>3833</v>
      </c>
      <c r="E69" s="329" t="s">
        <v>3834</v>
      </c>
      <c r="F69" s="328" t="s">
        <v>3835</v>
      </c>
      <c r="G69" s="328" t="s">
        <v>3836</v>
      </c>
      <c r="H69" s="254" t="s">
        <v>3837</v>
      </c>
      <c r="I69" s="315" t="s">
        <v>3838</v>
      </c>
      <c r="J69" s="330" t="s">
        <v>3839</v>
      </c>
      <c r="K69" s="330" t="s">
        <v>3839</v>
      </c>
      <c r="L69" s="68" t="s">
        <v>3839</v>
      </c>
      <c r="M69" s="456"/>
      <c r="N69" s="330" t="s">
        <v>3840</v>
      </c>
      <c r="O69" s="254" t="s">
        <v>1846</v>
      </c>
    </row>
    <row r="70" spans="1:15">
      <c r="A70" s="73"/>
      <c r="B70" s="104"/>
      <c r="C70" s="116" t="s">
        <v>3230</v>
      </c>
      <c r="D70" s="458" t="s">
        <v>3231</v>
      </c>
      <c r="E70" s="707" t="s">
        <v>3232</v>
      </c>
      <c r="F70" s="377" t="s">
        <v>3233</v>
      </c>
      <c r="G70" s="377" t="s">
        <v>2512</v>
      </c>
      <c r="H70" s="257" t="s">
        <v>2513</v>
      </c>
      <c r="I70" s="316" t="s">
        <v>2514</v>
      </c>
      <c r="J70" s="458" t="s">
        <v>2515</v>
      </c>
      <c r="K70" s="458" t="s">
        <v>2516</v>
      </c>
      <c r="L70" s="74" t="s">
        <v>2517</v>
      </c>
      <c r="M70" s="364"/>
      <c r="N70" s="458" t="s">
        <v>2518</v>
      </c>
      <c r="O70" s="109"/>
    </row>
    <row r="71" spans="1:15">
      <c r="A71" s="73">
        <v>1</v>
      </c>
      <c r="B71" s="104"/>
      <c r="C71" s="116"/>
      <c r="D71" s="116"/>
      <c r="E71" s="76"/>
      <c r="F71" s="104"/>
      <c r="G71" s="104"/>
      <c r="H71" s="109"/>
      <c r="I71" s="107"/>
      <c r="J71" s="372"/>
      <c r="K71" s="372"/>
      <c r="L71" s="516"/>
      <c r="M71" s="372"/>
      <c r="N71" s="372">
        <f>SUM(J71:L71)</f>
        <v>0</v>
      </c>
      <c r="O71" s="109">
        <v>1</v>
      </c>
    </row>
    <row r="72" spans="1:15">
      <c r="A72" s="73">
        <v>2</v>
      </c>
      <c r="B72" s="104"/>
      <c r="C72" s="116"/>
      <c r="D72" s="116"/>
      <c r="E72" s="76"/>
      <c r="F72" s="104"/>
      <c r="G72" s="104"/>
      <c r="H72" s="109"/>
      <c r="I72" s="107"/>
      <c r="J72" s="518"/>
      <c r="K72" s="518"/>
      <c r="L72" s="519"/>
      <c r="M72" s="518"/>
      <c r="N72" s="518">
        <f t="shared" ref="N72:N120" si="1">SUM(J72:M72)</f>
        <v>0</v>
      </c>
      <c r="O72" s="109">
        <v>2</v>
      </c>
    </row>
    <row r="73" spans="1:15">
      <c r="A73" s="73">
        <v>3</v>
      </c>
      <c r="B73" s="104"/>
      <c r="C73" s="116"/>
      <c r="D73" s="116"/>
      <c r="E73" s="76"/>
      <c r="F73" s="104"/>
      <c r="G73" s="104"/>
      <c r="H73" s="109"/>
      <c r="I73" s="107"/>
      <c r="J73" s="518"/>
      <c r="K73" s="518"/>
      <c r="L73" s="519"/>
      <c r="M73" s="518"/>
      <c r="N73" s="518">
        <f t="shared" si="1"/>
        <v>0</v>
      </c>
      <c r="O73" s="109">
        <v>3</v>
      </c>
    </row>
    <row r="74" spans="1:15">
      <c r="A74" s="73">
        <v>4</v>
      </c>
      <c r="B74" s="104"/>
      <c r="C74" s="116"/>
      <c r="D74" s="116"/>
      <c r="E74" s="76"/>
      <c r="F74" s="104"/>
      <c r="G74" s="104"/>
      <c r="H74" s="109"/>
      <c r="I74" s="107"/>
      <c r="J74" s="518"/>
      <c r="K74" s="518"/>
      <c r="L74" s="519"/>
      <c r="M74" s="518"/>
      <c r="N74" s="518">
        <f t="shared" si="1"/>
        <v>0</v>
      </c>
      <c r="O74" s="109">
        <v>4</v>
      </c>
    </row>
    <row r="75" spans="1:15">
      <c r="A75" s="73">
        <v>5</v>
      </c>
      <c r="B75" s="104"/>
      <c r="C75" s="116"/>
      <c r="D75" s="116"/>
      <c r="E75" s="76"/>
      <c r="F75" s="104"/>
      <c r="G75" s="104"/>
      <c r="H75" s="109"/>
      <c r="I75" s="107"/>
      <c r="J75" s="518"/>
      <c r="K75" s="518"/>
      <c r="L75" s="519"/>
      <c r="M75" s="518"/>
      <c r="N75" s="518">
        <f t="shared" si="1"/>
        <v>0</v>
      </c>
      <c r="O75" s="109">
        <v>5</v>
      </c>
    </row>
    <row r="76" spans="1:15">
      <c r="A76" s="73">
        <v>6</v>
      </c>
      <c r="B76" s="104"/>
      <c r="C76" s="116"/>
      <c r="D76" s="116"/>
      <c r="E76" s="76"/>
      <c r="F76" s="104"/>
      <c r="G76" s="104"/>
      <c r="H76" s="109"/>
      <c r="I76" s="107"/>
      <c r="J76" s="518"/>
      <c r="K76" s="518"/>
      <c r="L76" s="519"/>
      <c r="M76" s="518"/>
      <c r="N76" s="518">
        <f t="shared" si="1"/>
        <v>0</v>
      </c>
      <c r="O76" s="109">
        <v>6</v>
      </c>
    </row>
    <row r="77" spans="1:15">
      <c r="A77" s="73">
        <v>7</v>
      </c>
      <c r="B77" s="104"/>
      <c r="C77" s="116"/>
      <c r="D77" s="116"/>
      <c r="E77" s="76"/>
      <c r="F77" s="104"/>
      <c r="G77" s="104"/>
      <c r="H77" s="109"/>
      <c r="I77" s="107"/>
      <c r="J77" s="518"/>
      <c r="K77" s="518"/>
      <c r="L77" s="519"/>
      <c r="M77" s="518"/>
      <c r="N77" s="518">
        <f t="shared" si="1"/>
        <v>0</v>
      </c>
      <c r="O77" s="109">
        <v>7</v>
      </c>
    </row>
    <row r="78" spans="1:15">
      <c r="A78" s="73">
        <v>8</v>
      </c>
      <c r="B78" s="104"/>
      <c r="C78" s="116"/>
      <c r="D78" s="116"/>
      <c r="E78" s="76"/>
      <c r="F78" s="104"/>
      <c r="G78" s="104"/>
      <c r="H78" s="109"/>
      <c r="I78" s="107"/>
      <c r="J78" s="518"/>
      <c r="K78" s="518"/>
      <c r="L78" s="519"/>
      <c r="M78" s="518"/>
      <c r="N78" s="518">
        <f t="shared" si="1"/>
        <v>0</v>
      </c>
      <c r="O78" s="109">
        <v>8</v>
      </c>
    </row>
    <row r="79" spans="1:15">
      <c r="A79" s="73">
        <v>9</v>
      </c>
      <c r="B79" s="104"/>
      <c r="C79" s="116"/>
      <c r="D79" s="116"/>
      <c r="E79" s="76"/>
      <c r="F79" s="104"/>
      <c r="G79" s="104"/>
      <c r="H79" s="109"/>
      <c r="I79" s="107"/>
      <c r="J79" s="518"/>
      <c r="K79" s="518"/>
      <c r="L79" s="519"/>
      <c r="M79" s="518"/>
      <c r="N79" s="518">
        <f t="shared" si="1"/>
        <v>0</v>
      </c>
      <c r="O79" s="109">
        <v>9</v>
      </c>
    </row>
    <row r="80" spans="1:15">
      <c r="A80" s="73">
        <v>10</v>
      </c>
      <c r="B80" s="104"/>
      <c r="C80" s="116"/>
      <c r="D80" s="116"/>
      <c r="E80" s="76"/>
      <c r="F80" s="104"/>
      <c r="G80" s="104"/>
      <c r="H80" s="109"/>
      <c r="I80" s="107"/>
      <c r="J80" s="518"/>
      <c r="K80" s="518"/>
      <c r="L80" s="519"/>
      <c r="M80" s="518"/>
      <c r="N80" s="518">
        <f t="shared" si="1"/>
        <v>0</v>
      </c>
      <c r="O80" s="109">
        <v>10</v>
      </c>
    </row>
    <row r="81" spans="1:15">
      <c r="A81" s="73">
        <v>11</v>
      </c>
      <c r="B81" s="104"/>
      <c r="C81" s="116"/>
      <c r="D81" s="116"/>
      <c r="E81" s="76"/>
      <c r="F81" s="104"/>
      <c r="G81" s="104"/>
      <c r="H81" s="109"/>
      <c r="I81" s="107"/>
      <c r="J81" s="518"/>
      <c r="K81" s="518"/>
      <c r="L81" s="519"/>
      <c r="M81" s="518"/>
      <c r="N81" s="518">
        <f t="shared" si="1"/>
        <v>0</v>
      </c>
      <c r="O81" s="109">
        <v>11</v>
      </c>
    </row>
    <row r="82" spans="1:15">
      <c r="A82" s="73">
        <v>12</v>
      </c>
      <c r="B82" s="104"/>
      <c r="C82" s="116"/>
      <c r="D82" s="116"/>
      <c r="E82" s="76"/>
      <c r="F82" s="104"/>
      <c r="G82" s="104"/>
      <c r="H82" s="109"/>
      <c r="I82" s="107"/>
      <c r="J82" s="518"/>
      <c r="K82" s="518"/>
      <c r="L82" s="519"/>
      <c r="M82" s="518"/>
      <c r="N82" s="518">
        <f t="shared" si="1"/>
        <v>0</v>
      </c>
      <c r="O82" s="109">
        <v>12</v>
      </c>
    </row>
    <row r="83" spans="1:15">
      <c r="A83" s="73">
        <v>13</v>
      </c>
      <c r="B83" s="104"/>
      <c r="C83" s="116"/>
      <c r="D83" s="116"/>
      <c r="E83" s="76"/>
      <c r="F83" s="104"/>
      <c r="G83" s="104"/>
      <c r="H83" s="109"/>
      <c r="I83" s="107"/>
      <c r="J83" s="518"/>
      <c r="K83" s="518"/>
      <c r="L83" s="519"/>
      <c r="M83" s="518"/>
      <c r="N83" s="518">
        <f t="shared" si="1"/>
        <v>0</v>
      </c>
      <c r="O83" s="109">
        <v>13</v>
      </c>
    </row>
    <row r="84" spans="1:15">
      <c r="A84" s="73">
        <v>14</v>
      </c>
      <c r="B84" s="104"/>
      <c r="C84" s="116"/>
      <c r="D84" s="116"/>
      <c r="E84" s="76"/>
      <c r="F84" s="104"/>
      <c r="G84" s="104"/>
      <c r="H84" s="109"/>
      <c r="I84" s="107"/>
      <c r="J84" s="518"/>
      <c r="K84" s="518"/>
      <c r="L84" s="519"/>
      <c r="M84" s="518"/>
      <c r="N84" s="518">
        <f t="shared" si="1"/>
        <v>0</v>
      </c>
      <c r="O84" s="109">
        <v>14</v>
      </c>
    </row>
    <row r="85" spans="1:15">
      <c r="A85" s="73">
        <v>15</v>
      </c>
      <c r="B85" s="104"/>
      <c r="C85" s="116"/>
      <c r="D85" s="116"/>
      <c r="E85" s="76"/>
      <c r="F85" s="104"/>
      <c r="G85" s="104"/>
      <c r="H85" s="109"/>
      <c r="I85" s="107"/>
      <c r="J85" s="518"/>
      <c r="K85" s="518"/>
      <c r="L85" s="519"/>
      <c r="M85" s="518"/>
      <c r="N85" s="518">
        <f t="shared" si="1"/>
        <v>0</v>
      </c>
      <c r="O85" s="109">
        <v>15</v>
      </c>
    </row>
    <row r="86" spans="1:15">
      <c r="A86" s="73">
        <v>16</v>
      </c>
      <c r="B86" s="104"/>
      <c r="C86" s="116"/>
      <c r="D86" s="116"/>
      <c r="E86" s="76"/>
      <c r="F86" s="104"/>
      <c r="G86" s="104"/>
      <c r="H86" s="109"/>
      <c r="I86" s="107"/>
      <c r="J86" s="518"/>
      <c r="K86" s="518"/>
      <c r="L86" s="519"/>
      <c r="M86" s="518"/>
      <c r="N86" s="518">
        <f t="shared" si="1"/>
        <v>0</v>
      </c>
      <c r="O86" s="109">
        <v>16</v>
      </c>
    </row>
    <row r="87" spans="1:15">
      <c r="A87" s="73">
        <v>17</v>
      </c>
      <c r="B87" s="104"/>
      <c r="C87" s="116"/>
      <c r="D87" s="116"/>
      <c r="E87" s="76"/>
      <c r="F87" s="104"/>
      <c r="G87" s="104"/>
      <c r="H87" s="109"/>
      <c r="I87" s="107"/>
      <c r="J87" s="518"/>
      <c r="K87" s="518"/>
      <c r="L87" s="519"/>
      <c r="M87" s="518"/>
      <c r="N87" s="518">
        <f t="shared" si="1"/>
        <v>0</v>
      </c>
      <c r="O87" s="109">
        <v>17</v>
      </c>
    </row>
    <row r="88" spans="1:15">
      <c r="A88" s="73">
        <v>18</v>
      </c>
      <c r="B88" s="104"/>
      <c r="C88" s="116"/>
      <c r="D88" s="116"/>
      <c r="E88" s="76"/>
      <c r="F88" s="104"/>
      <c r="G88" s="104"/>
      <c r="H88" s="109"/>
      <c r="I88" s="107"/>
      <c r="J88" s="518"/>
      <c r="K88" s="518"/>
      <c r="L88" s="519"/>
      <c r="M88" s="518"/>
      <c r="N88" s="518">
        <f t="shared" si="1"/>
        <v>0</v>
      </c>
      <c r="O88" s="109">
        <v>18</v>
      </c>
    </row>
    <row r="89" spans="1:15">
      <c r="A89" s="73">
        <v>19</v>
      </c>
      <c r="B89" s="104"/>
      <c r="C89" s="116"/>
      <c r="D89" s="116"/>
      <c r="E89" s="76"/>
      <c r="F89" s="104"/>
      <c r="G89" s="104"/>
      <c r="H89" s="109"/>
      <c r="I89" s="107"/>
      <c r="J89" s="518"/>
      <c r="K89" s="518"/>
      <c r="L89" s="519"/>
      <c r="M89" s="518"/>
      <c r="N89" s="518">
        <f t="shared" si="1"/>
        <v>0</v>
      </c>
      <c r="O89" s="109">
        <v>19</v>
      </c>
    </row>
    <row r="90" spans="1:15">
      <c r="A90" s="73">
        <v>20</v>
      </c>
      <c r="B90" s="104"/>
      <c r="C90" s="116"/>
      <c r="D90" s="116"/>
      <c r="E90" s="76"/>
      <c r="F90" s="104"/>
      <c r="G90" s="104"/>
      <c r="H90" s="109"/>
      <c r="I90" s="107"/>
      <c r="J90" s="518"/>
      <c r="K90" s="518"/>
      <c r="L90" s="519"/>
      <c r="M90" s="518"/>
      <c r="N90" s="518">
        <f t="shared" si="1"/>
        <v>0</v>
      </c>
      <c r="O90" s="109">
        <v>20</v>
      </c>
    </row>
    <row r="91" spans="1:15">
      <c r="A91" s="73">
        <v>21</v>
      </c>
      <c r="B91" s="104"/>
      <c r="C91" s="116"/>
      <c r="D91" s="116"/>
      <c r="E91" s="76"/>
      <c r="F91" s="104"/>
      <c r="G91" s="104"/>
      <c r="H91" s="109"/>
      <c r="I91" s="107"/>
      <c r="J91" s="518"/>
      <c r="K91" s="518"/>
      <c r="L91" s="519"/>
      <c r="M91" s="518"/>
      <c r="N91" s="518">
        <f t="shared" si="1"/>
        <v>0</v>
      </c>
      <c r="O91" s="109">
        <v>21</v>
      </c>
    </row>
    <row r="92" spans="1:15">
      <c r="A92" s="73">
        <v>22</v>
      </c>
      <c r="B92" s="104"/>
      <c r="C92" s="116"/>
      <c r="D92" s="116"/>
      <c r="E92" s="76"/>
      <c r="F92" s="104"/>
      <c r="G92" s="104"/>
      <c r="H92" s="109"/>
      <c r="I92" s="107"/>
      <c r="J92" s="518"/>
      <c r="K92" s="518"/>
      <c r="L92" s="519"/>
      <c r="M92" s="518"/>
      <c r="N92" s="518">
        <f t="shared" si="1"/>
        <v>0</v>
      </c>
      <c r="O92" s="109">
        <v>22</v>
      </c>
    </row>
    <row r="93" spans="1:15">
      <c r="A93" s="73">
        <v>23</v>
      </c>
      <c r="B93" s="104"/>
      <c r="C93" s="116"/>
      <c r="D93" s="116"/>
      <c r="E93" s="76"/>
      <c r="F93" s="104"/>
      <c r="G93" s="104"/>
      <c r="H93" s="109"/>
      <c r="I93" s="107"/>
      <c r="J93" s="518"/>
      <c r="K93" s="518"/>
      <c r="L93" s="519"/>
      <c r="M93" s="518"/>
      <c r="N93" s="518">
        <f t="shared" si="1"/>
        <v>0</v>
      </c>
      <c r="O93" s="109">
        <v>23</v>
      </c>
    </row>
    <row r="94" spans="1:15">
      <c r="A94" s="73">
        <v>24</v>
      </c>
      <c r="B94" s="104"/>
      <c r="C94" s="116"/>
      <c r="D94" s="116"/>
      <c r="E94" s="76"/>
      <c r="F94" s="104"/>
      <c r="G94" s="104"/>
      <c r="H94" s="109"/>
      <c r="I94" s="107"/>
      <c r="J94" s="518"/>
      <c r="K94" s="518"/>
      <c r="L94" s="519"/>
      <c r="M94" s="518"/>
      <c r="N94" s="518">
        <f t="shared" si="1"/>
        <v>0</v>
      </c>
      <c r="O94" s="109">
        <v>24</v>
      </c>
    </row>
    <row r="95" spans="1:15">
      <c r="A95" s="73">
        <v>25</v>
      </c>
      <c r="B95" s="104"/>
      <c r="C95" s="116"/>
      <c r="D95" s="116"/>
      <c r="E95" s="76"/>
      <c r="F95" s="104"/>
      <c r="G95" s="104"/>
      <c r="H95" s="109"/>
      <c r="I95" s="107"/>
      <c r="J95" s="518"/>
      <c r="K95" s="518"/>
      <c r="L95" s="519"/>
      <c r="M95" s="518"/>
      <c r="N95" s="518">
        <f t="shared" si="1"/>
        <v>0</v>
      </c>
      <c r="O95" s="109">
        <v>25</v>
      </c>
    </row>
    <row r="96" spans="1:15">
      <c r="A96" s="73">
        <v>26</v>
      </c>
      <c r="B96" s="104"/>
      <c r="C96" s="116"/>
      <c r="D96" s="116"/>
      <c r="E96" s="76"/>
      <c r="F96" s="104"/>
      <c r="G96" s="104"/>
      <c r="H96" s="109"/>
      <c r="I96" s="107"/>
      <c r="J96" s="518"/>
      <c r="K96" s="518"/>
      <c r="L96" s="519"/>
      <c r="M96" s="518"/>
      <c r="N96" s="518">
        <f t="shared" si="1"/>
        <v>0</v>
      </c>
      <c r="O96" s="109">
        <v>26</v>
      </c>
    </row>
    <row r="97" spans="1:15">
      <c r="A97" s="73">
        <v>27</v>
      </c>
      <c r="B97" s="104"/>
      <c r="C97" s="116"/>
      <c r="D97" s="116"/>
      <c r="E97" s="76"/>
      <c r="F97" s="104"/>
      <c r="G97" s="104"/>
      <c r="H97" s="109"/>
      <c r="I97" s="107"/>
      <c r="J97" s="518"/>
      <c r="K97" s="518"/>
      <c r="L97" s="519"/>
      <c r="M97" s="518"/>
      <c r="N97" s="518">
        <f t="shared" si="1"/>
        <v>0</v>
      </c>
      <c r="O97" s="109">
        <v>27</v>
      </c>
    </row>
    <row r="98" spans="1:15">
      <c r="A98" s="73">
        <v>28</v>
      </c>
      <c r="B98" s="104"/>
      <c r="C98" s="116"/>
      <c r="D98" s="116"/>
      <c r="E98" s="76"/>
      <c r="F98" s="104"/>
      <c r="G98" s="104"/>
      <c r="H98" s="109"/>
      <c r="I98" s="107"/>
      <c r="J98" s="518"/>
      <c r="K98" s="518"/>
      <c r="L98" s="519"/>
      <c r="M98" s="518"/>
      <c r="N98" s="518">
        <f t="shared" si="1"/>
        <v>0</v>
      </c>
      <c r="O98" s="109">
        <v>28</v>
      </c>
    </row>
    <row r="99" spans="1:15">
      <c r="A99" s="73">
        <v>29</v>
      </c>
      <c r="B99" s="104"/>
      <c r="C99" s="116"/>
      <c r="D99" s="116"/>
      <c r="E99" s="76"/>
      <c r="F99" s="104"/>
      <c r="G99" s="104"/>
      <c r="H99" s="109"/>
      <c r="I99" s="107"/>
      <c r="J99" s="518"/>
      <c r="K99" s="518"/>
      <c r="L99" s="519"/>
      <c r="M99" s="518"/>
      <c r="N99" s="518">
        <f t="shared" si="1"/>
        <v>0</v>
      </c>
      <c r="O99" s="109">
        <v>29</v>
      </c>
    </row>
    <row r="100" spans="1:15">
      <c r="A100" s="73">
        <v>30</v>
      </c>
      <c r="B100" s="104"/>
      <c r="C100" s="116"/>
      <c r="D100" s="116"/>
      <c r="E100" s="76"/>
      <c r="F100" s="104"/>
      <c r="G100" s="104"/>
      <c r="H100" s="109"/>
      <c r="I100" s="107"/>
      <c r="J100" s="518"/>
      <c r="K100" s="518"/>
      <c r="L100" s="519"/>
      <c r="M100" s="518"/>
      <c r="N100" s="518">
        <f t="shared" si="1"/>
        <v>0</v>
      </c>
      <c r="O100" s="109">
        <v>30</v>
      </c>
    </row>
    <row r="101" spans="1:15">
      <c r="A101" s="73">
        <v>31</v>
      </c>
      <c r="B101" s="104"/>
      <c r="C101" s="116"/>
      <c r="D101" s="116"/>
      <c r="E101" s="76"/>
      <c r="F101" s="104"/>
      <c r="G101" s="104"/>
      <c r="H101" s="109"/>
      <c r="I101" s="107"/>
      <c r="J101" s="518"/>
      <c r="K101" s="518"/>
      <c r="L101" s="519"/>
      <c r="M101" s="518"/>
      <c r="N101" s="518">
        <f t="shared" si="1"/>
        <v>0</v>
      </c>
      <c r="O101" s="109">
        <v>31</v>
      </c>
    </row>
    <row r="102" spans="1:15">
      <c r="A102" s="73">
        <v>32</v>
      </c>
      <c r="B102" s="104"/>
      <c r="C102" s="116"/>
      <c r="D102" s="116"/>
      <c r="E102" s="76"/>
      <c r="F102" s="104"/>
      <c r="G102" s="104"/>
      <c r="H102" s="109"/>
      <c r="I102" s="107"/>
      <c r="J102" s="518"/>
      <c r="K102" s="518"/>
      <c r="L102" s="519"/>
      <c r="M102" s="518"/>
      <c r="N102" s="518">
        <f t="shared" si="1"/>
        <v>0</v>
      </c>
      <c r="O102" s="109">
        <v>32</v>
      </c>
    </row>
    <row r="103" spans="1:15">
      <c r="A103" s="73">
        <v>33</v>
      </c>
      <c r="B103" s="104"/>
      <c r="C103" s="116"/>
      <c r="D103" s="116"/>
      <c r="E103" s="76"/>
      <c r="F103" s="104"/>
      <c r="G103" s="104"/>
      <c r="H103" s="109"/>
      <c r="I103" s="107"/>
      <c r="J103" s="518"/>
      <c r="K103" s="518"/>
      <c r="L103" s="519"/>
      <c r="M103" s="518"/>
      <c r="N103" s="518">
        <f t="shared" si="1"/>
        <v>0</v>
      </c>
      <c r="O103" s="109">
        <v>33</v>
      </c>
    </row>
    <row r="104" spans="1:15">
      <c r="A104" s="73">
        <v>34</v>
      </c>
      <c r="B104" s="104"/>
      <c r="C104" s="116"/>
      <c r="D104" s="116"/>
      <c r="E104" s="76"/>
      <c r="F104" s="104"/>
      <c r="G104" s="104"/>
      <c r="H104" s="109"/>
      <c r="I104" s="107"/>
      <c r="J104" s="518"/>
      <c r="K104" s="518"/>
      <c r="L104" s="519"/>
      <c r="M104" s="518"/>
      <c r="N104" s="518">
        <f t="shared" si="1"/>
        <v>0</v>
      </c>
      <c r="O104" s="109">
        <v>34</v>
      </c>
    </row>
    <row r="105" spans="1:15">
      <c r="A105" s="73">
        <v>35</v>
      </c>
      <c r="B105" s="104"/>
      <c r="C105" s="116"/>
      <c r="D105" s="116"/>
      <c r="E105" s="76"/>
      <c r="F105" s="104"/>
      <c r="G105" s="104"/>
      <c r="H105" s="109"/>
      <c r="I105" s="107"/>
      <c r="J105" s="518"/>
      <c r="K105" s="518"/>
      <c r="L105" s="519"/>
      <c r="M105" s="518"/>
      <c r="N105" s="518">
        <f t="shared" si="1"/>
        <v>0</v>
      </c>
      <c r="O105" s="109">
        <v>35</v>
      </c>
    </row>
    <row r="106" spans="1:15">
      <c r="A106" s="73">
        <v>36</v>
      </c>
      <c r="B106" s="104"/>
      <c r="C106" s="116"/>
      <c r="D106" s="116"/>
      <c r="E106" s="76"/>
      <c r="F106" s="104"/>
      <c r="G106" s="104"/>
      <c r="H106" s="109"/>
      <c r="I106" s="107"/>
      <c r="J106" s="518"/>
      <c r="K106" s="518"/>
      <c r="L106" s="519"/>
      <c r="M106" s="518"/>
      <c r="N106" s="518">
        <f t="shared" si="1"/>
        <v>0</v>
      </c>
      <c r="O106" s="109">
        <v>36</v>
      </c>
    </row>
    <row r="107" spans="1:15">
      <c r="A107" s="73">
        <v>37</v>
      </c>
      <c r="B107" s="104"/>
      <c r="C107" s="116"/>
      <c r="D107" s="116"/>
      <c r="E107" s="76"/>
      <c r="F107" s="104"/>
      <c r="G107" s="104"/>
      <c r="H107" s="109"/>
      <c r="I107" s="107"/>
      <c r="J107" s="518"/>
      <c r="K107" s="518"/>
      <c r="L107" s="519"/>
      <c r="M107" s="518"/>
      <c r="N107" s="518">
        <f t="shared" si="1"/>
        <v>0</v>
      </c>
      <c r="O107" s="109">
        <v>37</v>
      </c>
    </row>
    <row r="108" spans="1:15">
      <c r="A108" s="73">
        <v>38</v>
      </c>
      <c r="B108" s="104"/>
      <c r="C108" s="116"/>
      <c r="D108" s="116"/>
      <c r="E108" s="76"/>
      <c r="F108" s="104"/>
      <c r="G108" s="104"/>
      <c r="H108" s="109"/>
      <c r="I108" s="107"/>
      <c r="J108" s="518"/>
      <c r="K108" s="518"/>
      <c r="L108" s="519"/>
      <c r="M108" s="518"/>
      <c r="N108" s="518">
        <f t="shared" si="1"/>
        <v>0</v>
      </c>
      <c r="O108" s="109">
        <v>38</v>
      </c>
    </row>
    <row r="109" spans="1:15">
      <c r="A109" s="73">
        <v>39</v>
      </c>
      <c r="B109" s="104"/>
      <c r="C109" s="116"/>
      <c r="D109" s="116"/>
      <c r="E109" s="76"/>
      <c r="F109" s="104"/>
      <c r="G109" s="104"/>
      <c r="H109" s="109"/>
      <c r="I109" s="107"/>
      <c r="J109" s="518"/>
      <c r="K109" s="518"/>
      <c r="L109" s="519"/>
      <c r="M109" s="518"/>
      <c r="N109" s="518">
        <f t="shared" si="1"/>
        <v>0</v>
      </c>
      <c r="O109" s="109">
        <v>39</v>
      </c>
    </row>
    <row r="110" spans="1:15">
      <c r="A110" s="73">
        <v>40</v>
      </c>
      <c r="B110" s="104"/>
      <c r="C110" s="116"/>
      <c r="D110" s="116"/>
      <c r="E110" s="76"/>
      <c r="F110" s="104"/>
      <c r="G110" s="104"/>
      <c r="H110" s="109"/>
      <c r="I110" s="107"/>
      <c r="J110" s="518"/>
      <c r="K110" s="518"/>
      <c r="L110" s="519"/>
      <c r="M110" s="518"/>
      <c r="N110" s="518">
        <f t="shared" si="1"/>
        <v>0</v>
      </c>
      <c r="O110" s="109">
        <v>40</v>
      </c>
    </row>
    <row r="111" spans="1:15">
      <c r="A111" s="73">
        <v>41</v>
      </c>
      <c r="B111" s="104"/>
      <c r="C111" s="116"/>
      <c r="D111" s="116"/>
      <c r="E111" s="76"/>
      <c r="F111" s="104"/>
      <c r="G111" s="104"/>
      <c r="H111" s="109"/>
      <c r="I111" s="107"/>
      <c r="J111" s="518"/>
      <c r="K111" s="518"/>
      <c r="L111" s="519"/>
      <c r="M111" s="518"/>
      <c r="N111" s="518">
        <f t="shared" si="1"/>
        <v>0</v>
      </c>
      <c r="O111" s="109">
        <v>41</v>
      </c>
    </row>
    <row r="112" spans="1:15">
      <c r="A112" s="73">
        <v>42</v>
      </c>
      <c r="B112" s="104"/>
      <c r="C112" s="116"/>
      <c r="D112" s="116"/>
      <c r="E112" s="76"/>
      <c r="F112" s="104"/>
      <c r="G112" s="104"/>
      <c r="H112" s="109"/>
      <c r="I112" s="107"/>
      <c r="J112" s="518"/>
      <c r="K112" s="518"/>
      <c r="L112" s="519"/>
      <c r="M112" s="518"/>
      <c r="N112" s="518">
        <f t="shared" si="1"/>
        <v>0</v>
      </c>
      <c r="O112" s="109">
        <v>42</v>
      </c>
    </row>
    <row r="113" spans="1:15">
      <c r="A113" s="73">
        <v>43</v>
      </c>
      <c r="B113" s="104"/>
      <c r="C113" s="116"/>
      <c r="D113" s="116"/>
      <c r="E113" s="76"/>
      <c r="F113" s="104"/>
      <c r="G113" s="104"/>
      <c r="H113" s="109"/>
      <c r="I113" s="107"/>
      <c r="J113" s="518"/>
      <c r="K113" s="518"/>
      <c r="L113" s="519"/>
      <c r="M113" s="518"/>
      <c r="N113" s="518">
        <f t="shared" si="1"/>
        <v>0</v>
      </c>
      <c r="O113" s="109">
        <v>43</v>
      </c>
    </row>
    <row r="114" spans="1:15">
      <c r="A114" s="73">
        <v>44</v>
      </c>
      <c r="B114" s="104"/>
      <c r="C114" s="116"/>
      <c r="D114" s="116"/>
      <c r="E114" s="76"/>
      <c r="F114" s="104"/>
      <c r="G114" s="104"/>
      <c r="H114" s="109"/>
      <c r="I114" s="107"/>
      <c r="J114" s="518"/>
      <c r="K114" s="518"/>
      <c r="L114" s="519"/>
      <c r="M114" s="518"/>
      <c r="N114" s="518">
        <f t="shared" si="1"/>
        <v>0</v>
      </c>
      <c r="O114" s="109">
        <v>44</v>
      </c>
    </row>
    <row r="115" spans="1:15">
      <c r="A115" s="73">
        <v>45</v>
      </c>
      <c r="B115" s="104"/>
      <c r="C115" s="116"/>
      <c r="D115" s="116"/>
      <c r="E115" s="76"/>
      <c r="F115" s="104"/>
      <c r="G115" s="104"/>
      <c r="H115" s="109"/>
      <c r="I115" s="107"/>
      <c r="J115" s="518"/>
      <c r="K115" s="518"/>
      <c r="L115" s="519"/>
      <c r="M115" s="518"/>
      <c r="N115" s="518">
        <f t="shared" si="1"/>
        <v>0</v>
      </c>
      <c r="O115" s="109">
        <v>45</v>
      </c>
    </row>
    <row r="116" spans="1:15">
      <c r="A116" s="73">
        <v>46</v>
      </c>
      <c r="B116" s="104"/>
      <c r="C116" s="116"/>
      <c r="D116" s="116"/>
      <c r="E116" s="76"/>
      <c r="F116" s="104"/>
      <c r="G116" s="104"/>
      <c r="H116" s="109"/>
      <c r="I116" s="107"/>
      <c r="J116" s="518"/>
      <c r="K116" s="518"/>
      <c r="L116" s="519"/>
      <c r="M116" s="518"/>
      <c r="N116" s="518">
        <f t="shared" si="1"/>
        <v>0</v>
      </c>
      <c r="O116" s="109">
        <v>46</v>
      </c>
    </row>
    <row r="117" spans="1:15">
      <c r="A117" s="73">
        <v>47</v>
      </c>
      <c r="B117" s="104"/>
      <c r="C117" s="116"/>
      <c r="D117" s="116"/>
      <c r="E117" s="76"/>
      <c r="F117" s="104"/>
      <c r="G117" s="104"/>
      <c r="H117" s="109"/>
      <c r="I117" s="107"/>
      <c r="J117" s="518"/>
      <c r="K117" s="518"/>
      <c r="L117" s="519"/>
      <c r="M117" s="518"/>
      <c r="N117" s="518">
        <f t="shared" si="1"/>
        <v>0</v>
      </c>
      <c r="O117" s="109">
        <v>47</v>
      </c>
    </row>
    <row r="118" spans="1:15">
      <c r="A118" s="73">
        <v>48</v>
      </c>
      <c r="B118" s="104"/>
      <c r="C118" s="116"/>
      <c r="D118" s="116"/>
      <c r="E118" s="76"/>
      <c r="F118" s="104"/>
      <c r="G118" s="104"/>
      <c r="H118" s="109"/>
      <c r="I118" s="107"/>
      <c r="J118" s="518"/>
      <c r="K118" s="518"/>
      <c r="L118" s="519"/>
      <c r="M118" s="518"/>
      <c r="N118" s="518">
        <f t="shared" si="1"/>
        <v>0</v>
      </c>
      <c r="O118" s="109">
        <v>48</v>
      </c>
    </row>
    <row r="119" spans="1:15">
      <c r="A119" s="73">
        <v>49</v>
      </c>
      <c r="B119" s="104"/>
      <c r="C119" s="116"/>
      <c r="D119" s="116"/>
      <c r="E119" s="76"/>
      <c r="F119" s="104"/>
      <c r="G119" s="104"/>
      <c r="H119" s="109"/>
      <c r="I119" s="107"/>
      <c r="J119" s="518"/>
      <c r="K119" s="518"/>
      <c r="L119" s="519"/>
      <c r="M119" s="518"/>
      <c r="N119" s="518">
        <f t="shared" si="1"/>
        <v>0</v>
      </c>
      <c r="O119" s="109">
        <v>49</v>
      </c>
    </row>
    <row r="120" spans="1:15">
      <c r="A120" s="73">
        <v>50</v>
      </c>
      <c r="B120" s="104"/>
      <c r="C120" s="116"/>
      <c r="D120" s="116"/>
      <c r="E120" s="76"/>
      <c r="F120" s="104"/>
      <c r="G120" s="104"/>
      <c r="H120" s="109"/>
      <c r="I120" s="107"/>
      <c r="J120" s="518"/>
      <c r="K120" s="518"/>
      <c r="L120" s="519"/>
      <c r="M120" s="518"/>
      <c r="N120" s="518">
        <f t="shared" si="1"/>
        <v>0</v>
      </c>
      <c r="O120" s="109">
        <v>50</v>
      </c>
    </row>
    <row r="121" spans="1:15" ht="15.75" thickBot="1">
      <c r="A121" s="110">
        <v>51</v>
      </c>
      <c r="B121" s="576" t="s">
        <v>2497</v>
      </c>
      <c r="C121" s="577"/>
      <c r="D121" s="578"/>
      <c r="E121" s="579"/>
      <c r="F121" s="580"/>
      <c r="G121" s="580"/>
      <c r="H121" s="581"/>
      <c r="I121" s="582">
        <f>SUM(I71:I120)</f>
        <v>0</v>
      </c>
      <c r="J121" s="477">
        <f>SUM(J71:J120)</f>
        <v>0</v>
      </c>
      <c r="K121" s="477">
        <f>SUM(K71:K120)</f>
        <v>0</v>
      </c>
      <c r="L121" s="453"/>
      <c r="M121" s="477">
        <f>SUM(M71:M120)</f>
        <v>0</v>
      </c>
      <c r="N121" s="477">
        <f>SUM(N71:N120)</f>
        <v>0</v>
      </c>
      <c r="O121" s="426">
        <v>51</v>
      </c>
    </row>
    <row r="122" spans="1:15">
      <c r="A122" s="886"/>
      <c r="B122" s="1041"/>
      <c r="C122" s="1041"/>
      <c r="D122" s="1042"/>
      <c r="E122" s="1042"/>
      <c r="F122" s="1042"/>
      <c r="G122" s="1042"/>
      <c r="H122" s="1042"/>
      <c r="I122" s="1043"/>
      <c r="J122" s="1044"/>
      <c r="K122" s="1044"/>
      <c r="L122" s="1044"/>
      <c r="M122" s="1044"/>
      <c r="N122" s="1044"/>
      <c r="O122" s="886"/>
    </row>
    <row r="123" spans="1:15">
      <c r="A123" s="445" t="s">
        <v>3841</v>
      </c>
      <c r="B123" s="977"/>
      <c r="C123" s="977"/>
      <c r="D123" s="977"/>
      <c r="E123" s="977"/>
      <c r="F123" s="977"/>
      <c r="G123" s="977"/>
      <c r="I123" s="445" t="s">
        <v>3841</v>
      </c>
    </row>
    <row r="124" spans="1:15">
      <c r="A124" s="68" t="s">
        <v>3846</v>
      </c>
      <c r="B124" s="68"/>
      <c r="C124" s="68"/>
      <c r="D124" s="68"/>
      <c r="E124" s="68"/>
      <c r="F124" s="68"/>
      <c r="G124" s="68"/>
      <c r="H124" s="68"/>
      <c r="I124" s="68" t="s">
        <v>3847</v>
      </c>
      <c r="J124" s="68"/>
      <c r="K124" s="68"/>
      <c r="L124" s="68"/>
      <c r="M124" s="68"/>
      <c r="N124" s="68"/>
      <c r="O124" s="68"/>
    </row>
  </sheetData>
  <mergeCells count="6">
    <mergeCell ref="G3:H3"/>
    <mergeCell ref="G2:H2"/>
    <mergeCell ref="G1:H1"/>
    <mergeCell ref="L3:M3"/>
    <mergeCell ref="L2:M2"/>
    <mergeCell ref="L1:M1"/>
  </mergeCells>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AA64"/>
  <sheetViews>
    <sheetView defaultGridColor="0" topLeftCell="L10" colorId="22" zoomScale="70" zoomScaleNormal="70" zoomScaleSheetLayoutView="70" workbookViewId="0">
      <selection activeCell="P43" sqref="P43"/>
    </sheetView>
  </sheetViews>
  <sheetFormatPr defaultColWidth="9.6640625" defaultRowHeight="15"/>
  <cols>
    <col min="1" max="1" width="4.6640625" customWidth="1"/>
    <col min="2" max="2" width="1.6640625" customWidth="1"/>
    <col min="3" max="3" width="45.6640625" customWidth="1"/>
    <col min="4" max="4" width="24.33203125" customWidth="1"/>
    <col min="5" max="5" width="17.6640625" customWidth="1"/>
    <col min="6" max="6" width="17.33203125" customWidth="1"/>
    <col min="7" max="7" width="4.6640625" customWidth="1"/>
    <col min="8" max="8" width="11.44140625" bestFit="1" customWidth="1"/>
    <col min="9" max="9" width="45.6640625" customWidth="1"/>
    <col min="10" max="10" width="20.6640625" customWidth="1"/>
    <col min="11" max="11" width="18.109375" customWidth="1"/>
    <col min="12" max="12" width="17.33203125" customWidth="1"/>
    <col min="13" max="13" width="4.6640625" customWidth="1"/>
    <col min="14" max="14" width="45.6640625" customWidth="1"/>
    <col min="15" max="15" width="20.6640625" customWidth="1"/>
    <col min="16" max="17" width="18.6640625" customWidth="1"/>
    <col min="18" max="18" width="4.6640625" customWidth="1"/>
    <col min="19" max="19" width="3.33203125" customWidth="1"/>
    <col min="20" max="20" width="52.21875" customWidth="1"/>
    <col min="21" max="21" width="22.44140625" customWidth="1"/>
    <col min="22" max="22" width="17" customWidth="1"/>
    <col min="23" max="23" width="17.6640625" customWidth="1"/>
    <col min="25" max="26" width="12.88671875" bestFit="1" customWidth="1"/>
  </cols>
  <sheetData>
    <row r="1" spans="1:23">
      <c r="A1" s="1799" t="s">
        <v>5587</v>
      </c>
      <c r="B1" s="1800"/>
      <c r="C1" s="1800"/>
      <c r="D1" s="1801" t="s">
        <v>1433</v>
      </c>
      <c r="E1" s="1960" t="s">
        <v>1917</v>
      </c>
      <c r="F1" s="1863" t="s">
        <v>1918</v>
      </c>
      <c r="G1" s="1810" t="s">
        <v>5587</v>
      </c>
      <c r="H1" s="1811"/>
      <c r="I1" s="1811"/>
      <c r="J1" s="1812" t="s">
        <v>1433</v>
      </c>
      <c r="K1" s="1963" t="s">
        <v>1917</v>
      </c>
      <c r="L1" s="1964" t="s">
        <v>3848</v>
      </c>
      <c r="M1" s="1810" t="s">
        <v>5593</v>
      </c>
      <c r="N1" s="1832"/>
      <c r="O1" s="1811" t="s">
        <v>1433</v>
      </c>
      <c r="P1" s="2262" t="s">
        <v>1917</v>
      </c>
      <c r="Q1" s="1968" t="s">
        <v>1918</v>
      </c>
      <c r="R1" s="1810" t="s">
        <v>5593</v>
      </c>
      <c r="S1" s="1811"/>
      <c r="T1" s="1811"/>
      <c r="U1" s="1812" t="s">
        <v>1433</v>
      </c>
      <c r="V1" s="1963" t="s">
        <v>1917</v>
      </c>
      <c r="W1" s="1964" t="s">
        <v>1918</v>
      </c>
    </row>
    <row r="2" spans="1:23" ht="15.75">
      <c r="A2" s="1761" t="str">
        <f>'Data Sheet'!$C$25</f>
        <v xml:space="preserve"> Niagara Mohawk Power Corporation </v>
      </c>
      <c r="B2" s="1766"/>
      <c r="C2" s="1766"/>
      <c r="D2" s="1746" t="s">
        <v>5671</v>
      </c>
      <c r="E2" s="694" t="s">
        <v>1919</v>
      </c>
      <c r="F2" s="1961"/>
      <c r="G2" s="1813" t="str">
        <f>'Data Sheet'!$C$25</f>
        <v xml:space="preserve"> Niagara Mohawk Power Corporation </v>
      </c>
      <c r="H2" s="1767"/>
      <c r="I2" s="1767"/>
      <c r="J2" s="1746" t="s">
        <v>5671</v>
      </c>
      <c r="K2" s="1686" t="s">
        <v>1919</v>
      </c>
      <c r="L2" s="1965"/>
      <c r="M2" s="1833" t="str">
        <f>'Data Sheet'!$C$25</f>
        <v xml:space="preserve"> Niagara Mohawk Power Corporation </v>
      </c>
      <c r="N2" s="1782"/>
      <c r="O2" s="1746" t="s">
        <v>5671</v>
      </c>
      <c r="P2" s="2263" t="s">
        <v>1919</v>
      </c>
      <c r="Q2" s="1969"/>
      <c r="R2" s="1833" t="str">
        <f>'Data Sheet'!$C$25</f>
        <v xml:space="preserve"> Niagara Mohawk Power Corporation </v>
      </c>
      <c r="S2" s="1767"/>
      <c r="T2" s="1767"/>
      <c r="U2" s="1746" t="s">
        <v>5671</v>
      </c>
      <c r="V2" s="1686" t="s">
        <v>1919</v>
      </c>
      <c r="W2" s="1965"/>
    </row>
    <row r="3" spans="1:23" ht="15" customHeight="1">
      <c r="A3" s="1802"/>
      <c r="B3" s="583"/>
      <c r="C3" s="583"/>
      <c r="D3" s="1765" t="s">
        <v>5672</v>
      </c>
      <c r="E3" s="976" t="str">
        <f>'Data Sheet'!$C$40</f>
        <v>June 1, 2015</v>
      </c>
      <c r="F3" s="1962" t="str">
        <f>'Data Sheet'!$C$38</f>
        <v>December 31, 2014</v>
      </c>
      <c r="G3" s="1814"/>
      <c r="H3" s="1682"/>
      <c r="I3" s="1682"/>
      <c r="J3" s="1765" t="s">
        <v>5672</v>
      </c>
      <c r="K3" s="1966" t="str">
        <f>'Data Sheet'!$C$40</f>
        <v>June 1, 2015</v>
      </c>
      <c r="L3" s="1967" t="str">
        <f>'Data Sheet'!$C$38</f>
        <v>December 31, 2014</v>
      </c>
      <c r="M3" s="1814" t="s">
        <v>1904</v>
      </c>
      <c r="N3" s="1783"/>
      <c r="O3" s="1765" t="s">
        <v>5672</v>
      </c>
      <c r="P3" s="2264" t="str">
        <f>'Data Sheet'!$C$40</f>
        <v>June 1, 2015</v>
      </c>
      <c r="Q3" s="1967" t="str">
        <f>'Data Sheet'!$C$38</f>
        <v>December 31, 2014</v>
      </c>
      <c r="R3" s="1814"/>
      <c r="S3" s="1682"/>
      <c r="T3" s="1682"/>
      <c r="U3" s="1765" t="s">
        <v>5672</v>
      </c>
      <c r="V3" s="1966" t="str">
        <f>'Data Sheet'!$C$40</f>
        <v>June 1, 2015</v>
      </c>
      <c r="W3" s="1967" t="str">
        <f>'Data Sheet'!$C$38</f>
        <v>December 31, 2014</v>
      </c>
    </row>
    <row r="4" spans="1:23" ht="15" customHeight="1">
      <c r="A4" s="1803" t="s">
        <v>3849</v>
      </c>
      <c r="B4" s="74"/>
      <c r="C4" s="74"/>
      <c r="D4" s="74"/>
      <c r="E4" s="74"/>
      <c r="F4" s="1945"/>
      <c r="G4" s="1815" t="s">
        <v>3850</v>
      </c>
      <c r="H4" s="1769"/>
      <c r="I4" s="1769"/>
      <c r="J4" s="1769"/>
      <c r="K4" s="1769"/>
      <c r="L4" s="1816"/>
      <c r="M4" s="1815" t="s">
        <v>3850</v>
      </c>
      <c r="N4" s="1769"/>
      <c r="O4" s="1769"/>
      <c r="P4" s="1769"/>
      <c r="Q4" s="1816"/>
      <c r="R4" s="1840" t="s">
        <v>3850</v>
      </c>
      <c r="S4" s="1683"/>
      <c r="T4" s="1683"/>
      <c r="U4" s="1683"/>
      <c r="V4" s="1683"/>
      <c r="W4" s="1841"/>
    </row>
    <row r="5" spans="1:23">
      <c r="A5" s="1804"/>
      <c r="B5" s="76" t="s">
        <v>3851</v>
      </c>
      <c r="C5" s="76"/>
      <c r="D5" s="76"/>
      <c r="E5" s="76"/>
      <c r="F5" s="1805"/>
      <c r="G5" s="1817" t="s">
        <v>1843</v>
      </c>
      <c r="H5" s="1770"/>
      <c r="I5" s="1770"/>
      <c r="J5" s="1770"/>
      <c r="K5" s="1771" t="s">
        <v>343</v>
      </c>
      <c r="L5" s="1818" t="s">
        <v>343</v>
      </c>
      <c r="M5" s="1834"/>
      <c r="N5" s="1784"/>
      <c r="O5" s="1785"/>
      <c r="P5" s="1771" t="s">
        <v>343</v>
      </c>
      <c r="Q5" s="1818" t="s">
        <v>343</v>
      </c>
      <c r="R5" s="1813"/>
      <c r="S5" s="1768"/>
      <c r="T5" s="1784" t="s">
        <v>209</v>
      </c>
      <c r="U5" s="1784"/>
      <c r="V5" s="1792" t="s">
        <v>343</v>
      </c>
      <c r="W5" s="1818" t="s">
        <v>343</v>
      </c>
    </row>
    <row r="6" spans="1:23">
      <c r="A6" s="1806"/>
      <c r="B6" s="886"/>
      <c r="C6" s="1041" t="s">
        <v>209</v>
      </c>
      <c r="D6" s="1041"/>
      <c r="E6" s="328" t="s">
        <v>343</v>
      </c>
      <c r="F6" s="1946" t="s">
        <v>343</v>
      </c>
      <c r="G6" s="1817" t="s">
        <v>1846</v>
      </c>
      <c r="H6" s="1770"/>
      <c r="I6" s="1770"/>
      <c r="J6" s="1770"/>
      <c r="K6" s="1771" t="s">
        <v>210</v>
      </c>
      <c r="L6" s="1818" t="s">
        <v>213</v>
      </c>
      <c r="M6" s="1817" t="s">
        <v>1843</v>
      </c>
      <c r="N6" s="1784" t="s">
        <v>209</v>
      </c>
      <c r="O6" s="1785"/>
      <c r="P6" s="1771" t="s">
        <v>210</v>
      </c>
      <c r="Q6" s="1818" t="s">
        <v>213</v>
      </c>
      <c r="R6" s="1842" t="s">
        <v>1843</v>
      </c>
      <c r="S6" s="1768"/>
      <c r="T6" s="1784"/>
      <c r="U6" s="1784"/>
      <c r="V6" s="1792" t="s">
        <v>210</v>
      </c>
      <c r="W6" s="1818" t="s">
        <v>213</v>
      </c>
    </row>
    <row r="7" spans="1:23">
      <c r="A7" s="1806" t="s">
        <v>1843</v>
      </c>
      <c r="B7" s="886"/>
      <c r="C7" s="1041"/>
      <c r="D7" s="1041"/>
      <c r="E7" s="328" t="s">
        <v>210</v>
      </c>
      <c r="F7" s="1946" t="s">
        <v>213</v>
      </c>
      <c r="G7" s="1819"/>
      <c r="H7" s="1701"/>
      <c r="I7" s="1701"/>
      <c r="J7" s="1701"/>
      <c r="K7" s="1772" t="s">
        <v>3231</v>
      </c>
      <c r="L7" s="1820" t="s">
        <v>3232</v>
      </c>
      <c r="M7" s="1819" t="s">
        <v>1846</v>
      </c>
      <c r="N7" s="1769" t="s">
        <v>3230</v>
      </c>
      <c r="O7" s="1786"/>
      <c r="P7" s="1772" t="s">
        <v>3231</v>
      </c>
      <c r="Q7" s="1820" t="s">
        <v>3232</v>
      </c>
      <c r="R7" s="1843" t="s">
        <v>1846</v>
      </c>
      <c r="S7" s="1793"/>
      <c r="T7" s="1769" t="s">
        <v>3230</v>
      </c>
      <c r="U7" s="1769"/>
      <c r="V7" s="1689" t="s">
        <v>3231</v>
      </c>
      <c r="W7" s="1820" t="s">
        <v>3232</v>
      </c>
    </row>
    <row r="8" spans="1:23">
      <c r="A8" s="1807" t="s">
        <v>1846</v>
      </c>
      <c r="B8" s="76"/>
      <c r="C8" s="74" t="s">
        <v>3230</v>
      </c>
      <c r="D8" s="74"/>
      <c r="E8" s="377" t="s">
        <v>3231</v>
      </c>
      <c r="F8" s="1947" t="s">
        <v>3232</v>
      </c>
      <c r="G8" s="1819">
        <v>51</v>
      </c>
      <c r="H8" s="1769" t="s">
        <v>3852</v>
      </c>
      <c r="I8" s="1769"/>
      <c r="J8" s="1769"/>
      <c r="K8" s="1773"/>
      <c r="L8" s="1821"/>
      <c r="M8" s="1835">
        <v>105</v>
      </c>
      <c r="N8" s="1769" t="s">
        <v>3853</v>
      </c>
      <c r="O8" s="1786"/>
      <c r="P8" s="1787"/>
      <c r="Q8" s="1836"/>
      <c r="R8" s="1844">
        <v>154</v>
      </c>
      <c r="S8" s="1793"/>
      <c r="T8" s="1701" t="s">
        <v>3854</v>
      </c>
      <c r="U8" s="1701"/>
      <c r="V8" s="1787"/>
      <c r="W8" s="1836"/>
    </row>
    <row r="9" spans="1:23">
      <c r="A9" s="1807">
        <v>1</v>
      </c>
      <c r="B9" s="76"/>
      <c r="C9" s="76" t="s">
        <v>3855</v>
      </c>
      <c r="D9" s="76"/>
      <c r="E9" s="485"/>
      <c r="F9" s="1948"/>
      <c r="G9" s="1819">
        <f t="shared" ref="G9:G61" si="0">G8+1</f>
        <v>52</v>
      </c>
      <c r="H9" s="1701" t="s">
        <v>3856</v>
      </c>
      <c r="I9" s="1701"/>
      <c r="J9" s="1701"/>
      <c r="K9" s="1774"/>
      <c r="L9" s="1822"/>
      <c r="M9" s="1835">
        <v>106</v>
      </c>
      <c r="N9" s="1701" t="s">
        <v>3857</v>
      </c>
      <c r="O9" s="1788"/>
      <c r="P9" s="1789">
        <v>8933753</v>
      </c>
      <c r="Q9" s="2256">
        <v>11562484</v>
      </c>
      <c r="R9" s="1844">
        <v>155</v>
      </c>
      <c r="S9" s="1793"/>
      <c r="T9" s="1701" t="s">
        <v>3858</v>
      </c>
      <c r="U9" s="1701"/>
      <c r="V9" s="1794">
        <v>57928757</v>
      </c>
      <c r="W9" s="2265">
        <v>52518385</v>
      </c>
    </row>
    <row r="10" spans="1:23">
      <c r="A10" s="1807">
        <v>2</v>
      </c>
      <c r="B10" s="76"/>
      <c r="C10" s="76" t="s">
        <v>3859</v>
      </c>
      <c r="D10" s="76"/>
      <c r="E10" s="474"/>
      <c r="F10" s="1949"/>
      <c r="G10" s="1819">
        <f t="shared" si="0"/>
        <v>53</v>
      </c>
      <c r="H10" s="1701" t="s">
        <v>3860</v>
      </c>
      <c r="I10" s="1701" t="s">
        <v>3861</v>
      </c>
      <c r="J10" s="1701"/>
      <c r="K10" s="1726"/>
      <c r="L10" s="1823"/>
      <c r="M10" s="1835">
        <v>107</v>
      </c>
      <c r="N10" s="1701" t="s">
        <v>3862</v>
      </c>
      <c r="O10" s="1788"/>
      <c r="P10" s="1790">
        <v>5843725</v>
      </c>
      <c r="Q10" s="1823">
        <v>5753967</v>
      </c>
      <c r="R10" s="1844">
        <v>156</v>
      </c>
      <c r="S10" s="1793"/>
      <c r="T10" s="1701" t="s">
        <v>3863</v>
      </c>
      <c r="U10" s="1701"/>
      <c r="V10" s="1795">
        <v>801672</v>
      </c>
      <c r="W10" s="2266">
        <v>1630183</v>
      </c>
    </row>
    <row r="11" spans="1:23">
      <c r="A11" s="1807">
        <v>3</v>
      </c>
      <c r="B11" s="76"/>
      <c r="C11" s="76" t="s">
        <v>3864</v>
      </c>
      <c r="D11" s="76"/>
      <c r="E11" s="463"/>
      <c r="F11" s="1950" t="s">
        <v>1904</v>
      </c>
      <c r="G11" s="1819">
        <f t="shared" si="0"/>
        <v>54</v>
      </c>
      <c r="H11" s="1701" t="s">
        <v>3865</v>
      </c>
      <c r="I11" s="1701" t="s">
        <v>3866</v>
      </c>
      <c r="J11" s="1701"/>
      <c r="K11" s="1726"/>
      <c r="L11" s="1823"/>
      <c r="M11" s="1835">
        <v>108</v>
      </c>
      <c r="N11" s="1701" t="s">
        <v>1158</v>
      </c>
      <c r="O11" s="1788"/>
      <c r="P11" s="1790">
        <v>11178274</v>
      </c>
      <c r="Q11" s="1823">
        <v>9891961</v>
      </c>
      <c r="R11" s="1844">
        <v>157</v>
      </c>
      <c r="S11" s="1793"/>
      <c r="T11" s="1701" t="s">
        <v>1159</v>
      </c>
      <c r="U11" s="1701"/>
      <c r="V11" s="1795">
        <v>21215047</v>
      </c>
      <c r="W11" s="2266">
        <v>10462819</v>
      </c>
    </row>
    <row r="12" spans="1:23">
      <c r="A12" s="1807">
        <v>4</v>
      </c>
      <c r="B12" s="76"/>
      <c r="C12" s="76" t="s">
        <v>1160</v>
      </c>
      <c r="D12" s="76"/>
      <c r="E12" s="585"/>
      <c r="F12" s="1951"/>
      <c r="G12" s="1819">
        <f t="shared" si="0"/>
        <v>55</v>
      </c>
      <c r="H12" s="1701" t="s">
        <v>1161</v>
      </c>
      <c r="I12" s="1701" t="s">
        <v>1162</v>
      </c>
      <c r="J12" s="1701"/>
      <c r="K12" s="1726"/>
      <c r="L12" s="1823"/>
      <c r="M12" s="1835">
        <v>109</v>
      </c>
      <c r="N12" s="1701" t="s">
        <v>1163</v>
      </c>
      <c r="O12" s="1788"/>
      <c r="P12" s="1790">
        <v>5558979</v>
      </c>
      <c r="Q12" s="1823">
        <v>3174587</v>
      </c>
      <c r="R12" s="1844">
        <v>158</v>
      </c>
      <c r="S12" s="1793"/>
      <c r="T12" s="1701" t="s">
        <v>1164</v>
      </c>
      <c r="U12" s="1701"/>
      <c r="V12" s="1795">
        <v>99580924</v>
      </c>
      <c r="W12" s="2266">
        <v>157142729</v>
      </c>
    </row>
    <row r="13" spans="1:23">
      <c r="A13" s="1807">
        <v>5</v>
      </c>
      <c r="B13" s="76"/>
      <c r="C13" s="76" t="s">
        <v>1165</v>
      </c>
      <c r="D13" s="76"/>
      <c r="E13" s="586"/>
      <c r="F13" s="1952"/>
      <c r="G13" s="1819">
        <f t="shared" si="0"/>
        <v>56</v>
      </c>
      <c r="H13" s="1701" t="s">
        <v>1166</v>
      </c>
      <c r="I13" s="1701" t="s">
        <v>1167</v>
      </c>
      <c r="J13" s="1701"/>
      <c r="K13" s="1726"/>
      <c r="L13" s="1823"/>
      <c r="M13" s="1835">
        <v>110</v>
      </c>
      <c r="N13" s="1701" t="s">
        <v>1168</v>
      </c>
      <c r="O13" s="1788"/>
      <c r="P13" s="1790">
        <v>711097</v>
      </c>
      <c r="Q13" s="1823">
        <v>932124</v>
      </c>
      <c r="R13" s="1844">
        <v>159</v>
      </c>
      <c r="S13" s="1793"/>
      <c r="T13" s="1701" t="s">
        <v>1169</v>
      </c>
      <c r="U13" s="1701"/>
      <c r="V13" s="1795">
        <v>0</v>
      </c>
      <c r="W13" s="2266">
        <v>2</v>
      </c>
    </row>
    <row r="14" spans="1:23">
      <c r="A14" s="1807">
        <v>6</v>
      </c>
      <c r="B14" s="76"/>
      <c r="C14" s="76" t="s">
        <v>1170</v>
      </c>
      <c r="D14" s="76"/>
      <c r="E14" s="586"/>
      <c r="F14" s="1952"/>
      <c r="G14" s="1819">
        <f t="shared" si="0"/>
        <v>57</v>
      </c>
      <c r="H14" s="1701" t="s">
        <v>1171</v>
      </c>
      <c r="I14" s="1701" t="s">
        <v>1172</v>
      </c>
      <c r="J14" s="1701"/>
      <c r="K14" s="1726"/>
      <c r="L14" s="1823"/>
      <c r="M14" s="1835">
        <v>111</v>
      </c>
      <c r="N14" s="1701" t="s">
        <v>1173</v>
      </c>
      <c r="O14" s="1788"/>
      <c r="P14" s="1790">
        <v>10021126</v>
      </c>
      <c r="Q14" s="1823">
        <v>11586094</v>
      </c>
      <c r="R14" s="1844">
        <v>160</v>
      </c>
      <c r="S14" s="1793"/>
      <c r="T14" s="1701" t="s">
        <v>1174</v>
      </c>
      <c r="U14" s="1701"/>
      <c r="V14" s="1795">
        <v>54717152</v>
      </c>
      <c r="W14" s="2266">
        <v>86189396</v>
      </c>
    </row>
    <row r="15" spans="1:23">
      <c r="A15" s="1807">
        <v>7</v>
      </c>
      <c r="B15" s="76"/>
      <c r="C15" s="76" t="s">
        <v>1175</v>
      </c>
      <c r="D15" s="76"/>
      <c r="E15" s="586"/>
      <c r="F15" s="1952"/>
      <c r="G15" s="1819">
        <f t="shared" si="0"/>
        <v>58</v>
      </c>
      <c r="H15" s="1701"/>
      <c r="I15" s="1775" t="s">
        <v>1176</v>
      </c>
      <c r="J15" s="1701"/>
      <c r="K15" s="1732">
        <f>SUM(K10:K14)</f>
        <v>0</v>
      </c>
      <c r="L15" s="1824">
        <f>SUM(L10:L14)</f>
        <v>0</v>
      </c>
      <c r="M15" s="1835">
        <v>112</v>
      </c>
      <c r="N15" s="1701" t="s">
        <v>1177</v>
      </c>
      <c r="O15" s="1788"/>
      <c r="P15" s="1790">
        <v>6457760</v>
      </c>
      <c r="Q15" s="1823">
        <v>7336611</v>
      </c>
      <c r="R15" s="1844">
        <v>161</v>
      </c>
      <c r="S15" s="1793"/>
      <c r="T15" s="1701" t="s">
        <v>1178</v>
      </c>
      <c r="U15" s="1701"/>
      <c r="V15" s="1795"/>
      <c r="W15" s="2266"/>
    </row>
    <row r="16" spans="1:23">
      <c r="A16" s="1807">
        <v>8</v>
      </c>
      <c r="B16" s="76"/>
      <c r="C16" s="76" t="s">
        <v>1179</v>
      </c>
      <c r="D16" s="76"/>
      <c r="E16" s="586"/>
      <c r="F16" s="1952"/>
      <c r="G16" s="1819">
        <f t="shared" si="0"/>
        <v>59</v>
      </c>
      <c r="H16" s="1701"/>
      <c r="I16" s="1689" t="s">
        <v>1180</v>
      </c>
      <c r="J16" s="1701"/>
      <c r="K16" s="1732">
        <f>K15+E59</f>
        <v>0</v>
      </c>
      <c r="L16" s="1825">
        <f>L15+F59</f>
        <v>0</v>
      </c>
      <c r="M16" s="1835">
        <v>113</v>
      </c>
      <c r="N16" s="1701" t="s">
        <v>1181</v>
      </c>
      <c r="O16" s="1788"/>
      <c r="P16" s="1790">
        <v>49950874</v>
      </c>
      <c r="Q16" s="1823">
        <v>49564898</v>
      </c>
      <c r="R16" s="1844">
        <v>162</v>
      </c>
      <c r="S16" s="1793"/>
      <c r="T16" s="1701" t="s">
        <v>2666</v>
      </c>
      <c r="U16" s="1701"/>
      <c r="V16" s="1795">
        <v>297792</v>
      </c>
      <c r="W16" s="2266">
        <v>-209718</v>
      </c>
    </row>
    <row r="17" spans="1:27">
      <c r="A17" s="1807">
        <v>9</v>
      </c>
      <c r="B17" s="76"/>
      <c r="C17" s="76" t="s">
        <v>2667</v>
      </c>
      <c r="D17" s="76"/>
      <c r="E17" s="586"/>
      <c r="F17" s="1952"/>
      <c r="G17" s="1819">
        <f t="shared" si="0"/>
        <v>60</v>
      </c>
      <c r="H17" s="1769" t="s">
        <v>2668</v>
      </c>
      <c r="I17" s="1769"/>
      <c r="J17" s="1769"/>
      <c r="K17" s="1776"/>
      <c r="L17" s="1826"/>
      <c r="M17" s="1835">
        <v>114</v>
      </c>
      <c r="N17" s="1701" t="s">
        <v>2669</v>
      </c>
      <c r="O17" s="1788"/>
      <c r="P17" s="1790">
        <v>1501003</v>
      </c>
      <c r="Q17" s="1823">
        <v>1410342</v>
      </c>
      <c r="R17" s="1844">
        <v>163</v>
      </c>
      <c r="S17" s="1793"/>
      <c r="T17" s="1701" t="s">
        <v>2670</v>
      </c>
      <c r="U17" s="1701"/>
      <c r="V17" s="1795">
        <v>39947457</v>
      </c>
      <c r="W17" s="2266">
        <v>62801466</v>
      </c>
    </row>
    <row r="18" spans="1:27">
      <c r="A18" s="1807">
        <v>10</v>
      </c>
      <c r="B18" s="76"/>
      <c r="C18" s="76" t="s">
        <v>2671</v>
      </c>
      <c r="D18" s="76"/>
      <c r="E18" s="586"/>
      <c r="F18" s="1952"/>
      <c r="G18" s="1819">
        <f t="shared" si="0"/>
        <v>61</v>
      </c>
      <c r="H18" s="1701" t="s">
        <v>3864</v>
      </c>
      <c r="I18" s="1701"/>
      <c r="J18" s="1701"/>
      <c r="K18" s="1777"/>
      <c r="L18" s="1827"/>
      <c r="M18" s="1835">
        <v>115</v>
      </c>
      <c r="N18" s="1701" t="s">
        <v>5501</v>
      </c>
      <c r="O18" s="1788"/>
      <c r="P18" s="1791">
        <f>K61+SUM(P9:P17)</f>
        <v>104850840</v>
      </c>
      <c r="Q18" s="1824">
        <f>L61+SUM(Q9:Q17)</f>
        <v>103660207</v>
      </c>
      <c r="R18" s="1844">
        <v>164</v>
      </c>
      <c r="S18" s="1793"/>
      <c r="T18" s="1701" t="s">
        <v>2672</v>
      </c>
      <c r="U18" s="1701"/>
      <c r="V18" s="1795">
        <v>34247290</v>
      </c>
      <c r="W18" s="2266">
        <v>37498818</v>
      </c>
    </row>
    <row r="19" spans="1:27">
      <c r="A19" s="1807">
        <v>11</v>
      </c>
      <c r="B19" s="76"/>
      <c r="C19" s="76" t="s">
        <v>2673</v>
      </c>
      <c r="D19" s="76"/>
      <c r="E19" s="586"/>
      <c r="F19" s="1952"/>
      <c r="G19" s="1819">
        <f t="shared" si="0"/>
        <v>62</v>
      </c>
      <c r="H19" s="1701" t="s">
        <v>2674</v>
      </c>
      <c r="I19" s="1701" t="s">
        <v>2675</v>
      </c>
      <c r="J19" s="1701"/>
      <c r="K19" s="1726"/>
      <c r="L19" s="1823"/>
      <c r="M19" s="1835">
        <v>116</v>
      </c>
      <c r="N19" s="1701" t="s">
        <v>3856</v>
      </c>
      <c r="O19" s="1788"/>
      <c r="P19" s="1778"/>
      <c r="Q19" s="2257"/>
      <c r="R19" s="1844">
        <v>165</v>
      </c>
      <c r="S19" s="1793"/>
      <c r="T19" s="1701" t="s">
        <v>2676</v>
      </c>
      <c r="U19" s="1701"/>
      <c r="V19" s="1715">
        <f>SUM(P55:P56)-P57+SUM(V9:V18)</f>
        <v>388869218</v>
      </c>
      <c r="W19" s="1825">
        <f>SUM(Q55:Q56)-Q57+SUM(W9:W18)</f>
        <v>493599379</v>
      </c>
    </row>
    <row r="20" spans="1:27">
      <c r="A20" s="1807">
        <v>12</v>
      </c>
      <c r="B20" s="76"/>
      <c r="C20" s="76" t="s">
        <v>2677</v>
      </c>
      <c r="D20" s="76"/>
      <c r="E20" s="586"/>
      <c r="F20" s="1952"/>
      <c r="G20" s="1819">
        <f t="shared" si="0"/>
        <v>63</v>
      </c>
      <c r="H20" s="1701" t="s">
        <v>2678</v>
      </c>
      <c r="I20" s="1701" t="s">
        <v>2679</v>
      </c>
      <c r="J20" s="1701"/>
      <c r="K20" s="1726"/>
      <c r="L20" s="1823"/>
      <c r="M20" s="1835">
        <v>117</v>
      </c>
      <c r="N20" s="1701" t="s">
        <v>2680</v>
      </c>
      <c r="O20" s="1788"/>
      <c r="P20" s="1790">
        <v>112931</v>
      </c>
      <c r="Q20" s="1823">
        <v>-27808</v>
      </c>
      <c r="R20" s="1844">
        <v>166</v>
      </c>
      <c r="S20" s="1793"/>
      <c r="T20" s="1701" t="s">
        <v>3856</v>
      </c>
      <c r="U20" s="1701"/>
      <c r="V20" s="1778"/>
      <c r="W20" s="2257"/>
    </row>
    <row r="21" spans="1:27">
      <c r="A21" s="1807">
        <v>13</v>
      </c>
      <c r="B21" s="76"/>
      <c r="C21" s="76" t="s">
        <v>2681</v>
      </c>
      <c r="D21" s="76"/>
      <c r="E21" s="354">
        <f>SUM(E12:E20)</f>
        <v>0</v>
      </c>
      <c r="F21" s="1953">
        <f>SUM(F12:F20)</f>
        <v>0</v>
      </c>
      <c r="G21" s="1819">
        <f t="shared" si="0"/>
        <v>64</v>
      </c>
      <c r="H21" s="1701" t="s">
        <v>2682</v>
      </c>
      <c r="I21" s="1701" t="s">
        <v>2683</v>
      </c>
      <c r="J21" s="1701"/>
      <c r="K21" s="1726"/>
      <c r="L21" s="1823"/>
      <c r="M21" s="1835">
        <v>118</v>
      </c>
      <c r="N21" s="1701" t="s">
        <v>2746</v>
      </c>
      <c r="O21" s="1788"/>
      <c r="P21" s="1790">
        <v>1116298</v>
      </c>
      <c r="Q21" s="1823">
        <v>951877</v>
      </c>
      <c r="R21" s="1844">
        <v>167</v>
      </c>
      <c r="S21" s="1793"/>
      <c r="T21" s="1701" t="s">
        <v>2747</v>
      </c>
      <c r="U21" s="1701"/>
      <c r="V21" s="1795">
        <v>3790120</v>
      </c>
      <c r="W21" s="2266">
        <f>3558603+1</f>
        <v>3558604</v>
      </c>
    </row>
    <row r="22" spans="1:27">
      <c r="A22" s="1807">
        <v>14</v>
      </c>
      <c r="B22" s="76"/>
      <c r="C22" s="76" t="s">
        <v>3856</v>
      </c>
      <c r="D22" s="76"/>
      <c r="E22" s="486"/>
      <c r="F22" s="1954"/>
      <c r="G22" s="1819">
        <f t="shared" si="0"/>
        <v>65</v>
      </c>
      <c r="H22" s="1701" t="s">
        <v>2748</v>
      </c>
      <c r="I22" s="1701" t="s">
        <v>2749</v>
      </c>
      <c r="J22" s="1701"/>
      <c r="K22" s="1726"/>
      <c r="L22" s="1823"/>
      <c r="M22" s="1835">
        <v>119</v>
      </c>
      <c r="N22" s="1701" t="s">
        <v>2750</v>
      </c>
      <c r="O22" s="1788"/>
      <c r="P22" s="1790">
        <v>7640016</v>
      </c>
      <c r="Q22" s="1823">
        <v>10770252</v>
      </c>
      <c r="R22" s="1813">
        <v>168</v>
      </c>
      <c r="S22" s="1768"/>
      <c r="T22" s="1770" t="s">
        <v>652</v>
      </c>
      <c r="U22" s="1770"/>
      <c r="V22" s="1779">
        <f>V19+V21</f>
        <v>392659338</v>
      </c>
      <c r="W22" s="2267">
        <f>W19+W21</f>
        <v>497157983</v>
      </c>
    </row>
    <row r="23" spans="1:27">
      <c r="A23" s="1807">
        <v>15</v>
      </c>
      <c r="B23" s="76"/>
      <c r="C23" s="76" t="s">
        <v>653</v>
      </c>
      <c r="D23" s="76"/>
      <c r="E23" s="586"/>
      <c r="F23" s="1952"/>
      <c r="G23" s="1819">
        <f t="shared" si="0"/>
        <v>66</v>
      </c>
      <c r="H23" s="1701" t="s">
        <v>654</v>
      </c>
      <c r="I23" s="1701" t="s">
        <v>655</v>
      </c>
      <c r="J23" s="1701"/>
      <c r="K23" s="1726"/>
      <c r="L23" s="1823"/>
      <c r="M23" s="1835">
        <v>120</v>
      </c>
      <c r="N23" s="1701" t="s">
        <v>656</v>
      </c>
      <c r="O23" s="1788"/>
      <c r="P23" s="1790">
        <v>129048024</v>
      </c>
      <c r="Q23" s="1823">
        <v>142293964</v>
      </c>
      <c r="R23" s="1844"/>
      <c r="S23" s="1793"/>
      <c r="T23" s="1701" t="s">
        <v>657</v>
      </c>
      <c r="U23" s="1701"/>
      <c r="V23" s="1715"/>
      <c r="W23" s="1825"/>
    </row>
    <row r="24" spans="1:27">
      <c r="A24" s="1807">
        <v>16</v>
      </c>
      <c r="B24" s="76"/>
      <c r="C24" s="76" t="s">
        <v>658</v>
      </c>
      <c r="D24" s="76"/>
      <c r="E24" s="586"/>
      <c r="F24" s="1952"/>
      <c r="G24" s="1819">
        <f t="shared" si="0"/>
        <v>67</v>
      </c>
      <c r="H24" s="1701"/>
      <c r="I24" s="1701" t="s">
        <v>659</v>
      </c>
      <c r="J24" s="1701"/>
      <c r="K24" s="1732">
        <f>SUM(K19:K23)</f>
        <v>0</v>
      </c>
      <c r="L24" s="1824">
        <f>SUM(L19:L23)</f>
        <v>0</v>
      </c>
      <c r="M24" s="1835">
        <v>121</v>
      </c>
      <c r="N24" s="1701" t="s">
        <v>660</v>
      </c>
      <c r="O24" s="1788"/>
      <c r="P24" s="1790">
        <v>6819833</v>
      </c>
      <c r="Q24" s="1823">
        <v>5905458</v>
      </c>
      <c r="R24" s="1813">
        <v>169</v>
      </c>
      <c r="S24" s="1768"/>
      <c r="T24" s="1770" t="s">
        <v>661</v>
      </c>
      <c r="U24" s="1770"/>
      <c r="V24" s="1796">
        <f>K37+K57+P30+P38+P45+P52+V22+K58</f>
        <v>2079218409</v>
      </c>
      <c r="W24" s="2268">
        <f>L37+L57+Q30+Q38+Q45+Q52+W22+L58</f>
        <v>2047686092</v>
      </c>
      <c r="Y24" s="2156"/>
      <c r="Z24" s="2156"/>
      <c r="AA24" s="2156"/>
    </row>
    <row r="25" spans="1:27">
      <c r="A25" s="1807">
        <v>17</v>
      </c>
      <c r="B25" s="76"/>
      <c r="C25" s="76" t="s">
        <v>662</v>
      </c>
      <c r="D25" s="76"/>
      <c r="E25" s="586"/>
      <c r="F25" s="1952"/>
      <c r="G25" s="1819">
        <f t="shared" si="0"/>
        <v>68</v>
      </c>
      <c r="H25" s="1701" t="s">
        <v>3856</v>
      </c>
      <c r="I25" s="1701"/>
      <c r="J25" s="1701"/>
      <c r="K25" s="1778"/>
      <c r="L25" s="1828"/>
      <c r="M25" s="1835">
        <v>122</v>
      </c>
      <c r="N25" s="1701" t="s">
        <v>663</v>
      </c>
      <c r="O25" s="1788"/>
      <c r="P25" s="1790">
        <v>1700695</v>
      </c>
      <c r="Q25" s="1823">
        <v>1392072</v>
      </c>
      <c r="R25" s="1844"/>
      <c r="S25" s="1793"/>
      <c r="T25" s="1701" t="s">
        <v>5505</v>
      </c>
      <c r="U25" s="1701"/>
      <c r="V25" s="1797"/>
      <c r="W25" s="1845"/>
    </row>
    <row r="26" spans="1:27">
      <c r="A26" s="1807">
        <v>18</v>
      </c>
      <c r="B26" s="76"/>
      <c r="C26" s="76" t="s">
        <v>664</v>
      </c>
      <c r="D26" s="76"/>
      <c r="E26" s="586"/>
      <c r="F26" s="1952"/>
      <c r="G26" s="1819">
        <f t="shared" si="0"/>
        <v>69</v>
      </c>
      <c r="H26" s="1701" t="s">
        <v>665</v>
      </c>
      <c r="I26" s="1701" t="s">
        <v>3861</v>
      </c>
      <c r="J26" s="1701"/>
      <c r="K26" s="1726"/>
      <c r="L26" s="1823"/>
      <c r="M26" s="1835">
        <v>123</v>
      </c>
      <c r="N26" s="1701" t="s">
        <v>666</v>
      </c>
      <c r="O26" s="1788"/>
      <c r="P26" s="1790">
        <v>3409742</v>
      </c>
      <c r="Q26" s="1823">
        <v>3206114</v>
      </c>
      <c r="R26" s="1813"/>
      <c r="S26" s="1770"/>
      <c r="T26" s="1770"/>
      <c r="U26" s="1770"/>
      <c r="V26" s="1770"/>
      <c r="W26" s="1846"/>
    </row>
    <row r="27" spans="1:27">
      <c r="A27" s="1807">
        <v>19</v>
      </c>
      <c r="B27" s="76"/>
      <c r="C27" s="76" t="s">
        <v>667</v>
      </c>
      <c r="D27" s="76"/>
      <c r="E27" s="586"/>
      <c r="F27" s="1952"/>
      <c r="G27" s="1819">
        <f t="shared" si="0"/>
        <v>70</v>
      </c>
      <c r="H27" s="1701" t="s">
        <v>668</v>
      </c>
      <c r="I27" s="1701" t="s">
        <v>3866</v>
      </c>
      <c r="J27" s="1701"/>
      <c r="K27" s="1726"/>
      <c r="L27" s="1823"/>
      <c r="M27" s="1835">
        <v>124</v>
      </c>
      <c r="N27" s="1701" t="s">
        <v>669</v>
      </c>
      <c r="O27" s="1788"/>
      <c r="P27" s="1790">
        <v>349894</v>
      </c>
      <c r="Q27" s="1823">
        <v>469541</v>
      </c>
      <c r="R27" s="1813"/>
      <c r="S27" s="1770"/>
      <c r="T27" s="1770"/>
      <c r="U27" s="1770"/>
      <c r="V27" s="1798"/>
      <c r="W27" s="1846"/>
    </row>
    <row r="28" spans="1:27">
      <c r="A28" s="1807">
        <v>20</v>
      </c>
      <c r="B28" s="76"/>
      <c r="C28" s="76" t="s">
        <v>670</v>
      </c>
      <c r="D28" s="76"/>
      <c r="E28" s="354">
        <f>SUM(E23:E27)</f>
        <v>0</v>
      </c>
      <c r="F28" s="1953">
        <f>SUM(F23:F27)</f>
        <v>0</v>
      </c>
      <c r="G28" s="1819">
        <f t="shared" si="0"/>
        <v>71</v>
      </c>
      <c r="H28" s="1701" t="s">
        <v>671</v>
      </c>
      <c r="I28" s="1701" t="s">
        <v>672</v>
      </c>
      <c r="J28" s="1701"/>
      <c r="K28" s="1726"/>
      <c r="L28" s="1823"/>
      <c r="M28" s="1835">
        <v>125</v>
      </c>
      <c r="N28" s="1701" t="s">
        <v>673</v>
      </c>
      <c r="O28" s="1788"/>
      <c r="P28" s="1790">
        <v>2662811</v>
      </c>
      <c r="Q28" s="1823">
        <v>2344010</v>
      </c>
      <c r="R28" s="1813"/>
      <c r="S28" s="1770"/>
      <c r="T28" s="1770"/>
      <c r="U28" s="1770"/>
      <c r="V28" s="1798"/>
      <c r="W28" s="1829"/>
    </row>
    <row r="29" spans="1:27">
      <c r="A29" s="1807">
        <v>21</v>
      </c>
      <c r="B29" s="76"/>
      <c r="C29" s="76" t="s">
        <v>674</v>
      </c>
      <c r="D29" s="76"/>
      <c r="E29" s="354">
        <f>E21+E28</f>
        <v>0</v>
      </c>
      <c r="F29" s="1953">
        <f>F21+F28</f>
        <v>0</v>
      </c>
      <c r="G29" s="1819">
        <f t="shared" si="0"/>
        <v>72</v>
      </c>
      <c r="H29" s="1701" t="s">
        <v>675</v>
      </c>
      <c r="I29" s="1701" t="s">
        <v>676</v>
      </c>
      <c r="J29" s="1701"/>
      <c r="K29" s="1726"/>
      <c r="L29" s="1823"/>
      <c r="M29" s="1835">
        <v>126</v>
      </c>
      <c r="N29" s="1701" t="s">
        <v>5502</v>
      </c>
      <c r="O29" s="1788"/>
      <c r="P29" s="1791">
        <f>SUM(P20:P28)</f>
        <v>152860244</v>
      </c>
      <c r="Q29" s="1824">
        <f>SUM(Q20:Q28)</f>
        <v>167305480</v>
      </c>
      <c r="R29" s="1813"/>
      <c r="S29" s="1770"/>
      <c r="T29" s="1770"/>
      <c r="U29" s="1770"/>
      <c r="V29" s="1770"/>
      <c r="W29" s="1846"/>
    </row>
    <row r="30" spans="1:27">
      <c r="A30" s="1807">
        <v>22</v>
      </c>
      <c r="B30" s="76"/>
      <c r="C30" s="76" t="s">
        <v>2896</v>
      </c>
      <c r="D30" s="76"/>
      <c r="E30" s="587"/>
      <c r="F30" s="1955"/>
      <c r="G30" s="1819">
        <f t="shared" si="0"/>
        <v>73</v>
      </c>
      <c r="H30" s="1701"/>
      <c r="I30" s="1775" t="s">
        <v>2897</v>
      </c>
      <c r="J30" s="1701"/>
      <c r="K30" s="1732">
        <f>SUM(K26:K29)</f>
        <v>0</v>
      </c>
      <c r="L30" s="1852">
        <f>SUM(L26:L29)</f>
        <v>0</v>
      </c>
      <c r="M30" s="1835">
        <v>127</v>
      </c>
      <c r="N30" s="1701" t="s">
        <v>5503</v>
      </c>
      <c r="O30" s="1788"/>
      <c r="P30" s="1791">
        <f>P18+P29</f>
        <v>257711084</v>
      </c>
      <c r="Q30" s="1824">
        <f>Q18+Q29</f>
        <v>270965687</v>
      </c>
      <c r="R30" s="1813"/>
      <c r="S30" s="1770"/>
      <c r="T30" s="1770"/>
      <c r="U30" s="1770"/>
      <c r="V30" s="1770"/>
      <c r="W30" s="1846"/>
    </row>
    <row r="31" spans="1:27">
      <c r="A31" s="1807">
        <v>23</v>
      </c>
      <c r="B31" s="76"/>
      <c r="C31" s="76" t="s">
        <v>3864</v>
      </c>
      <c r="D31" s="76"/>
      <c r="E31" s="486"/>
      <c r="F31" s="1954"/>
      <c r="G31" s="1819">
        <f t="shared" si="0"/>
        <v>74</v>
      </c>
      <c r="H31" s="1775"/>
      <c r="I31" s="1775" t="s">
        <v>2898</v>
      </c>
      <c r="J31" s="1701"/>
      <c r="K31" s="1732">
        <f>K24+K30</f>
        <v>0</v>
      </c>
      <c r="L31" s="2246">
        <f>L24+L30</f>
        <v>0</v>
      </c>
      <c r="M31" s="1835">
        <v>128</v>
      </c>
      <c r="N31" s="1769" t="s">
        <v>3032</v>
      </c>
      <c r="O31" s="1786"/>
      <c r="P31" s="1773"/>
      <c r="Q31" s="2258"/>
      <c r="R31" s="1840" t="s">
        <v>3033</v>
      </c>
      <c r="S31" s="1683"/>
      <c r="T31" s="1683"/>
      <c r="U31" s="1683"/>
      <c r="V31" s="1683"/>
      <c r="W31" s="1841"/>
    </row>
    <row r="32" spans="1:27">
      <c r="A32" s="1807">
        <v>24</v>
      </c>
      <c r="B32" s="76"/>
      <c r="C32" s="76" t="s">
        <v>3034</v>
      </c>
      <c r="D32" s="76"/>
      <c r="E32" s="586"/>
      <c r="F32" s="1952"/>
      <c r="G32" s="1819">
        <f t="shared" si="0"/>
        <v>75</v>
      </c>
      <c r="H32" s="1769" t="s">
        <v>3035</v>
      </c>
      <c r="I32" s="1769"/>
      <c r="J32" s="1769"/>
      <c r="K32" s="1778"/>
      <c r="L32" s="2247"/>
      <c r="M32" s="1835">
        <v>129</v>
      </c>
      <c r="N32" s="1701" t="s">
        <v>3864</v>
      </c>
      <c r="O32" s="1788"/>
      <c r="P32" s="1774"/>
      <c r="Q32" s="2259"/>
      <c r="R32" s="1813"/>
      <c r="S32" s="1770"/>
      <c r="T32" s="1770"/>
      <c r="U32" s="1770"/>
      <c r="V32" s="1770"/>
      <c r="W32" s="1846"/>
    </row>
    <row r="33" spans="1:23">
      <c r="A33" s="1807">
        <v>25</v>
      </c>
      <c r="B33" s="76"/>
      <c r="C33" s="76" t="s">
        <v>3036</v>
      </c>
      <c r="D33" s="76"/>
      <c r="E33" s="586"/>
      <c r="F33" s="1952"/>
      <c r="G33" s="1819">
        <f t="shared" si="0"/>
        <v>76</v>
      </c>
      <c r="H33" s="1701" t="s">
        <v>3037</v>
      </c>
      <c r="I33" s="1701" t="s">
        <v>3561</v>
      </c>
      <c r="J33" s="1701"/>
      <c r="K33" s="1726">
        <v>985843321</v>
      </c>
      <c r="L33" s="2248">
        <v>926641460</v>
      </c>
      <c r="M33" s="1835">
        <v>130</v>
      </c>
      <c r="N33" s="1701" t="s">
        <v>4418</v>
      </c>
      <c r="O33" s="1788"/>
      <c r="P33" s="1790">
        <v>2803909</v>
      </c>
      <c r="Q33" s="1823">
        <v>1448154</v>
      </c>
      <c r="R33" s="1813"/>
      <c r="S33" s="1770"/>
      <c r="T33" s="1770"/>
      <c r="U33" s="1770"/>
      <c r="V33" s="1770"/>
      <c r="W33" s="1846"/>
    </row>
    <row r="34" spans="1:23">
      <c r="A34" s="1807">
        <v>26</v>
      </c>
      <c r="B34" s="76"/>
      <c r="C34" s="76" t="s">
        <v>3038</v>
      </c>
      <c r="D34" s="76"/>
      <c r="E34" s="586"/>
      <c r="F34" s="1952"/>
      <c r="G34" s="1819">
        <f t="shared" si="0"/>
        <v>77</v>
      </c>
      <c r="H34" s="1701" t="s">
        <v>3039</v>
      </c>
      <c r="I34" s="1701" t="s">
        <v>3040</v>
      </c>
      <c r="J34" s="1701"/>
      <c r="K34" s="1726"/>
      <c r="L34" s="2248"/>
      <c r="M34" s="1835">
        <v>131</v>
      </c>
      <c r="N34" s="1701" t="s">
        <v>3041</v>
      </c>
      <c r="O34" s="1788"/>
      <c r="P34" s="1790">
        <v>2515505</v>
      </c>
      <c r="Q34" s="1823">
        <v>5057470</v>
      </c>
      <c r="R34" s="1813"/>
      <c r="S34" s="1770"/>
      <c r="T34" s="1770"/>
      <c r="U34" s="1770"/>
      <c r="V34" s="1770"/>
      <c r="W34" s="1846"/>
    </row>
    <row r="35" spans="1:23">
      <c r="A35" s="1807">
        <v>27</v>
      </c>
      <c r="B35" s="76"/>
      <c r="C35" s="76" t="s">
        <v>3042</v>
      </c>
      <c r="D35" s="76"/>
      <c r="E35" s="586"/>
      <c r="F35" s="1952"/>
      <c r="G35" s="1819">
        <f t="shared" si="0"/>
        <v>78</v>
      </c>
      <c r="H35" s="1701" t="s">
        <v>3043</v>
      </c>
      <c r="I35" s="1701" t="s">
        <v>3044</v>
      </c>
      <c r="J35" s="1701"/>
      <c r="K35" s="1726"/>
      <c r="L35" s="2248"/>
      <c r="M35" s="1835">
        <v>132</v>
      </c>
      <c r="N35" s="1701" t="s">
        <v>3045</v>
      </c>
      <c r="O35" s="1788"/>
      <c r="P35" s="1790">
        <v>36884965</v>
      </c>
      <c r="Q35" s="1823">
        <v>38696614</v>
      </c>
      <c r="R35" s="1813"/>
      <c r="S35" s="1770"/>
      <c r="T35" s="1770"/>
      <c r="U35" s="1770"/>
      <c r="V35" s="1770"/>
      <c r="W35" s="1846"/>
    </row>
    <row r="36" spans="1:23">
      <c r="A36" s="1807">
        <v>28</v>
      </c>
      <c r="B36" s="76"/>
      <c r="C36" s="76" t="s">
        <v>3046</v>
      </c>
      <c r="D36" s="76"/>
      <c r="E36" s="586"/>
      <c r="F36" s="1952"/>
      <c r="G36" s="1819">
        <f t="shared" si="0"/>
        <v>79</v>
      </c>
      <c r="H36" s="1701"/>
      <c r="I36" s="1701" t="s">
        <v>3047</v>
      </c>
      <c r="J36" s="1701"/>
      <c r="K36" s="1732">
        <f>SUM(K33:K35)</f>
        <v>985843321</v>
      </c>
      <c r="L36" s="2246">
        <f>SUM(L33:L35)</f>
        <v>926641460</v>
      </c>
      <c r="M36" s="1835">
        <v>133</v>
      </c>
      <c r="N36" s="1701" t="s">
        <v>3048</v>
      </c>
      <c r="O36" s="1788"/>
      <c r="P36" s="1790">
        <v>36849778</v>
      </c>
      <c r="Q36" s="1823">
        <v>-2713247</v>
      </c>
      <c r="R36" s="1813"/>
      <c r="S36" s="1770"/>
      <c r="T36" s="1770"/>
      <c r="U36" s="1770"/>
      <c r="V36" s="1770"/>
      <c r="W36" s="1846"/>
    </row>
    <row r="37" spans="1:23">
      <c r="A37" s="1807">
        <v>29</v>
      </c>
      <c r="B37" s="76"/>
      <c r="C37" s="76" t="s">
        <v>3049</v>
      </c>
      <c r="D37" s="76"/>
      <c r="E37" s="586"/>
      <c r="F37" s="1952"/>
      <c r="G37" s="1819">
        <f t="shared" si="0"/>
        <v>80</v>
      </c>
      <c r="H37" s="1701"/>
      <c r="I37" s="1701" t="s">
        <v>3050</v>
      </c>
      <c r="J37" s="1701"/>
      <c r="K37" s="1732">
        <f>E29+E49+K16+K31+K36</f>
        <v>985843321</v>
      </c>
      <c r="L37" s="2246">
        <f>F29+F49+L16+L31+L36</f>
        <v>926641460</v>
      </c>
      <c r="M37" s="1835">
        <v>134</v>
      </c>
      <c r="N37" s="1701" t="s">
        <v>3051</v>
      </c>
      <c r="O37" s="1788"/>
      <c r="P37" s="1790">
        <v>538623</v>
      </c>
      <c r="Q37" s="1823">
        <v>1158123</v>
      </c>
      <c r="R37" s="1813"/>
      <c r="S37" s="1770"/>
      <c r="T37" s="1770"/>
      <c r="U37" s="1770"/>
      <c r="V37" s="1770"/>
      <c r="W37" s="1846"/>
    </row>
    <row r="38" spans="1:23">
      <c r="A38" s="1807">
        <v>30</v>
      </c>
      <c r="B38" s="76"/>
      <c r="C38" s="76" t="s">
        <v>3052</v>
      </c>
      <c r="D38" s="76"/>
      <c r="E38" s="586"/>
      <c r="F38" s="1952"/>
      <c r="G38" s="1819">
        <f t="shared" si="0"/>
        <v>81</v>
      </c>
      <c r="H38" s="1769" t="s">
        <v>3053</v>
      </c>
      <c r="I38" s="1769"/>
      <c r="J38" s="1769"/>
      <c r="K38" s="1776"/>
      <c r="L38" s="2249"/>
      <c r="M38" s="1835">
        <v>135</v>
      </c>
      <c r="N38" s="1701" t="s">
        <v>5504</v>
      </c>
      <c r="O38" s="1788"/>
      <c r="P38" s="1791">
        <f>SUM(P33:P37)</f>
        <v>79592780</v>
      </c>
      <c r="Q38" s="1824">
        <f>SUM(Q33:Q37)</f>
        <v>43647114</v>
      </c>
      <c r="R38" s="1813"/>
      <c r="S38" s="1770"/>
      <c r="T38" s="1770"/>
      <c r="U38" s="1770"/>
      <c r="V38" s="1770"/>
      <c r="W38" s="1846"/>
    </row>
    <row r="39" spans="1:23">
      <c r="A39" s="1807">
        <v>31</v>
      </c>
      <c r="B39" s="76"/>
      <c r="C39" s="76" t="s">
        <v>3054</v>
      </c>
      <c r="D39" s="76"/>
      <c r="E39" s="586"/>
      <c r="F39" s="1952"/>
      <c r="G39" s="1819">
        <f t="shared" si="0"/>
        <v>82</v>
      </c>
      <c r="H39" s="1701" t="s">
        <v>3864</v>
      </c>
      <c r="I39" s="1701"/>
      <c r="J39" s="1701"/>
      <c r="K39" s="1777"/>
      <c r="L39" s="2250"/>
      <c r="M39" s="1835">
        <v>136</v>
      </c>
      <c r="N39" s="1769" t="s">
        <v>3055</v>
      </c>
      <c r="O39" s="1786"/>
      <c r="P39" s="1776"/>
      <c r="Q39" s="2260"/>
      <c r="R39" s="1813"/>
      <c r="S39" s="1770"/>
      <c r="T39" s="2041" t="s">
        <v>5594</v>
      </c>
      <c r="U39" s="2041"/>
      <c r="V39" s="2041"/>
      <c r="W39" s="1846"/>
    </row>
    <row r="40" spans="1:23">
      <c r="A40" s="1807">
        <v>32</v>
      </c>
      <c r="B40" s="76"/>
      <c r="C40" s="76" t="s">
        <v>3056</v>
      </c>
      <c r="D40" s="76"/>
      <c r="E40" s="586"/>
      <c r="F40" s="1952"/>
      <c r="G40" s="1819">
        <f t="shared" si="0"/>
        <v>83</v>
      </c>
      <c r="H40" s="1701" t="s">
        <v>3057</v>
      </c>
      <c r="I40" s="1701" t="s">
        <v>2675</v>
      </c>
      <c r="J40" s="1701"/>
      <c r="K40" s="1726">
        <v>954566</v>
      </c>
      <c r="L40" s="2248">
        <v>1112355</v>
      </c>
      <c r="M40" s="1835"/>
      <c r="N40" s="76" t="s">
        <v>3864</v>
      </c>
      <c r="O40" s="1788"/>
      <c r="P40" s="1777"/>
      <c r="Q40" s="2261"/>
      <c r="R40" s="1844"/>
      <c r="S40" s="1701"/>
      <c r="T40" s="2042"/>
      <c r="U40" s="2042"/>
      <c r="V40" s="2042"/>
      <c r="W40" s="1847"/>
    </row>
    <row r="41" spans="1:23">
      <c r="A41" s="1807">
        <v>33</v>
      </c>
      <c r="B41" s="76"/>
      <c r="C41" s="76" t="s">
        <v>3058</v>
      </c>
      <c r="D41" s="76"/>
      <c r="E41" s="354">
        <f>SUM(E32:E40)</f>
        <v>0</v>
      </c>
      <c r="F41" s="1953">
        <f>SUM(F32:F40)</f>
        <v>0</v>
      </c>
      <c r="G41" s="1819">
        <f t="shared" si="0"/>
        <v>84</v>
      </c>
      <c r="H41" s="1701" t="s">
        <v>3059</v>
      </c>
      <c r="I41" s="1701" t="s">
        <v>3060</v>
      </c>
      <c r="J41" s="1701"/>
      <c r="K41" s="1726">
        <f>521404+4089027+3483854+1324986+702891</f>
        <v>10122162</v>
      </c>
      <c r="L41" s="2248">
        <v>11691155</v>
      </c>
      <c r="M41" s="1835">
        <v>137</v>
      </c>
      <c r="N41" s="1701" t="s">
        <v>3061</v>
      </c>
      <c r="O41" s="1788"/>
      <c r="P41" s="1790"/>
      <c r="Q41" s="1823"/>
      <c r="R41" s="1844"/>
      <c r="S41" s="1701"/>
      <c r="T41" s="2042" t="s">
        <v>3062</v>
      </c>
      <c r="U41" s="2043"/>
      <c r="V41" s="2044">
        <v>42004</v>
      </c>
      <c r="W41" s="1848"/>
    </row>
    <row r="42" spans="1:23">
      <c r="A42" s="1807">
        <v>34</v>
      </c>
      <c r="B42" s="76"/>
      <c r="C42" s="76" t="s">
        <v>3856</v>
      </c>
      <c r="D42" s="76"/>
      <c r="E42" s="486"/>
      <c r="F42" s="1954"/>
      <c r="G42" s="1819">
        <f t="shared" si="0"/>
        <v>85</v>
      </c>
      <c r="H42" s="1701" t="s">
        <v>3063</v>
      </c>
      <c r="I42" s="1701" t="s">
        <v>3064</v>
      </c>
      <c r="J42" s="1701"/>
      <c r="K42" s="1726">
        <v>2842842</v>
      </c>
      <c r="L42" s="2248">
        <v>2030850</v>
      </c>
      <c r="M42" s="1835">
        <v>138</v>
      </c>
      <c r="N42" s="1701" t="s">
        <v>4094</v>
      </c>
      <c r="O42" s="1788"/>
      <c r="P42" s="1790">
        <v>236289199</v>
      </c>
      <c r="Q42" s="1823">
        <v>189586916</v>
      </c>
      <c r="R42" s="1844"/>
      <c r="S42" s="1701"/>
      <c r="T42" s="2042" t="s">
        <v>5531</v>
      </c>
      <c r="U42" s="2043"/>
      <c r="V42" s="2045">
        <v>3492</v>
      </c>
      <c r="W42" s="1848"/>
    </row>
    <row r="43" spans="1:23">
      <c r="A43" s="1807">
        <v>35</v>
      </c>
      <c r="B43" s="76"/>
      <c r="C43" s="76" t="s">
        <v>4095</v>
      </c>
      <c r="D43" s="76"/>
      <c r="E43" s="586"/>
      <c r="F43" s="1952"/>
      <c r="G43" s="1819">
        <f t="shared" si="0"/>
        <v>86</v>
      </c>
      <c r="H43" s="1701" t="s">
        <v>4096</v>
      </c>
      <c r="I43" s="1701" t="s">
        <v>4097</v>
      </c>
      <c r="J43" s="1701"/>
      <c r="K43" s="1726">
        <v>4083642</v>
      </c>
      <c r="L43" s="2248">
        <v>3658180</v>
      </c>
      <c r="M43" s="1835">
        <v>139</v>
      </c>
      <c r="N43" s="1701" t="s">
        <v>4419</v>
      </c>
      <c r="O43" s="1788"/>
      <c r="P43" s="1790">
        <v>1370307</v>
      </c>
      <c r="Q43" s="1823">
        <v>2011989</v>
      </c>
      <c r="R43" s="1844"/>
      <c r="S43" s="1701"/>
      <c r="T43" s="2042" t="s">
        <v>5532</v>
      </c>
      <c r="U43" s="2043"/>
      <c r="V43" s="2043">
        <v>6</v>
      </c>
      <c r="W43" s="1848"/>
    </row>
    <row r="44" spans="1:23">
      <c r="A44" s="1807">
        <v>36</v>
      </c>
      <c r="B44" s="76"/>
      <c r="C44" s="76" t="s">
        <v>4098</v>
      </c>
      <c r="D44" s="76"/>
      <c r="E44" s="586"/>
      <c r="F44" s="1952"/>
      <c r="G44" s="1819">
        <f t="shared" si="0"/>
        <v>87</v>
      </c>
      <c r="H44" s="1701" t="s">
        <v>4099</v>
      </c>
      <c r="I44" s="1701" t="s">
        <v>4100</v>
      </c>
      <c r="J44" s="1701"/>
      <c r="K44" s="1726">
        <v>544509</v>
      </c>
      <c r="L44" s="2248">
        <v>-448430</v>
      </c>
      <c r="M44" s="1835">
        <v>140</v>
      </c>
      <c r="N44" s="1701" t="s">
        <v>4420</v>
      </c>
      <c r="O44" s="1788"/>
      <c r="P44" s="1790">
        <v>0</v>
      </c>
      <c r="Q44" s="1823">
        <v>59</v>
      </c>
      <c r="R44" s="1844"/>
      <c r="S44" s="1701"/>
      <c r="T44" s="2042" t="s">
        <v>5533</v>
      </c>
      <c r="U44" s="2043"/>
      <c r="V44" s="2045">
        <f>+V42+V43</f>
        <v>3498</v>
      </c>
      <c r="W44" s="1848"/>
    </row>
    <row r="45" spans="1:23">
      <c r="A45" s="1807">
        <v>37</v>
      </c>
      <c r="B45" s="76"/>
      <c r="C45" s="76" t="s">
        <v>4101</v>
      </c>
      <c r="D45" s="76"/>
      <c r="E45" s="586"/>
      <c r="F45" s="1952"/>
      <c r="G45" s="1819">
        <f t="shared" si="0"/>
        <v>88</v>
      </c>
      <c r="H45" s="1701" t="s">
        <v>4102</v>
      </c>
      <c r="I45" s="1701" t="s">
        <v>2250</v>
      </c>
      <c r="J45" s="1701"/>
      <c r="K45" s="1726"/>
      <c r="L45" s="2248"/>
      <c r="M45" s="1835">
        <v>141</v>
      </c>
      <c r="N45" s="1701" t="s">
        <v>2909</v>
      </c>
      <c r="O45" s="1788"/>
      <c r="P45" s="1791">
        <f>SUM(P41:P44)</f>
        <v>237659506</v>
      </c>
      <c r="Q45" s="1824">
        <f>SUM(Q41:Q44)</f>
        <v>191598964</v>
      </c>
      <c r="R45" s="1813"/>
      <c r="S45" s="1770"/>
      <c r="T45" s="1770"/>
      <c r="U45" s="1770"/>
      <c r="V45" s="1770"/>
      <c r="W45" s="1846"/>
    </row>
    <row r="46" spans="1:23">
      <c r="A46" s="1807">
        <v>38</v>
      </c>
      <c r="B46" s="76"/>
      <c r="C46" s="76" t="s">
        <v>266</v>
      </c>
      <c r="D46" s="76"/>
      <c r="E46" s="586"/>
      <c r="F46" s="1952"/>
      <c r="G46" s="1819">
        <f t="shared" si="0"/>
        <v>89</v>
      </c>
      <c r="H46" s="1701" t="s">
        <v>267</v>
      </c>
      <c r="I46" s="1701" t="s">
        <v>268</v>
      </c>
      <c r="J46" s="1701"/>
      <c r="K46" s="1726">
        <f>45946616-5972053</f>
        <v>39974563</v>
      </c>
      <c r="L46" s="2248">
        <v>48268768</v>
      </c>
      <c r="M46" s="1835">
        <v>142</v>
      </c>
      <c r="N46" s="1769" t="s">
        <v>269</v>
      </c>
      <c r="O46" s="1786"/>
      <c r="P46" s="1776"/>
      <c r="Q46" s="2260"/>
      <c r="R46" s="1813"/>
      <c r="S46" s="1770"/>
      <c r="T46" s="1770"/>
      <c r="U46" s="1770"/>
      <c r="V46" s="1770"/>
      <c r="W46" s="1846"/>
    </row>
    <row r="47" spans="1:23">
      <c r="A47" s="1807">
        <v>39</v>
      </c>
      <c r="B47" s="76"/>
      <c r="C47" s="76" t="s">
        <v>270</v>
      </c>
      <c r="D47" s="76"/>
      <c r="E47" s="586"/>
      <c r="F47" s="1952"/>
      <c r="G47" s="1819">
        <f t="shared" si="0"/>
        <v>90</v>
      </c>
      <c r="H47" s="1701" t="s">
        <v>271</v>
      </c>
      <c r="I47" s="1701" t="s">
        <v>655</v>
      </c>
      <c r="J47" s="1701"/>
      <c r="K47" s="1726">
        <v>10991431</v>
      </c>
      <c r="L47" s="2248">
        <v>12088047</v>
      </c>
      <c r="M47" s="1835">
        <v>143</v>
      </c>
      <c r="N47" s="1701" t="s">
        <v>3864</v>
      </c>
      <c r="O47" s="1788"/>
      <c r="P47" s="1777"/>
      <c r="Q47" s="2261"/>
      <c r="R47" s="1813"/>
      <c r="S47" s="1770"/>
      <c r="T47" s="1770"/>
      <c r="U47" s="1770"/>
      <c r="V47" s="1770"/>
      <c r="W47" s="1846"/>
    </row>
    <row r="48" spans="1:23">
      <c r="A48" s="1807">
        <v>40</v>
      </c>
      <c r="B48" s="76"/>
      <c r="C48" s="76" t="s">
        <v>272</v>
      </c>
      <c r="D48" s="76"/>
      <c r="E48" s="354">
        <f>SUM(E43:E47)</f>
        <v>0</v>
      </c>
      <c r="F48" s="1953">
        <f>SUM(F43:F47)</f>
        <v>0</v>
      </c>
      <c r="G48" s="1819">
        <f t="shared" si="0"/>
        <v>91</v>
      </c>
      <c r="H48" s="1701"/>
      <c r="I48" s="1701" t="s">
        <v>273</v>
      </c>
      <c r="J48" s="1701"/>
      <c r="K48" s="1732">
        <f>SUM(K40:K47)</f>
        <v>69513715</v>
      </c>
      <c r="L48" s="2246">
        <f>SUM(L40:L47)</f>
        <v>78400925</v>
      </c>
      <c r="M48" s="1835">
        <v>144</v>
      </c>
      <c r="N48" s="1701" t="s">
        <v>274</v>
      </c>
      <c r="O48" s="1788"/>
      <c r="P48" s="1790"/>
      <c r="Q48" s="1823"/>
      <c r="R48" s="1813"/>
      <c r="S48" s="1770"/>
      <c r="T48" s="1770"/>
      <c r="U48" s="1770"/>
      <c r="V48" s="1770"/>
      <c r="W48" s="1846"/>
    </row>
    <row r="49" spans="1:23">
      <c r="A49" s="1807">
        <v>41</v>
      </c>
      <c r="B49" s="76"/>
      <c r="C49" s="76" t="s">
        <v>275</v>
      </c>
      <c r="D49" s="76"/>
      <c r="E49" s="354">
        <f>E41+E48</f>
        <v>0</v>
      </c>
      <c r="F49" s="1953">
        <f>F41+F48</f>
        <v>0</v>
      </c>
      <c r="G49" s="1819">
        <f t="shared" si="0"/>
        <v>92</v>
      </c>
      <c r="H49" s="1701" t="s">
        <v>3856</v>
      </c>
      <c r="I49" s="1701"/>
      <c r="J49" s="1701"/>
      <c r="K49" s="1778"/>
      <c r="L49" s="2251"/>
      <c r="M49" s="1835">
        <v>145</v>
      </c>
      <c r="N49" s="1701" t="s">
        <v>276</v>
      </c>
      <c r="O49" s="1788"/>
      <c r="P49" s="1790">
        <v>1027674</v>
      </c>
      <c r="Q49" s="1823">
        <v>1600333</v>
      </c>
      <c r="R49" s="1813"/>
      <c r="S49" s="1770"/>
      <c r="T49" s="1770"/>
      <c r="U49" s="1770"/>
      <c r="V49" s="1770"/>
      <c r="W49" s="1846"/>
    </row>
    <row r="50" spans="1:23">
      <c r="A50" s="1807">
        <v>42</v>
      </c>
      <c r="B50" s="76"/>
      <c r="C50" s="76" t="s">
        <v>277</v>
      </c>
      <c r="D50" s="76"/>
      <c r="E50" s="494"/>
      <c r="F50" s="1956"/>
      <c r="G50" s="1819">
        <f t="shared" si="0"/>
        <v>93</v>
      </c>
      <c r="H50" s="1701" t="s">
        <v>278</v>
      </c>
      <c r="I50" s="1701" t="s">
        <v>3861</v>
      </c>
      <c r="J50" s="1701"/>
      <c r="K50" s="1726">
        <v>2193457</v>
      </c>
      <c r="L50" s="2248">
        <v>2034008</v>
      </c>
      <c r="M50" s="1835">
        <v>146</v>
      </c>
      <c r="N50" s="1701" t="s">
        <v>279</v>
      </c>
      <c r="O50" s="1788"/>
      <c r="P50" s="1790">
        <v>250721</v>
      </c>
      <c r="Q50" s="1823">
        <v>34447</v>
      </c>
      <c r="R50" s="1813"/>
      <c r="S50" s="1770"/>
      <c r="T50" s="1770"/>
      <c r="U50" s="1770"/>
      <c r="V50" s="1770"/>
      <c r="W50" s="1846"/>
    </row>
    <row r="51" spans="1:23">
      <c r="A51" s="1807">
        <v>43</v>
      </c>
      <c r="B51" s="76"/>
      <c r="C51" s="76" t="s">
        <v>3864</v>
      </c>
      <c r="D51" s="76"/>
      <c r="E51" s="486"/>
      <c r="F51" s="1954"/>
      <c r="G51" s="1819">
        <f t="shared" si="0"/>
        <v>94</v>
      </c>
      <c r="H51" s="1701" t="s">
        <v>280</v>
      </c>
      <c r="I51" s="1701" t="s">
        <v>3866</v>
      </c>
      <c r="J51" s="1701"/>
      <c r="K51" s="1726">
        <f>44326+19277+421515+3973</f>
        <v>489091</v>
      </c>
      <c r="L51" s="2248">
        <v>1125691</v>
      </c>
      <c r="M51" s="1835">
        <v>147</v>
      </c>
      <c r="N51" s="1701" t="s">
        <v>281</v>
      </c>
      <c r="O51" s="1788"/>
      <c r="P51" s="1790"/>
      <c r="Q51" s="1823"/>
      <c r="R51" s="1813"/>
      <c r="S51" s="1770"/>
      <c r="T51" s="1770"/>
      <c r="U51" s="1770"/>
      <c r="V51" s="1770"/>
      <c r="W51" s="1846"/>
    </row>
    <row r="52" spans="1:23">
      <c r="A52" s="1807">
        <v>44</v>
      </c>
      <c r="B52" s="76"/>
      <c r="C52" s="76" t="s">
        <v>282</v>
      </c>
      <c r="D52" s="76"/>
      <c r="E52" s="586"/>
      <c r="F52" s="1952"/>
      <c r="G52" s="1819">
        <f t="shared" si="0"/>
        <v>95</v>
      </c>
      <c r="H52" s="1701" t="s">
        <v>283</v>
      </c>
      <c r="I52" s="1701" t="s">
        <v>284</v>
      </c>
      <c r="J52" s="1701"/>
      <c r="K52" s="1726">
        <v>4490081</v>
      </c>
      <c r="L52" s="2248">
        <v>4097338</v>
      </c>
      <c r="M52" s="1835">
        <v>148</v>
      </c>
      <c r="N52" s="1701" t="s">
        <v>285</v>
      </c>
      <c r="O52" s="1788"/>
      <c r="P52" s="1791">
        <f>SUM(P48:P51)</f>
        <v>1278395</v>
      </c>
      <c r="Q52" s="1824">
        <f>SUM(Q48:Q51)</f>
        <v>1634780</v>
      </c>
      <c r="R52" s="1813"/>
      <c r="S52" s="1770"/>
      <c r="T52" s="1770"/>
      <c r="U52" s="1770"/>
      <c r="V52" s="1770"/>
      <c r="W52" s="1846"/>
    </row>
    <row r="53" spans="1:23">
      <c r="A53" s="1807">
        <v>45</v>
      </c>
      <c r="B53" s="76"/>
      <c r="C53" s="76" t="s">
        <v>286</v>
      </c>
      <c r="D53" s="76"/>
      <c r="E53" s="586"/>
      <c r="F53" s="1952"/>
      <c r="G53" s="1819">
        <f t="shared" si="0"/>
        <v>96</v>
      </c>
      <c r="H53" s="1701" t="s">
        <v>287</v>
      </c>
      <c r="I53" s="1701" t="s">
        <v>288</v>
      </c>
      <c r="J53" s="1701"/>
      <c r="K53" s="1726">
        <v>41616388</v>
      </c>
      <c r="L53" s="2248">
        <v>24811973</v>
      </c>
      <c r="M53" s="1835">
        <v>149</v>
      </c>
      <c r="N53" s="1769" t="s">
        <v>289</v>
      </c>
      <c r="O53" s="1786"/>
      <c r="P53" s="1776"/>
      <c r="Q53" s="2260"/>
      <c r="R53" s="1813"/>
      <c r="S53" s="1770"/>
      <c r="T53" s="1770"/>
      <c r="U53" s="1770"/>
      <c r="V53" s="1770"/>
      <c r="W53" s="1846"/>
    </row>
    <row r="54" spans="1:23">
      <c r="A54" s="1807">
        <v>46</v>
      </c>
      <c r="B54" s="76"/>
      <c r="C54" s="76" t="s">
        <v>3065</v>
      </c>
      <c r="D54" s="76"/>
      <c r="E54" s="586"/>
      <c r="F54" s="1952"/>
      <c r="G54" s="1819">
        <f t="shared" si="0"/>
        <v>97</v>
      </c>
      <c r="H54" s="1701" t="s">
        <v>3066</v>
      </c>
      <c r="I54" s="1701" t="s">
        <v>3067</v>
      </c>
      <c r="J54" s="1701"/>
      <c r="K54" s="1726">
        <v>143274</v>
      </c>
      <c r="L54" s="2248">
        <v>116028</v>
      </c>
      <c r="M54" s="1835">
        <v>150</v>
      </c>
      <c r="N54" s="1701" t="s">
        <v>3864</v>
      </c>
      <c r="O54" s="1788"/>
      <c r="P54" s="1777"/>
      <c r="Q54" s="2261"/>
      <c r="R54" s="1813"/>
      <c r="S54" s="1770"/>
      <c r="T54" s="1770"/>
      <c r="U54" s="1770"/>
      <c r="V54" s="1770"/>
      <c r="W54" s="1846"/>
    </row>
    <row r="55" spans="1:23">
      <c r="A55" s="1807">
        <v>47</v>
      </c>
      <c r="B55" s="76"/>
      <c r="C55" s="76" t="s">
        <v>3068</v>
      </c>
      <c r="D55" s="76"/>
      <c r="E55" s="586"/>
      <c r="F55" s="1952"/>
      <c r="G55" s="1819">
        <f t="shared" si="0"/>
        <v>98</v>
      </c>
      <c r="H55" s="1701" t="s">
        <v>3069</v>
      </c>
      <c r="I55" s="1701" t="s">
        <v>3070</v>
      </c>
      <c r="J55" s="1701"/>
      <c r="K55" s="1726">
        <v>1107251</v>
      </c>
      <c r="L55" s="2248">
        <v>900029</v>
      </c>
      <c r="M55" s="1835">
        <v>151</v>
      </c>
      <c r="N55" s="1701" t="s">
        <v>3071</v>
      </c>
      <c r="O55" s="1788"/>
      <c r="P55" s="1790">
        <v>54026932</v>
      </c>
      <c r="Q55" s="1823">
        <v>62100085</v>
      </c>
      <c r="R55" s="1813"/>
      <c r="S55" s="1770"/>
      <c r="T55" s="1770"/>
      <c r="U55" s="1770"/>
      <c r="V55" s="1770"/>
      <c r="W55" s="1846"/>
    </row>
    <row r="56" spans="1:23">
      <c r="A56" s="1807">
        <v>48</v>
      </c>
      <c r="B56" s="76"/>
      <c r="C56" s="76" t="s">
        <v>3072</v>
      </c>
      <c r="D56" s="76"/>
      <c r="E56" s="586"/>
      <c r="F56" s="1952"/>
      <c r="G56" s="1819">
        <f t="shared" si="0"/>
        <v>99</v>
      </c>
      <c r="H56" s="1701"/>
      <c r="I56" s="1775" t="s">
        <v>3073</v>
      </c>
      <c r="J56" s="1701"/>
      <c r="K56" s="1732">
        <f>SUM(K50:K55)</f>
        <v>50039542</v>
      </c>
      <c r="L56" s="2246">
        <f>SUM(L50:L55)</f>
        <v>33085067</v>
      </c>
      <c r="M56" s="1835">
        <v>152</v>
      </c>
      <c r="N56" s="1701" t="s">
        <v>3074</v>
      </c>
      <c r="O56" s="1788"/>
      <c r="P56" s="1790">
        <v>26106195</v>
      </c>
      <c r="Q56" s="1823">
        <v>23465214</v>
      </c>
      <c r="R56" s="1813"/>
      <c r="S56" s="1770"/>
      <c r="T56" s="1770"/>
      <c r="U56" s="1770"/>
      <c r="V56" s="1770"/>
      <c r="W56" s="1846"/>
    </row>
    <row r="57" spans="1:23" ht="15.75" thickBot="1">
      <c r="A57" s="1807">
        <v>49</v>
      </c>
      <c r="B57" s="76"/>
      <c r="C57" s="76" t="s">
        <v>3075</v>
      </c>
      <c r="D57" s="76"/>
      <c r="E57" s="586"/>
      <c r="F57" s="1952"/>
      <c r="G57" s="1819">
        <f t="shared" si="0"/>
        <v>100</v>
      </c>
      <c r="H57" s="1701"/>
      <c r="I57" s="1701" t="s">
        <v>3076</v>
      </c>
      <c r="J57" s="1701"/>
      <c r="K57" s="1732">
        <f>K48+K56</f>
        <v>119553257</v>
      </c>
      <c r="L57" s="2246">
        <f>L48+L56</f>
        <v>111485992</v>
      </c>
      <c r="M57" s="1837">
        <v>153</v>
      </c>
      <c r="N57" s="1830" t="s">
        <v>3926</v>
      </c>
      <c r="O57" s="1837"/>
      <c r="P57" s="1838"/>
      <c r="Q57" s="1839"/>
      <c r="R57" s="1849"/>
      <c r="S57" s="1830"/>
      <c r="T57" s="1830"/>
      <c r="U57" s="1830"/>
      <c r="V57" s="1830"/>
      <c r="W57" s="1850"/>
    </row>
    <row r="58" spans="1:23">
      <c r="A58" s="1806"/>
      <c r="B58" s="886"/>
      <c r="C58" s="886"/>
      <c r="D58" s="886"/>
      <c r="E58" s="380"/>
      <c r="F58" s="1957"/>
      <c r="G58" s="1819">
        <v>101</v>
      </c>
      <c r="H58" s="2042" t="s">
        <v>4416</v>
      </c>
      <c r="I58" s="2042" t="s">
        <v>4417</v>
      </c>
      <c r="J58" s="1701"/>
      <c r="K58" s="1779">
        <v>4920728</v>
      </c>
      <c r="L58" s="2252">
        <v>4554112</v>
      </c>
      <c r="M58" s="886"/>
      <c r="N58" s="886"/>
      <c r="O58" s="886"/>
      <c r="P58" s="1526"/>
      <c r="Q58" s="1526"/>
      <c r="R58" s="886"/>
      <c r="S58" s="886"/>
      <c r="T58" s="886"/>
      <c r="U58" s="886"/>
      <c r="V58" s="886"/>
      <c r="W58" s="886"/>
    </row>
    <row r="59" spans="1:23" ht="15.75" thickBot="1">
      <c r="A59" s="1808">
        <v>50</v>
      </c>
      <c r="B59" s="1544"/>
      <c r="C59" s="1544" t="s">
        <v>3927</v>
      </c>
      <c r="D59" s="1544"/>
      <c r="E59" s="1809">
        <f>SUM(E52:E57)</f>
        <v>0</v>
      </c>
      <c r="F59" s="1958">
        <f>SUM(F52:F57)</f>
        <v>0</v>
      </c>
      <c r="G59" s="1819">
        <v>102</v>
      </c>
      <c r="H59" s="1769" t="s">
        <v>3928</v>
      </c>
      <c r="I59" s="1769"/>
      <c r="J59" s="1769"/>
      <c r="K59" s="1780"/>
      <c r="L59" s="2253"/>
      <c r="M59" s="17"/>
      <c r="N59" s="17"/>
      <c r="O59" s="17"/>
      <c r="P59" s="17"/>
      <c r="Q59" s="17"/>
      <c r="R59" s="17"/>
      <c r="S59" s="17"/>
      <c r="T59" s="17"/>
      <c r="U59" s="17"/>
      <c r="V59" s="17"/>
      <c r="W59" s="68" t="s">
        <v>3930</v>
      </c>
    </row>
    <row r="60" spans="1:23">
      <c r="A60" s="68"/>
      <c r="B60" s="68"/>
      <c r="C60" s="68"/>
      <c r="D60" s="68"/>
      <c r="E60" s="68"/>
      <c r="F60" s="2244"/>
      <c r="G60" s="2245">
        <f>G59+1</f>
        <v>103</v>
      </c>
      <c r="H60" s="1701" t="s">
        <v>3864</v>
      </c>
      <c r="I60" s="1701"/>
      <c r="J60" s="1701"/>
      <c r="K60" s="1781"/>
      <c r="L60" s="2254"/>
      <c r="M60" s="1656" t="s">
        <v>3929</v>
      </c>
      <c r="N60" s="1654"/>
      <c r="O60" s="977"/>
      <c r="P60" s="1654"/>
      <c r="Q60" s="1654"/>
      <c r="R60" s="445" t="s">
        <v>3929</v>
      </c>
      <c r="S60" s="68"/>
      <c r="T60" s="445"/>
      <c r="U60" s="977"/>
      <c r="V60" s="68"/>
      <c r="W60" s="68"/>
    </row>
    <row r="61" spans="1:23" ht="15.75" thickBot="1">
      <c r="A61" s="445" t="s">
        <v>3929</v>
      </c>
      <c r="B61" s="68"/>
      <c r="C61" s="891"/>
      <c r="D61" s="977"/>
      <c r="E61" s="68"/>
      <c r="F61" s="1041"/>
      <c r="G61" s="1959">
        <f t="shared" si="0"/>
        <v>104</v>
      </c>
      <c r="H61" s="1830" t="s">
        <v>3931</v>
      </c>
      <c r="I61" s="1830" t="s">
        <v>2675</v>
      </c>
      <c r="J61" s="1830"/>
      <c r="K61" s="1831">
        <v>4694249</v>
      </c>
      <c r="L61" s="2255">
        <v>2447139</v>
      </c>
      <c r="M61" s="2687" t="s">
        <v>5584</v>
      </c>
      <c r="N61" s="2652"/>
      <c r="O61" s="2652"/>
      <c r="P61" s="2652"/>
      <c r="Q61" s="2652"/>
      <c r="R61" s="2652" t="s">
        <v>5585</v>
      </c>
      <c r="S61" s="2652"/>
      <c r="T61" s="2652"/>
      <c r="U61" s="2652"/>
      <c r="V61" s="2652"/>
      <c r="W61" s="2652"/>
    </row>
    <row r="62" spans="1:23">
      <c r="A62" s="68" t="s">
        <v>3932</v>
      </c>
      <c r="B62" s="68"/>
      <c r="C62" s="68"/>
      <c r="D62" s="68"/>
      <c r="E62" s="68"/>
      <c r="F62" s="68"/>
      <c r="G62" s="17"/>
      <c r="H62" s="17"/>
      <c r="I62" s="17"/>
      <c r="J62" s="17"/>
      <c r="K62" s="17"/>
      <c r="L62" s="17"/>
      <c r="M62" s="17"/>
      <c r="N62" s="17"/>
      <c r="O62" s="17"/>
      <c r="P62" s="17"/>
      <c r="Q62" s="17"/>
    </row>
    <row r="63" spans="1:23">
      <c r="A63" s="68"/>
      <c r="B63" s="68"/>
      <c r="C63" s="68"/>
      <c r="D63" s="68"/>
      <c r="E63" s="68"/>
      <c r="F63" s="68"/>
      <c r="G63" s="17" t="s">
        <v>3933</v>
      </c>
      <c r="H63" s="17"/>
      <c r="I63" s="17"/>
      <c r="J63" s="977"/>
      <c r="K63" s="17"/>
      <c r="L63" s="17"/>
      <c r="M63" s="17"/>
      <c r="N63" s="17"/>
      <c r="O63" s="17"/>
      <c r="P63" s="17"/>
      <c r="Q63" s="17"/>
    </row>
    <row r="64" spans="1:23">
      <c r="G64" s="2718" t="s">
        <v>5583</v>
      </c>
      <c r="H64" s="2625"/>
      <c r="I64" s="2625"/>
      <c r="J64" s="2625"/>
      <c r="K64" s="2625"/>
      <c r="L64" s="2625"/>
    </row>
  </sheetData>
  <mergeCells count="3">
    <mergeCell ref="G64:L64"/>
    <mergeCell ref="M61:Q61"/>
    <mergeCell ref="R61:W61"/>
  </mergeCells>
  <printOptions horizontalCentered="1" verticalCentered="1"/>
  <pageMargins left="0" right="0" top="0" bottom="0" header="0.25" footer="0.25"/>
  <pageSetup scale="66" fitToWidth="4" orientation="portrait" horizontalDpi="4294967293" verticalDpi="4294967293" r:id="rId1"/>
  <headerFooter alignWithMargins="0"/>
  <colBreaks count="4" manualBreakCount="4">
    <brk id="6" max="1048575" man="1"/>
    <brk id="12" max="1048575" man="1"/>
    <brk id="17" max="1048575" man="1"/>
    <brk id="23"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P249"/>
  <sheetViews>
    <sheetView defaultGridColor="0" topLeftCell="A229" colorId="22" zoomScale="90" zoomScaleNormal="90" workbookViewId="0">
      <selection activeCell="C41" sqref="C41"/>
    </sheetView>
  </sheetViews>
  <sheetFormatPr defaultColWidth="9.6640625" defaultRowHeight="15"/>
  <cols>
    <col min="1" max="1" width="4.6640625" customWidth="1"/>
    <col min="2" max="2" width="36.21875" customWidth="1"/>
    <col min="3" max="3" width="11.6640625" customWidth="1"/>
    <col min="4" max="4" width="12.109375" customWidth="1"/>
    <col min="5" max="6" width="12.6640625" customWidth="1"/>
    <col min="7" max="7" width="18.77734375" customWidth="1"/>
    <col min="8" max="8" width="3.6640625" customWidth="1"/>
    <col min="9" max="9" width="12.6640625" customWidth="1"/>
    <col min="10" max="10" width="13.6640625" customWidth="1"/>
    <col min="11" max="11" width="14.109375" customWidth="1"/>
    <col min="12" max="13" width="13.6640625" customWidth="1"/>
    <col min="14" max="14" width="17.21875" customWidth="1"/>
    <col min="15" max="15" width="15.6640625" customWidth="1"/>
    <col min="16" max="16" width="4.6640625" customWidth="1"/>
    <col min="17" max="17" width="13.6640625" customWidth="1"/>
  </cols>
  <sheetData>
    <row r="1" spans="1:16">
      <c r="A1" s="29" t="s">
        <v>5587</v>
      </c>
      <c r="B1" s="244"/>
      <c r="C1" s="65" t="s">
        <v>1433</v>
      </c>
      <c r="D1" s="981"/>
      <c r="E1" s="2712" t="s">
        <v>1917</v>
      </c>
      <c r="F1" s="2713"/>
      <c r="G1" s="1861" t="s">
        <v>1918</v>
      </c>
      <c r="H1" s="29" t="s">
        <v>5587</v>
      </c>
      <c r="I1" s="65"/>
      <c r="J1" s="65"/>
      <c r="K1" s="244"/>
      <c r="L1" s="65" t="s">
        <v>1433</v>
      </c>
      <c r="M1" s="244"/>
      <c r="N1" s="1749" t="s">
        <v>1917</v>
      </c>
      <c r="O1" s="677" t="s">
        <v>1918</v>
      </c>
      <c r="P1" s="66"/>
    </row>
    <row r="2" spans="1:16">
      <c r="A2" s="71" t="str">
        <f>'Data Sheet'!$C$25</f>
        <v xml:space="preserve"> Niagara Mohawk Power Corporation </v>
      </c>
      <c r="B2" s="80"/>
      <c r="C2" s="17" t="s">
        <v>5671</v>
      </c>
      <c r="D2" s="985"/>
      <c r="E2" s="2714" t="s">
        <v>1919</v>
      </c>
      <c r="F2" s="2685"/>
      <c r="G2" s="1674"/>
      <c r="H2" s="71" t="str">
        <f>'Data Sheet'!$C$25</f>
        <v xml:space="preserve"> Niagara Mohawk Power Corporation </v>
      </c>
      <c r="I2" s="17"/>
      <c r="J2" s="17"/>
      <c r="K2" s="80"/>
      <c r="L2" s="17" t="s">
        <v>5671</v>
      </c>
      <c r="M2" s="80"/>
      <c r="N2" s="1672" t="s">
        <v>1919</v>
      </c>
      <c r="O2" s="1665"/>
      <c r="P2" s="72"/>
    </row>
    <row r="3" spans="1:16" ht="15" customHeight="1">
      <c r="A3" s="71"/>
      <c r="B3" s="80"/>
      <c r="C3" s="76" t="s">
        <v>5672</v>
      </c>
      <c r="D3" s="990"/>
      <c r="E3" s="2725" t="str">
        <f>'Data Sheet'!$C$40</f>
        <v>June 1, 2015</v>
      </c>
      <c r="F3" s="2726"/>
      <c r="G3" s="1063" t="str">
        <f>'Data Sheet'!$C$38</f>
        <v>December 31, 2014</v>
      </c>
      <c r="H3" s="73"/>
      <c r="I3" s="76"/>
      <c r="J3" s="76"/>
      <c r="K3" s="116"/>
      <c r="L3" s="76" t="s">
        <v>5672</v>
      </c>
      <c r="M3" s="116"/>
      <c r="N3" s="1029" t="str">
        <f>'Data Sheet'!$C$40</f>
        <v>June 1, 2015</v>
      </c>
      <c r="O3" s="1939" t="str">
        <f>'Data Sheet'!$C$38</f>
        <v>December 31, 2014</v>
      </c>
      <c r="P3" s="75"/>
    </row>
    <row r="4" spans="1:16" ht="15" customHeight="1">
      <c r="A4" s="389" t="s">
        <v>3934</v>
      </c>
      <c r="B4" s="390"/>
      <c r="C4" s="390"/>
      <c r="D4" s="68"/>
      <c r="E4" s="68"/>
      <c r="F4" s="68"/>
      <c r="G4" s="1032"/>
      <c r="H4" s="359" t="s">
        <v>3935</v>
      </c>
      <c r="I4" s="68"/>
      <c r="J4" s="68"/>
      <c r="K4" s="68"/>
      <c r="L4" s="68"/>
      <c r="M4" s="68"/>
      <c r="N4" s="68"/>
      <c r="O4" s="68"/>
      <c r="P4" s="72"/>
    </row>
    <row r="5" spans="1:16">
      <c r="A5" s="144" t="s">
        <v>3936</v>
      </c>
      <c r="B5" s="74"/>
      <c r="C5" s="74"/>
      <c r="D5" s="74"/>
      <c r="E5" s="74"/>
      <c r="F5" s="74"/>
      <c r="G5" s="1045"/>
      <c r="H5" s="144" t="s">
        <v>3937</v>
      </c>
      <c r="I5" s="74"/>
      <c r="J5" s="74"/>
      <c r="K5" s="74"/>
      <c r="L5" s="74"/>
      <c r="M5" s="74"/>
      <c r="N5" s="74"/>
      <c r="O5" s="74"/>
      <c r="P5" s="75"/>
    </row>
    <row r="6" spans="1:16">
      <c r="A6" s="71"/>
      <c r="B6" s="17"/>
      <c r="C6" s="17"/>
      <c r="D6" s="17"/>
      <c r="E6" s="17"/>
      <c r="F6" s="17"/>
      <c r="G6" s="72"/>
      <c r="H6" s="71"/>
      <c r="I6" s="17"/>
      <c r="J6" s="17"/>
      <c r="K6" s="17"/>
      <c r="L6" s="17"/>
      <c r="M6" s="17"/>
      <c r="N6" s="17"/>
      <c r="O6" s="17"/>
      <c r="P6" s="72"/>
    </row>
    <row r="7" spans="1:16">
      <c r="A7" s="71" t="s">
        <v>2564</v>
      </c>
      <c r="B7" s="17" t="s">
        <v>3938</v>
      </c>
      <c r="C7" s="17"/>
      <c r="D7" s="17"/>
      <c r="E7" s="17"/>
      <c r="F7" s="17"/>
      <c r="G7" s="72"/>
      <c r="H7" s="71"/>
      <c r="I7" s="17" t="s">
        <v>3939</v>
      </c>
      <c r="J7" s="17"/>
      <c r="K7" s="17"/>
      <c r="L7" s="17"/>
      <c r="M7" s="17"/>
      <c r="N7" s="17"/>
      <c r="O7" s="17"/>
      <c r="P7" s="72"/>
    </row>
    <row r="8" spans="1:16">
      <c r="A8" s="71"/>
      <c r="B8" s="17" t="s">
        <v>3940</v>
      </c>
      <c r="C8" s="17"/>
      <c r="D8" s="17"/>
      <c r="E8" s="17"/>
      <c r="F8" s="17"/>
      <c r="G8" s="72"/>
      <c r="H8" s="71"/>
      <c r="I8" s="17" t="s">
        <v>3941</v>
      </c>
      <c r="J8" s="17"/>
      <c r="K8" s="17"/>
      <c r="L8" s="17"/>
      <c r="M8" s="17"/>
      <c r="N8" s="17"/>
      <c r="O8" s="17"/>
      <c r="P8" s="72"/>
    </row>
    <row r="9" spans="1:16">
      <c r="A9" s="71" t="s">
        <v>2481</v>
      </c>
      <c r="B9" s="17" t="s">
        <v>3942</v>
      </c>
      <c r="C9" s="17"/>
      <c r="D9" s="17"/>
      <c r="E9" s="17"/>
      <c r="F9" s="17"/>
      <c r="G9" s="72"/>
      <c r="H9" s="71"/>
      <c r="I9" s="17" t="s">
        <v>3943</v>
      </c>
      <c r="J9" s="17"/>
      <c r="K9" s="17"/>
      <c r="L9" s="17"/>
      <c r="M9" s="17"/>
      <c r="N9" s="17"/>
      <c r="O9" s="17"/>
      <c r="P9" s="72"/>
    </row>
    <row r="10" spans="1:16">
      <c r="A10" s="71"/>
      <c r="B10" s="17" t="s">
        <v>3944</v>
      </c>
      <c r="C10" s="17"/>
      <c r="D10" s="17"/>
      <c r="E10" s="17"/>
      <c r="F10" s="17"/>
      <c r="G10" s="72"/>
      <c r="H10" s="71"/>
      <c r="I10" s="17" t="s">
        <v>3945</v>
      </c>
      <c r="J10" s="17"/>
      <c r="K10" s="17"/>
      <c r="L10" s="17"/>
      <c r="M10" s="17"/>
      <c r="N10" s="17"/>
      <c r="O10" s="17"/>
      <c r="P10" s="72"/>
    </row>
    <row r="11" spans="1:16">
      <c r="A11" s="71"/>
      <c r="B11" s="17" t="s">
        <v>3946</v>
      </c>
      <c r="C11" s="17"/>
      <c r="D11" s="17"/>
      <c r="E11" s="17"/>
      <c r="F11" s="17"/>
      <c r="G11" s="72"/>
      <c r="H11" s="71" t="s">
        <v>3947</v>
      </c>
      <c r="I11" s="17" t="s">
        <v>3948</v>
      </c>
      <c r="J11" s="17"/>
      <c r="K11" s="17"/>
      <c r="L11" s="17"/>
      <c r="M11" s="17"/>
      <c r="N11" s="17"/>
      <c r="O11" s="17"/>
      <c r="P11" s="72"/>
    </row>
    <row r="12" spans="1:16">
      <c r="A12" s="71" t="s">
        <v>2482</v>
      </c>
      <c r="B12" s="17" t="s">
        <v>3949</v>
      </c>
      <c r="C12" s="17"/>
      <c r="D12" s="17"/>
      <c r="E12" s="17"/>
      <c r="F12" s="17"/>
      <c r="G12" s="72"/>
      <c r="H12" s="71"/>
      <c r="I12" s="17" t="s">
        <v>3950</v>
      </c>
      <c r="J12" s="17"/>
      <c r="K12" s="17"/>
      <c r="L12" s="17"/>
      <c r="M12" s="17"/>
      <c r="N12" s="17"/>
      <c r="O12" s="17"/>
      <c r="P12" s="72"/>
    </row>
    <row r="13" spans="1:16">
      <c r="A13" s="71"/>
      <c r="B13" s="17" t="s">
        <v>3659</v>
      </c>
      <c r="C13" s="17"/>
      <c r="D13" s="17"/>
      <c r="E13" s="17"/>
      <c r="F13" s="17"/>
      <c r="G13" s="72"/>
      <c r="H13" s="71"/>
      <c r="I13" s="17" t="s">
        <v>3951</v>
      </c>
      <c r="J13" s="17"/>
      <c r="K13" s="17"/>
      <c r="L13" s="17"/>
      <c r="M13" s="17"/>
      <c r="N13" s="17"/>
      <c r="O13" s="17"/>
      <c r="P13" s="72"/>
    </row>
    <row r="14" spans="1:16">
      <c r="A14" s="71"/>
      <c r="B14" s="17" t="s">
        <v>3952</v>
      </c>
      <c r="C14" s="17"/>
      <c r="D14" s="17"/>
      <c r="E14" s="17"/>
      <c r="F14" s="17"/>
      <c r="G14" s="72"/>
      <c r="H14" s="71" t="s">
        <v>3953</v>
      </c>
      <c r="I14" s="17" t="s">
        <v>3954</v>
      </c>
      <c r="J14" s="17"/>
      <c r="K14" s="17"/>
      <c r="L14" s="17"/>
      <c r="M14" s="17"/>
      <c r="N14" s="17"/>
      <c r="O14" s="17"/>
      <c r="P14" s="72"/>
    </row>
    <row r="15" spans="1:16">
      <c r="A15" s="71"/>
      <c r="B15" s="17" t="s">
        <v>2775</v>
      </c>
      <c r="C15" s="17"/>
      <c r="D15" s="17"/>
      <c r="E15" s="17"/>
      <c r="F15" s="17"/>
      <c r="G15" s="72"/>
      <c r="H15" s="71"/>
      <c r="I15" s="17" t="s">
        <v>2776</v>
      </c>
      <c r="J15" s="17"/>
      <c r="K15" s="17"/>
      <c r="L15" s="17"/>
      <c r="M15" s="17"/>
      <c r="N15" s="17"/>
      <c r="O15" s="17"/>
      <c r="P15" s="72"/>
    </row>
    <row r="16" spans="1:16">
      <c r="A16" s="71"/>
      <c r="B16" s="17" t="s">
        <v>3665</v>
      </c>
      <c r="C16" s="17"/>
      <c r="D16" s="17"/>
      <c r="E16" s="17"/>
      <c r="F16" s="17"/>
      <c r="G16" s="72"/>
      <c r="H16" s="71"/>
      <c r="I16" s="17" t="s">
        <v>2777</v>
      </c>
      <c r="J16" s="17"/>
      <c r="K16" s="17"/>
      <c r="L16" s="17"/>
      <c r="M16" s="17"/>
      <c r="N16" s="17"/>
      <c r="O16" s="17"/>
      <c r="P16" s="72"/>
    </row>
    <row r="17" spans="1:16">
      <c r="A17" s="71"/>
      <c r="B17" s="17" t="s">
        <v>3667</v>
      </c>
      <c r="C17" s="17"/>
      <c r="D17" s="17"/>
      <c r="E17" s="17"/>
      <c r="F17" s="17"/>
      <c r="G17" s="72"/>
      <c r="H17" s="71"/>
      <c r="I17" s="17" t="s">
        <v>2778</v>
      </c>
      <c r="J17" s="17"/>
      <c r="K17" s="17"/>
      <c r="L17" s="17"/>
      <c r="M17" s="17"/>
      <c r="N17" s="17"/>
      <c r="O17" s="17"/>
      <c r="P17" s="72"/>
    </row>
    <row r="18" spans="1:16">
      <c r="A18" s="71"/>
      <c r="B18" s="17" t="s">
        <v>2779</v>
      </c>
      <c r="C18" s="17"/>
      <c r="D18" s="17"/>
      <c r="E18" s="17"/>
      <c r="F18" s="17"/>
      <c r="G18" s="72"/>
      <c r="H18" s="71"/>
      <c r="I18" s="17" t="s">
        <v>2780</v>
      </c>
      <c r="J18" s="17"/>
      <c r="K18" s="17"/>
      <c r="L18" s="17"/>
      <c r="M18" s="17"/>
      <c r="N18" s="17"/>
      <c r="O18" s="17"/>
      <c r="P18" s="72"/>
    </row>
    <row r="19" spans="1:16">
      <c r="A19" s="71"/>
      <c r="B19" s="17" t="s">
        <v>723</v>
      </c>
      <c r="C19" s="17"/>
      <c r="D19" s="17"/>
      <c r="E19" s="17"/>
      <c r="F19" s="17"/>
      <c r="G19" s="72"/>
      <c r="H19" s="71"/>
      <c r="I19" s="17" t="s">
        <v>724</v>
      </c>
      <c r="J19" s="17"/>
      <c r="K19" s="17"/>
      <c r="L19" s="17"/>
      <c r="M19" s="17"/>
      <c r="N19" s="17"/>
      <c r="O19" s="17"/>
      <c r="P19" s="72"/>
    </row>
    <row r="20" spans="1:16">
      <c r="A20" s="71"/>
      <c r="B20" s="17" t="s">
        <v>725</v>
      </c>
      <c r="C20" s="17"/>
      <c r="D20" s="17"/>
      <c r="E20" s="17"/>
      <c r="F20" s="17"/>
      <c r="G20" s="72"/>
      <c r="H20" s="71"/>
      <c r="I20" s="17" t="s">
        <v>726</v>
      </c>
      <c r="J20" s="17"/>
      <c r="K20" s="17"/>
      <c r="L20" s="17"/>
      <c r="M20" s="17"/>
      <c r="N20" s="17"/>
      <c r="O20" s="17"/>
      <c r="P20" s="72"/>
    </row>
    <row r="21" spans="1:16">
      <c r="A21" s="71"/>
      <c r="B21" s="17" t="s">
        <v>727</v>
      </c>
      <c r="C21" s="17"/>
      <c r="D21" s="17"/>
      <c r="E21" s="17"/>
      <c r="F21" s="17"/>
      <c r="G21" s="72"/>
      <c r="H21" s="71"/>
      <c r="I21" s="17" t="s">
        <v>728</v>
      </c>
      <c r="J21" s="17"/>
      <c r="K21" s="17"/>
      <c r="L21" s="17"/>
      <c r="M21" s="17"/>
      <c r="N21" s="17"/>
      <c r="O21" s="17"/>
      <c r="P21" s="72"/>
    </row>
    <row r="22" spans="1:16">
      <c r="A22" s="71"/>
      <c r="B22" s="17" t="s">
        <v>729</v>
      </c>
      <c r="C22" s="17"/>
      <c r="D22" s="17"/>
      <c r="E22" s="17"/>
      <c r="F22" s="17"/>
      <c r="G22" s="72"/>
      <c r="H22" s="71" t="s">
        <v>730</v>
      </c>
      <c r="I22" s="17" t="s">
        <v>731</v>
      </c>
      <c r="J22" s="17"/>
      <c r="K22" s="17"/>
      <c r="L22" s="17"/>
      <c r="M22" s="17"/>
      <c r="N22" s="17"/>
      <c r="O22" s="17"/>
      <c r="P22" s="72"/>
    </row>
    <row r="23" spans="1:16">
      <c r="A23" s="71"/>
      <c r="B23" s="17" t="s">
        <v>732</v>
      </c>
      <c r="C23" s="17"/>
      <c r="D23" s="17"/>
      <c r="E23" s="17"/>
      <c r="F23" s="17"/>
      <c r="G23" s="72"/>
      <c r="H23" s="71"/>
      <c r="I23" s="17" t="s">
        <v>733</v>
      </c>
      <c r="J23" s="17"/>
      <c r="K23" s="17"/>
      <c r="L23" s="17"/>
      <c r="M23" s="17"/>
      <c r="N23" s="17"/>
      <c r="O23" s="17"/>
      <c r="P23" s="72"/>
    </row>
    <row r="24" spans="1:16">
      <c r="A24" s="71"/>
      <c r="B24" s="17" t="s">
        <v>734</v>
      </c>
      <c r="C24" s="17"/>
      <c r="D24" s="17"/>
      <c r="E24" s="17"/>
      <c r="F24" s="17"/>
      <c r="G24" s="72"/>
      <c r="H24" s="1033"/>
      <c r="I24" s="17" t="s">
        <v>735</v>
      </c>
      <c r="J24" s="17"/>
      <c r="K24" s="17"/>
      <c r="L24" s="17"/>
      <c r="M24" s="17"/>
      <c r="N24" s="17"/>
      <c r="O24" s="17"/>
      <c r="P24" s="72"/>
    </row>
    <row r="25" spans="1:16">
      <c r="A25" s="71"/>
      <c r="B25" s="17" t="s">
        <v>2823</v>
      </c>
      <c r="C25" s="17"/>
      <c r="D25" s="17"/>
      <c r="E25" s="17"/>
      <c r="F25" s="17"/>
      <c r="G25" s="72"/>
      <c r="H25" s="71" t="s">
        <v>736</v>
      </c>
      <c r="I25" s="17" t="s">
        <v>737</v>
      </c>
      <c r="J25" s="17"/>
      <c r="K25" s="17"/>
      <c r="L25" s="17"/>
      <c r="M25" s="17"/>
      <c r="N25" s="17"/>
      <c r="O25" s="17"/>
      <c r="P25" s="72"/>
    </row>
    <row r="26" spans="1:16">
      <c r="A26" s="71"/>
      <c r="B26" s="17" t="s">
        <v>738</v>
      </c>
      <c r="C26" s="17"/>
      <c r="D26" s="17"/>
      <c r="E26" s="17"/>
      <c r="F26" s="17"/>
      <c r="G26" s="72"/>
      <c r="H26" s="71"/>
      <c r="I26" s="17" t="s">
        <v>739</v>
      </c>
      <c r="J26" s="17"/>
      <c r="K26" s="17"/>
      <c r="L26" s="17"/>
      <c r="M26" s="17"/>
      <c r="N26" s="17"/>
      <c r="O26" s="17"/>
      <c r="P26" s="72"/>
    </row>
    <row r="27" spans="1:16">
      <c r="A27" s="71"/>
      <c r="B27" s="17" t="s">
        <v>3610</v>
      </c>
      <c r="C27" s="17"/>
      <c r="D27" s="17"/>
      <c r="E27" s="17"/>
      <c r="F27" s="17"/>
      <c r="G27" s="72"/>
      <c r="H27" s="71"/>
      <c r="I27" s="17" t="s">
        <v>740</v>
      </c>
      <c r="J27" s="17"/>
      <c r="K27" s="17"/>
      <c r="L27" s="17"/>
      <c r="M27" s="17"/>
      <c r="N27" s="17"/>
      <c r="O27" s="17"/>
      <c r="P27" s="72"/>
    </row>
    <row r="28" spans="1:16">
      <c r="A28" s="71"/>
      <c r="B28" s="17" t="s">
        <v>741</v>
      </c>
      <c r="C28" s="17"/>
      <c r="D28" s="17"/>
      <c r="E28" s="17"/>
      <c r="F28" s="17"/>
      <c r="G28" s="72"/>
      <c r="H28" s="71"/>
      <c r="I28" s="17" t="s">
        <v>742</v>
      </c>
      <c r="J28" s="17"/>
      <c r="K28" s="17"/>
      <c r="L28" s="17"/>
      <c r="M28" s="17"/>
      <c r="N28" s="17"/>
      <c r="O28" s="17"/>
      <c r="P28" s="72"/>
    </row>
    <row r="29" spans="1:16">
      <c r="A29" s="1033"/>
      <c r="B29" s="17" t="s">
        <v>3811</v>
      </c>
      <c r="C29" s="17"/>
      <c r="D29" s="17"/>
      <c r="E29" s="17"/>
      <c r="F29" s="17"/>
      <c r="G29" s="72"/>
      <c r="H29" s="71"/>
      <c r="I29" s="17" t="s">
        <v>743</v>
      </c>
      <c r="J29" s="17"/>
      <c r="K29" s="17"/>
      <c r="L29" s="17"/>
      <c r="M29" s="17"/>
      <c r="N29" s="17"/>
      <c r="O29" s="17"/>
      <c r="P29" s="72"/>
    </row>
    <row r="30" spans="1:16">
      <c r="A30" s="1033"/>
      <c r="B30" s="1046" t="s">
        <v>3813</v>
      </c>
      <c r="C30" s="17"/>
      <c r="D30" s="17"/>
      <c r="E30" s="17"/>
      <c r="F30" s="17"/>
      <c r="G30" s="72"/>
      <c r="H30" s="71"/>
      <c r="I30" s="17" t="s">
        <v>2062</v>
      </c>
      <c r="J30" s="17"/>
      <c r="K30" s="17"/>
      <c r="L30" s="17"/>
      <c r="M30" s="17"/>
      <c r="N30" s="17"/>
      <c r="O30" s="17"/>
      <c r="P30" s="72"/>
    </row>
    <row r="31" spans="1:16">
      <c r="A31" s="1033"/>
      <c r="B31" s="1046" t="s">
        <v>2063</v>
      </c>
      <c r="C31" s="17"/>
      <c r="D31" s="17"/>
      <c r="E31" s="17"/>
      <c r="F31" s="17"/>
      <c r="G31" s="72"/>
      <c r="H31" s="71"/>
      <c r="I31" s="17" t="s">
        <v>2064</v>
      </c>
      <c r="J31" s="17"/>
      <c r="K31" s="17"/>
      <c r="L31" s="17"/>
      <c r="M31" s="17"/>
      <c r="N31" s="17"/>
      <c r="O31" s="17"/>
      <c r="P31" s="72"/>
    </row>
    <row r="32" spans="1:16">
      <c r="A32" s="1033"/>
      <c r="B32" s="1047" t="s">
        <v>3816</v>
      </c>
      <c r="C32" s="17"/>
      <c r="D32" s="17"/>
      <c r="E32" s="17"/>
      <c r="F32" s="17"/>
      <c r="G32" s="72"/>
      <c r="H32" s="71" t="s">
        <v>2065</v>
      </c>
      <c r="I32" s="17" t="s">
        <v>2066</v>
      </c>
      <c r="J32" s="17"/>
      <c r="K32" s="17"/>
      <c r="L32" s="17"/>
      <c r="M32" s="17"/>
      <c r="N32" s="17"/>
      <c r="O32" s="17"/>
      <c r="P32" s="72"/>
    </row>
    <row r="33" spans="1:16">
      <c r="A33" s="1033"/>
      <c r="B33" s="1046" t="s">
        <v>2067</v>
      </c>
      <c r="C33" s="17"/>
      <c r="D33" s="17"/>
      <c r="E33" s="17"/>
      <c r="F33" s="17"/>
      <c r="G33" s="72"/>
      <c r="H33" s="71"/>
      <c r="I33" s="17" t="s">
        <v>2068</v>
      </c>
      <c r="J33" s="17"/>
      <c r="K33" s="17"/>
      <c r="L33" s="17"/>
      <c r="M33" s="17"/>
      <c r="N33" s="17"/>
      <c r="O33" s="17"/>
      <c r="P33" s="72"/>
    </row>
    <row r="34" spans="1:16">
      <c r="A34" s="1033"/>
      <c r="B34" s="1046" t="s">
        <v>2069</v>
      </c>
      <c r="C34" s="17"/>
      <c r="D34" s="17"/>
      <c r="E34" s="17"/>
      <c r="F34" s="17"/>
      <c r="G34" s="72"/>
      <c r="H34" s="71"/>
      <c r="I34" s="17" t="s">
        <v>2070</v>
      </c>
      <c r="J34" s="17"/>
      <c r="K34" s="17"/>
      <c r="L34" s="17"/>
      <c r="M34" s="17"/>
      <c r="N34" s="17"/>
      <c r="O34" s="17"/>
      <c r="P34" s="72"/>
    </row>
    <row r="35" spans="1:16">
      <c r="A35" s="1033"/>
      <c r="B35" s="17" t="s">
        <v>2071</v>
      </c>
      <c r="C35" s="17"/>
      <c r="D35" s="17"/>
      <c r="E35" s="17"/>
      <c r="F35" s="17"/>
      <c r="G35" s="72"/>
      <c r="H35" s="71"/>
      <c r="I35" s="17" t="s">
        <v>2072</v>
      </c>
      <c r="J35" s="17"/>
      <c r="K35" s="17"/>
      <c r="L35" s="17"/>
      <c r="M35" s="17"/>
      <c r="N35" s="17"/>
      <c r="O35" s="17"/>
      <c r="P35" s="72"/>
    </row>
    <row r="36" spans="1:16">
      <c r="A36" s="1033"/>
      <c r="B36" s="17"/>
      <c r="C36" s="17"/>
      <c r="D36" s="17"/>
      <c r="E36" s="17"/>
      <c r="F36" s="17"/>
      <c r="G36" s="72"/>
      <c r="H36" s="71" t="s">
        <v>2073</v>
      </c>
      <c r="I36" s="17" t="s">
        <v>2074</v>
      </c>
      <c r="J36" s="17"/>
      <c r="K36" s="17"/>
      <c r="L36" s="17"/>
      <c r="M36" s="17"/>
      <c r="N36" s="17"/>
      <c r="O36" s="17"/>
      <c r="P36" s="72"/>
    </row>
    <row r="37" spans="1:16" s="1995" customFormat="1">
      <c r="A37" s="2003"/>
      <c r="B37" s="2004"/>
      <c r="C37" s="2005"/>
      <c r="D37" s="2006"/>
      <c r="E37" s="2006"/>
      <c r="F37" s="2007" t="s">
        <v>3817</v>
      </c>
      <c r="G37" s="2008"/>
      <c r="H37" s="2001"/>
      <c r="I37" s="2009"/>
      <c r="J37" s="2010" t="s">
        <v>2075</v>
      </c>
      <c r="K37" s="2011"/>
      <c r="L37" s="2010" t="s">
        <v>2076</v>
      </c>
      <c r="M37" s="2010"/>
      <c r="N37" s="2010"/>
      <c r="O37" s="2010"/>
      <c r="P37" s="2008"/>
    </row>
    <row r="38" spans="1:16" s="1995" customFormat="1">
      <c r="A38" s="2012"/>
      <c r="B38" s="2013" t="s">
        <v>2077</v>
      </c>
      <c r="C38" s="1997"/>
      <c r="D38" s="2013" t="s">
        <v>2078</v>
      </c>
      <c r="E38" s="2013" t="s">
        <v>3821</v>
      </c>
      <c r="F38" s="2013" t="s">
        <v>3821</v>
      </c>
      <c r="G38" s="2014" t="s">
        <v>3821</v>
      </c>
      <c r="H38" s="1996"/>
      <c r="I38" s="1997"/>
      <c r="J38" s="1997" t="s">
        <v>1904</v>
      </c>
      <c r="K38" s="1997"/>
      <c r="L38" s="2013" t="s">
        <v>2079</v>
      </c>
      <c r="M38" s="2013" t="s">
        <v>2080</v>
      </c>
      <c r="N38" s="2015" t="s">
        <v>2496</v>
      </c>
      <c r="O38" s="2016"/>
      <c r="P38" s="2017"/>
    </row>
    <row r="39" spans="1:16" s="1995" customFormat="1">
      <c r="A39" s="2012"/>
      <c r="B39" s="2013" t="s">
        <v>2081</v>
      </c>
      <c r="C39" s="2013" t="s">
        <v>3823</v>
      </c>
      <c r="D39" s="2013" t="s">
        <v>3824</v>
      </c>
      <c r="E39" s="2013" t="s">
        <v>3825</v>
      </c>
      <c r="F39" s="2013" t="s">
        <v>3826</v>
      </c>
      <c r="G39" s="2014" t="s">
        <v>3826</v>
      </c>
      <c r="H39" s="2002" t="s">
        <v>3827</v>
      </c>
      <c r="I39" s="2018"/>
      <c r="J39" s="2013" t="s">
        <v>3827</v>
      </c>
      <c r="K39" s="2013" t="s">
        <v>3827</v>
      </c>
      <c r="L39" s="2013" t="s">
        <v>579</v>
      </c>
      <c r="M39" s="2013" t="s">
        <v>579</v>
      </c>
      <c r="N39" s="2015" t="s">
        <v>579</v>
      </c>
      <c r="O39" s="2019" t="s">
        <v>2082</v>
      </c>
      <c r="P39" s="2020" t="s">
        <v>2083</v>
      </c>
    </row>
    <row r="40" spans="1:16" s="1995" customFormat="1">
      <c r="A40" s="2012" t="s">
        <v>1843</v>
      </c>
      <c r="B40" s="2013" t="s">
        <v>2084</v>
      </c>
      <c r="C40" s="2013" t="s">
        <v>3833</v>
      </c>
      <c r="D40" s="2013" t="s">
        <v>3834</v>
      </c>
      <c r="E40" s="2013" t="s">
        <v>2079</v>
      </c>
      <c r="F40" s="2013" t="s">
        <v>3836</v>
      </c>
      <c r="G40" s="2014" t="s">
        <v>3837</v>
      </c>
      <c r="H40" s="2002" t="s">
        <v>2085</v>
      </c>
      <c r="I40" s="2018"/>
      <c r="J40" s="2013" t="s">
        <v>2086</v>
      </c>
      <c r="K40" s="2013" t="s">
        <v>2087</v>
      </c>
      <c r="L40" s="2013" t="s">
        <v>3839</v>
      </c>
      <c r="M40" s="2013" t="s">
        <v>3839</v>
      </c>
      <c r="N40" s="2015" t="s">
        <v>3839</v>
      </c>
      <c r="O40" s="2019" t="s">
        <v>2088</v>
      </c>
      <c r="P40" s="2020" t="s">
        <v>1846</v>
      </c>
    </row>
    <row r="41" spans="1:16" s="1995" customFormat="1">
      <c r="A41" s="2021" t="s">
        <v>1846</v>
      </c>
      <c r="B41" s="2022" t="s">
        <v>3230</v>
      </c>
      <c r="C41" s="2022" t="s">
        <v>3231</v>
      </c>
      <c r="D41" s="2022" t="s">
        <v>3232</v>
      </c>
      <c r="E41" s="2022" t="s">
        <v>3233</v>
      </c>
      <c r="F41" s="2022" t="s">
        <v>2512</v>
      </c>
      <c r="G41" s="2023" t="s">
        <v>2513</v>
      </c>
      <c r="H41" s="1999" t="s">
        <v>2089</v>
      </c>
      <c r="I41" s="1998"/>
      <c r="J41" s="1998" t="s">
        <v>2090</v>
      </c>
      <c r="K41" s="2022" t="s">
        <v>2516</v>
      </c>
      <c r="L41" s="2022" t="s">
        <v>2517</v>
      </c>
      <c r="M41" s="2022" t="s">
        <v>2518</v>
      </c>
      <c r="N41" s="2024" t="s">
        <v>2519</v>
      </c>
      <c r="O41" s="2025" t="s">
        <v>214</v>
      </c>
      <c r="P41" s="2026"/>
    </row>
    <row r="42" spans="1:16" s="1995" customFormat="1">
      <c r="A42" s="2021">
        <v>1</v>
      </c>
      <c r="B42" s="1998" t="s">
        <v>4429</v>
      </c>
      <c r="C42" s="1998" t="s">
        <v>1904</v>
      </c>
      <c r="D42" s="1998" t="s">
        <v>1904</v>
      </c>
      <c r="E42" s="1998" t="s">
        <v>1904</v>
      </c>
      <c r="F42" s="1998" t="s">
        <v>1904</v>
      </c>
      <c r="G42" s="2000" t="s">
        <v>1904</v>
      </c>
      <c r="H42" s="2027" t="s">
        <v>1904</v>
      </c>
      <c r="I42" s="2028"/>
      <c r="J42" s="2028" t="s">
        <v>1904</v>
      </c>
      <c r="K42" s="2028"/>
      <c r="L42" s="2029" t="s">
        <v>1904</v>
      </c>
      <c r="M42" s="2029" t="s">
        <v>1904</v>
      </c>
      <c r="N42" s="2029" t="s">
        <v>1904</v>
      </c>
      <c r="O42" s="2030">
        <f>SUM(L42:N42)</f>
        <v>0</v>
      </c>
      <c r="P42" s="2026">
        <v>1</v>
      </c>
    </row>
    <row r="43" spans="1:16" s="1995" customFormat="1">
      <c r="A43" s="2021">
        <v>2</v>
      </c>
      <c r="B43" s="1998" t="s">
        <v>5677</v>
      </c>
      <c r="C43" s="1998" t="s">
        <v>4407</v>
      </c>
      <c r="D43" s="1998" t="s">
        <v>6110</v>
      </c>
      <c r="E43" s="1998"/>
      <c r="F43" s="1998"/>
      <c r="G43" s="2000"/>
      <c r="H43" s="2027"/>
      <c r="I43" s="2028">
        <v>233.518</v>
      </c>
      <c r="J43" s="2028"/>
      <c r="K43" s="2028"/>
      <c r="L43" s="2028"/>
      <c r="M43" s="2028">
        <v>5023.920000000001</v>
      </c>
      <c r="N43" s="2028"/>
      <c r="O43" s="2031">
        <f t="shared" ref="O43:O54" si="0">SUM(L43:N43)</f>
        <v>5023.920000000001</v>
      </c>
      <c r="P43" s="2026">
        <v>2</v>
      </c>
    </row>
    <row r="44" spans="1:16" s="1995" customFormat="1">
      <c r="A44" s="2021">
        <v>3</v>
      </c>
      <c r="B44" s="1998" t="s">
        <v>5678</v>
      </c>
      <c r="C44" s="1998" t="s">
        <v>4407</v>
      </c>
      <c r="D44" s="1998" t="s">
        <v>4435</v>
      </c>
      <c r="E44" s="1998"/>
      <c r="F44" s="1998"/>
      <c r="G44" s="2000"/>
      <c r="H44" s="2027"/>
      <c r="I44" s="2028">
        <v>3349.78224</v>
      </c>
      <c r="J44" s="2028"/>
      <c r="K44" s="2028"/>
      <c r="L44" s="2028"/>
      <c r="M44" s="2028">
        <v>383729.58</v>
      </c>
      <c r="N44" s="2028"/>
      <c r="O44" s="2031">
        <f t="shared" si="0"/>
        <v>383729.58</v>
      </c>
      <c r="P44" s="2026">
        <v>3</v>
      </c>
    </row>
    <row r="45" spans="1:16" s="1995" customFormat="1">
      <c r="A45" s="2021">
        <v>4</v>
      </c>
      <c r="B45" s="1998" t="s">
        <v>4430</v>
      </c>
      <c r="C45" s="1998" t="s">
        <v>4407</v>
      </c>
      <c r="D45" s="1998" t="s">
        <v>4414</v>
      </c>
      <c r="E45" s="1998"/>
      <c r="F45" s="1998"/>
      <c r="G45" s="2000"/>
      <c r="H45" s="2027"/>
      <c r="I45" s="2028">
        <v>1352.402</v>
      </c>
      <c r="J45" s="2028"/>
      <c r="K45" s="2028"/>
      <c r="L45" s="2028"/>
      <c r="M45" s="2028">
        <v>165005.22999999998</v>
      </c>
      <c r="N45" s="2028"/>
      <c r="O45" s="2031">
        <f t="shared" si="0"/>
        <v>165005.22999999998</v>
      </c>
      <c r="P45" s="2032">
        <v>4</v>
      </c>
    </row>
    <row r="46" spans="1:16" s="1995" customFormat="1">
      <c r="A46" s="2021">
        <v>5</v>
      </c>
      <c r="B46" s="1998"/>
      <c r="C46" s="1998"/>
      <c r="D46" s="1998"/>
      <c r="E46" s="1998"/>
      <c r="F46" s="1998"/>
      <c r="G46" s="2000"/>
      <c r="H46" s="2027"/>
      <c r="I46" s="2028"/>
      <c r="J46" s="2028"/>
      <c r="K46" s="2028"/>
      <c r="L46" s="2028"/>
      <c r="M46" s="2028"/>
      <c r="N46" s="2028"/>
      <c r="O46" s="2031">
        <f t="shared" si="0"/>
        <v>0</v>
      </c>
      <c r="P46" s="2026">
        <v>5</v>
      </c>
    </row>
    <row r="47" spans="1:16" s="1995" customFormat="1">
      <c r="A47" s="2021">
        <v>6</v>
      </c>
      <c r="B47" s="1998" t="s">
        <v>4431</v>
      </c>
      <c r="C47" s="1998"/>
      <c r="D47" s="1998"/>
      <c r="E47" s="1998"/>
      <c r="F47" s="1998"/>
      <c r="G47" s="2000"/>
      <c r="H47" s="2027"/>
      <c r="I47" s="2028"/>
      <c r="J47" s="2028"/>
      <c r="K47" s="2028"/>
      <c r="L47" s="2028"/>
      <c r="M47" s="2028"/>
      <c r="N47" s="2028"/>
      <c r="O47" s="2031">
        <f t="shared" si="0"/>
        <v>0</v>
      </c>
      <c r="P47" s="2026">
        <v>6</v>
      </c>
    </row>
    <row r="48" spans="1:16" s="1995" customFormat="1">
      <c r="A48" s="2021">
        <v>7</v>
      </c>
      <c r="B48" s="1998" t="s">
        <v>5679</v>
      </c>
      <c r="C48" s="1998" t="s">
        <v>4422</v>
      </c>
      <c r="D48" s="1998" t="s">
        <v>5680</v>
      </c>
      <c r="E48" s="1998"/>
      <c r="F48" s="1998"/>
      <c r="G48" s="2000"/>
      <c r="H48" s="2027"/>
      <c r="I48" s="2028">
        <v>2141.8028000000004</v>
      </c>
      <c r="J48" s="2028"/>
      <c r="K48" s="2028"/>
      <c r="L48" s="2028"/>
      <c r="M48" s="2028">
        <v>138629.73399999997</v>
      </c>
      <c r="N48" s="2028"/>
      <c r="O48" s="2031">
        <f t="shared" si="0"/>
        <v>138629.73399999997</v>
      </c>
      <c r="P48" s="2026">
        <v>7</v>
      </c>
    </row>
    <row r="49" spans="1:16" s="1995" customFormat="1">
      <c r="A49" s="2021">
        <v>8</v>
      </c>
      <c r="B49" s="1998" t="s">
        <v>4432</v>
      </c>
      <c r="C49" s="1998" t="s">
        <v>4422</v>
      </c>
      <c r="D49" s="1998" t="s">
        <v>4436</v>
      </c>
      <c r="E49" s="1998"/>
      <c r="F49" s="1998"/>
      <c r="G49" s="2000"/>
      <c r="H49" s="2027"/>
      <c r="I49" s="2028">
        <v>197296.86199999999</v>
      </c>
      <c r="J49" s="2028"/>
      <c r="K49" s="2028"/>
      <c r="L49" s="2028"/>
      <c r="M49" s="2028">
        <v>16193902.901979998</v>
      </c>
      <c r="N49" s="2028"/>
      <c r="O49" s="2031">
        <f t="shared" si="0"/>
        <v>16193902.901979998</v>
      </c>
      <c r="P49" s="2026">
        <v>8</v>
      </c>
    </row>
    <row r="50" spans="1:16" s="1995" customFormat="1">
      <c r="A50" s="2021">
        <v>9</v>
      </c>
      <c r="B50" s="1998" t="s">
        <v>4433</v>
      </c>
      <c r="C50" s="1998" t="s">
        <v>4422</v>
      </c>
      <c r="D50" s="1998" t="s">
        <v>4437</v>
      </c>
      <c r="E50" s="1998"/>
      <c r="F50" s="1998"/>
      <c r="G50" s="2000"/>
      <c r="H50" s="2027"/>
      <c r="I50" s="2028">
        <v>73184.013000000006</v>
      </c>
      <c r="J50" s="2028"/>
      <c r="K50" s="2028"/>
      <c r="L50" s="2028"/>
      <c r="M50" s="2028">
        <v>6263624.1403599996</v>
      </c>
      <c r="N50" s="2028"/>
      <c r="O50" s="2031">
        <f t="shared" si="0"/>
        <v>6263624.1403599996</v>
      </c>
      <c r="P50" s="2026">
        <v>9</v>
      </c>
    </row>
    <row r="51" spans="1:16" s="1995" customFormat="1">
      <c r="A51" s="2021">
        <v>10</v>
      </c>
      <c r="B51" s="1998" t="s">
        <v>5681</v>
      </c>
      <c r="C51" s="1998" t="s">
        <v>4422</v>
      </c>
      <c r="D51" s="1998" t="s">
        <v>4438</v>
      </c>
      <c r="E51" s="1998"/>
      <c r="F51" s="1998"/>
      <c r="G51" s="2000"/>
      <c r="H51" s="2027"/>
      <c r="I51" s="2028">
        <v>1845.72831</v>
      </c>
      <c r="J51" s="2028"/>
      <c r="K51" s="2028"/>
      <c r="L51" s="2028"/>
      <c r="M51" s="2028">
        <v>79526.36883988457</v>
      </c>
      <c r="N51" s="2028"/>
      <c r="O51" s="2031">
        <f t="shared" si="0"/>
        <v>79526.36883988457</v>
      </c>
      <c r="P51" s="2026">
        <v>10</v>
      </c>
    </row>
    <row r="52" spans="1:16" s="1995" customFormat="1">
      <c r="A52" s="2021">
        <v>11</v>
      </c>
      <c r="B52" s="1998" t="s">
        <v>5682</v>
      </c>
      <c r="C52" s="1998" t="s">
        <v>4422</v>
      </c>
      <c r="D52" s="1998" t="s">
        <v>4434</v>
      </c>
      <c r="E52" s="1998"/>
      <c r="F52" s="1998"/>
      <c r="G52" s="2000"/>
      <c r="H52" s="2027"/>
      <c r="I52" s="2028">
        <v>6.4799999999999996E-2</v>
      </c>
      <c r="J52" s="2028"/>
      <c r="K52" s="2028"/>
      <c r="L52" s="2028">
        <v>124.2</v>
      </c>
      <c r="M52" s="2028">
        <v>-1757.97183561559</v>
      </c>
      <c r="N52" s="2028"/>
      <c r="O52" s="2031">
        <f t="shared" si="0"/>
        <v>-1633.7718356155899</v>
      </c>
      <c r="P52" s="2026">
        <v>11</v>
      </c>
    </row>
    <row r="53" spans="1:16" s="1995" customFormat="1">
      <c r="A53" s="2021">
        <v>12</v>
      </c>
      <c r="B53" s="1998" t="s">
        <v>5683</v>
      </c>
      <c r="C53" s="1998" t="s">
        <v>4422</v>
      </c>
      <c r="D53" s="1998" t="s">
        <v>4439</v>
      </c>
      <c r="E53" s="1998"/>
      <c r="F53" s="1998"/>
      <c r="G53" s="2000"/>
      <c r="H53" s="2027"/>
      <c r="I53" s="2028">
        <v>10309.394400000003</v>
      </c>
      <c r="J53" s="2028"/>
      <c r="K53" s="2028"/>
      <c r="L53" s="2028">
        <v>34276.14</v>
      </c>
      <c r="M53" s="2028">
        <v>327607.35580923501</v>
      </c>
      <c r="N53" s="2028"/>
      <c r="O53" s="2031">
        <f t="shared" si="0"/>
        <v>361883.49580923503</v>
      </c>
      <c r="P53" s="2026">
        <v>12</v>
      </c>
    </row>
    <row r="54" spans="1:16" s="1995" customFormat="1">
      <c r="A54" s="2021">
        <v>13</v>
      </c>
      <c r="B54" s="1998" t="s">
        <v>5684</v>
      </c>
      <c r="C54" s="1998" t="s">
        <v>4422</v>
      </c>
      <c r="D54" s="1998" t="s">
        <v>4423</v>
      </c>
      <c r="E54" s="1998"/>
      <c r="F54" s="1998"/>
      <c r="G54" s="2000"/>
      <c r="H54" s="2027"/>
      <c r="I54" s="2028">
        <v>5814.5592000000006</v>
      </c>
      <c r="J54" s="2028"/>
      <c r="K54" s="2028"/>
      <c r="L54" s="2028">
        <v>19261.269999999997</v>
      </c>
      <c r="M54" s="2028">
        <v>178561.22373444802</v>
      </c>
      <c r="N54" s="2028"/>
      <c r="O54" s="2031">
        <f t="shared" si="0"/>
        <v>197822.49373444801</v>
      </c>
      <c r="P54" s="2026">
        <v>13</v>
      </c>
    </row>
    <row r="55" spans="1:16" s="1995" customFormat="1" ht="15.75" thickBot="1">
      <c r="A55" s="2033">
        <v>14</v>
      </c>
      <c r="B55" s="2034" t="s">
        <v>2497</v>
      </c>
      <c r="C55" s="2035"/>
      <c r="D55" s="2035"/>
      <c r="E55" s="2035"/>
      <c r="F55" s="2035"/>
      <c r="G55" s="2036"/>
      <c r="H55" s="2037"/>
      <c r="I55" s="2038">
        <f>SUM($I$42:$I$54, $I$71:$I$119, $I$134:$I$182, $I$197:$I$245)</f>
        <v>14156921.14714</v>
      </c>
      <c r="J55" s="2038">
        <v>0</v>
      </c>
      <c r="K55" s="2038">
        <v>0</v>
      </c>
      <c r="L55" s="2039">
        <f>SUM($L$42:$L$54)+SUM($L$71:$L$119)+SUM($L$134:$L$182)+SUM($L$197:$L$245)</f>
        <v>171043500.34</v>
      </c>
      <c r="M55" s="2039">
        <f>SUM($M$42:$M$54)+SUM($M$71:$M$119)+SUM($M$134:$M$182)+SUM($M$197:$M$245)</f>
        <v>814568790.26732171</v>
      </c>
      <c r="N55" s="2039">
        <f>SUM($N$42:$N$54)+SUM($N$71:$N$119)+SUM($N$134:$N$182)+SUM($N$197:$N$245)</f>
        <v>231031.3</v>
      </c>
      <c r="O55" s="2039">
        <f>SUM($O$42:$O$54)+SUM($O$71:$O$119)+SUM($O$134:$O$182)+SUM($O$197:$O$245)</f>
        <v>985843321.30732155</v>
      </c>
      <c r="P55" s="2040">
        <v>14</v>
      </c>
    </row>
    <row r="56" spans="1:16">
      <c r="A56" s="68"/>
      <c r="B56" s="68"/>
      <c r="C56" s="68"/>
      <c r="D56" s="68"/>
      <c r="E56" s="68"/>
      <c r="F56" s="68"/>
      <c r="G56" s="68"/>
    </row>
    <row r="57" spans="1:16">
      <c r="A57" s="445" t="s">
        <v>2091</v>
      </c>
      <c r="B57" s="445"/>
      <c r="C57" s="68"/>
      <c r="D57" s="68"/>
      <c r="E57" s="68"/>
      <c r="F57" s="68"/>
      <c r="G57" s="68"/>
      <c r="H57" s="17" t="str">
        <f>A57</f>
        <v>FERC FORM NO.1 (REVISED 12-90) NYPSC Modified-96</v>
      </c>
    </row>
    <row r="58" spans="1:16">
      <c r="A58" s="68" t="s">
        <v>2092</v>
      </c>
      <c r="B58" s="68"/>
      <c r="C58" s="68"/>
      <c r="D58" s="68"/>
      <c r="E58" s="68"/>
      <c r="F58" s="68"/>
      <c r="G58" s="68"/>
      <c r="H58" s="68" t="s">
        <v>2093</v>
      </c>
      <c r="I58" s="68"/>
      <c r="J58" s="68"/>
      <c r="K58" s="68"/>
      <c r="L58" s="68"/>
      <c r="M58" s="68"/>
      <c r="N58" s="68"/>
      <c r="O58" s="68"/>
      <c r="P58" s="68"/>
    </row>
    <row r="59" spans="1:16" ht="18">
      <c r="A59" s="449" t="s">
        <v>466</v>
      </c>
      <c r="B59" s="978"/>
      <c r="C59" s="978"/>
      <c r="D59" s="978"/>
      <c r="E59" s="978"/>
      <c r="F59" s="978"/>
      <c r="G59" s="978"/>
    </row>
    <row r="60" spans="1:16" ht="15.75">
      <c r="A60" s="977"/>
      <c r="B60" s="113"/>
    </row>
    <row r="61" spans="1:16" ht="16.5" thickBot="1">
      <c r="A61" s="1040" t="str">
        <f>'Data Sheet'!$C$25</f>
        <v xml:space="preserve"> Niagara Mohawk Power Corporation </v>
      </c>
      <c r="B61" s="977"/>
      <c r="C61" s="977"/>
      <c r="D61" s="977"/>
      <c r="E61" s="1029" t="str">
        <f>'Data Sheet'!$C$40</f>
        <v>June 1, 2015</v>
      </c>
      <c r="F61" s="977"/>
      <c r="G61" s="977" t="str">
        <f>'Data Sheet'!$C$38</f>
        <v>December 31, 2014</v>
      </c>
      <c r="H61" s="1040" t="str">
        <f>'Data Sheet'!$C$25</f>
        <v xml:space="preserve"> Niagara Mohawk Power Corporation </v>
      </c>
      <c r="I61" s="977"/>
      <c r="J61" s="977"/>
      <c r="K61" s="977"/>
      <c r="L61" s="977"/>
      <c r="M61" s="977"/>
      <c r="N61" s="1029" t="str">
        <f>'Data Sheet'!$C$40</f>
        <v>June 1, 2015</v>
      </c>
      <c r="O61" t="str">
        <f>'Data Sheet'!$C$38</f>
        <v>December 31, 2014</v>
      </c>
    </row>
    <row r="62" spans="1:16">
      <c r="A62" s="979"/>
      <c r="B62" s="980"/>
      <c r="C62" s="980"/>
      <c r="D62" s="980"/>
      <c r="E62" s="980"/>
      <c r="F62" s="980"/>
      <c r="G62" s="1030"/>
      <c r="H62" s="979"/>
      <c r="I62" s="980"/>
      <c r="J62" s="980"/>
      <c r="K62" s="980"/>
      <c r="L62" s="980"/>
      <c r="M62" s="980"/>
      <c r="N62" s="980"/>
      <c r="O62" s="980"/>
      <c r="P62" s="1030"/>
    </row>
    <row r="63" spans="1:16">
      <c r="A63" s="359" t="s">
        <v>3934</v>
      </c>
      <c r="B63" s="68"/>
      <c r="C63" s="68"/>
      <c r="D63" s="68"/>
      <c r="E63" s="68"/>
      <c r="F63" s="68"/>
      <c r="G63" s="1032"/>
      <c r="H63" s="359" t="s">
        <v>3935</v>
      </c>
      <c r="I63" s="68"/>
      <c r="J63" s="68"/>
      <c r="K63" s="68"/>
      <c r="L63" s="68"/>
      <c r="M63" s="68"/>
      <c r="N63" s="68"/>
      <c r="O63" s="68"/>
      <c r="P63" s="72"/>
    </row>
    <row r="64" spans="1:16">
      <c r="A64" s="359" t="s">
        <v>3936</v>
      </c>
      <c r="B64" s="68"/>
      <c r="C64" s="68"/>
      <c r="D64" s="68"/>
      <c r="E64" s="68"/>
      <c r="F64" s="68"/>
      <c r="G64" s="1032"/>
      <c r="H64" s="359" t="s">
        <v>3937</v>
      </c>
      <c r="I64" s="68"/>
      <c r="J64" s="68"/>
      <c r="K64" s="68"/>
      <c r="L64" s="68"/>
      <c r="M64" s="68"/>
      <c r="N64" s="68"/>
      <c r="O64" s="68"/>
      <c r="P64" s="72"/>
    </row>
    <row r="65" spans="1:16">
      <c r="A65" s="988"/>
      <c r="B65" s="989"/>
      <c r="C65" s="989"/>
      <c r="D65" s="989"/>
      <c r="E65" s="989"/>
      <c r="F65" s="989"/>
      <c r="G65" s="1049"/>
      <c r="H65" s="1033"/>
      <c r="I65" s="989"/>
      <c r="J65" s="989"/>
      <c r="K65" s="989"/>
      <c r="L65" s="989"/>
      <c r="M65" s="989"/>
      <c r="N65" s="989"/>
      <c r="O65" s="989"/>
      <c r="P65" s="1049"/>
    </row>
    <row r="66" spans="1:16">
      <c r="A66" s="388"/>
      <c r="B66" s="88"/>
      <c r="C66" s="83"/>
      <c r="D66" s="81"/>
      <c r="E66" s="81"/>
      <c r="F66" s="298" t="s">
        <v>3817</v>
      </c>
      <c r="G66" s="299"/>
      <c r="H66" s="389"/>
      <c r="I66" s="421"/>
      <c r="J66" s="248" t="s">
        <v>2075</v>
      </c>
      <c r="K66" s="588"/>
      <c r="L66" s="248" t="s">
        <v>2076</v>
      </c>
      <c r="M66" s="248"/>
      <c r="N66" s="248"/>
      <c r="O66" s="248"/>
      <c r="P66" s="299"/>
    </row>
    <row r="67" spans="1:16">
      <c r="A67" s="315"/>
      <c r="B67" s="330" t="s">
        <v>2077</v>
      </c>
      <c r="C67" s="80"/>
      <c r="D67" s="330" t="s">
        <v>2078</v>
      </c>
      <c r="E67" s="330" t="s">
        <v>3821</v>
      </c>
      <c r="F67" s="330" t="s">
        <v>3821</v>
      </c>
      <c r="G67" s="450" t="s">
        <v>3821</v>
      </c>
      <c r="H67" s="71"/>
      <c r="I67" s="80"/>
      <c r="J67" s="80" t="s">
        <v>1904</v>
      </c>
      <c r="K67" s="80"/>
      <c r="L67" s="330" t="s">
        <v>2079</v>
      </c>
      <c r="M67" s="330" t="s">
        <v>2080</v>
      </c>
      <c r="N67" s="329" t="s">
        <v>2496</v>
      </c>
      <c r="O67" s="97"/>
      <c r="P67" s="82"/>
    </row>
    <row r="68" spans="1:16">
      <c r="A68" s="315"/>
      <c r="B68" s="330" t="s">
        <v>2081</v>
      </c>
      <c r="C68" s="330" t="s">
        <v>3823</v>
      </c>
      <c r="D68" s="330" t="s">
        <v>3824</v>
      </c>
      <c r="E68" s="330" t="s">
        <v>3825</v>
      </c>
      <c r="F68" s="330" t="s">
        <v>3826</v>
      </c>
      <c r="G68" s="450" t="s">
        <v>3826</v>
      </c>
      <c r="H68" s="359" t="s">
        <v>3827</v>
      </c>
      <c r="I68" s="456"/>
      <c r="J68" s="330" t="s">
        <v>3827</v>
      </c>
      <c r="K68" s="330" t="s">
        <v>3827</v>
      </c>
      <c r="L68" s="330" t="s">
        <v>579</v>
      </c>
      <c r="M68" s="330" t="s">
        <v>579</v>
      </c>
      <c r="N68" s="329" t="s">
        <v>579</v>
      </c>
      <c r="O68" s="328" t="s">
        <v>2082</v>
      </c>
      <c r="P68" s="254"/>
    </row>
    <row r="69" spans="1:16">
      <c r="A69" s="315" t="s">
        <v>1843</v>
      </c>
      <c r="B69" s="330" t="s">
        <v>2084</v>
      </c>
      <c r="C69" s="330" t="s">
        <v>3833</v>
      </c>
      <c r="D69" s="330" t="s">
        <v>3834</v>
      </c>
      <c r="E69" s="330" t="s">
        <v>2079</v>
      </c>
      <c r="F69" s="330" t="s">
        <v>3836</v>
      </c>
      <c r="G69" s="450" t="s">
        <v>3837</v>
      </c>
      <c r="H69" s="359" t="s">
        <v>2085</v>
      </c>
      <c r="I69" s="456"/>
      <c r="J69" s="330" t="s">
        <v>2086</v>
      </c>
      <c r="K69" s="330" t="s">
        <v>2087</v>
      </c>
      <c r="L69" s="330" t="s">
        <v>3839</v>
      </c>
      <c r="M69" s="330" t="s">
        <v>3839</v>
      </c>
      <c r="N69" s="329" t="s">
        <v>3839</v>
      </c>
      <c r="O69" s="328" t="s">
        <v>2088</v>
      </c>
      <c r="P69" s="254" t="s">
        <v>1843</v>
      </c>
    </row>
    <row r="70" spans="1:16">
      <c r="A70" s="316" t="s">
        <v>1846</v>
      </c>
      <c r="B70" s="458" t="s">
        <v>3230</v>
      </c>
      <c r="C70" s="458" t="s">
        <v>3231</v>
      </c>
      <c r="D70" s="458" t="s">
        <v>3232</v>
      </c>
      <c r="E70" s="458" t="s">
        <v>3233</v>
      </c>
      <c r="F70" s="458" t="s">
        <v>2512</v>
      </c>
      <c r="G70" s="584" t="s">
        <v>2513</v>
      </c>
      <c r="H70" s="73" t="s">
        <v>2089</v>
      </c>
      <c r="I70" s="116"/>
      <c r="J70" s="116" t="s">
        <v>2090</v>
      </c>
      <c r="K70" s="458" t="s">
        <v>2516</v>
      </c>
      <c r="L70" s="458" t="s">
        <v>2517</v>
      </c>
      <c r="M70" s="458" t="s">
        <v>2518</v>
      </c>
      <c r="N70" s="707" t="s">
        <v>2519</v>
      </c>
      <c r="O70" s="377" t="s">
        <v>214</v>
      </c>
      <c r="P70" s="257" t="s">
        <v>1846</v>
      </c>
    </row>
    <row r="71" spans="1:16" s="1995" customFormat="1">
      <c r="A71" s="2021">
        <v>1</v>
      </c>
      <c r="B71" s="1998" t="s">
        <v>5685</v>
      </c>
      <c r="C71" s="1998" t="s">
        <v>4422</v>
      </c>
      <c r="D71" s="1998" t="s">
        <v>4424</v>
      </c>
      <c r="E71" s="1998" t="s">
        <v>1904</v>
      </c>
      <c r="F71" s="1998" t="s">
        <v>1904</v>
      </c>
      <c r="G71" s="2000" t="s">
        <v>1904</v>
      </c>
      <c r="H71" s="2027" t="s">
        <v>1904</v>
      </c>
      <c r="I71" s="2028">
        <v>11151.356589999999</v>
      </c>
      <c r="J71" s="2028"/>
      <c r="K71" s="2028"/>
      <c r="L71" s="2029"/>
      <c r="M71" s="2029">
        <v>872063.84</v>
      </c>
      <c r="N71" s="2029"/>
      <c r="O71" s="2030">
        <f t="shared" ref="O71:O119" si="1">SUM(L71:N71)</f>
        <v>872063.84</v>
      </c>
      <c r="P71" s="2026">
        <v>1</v>
      </c>
    </row>
    <row r="72" spans="1:16" s="1995" customFormat="1">
      <c r="A72" s="2021">
        <v>2</v>
      </c>
      <c r="B72" s="1998" t="s">
        <v>5686</v>
      </c>
      <c r="C72" s="1998" t="s">
        <v>4408</v>
      </c>
      <c r="D72" s="1998" t="s">
        <v>5687</v>
      </c>
      <c r="E72" s="1998"/>
      <c r="F72" s="1998"/>
      <c r="G72" s="2000"/>
      <c r="H72" s="2027"/>
      <c r="I72" s="2028">
        <v>2171.2673999999997</v>
      </c>
      <c r="J72" s="2028"/>
      <c r="K72" s="2028"/>
      <c r="L72" s="2028"/>
      <c r="M72" s="2028">
        <v>104860.84902047747</v>
      </c>
      <c r="N72" s="2028"/>
      <c r="O72" s="2031">
        <f t="shared" si="1"/>
        <v>104860.84902047747</v>
      </c>
      <c r="P72" s="2026">
        <v>2</v>
      </c>
    </row>
    <row r="73" spans="1:16" s="1995" customFormat="1">
      <c r="A73" s="2021">
        <v>3</v>
      </c>
      <c r="B73" s="1998" t="s">
        <v>5688</v>
      </c>
      <c r="C73" s="1998" t="s">
        <v>4422</v>
      </c>
      <c r="D73" s="1998" t="s">
        <v>5689</v>
      </c>
      <c r="E73" s="1998"/>
      <c r="F73" s="1998"/>
      <c r="G73" s="2000"/>
      <c r="H73" s="2027"/>
      <c r="I73" s="2028">
        <v>2.2488000000000001</v>
      </c>
      <c r="J73" s="2028"/>
      <c r="K73" s="2028"/>
      <c r="L73" s="2028"/>
      <c r="M73" s="2028">
        <v>68.180000000000007</v>
      </c>
      <c r="N73" s="2028"/>
      <c r="O73" s="2031">
        <f t="shared" si="1"/>
        <v>68.180000000000007</v>
      </c>
      <c r="P73" s="2026">
        <v>3</v>
      </c>
    </row>
    <row r="74" spans="1:16" s="1995" customFormat="1">
      <c r="A74" s="2021">
        <v>4</v>
      </c>
      <c r="B74" s="1998" t="s">
        <v>5690</v>
      </c>
      <c r="C74" s="1998" t="s">
        <v>4422</v>
      </c>
      <c r="D74" s="1998" t="s">
        <v>4425</v>
      </c>
      <c r="E74" s="1998"/>
      <c r="F74" s="1998"/>
      <c r="G74" s="2000"/>
      <c r="H74" s="2027"/>
      <c r="I74" s="2028">
        <v>1167.75845</v>
      </c>
      <c r="J74" s="2028"/>
      <c r="K74" s="2028"/>
      <c r="L74" s="2028"/>
      <c r="M74" s="2028">
        <v>85966.723422245734</v>
      </c>
      <c r="N74" s="2028"/>
      <c r="O74" s="2031">
        <f t="shared" si="1"/>
        <v>85966.723422245734</v>
      </c>
      <c r="P74" s="2026">
        <v>4</v>
      </c>
    </row>
    <row r="75" spans="1:16" s="1995" customFormat="1">
      <c r="A75" s="2021">
        <v>5</v>
      </c>
      <c r="B75" s="1998" t="s">
        <v>5691</v>
      </c>
      <c r="C75" s="1998" t="s">
        <v>4422</v>
      </c>
      <c r="D75" s="1998" t="s">
        <v>4426</v>
      </c>
      <c r="E75" s="1998"/>
      <c r="F75" s="1998"/>
      <c r="G75" s="2000"/>
      <c r="H75" s="2027"/>
      <c r="I75" s="2028">
        <v>616.53899999999999</v>
      </c>
      <c r="J75" s="2028"/>
      <c r="K75" s="2028"/>
      <c r="L75" s="2028"/>
      <c r="M75" s="2028">
        <v>74471.482879999996</v>
      </c>
      <c r="N75" s="2028"/>
      <c r="O75" s="2031">
        <f t="shared" si="1"/>
        <v>74471.482879999996</v>
      </c>
      <c r="P75" s="2026">
        <v>5</v>
      </c>
    </row>
    <row r="76" spans="1:16" s="1995" customFormat="1">
      <c r="A76" s="2021">
        <v>6</v>
      </c>
      <c r="B76" s="1998" t="s">
        <v>5692</v>
      </c>
      <c r="C76" s="1998" t="s">
        <v>4422</v>
      </c>
      <c r="D76" s="1998" t="s">
        <v>5693</v>
      </c>
      <c r="E76" s="1998"/>
      <c r="F76" s="1998"/>
      <c r="G76" s="2000"/>
      <c r="H76" s="2027"/>
      <c r="I76" s="2028">
        <v>2486.00963</v>
      </c>
      <c r="J76" s="2028"/>
      <c r="K76" s="2028"/>
      <c r="L76" s="2028">
        <v>14868.630000000001</v>
      </c>
      <c r="M76" s="2028">
        <v>175583.864757462</v>
      </c>
      <c r="N76" s="2028"/>
      <c r="O76" s="2031">
        <f t="shared" si="1"/>
        <v>190452.494757462</v>
      </c>
      <c r="P76" s="2026">
        <v>6</v>
      </c>
    </row>
    <row r="77" spans="1:16" s="1995" customFormat="1">
      <c r="A77" s="2021">
        <v>7</v>
      </c>
      <c r="B77" s="1998" t="s">
        <v>5694</v>
      </c>
      <c r="C77" s="1998" t="s">
        <v>4422</v>
      </c>
      <c r="D77" s="1998" t="s">
        <v>5695</v>
      </c>
      <c r="E77" s="1998"/>
      <c r="F77" s="1998"/>
      <c r="G77" s="2000"/>
      <c r="H77" s="2027"/>
      <c r="I77" s="2028">
        <v>10447.203329999998</v>
      </c>
      <c r="J77" s="2028"/>
      <c r="K77" s="2028"/>
      <c r="L77" s="2028"/>
      <c r="M77" s="2028">
        <v>1446398.3713370003</v>
      </c>
      <c r="N77" s="2028"/>
      <c r="O77" s="2031">
        <f t="shared" si="1"/>
        <v>1446398.3713370003</v>
      </c>
      <c r="P77" s="2026">
        <v>7</v>
      </c>
    </row>
    <row r="78" spans="1:16" s="1995" customFormat="1">
      <c r="A78" s="2021">
        <v>8</v>
      </c>
      <c r="B78" s="1998" t="s">
        <v>5696</v>
      </c>
      <c r="C78" s="1998" t="s">
        <v>4422</v>
      </c>
      <c r="D78" s="1998" t="s">
        <v>5697</v>
      </c>
      <c r="E78" s="1998"/>
      <c r="F78" s="1998"/>
      <c r="G78" s="2000"/>
      <c r="H78" s="2027"/>
      <c r="I78" s="2028">
        <v>4882.8802000000005</v>
      </c>
      <c r="J78" s="2028"/>
      <c r="K78" s="2028"/>
      <c r="L78" s="2028"/>
      <c r="M78" s="2028">
        <v>317823.94999999995</v>
      </c>
      <c r="N78" s="2028"/>
      <c r="O78" s="2031">
        <f t="shared" si="1"/>
        <v>317823.94999999995</v>
      </c>
      <c r="P78" s="2026">
        <v>8</v>
      </c>
    </row>
    <row r="79" spans="1:16" s="1995" customFormat="1">
      <c r="A79" s="2021">
        <v>9</v>
      </c>
      <c r="B79" s="1998" t="s">
        <v>5698</v>
      </c>
      <c r="C79" s="1998" t="s">
        <v>4422</v>
      </c>
      <c r="D79" s="1998" t="s">
        <v>5695</v>
      </c>
      <c r="E79" s="1998"/>
      <c r="F79" s="1998"/>
      <c r="G79" s="2000"/>
      <c r="H79" s="2027"/>
      <c r="I79" s="2028">
        <v>11735.286</v>
      </c>
      <c r="J79" s="2028"/>
      <c r="K79" s="2028"/>
      <c r="L79" s="2028"/>
      <c r="M79" s="2028">
        <v>1633502.8713999998</v>
      </c>
      <c r="N79" s="2028"/>
      <c r="O79" s="2031">
        <f t="shared" si="1"/>
        <v>1633502.8713999998</v>
      </c>
      <c r="P79" s="2026">
        <v>9</v>
      </c>
    </row>
    <row r="80" spans="1:16" s="1995" customFormat="1">
      <c r="A80" s="2021">
        <v>10</v>
      </c>
      <c r="B80" s="1998" t="s">
        <v>5699</v>
      </c>
      <c r="C80" s="1998" t="s">
        <v>4422</v>
      </c>
      <c r="D80" s="1998" t="s">
        <v>5695</v>
      </c>
      <c r="E80" s="1998"/>
      <c r="F80" s="1998"/>
      <c r="G80" s="2000"/>
      <c r="H80" s="2027"/>
      <c r="I80" s="2028">
        <v>6321.3870000000006</v>
      </c>
      <c r="J80" s="2028"/>
      <c r="K80" s="2028"/>
      <c r="L80" s="2028"/>
      <c r="M80" s="2028">
        <v>877911.44429999986</v>
      </c>
      <c r="N80" s="2028"/>
      <c r="O80" s="2031">
        <f t="shared" si="1"/>
        <v>877911.44429999986</v>
      </c>
      <c r="P80" s="2026">
        <v>10</v>
      </c>
    </row>
    <row r="81" spans="1:16" s="1995" customFormat="1">
      <c r="A81" s="2021">
        <v>11</v>
      </c>
      <c r="B81" s="1998" t="s">
        <v>4421</v>
      </c>
      <c r="C81" s="1998" t="s">
        <v>4408</v>
      </c>
      <c r="D81" s="1998" t="s">
        <v>4427</v>
      </c>
      <c r="E81" s="1998"/>
      <c r="F81" s="1998"/>
      <c r="G81" s="2000"/>
      <c r="H81" s="2027"/>
      <c r="I81" s="2028">
        <v>1879.9151999999997</v>
      </c>
      <c r="J81" s="2028"/>
      <c r="K81" s="2028"/>
      <c r="L81" s="2028"/>
      <c r="M81" s="2028">
        <v>79598.798422934429</v>
      </c>
      <c r="N81" s="2028"/>
      <c r="O81" s="2031">
        <f t="shared" si="1"/>
        <v>79598.798422934429</v>
      </c>
      <c r="P81" s="2026">
        <v>11</v>
      </c>
    </row>
    <row r="82" spans="1:16" s="1995" customFormat="1">
      <c r="A82" s="2021">
        <v>12</v>
      </c>
      <c r="B82" s="1998" t="s">
        <v>5700</v>
      </c>
      <c r="C82" s="1998" t="s">
        <v>4422</v>
      </c>
      <c r="D82" s="1998" t="s">
        <v>4428</v>
      </c>
      <c r="E82" s="1998"/>
      <c r="F82" s="1998"/>
      <c r="G82" s="2000"/>
      <c r="H82" s="2027"/>
      <c r="I82" s="2028">
        <v>5018.3819999999996</v>
      </c>
      <c r="J82" s="2028"/>
      <c r="K82" s="2028"/>
      <c r="L82" s="2028">
        <v>20439.16</v>
      </c>
      <c r="M82" s="2028">
        <v>194097.28541257701</v>
      </c>
      <c r="N82" s="2028"/>
      <c r="O82" s="2031">
        <f t="shared" si="1"/>
        <v>214536.44541257701</v>
      </c>
      <c r="P82" s="2026">
        <v>12</v>
      </c>
    </row>
    <row r="83" spans="1:16" s="1995" customFormat="1">
      <c r="A83" s="2021">
        <v>13</v>
      </c>
      <c r="B83" s="1998" t="s">
        <v>5701</v>
      </c>
      <c r="C83" s="1998" t="s">
        <v>4422</v>
      </c>
      <c r="D83" s="1998" t="s">
        <v>5702</v>
      </c>
      <c r="E83" s="1998"/>
      <c r="F83" s="1998"/>
      <c r="G83" s="2000"/>
      <c r="H83" s="2027"/>
      <c r="I83" s="2028">
        <v>14425.981230000001</v>
      </c>
      <c r="J83" s="2028"/>
      <c r="K83" s="2028"/>
      <c r="L83" s="2028">
        <v>81947.429999999978</v>
      </c>
      <c r="M83" s="2028">
        <v>645071.2517270071</v>
      </c>
      <c r="N83" s="2028"/>
      <c r="O83" s="2031">
        <f t="shared" si="1"/>
        <v>727018.68172700703</v>
      </c>
      <c r="P83" s="2026">
        <v>13</v>
      </c>
    </row>
    <row r="84" spans="1:16" s="1995" customFormat="1">
      <c r="A84" s="2021">
        <v>14</v>
      </c>
      <c r="B84" s="1998" t="s">
        <v>5703</v>
      </c>
      <c r="C84" s="1998" t="s">
        <v>4422</v>
      </c>
      <c r="D84" s="1998" t="s">
        <v>5704</v>
      </c>
      <c r="E84" s="1998"/>
      <c r="F84" s="1998"/>
      <c r="G84" s="2000"/>
      <c r="H84" s="2027"/>
      <c r="I84" s="2028">
        <v>14370.076870000001</v>
      </c>
      <c r="J84" s="2028"/>
      <c r="K84" s="2028"/>
      <c r="L84" s="2028">
        <v>89136.72</v>
      </c>
      <c r="M84" s="2028">
        <v>626448.34352195903</v>
      </c>
      <c r="N84" s="2028"/>
      <c r="O84" s="2031">
        <f t="shared" si="1"/>
        <v>715585.063521959</v>
      </c>
      <c r="P84" s="2026">
        <v>14</v>
      </c>
    </row>
    <row r="85" spans="1:16" s="1995" customFormat="1">
      <c r="A85" s="2021">
        <v>15</v>
      </c>
      <c r="B85" s="1998" t="s">
        <v>4440</v>
      </c>
      <c r="C85" s="1998" t="s">
        <v>4515</v>
      </c>
      <c r="D85" s="1998" t="s">
        <v>5705</v>
      </c>
      <c r="E85" s="1998"/>
      <c r="F85" s="1998"/>
      <c r="G85" s="2000"/>
      <c r="H85" s="2027"/>
      <c r="I85" s="2028">
        <v>1984.932</v>
      </c>
      <c r="J85" s="2028"/>
      <c r="K85" s="2028"/>
      <c r="L85" s="2028">
        <v>15662</v>
      </c>
      <c r="M85" s="2028">
        <v>167464.85796338701</v>
      </c>
      <c r="N85" s="2028"/>
      <c r="O85" s="2031">
        <f t="shared" si="1"/>
        <v>183126.85796338701</v>
      </c>
      <c r="P85" s="2026">
        <v>15</v>
      </c>
    </row>
    <row r="86" spans="1:16" s="1995" customFormat="1">
      <c r="A86" s="2021">
        <v>16</v>
      </c>
      <c r="B86" s="1998" t="s">
        <v>4441</v>
      </c>
      <c r="C86" s="1998" t="s">
        <v>4422</v>
      </c>
      <c r="D86" s="1998" t="s">
        <v>5706</v>
      </c>
      <c r="E86" s="1998"/>
      <c r="F86" s="1998"/>
      <c r="G86" s="2000"/>
      <c r="H86" s="2027"/>
      <c r="I86" s="2028">
        <v>8049.9040000000005</v>
      </c>
      <c r="J86" s="2028"/>
      <c r="K86" s="2028"/>
      <c r="L86" s="2028"/>
      <c r="M86" s="2028">
        <v>400226.81350435119</v>
      </c>
      <c r="N86" s="2028"/>
      <c r="O86" s="2031">
        <f t="shared" si="1"/>
        <v>400226.81350435119</v>
      </c>
      <c r="P86" s="2026">
        <v>16</v>
      </c>
    </row>
    <row r="87" spans="1:16" s="1995" customFormat="1">
      <c r="A87" s="2021">
        <v>17</v>
      </c>
      <c r="B87" s="1998" t="s">
        <v>5707</v>
      </c>
      <c r="C87" s="1998" t="s">
        <v>4422</v>
      </c>
      <c r="D87" s="1998" t="s">
        <v>4443</v>
      </c>
      <c r="E87" s="1998"/>
      <c r="F87" s="1998"/>
      <c r="G87" s="2000"/>
      <c r="H87" s="2027"/>
      <c r="I87" s="2028">
        <v>24268.071</v>
      </c>
      <c r="J87" s="2028"/>
      <c r="K87" s="2028"/>
      <c r="L87" s="2028"/>
      <c r="M87" s="2028">
        <v>1944078.192</v>
      </c>
      <c r="N87" s="2028"/>
      <c r="O87" s="2031">
        <f t="shared" si="1"/>
        <v>1944078.192</v>
      </c>
      <c r="P87" s="2026">
        <v>17</v>
      </c>
    </row>
    <row r="88" spans="1:16" s="1995" customFormat="1">
      <c r="A88" s="2021">
        <v>18</v>
      </c>
      <c r="B88" s="1998" t="s">
        <v>5708</v>
      </c>
      <c r="C88" s="1998" t="s">
        <v>4422</v>
      </c>
      <c r="D88" s="1998" t="s">
        <v>4444</v>
      </c>
      <c r="E88" s="1998"/>
      <c r="F88" s="1998"/>
      <c r="G88" s="2000"/>
      <c r="H88" s="2027"/>
      <c r="I88" s="2028">
        <v>7079.8267999999998</v>
      </c>
      <c r="J88" s="2028"/>
      <c r="K88" s="2028"/>
      <c r="L88" s="2028"/>
      <c r="M88" s="2028">
        <v>335824.53581606224</v>
      </c>
      <c r="N88" s="2028"/>
      <c r="O88" s="2031">
        <f t="shared" si="1"/>
        <v>335824.53581606224</v>
      </c>
      <c r="P88" s="2026">
        <v>18</v>
      </c>
    </row>
    <row r="89" spans="1:16" s="1995" customFormat="1">
      <c r="A89" s="2021">
        <v>19</v>
      </c>
      <c r="B89" s="1998" t="s">
        <v>5709</v>
      </c>
      <c r="C89" s="1998" t="s">
        <v>4422</v>
      </c>
      <c r="D89" s="1998" t="s">
        <v>4445</v>
      </c>
      <c r="E89" s="1998"/>
      <c r="F89" s="1998"/>
      <c r="G89" s="2000"/>
      <c r="H89" s="2027"/>
      <c r="I89" s="2028">
        <v>13387.944</v>
      </c>
      <c r="J89" s="2028"/>
      <c r="K89" s="2028"/>
      <c r="L89" s="2028"/>
      <c r="M89" s="2028">
        <v>513764.81307893316</v>
      </c>
      <c r="N89" s="2028"/>
      <c r="O89" s="2031">
        <f t="shared" si="1"/>
        <v>513764.81307893316</v>
      </c>
      <c r="P89" s="2026">
        <v>19</v>
      </c>
    </row>
    <row r="90" spans="1:16" s="1995" customFormat="1">
      <c r="A90" s="2021">
        <v>20</v>
      </c>
      <c r="B90" s="1998" t="s">
        <v>5710</v>
      </c>
      <c r="C90" s="1998" t="s">
        <v>4422</v>
      </c>
      <c r="D90" s="1998" t="s">
        <v>4446</v>
      </c>
      <c r="E90" s="1998"/>
      <c r="F90" s="1998"/>
      <c r="G90" s="2000"/>
      <c r="H90" s="2027"/>
      <c r="I90" s="2028">
        <v>42756.9</v>
      </c>
      <c r="J90" s="2028"/>
      <c r="K90" s="2028"/>
      <c r="L90" s="2028"/>
      <c r="M90" s="2028">
        <v>2100086.0662828339</v>
      </c>
      <c r="N90" s="2028"/>
      <c r="O90" s="2031">
        <f t="shared" si="1"/>
        <v>2100086.0662828339</v>
      </c>
      <c r="P90" s="2026">
        <v>20</v>
      </c>
    </row>
    <row r="91" spans="1:16" s="1995" customFormat="1">
      <c r="A91" s="2021">
        <v>21</v>
      </c>
      <c r="B91" s="1998" t="s">
        <v>5711</v>
      </c>
      <c r="C91" s="1998" t="s">
        <v>4422</v>
      </c>
      <c r="D91" s="1998" t="s">
        <v>4447</v>
      </c>
      <c r="E91" s="1998"/>
      <c r="F91" s="1998"/>
      <c r="G91" s="2000"/>
      <c r="H91" s="2027"/>
      <c r="I91" s="2028">
        <v>8325.0740000000005</v>
      </c>
      <c r="J91" s="2028"/>
      <c r="K91" s="2028"/>
      <c r="L91" s="2028"/>
      <c r="M91" s="2028">
        <v>479982.78162795701</v>
      </c>
      <c r="N91" s="2028"/>
      <c r="O91" s="2031">
        <f t="shared" si="1"/>
        <v>479982.78162795701</v>
      </c>
      <c r="P91" s="2026">
        <v>21</v>
      </c>
    </row>
    <row r="92" spans="1:16" s="1995" customFormat="1">
      <c r="A92" s="2021">
        <v>22</v>
      </c>
      <c r="B92" s="1998" t="s">
        <v>5712</v>
      </c>
      <c r="C92" s="1998" t="s">
        <v>4422</v>
      </c>
      <c r="D92" s="1998" t="s">
        <v>4448</v>
      </c>
      <c r="E92" s="1998"/>
      <c r="F92" s="1998"/>
      <c r="G92" s="2000"/>
      <c r="H92" s="2027"/>
      <c r="I92" s="2028">
        <v>1757.5971399999996</v>
      </c>
      <c r="J92" s="2028"/>
      <c r="K92" s="2028"/>
      <c r="L92" s="2028"/>
      <c r="M92" s="2028">
        <v>138099.76316080001</v>
      </c>
      <c r="N92" s="2028"/>
      <c r="O92" s="2031">
        <f t="shared" si="1"/>
        <v>138099.76316080001</v>
      </c>
      <c r="P92" s="2026">
        <v>22</v>
      </c>
    </row>
    <row r="93" spans="1:16" s="1995" customFormat="1">
      <c r="A93" s="2021">
        <v>23</v>
      </c>
      <c r="B93" s="1998" t="s">
        <v>5713</v>
      </c>
      <c r="C93" s="1998" t="s">
        <v>4515</v>
      </c>
      <c r="D93" s="1998" t="s">
        <v>4449</v>
      </c>
      <c r="E93" s="1998"/>
      <c r="F93" s="1998"/>
      <c r="G93" s="2000"/>
      <c r="H93" s="2027"/>
      <c r="I93" s="2028">
        <v>455.2761999999999</v>
      </c>
      <c r="J93" s="2028"/>
      <c r="K93" s="2028"/>
      <c r="L93" s="2028"/>
      <c r="M93" s="2028">
        <v>24623.8433444</v>
      </c>
      <c r="N93" s="2028"/>
      <c r="O93" s="2031">
        <f t="shared" si="1"/>
        <v>24623.8433444</v>
      </c>
      <c r="P93" s="2026">
        <v>23</v>
      </c>
    </row>
    <row r="94" spans="1:16" s="1995" customFormat="1">
      <c r="A94" s="2021">
        <v>24</v>
      </c>
      <c r="B94" s="1998" t="s">
        <v>4442</v>
      </c>
      <c r="C94" s="1998" t="s">
        <v>4422</v>
      </c>
      <c r="D94" s="1998" t="s">
        <v>5714</v>
      </c>
      <c r="E94" s="1998"/>
      <c r="F94" s="1998"/>
      <c r="G94" s="2000"/>
      <c r="H94" s="2027"/>
      <c r="I94" s="2028">
        <v>35231.987439999997</v>
      </c>
      <c r="J94" s="2028"/>
      <c r="K94" s="2028"/>
      <c r="L94" s="2028"/>
      <c r="M94" s="2028">
        <v>2292506.764329534</v>
      </c>
      <c r="N94" s="2028"/>
      <c r="O94" s="2031">
        <f t="shared" si="1"/>
        <v>2292506.764329534</v>
      </c>
      <c r="P94" s="2026">
        <v>24</v>
      </c>
    </row>
    <row r="95" spans="1:16" s="1995" customFormat="1">
      <c r="A95" s="2021">
        <v>25</v>
      </c>
      <c r="B95" s="1998" t="s">
        <v>5715</v>
      </c>
      <c r="C95" s="1998" t="s">
        <v>4422</v>
      </c>
      <c r="D95" s="1998" t="s">
        <v>5695</v>
      </c>
      <c r="E95" s="1998"/>
      <c r="F95" s="1998"/>
      <c r="G95" s="2000"/>
      <c r="H95" s="2027"/>
      <c r="I95" s="2028">
        <v>4335.8831199999995</v>
      </c>
      <c r="J95" s="2028"/>
      <c r="K95" s="2028"/>
      <c r="L95" s="2028"/>
      <c r="M95" s="2028">
        <v>602692.71253600006</v>
      </c>
      <c r="N95" s="2028"/>
      <c r="O95" s="2031">
        <f t="shared" si="1"/>
        <v>602692.71253600006</v>
      </c>
      <c r="P95" s="2026">
        <v>25</v>
      </c>
    </row>
    <row r="96" spans="1:16" s="1995" customFormat="1">
      <c r="A96" s="2021">
        <v>26</v>
      </c>
      <c r="B96" s="1998" t="s">
        <v>5716</v>
      </c>
      <c r="C96" s="1998" t="s">
        <v>4422</v>
      </c>
      <c r="D96" s="1998" t="s">
        <v>5695</v>
      </c>
      <c r="E96" s="1998"/>
      <c r="F96" s="1998"/>
      <c r="G96" s="2000"/>
      <c r="H96" s="2027"/>
      <c r="I96" s="2028">
        <v>11641.594289999999</v>
      </c>
      <c r="J96" s="2028"/>
      <c r="K96" s="2028"/>
      <c r="L96" s="2028"/>
      <c r="M96" s="2028">
        <v>1617484.7655000002</v>
      </c>
      <c r="N96" s="2028"/>
      <c r="O96" s="2031">
        <f t="shared" si="1"/>
        <v>1617484.7655000002</v>
      </c>
      <c r="P96" s="2026">
        <v>26</v>
      </c>
    </row>
    <row r="97" spans="1:16" s="1995" customFormat="1">
      <c r="A97" s="2021">
        <v>27</v>
      </c>
      <c r="B97" s="1998" t="s">
        <v>5717</v>
      </c>
      <c r="C97" s="1998" t="s">
        <v>4422</v>
      </c>
      <c r="D97" s="1998" t="s">
        <v>5695</v>
      </c>
      <c r="E97" s="1998"/>
      <c r="F97" s="1998"/>
      <c r="G97" s="2000"/>
      <c r="H97" s="2027"/>
      <c r="I97" s="2028">
        <v>5214.1489599999995</v>
      </c>
      <c r="J97" s="2028"/>
      <c r="K97" s="2028"/>
      <c r="L97" s="2028"/>
      <c r="M97" s="2028">
        <v>725591.46313799999</v>
      </c>
      <c r="N97" s="2028"/>
      <c r="O97" s="2031">
        <f t="shared" si="1"/>
        <v>725591.46313799999</v>
      </c>
      <c r="P97" s="2026">
        <v>27</v>
      </c>
    </row>
    <row r="98" spans="1:16" s="1995" customFormat="1">
      <c r="A98" s="2021">
        <v>28</v>
      </c>
      <c r="B98" s="1998" t="s">
        <v>5718</v>
      </c>
      <c r="C98" s="1998" t="s">
        <v>4422</v>
      </c>
      <c r="D98" s="1998" t="s">
        <v>4455</v>
      </c>
      <c r="E98" s="1998"/>
      <c r="F98" s="1998"/>
      <c r="G98" s="2000"/>
      <c r="H98" s="2027"/>
      <c r="I98" s="2028">
        <v>47778.606</v>
      </c>
      <c r="J98" s="2028"/>
      <c r="K98" s="2028"/>
      <c r="L98" s="2028"/>
      <c r="M98" s="2028">
        <v>1922614.52</v>
      </c>
      <c r="N98" s="2028"/>
      <c r="O98" s="2031">
        <f t="shared" si="1"/>
        <v>1922614.52</v>
      </c>
      <c r="P98" s="2026">
        <v>28</v>
      </c>
    </row>
    <row r="99" spans="1:16" s="1995" customFormat="1">
      <c r="A99" s="2021">
        <v>29</v>
      </c>
      <c r="B99" s="1998" t="s">
        <v>5719</v>
      </c>
      <c r="C99" s="1998" t="s">
        <v>4422</v>
      </c>
      <c r="D99" s="1998" t="s">
        <v>5720</v>
      </c>
      <c r="E99" s="1998"/>
      <c r="F99" s="1998"/>
      <c r="G99" s="2000"/>
      <c r="H99" s="2027"/>
      <c r="I99" s="2028">
        <v>4657.4129999999996</v>
      </c>
      <c r="J99" s="2028"/>
      <c r="K99" s="2028"/>
      <c r="L99" s="2028"/>
      <c r="M99" s="2028">
        <v>279019.1235144097</v>
      </c>
      <c r="N99" s="2028"/>
      <c r="O99" s="2031">
        <f t="shared" si="1"/>
        <v>279019.1235144097</v>
      </c>
      <c r="P99" s="2026">
        <v>29</v>
      </c>
    </row>
    <row r="100" spans="1:16" s="1995" customFormat="1">
      <c r="A100" s="2021">
        <v>30</v>
      </c>
      <c r="B100" s="1998" t="s">
        <v>5721</v>
      </c>
      <c r="C100" s="1998" t="s">
        <v>4422</v>
      </c>
      <c r="D100" s="1998" t="s">
        <v>4456</v>
      </c>
      <c r="E100" s="1998"/>
      <c r="F100" s="1998"/>
      <c r="G100" s="2000"/>
      <c r="H100" s="2027"/>
      <c r="I100" s="2028">
        <v>247.49199999999999</v>
      </c>
      <c r="J100" s="2028"/>
      <c r="K100" s="2028"/>
      <c r="L100" s="2028"/>
      <c r="M100" s="2028">
        <v>7143.3045479499115</v>
      </c>
      <c r="N100" s="2028"/>
      <c r="O100" s="2031">
        <f t="shared" si="1"/>
        <v>7143.3045479499115</v>
      </c>
      <c r="P100" s="2026">
        <v>30</v>
      </c>
    </row>
    <row r="101" spans="1:16" s="1995" customFormat="1">
      <c r="A101" s="2021">
        <v>31</v>
      </c>
      <c r="B101" s="1998" t="s">
        <v>5722</v>
      </c>
      <c r="C101" s="1998" t="s">
        <v>4422</v>
      </c>
      <c r="D101" s="1998" t="s">
        <v>5723</v>
      </c>
      <c r="E101" s="1998"/>
      <c r="F101" s="1998"/>
      <c r="G101" s="2000"/>
      <c r="H101" s="2027"/>
      <c r="I101" s="2028">
        <v>3065.9876800000002</v>
      </c>
      <c r="J101" s="2028"/>
      <c r="K101" s="2028"/>
      <c r="L101" s="2028"/>
      <c r="M101" s="2028">
        <v>152641.86984756243</v>
      </c>
      <c r="N101" s="2028"/>
      <c r="O101" s="2031">
        <f t="shared" si="1"/>
        <v>152641.86984756243</v>
      </c>
      <c r="P101" s="2026">
        <v>31</v>
      </c>
    </row>
    <row r="102" spans="1:16" s="1995" customFormat="1">
      <c r="A102" s="2021">
        <v>32</v>
      </c>
      <c r="B102" s="1998" t="s">
        <v>4450</v>
      </c>
      <c r="C102" s="1998" t="s">
        <v>4422</v>
      </c>
      <c r="D102" s="1998" t="s">
        <v>4457</v>
      </c>
      <c r="E102" s="1998"/>
      <c r="F102" s="1998"/>
      <c r="G102" s="2000"/>
      <c r="H102" s="2027"/>
      <c r="I102" s="2028">
        <v>669.12159999999983</v>
      </c>
      <c r="J102" s="2028"/>
      <c r="K102" s="2028"/>
      <c r="L102" s="2028">
        <v>3839.2200000000003</v>
      </c>
      <c r="M102" s="2028">
        <v>37926.578151699898</v>
      </c>
      <c r="N102" s="2028"/>
      <c r="O102" s="2031">
        <f t="shared" si="1"/>
        <v>41765.798151699899</v>
      </c>
      <c r="P102" s="2026">
        <v>32</v>
      </c>
    </row>
    <row r="103" spans="1:16" s="1995" customFormat="1">
      <c r="A103" s="2021">
        <v>33</v>
      </c>
      <c r="B103" s="1998" t="s">
        <v>5724</v>
      </c>
      <c r="C103" s="1998" t="s">
        <v>4422</v>
      </c>
      <c r="D103" s="1998" t="s">
        <v>4458</v>
      </c>
      <c r="E103" s="1998"/>
      <c r="F103" s="1998"/>
      <c r="G103" s="2000"/>
      <c r="H103" s="2027"/>
      <c r="I103" s="2028">
        <v>31197.72</v>
      </c>
      <c r="J103" s="2028"/>
      <c r="K103" s="2028"/>
      <c r="L103" s="2028">
        <v>139565.70000000001</v>
      </c>
      <c r="M103" s="2028">
        <v>1951685.70906498</v>
      </c>
      <c r="N103" s="2028"/>
      <c r="O103" s="2031">
        <f t="shared" si="1"/>
        <v>2091251.40906498</v>
      </c>
      <c r="P103" s="2026">
        <v>33</v>
      </c>
    </row>
    <row r="104" spans="1:16" s="1995" customFormat="1">
      <c r="A104" s="2021">
        <v>34</v>
      </c>
      <c r="B104" s="1998" t="s">
        <v>5725</v>
      </c>
      <c r="C104" s="1998" t="s">
        <v>4422</v>
      </c>
      <c r="D104" s="1998" t="s">
        <v>4459</v>
      </c>
      <c r="E104" s="1998"/>
      <c r="F104" s="1998"/>
      <c r="G104" s="2000"/>
      <c r="H104" s="2027"/>
      <c r="I104" s="2028">
        <v>1611.7088000000003</v>
      </c>
      <c r="J104" s="2028"/>
      <c r="K104" s="2028"/>
      <c r="L104" s="2028">
        <v>14888.4</v>
      </c>
      <c r="M104" s="2028">
        <v>142393.48000000001</v>
      </c>
      <c r="N104" s="2028"/>
      <c r="O104" s="2031">
        <f t="shared" si="1"/>
        <v>157281.88</v>
      </c>
      <c r="P104" s="2026">
        <v>34</v>
      </c>
    </row>
    <row r="105" spans="1:16" s="1995" customFormat="1">
      <c r="A105" s="2021">
        <v>35</v>
      </c>
      <c r="B105" s="1998" t="s">
        <v>5726</v>
      </c>
      <c r="C105" s="1998" t="s">
        <v>4422</v>
      </c>
      <c r="D105" s="1998" t="s">
        <v>4460</v>
      </c>
      <c r="E105" s="1998"/>
      <c r="F105" s="1998"/>
      <c r="G105" s="2000"/>
      <c r="H105" s="2027"/>
      <c r="I105" s="2028">
        <v>56297.663999999997</v>
      </c>
      <c r="J105" s="2028"/>
      <c r="K105" s="2028"/>
      <c r="L105" s="2028"/>
      <c r="M105" s="2028">
        <v>5785077.2618399998</v>
      </c>
      <c r="N105" s="2028"/>
      <c r="O105" s="2031">
        <f t="shared" si="1"/>
        <v>5785077.2618399998</v>
      </c>
      <c r="P105" s="2026">
        <v>35</v>
      </c>
    </row>
    <row r="106" spans="1:16" s="1995" customFormat="1">
      <c r="A106" s="2021">
        <v>36</v>
      </c>
      <c r="B106" s="1998" t="s">
        <v>4451</v>
      </c>
      <c r="C106" s="1998" t="s">
        <v>4515</v>
      </c>
      <c r="D106" s="1998" t="s">
        <v>5727</v>
      </c>
      <c r="E106" s="1998"/>
      <c r="F106" s="1998"/>
      <c r="G106" s="2000"/>
      <c r="H106" s="2027"/>
      <c r="I106" s="2028">
        <v>13161.659800000003</v>
      </c>
      <c r="J106" s="2028"/>
      <c r="K106" s="2028"/>
      <c r="L106" s="2028">
        <v>76472.369999999981</v>
      </c>
      <c r="M106" s="2028">
        <v>851367.71555299999</v>
      </c>
      <c r="N106" s="2028"/>
      <c r="O106" s="2031">
        <f t="shared" si="1"/>
        <v>927840.08555299998</v>
      </c>
      <c r="P106" s="2026">
        <v>36</v>
      </c>
    </row>
    <row r="107" spans="1:16" s="1995" customFormat="1">
      <c r="A107" s="2021">
        <v>37</v>
      </c>
      <c r="B107" s="1998" t="s">
        <v>4452</v>
      </c>
      <c r="C107" s="1998" t="s">
        <v>4422</v>
      </c>
      <c r="D107" s="1998" t="s">
        <v>4461</v>
      </c>
      <c r="E107" s="1998"/>
      <c r="F107" s="1998"/>
      <c r="G107" s="2000"/>
      <c r="H107" s="2027"/>
      <c r="I107" s="2028">
        <v>7757.75</v>
      </c>
      <c r="J107" s="2028"/>
      <c r="K107" s="2028"/>
      <c r="L107" s="2028">
        <v>54810.400000000001</v>
      </c>
      <c r="M107" s="2028">
        <v>783625.03999999992</v>
      </c>
      <c r="N107" s="2028"/>
      <c r="O107" s="2031">
        <f t="shared" si="1"/>
        <v>838435.44</v>
      </c>
      <c r="P107" s="2026">
        <v>37</v>
      </c>
    </row>
    <row r="108" spans="1:16" s="1995" customFormat="1">
      <c r="A108" s="2021">
        <v>38</v>
      </c>
      <c r="B108" s="1998" t="s">
        <v>5728</v>
      </c>
      <c r="C108" s="1998" t="s">
        <v>4422</v>
      </c>
      <c r="D108" s="1998" t="s">
        <v>4462</v>
      </c>
      <c r="E108" s="1998"/>
      <c r="F108" s="1998"/>
      <c r="G108" s="2000"/>
      <c r="H108" s="2027"/>
      <c r="I108" s="2028">
        <v>7293.9059999999999</v>
      </c>
      <c r="J108" s="2028"/>
      <c r="K108" s="2028"/>
      <c r="L108" s="2028">
        <v>43252.3</v>
      </c>
      <c r="M108" s="2028">
        <v>481080.00000000006</v>
      </c>
      <c r="N108" s="2028"/>
      <c r="O108" s="2031">
        <f t="shared" si="1"/>
        <v>524332.30000000005</v>
      </c>
      <c r="P108" s="2026">
        <v>38</v>
      </c>
    </row>
    <row r="109" spans="1:16" s="1995" customFormat="1">
      <c r="A109" s="2021">
        <v>39</v>
      </c>
      <c r="B109" s="1998" t="s">
        <v>4453</v>
      </c>
      <c r="C109" s="1998" t="s">
        <v>4515</v>
      </c>
      <c r="D109" s="1998" t="s">
        <v>5729</v>
      </c>
      <c r="E109" s="1998"/>
      <c r="F109" s="1998"/>
      <c r="G109" s="2000"/>
      <c r="H109" s="2027"/>
      <c r="I109" s="2028">
        <v>-0.14457</v>
      </c>
      <c r="J109" s="2028"/>
      <c r="K109" s="2028"/>
      <c r="L109" s="2028"/>
      <c r="M109" s="2028">
        <v>-9.0600000000000023</v>
      </c>
      <c r="N109" s="2028"/>
      <c r="O109" s="2031">
        <f t="shared" si="1"/>
        <v>-9.0600000000000023</v>
      </c>
      <c r="P109" s="2026">
        <v>39</v>
      </c>
    </row>
    <row r="110" spans="1:16" s="1995" customFormat="1">
      <c r="A110" s="2021">
        <v>40</v>
      </c>
      <c r="B110" s="1998" t="s">
        <v>4454</v>
      </c>
      <c r="C110" s="1998" t="s">
        <v>4515</v>
      </c>
      <c r="D110" s="1998" t="s">
        <v>4463</v>
      </c>
      <c r="E110" s="1998"/>
      <c r="F110" s="1998"/>
      <c r="G110" s="2000"/>
      <c r="H110" s="2027"/>
      <c r="I110" s="2028">
        <v>1632.3846400000002</v>
      </c>
      <c r="J110" s="2028"/>
      <c r="K110" s="2028"/>
      <c r="L110" s="2028"/>
      <c r="M110" s="2028">
        <v>66366.905169303587</v>
      </c>
      <c r="N110" s="2028"/>
      <c r="O110" s="2031">
        <f t="shared" si="1"/>
        <v>66366.905169303587</v>
      </c>
      <c r="P110" s="2026">
        <v>40</v>
      </c>
    </row>
    <row r="111" spans="1:16" s="1995" customFormat="1">
      <c r="A111" s="2021">
        <v>41</v>
      </c>
      <c r="B111" s="1998" t="s">
        <v>5730</v>
      </c>
      <c r="C111" s="1998" t="s">
        <v>4422</v>
      </c>
      <c r="D111" s="1998" t="s">
        <v>4464</v>
      </c>
      <c r="E111" s="1998"/>
      <c r="F111" s="1998"/>
      <c r="G111" s="2000"/>
      <c r="H111" s="2027"/>
      <c r="I111" s="2028">
        <v>10002.96161</v>
      </c>
      <c r="J111" s="2028"/>
      <c r="K111" s="2028"/>
      <c r="L111" s="2028"/>
      <c r="M111" s="2028">
        <v>545357.49361877295</v>
      </c>
      <c r="N111" s="2028"/>
      <c r="O111" s="2031">
        <f t="shared" si="1"/>
        <v>545357.49361877295</v>
      </c>
      <c r="P111" s="2026">
        <v>41</v>
      </c>
    </row>
    <row r="112" spans="1:16" s="1995" customFormat="1">
      <c r="A112" s="2021">
        <v>42</v>
      </c>
      <c r="B112" s="1998" t="s">
        <v>5731</v>
      </c>
      <c r="C112" s="1998" t="s">
        <v>4422</v>
      </c>
      <c r="D112" s="1998" t="s">
        <v>4466</v>
      </c>
      <c r="E112" s="1998"/>
      <c r="F112" s="1998"/>
      <c r="G112" s="2000"/>
      <c r="H112" s="2027"/>
      <c r="I112" s="2028">
        <v>321309</v>
      </c>
      <c r="J112" s="2028"/>
      <c r="K112" s="2028"/>
      <c r="L112" s="2028"/>
      <c r="M112" s="2028">
        <v>36639746.482799999</v>
      </c>
      <c r="N112" s="2028"/>
      <c r="O112" s="2031">
        <f t="shared" si="1"/>
        <v>36639746.482799999</v>
      </c>
      <c r="P112" s="2026">
        <v>42</v>
      </c>
    </row>
    <row r="113" spans="1:16" s="1995" customFormat="1">
      <c r="A113" s="2021">
        <v>43</v>
      </c>
      <c r="B113" s="1998" t="s">
        <v>5732</v>
      </c>
      <c r="C113" s="1998" t="s">
        <v>4422</v>
      </c>
      <c r="D113" s="1998" t="s">
        <v>4467</v>
      </c>
      <c r="E113" s="1998"/>
      <c r="F113" s="1998"/>
      <c r="G113" s="2000"/>
      <c r="H113" s="2027"/>
      <c r="I113" s="2028">
        <v>11575.188</v>
      </c>
      <c r="J113" s="2028"/>
      <c r="K113" s="2028"/>
      <c r="L113" s="2028"/>
      <c r="M113" s="2028">
        <v>1065496.0535000002</v>
      </c>
      <c r="N113" s="2028"/>
      <c r="O113" s="2031">
        <f t="shared" si="1"/>
        <v>1065496.0535000002</v>
      </c>
      <c r="P113" s="2026">
        <v>43</v>
      </c>
    </row>
    <row r="114" spans="1:16" s="1995" customFormat="1">
      <c r="A114" s="2021">
        <v>44</v>
      </c>
      <c r="B114" s="1998" t="s">
        <v>5733</v>
      </c>
      <c r="C114" s="1998" t="s">
        <v>4422</v>
      </c>
      <c r="D114" s="1998" t="s">
        <v>4468</v>
      </c>
      <c r="E114" s="1998"/>
      <c r="F114" s="1998"/>
      <c r="G114" s="2000"/>
      <c r="H114" s="2027"/>
      <c r="I114" s="2028">
        <v>14859.78</v>
      </c>
      <c r="J114" s="2028"/>
      <c r="K114" s="2028"/>
      <c r="L114" s="2028"/>
      <c r="M114" s="2028">
        <v>965911.8</v>
      </c>
      <c r="N114" s="2028"/>
      <c r="O114" s="2031">
        <f t="shared" si="1"/>
        <v>965911.8</v>
      </c>
      <c r="P114" s="2026">
        <v>44</v>
      </c>
    </row>
    <row r="115" spans="1:16" s="1995" customFormat="1">
      <c r="A115" s="2021">
        <v>45</v>
      </c>
      <c r="B115" s="1998" t="s">
        <v>5734</v>
      </c>
      <c r="C115" s="1998" t="s">
        <v>4408</v>
      </c>
      <c r="D115" s="1998" t="s">
        <v>4469</v>
      </c>
      <c r="E115" s="1998"/>
      <c r="F115" s="1998"/>
      <c r="G115" s="2000"/>
      <c r="H115" s="2027"/>
      <c r="I115" s="2028">
        <v>3083.62374</v>
      </c>
      <c r="J115" s="2028"/>
      <c r="K115" s="2028"/>
      <c r="L115" s="2028"/>
      <c r="M115" s="2028">
        <v>181831.34298963545</v>
      </c>
      <c r="N115" s="2028"/>
      <c r="O115" s="2031">
        <f t="shared" si="1"/>
        <v>181831.34298963545</v>
      </c>
      <c r="P115" s="2026">
        <v>45</v>
      </c>
    </row>
    <row r="116" spans="1:16" s="1995" customFormat="1">
      <c r="A116" s="2021">
        <v>46</v>
      </c>
      <c r="B116" s="1998" t="s">
        <v>5735</v>
      </c>
      <c r="C116" s="1998" t="s">
        <v>4422</v>
      </c>
      <c r="D116" s="1998" t="s">
        <v>4470</v>
      </c>
      <c r="E116" s="1998"/>
      <c r="F116" s="1998"/>
      <c r="G116" s="2000"/>
      <c r="H116" s="2027"/>
      <c r="I116" s="2028">
        <v>29098.484409999997</v>
      </c>
      <c r="J116" s="2028"/>
      <c r="K116" s="2028"/>
      <c r="L116" s="2028"/>
      <c r="M116" s="2028">
        <v>1892216.7261999999</v>
      </c>
      <c r="N116" s="2028"/>
      <c r="O116" s="2031">
        <f t="shared" si="1"/>
        <v>1892216.7261999999</v>
      </c>
      <c r="P116" s="2026">
        <v>46</v>
      </c>
    </row>
    <row r="117" spans="1:16" s="1995" customFormat="1">
      <c r="A117" s="2021">
        <v>47</v>
      </c>
      <c r="B117" s="1998" t="s">
        <v>4465</v>
      </c>
      <c r="C117" s="1998" t="s">
        <v>4422</v>
      </c>
      <c r="D117" s="1998" t="s">
        <v>4471</v>
      </c>
      <c r="E117" s="1998"/>
      <c r="F117" s="1998"/>
      <c r="G117" s="2000"/>
      <c r="H117" s="2027"/>
      <c r="I117" s="2028">
        <v>2212.2773999999999</v>
      </c>
      <c r="J117" s="2028"/>
      <c r="K117" s="2028"/>
      <c r="L117" s="2028"/>
      <c r="M117" s="2028">
        <v>122808.05057870212</v>
      </c>
      <c r="N117" s="2028"/>
      <c r="O117" s="2031">
        <f t="shared" si="1"/>
        <v>122808.05057870212</v>
      </c>
      <c r="P117" s="2026">
        <v>47</v>
      </c>
    </row>
    <row r="118" spans="1:16" s="1995" customFormat="1">
      <c r="A118" s="2021">
        <v>48</v>
      </c>
      <c r="B118" s="1998" t="s">
        <v>5736</v>
      </c>
      <c r="C118" s="1998" t="s">
        <v>4408</v>
      </c>
      <c r="D118" s="1998" t="s">
        <v>4472</v>
      </c>
      <c r="E118" s="1998"/>
      <c r="F118" s="1998"/>
      <c r="G118" s="2000"/>
      <c r="H118" s="2027"/>
      <c r="I118" s="2028">
        <v>85.420500000000004</v>
      </c>
      <c r="J118" s="2028"/>
      <c r="K118" s="2028"/>
      <c r="L118" s="2028"/>
      <c r="M118" s="2028">
        <v>2991.5865167125003</v>
      </c>
      <c r="N118" s="2028"/>
      <c r="O118" s="2031">
        <f t="shared" si="1"/>
        <v>2991.5865167125003</v>
      </c>
      <c r="P118" s="2026">
        <v>48</v>
      </c>
    </row>
    <row r="119" spans="1:16" s="1995" customFormat="1">
      <c r="A119" s="2021">
        <v>49</v>
      </c>
      <c r="B119" s="1998" t="s">
        <v>5737</v>
      </c>
      <c r="C119" s="1998" t="s">
        <v>4408</v>
      </c>
      <c r="D119" s="1998" t="s">
        <v>4475</v>
      </c>
      <c r="E119" s="1998"/>
      <c r="F119" s="1998"/>
      <c r="G119" s="2000"/>
      <c r="H119" s="2027"/>
      <c r="I119" s="2028">
        <v>1496.2538</v>
      </c>
      <c r="J119" s="2028"/>
      <c r="K119" s="2028"/>
      <c r="L119" s="2028"/>
      <c r="M119" s="2028">
        <v>70296.429048571663</v>
      </c>
      <c r="N119" s="2028"/>
      <c r="O119" s="2031">
        <f t="shared" si="1"/>
        <v>70296.429048571663</v>
      </c>
      <c r="P119" s="2026">
        <v>49</v>
      </c>
    </row>
    <row r="120" spans="1:16" ht="15.75" thickBot="1">
      <c r="A120" s="323">
        <v>50</v>
      </c>
      <c r="B120" s="708" t="s">
        <v>2497</v>
      </c>
      <c r="C120" s="578"/>
      <c r="D120" s="578"/>
      <c r="E120" s="578"/>
      <c r="F120" s="578"/>
      <c r="G120" s="590"/>
      <c r="H120" s="527"/>
      <c r="I120" s="589">
        <f>SUM($I$42:$I$54)+SUM($I$71:$I$119)+SUM($I$134:$I$182)+SUM($I$197:$I$245)</f>
        <v>14156921.14714</v>
      </c>
      <c r="J120" s="589">
        <f>SUM($J$42:$J$54)+SUM($J$71:$J$119)+SUM($J$134:$J$182)+SUM($J$197:$J$245)</f>
        <v>0</v>
      </c>
      <c r="K120" s="589">
        <f>SUM($K$42:$K$54)+SUM($K$71:$K$119)+SUM($K$134:$K$182)+SUM($K$197:$K$245)</f>
        <v>0</v>
      </c>
      <c r="L120" s="477">
        <f>SUM($L$42:$L$54)+SUM($L$71:$L$119)+SUM($L$134:$L$182)+SUM($L$197:$L$245)</f>
        <v>171043500.34</v>
      </c>
      <c r="M120" s="477">
        <f>SUM($M$42:$M$54)+SUM($M$71:$M$119)+SUM($M$134:$M$182)+SUM($M$197:$M$245)</f>
        <v>814568790.26732171</v>
      </c>
      <c r="N120" s="477">
        <f>SUM($N$42:$N$54)+SUM($N$71:$N$119)+SUM($N$134:$N$182)+SUM($N$197:$N$245)</f>
        <v>231031.3</v>
      </c>
      <c r="O120" s="453">
        <f>SUM($O$42:$O$54)+SUM($O$71:$O$119)+SUM($O$134:$O$182)+SUM($O$197:$O$245)</f>
        <v>985843321.30732155</v>
      </c>
      <c r="P120" s="295">
        <v>50</v>
      </c>
    </row>
    <row r="121" spans="1:16">
      <c r="A121" s="895"/>
      <c r="B121" s="895"/>
      <c r="C121" s="1050"/>
      <c r="D121" s="1050"/>
      <c r="E121" s="1050"/>
      <c r="F121" s="1050"/>
      <c r="G121" s="1050"/>
      <c r="H121" s="1043"/>
      <c r="I121" s="1043"/>
      <c r="J121" s="1043"/>
      <c r="K121" s="1043"/>
      <c r="L121" s="1044"/>
      <c r="M121" s="1044"/>
      <c r="N121" s="1044"/>
      <c r="O121" s="1044"/>
      <c r="P121" s="895"/>
    </row>
    <row r="122" spans="1:16">
      <c r="A122" s="445" t="s">
        <v>2091</v>
      </c>
      <c r="B122" s="977"/>
      <c r="C122" s="977"/>
      <c r="D122" s="977"/>
      <c r="E122" s="977"/>
      <c r="F122" s="977"/>
      <c r="G122" s="977"/>
      <c r="H122" s="445" t="s">
        <v>2091</v>
      </c>
      <c r="I122" s="977"/>
      <c r="J122" s="977"/>
      <c r="K122" s="977"/>
      <c r="L122" s="977"/>
      <c r="M122" s="1048"/>
    </row>
    <row r="123" spans="1:16">
      <c r="A123" s="68" t="s">
        <v>2094</v>
      </c>
      <c r="B123" s="68"/>
      <c r="C123" s="68"/>
      <c r="D123" s="68"/>
      <c r="E123" s="68"/>
      <c r="F123" s="68"/>
      <c r="G123" s="68"/>
      <c r="H123" s="68" t="s">
        <v>2095</v>
      </c>
      <c r="I123" s="68"/>
      <c r="J123" s="68"/>
      <c r="K123" s="68"/>
      <c r="L123" s="68"/>
      <c r="M123" s="68"/>
      <c r="N123" s="68"/>
      <c r="O123" s="68"/>
      <c r="P123" s="68"/>
    </row>
    <row r="124" spans="1:16" ht="16.5" thickBot="1">
      <c r="A124" s="1040" t="str">
        <f>'Data Sheet'!$C$25</f>
        <v xml:space="preserve"> Niagara Mohawk Power Corporation </v>
      </c>
      <c r="B124" s="977"/>
      <c r="C124" s="977"/>
      <c r="D124" s="977"/>
      <c r="E124" s="1029" t="str">
        <f>'Data Sheet'!$C$40</f>
        <v>June 1, 2015</v>
      </c>
      <c r="F124" s="977"/>
      <c r="G124" s="977" t="str">
        <f>'Data Sheet'!$C$38</f>
        <v>December 31, 2014</v>
      </c>
      <c r="H124" s="1040" t="str">
        <f>'Data Sheet'!$C$25</f>
        <v xml:space="preserve"> Niagara Mohawk Power Corporation </v>
      </c>
      <c r="I124" s="977"/>
      <c r="J124" s="977"/>
      <c r="K124" s="977"/>
      <c r="L124" s="977"/>
      <c r="M124" s="977"/>
      <c r="N124" s="1029" t="str">
        <f>'Data Sheet'!$C$40</f>
        <v>June 1, 2015</v>
      </c>
      <c r="O124" t="str">
        <f>'Data Sheet'!$C$38</f>
        <v>December 31, 2014</v>
      </c>
    </row>
    <row r="125" spans="1:16">
      <c r="A125" s="979"/>
      <c r="B125" s="980"/>
      <c r="C125" s="980"/>
      <c r="D125" s="980"/>
      <c r="E125" s="980"/>
      <c r="F125" s="980"/>
      <c r="G125" s="1030"/>
      <c r="H125" s="979"/>
      <c r="I125" s="980"/>
      <c r="J125" s="980"/>
      <c r="K125" s="980"/>
      <c r="L125" s="980"/>
      <c r="M125" s="980"/>
      <c r="N125" s="980"/>
      <c r="O125" s="980"/>
      <c r="P125" s="1030"/>
    </row>
    <row r="126" spans="1:16">
      <c r="A126" s="359" t="s">
        <v>3934</v>
      </c>
      <c r="B126" s="68"/>
      <c r="C126" s="68"/>
      <c r="D126" s="68"/>
      <c r="E126" s="68"/>
      <c r="F126" s="68"/>
      <c r="G126" s="1032"/>
      <c r="H126" s="359" t="s">
        <v>3935</v>
      </c>
      <c r="I126" s="68"/>
      <c r="J126" s="68"/>
      <c r="K126" s="68"/>
      <c r="L126" s="68"/>
      <c r="M126" s="68"/>
      <c r="N126" s="68"/>
      <c r="O126" s="68"/>
      <c r="P126" s="72"/>
    </row>
    <row r="127" spans="1:16">
      <c r="A127" s="359" t="s">
        <v>3936</v>
      </c>
      <c r="B127" s="68"/>
      <c r="C127" s="68"/>
      <c r="D127" s="68"/>
      <c r="E127" s="68"/>
      <c r="F127" s="68"/>
      <c r="G127" s="1032"/>
      <c r="H127" s="359" t="s">
        <v>3937</v>
      </c>
      <c r="I127" s="68"/>
      <c r="J127" s="68"/>
      <c r="K127" s="68"/>
      <c r="L127" s="68"/>
      <c r="M127" s="68"/>
      <c r="N127" s="68"/>
      <c r="O127" s="68"/>
      <c r="P127" s="72"/>
    </row>
    <row r="128" spans="1:16">
      <c r="A128" s="988"/>
      <c r="B128" s="989"/>
      <c r="C128" s="989"/>
      <c r="D128" s="989"/>
      <c r="E128" s="989"/>
      <c r="F128" s="989"/>
      <c r="G128" s="1049"/>
      <c r="H128" s="1033"/>
      <c r="I128" s="989"/>
      <c r="J128" s="989"/>
      <c r="K128" s="989"/>
      <c r="L128" s="989"/>
      <c r="M128" s="989"/>
      <c r="N128" s="989"/>
      <c r="O128" s="989"/>
      <c r="P128" s="1049"/>
    </row>
    <row r="129" spans="1:16">
      <c r="A129" s="388"/>
      <c r="B129" s="88"/>
      <c r="C129" s="83"/>
      <c r="D129" s="81"/>
      <c r="E129" s="81"/>
      <c r="F129" s="298" t="s">
        <v>3817</v>
      </c>
      <c r="G129" s="299"/>
      <c r="H129" s="389"/>
      <c r="I129" s="421"/>
      <c r="J129" s="248" t="s">
        <v>2075</v>
      </c>
      <c r="K129" s="588"/>
      <c r="L129" s="248" t="s">
        <v>2076</v>
      </c>
      <c r="M129" s="248"/>
      <c r="N129" s="248"/>
      <c r="O129" s="248"/>
      <c r="P129" s="299"/>
    </row>
    <row r="130" spans="1:16">
      <c r="A130" s="315"/>
      <c r="B130" s="330" t="s">
        <v>2077</v>
      </c>
      <c r="C130" s="80"/>
      <c r="D130" s="330" t="s">
        <v>2078</v>
      </c>
      <c r="E130" s="330" t="s">
        <v>3821</v>
      </c>
      <c r="F130" s="330" t="s">
        <v>3821</v>
      </c>
      <c r="G130" s="450" t="s">
        <v>3821</v>
      </c>
      <c r="H130" s="71"/>
      <c r="I130" s="80"/>
      <c r="J130" s="80" t="s">
        <v>1904</v>
      </c>
      <c r="K130" s="80"/>
      <c r="L130" s="330" t="s">
        <v>2079</v>
      </c>
      <c r="M130" s="330" t="s">
        <v>2080</v>
      </c>
      <c r="N130" s="329" t="s">
        <v>2496</v>
      </c>
      <c r="O130" s="97"/>
      <c r="P130" s="82"/>
    </row>
    <row r="131" spans="1:16">
      <c r="A131" s="315"/>
      <c r="B131" s="330" t="s">
        <v>2081</v>
      </c>
      <c r="C131" s="330" t="s">
        <v>3823</v>
      </c>
      <c r="D131" s="330" t="s">
        <v>3824</v>
      </c>
      <c r="E131" s="330" t="s">
        <v>3825</v>
      </c>
      <c r="F131" s="330" t="s">
        <v>3826</v>
      </c>
      <c r="G131" s="450" t="s">
        <v>3826</v>
      </c>
      <c r="H131" s="359" t="s">
        <v>3827</v>
      </c>
      <c r="I131" s="456"/>
      <c r="J131" s="330" t="s">
        <v>3827</v>
      </c>
      <c r="K131" s="330" t="s">
        <v>3827</v>
      </c>
      <c r="L131" s="330" t="s">
        <v>579</v>
      </c>
      <c r="M131" s="330" t="s">
        <v>579</v>
      </c>
      <c r="N131" s="329" t="s">
        <v>579</v>
      </c>
      <c r="O131" s="328" t="s">
        <v>2082</v>
      </c>
      <c r="P131" s="254"/>
    </row>
    <row r="132" spans="1:16">
      <c r="A132" s="315" t="s">
        <v>1843</v>
      </c>
      <c r="B132" s="330" t="s">
        <v>2084</v>
      </c>
      <c r="C132" s="330" t="s">
        <v>3833</v>
      </c>
      <c r="D132" s="330" t="s">
        <v>3834</v>
      </c>
      <c r="E132" s="330" t="s">
        <v>2079</v>
      </c>
      <c r="F132" s="330" t="s">
        <v>3836</v>
      </c>
      <c r="G132" s="450" t="s">
        <v>3837</v>
      </c>
      <c r="H132" s="359" t="s">
        <v>2085</v>
      </c>
      <c r="I132" s="456"/>
      <c r="J132" s="330" t="s">
        <v>2086</v>
      </c>
      <c r="K132" s="330" t="s">
        <v>2087</v>
      </c>
      <c r="L132" s="330" t="s">
        <v>3839</v>
      </c>
      <c r="M132" s="330" t="s">
        <v>3839</v>
      </c>
      <c r="N132" s="329" t="s">
        <v>3839</v>
      </c>
      <c r="O132" s="328" t="s">
        <v>2088</v>
      </c>
      <c r="P132" s="254" t="s">
        <v>1843</v>
      </c>
    </row>
    <row r="133" spans="1:16">
      <c r="A133" s="316" t="s">
        <v>1846</v>
      </c>
      <c r="B133" s="458" t="s">
        <v>3230</v>
      </c>
      <c r="C133" s="458" t="s">
        <v>3231</v>
      </c>
      <c r="D133" s="458" t="s">
        <v>3232</v>
      </c>
      <c r="E133" s="458" t="s">
        <v>3233</v>
      </c>
      <c r="F133" s="458" t="s">
        <v>2512</v>
      </c>
      <c r="G133" s="584" t="s">
        <v>2513</v>
      </c>
      <c r="H133" s="73" t="s">
        <v>2089</v>
      </c>
      <c r="I133" s="116"/>
      <c r="J133" s="116" t="s">
        <v>2090</v>
      </c>
      <c r="K133" s="458" t="s">
        <v>2516</v>
      </c>
      <c r="L133" s="458" t="s">
        <v>2517</v>
      </c>
      <c r="M133" s="458" t="s">
        <v>2518</v>
      </c>
      <c r="N133" s="707" t="s">
        <v>2519</v>
      </c>
      <c r="O133" s="377" t="s">
        <v>214</v>
      </c>
      <c r="P133" s="257" t="s">
        <v>1846</v>
      </c>
    </row>
    <row r="134" spans="1:16" s="1995" customFormat="1">
      <c r="A134" s="2021">
        <v>1</v>
      </c>
      <c r="B134" s="1998" t="s">
        <v>5738</v>
      </c>
      <c r="C134" s="1998" t="s">
        <v>4422</v>
      </c>
      <c r="D134" s="1998" t="s">
        <v>4476</v>
      </c>
      <c r="E134" s="1998" t="s">
        <v>1904</v>
      </c>
      <c r="F134" s="1998" t="s">
        <v>1904</v>
      </c>
      <c r="G134" s="2000" t="s">
        <v>1904</v>
      </c>
      <c r="H134" s="2027" t="s">
        <v>1904</v>
      </c>
      <c r="I134" s="2028">
        <v>14285.748</v>
      </c>
      <c r="J134" s="2028"/>
      <c r="K134" s="2028"/>
      <c r="L134" s="2029">
        <v>277117.58999999997</v>
      </c>
      <c r="M134" s="2029">
        <v>1244198.0822800002</v>
      </c>
      <c r="N134" s="2029"/>
      <c r="O134" s="2030">
        <f t="shared" ref="O134:O182" si="2">SUM(L134:N134)</f>
        <v>1521315.6722800001</v>
      </c>
      <c r="P134" s="2026">
        <v>1</v>
      </c>
    </row>
    <row r="135" spans="1:16" s="1995" customFormat="1">
      <c r="A135" s="2021">
        <v>2</v>
      </c>
      <c r="B135" s="1998" t="s">
        <v>4473</v>
      </c>
      <c r="C135" s="1998" t="s">
        <v>4422</v>
      </c>
      <c r="D135" s="1998" t="s">
        <v>4477</v>
      </c>
      <c r="E135" s="1998"/>
      <c r="F135" s="1998"/>
      <c r="G135" s="2000"/>
      <c r="H135" s="2027"/>
      <c r="I135" s="2028">
        <v>7537.6347999999989</v>
      </c>
      <c r="J135" s="2028"/>
      <c r="K135" s="2028"/>
      <c r="L135" s="2028"/>
      <c r="M135" s="2028">
        <v>580397.8959</v>
      </c>
      <c r="N135" s="2028"/>
      <c r="O135" s="2031">
        <f t="shared" si="2"/>
        <v>580397.8959</v>
      </c>
      <c r="P135" s="2026">
        <v>2</v>
      </c>
    </row>
    <row r="136" spans="1:16" s="1995" customFormat="1">
      <c r="A136" s="2021">
        <v>3</v>
      </c>
      <c r="B136" s="1998" t="s">
        <v>4473</v>
      </c>
      <c r="C136" s="1998" t="s">
        <v>4422</v>
      </c>
      <c r="D136" s="1998" t="s">
        <v>4478</v>
      </c>
      <c r="E136" s="1998"/>
      <c r="F136" s="1998"/>
      <c r="G136" s="2000"/>
      <c r="H136" s="2027"/>
      <c r="I136" s="2028">
        <v>13143.462</v>
      </c>
      <c r="J136" s="2028"/>
      <c r="K136" s="2028"/>
      <c r="L136" s="2028"/>
      <c r="M136" s="2028">
        <v>1300228.2752119997</v>
      </c>
      <c r="N136" s="2028"/>
      <c r="O136" s="2031">
        <f t="shared" si="2"/>
        <v>1300228.2752119997</v>
      </c>
      <c r="P136" s="2026">
        <v>3</v>
      </c>
    </row>
    <row r="137" spans="1:16" s="1995" customFormat="1">
      <c r="A137" s="2021">
        <v>4</v>
      </c>
      <c r="B137" s="1998" t="s">
        <v>5739</v>
      </c>
      <c r="C137" s="1998" t="s">
        <v>4408</v>
      </c>
      <c r="D137" s="1998" t="s">
        <v>4479</v>
      </c>
      <c r="E137" s="1998"/>
      <c r="F137" s="1998"/>
      <c r="G137" s="2000"/>
      <c r="H137" s="2027"/>
      <c r="I137" s="2028">
        <v>9143.73</v>
      </c>
      <c r="J137" s="2028"/>
      <c r="K137" s="2028"/>
      <c r="L137" s="2028"/>
      <c r="M137" s="2028">
        <v>409170.08679485333</v>
      </c>
      <c r="N137" s="2028"/>
      <c r="O137" s="2031">
        <f t="shared" si="2"/>
        <v>409170.08679485333</v>
      </c>
      <c r="P137" s="2026">
        <v>4</v>
      </c>
    </row>
    <row r="138" spans="1:16" s="1995" customFormat="1">
      <c r="A138" s="2021">
        <v>5</v>
      </c>
      <c r="B138" s="1998" t="s">
        <v>5740</v>
      </c>
      <c r="C138" s="1998" t="s">
        <v>4422</v>
      </c>
      <c r="D138" s="1998" t="s">
        <v>5695</v>
      </c>
      <c r="E138" s="1998"/>
      <c r="F138" s="1998"/>
      <c r="G138" s="2000"/>
      <c r="H138" s="2027"/>
      <c r="I138" s="2028">
        <v>7494.9939999999997</v>
      </c>
      <c r="J138" s="2028"/>
      <c r="K138" s="2028"/>
      <c r="L138" s="2028"/>
      <c r="M138" s="2028">
        <v>1041980.6007999999</v>
      </c>
      <c r="N138" s="2028"/>
      <c r="O138" s="2031">
        <f t="shared" si="2"/>
        <v>1041980.6007999999</v>
      </c>
      <c r="P138" s="2026">
        <v>5</v>
      </c>
    </row>
    <row r="139" spans="1:16" s="1995" customFormat="1">
      <c r="A139" s="2021">
        <v>6</v>
      </c>
      <c r="B139" s="1998" t="s">
        <v>4474</v>
      </c>
      <c r="C139" s="1998" t="s">
        <v>4408</v>
      </c>
      <c r="D139" s="1998" t="s">
        <v>5741</v>
      </c>
      <c r="E139" s="1998"/>
      <c r="F139" s="1998"/>
      <c r="G139" s="2000"/>
      <c r="H139" s="2027"/>
      <c r="I139" s="2028">
        <v>1324.14975</v>
      </c>
      <c r="J139" s="2028"/>
      <c r="K139" s="2028"/>
      <c r="L139" s="2028"/>
      <c r="M139" s="2028">
        <v>60386.252006701463</v>
      </c>
      <c r="N139" s="2028"/>
      <c r="O139" s="2031">
        <f t="shared" si="2"/>
        <v>60386.252006701463</v>
      </c>
      <c r="P139" s="2026">
        <v>6</v>
      </c>
    </row>
    <row r="140" spans="1:16" s="1995" customFormat="1">
      <c r="A140" s="2021">
        <v>7</v>
      </c>
      <c r="B140" s="1998" t="s">
        <v>4480</v>
      </c>
      <c r="C140" s="1998" t="s">
        <v>4422</v>
      </c>
      <c r="D140" s="1998" t="s">
        <v>4483</v>
      </c>
      <c r="E140" s="1998"/>
      <c r="F140" s="1998"/>
      <c r="G140" s="2000"/>
      <c r="H140" s="2027"/>
      <c r="I140" s="2028">
        <v>13406.486600000002</v>
      </c>
      <c r="J140" s="2028"/>
      <c r="K140" s="2028"/>
      <c r="L140" s="2028">
        <v>81999.63</v>
      </c>
      <c r="M140" s="2028">
        <v>499724.04228814598</v>
      </c>
      <c r="N140" s="2028"/>
      <c r="O140" s="2031">
        <f t="shared" si="2"/>
        <v>581723.67228814599</v>
      </c>
      <c r="P140" s="2026">
        <v>7</v>
      </c>
    </row>
    <row r="141" spans="1:16" s="1995" customFormat="1">
      <c r="A141" s="2021">
        <v>8</v>
      </c>
      <c r="B141" s="1998" t="s">
        <v>5742</v>
      </c>
      <c r="C141" s="1998" t="s">
        <v>4408</v>
      </c>
      <c r="D141" s="1998" t="s">
        <v>4484</v>
      </c>
      <c r="E141" s="1998"/>
      <c r="F141" s="1998"/>
      <c r="G141" s="2000"/>
      <c r="H141" s="2027"/>
      <c r="I141" s="2028">
        <v>419.5693</v>
      </c>
      <c r="J141" s="2028"/>
      <c r="K141" s="2028"/>
      <c r="L141" s="2028">
        <v>2395.4</v>
      </c>
      <c r="M141" s="2028">
        <v>15476.259152284301</v>
      </c>
      <c r="N141" s="2028"/>
      <c r="O141" s="2031">
        <f t="shared" si="2"/>
        <v>17871.659152284301</v>
      </c>
      <c r="P141" s="2026">
        <v>8</v>
      </c>
    </row>
    <row r="142" spans="1:16" s="1995" customFormat="1">
      <c r="A142" s="2021">
        <v>9</v>
      </c>
      <c r="B142" s="1998" t="s">
        <v>5743</v>
      </c>
      <c r="C142" s="1998" t="s">
        <v>4408</v>
      </c>
      <c r="D142" s="1998" t="s">
        <v>4485</v>
      </c>
      <c r="E142" s="1998"/>
      <c r="F142" s="1998"/>
      <c r="G142" s="2000"/>
      <c r="H142" s="2027"/>
      <c r="I142" s="2028">
        <v>1595.6212</v>
      </c>
      <c r="J142" s="2028"/>
      <c r="K142" s="2028"/>
      <c r="L142" s="2028">
        <v>7704.2</v>
      </c>
      <c r="M142" s="2028">
        <v>73710.427821181496</v>
      </c>
      <c r="N142" s="2028"/>
      <c r="O142" s="2031">
        <f t="shared" si="2"/>
        <v>81414.627821181493</v>
      </c>
      <c r="P142" s="2026">
        <v>9</v>
      </c>
    </row>
    <row r="143" spans="1:16" s="1995" customFormat="1">
      <c r="A143" s="2021">
        <v>10</v>
      </c>
      <c r="B143" s="1998" t="s">
        <v>5744</v>
      </c>
      <c r="C143" s="1998" t="s">
        <v>4408</v>
      </c>
      <c r="D143" s="1998" t="s">
        <v>4486</v>
      </c>
      <c r="E143" s="1998"/>
      <c r="F143" s="1998"/>
      <c r="G143" s="2000"/>
      <c r="H143" s="2027"/>
      <c r="I143" s="2028">
        <v>464.096</v>
      </c>
      <c r="J143" s="2028"/>
      <c r="K143" s="2028"/>
      <c r="L143" s="2028"/>
      <c r="M143" s="2028">
        <v>25589.196124271239</v>
      </c>
      <c r="N143" s="2028"/>
      <c r="O143" s="2031">
        <f t="shared" si="2"/>
        <v>25589.196124271239</v>
      </c>
      <c r="P143" s="2026">
        <v>10</v>
      </c>
    </row>
    <row r="144" spans="1:16" s="1995" customFormat="1">
      <c r="A144" s="2021">
        <v>11</v>
      </c>
      <c r="B144" s="1998" t="s">
        <v>5745</v>
      </c>
      <c r="C144" s="1998" t="s">
        <v>4422</v>
      </c>
      <c r="D144" s="1998" t="s">
        <v>4487</v>
      </c>
      <c r="E144" s="1998"/>
      <c r="F144" s="1998"/>
      <c r="G144" s="2000"/>
      <c r="H144" s="2027"/>
      <c r="I144" s="2028">
        <v>8177.75</v>
      </c>
      <c r="J144" s="2028"/>
      <c r="K144" s="2028"/>
      <c r="L144" s="2028"/>
      <c r="M144" s="2028">
        <v>462409.5</v>
      </c>
      <c r="N144" s="2028"/>
      <c r="O144" s="2031">
        <f t="shared" si="2"/>
        <v>462409.5</v>
      </c>
      <c r="P144" s="2026">
        <v>11</v>
      </c>
    </row>
    <row r="145" spans="1:16" s="1995" customFormat="1">
      <c r="A145" s="2021">
        <v>12</v>
      </c>
      <c r="B145" s="1998" t="s">
        <v>5746</v>
      </c>
      <c r="C145" s="1998" t="s">
        <v>4422</v>
      </c>
      <c r="D145" s="1998" t="s">
        <v>4488</v>
      </c>
      <c r="E145" s="1998"/>
      <c r="F145" s="1998"/>
      <c r="G145" s="2000"/>
      <c r="H145" s="2027"/>
      <c r="I145" s="2028">
        <v>5705.5966000000008</v>
      </c>
      <c r="J145" s="2028"/>
      <c r="K145" s="2028"/>
      <c r="L145" s="2028">
        <v>51916.1</v>
      </c>
      <c r="M145" s="2028">
        <v>380023.37</v>
      </c>
      <c r="N145" s="2028"/>
      <c r="O145" s="2031">
        <f t="shared" si="2"/>
        <v>431939.47</v>
      </c>
      <c r="P145" s="2026">
        <v>12</v>
      </c>
    </row>
    <row r="146" spans="1:16" s="1995" customFormat="1">
      <c r="A146" s="2021">
        <v>13</v>
      </c>
      <c r="B146" s="1998" t="s">
        <v>5747</v>
      </c>
      <c r="C146" s="1998" t="s">
        <v>4408</v>
      </c>
      <c r="D146" s="1998" t="s">
        <v>4489</v>
      </c>
      <c r="E146" s="1998"/>
      <c r="F146" s="1998"/>
      <c r="G146" s="2000"/>
      <c r="H146" s="2027"/>
      <c r="I146" s="2028">
        <v>495.67265999999995</v>
      </c>
      <c r="J146" s="2028"/>
      <c r="K146" s="2028"/>
      <c r="L146" s="2028">
        <v>2768.37</v>
      </c>
      <c r="M146" s="2028">
        <v>27312.9315116051</v>
      </c>
      <c r="N146" s="2028"/>
      <c r="O146" s="2031">
        <f t="shared" si="2"/>
        <v>30081.301511605099</v>
      </c>
      <c r="P146" s="2026">
        <v>13</v>
      </c>
    </row>
    <row r="147" spans="1:16" s="1995" customFormat="1">
      <c r="A147" s="2021">
        <v>14</v>
      </c>
      <c r="B147" s="1998" t="s">
        <v>5748</v>
      </c>
      <c r="C147" s="1998" t="s">
        <v>4422</v>
      </c>
      <c r="D147" s="1998" t="s">
        <v>4490</v>
      </c>
      <c r="E147" s="1998"/>
      <c r="F147" s="1998"/>
      <c r="G147" s="2000"/>
      <c r="H147" s="2027"/>
      <c r="I147" s="2028">
        <v>11872.086140000001</v>
      </c>
      <c r="J147" s="2028"/>
      <c r="K147" s="2028"/>
      <c r="L147" s="2028"/>
      <c r="M147" s="2028">
        <v>2138179.21</v>
      </c>
      <c r="N147" s="2028"/>
      <c r="O147" s="2031">
        <f t="shared" si="2"/>
        <v>2138179.21</v>
      </c>
      <c r="P147" s="2026">
        <v>14</v>
      </c>
    </row>
    <row r="148" spans="1:16" s="1995" customFormat="1">
      <c r="A148" s="2021">
        <v>15</v>
      </c>
      <c r="B148" s="1998" t="s">
        <v>5749</v>
      </c>
      <c r="C148" s="1998" t="s">
        <v>4408</v>
      </c>
      <c r="D148" s="1998" t="s">
        <v>4491</v>
      </c>
      <c r="E148" s="1998"/>
      <c r="F148" s="1998"/>
      <c r="G148" s="2000"/>
      <c r="H148" s="2027"/>
      <c r="I148" s="2028">
        <v>3265.6</v>
      </c>
      <c r="J148" s="2028"/>
      <c r="K148" s="2028"/>
      <c r="L148" s="2028"/>
      <c r="M148" s="2028">
        <v>211946.02567892475</v>
      </c>
      <c r="N148" s="2028"/>
      <c r="O148" s="2031">
        <f t="shared" si="2"/>
        <v>211946.02567892475</v>
      </c>
      <c r="P148" s="2026">
        <v>15</v>
      </c>
    </row>
    <row r="149" spans="1:16" s="1995" customFormat="1">
      <c r="A149" s="2021">
        <v>16</v>
      </c>
      <c r="B149" s="1998" t="s">
        <v>5750</v>
      </c>
      <c r="C149" s="1998" t="s">
        <v>4422</v>
      </c>
      <c r="D149" s="1998" t="s">
        <v>4492</v>
      </c>
      <c r="E149" s="1998"/>
      <c r="F149" s="1998"/>
      <c r="G149" s="2000"/>
      <c r="H149" s="2027"/>
      <c r="I149" s="2028">
        <v>24271.944</v>
      </c>
      <c r="J149" s="2028"/>
      <c r="K149" s="2028"/>
      <c r="L149" s="2028">
        <v>125784.27</v>
      </c>
      <c r="M149" s="2028">
        <v>1152190.29513676</v>
      </c>
      <c r="N149" s="2028"/>
      <c r="O149" s="2031">
        <f t="shared" si="2"/>
        <v>1277974.56513676</v>
      </c>
      <c r="P149" s="2026">
        <v>16</v>
      </c>
    </row>
    <row r="150" spans="1:16" s="1995" customFormat="1">
      <c r="A150" s="2021">
        <v>17</v>
      </c>
      <c r="B150" s="1998" t="s">
        <v>4481</v>
      </c>
      <c r="C150" s="1998" t="s">
        <v>4422</v>
      </c>
      <c r="D150" s="1998" t="s">
        <v>4493</v>
      </c>
      <c r="E150" s="1998"/>
      <c r="F150" s="1998"/>
      <c r="G150" s="2000"/>
      <c r="H150" s="2027"/>
      <c r="I150" s="2028">
        <v>16868.668000000001</v>
      </c>
      <c r="J150" s="2028"/>
      <c r="K150" s="2028"/>
      <c r="L150" s="2028"/>
      <c r="M150" s="2028">
        <v>1066622.8588090264</v>
      </c>
      <c r="N150" s="2028"/>
      <c r="O150" s="2031">
        <f t="shared" si="2"/>
        <v>1066622.8588090264</v>
      </c>
      <c r="P150" s="2026">
        <v>17</v>
      </c>
    </row>
    <row r="151" spans="1:16" s="1995" customFormat="1">
      <c r="A151" s="2021">
        <v>18</v>
      </c>
      <c r="B151" s="1998" t="s">
        <v>5751</v>
      </c>
      <c r="C151" s="1998" t="s">
        <v>4422</v>
      </c>
      <c r="D151" s="1998" t="s">
        <v>4494</v>
      </c>
      <c r="E151" s="1998"/>
      <c r="F151" s="1998"/>
      <c r="G151" s="2000"/>
      <c r="H151" s="2027"/>
      <c r="I151" s="2028">
        <v>5158.1220000000003</v>
      </c>
      <c r="J151" s="2028"/>
      <c r="K151" s="2028"/>
      <c r="L151" s="2028">
        <v>28832.85</v>
      </c>
      <c r="M151" s="2028">
        <v>257008.93359299799</v>
      </c>
      <c r="N151" s="2028"/>
      <c r="O151" s="2031">
        <f t="shared" si="2"/>
        <v>285841.78359299799</v>
      </c>
      <c r="P151" s="2026">
        <v>18</v>
      </c>
    </row>
    <row r="152" spans="1:16" s="1995" customFormat="1">
      <c r="A152" s="2021">
        <v>19</v>
      </c>
      <c r="B152" s="1998" t="s">
        <v>5752</v>
      </c>
      <c r="C152" s="1998" t="s">
        <v>4408</v>
      </c>
      <c r="D152" s="1998" t="s">
        <v>5753</v>
      </c>
      <c r="E152" s="1998"/>
      <c r="F152" s="1998"/>
      <c r="G152" s="2000"/>
      <c r="H152" s="2027"/>
      <c r="I152" s="2028">
        <v>56.319830000000003</v>
      </c>
      <c r="J152" s="2028"/>
      <c r="K152" s="2028"/>
      <c r="L152" s="2028"/>
      <c r="M152" s="2028">
        <v>3534.4287439866675</v>
      </c>
      <c r="N152" s="2028"/>
      <c r="O152" s="2031">
        <f t="shared" si="2"/>
        <v>3534.4287439866675</v>
      </c>
      <c r="P152" s="2026">
        <v>19</v>
      </c>
    </row>
    <row r="153" spans="1:16" s="1995" customFormat="1">
      <c r="A153" s="2021">
        <v>20</v>
      </c>
      <c r="B153" s="1998" t="s">
        <v>5754</v>
      </c>
      <c r="C153" s="1998" t="s">
        <v>4422</v>
      </c>
      <c r="D153" s="1998" t="s">
        <v>4495</v>
      </c>
      <c r="E153" s="1998"/>
      <c r="F153" s="1998"/>
      <c r="G153" s="2000"/>
      <c r="H153" s="2027"/>
      <c r="I153" s="2028">
        <v>436.47500000000002</v>
      </c>
      <c r="J153" s="2028"/>
      <c r="K153" s="2028"/>
      <c r="L153" s="2028">
        <v>17262.900000000001</v>
      </c>
      <c r="M153" s="2028">
        <v>26511.287172612698</v>
      </c>
      <c r="N153" s="2028"/>
      <c r="O153" s="2031">
        <f t="shared" si="2"/>
        <v>43774.187172612699</v>
      </c>
      <c r="P153" s="2026">
        <v>20</v>
      </c>
    </row>
    <row r="154" spans="1:16" s="1995" customFormat="1">
      <c r="A154" s="2021">
        <v>21</v>
      </c>
      <c r="B154" s="1998" t="s">
        <v>4482</v>
      </c>
      <c r="C154" s="1998" t="s">
        <v>4422</v>
      </c>
      <c r="D154" s="1998" t="s">
        <v>4496</v>
      </c>
      <c r="E154" s="1998"/>
      <c r="F154" s="1998"/>
      <c r="G154" s="2000"/>
      <c r="H154" s="2027"/>
      <c r="I154" s="2028">
        <v>187599.73</v>
      </c>
      <c r="J154" s="2028"/>
      <c r="K154" s="2028"/>
      <c r="L154" s="2028">
        <v>1207458</v>
      </c>
      <c r="M154" s="2028">
        <v>7887632.5763138402</v>
      </c>
      <c r="N154" s="2028"/>
      <c r="O154" s="2031">
        <f t="shared" si="2"/>
        <v>9095090.5763138402</v>
      </c>
      <c r="P154" s="2026">
        <v>21</v>
      </c>
    </row>
    <row r="155" spans="1:16" s="1995" customFormat="1">
      <c r="A155" s="2021">
        <v>22</v>
      </c>
      <c r="B155" s="1998" t="s">
        <v>5755</v>
      </c>
      <c r="C155" s="1998" t="s">
        <v>4422</v>
      </c>
      <c r="D155" s="1998" t="s">
        <v>4503</v>
      </c>
      <c r="E155" s="1998"/>
      <c r="F155" s="1998"/>
      <c r="G155" s="2000"/>
      <c r="H155" s="2027"/>
      <c r="I155" s="2028">
        <v>5116.45712</v>
      </c>
      <c r="J155" s="2028"/>
      <c r="K155" s="2028"/>
      <c r="L155" s="2028">
        <v>33824</v>
      </c>
      <c r="M155" s="2028">
        <v>270079.40870093199</v>
      </c>
      <c r="N155" s="2028"/>
      <c r="O155" s="2031">
        <f t="shared" si="2"/>
        <v>303903.40870093199</v>
      </c>
      <c r="P155" s="2026">
        <v>22</v>
      </c>
    </row>
    <row r="156" spans="1:16" s="1995" customFormat="1">
      <c r="A156" s="2021">
        <v>23</v>
      </c>
      <c r="B156" s="1998" t="s">
        <v>5756</v>
      </c>
      <c r="C156" s="1998" t="s">
        <v>4422</v>
      </c>
      <c r="D156" s="1998" t="s">
        <v>4504</v>
      </c>
      <c r="E156" s="1998"/>
      <c r="F156" s="1998"/>
      <c r="G156" s="2000"/>
      <c r="H156" s="2027"/>
      <c r="I156" s="2028">
        <v>39815.241999999998</v>
      </c>
      <c r="J156" s="2028"/>
      <c r="K156" s="2028"/>
      <c r="L156" s="2028">
        <v>2560432.0499999998</v>
      </c>
      <c r="M156" s="2028">
        <v>3901772.0082579497</v>
      </c>
      <c r="N156" s="2028"/>
      <c r="O156" s="2031">
        <f t="shared" si="2"/>
        <v>6462204.0582579495</v>
      </c>
      <c r="P156" s="2026">
        <v>23</v>
      </c>
    </row>
    <row r="157" spans="1:16" s="1995" customFormat="1">
      <c r="A157" s="2021">
        <v>24</v>
      </c>
      <c r="B157" s="1998" t="s">
        <v>4497</v>
      </c>
      <c r="C157" s="1998" t="s">
        <v>4422</v>
      </c>
      <c r="D157" s="1998" t="s">
        <v>4505</v>
      </c>
      <c r="E157" s="1998"/>
      <c r="F157" s="1998"/>
      <c r="G157" s="2000"/>
      <c r="H157" s="2027"/>
      <c r="I157" s="2028">
        <v>903.44399999999996</v>
      </c>
      <c r="J157" s="2028"/>
      <c r="K157" s="2028"/>
      <c r="L157" s="2028">
        <v>3601.6</v>
      </c>
      <c r="M157" s="2028">
        <v>51473.443362182305</v>
      </c>
      <c r="N157" s="2028"/>
      <c r="O157" s="2031">
        <f t="shared" si="2"/>
        <v>55075.043362182303</v>
      </c>
      <c r="P157" s="2026">
        <v>24</v>
      </c>
    </row>
    <row r="158" spans="1:16" s="1995" customFormat="1">
      <c r="A158" s="2021">
        <v>25</v>
      </c>
      <c r="B158" s="1998" t="s">
        <v>4498</v>
      </c>
      <c r="C158" s="1998" t="s">
        <v>4408</v>
      </c>
      <c r="D158" s="1998" t="s">
        <v>4506</v>
      </c>
      <c r="E158" s="1998"/>
      <c r="F158" s="1998"/>
      <c r="G158" s="2000"/>
      <c r="H158" s="2027"/>
      <c r="I158" s="2028">
        <v>66.0595</v>
      </c>
      <c r="J158" s="2028"/>
      <c r="K158" s="2028"/>
      <c r="L158" s="2028">
        <v>491.2</v>
      </c>
      <c r="M158" s="2028">
        <v>5644.9098393445302</v>
      </c>
      <c r="N158" s="2028"/>
      <c r="O158" s="2031">
        <f t="shared" si="2"/>
        <v>6136.10983934453</v>
      </c>
      <c r="P158" s="2026">
        <v>25</v>
      </c>
    </row>
    <row r="159" spans="1:16" s="1995" customFormat="1">
      <c r="A159" s="2021">
        <v>26</v>
      </c>
      <c r="B159" s="1998" t="s">
        <v>4499</v>
      </c>
      <c r="C159" s="1998" t="s">
        <v>4422</v>
      </c>
      <c r="D159" s="1998" t="s">
        <v>4507</v>
      </c>
      <c r="E159" s="1998"/>
      <c r="F159" s="1998"/>
      <c r="G159" s="2000"/>
      <c r="H159" s="2027"/>
      <c r="I159" s="2028">
        <v>2660.9076</v>
      </c>
      <c r="J159" s="2028"/>
      <c r="K159" s="2028"/>
      <c r="L159" s="2028">
        <v>12189.7</v>
      </c>
      <c r="M159" s="2028">
        <v>167301.16932573298</v>
      </c>
      <c r="N159" s="2028"/>
      <c r="O159" s="2031">
        <f t="shared" si="2"/>
        <v>179490.86932573299</v>
      </c>
      <c r="P159" s="2026">
        <v>26</v>
      </c>
    </row>
    <row r="160" spans="1:16" s="1995" customFormat="1">
      <c r="A160" s="2021">
        <v>27</v>
      </c>
      <c r="B160" s="1998" t="s">
        <v>4500</v>
      </c>
      <c r="C160" s="1998" t="s">
        <v>4422</v>
      </c>
      <c r="D160" s="1998" t="s">
        <v>4508</v>
      </c>
      <c r="E160" s="1998"/>
      <c r="F160" s="1998"/>
      <c r="G160" s="2000"/>
      <c r="H160" s="2027"/>
      <c r="I160" s="2028">
        <v>146.4573</v>
      </c>
      <c r="J160" s="2028"/>
      <c r="K160" s="2028"/>
      <c r="L160" s="2028">
        <v>909.5</v>
      </c>
      <c r="M160" s="2028">
        <v>8334.8146356636207</v>
      </c>
      <c r="N160" s="2028"/>
      <c r="O160" s="2031">
        <f t="shared" si="2"/>
        <v>9244.3146356636207</v>
      </c>
      <c r="P160" s="2026">
        <v>27</v>
      </c>
    </row>
    <row r="161" spans="1:16" s="1995" customFormat="1">
      <c r="A161" s="2021">
        <v>28</v>
      </c>
      <c r="B161" s="1998" t="s">
        <v>5757</v>
      </c>
      <c r="C161" s="1998" t="s">
        <v>4422</v>
      </c>
      <c r="D161" s="1998" t="s">
        <v>4509</v>
      </c>
      <c r="E161" s="1998"/>
      <c r="F161" s="1998"/>
      <c r="G161" s="2000"/>
      <c r="H161" s="2027"/>
      <c r="I161" s="2028">
        <v>580.32000000000005</v>
      </c>
      <c r="J161" s="2028"/>
      <c r="K161" s="2028"/>
      <c r="L161" s="2028"/>
      <c r="M161" s="2028">
        <v>53558.053339999999</v>
      </c>
      <c r="N161" s="2028"/>
      <c r="O161" s="2031">
        <f t="shared" si="2"/>
        <v>53558.053339999999</v>
      </c>
      <c r="P161" s="2026">
        <v>28</v>
      </c>
    </row>
    <row r="162" spans="1:16" s="1995" customFormat="1">
      <c r="A162" s="2021">
        <v>29</v>
      </c>
      <c r="B162" s="1998" t="s">
        <v>4501</v>
      </c>
      <c r="C162" s="1998" t="s">
        <v>4422</v>
      </c>
      <c r="D162" s="1998" t="s">
        <v>5758</v>
      </c>
      <c r="E162" s="1998"/>
      <c r="F162" s="1998"/>
      <c r="G162" s="2000"/>
      <c r="H162" s="2027"/>
      <c r="I162" s="2028">
        <v>10616.202950000001</v>
      </c>
      <c r="J162" s="2028"/>
      <c r="K162" s="2028"/>
      <c r="L162" s="2028"/>
      <c r="M162" s="2028">
        <v>846492.39356300537</v>
      </c>
      <c r="N162" s="2028"/>
      <c r="O162" s="2031">
        <f t="shared" si="2"/>
        <v>846492.39356300537</v>
      </c>
      <c r="P162" s="2026">
        <v>29</v>
      </c>
    </row>
    <row r="163" spans="1:16" s="1995" customFormat="1">
      <c r="A163" s="2021">
        <v>30</v>
      </c>
      <c r="B163" s="1998" t="s">
        <v>5759</v>
      </c>
      <c r="C163" s="1998" t="s">
        <v>4422</v>
      </c>
      <c r="D163" s="1998" t="s">
        <v>5760</v>
      </c>
      <c r="E163" s="1998"/>
      <c r="F163" s="1998"/>
      <c r="G163" s="2000"/>
      <c r="H163" s="2027"/>
      <c r="I163" s="2028">
        <v>393.82984999999996</v>
      </c>
      <c r="J163" s="2028"/>
      <c r="K163" s="2028"/>
      <c r="L163" s="2028"/>
      <c r="M163" s="2028">
        <v>36330.730489550006</v>
      </c>
      <c r="N163" s="2028"/>
      <c r="O163" s="2031">
        <f t="shared" si="2"/>
        <v>36330.730489550006</v>
      </c>
      <c r="P163" s="2026">
        <v>30</v>
      </c>
    </row>
    <row r="164" spans="1:16" s="1995" customFormat="1">
      <c r="A164" s="2021">
        <v>31</v>
      </c>
      <c r="B164" s="1998" t="s">
        <v>5761</v>
      </c>
      <c r="C164" s="1998" t="s">
        <v>4422</v>
      </c>
      <c r="D164" s="1998" t="s">
        <v>5762</v>
      </c>
      <c r="E164" s="1998"/>
      <c r="F164" s="1998"/>
      <c r="G164" s="2000"/>
      <c r="H164" s="2027"/>
      <c r="I164" s="2028">
        <v>1226.8977300000001</v>
      </c>
      <c r="J164" s="2028"/>
      <c r="K164" s="2028"/>
      <c r="L164" s="2028"/>
      <c r="M164" s="2028">
        <v>40579.656354869614</v>
      </c>
      <c r="N164" s="2028"/>
      <c r="O164" s="2031">
        <f t="shared" si="2"/>
        <v>40579.656354869614</v>
      </c>
      <c r="P164" s="2026">
        <v>31</v>
      </c>
    </row>
    <row r="165" spans="1:16" s="1995" customFormat="1">
      <c r="A165" s="2021">
        <v>32</v>
      </c>
      <c r="B165" s="1998"/>
      <c r="C165" s="1998"/>
      <c r="D165" s="1998"/>
      <c r="E165" s="1998"/>
      <c r="F165" s="1998"/>
      <c r="G165" s="2000"/>
      <c r="H165" s="2027"/>
      <c r="I165" s="2028"/>
      <c r="J165" s="2028"/>
      <c r="K165" s="2028"/>
      <c r="L165" s="2028"/>
      <c r="M165" s="2028"/>
      <c r="N165" s="2028"/>
      <c r="O165" s="2031">
        <f t="shared" si="2"/>
        <v>0</v>
      </c>
      <c r="P165" s="2026">
        <v>32</v>
      </c>
    </row>
    <row r="166" spans="1:16" s="1995" customFormat="1">
      <c r="A166" s="2021">
        <v>33</v>
      </c>
      <c r="B166" s="1998" t="s">
        <v>4502</v>
      </c>
      <c r="C166" s="1998"/>
      <c r="D166" s="1998"/>
      <c r="E166" s="1998"/>
      <c r="F166" s="1998"/>
      <c r="G166" s="2000"/>
      <c r="H166" s="2027"/>
      <c r="I166" s="2028"/>
      <c r="J166" s="2028"/>
      <c r="K166" s="2028"/>
      <c r="L166" s="2028"/>
      <c r="M166" s="2028"/>
      <c r="N166" s="2028"/>
      <c r="O166" s="2031">
        <f t="shared" si="2"/>
        <v>0</v>
      </c>
      <c r="P166" s="2026">
        <v>33</v>
      </c>
    </row>
    <row r="167" spans="1:16" s="1995" customFormat="1">
      <c r="A167" s="2021">
        <v>34</v>
      </c>
      <c r="B167" s="1998" t="s">
        <v>5763</v>
      </c>
      <c r="C167" s="1998" t="s">
        <v>4407</v>
      </c>
      <c r="D167" s="1998"/>
      <c r="E167" s="1998"/>
      <c r="F167" s="1998"/>
      <c r="G167" s="2000"/>
      <c r="H167" s="2027"/>
      <c r="I167" s="2028">
        <v>15.957000000000001</v>
      </c>
      <c r="J167" s="2028"/>
      <c r="K167" s="2028"/>
      <c r="L167" s="2028"/>
      <c r="M167" s="2028">
        <v>1140.4100000000001</v>
      </c>
      <c r="N167" s="2028"/>
      <c r="O167" s="2031">
        <f t="shared" si="2"/>
        <v>1140.4100000000001</v>
      </c>
      <c r="P167" s="2026">
        <v>34</v>
      </c>
    </row>
    <row r="168" spans="1:16" s="1995" customFormat="1">
      <c r="A168" s="2021">
        <v>35</v>
      </c>
      <c r="B168" s="1998" t="s">
        <v>5764</v>
      </c>
      <c r="C168" s="1998" t="s">
        <v>4407</v>
      </c>
      <c r="D168" s="1998"/>
      <c r="E168" s="1998"/>
      <c r="F168" s="1998"/>
      <c r="G168" s="2000"/>
      <c r="H168" s="2027"/>
      <c r="I168" s="2028">
        <v>294.59640000000002</v>
      </c>
      <c r="J168" s="2028"/>
      <c r="K168" s="2028"/>
      <c r="L168" s="2028"/>
      <c r="M168" s="2028">
        <v>32808.75</v>
      </c>
      <c r="N168" s="2028"/>
      <c r="O168" s="2031">
        <f t="shared" si="2"/>
        <v>32808.75</v>
      </c>
      <c r="P168" s="2026">
        <v>35</v>
      </c>
    </row>
    <row r="169" spans="1:16" s="1995" customFormat="1">
      <c r="A169" s="2021">
        <v>36</v>
      </c>
      <c r="B169" s="1998" t="s">
        <v>5765</v>
      </c>
      <c r="C169" s="1998" t="s">
        <v>4407</v>
      </c>
      <c r="D169" s="1998"/>
      <c r="E169" s="1998"/>
      <c r="F169" s="1998"/>
      <c r="G169" s="2000"/>
      <c r="H169" s="2027"/>
      <c r="I169" s="2028">
        <v>66.335999999999999</v>
      </c>
      <c r="J169" s="2028"/>
      <c r="K169" s="2028"/>
      <c r="L169" s="2028"/>
      <c r="M169" s="2028">
        <v>8446.2100000000009</v>
      </c>
      <c r="N169" s="2028"/>
      <c r="O169" s="2031">
        <f t="shared" si="2"/>
        <v>8446.2100000000009</v>
      </c>
      <c r="P169" s="2026">
        <v>36</v>
      </c>
    </row>
    <row r="170" spans="1:16" s="1995" customFormat="1">
      <c r="A170" s="2021">
        <v>37</v>
      </c>
      <c r="B170" s="1998" t="s">
        <v>5766</v>
      </c>
      <c r="C170" s="1998" t="s">
        <v>4407</v>
      </c>
      <c r="D170" s="1998"/>
      <c r="E170" s="1998"/>
      <c r="F170" s="1998"/>
      <c r="G170" s="2000"/>
      <c r="H170" s="2027"/>
      <c r="I170" s="2028">
        <v>12.099</v>
      </c>
      <c r="J170" s="2028"/>
      <c r="K170" s="2028"/>
      <c r="L170" s="2028"/>
      <c r="M170" s="2028">
        <v>1302.3</v>
      </c>
      <c r="N170" s="2028"/>
      <c r="O170" s="2031">
        <f t="shared" si="2"/>
        <v>1302.3</v>
      </c>
      <c r="P170" s="2026">
        <v>37</v>
      </c>
    </row>
    <row r="171" spans="1:16" s="1995" customFormat="1">
      <c r="A171" s="2021">
        <v>38</v>
      </c>
      <c r="B171" s="1998" t="s">
        <v>5767</v>
      </c>
      <c r="C171" s="1998" t="s">
        <v>4511</v>
      </c>
      <c r="D171" s="1998"/>
      <c r="E171" s="1998"/>
      <c r="F171" s="1998"/>
      <c r="G171" s="2000"/>
      <c r="H171" s="2027"/>
      <c r="I171" s="2028">
        <v>192136</v>
      </c>
      <c r="J171" s="2028"/>
      <c r="K171" s="2028"/>
      <c r="L171" s="2028"/>
      <c r="M171" s="2028">
        <v>9388084.4800000004</v>
      </c>
      <c r="N171" s="2028"/>
      <c r="O171" s="2031">
        <f t="shared" si="2"/>
        <v>9388084.4800000004</v>
      </c>
      <c r="P171" s="2026">
        <v>38</v>
      </c>
    </row>
    <row r="172" spans="1:16" s="1995" customFormat="1">
      <c r="A172" s="2021">
        <v>39</v>
      </c>
      <c r="B172" s="1998"/>
      <c r="C172" s="1998"/>
      <c r="D172" s="1998"/>
      <c r="E172" s="1998"/>
      <c r="F172" s="1998"/>
      <c r="G172" s="2000"/>
      <c r="H172" s="2027"/>
      <c r="I172" s="2028"/>
      <c r="J172" s="2028"/>
      <c r="K172" s="2028"/>
      <c r="L172" s="2028"/>
      <c r="M172" s="2028"/>
      <c r="N172" s="2028"/>
      <c r="O172" s="2031">
        <f t="shared" si="2"/>
        <v>0</v>
      </c>
      <c r="P172" s="2026">
        <v>39</v>
      </c>
    </row>
    <row r="173" spans="1:16" s="1995" customFormat="1">
      <c r="A173" s="2021">
        <v>40</v>
      </c>
      <c r="B173" s="1998" t="s">
        <v>5768</v>
      </c>
      <c r="C173" s="1998"/>
      <c r="D173" s="1998"/>
      <c r="E173" s="1998"/>
      <c r="F173" s="1998"/>
      <c r="G173" s="2000"/>
      <c r="H173" s="2027"/>
      <c r="I173" s="2028"/>
      <c r="J173" s="2028"/>
      <c r="K173" s="2028"/>
      <c r="L173" s="2028"/>
      <c r="M173" s="2028"/>
      <c r="N173" s="2028"/>
      <c r="O173" s="2031">
        <f t="shared" si="2"/>
        <v>0</v>
      </c>
      <c r="P173" s="2026">
        <v>40</v>
      </c>
    </row>
    <row r="174" spans="1:16" s="1995" customFormat="1">
      <c r="A174" s="2021">
        <v>41</v>
      </c>
      <c r="B174" s="1998" t="s">
        <v>5769</v>
      </c>
      <c r="C174" s="1998" t="s">
        <v>4408</v>
      </c>
      <c r="D174" s="1998"/>
      <c r="E174" s="1998"/>
      <c r="F174" s="1998"/>
      <c r="G174" s="2000"/>
      <c r="H174" s="2027"/>
      <c r="I174" s="2028">
        <v>1011.8000000000002</v>
      </c>
      <c r="J174" s="2028"/>
      <c r="K174" s="2028"/>
      <c r="L174" s="2028"/>
      <c r="M174" s="2028">
        <v>58803.650000000031</v>
      </c>
      <c r="N174" s="2028"/>
      <c r="O174" s="2031">
        <f t="shared" si="2"/>
        <v>58803.650000000031</v>
      </c>
      <c r="P174" s="2026">
        <v>41</v>
      </c>
    </row>
    <row r="175" spans="1:16" s="1995" customFormat="1">
      <c r="A175" s="2021">
        <v>42</v>
      </c>
      <c r="B175" s="1998"/>
      <c r="C175" s="1998"/>
      <c r="D175" s="1998"/>
      <c r="E175" s="1998"/>
      <c r="F175" s="1998"/>
      <c r="G175" s="2000"/>
      <c r="H175" s="2027"/>
      <c r="I175" s="2028"/>
      <c r="J175" s="2028"/>
      <c r="K175" s="2028"/>
      <c r="L175" s="2028"/>
      <c r="M175" s="2028"/>
      <c r="N175" s="2028"/>
      <c r="O175" s="2031">
        <f t="shared" si="2"/>
        <v>0</v>
      </c>
      <c r="P175" s="2026">
        <v>42</v>
      </c>
    </row>
    <row r="176" spans="1:16" s="1995" customFormat="1">
      <c r="A176" s="2021">
        <v>43</v>
      </c>
      <c r="B176" s="1998" t="s">
        <v>5770</v>
      </c>
      <c r="C176" s="1998"/>
      <c r="D176" s="1998"/>
      <c r="E176" s="1998"/>
      <c r="F176" s="1998"/>
      <c r="G176" s="2000"/>
      <c r="H176" s="2027"/>
      <c r="I176" s="2028"/>
      <c r="J176" s="2028"/>
      <c r="K176" s="2028"/>
      <c r="L176" s="2028"/>
      <c r="M176" s="2028"/>
      <c r="N176" s="2028"/>
      <c r="O176" s="2031">
        <f t="shared" si="2"/>
        <v>0</v>
      </c>
      <c r="P176" s="2026">
        <v>43</v>
      </c>
    </row>
    <row r="177" spans="1:16" s="1995" customFormat="1">
      <c r="A177" s="2021">
        <v>44</v>
      </c>
      <c r="B177" s="1998" t="s">
        <v>5771</v>
      </c>
      <c r="C177" s="1998" t="s">
        <v>4408</v>
      </c>
      <c r="D177" s="1998"/>
      <c r="E177" s="1998"/>
      <c r="F177" s="1998"/>
      <c r="G177" s="2000"/>
      <c r="H177" s="2027"/>
      <c r="I177" s="2028">
        <v>3.4580000000000002</v>
      </c>
      <c r="J177" s="2028"/>
      <c r="K177" s="2028"/>
      <c r="L177" s="2028"/>
      <c r="M177" s="2028">
        <v>160.35</v>
      </c>
      <c r="N177" s="2028"/>
      <c r="O177" s="2031">
        <f t="shared" si="2"/>
        <v>160.35</v>
      </c>
      <c r="P177" s="2026">
        <v>44</v>
      </c>
    </row>
    <row r="178" spans="1:16" s="1995" customFormat="1">
      <c r="A178" s="2021">
        <v>45</v>
      </c>
      <c r="B178" s="1998"/>
      <c r="C178" s="1998"/>
      <c r="D178" s="1998"/>
      <c r="E178" s="1998"/>
      <c r="F178" s="1998"/>
      <c r="G178" s="2000"/>
      <c r="H178" s="2027"/>
      <c r="I178" s="2028"/>
      <c r="J178" s="2028"/>
      <c r="K178" s="2028"/>
      <c r="L178" s="2028"/>
      <c r="M178" s="2028"/>
      <c r="N178" s="2028"/>
      <c r="O178" s="2031">
        <f t="shared" si="2"/>
        <v>0</v>
      </c>
      <c r="P178" s="2026">
        <v>45</v>
      </c>
    </row>
    <row r="179" spans="1:16" s="1995" customFormat="1">
      <c r="A179" s="2021">
        <v>46</v>
      </c>
      <c r="B179" s="1998"/>
      <c r="C179" s="1998"/>
      <c r="D179" s="1998"/>
      <c r="E179" s="1998"/>
      <c r="F179" s="1998"/>
      <c r="G179" s="2000"/>
      <c r="H179" s="2027"/>
      <c r="I179" s="2028"/>
      <c r="J179" s="2028"/>
      <c r="K179" s="2028"/>
      <c r="L179" s="2028"/>
      <c r="M179" s="2028"/>
      <c r="N179" s="2028"/>
      <c r="O179" s="2031">
        <f t="shared" si="2"/>
        <v>0</v>
      </c>
      <c r="P179" s="2026">
        <v>46</v>
      </c>
    </row>
    <row r="180" spans="1:16" s="1995" customFormat="1">
      <c r="A180" s="2021">
        <v>47</v>
      </c>
      <c r="B180" s="1998"/>
      <c r="C180" s="1998"/>
      <c r="D180" s="1998"/>
      <c r="E180" s="1998"/>
      <c r="F180" s="1998"/>
      <c r="G180" s="2000"/>
      <c r="H180" s="2027"/>
      <c r="I180" s="2028"/>
      <c r="J180" s="2028"/>
      <c r="K180" s="2028"/>
      <c r="L180" s="2028"/>
      <c r="M180" s="2028"/>
      <c r="N180" s="2028"/>
      <c r="O180" s="2031">
        <f t="shared" si="2"/>
        <v>0</v>
      </c>
      <c r="P180" s="2026">
        <v>47</v>
      </c>
    </row>
    <row r="181" spans="1:16" s="1995" customFormat="1">
      <c r="A181" s="2021">
        <v>48</v>
      </c>
      <c r="B181" s="1998"/>
      <c r="C181" s="1998"/>
      <c r="D181" s="1998"/>
      <c r="E181" s="1998"/>
      <c r="F181" s="1998"/>
      <c r="G181" s="2000"/>
      <c r="H181" s="2027"/>
      <c r="I181" s="2028"/>
      <c r="J181" s="2028"/>
      <c r="K181" s="2028"/>
      <c r="L181" s="2028"/>
      <c r="M181" s="2028"/>
      <c r="N181" s="2028"/>
      <c r="O181" s="2031">
        <f t="shared" si="2"/>
        <v>0</v>
      </c>
      <c r="P181" s="2026">
        <v>48</v>
      </c>
    </row>
    <row r="182" spans="1:16" s="1995" customFormat="1">
      <c r="A182" s="2021">
        <v>49</v>
      </c>
      <c r="B182" s="1998"/>
      <c r="C182" s="1998"/>
      <c r="D182" s="1998"/>
      <c r="E182" s="1998"/>
      <c r="F182" s="1998"/>
      <c r="G182" s="2000"/>
      <c r="H182" s="2027"/>
      <c r="I182" s="2028"/>
      <c r="J182" s="2028"/>
      <c r="K182" s="2028"/>
      <c r="L182" s="2028"/>
      <c r="M182" s="2028"/>
      <c r="N182" s="2028"/>
      <c r="O182" s="2031">
        <f t="shared" si="2"/>
        <v>0</v>
      </c>
      <c r="P182" s="2026">
        <v>49</v>
      </c>
    </row>
    <row r="183" spans="1:16" ht="15.75" thickBot="1">
      <c r="A183" s="323">
        <v>50</v>
      </c>
      <c r="B183" s="708" t="s">
        <v>2497</v>
      </c>
      <c r="C183" s="578"/>
      <c r="D183" s="578"/>
      <c r="E183" s="578"/>
      <c r="F183" s="578"/>
      <c r="G183" s="590"/>
      <c r="H183" s="527"/>
      <c r="I183" s="589">
        <f>SUM($I$42:$I$54)+SUM($I$71:$I$119)+SUM($I$134:$I$182)+SUM($I$197:$I$245)</f>
        <v>14156921.14714</v>
      </c>
      <c r="J183" s="589">
        <f>SUM($J$42:$J$54)+SUM($J$71:$J$119)+SUM($J$134:$J$182)+SUM($J$197:$J$245)</f>
        <v>0</v>
      </c>
      <c r="K183" s="589">
        <f>SUM($K$42:$K$54)+SUM($K$71:$K$119)+SUM($K$134:$K$182)+SUM($K$197:$K$245)</f>
        <v>0</v>
      </c>
      <c r="L183" s="477">
        <f>SUM($L$42:$L$54)+SUM($L$71:$L$119)+SUM($L$134:$L$182)+SUM($L$197:$L$245)</f>
        <v>171043500.34</v>
      </c>
      <c r="M183" s="477">
        <f>SUM($M$42:$M$54)+SUM($M$71:$M$119)+SUM($M$134:$M$182)+SUM($M$197:$M$245)</f>
        <v>814568790.26732171</v>
      </c>
      <c r="N183" s="477">
        <f>SUM($N$42:$N$54)+SUM($N$71:$N$119)+SUM($N$134:$N$182)+SUM($N$197:$N$245)</f>
        <v>231031.3</v>
      </c>
      <c r="O183" s="477">
        <f>SUM($O$42:$O$54)+SUM($O$71:$O$119)+SUM($O$134:$O$182)+SUM($O$197:$O$245)</f>
        <v>985843321.30732155</v>
      </c>
      <c r="P183" s="295">
        <v>50</v>
      </c>
    </row>
    <row r="184" spans="1:16">
      <c r="A184" s="895"/>
      <c r="B184" s="895"/>
      <c r="H184" s="1043"/>
      <c r="I184" s="1043"/>
      <c r="J184" s="1043"/>
      <c r="K184" s="1043"/>
      <c r="L184" s="1044"/>
      <c r="M184" s="1044"/>
      <c r="N184" s="1044"/>
      <c r="O184" s="1044"/>
      <c r="P184" s="895"/>
    </row>
    <row r="185" spans="1:16">
      <c r="A185" s="445" t="s">
        <v>2091</v>
      </c>
      <c r="B185" s="977"/>
      <c r="C185" s="977"/>
      <c r="D185" s="977"/>
      <c r="E185" s="977"/>
      <c r="F185" s="977"/>
      <c r="G185" s="977"/>
      <c r="H185" s="445" t="s">
        <v>2091</v>
      </c>
      <c r="I185" s="977"/>
      <c r="J185" s="977"/>
      <c r="K185" s="977"/>
      <c r="L185" s="977"/>
      <c r="M185" s="1048"/>
    </row>
    <row r="186" spans="1:16">
      <c r="A186" s="68" t="s">
        <v>2096</v>
      </c>
      <c r="B186" s="68"/>
      <c r="C186" s="68"/>
      <c r="D186" s="68"/>
      <c r="E186" s="68"/>
      <c r="F186" s="68"/>
      <c r="G186" s="68"/>
      <c r="H186" s="68" t="s">
        <v>2097</v>
      </c>
      <c r="I186" s="68"/>
      <c r="J186" s="68"/>
      <c r="K186" s="68"/>
      <c r="L186" s="68"/>
      <c r="M186" s="68"/>
      <c r="N186" s="68"/>
      <c r="O186" s="68"/>
      <c r="P186" s="68"/>
    </row>
    <row r="187" spans="1:16" ht="16.5" thickBot="1">
      <c r="A187" s="1040" t="str">
        <f>'Data Sheet'!$C$25</f>
        <v xml:space="preserve"> Niagara Mohawk Power Corporation </v>
      </c>
      <c r="B187" s="977"/>
      <c r="C187" s="977"/>
      <c r="D187" s="977"/>
      <c r="E187" s="1029" t="str">
        <f>'Data Sheet'!$C$40</f>
        <v>June 1, 2015</v>
      </c>
      <c r="F187" s="977"/>
      <c r="G187" s="977" t="str">
        <f>'Data Sheet'!$C$38</f>
        <v>December 31, 2014</v>
      </c>
      <c r="H187" s="1040" t="str">
        <f>'Data Sheet'!$C$25</f>
        <v xml:space="preserve"> Niagara Mohawk Power Corporation </v>
      </c>
      <c r="I187" s="977"/>
      <c r="J187" s="977"/>
      <c r="K187" s="977"/>
      <c r="L187" s="977"/>
      <c r="M187" s="977"/>
      <c r="N187" s="1029" t="str">
        <f>'Data Sheet'!$C$40</f>
        <v>June 1, 2015</v>
      </c>
      <c r="O187" t="str">
        <f>'Data Sheet'!$C$38</f>
        <v>December 31, 2014</v>
      </c>
    </row>
    <row r="188" spans="1:16">
      <c r="A188" s="979"/>
      <c r="B188" s="980"/>
      <c r="C188" s="980"/>
      <c r="D188" s="980"/>
      <c r="E188" s="980"/>
      <c r="F188" s="980"/>
      <c r="G188" s="1030"/>
      <c r="H188" s="979"/>
      <c r="I188" s="980"/>
      <c r="J188" s="980"/>
      <c r="K188" s="980"/>
      <c r="L188" s="980"/>
      <c r="M188" s="980"/>
      <c r="N188" s="980"/>
      <c r="O188" s="980"/>
      <c r="P188" s="1030"/>
    </row>
    <row r="189" spans="1:16">
      <c r="A189" s="359" t="s">
        <v>3934</v>
      </c>
      <c r="B189" s="68"/>
      <c r="C189" s="68"/>
      <c r="D189" s="68"/>
      <c r="E189" s="68"/>
      <c r="F189" s="68"/>
      <c r="G189" s="1032"/>
      <c r="H189" s="359" t="s">
        <v>3935</v>
      </c>
      <c r="I189" s="68"/>
      <c r="J189" s="68"/>
      <c r="K189" s="68"/>
      <c r="L189" s="68"/>
      <c r="M189" s="68"/>
      <c r="N189" s="68"/>
      <c r="O189" s="68"/>
      <c r="P189" s="72"/>
    </row>
    <row r="190" spans="1:16">
      <c r="A190" s="359" t="s">
        <v>3936</v>
      </c>
      <c r="B190" s="68"/>
      <c r="C190" s="68"/>
      <c r="D190" s="68"/>
      <c r="E190" s="68"/>
      <c r="F190" s="68"/>
      <c r="G190" s="1032"/>
      <c r="H190" s="359" t="s">
        <v>3937</v>
      </c>
      <c r="I190" s="68"/>
      <c r="J190" s="68"/>
      <c r="K190" s="68"/>
      <c r="L190" s="68"/>
      <c r="M190" s="68"/>
      <c r="N190" s="68"/>
      <c r="O190" s="68"/>
      <c r="P190" s="72"/>
    </row>
    <row r="191" spans="1:16">
      <c r="A191" s="988"/>
      <c r="B191" s="989"/>
      <c r="C191" s="989"/>
      <c r="D191" s="989"/>
      <c r="E191" s="989"/>
      <c r="F191" s="989"/>
      <c r="G191" s="1049"/>
      <c r="H191" s="1033"/>
      <c r="I191" s="989"/>
      <c r="J191" s="989"/>
      <c r="K191" s="989"/>
      <c r="L191" s="989"/>
      <c r="M191" s="989"/>
      <c r="N191" s="989"/>
      <c r="O191" s="989"/>
      <c r="P191" s="1049"/>
    </row>
    <row r="192" spans="1:16">
      <c r="A192" s="388"/>
      <c r="B192" s="88"/>
      <c r="C192" s="83"/>
      <c r="D192" s="81"/>
      <c r="E192" s="81"/>
      <c r="F192" s="298" t="s">
        <v>3817</v>
      </c>
      <c r="G192" s="299"/>
      <c r="H192" s="389"/>
      <c r="I192" s="421"/>
      <c r="J192" s="248" t="s">
        <v>2075</v>
      </c>
      <c r="K192" s="588"/>
      <c r="L192" s="248" t="s">
        <v>2076</v>
      </c>
      <c r="M192" s="248"/>
      <c r="N192" s="248"/>
      <c r="O192" s="248"/>
      <c r="P192" s="299"/>
    </row>
    <row r="193" spans="1:16">
      <c r="A193" s="315"/>
      <c r="B193" s="330" t="s">
        <v>2077</v>
      </c>
      <c r="C193" s="80"/>
      <c r="D193" s="330" t="s">
        <v>2078</v>
      </c>
      <c r="E193" s="330" t="s">
        <v>3821</v>
      </c>
      <c r="F193" s="330" t="s">
        <v>3821</v>
      </c>
      <c r="G193" s="450" t="s">
        <v>3821</v>
      </c>
      <c r="H193" s="71"/>
      <c r="I193" s="80"/>
      <c r="J193" s="80" t="s">
        <v>1904</v>
      </c>
      <c r="K193" s="80"/>
      <c r="L193" s="330" t="s">
        <v>2079</v>
      </c>
      <c r="M193" s="330" t="s">
        <v>2080</v>
      </c>
      <c r="N193" s="329" t="s">
        <v>2496</v>
      </c>
      <c r="O193" s="97"/>
      <c r="P193" s="82"/>
    </row>
    <row r="194" spans="1:16">
      <c r="A194" s="315"/>
      <c r="B194" s="330" t="s">
        <v>2081</v>
      </c>
      <c r="C194" s="330" t="s">
        <v>3823</v>
      </c>
      <c r="D194" s="330" t="s">
        <v>3824</v>
      </c>
      <c r="E194" s="330" t="s">
        <v>3825</v>
      </c>
      <c r="F194" s="330" t="s">
        <v>3826</v>
      </c>
      <c r="G194" s="450" t="s">
        <v>3826</v>
      </c>
      <c r="H194" s="359" t="s">
        <v>3827</v>
      </c>
      <c r="I194" s="456"/>
      <c r="J194" s="330" t="s">
        <v>3827</v>
      </c>
      <c r="K194" s="330" t="s">
        <v>3827</v>
      </c>
      <c r="L194" s="330" t="s">
        <v>579</v>
      </c>
      <c r="M194" s="330" t="s">
        <v>579</v>
      </c>
      <c r="N194" s="329" t="s">
        <v>579</v>
      </c>
      <c r="O194" s="328" t="s">
        <v>2082</v>
      </c>
      <c r="P194" s="254"/>
    </row>
    <row r="195" spans="1:16">
      <c r="A195" s="315" t="s">
        <v>1843</v>
      </c>
      <c r="B195" s="330" t="s">
        <v>2084</v>
      </c>
      <c r="C195" s="330" t="s">
        <v>3833</v>
      </c>
      <c r="D195" s="330" t="s">
        <v>3834</v>
      </c>
      <c r="E195" s="330" t="s">
        <v>2079</v>
      </c>
      <c r="F195" s="330" t="s">
        <v>3836</v>
      </c>
      <c r="G195" s="450" t="s">
        <v>3837</v>
      </c>
      <c r="H195" s="359" t="s">
        <v>2085</v>
      </c>
      <c r="I195" s="456"/>
      <c r="J195" s="330" t="s">
        <v>2086</v>
      </c>
      <c r="K195" s="330" t="s">
        <v>2087</v>
      </c>
      <c r="L195" s="330" t="s">
        <v>3839</v>
      </c>
      <c r="M195" s="330" t="s">
        <v>3839</v>
      </c>
      <c r="N195" s="329" t="s">
        <v>3839</v>
      </c>
      <c r="O195" s="328" t="s">
        <v>2088</v>
      </c>
      <c r="P195" s="254" t="s">
        <v>1843</v>
      </c>
    </row>
    <row r="196" spans="1:16">
      <c r="A196" s="316" t="s">
        <v>1846</v>
      </c>
      <c r="B196" s="458" t="s">
        <v>3230</v>
      </c>
      <c r="C196" s="458" t="s">
        <v>3231</v>
      </c>
      <c r="D196" s="458" t="s">
        <v>3232</v>
      </c>
      <c r="E196" s="458" t="s">
        <v>3233</v>
      </c>
      <c r="F196" s="458" t="s">
        <v>2512</v>
      </c>
      <c r="G196" s="584" t="s">
        <v>2513</v>
      </c>
      <c r="H196" s="73" t="s">
        <v>2089</v>
      </c>
      <c r="I196" s="116"/>
      <c r="J196" s="116" t="s">
        <v>2090</v>
      </c>
      <c r="K196" s="458" t="s">
        <v>2516</v>
      </c>
      <c r="L196" s="458" t="s">
        <v>2517</v>
      </c>
      <c r="M196" s="458" t="s">
        <v>2518</v>
      </c>
      <c r="N196" s="707" t="s">
        <v>2519</v>
      </c>
      <c r="O196" s="377" t="s">
        <v>214</v>
      </c>
      <c r="P196" s="257" t="s">
        <v>1846</v>
      </c>
    </row>
    <row r="197" spans="1:16" s="1995" customFormat="1">
      <c r="A197" s="2021">
        <v>1</v>
      </c>
      <c r="B197" s="1998" t="s">
        <v>5772</v>
      </c>
      <c r="C197" s="1998"/>
      <c r="D197" s="1998"/>
      <c r="E197" s="1998" t="s">
        <v>1904</v>
      </c>
      <c r="F197" s="1998" t="s">
        <v>1904</v>
      </c>
      <c r="G197" s="2000" t="s">
        <v>1904</v>
      </c>
      <c r="H197" s="2027" t="s">
        <v>1904</v>
      </c>
      <c r="I197" s="2028"/>
      <c r="J197" s="2028" t="s">
        <v>1904</v>
      </c>
      <c r="K197" s="2028"/>
      <c r="L197" s="2029" t="s">
        <v>1904</v>
      </c>
      <c r="M197" s="2029" t="s">
        <v>1904</v>
      </c>
      <c r="N197" s="2029" t="s">
        <v>1904</v>
      </c>
      <c r="O197" s="2030">
        <f t="shared" ref="O197:O244" si="3">SUM(L197:N197)</f>
        <v>0</v>
      </c>
      <c r="P197" s="2026">
        <v>1</v>
      </c>
    </row>
    <row r="198" spans="1:16" s="1995" customFormat="1">
      <c r="A198" s="2021">
        <v>2</v>
      </c>
      <c r="B198" s="1998" t="s">
        <v>4510</v>
      </c>
      <c r="C198" s="1998" t="s">
        <v>4408</v>
      </c>
      <c r="D198" s="1998"/>
      <c r="E198" s="1998"/>
      <c r="F198" s="1998"/>
      <c r="G198" s="2000"/>
      <c r="H198" s="2027"/>
      <c r="I198" s="2028">
        <v>0</v>
      </c>
      <c r="J198" s="2028"/>
      <c r="K198" s="2028"/>
      <c r="L198" s="2028"/>
      <c r="M198" s="2028">
        <v>-53095.489999999991</v>
      </c>
      <c r="N198" s="2028"/>
      <c r="O198" s="2031">
        <f t="shared" si="3"/>
        <v>-53095.489999999991</v>
      </c>
      <c r="P198" s="2026">
        <v>2</v>
      </c>
    </row>
    <row r="199" spans="1:16" s="1995" customFormat="1">
      <c r="A199" s="2021">
        <v>3</v>
      </c>
      <c r="B199" s="1998" t="s">
        <v>5773</v>
      </c>
      <c r="C199" s="1998" t="s">
        <v>4408</v>
      </c>
      <c r="D199" s="1998"/>
      <c r="E199" s="1998"/>
      <c r="F199" s="1998"/>
      <c r="G199" s="2000"/>
      <c r="H199" s="2027"/>
      <c r="I199" s="2028">
        <v>498.38</v>
      </c>
      <c r="J199" s="2028"/>
      <c r="K199" s="2028"/>
      <c r="L199" s="2028"/>
      <c r="M199" s="2028">
        <v>25532.59</v>
      </c>
      <c r="N199" s="2028"/>
      <c r="O199" s="2031">
        <f t="shared" si="3"/>
        <v>25532.59</v>
      </c>
      <c r="P199" s="2026">
        <v>3</v>
      </c>
    </row>
    <row r="200" spans="1:16" s="1995" customFormat="1">
      <c r="A200" s="2021">
        <v>4</v>
      </c>
      <c r="B200" s="1998" t="s">
        <v>4512</v>
      </c>
      <c r="C200" s="1998" t="s">
        <v>4408</v>
      </c>
      <c r="D200" s="1998"/>
      <c r="E200" s="1998"/>
      <c r="F200" s="1998"/>
      <c r="G200" s="2000"/>
      <c r="H200" s="2027"/>
      <c r="I200" s="2028">
        <v>0</v>
      </c>
      <c r="J200" s="2028"/>
      <c r="K200" s="2028"/>
      <c r="L200" s="2028"/>
      <c r="M200" s="2028">
        <v>-102943.69</v>
      </c>
      <c r="N200" s="2028"/>
      <c r="O200" s="2031">
        <f t="shared" si="3"/>
        <v>-102943.69</v>
      </c>
      <c r="P200" s="2026">
        <v>4</v>
      </c>
    </row>
    <row r="201" spans="1:16" s="1995" customFormat="1">
      <c r="A201" s="2021">
        <v>5</v>
      </c>
      <c r="B201" s="1998" t="s">
        <v>5774</v>
      </c>
      <c r="C201" s="1998" t="s">
        <v>4408</v>
      </c>
      <c r="D201" s="1998"/>
      <c r="E201" s="1998"/>
      <c r="F201" s="1998"/>
      <c r="G201" s="2000"/>
      <c r="H201" s="2027"/>
      <c r="I201" s="2028">
        <v>0</v>
      </c>
      <c r="J201" s="2028"/>
      <c r="K201" s="2028"/>
      <c r="L201" s="2028"/>
      <c r="M201" s="2028">
        <v>-16927.969999999998</v>
      </c>
      <c r="N201" s="2028"/>
      <c r="O201" s="2031">
        <f t="shared" si="3"/>
        <v>-16927.969999999998</v>
      </c>
      <c r="P201" s="2026">
        <v>5</v>
      </c>
    </row>
    <row r="202" spans="1:16" s="1995" customFormat="1">
      <c r="A202" s="2021">
        <v>6</v>
      </c>
      <c r="B202" s="1998" t="s">
        <v>5775</v>
      </c>
      <c r="C202" s="1998" t="s">
        <v>4408</v>
      </c>
      <c r="D202" s="1998"/>
      <c r="E202" s="1998"/>
      <c r="F202" s="1998"/>
      <c r="G202" s="2000"/>
      <c r="H202" s="2027"/>
      <c r="I202" s="2028">
        <v>419.33100000000002</v>
      </c>
      <c r="J202" s="2028"/>
      <c r="K202" s="2028"/>
      <c r="L202" s="2028"/>
      <c r="M202" s="2028">
        <v>17075.66</v>
      </c>
      <c r="N202" s="2028"/>
      <c r="O202" s="2031">
        <f t="shared" si="3"/>
        <v>17075.66</v>
      </c>
      <c r="P202" s="2026">
        <v>6</v>
      </c>
    </row>
    <row r="203" spans="1:16" s="1995" customFormat="1">
      <c r="A203" s="2021">
        <v>7</v>
      </c>
      <c r="B203" s="1998"/>
      <c r="C203" s="1998"/>
      <c r="D203" s="1998"/>
      <c r="E203" s="1998"/>
      <c r="F203" s="1998"/>
      <c r="G203" s="2000"/>
      <c r="H203" s="2027"/>
      <c r="I203" s="2028"/>
      <c r="J203" s="2028"/>
      <c r="K203" s="2028"/>
      <c r="L203" s="2028"/>
      <c r="M203" s="2028"/>
      <c r="N203" s="2028"/>
      <c r="O203" s="2031">
        <f t="shared" si="3"/>
        <v>0</v>
      </c>
      <c r="P203" s="2026">
        <v>7</v>
      </c>
    </row>
    <row r="204" spans="1:16" s="1995" customFormat="1">
      <c r="A204" s="2021">
        <v>8</v>
      </c>
      <c r="B204" s="1998"/>
      <c r="C204" s="1998"/>
      <c r="D204" s="1998"/>
      <c r="E204" s="1998"/>
      <c r="F204" s="1998"/>
      <c r="G204" s="2000"/>
      <c r="H204" s="2027"/>
      <c r="I204" s="2028"/>
      <c r="J204" s="2028"/>
      <c r="K204" s="2028"/>
      <c r="L204" s="2028"/>
      <c r="M204" s="2028"/>
      <c r="N204" s="2028"/>
      <c r="O204" s="2031">
        <f t="shared" si="3"/>
        <v>0</v>
      </c>
      <c r="P204" s="2026">
        <v>8</v>
      </c>
    </row>
    <row r="205" spans="1:16" s="1995" customFormat="1">
      <c r="A205" s="2021">
        <v>9</v>
      </c>
      <c r="B205" s="1998"/>
      <c r="C205" s="1998"/>
      <c r="D205" s="1998"/>
      <c r="E205" s="1998"/>
      <c r="F205" s="1998"/>
      <c r="G205" s="2000"/>
      <c r="H205" s="2027"/>
      <c r="I205" s="2028"/>
      <c r="J205" s="2028"/>
      <c r="K205" s="2028"/>
      <c r="L205" s="2028"/>
      <c r="M205" s="2028"/>
      <c r="N205" s="2028"/>
      <c r="O205" s="2031">
        <f t="shared" si="3"/>
        <v>0</v>
      </c>
      <c r="P205" s="2026">
        <v>9</v>
      </c>
    </row>
    <row r="206" spans="1:16" s="1995" customFormat="1">
      <c r="A206" s="2021">
        <v>10</v>
      </c>
      <c r="B206" s="1998"/>
      <c r="C206" s="1998"/>
      <c r="D206" s="1998"/>
      <c r="E206" s="1998"/>
      <c r="F206" s="1998"/>
      <c r="G206" s="2000"/>
      <c r="H206" s="2027"/>
      <c r="I206" s="2028"/>
      <c r="J206" s="2028"/>
      <c r="K206" s="2028"/>
      <c r="L206" s="2028"/>
      <c r="M206" s="2028"/>
      <c r="N206" s="2028"/>
      <c r="O206" s="2031">
        <f t="shared" si="3"/>
        <v>0</v>
      </c>
      <c r="P206" s="2026">
        <v>10</v>
      </c>
    </row>
    <row r="207" spans="1:16" s="1995" customFormat="1">
      <c r="A207" s="2021">
        <v>11</v>
      </c>
      <c r="B207" s="1998" t="s">
        <v>5776</v>
      </c>
      <c r="C207" s="1998"/>
      <c r="D207" s="1998" t="s">
        <v>4516</v>
      </c>
      <c r="E207" s="1998"/>
      <c r="F207" s="1998"/>
      <c r="G207" s="2000"/>
      <c r="H207" s="2027"/>
      <c r="I207" s="2028">
        <v>12452426.1</v>
      </c>
      <c r="J207" s="2028"/>
      <c r="K207" s="2028"/>
      <c r="L207" s="2028">
        <v>155488269.03999999</v>
      </c>
      <c r="M207" s="2028">
        <v>750900698.6400001</v>
      </c>
      <c r="N207" s="2028"/>
      <c r="O207" s="2031">
        <f t="shared" si="3"/>
        <v>906388967.68000007</v>
      </c>
      <c r="P207" s="2026">
        <v>11</v>
      </c>
    </row>
    <row r="208" spans="1:16" s="1995" customFormat="1">
      <c r="A208" s="2021">
        <v>12</v>
      </c>
      <c r="B208" s="1998"/>
      <c r="C208" s="1998"/>
      <c r="D208" s="1998"/>
      <c r="E208" s="1998"/>
      <c r="F208" s="1998"/>
      <c r="G208" s="2000"/>
      <c r="H208" s="2027"/>
      <c r="I208" s="2028"/>
      <c r="J208" s="2028"/>
      <c r="K208" s="2028"/>
      <c r="L208" s="2028"/>
      <c r="M208" s="2028"/>
      <c r="N208" s="2028"/>
      <c r="O208" s="2031">
        <f t="shared" si="3"/>
        <v>0</v>
      </c>
      <c r="P208" s="2026">
        <v>12</v>
      </c>
    </row>
    <row r="209" spans="1:16" s="1995" customFormat="1">
      <c r="A209" s="2021">
        <v>13</v>
      </c>
      <c r="B209" s="1998" t="s">
        <v>5777</v>
      </c>
      <c r="C209" s="1998"/>
      <c r="D209" s="1998"/>
      <c r="E209" s="1998"/>
      <c r="F209" s="1998"/>
      <c r="G209" s="2000"/>
      <c r="H209" s="2027"/>
      <c r="I209" s="2028"/>
      <c r="J209" s="2028"/>
      <c r="K209" s="2028"/>
      <c r="L209" s="2028"/>
      <c r="M209" s="2028"/>
      <c r="N209" s="2028"/>
      <c r="O209" s="2031">
        <f t="shared" si="3"/>
        <v>0</v>
      </c>
      <c r="P209" s="2026">
        <v>13</v>
      </c>
    </row>
    <row r="210" spans="1:16" s="1995" customFormat="1">
      <c r="A210" s="2021">
        <v>14</v>
      </c>
      <c r="B210" s="1998" t="s">
        <v>4513</v>
      </c>
      <c r="C210" s="1998" t="s">
        <v>4408</v>
      </c>
      <c r="D210" s="1998"/>
      <c r="E210" s="1998"/>
      <c r="F210" s="1998"/>
      <c r="G210" s="2000"/>
      <c r="H210" s="2027"/>
      <c r="I210" s="2028"/>
      <c r="J210" s="2028"/>
      <c r="K210" s="2028"/>
      <c r="L210" s="2028"/>
      <c r="M210" s="2028">
        <v>-47938505.479999997</v>
      </c>
      <c r="N210" s="2028">
        <v>0</v>
      </c>
      <c r="O210" s="2031">
        <f t="shared" si="3"/>
        <v>-47938505.479999997</v>
      </c>
      <c r="P210" s="2026">
        <v>14</v>
      </c>
    </row>
    <row r="211" spans="1:16" s="1995" customFormat="1">
      <c r="A211" s="2021">
        <v>15</v>
      </c>
      <c r="B211" s="1998" t="s">
        <v>5778</v>
      </c>
      <c r="C211" s="1998" t="s">
        <v>4408</v>
      </c>
      <c r="D211" s="1998"/>
      <c r="E211" s="1998"/>
      <c r="F211" s="1998"/>
      <c r="G211" s="2000"/>
      <c r="H211" s="2027"/>
      <c r="I211" s="2028"/>
      <c r="J211" s="2028"/>
      <c r="K211" s="2028"/>
      <c r="L211" s="2028"/>
      <c r="M211" s="2028">
        <v>248579.20980000019</v>
      </c>
      <c r="N211" s="2028">
        <v>0</v>
      </c>
      <c r="O211" s="2031">
        <f>SUM(L211:N211)-0.2</f>
        <v>248579.00980000017</v>
      </c>
      <c r="P211" s="2026">
        <v>15</v>
      </c>
    </row>
    <row r="212" spans="1:16" s="1995" customFormat="1">
      <c r="A212" s="2021">
        <v>16</v>
      </c>
      <c r="B212" s="1998" t="s">
        <v>5779</v>
      </c>
      <c r="C212" s="1998" t="s">
        <v>4408</v>
      </c>
      <c r="D212" s="1998"/>
      <c r="E212" s="1998"/>
      <c r="F212" s="1998"/>
      <c r="G212" s="2000"/>
      <c r="H212" s="2027"/>
      <c r="I212" s="2028"/>
      <c r="J212" s="2028"/>
      <c r="K212" s="2028"/>
      <c r="L212" s="2028">
        <v>8140000</v>
      </c>
      <c r="M212" s="2028">
        <v>0</v>
      </c>
      <c r="N212" s="2028">
        <v>0</v>
      </c>
      <c r="O212" s="2031">
        <f t="shared" si="3"/>
        <v>8140000</v>
      </c>
      <c r="P212" s="2026">
        <v>16</v>
      </c>
    </row>
    <row r="213" spans="1:16" s="1995" customFormat="1">
      <c r="A213" s="2021">
        <v>17</v>
      </c>
      <c r="B213" s="1998" t="s">
        <v>5780</v>
      </c>
      <c r="C213" s="1998" t="s">
        <v>4408</v>
      </c>
      <c r="D213" s="1998"/>
      <c r="E213" s="1998"/>
      <c r="F213" s="1998"/>
      <c r="G213" s="2000"/>
      <c r="H213" s="2027"/>
      <c r="I213" s="2028"/>
      <c r="J213" s="2028"/>
      <c r="K213" s="2028"/>
      <c r="L213" s="2028">
        <v>1180000</v>
      </c>
      <c r="M213" s="2028">
        <v>0</v>
      </c>
      <c r="N213" s="2028">
        <v>0</v>
      </c>
      <c r="O213" s="2031">
        <f>SUM(L213:N213)-0.2</f>
        <v>1179999.8</v>
      </c>
      <c r="P213" s="2026">
        <v>17</v>
      </c>
    </row>
    <row r="214" spans="1:16" s="1995" customFormat="1">
      <c r="A214" s="2021">
        <v>18</v>
      </c>
      <c r="B214" s="1998" t="s">
        <v>5781</v>
      </c>
      <c r="C214" s="1998" t="s">
        <v>4408</v>
      </c>
      <c r="D214" s="1998"/>
      <c r="E214" s="1998"/>
      <c r="F214" s="1998"/>
      <c r="G214" s="2000"/>
      <c r="H214" s="2027"/>
      <c r="I214" s="2028"/>
      <c r="J214" s="2028"/>
      <c r="K214" s="2028"/>
      <c r="L214" s="2028">
        <v>1212000</v>
      </c>
      <c r="M214" s="2028">
        <v>0</v>
      </c>
      <c r="N214" s="2028">
        <v>0</v>
      </c>
      <c r="O214" s="2031">
        <f>SUM(L214:N214)-0.2</f>
        <v>1211999.8</v>
      </c>
      <c r="P214" s="2026">
        <v>18</v>
      </c>
    </row>
    <row r="215" spans="1:16" s="1995" customFormat="1">
      <c r="A215" s="2021">
        <v>19</v>
      </c>
      <c r="B215" s="1998" t="s">
        <v>5782</v>
      </c>
      <c r="C215" s="1998" t="s">
        <v>4408</v>
      </c>
      <c r="D215" s="1998"/>
      <c r="E215" s="1998"/>
      <c r="F215" s="1998"/>
      <c r="G215" s="2000"/>
      <c r="H215" s="2027"/>
      <c r="I215" s="2028"/>
      <c r="J215" s="2028"/>
      <c r="K215" s="2028"/>
      <c r="L215" s="2028"/>
      <c r="M215" s="2028">
        <v>0</v>
      </c>
      <c r="N215" s="2028">
        <v>46008</v>
      </c>
      <c r="O215" s="2031">
        <f t="shared" si="3"/>
        <v>46008</v>
      </c>
      <c r="P215" s="2026">
        <v>19</v>
      </c>
    </row>
    <row r="216" spans="1:16" s="1995" customFormat="1">
      <c r="A216" s="2021">
        <v>20</v>
      </c>
      <c r="B216" s="1998" t="s">
        <v>5783</v>
      </c>
      <c r="C216" s="1998" t="s">
        <v>4422</v>
      </c>
      <c r="D216" s="1998"/>
      <c r="E216" s="1998"/>
      <c r="F216" s="1998"/>
      <c r="G216" s="2000"/>
      <c r="H216" s="2027"/>
      <c r="I216" s="2028"/>
      <c r="J216" s="2028"/>
      <c r="K216" s="2028"/>
      <c r="L216" s="2028"/>
      <c r="M216" s="2028">
        <v>0</v>
      </c>
      <c r="N216" s="2028">
        <v>185023.3</v>
      </c>
      <c r="O216" s="2031">
        <f>SUM(L216:N216)</f>
        <v>185023.3</v>
      </c>
      <c r="P216" s="2026">
        <v>20</v>
      </c>
    </row>
    <row r="217" spans="1:16" s="1995" customFormat="1">
      <c r="A217" s="2021">
        <v>21</v>
      </c>
      <c r="B217" s="1998" t="s">
        <v>4514</v>
      </c>
      <c r="C217" s="1998" t="s">
        <v>4422</v>
      </c>
      <c r="D217" s="1998"/>
      <c r="E217" s="1998"/>
      <c r="F217" s="1998"/>
      <c r="G217" s="2000"/>
      <c r="H217" s="2027"/>
      <c r="I217" s="2028"/>
      <c r="J217" s="2028"/>
      <c r="K217" s="2028"/>
      <c r="L217" s="2028"/>
      <c r="M217" s="2028">
        <v>-18405904</v>
      </c>
      <c r="N217" s="2028"/>
      <c r="O217" s="2031">
        <f t="shared" si="3"/>
        <v>-18405904</v>
      </c>
      <c r="P217" s="2026">
        <v>21</v>
      </c>
    </row>
    <row r="218" spans="1:16" s="1995" customFormat="1">
      <c r="A218" s="2021">
        <v>22</v>
      </c>
      <c r="B218" s="1998"/>
      <c r="C218" s="1998"/>
      <c r="D218" s="1998"/>
      <c r="E218" s="1998"/>
      <c r="F218" s="1998"/>
      <c r="G218" s="2000"/>
      <c r="H218" s="2027"/>
      <c r="I218" s="2028"/>
      <c r="J218" s="2028"/>
      <c r="K218" s="2028"/>
      <c r="L218" s="2028"/>
      <c r="M218" s="2028"/>
      <c r="N218" s="2028"/>
      <c r="O218" s="2031">
        <f t="shared" si="3"/>
        <v>0</v>
      </c>
      <c r="P218" s="2026">
        <v>22</v>
      </c>
    </row>
    <row r="219" spans="1:16" s="1995" customFormat="1">
      <c r="A219" s="2021">
        <v>23</v>
      </c>
      <c r="B219" s="1998"/>
      <c r="C219" s="1998"/>
      <c r="D219" s="1998"/>
      <c r="E219" s="1998"/>
      <c r="F219" s="1998"/>
      <c r="G219" s="2000"/>
      <c r="H219" s="2027"/>
      <c r="I219" s="2028"/>
      <c r="J219" s="2028"/>
      <c r="K219" s="2028"/>
      <c r="L219" s="2028"/>
      <c r="M219" s="2028"/>
      <c r="N219" s="2028"/>
      <c r="O219" s="2031">
        <f t="shared" si="3"/>
        <v>0</v>
      </c>
      <c r="P219" s="2026">
        <v>23</v>
      </c>
    </row>
    <row r="220" spans="1:16" s="1995" customFormat="1">
      <c r="A220" s="2021">
        <v>24</v>
      </c>
      <c r="B220" s="1998"/>
      <c r="C220" s="1998"/>
      <c r="D220" s="1998"/>
      <c r="E220" s="1998"/>
      <c r="F220" s="1998"/>
      <c r="G220" s="2000"/>
      <c r="H220" s="2027"/>
      <c r="I220" s="2028"/>
      <c r="J220" s="2028"/>
      <c r="K220" s="2028"/>
      <c r="L220" s="2028"/>
      <c r="M220" s="2028"/>
      <c r="N220" s="2028"/>
      <c r="O220" s="2031">
        <f t="shared" si="3"/>
        <v>0</v>
      </c>
      <c r="P220" s="2026">
        <v>24</v>
      </c>
    </row>
    <row r="221" spans="1:16" s="1995" customFormat="1">
      <c r="A221" s="2021">
        <v>25</v>
      </c>
      <c r="B221" s="1998"/>
      <c r="C221" s="1998"/>
      <c r="D221" s="1998"/>
      <c r="E221" s="1998"/>
      <c r="F221" s="1998"/>
      <c r="G221" s="2000"/>
      <c r="H221" s="2027"/>
      <c r="I221" s="2028"/>
      <c r="J221" s="2028"/>
      <c r="K221" s="2028"/>
      <c r="L221" s="2028"/>
      <c r="M221" s="2028"/>
      <c r="N221" s="2028"/>
      <c r="O221" s="2031">
        <f t="shared" si="3"/>
        <v>0</v>
      </c>
      <c r="P221" s="2026">
        <v>25</v>
      </c>
    </row>
    <row r="222" spans="1:16" s="1995" customFormat="1">
      <c r="A222" s="2021">
        <v>26</v>
      </c>
      <c r="B222" s="1998"/>
      <c r="C222" s="1998"/>
      <c r="D222" s="1998"/>
      <c r="E222" s="1998"/>
      <c r="F222" s="1998"/>
      <c r="G222" s="2000"/>
      <c r="H222" s="2027"/>
      <c r="I222" s="2028"/>
      <c r="J222" s="2028"/>
      <c r="K222" s="2028"/>
      <c r="L222" s="2028"/>
      <c r="M222" s="2028"/>
      <c r="N222" s="2028"/>
      <c r="O222" s="2031">
        <f t="shared" si="3"/>
        <v>0</v>
      </c>
      <c r="P222" s="2026">
        <v>26</v>
      </c>
    </row>
    <row r="223" spans="1:16" s="1995" customFormat="1">
      <c r="A223" s="2021">
        <v>27</v>
      </c>
      <c r="B223" s="1998"/>
      <c r="C223" s="1998"/>
      <c r="D223" s="1998"/>
      <c r="E223" s="1998"/>
      <c r="F223" s="1998"/>
      <c r="G223" s="2000"/>
      <c r="H223" s="2027"/>
      <c r="I223" s="2028"/>
      <c r="J223" s="2028"/>
      <c r="K223" s="2028"/>
      <c r="L223" s="2028"/>
      <c r="M223" s="2028"/>
      <c r="N223" s="2028"/>
      <c r="O223" s="2031">
        <f t="shared" si="3"/>
        <v>0</v>
      </c>
      <c r="P223" s="2026">
        <v>27</v>
      </c>
    </row>
    <row r="224" spans="1:16" s="1995" customFormat="1">
      <c r="A224" s="2021">
        <v>28</v>
      </c>
      <c r="B224" s="1998"/>
      <c r="C224" s="1998"/>
      <c r="D224" s="1998"/>
      <c r="E224" s="1998"/>
      <c r="F224" s="1998"/>
      <c r="G224" s="2000"/>
      <c r="H224" s="2027"/>
      <c r="I224" s="2028"/>
      <c r="J224" s="2028"/>
      <c r="K224" s="2028"/>
      <c r="L224" s="2028"/>
      <c r="M224" s="2028"/>
      <c r="N224" s="2028"/>
      <c r="O224" s="2031">
        <f t="shared" si="3"/>
        <v>0</v>
      </c>
      <c r="P224" s="2026">
        <v>28</v>
      </c>
    </row>
    <row r="225" spans="1:16" s="1995" customFormat="1">
      <c r="A225" s="2021">
        <v>29</v>
      </c>
      <c r="B225" s="1998"/>
      <c r="C225" s="1998"/>
      <c r="D225" s="1998"/>
      <c r="E225" s="1998"/>
      <c r="F225" s="1998"/>
      <c r="G225" s="2000"/>
      <c r="H225" s="2027"/>
      <c r="I225" s="2028"/>
      <c r="J225" s="2028"/>
      <c r="K225" s="2028"/>
      <c r="L225" s="2028"/>
      <c r="M225" s="2028"/>
      <c r="N225" s="2028"/>
      <c r="O225" s="2031">
        <f t="shared" si="3"/>
        <v>0</v>
      </c>
      <c r="P225" s="2026">
        <v>29</v>
      </c>
    </row>
    <row r="226" spans="1:16" s="1995" customFormat="1">
      <c r="A226" s="2021">
        <v>30</v>
      </c>
      <c r="B226" s="1998"/>
      <c r="C226" s="1998"/>
      <c r="D226" s="1998"/>
      <c r="E226" s="1998"/>
      <c r="F226" s="1998"/>
      <c r="G226" s="2000"/>
      <c r="H226" s="2027"/>
      <c r="I226" s="2028"/>
      <c r="J226" s="2028"/>
      <c r="K226" s="2028"/>
      <c r="L226" s="2028"/>
      <c r="M226" s="2028"/>
      <c r="N226" s="2028"/>
      <c r="O226" s="2031">
        <f t="shared" si="3"/>
        <v>0</v>
      </c>
      <c r="P226" s="2026">
        <v>30</v>
      </c>
    </row>
    <row r="227" spans="1:16" s="1995" customFormat="1">
      <c r="A227" s="2021">
        <v>31</v>
      </c>
      <c r="B227" s="1998"/>
      <c r="C227" s="1998"/>
      <c r="D227" s="1998"/>
      <c r="E227" s="1998"/>
      <c r="F227" s="1998"/>
      <c r="G227" s="2000"/>
      <c r="H227" s="2027"/>
      <c r="I227" s="2028"/>
      <c r="J227" s="2028"/>
      <c r="K227" s="2028"/>
      <c r="L227" s="2028"/>
      <c r="M227" s="2028"/>
      <c r="N227" s="2028"/>
      <c r="O227" s="2031">
        <f t="shared" si="3"/>
        <v>0</v>
      </c>
      <c r="P227" s="2026">
        <v>31</v>
      </c>
    </row>
    <row r="228" spans="1:16" s="1995" customFormat="1">
      <c r="A228" s="2021">
        <v>32</v>
      </c>
      <c r="B228" s="1998"/>
      <c r="C228" s="1998"/>
      <c r="D228" s="1998"/>
      <c r="E228" s="1998"/>
      <c r="F228" s="1998"/>
      <c r="G228" s="2000"/>
      <c r="H228" s="2027"/>
      <c r="I228" s="2028"/>
      <c r="J228" s="2028"/>
      <c r="K228" s="2028"/>
      <c r="L228" s="2028"/>
      <c r="M228" s="2028"/>
      <c r="N228" s="2028"/>
      <c r="O228" s="2031">
        <f t="shared" si="3"/>
        <v>0</v>
      </c>
      <c r="P228" s="2026">
        <v>32</v>
      </c>
    </row>
    <row r="229" spans="1:16" s="1995" customFormat="1">
      <c r="A229" s="2021">
        <v>33</v>
      </c>
      <c r="B229" s="1998"/>
      <c r="C229" s="1998"/>
      <c r="D229" s="1998"/>
      <c r="E229" s="1998"/>
      <c r="F229" s="1998"/>
      <c r="G229" s="2000"/>
      <c r="H229" s="2027"/>
      <c r="I229" s="2028"/>
      <c r="J229" s="2028"/>
      <c r="K229" s="2028"/>
      <c r="L229" s="2028"/>
      <c r="M229" s="2028"/>
      <c r="N229" s="2028"/>
      <c r="O229" s="2031">
        <f t="shared" si="3"/>
        <v>0</v>
      </c>
      <c r="P229" s="2026">
        <v>33</v>
      </c>
    </row>
    <row r="230" spans="1:16" s="1995" customFormat="1">
      <c r="A230" s="2021">
        <v>34</v>
      </c>
      <c r="B230" s="1998"/>
      <c r="C230" s="1998"/>
      <c r="D230" s="1998"/>
      <c r="E230" s="1998"/>
      <c r="F230" s="1998"/>
      <c r="G230" s="2000"/>
      <c r="H230" s="2027"/>
      <c r="I230" s="2028"/>
      <c r="J230" s="2028"/>
      <c r="K230" s="2028"/>
      <c r="L230" s="2028"/>
      <c r="M230" s="2028"/>
      <c r="N230" s="2028"/>
      <c r="O230" s="2031">
        <f t="shared" si="3"/>
        <v>0</v>
      </c>
      <c r="P230" s="2026">
        <v>34</v>
      </c>
    </row>
    <row r="231" spans="1:16" s="1995" customFormat="1">
      <c r="A231" s="2021">
        <v>35</v>
      </c>
      <c r="B231" s="1998"/>
      <c r="C231" s="1998"/>
      <c r="D231" s="1998"/>
      <c r="E231" s="1998"/>
      <c r="F231" s="1998"/>
      <c r="G231" s="2000"/>
      <c r="H231" s="2027"/>
      <c r="I231" s="2028"/>
      <c r="J231" s="2028"/>
      <c r="K231" s="2028"/>
      <c r="L231" s="2028"/>
      <c r="M231" s="2028"/>
      <c r="N231" s="2028"/>
      <c r="O231" s="2031">
        <f t="shared" si="3"/>
        <v>0</v>
      </c>
      <c r="P231" s="2026">
        <v>35</v>
      </c>
    </row>
    <row r="232" spans="1:16" s="1995" customFormat="1">
      <c r="A232" s="2021">
        <v>36</v>
      </c>
      <c r="B232" s="1998"/>
      <c r="C232" s="1998"/>
      <c r="D232" s="1998"/>
      <c r="E232" s="1998"/>
      <c r="F232" s="1998"/>
      <c r="G232" s="2000"/>
      <c r="H232" s="2027"/>
      <c r="I232" s="2028"/>
      <c r="J232" s="2028"/>
      <c r="K232" s="2028"/>
      <c r="L232" s="2028"/>
      <c r="M232" s="2028"/>
      <c r="N232" s="2028"/>
      <c r="O232" s="2031">
        <f t="shared" si="3"/>
        <v>0</v>
      </c>
      <c r="P232" s="2026">
        <v>36</v>
      </c>
    </row>
    <row r="233" spans="1:16" s="1995" customFormat="1">
      <c r="A233" s="2021">
        <v>37</v>
      </c>
      <c r="B233" s="1998"/>
      <c r="C233" s="1998"/>
      <c r="D233" s="1998"/>
      <c r="E233" s="1998"/>
      <c r="F233" s="1998"/>
      <c r="G233" s="2000"/>
      <c r="H233" s="2027"/>
      <c r="I233" s="2028"/>
      <c r="J233" s="2028"/>
      <c r="K233" s="2028"/>
      <c r="L233" s="2028"/>
      <c r="M233" s="2028"/>
      <c r="N233" s="2028"/>
      <c r="O233" s="2031">
        <f t="shared" si="3"/>
        <v>0</v>
      </c>
      <c r="P233" s="2026">
        <v>37</v>
      </c>
    </row>
    <row r="234" spans="1:16" s="1995" customFormat="1">
      <c r="A234" s="2021">
        <v>38</v>
      </c>
      <c r="B234" s="1998"/>
      <c r="C234" s="1998"/>
      <c r="D234" s="1998"/>
      <c r="E234" s="1998"/>
      <c r="F234" s="1998"/>
      <c r="G234" s="2000"/>
      <c r="H234" s="2027"/>
      <c r="I234" s="2028"/>
      <c r="J234" s="2028"/>
      <c r="K234" s="2028"/>
      <c r="L234" s="2028"/>
      <c r="M234" s="2028"/>
      <c r="N234" s="2028"/>
      <c r="O234" s="2031">
        <f t="shared" si="3"/>
        <v>0</v>
      </c>
      <c r="P234" s="2026">
        <v>38</v>
      </c>
    </row>
    <row r="235" spans="1:16" s="1995" customFormat="1">
      <c r="A235" s="2021">
        <v>39</v>
      </c>
      <c r="B235" s="1998"/>
      <c r="C235" s="1998"/>
      <c r="D235" s="1998"/>
      <c r="E235" s="1998"/>
      <c r="F235" s="1998"/>
      <c r="G235" s="2000"/>
      <c r="H235" s="2027"/>
      <c r="I235" s="2028"/>
      <c r="J235" s="2028"/>
      <c r="K235" s="2028"/>
      <c r="L235" s="2028"/>
      <c r="M235" s="2028"/>
      <c r="N235" s="2028"/>
      <c r="O235" s="2031">
        <f t="shared" si="3"/>
        <v>0</v>
      </c>
      <c r="P235" s="2026">
        <v>39</v>
      </c>
    </row>
    <row r="236" spans="1:16" s="1995" customFormat="1">
      <c r="A236" s="2021">
        <v>40</v>
      </c>
      <c r="B236" s="1998"/>
      <c r="C236" s="1998"/>
      <c r="D236" s="1998"/>
      <c r="E236" s="1998"/>
      <c r="F236" s="1998"/>
      <c r="G236" s="2000"/>
      <c r="H236" s="2027"/>
      <c r="I236" s="2028"/>
      <c r="J236" s="2028"/>
      <c r="K236" s="2028"/>
      <c r="L236" s="2028"/>
      <c r="M236" s="2028"/>
      <c r="N236" s="2028"/>
      <c r="O236" s="2031">
        <f t="shared" si="3"/>
        <v>0</v>
      </c>
      <c r="P236" s="2026">
        <v>40</v>
      </c>
    </row>
    <row r="237" spans="1:16" s="1995" customFormat="1">
      <c r="A237" s="2021">
        <v>41</v>
      </c>
      <c r="B237" s="1998"/>
      <c r="C237" s="1998"/>
      <c r="D237" s="1998"/>
      <c r="E237" s="1998"/>
      <c r="F237" s="1998"/>
      <c r="G237" s="2000"/>
      <c r="H237" s="2027"/>
      <c r="I237" s="2028"/>
      <c r="J237" s="2028"/>
      <c r="K237" s="2028"/>
      <c r="L237" s="2028"/>
      <c r="M237" s="2028"/>
      <c r="N237" s="2028"/>
      <c r="O237" s="2031">
        <f t="shared" si="3"/>
        <v>0</v>
      </c>
      <c r="P237" s="2026">
        <v>41</v>
      </c>
    </row>
    <row r="238" spans="1:16" s="1995" customFormat="1">
      <c r="A238" s="2021">
        <v>42</v>
      </c>
      <c r="B238" s="1998"/>
      <c r="C238" s="1998"/>
      <c r="D238" s="1998"/>
      <c r="E238" s="1998"/>
      <c r="F238" s="1998"/>
      <c r="G238" s="2000"/>
      <c r="H238" s="2027"/>
      <c r="I238" s="2028"/>
      <c r="J238" s="2028"/>
      <c r="K238" s="2028"/>
      <c r="L238" s="2028"/>
      <c r="M238" s="2028"/>
      <c r="N238" s="2028"/>
      <c r="O238" s="2031">
        <f t="shared" si="3"/>
        <v>0</v>
      </c>
      <c r="P238" s="2026">
        <v>42</v>
      </c>
    </row>
    <row r="239" spans="1:16" s="1995" customFormat="1">
      <c r="A239" s="2021">
        <v>43</v>
      </c>
      <c r="B239" s="1998"/>
      <c r="C239" s="1998"/>
      <c r="D239" s="1998"/>
      <c r="E239" s="1998"/>
      <c r="F239" s="1998"/>
      <c r="G239" s="2000"/>
      <c r="H239" s="2027"/>
      <c r="I239" s="2028"/>
      <c r="J239" s="2028"/>
      <c r="K239" s="2028"/>
      <c r="L239" s="2028"/>
      <c r="M239" s="2028"/>
      <c r="N239" s="2028"/>
      <c r="O239" s="2031">
        <f t="shared" si="3"/>
        <v>0</v>
      </c>
      <c r="P239" s="2026">
        <v>43</v>
      </c>
    </row>
    <row r="240" spans="1:16" s="1995" customFormat="1">
      <c r="A240" s="2021">
        <v>44</v>
      </c>
      <c r="B240" s="1998"/>
      <c r="C240" s="1998"/>
      <c r="D240" s="1998"/>
      <c r="E240" s="1998"/>
      <c r="F240" s="1998"/>
      <c r="G240" s="2000"/>
      <c r="H240" s="2027"/>
      <c r="I240" s="2028"/>
      <c r="J240" s="2028"/>
      <c r="K240" s="2028"/>
      <c r="L240" s="2028"/>
      <c r="M240" s="2028"/>
      <c r="N240" s="2028"/>
      <c r="O240" s="2031">
        <f t="shared" si="3"/>
        <v>0</v>
      </c>
      <c r="P240" s="2026">
        <v>44</v>
      </c>
    </row>
    <row r="241" spans="1:16" s="1995" customFormat="1">
      <c r="A241" s="2021">
        <v>45</v>
      </c>
      <c r="B241" s="1998"/>
      <c r="C241" s="1998"/>
      <c r="D241" s="1998"/>
      <c r="E241" s="1998"/>
      <c r="F241" s="1998"/>
      <c r="G241" s="2000"/>
      <c r="H241" s="2027"/>
      <c r="I241" s="2028"/>
      <c r="J241" s="2028"/>
      <c r="K241" s="2028"/>
      <c r="L241" s="2028"/>
      <c r="M241" s="2028"/>
      <c r="N241" s="2028"/>
      <c r="O241" s="2031">
        <f t="shared" si="3"/>
        <v>0</v>
      </c>
      <c r="P241" s="2026">
        <v>45</v>
      </c>
    </row>
    <row r="242" spans="1:16" s="1995" customFormat="1">
      <c r="A242" s="2021">
        <v>46</v>
      </c>
      <c r="B242" s="1998"/>
      <c r="C242" s="1998"/>
      <c r="D242" s="1998"/>
      <c r="E242" s="1998"/>
      <c r="F242" s="1998"/>
      <c r="G242" s="2000"/>
      <c r="H242" s="2027"/>
      <c r="I242" s="2028"/>
      <c r="J242" s="2028"/>
      <c r="K242" s="2028"/>
      <c r="L242" s="2028"/>
      <c r="M242" s="2028"/>
      <c r="N242" s="2028"/>
      <c r="O242" s="2031">
        <f t="shared" si="3"/>
        <v>0</v>
      </c>
      <c r="P242" s="2026">
        <v>46</v>
      </c>
    </row>
    <row r="243" spans="1:16" s="1995" customFormat="1">
      <c r="A243" s="2021">
        <v>47</v>
      </c>
      <c r="B243" s="1998"/>
      <c r="C243" s="1998"/>
      <c r="D243" s="1998"/>
      <c r="E243" s="1998"/>
      <c r="F243" s="1998"/>
      <c r="G243" s="2000"/>
      <c r="H243" s="2027"/>
      <c r="I243" s="2028"/>
      <c r="J243" s="2028"/>
      <c r="K243" s="2028"/>
      <c r="L243" s="2028"/>
      <c r="M243" s="2028"/>
      <c r="N243" s="2028"/>
      <c r="O243" s="2031">
        <f t="shared" si="3"/>
        <v>0</v>
      </c>
      <c r="P243" s="2026">
        <v>47</v>
      </c>
    </row>
    <row r="244" spans="1:16" s="1995" customFormat="1">
      <c r="A244" s="2021">
        <v>48</v>
      </c>
      <c r="B244" s="1998"/>
      <c r="C244" s="1998"/>
      <c r="D244" s="1998"/>
      <c r="E244" s="1998"/>
      <c r="F244" s="1998"/>
      <c r="G244" s="2000"/>
      <c r="H244" s="2027"/>
      <c r="I244" s="2028"/>
      <c r="J244" s="2028"/>
      <c r="K244" s="2028"/>
      <c r="L244" s="2028"/>
      <c r="M244" s="2028"/>
      <c r="N244" s="2028"/>
      <c r="O244" s="2031">
        <f t="shared" si="3"/>
        <v>0</v>
      </c>
      <c r="P244" s="2026">
        <v>48</v>
      </c>
    </row>
    <row r="245" spans="1:16">
      <c r="A245" s="316">
        <v>49</v>
      </c>
      <c r="B245" s="116"/>
      <c r="C245" s="458"/>
      <c r="D245" s="458"/>
      <c r="E245" s="116"/>
      <c r="F245" s="116"/>
      <c r="G245" s="75"/>
      <c r="H245" s="530"/>
      <c r="I245" s="518"/>
      <c r="J245" s="518"/>
      <c r="K245" s="518"/>
      <c r="L245" s="518"/>
      <c r="M245" s="518"/>
      <c r="N245" s="518"/>
      <c r="O245" s="519">
        <f>SUM(L245:N245)</f>
        <v>0</v>
      </c>
      <c r="P245" s="257">
        <v>49</v>
      </c>
    </row>
    <row r="246" spans="1:16" ht="15.75" thickBot="1">
      <c r="A246" s="323">
        <v>50</v>
      </c>
      <c r="B246" s="708" t="s">
        <v>2497</v>
      </c>
      <c r="C246" s="578"/>
      <c r="D246" s="578"/>
      <c r="E246" s="578"/>
      <c r="F246" s="578"/>
      <c r="G246" s="590"/>
      <c r="H246" s="527"/>
      <c r="I246" s="589">
        <f>SUM($I$42:$I$54)+SUM($I$71:$I$119)+SUM($I$134:$I$182)+SUM($I$197:$I$245)</f>
        <v>14156921.14714</v>
      </c>
      <c r="J246" s="589">
        <f>SUM($J$42:$J$54)+SUM($J$71:$J$119)+SUM($J$134:$J$182)+SUM($J$197:$J$245)</f>
        <v>0</v>
      </c>
      <c r="K246" s="589">
        <f>SUM($K$42:$K$54)+SUM($K$71:$K$119)+SUM($K$134:$K$182)+SUM($K$197:$K$245)</f>
        <v>0</v>
      </c>
      <c r="L246" s="477">
        <f>SUM($L$42:$L$54)+SUM($L$71:$L$119)+SUM($L$134:$L$182)+SUM($L$197:$L$245)</f>
        <v>171043500.34</v>
      </c>
      <c r="M246" s="477">
        <f>SUM($M$42:$M$54)+SUM($M$71:$M$119)+SUM($M$134:$M$182)+SUM($M$197:$M$245)</f>
        <v>814568790.26732171</v>
      </c>
      <c r="N246" s="477">
        <f>SUM($N$42:$N$54)+SUM($N$71:$N$119)+SUM($N$134:$N$182)+SUM($N$197:$N$245)</f>
        <v>231031.3</v>
      </c>
      <c r="O246" s="477">
        <f>SUM($O$42:$O$54)+SUM($O$71:$O$119)+SUM($O$134:$O$182)+SUM($O$197:$O$245)</f>
        <v>985843321.30732155</v>
      </c>
      <c r="P246" s="295">
        <v>50</v>
      </c>
    </row>
    <row r="247" spans="1:16">
      <c r="A247" s="895"/>
      <c r="B247" s="895"/>
      <c r="H247" s="1043"/>
      <c r="I247" s="1043"/>
      <c r="J247" s="1043"/>
      <c r="K247" s="1043"/>
      <c r="L247" s="1044"/>
      <c r="M247" s="1044"/>
      <c r="N247" s="1044"/>
      <c r="O247" s="1044"/>
      <c r="P247" s="895"/>
    </row>
    <row r="248" spans="1:16">
      <c r="A248" s="445" t="s">
        <v>2091</v>
      </c>
      <c r="B248" s="977"/>
      <c r="C248" s="977"/>
      <c r="D248" s="977"/>
      <c r="E248" s="977"/>
      <c r="F248" s="977"/>
      <c r="G248" s="977"/>
      <c r="H248" s="445" t="s">
        <v>2091</v>
      </c>
      <c r="I248" s="977"/>
      <c r="J248" s="977"/>
      <c r="K248" s="977"/>
      <c r="L248" s="977"/>
      <c r="M248" s="1048"/>
    </row>
    <row r="249" spans="1:16">
      <c r="A249" s="68" t="s">
        <v>2098</v>
      </c>
      <c r="B249" s="68"/>
      <c r="C249" s="68"/>
      <c r="D249" s="68"/>
      <c r="E249" s="68"/>
      <c r="F249" s="68"/>
      <c r="G249" s="68"/>
      <c r="H249" s="68" t="s">
        <v>2099</v>
      </c>
      <c r="I249" s="68"/>
      <c r="J249" s="68"/>
      <c r="K249" s="68"/>
      <c r="L249" s="68"/>
      <c r="M249" s="68"/>
      <c r="N249" s="68"/>
      <c r="O249" s="68"/>
      <c r="P249" s="68"/>
    </row>
  </sheetData>
  <mergeCells count="3">
    <mergeCell ref="E3:F3"/>
    <mergeCell ref="E2:F2"/>
    <mergeCell ref="E1:F1"/>
  </mergeCells>
  <printOptions horizontalCentered="1" verticalCentered="1"/>
  <pageMargins left="0" right="0" top="0" bottom="0" header="0" footer="0"/>
  <pageSetup scale="73" fitToWidth="2" fitToHeight="4" pageOrder="overThenDown" orientation="portrait" horizontalDpi="300" verticalDpi="300" r:id="rId1"/>
  <headerFooter alignWithMargins="0"/>
  <rowBreaks count="3" manualBreakCount="3">
    <brk id="58" max="15" man="1"/>
    <brk id="123" max="16383" man="1"/>
    <brk id="186" max="16383" man="1"/>
  </rowBreaks>
  <colBreaks count="1" manualBreakCount="1">
    <brk id="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3"/>
  <dimension ref="A1:IU227"/>
  <sheetViews>
    <sheetView defaultGridColor="0" view="pageBreakPreview" topLeftCell="H21" colorId="22" zoomScale="60" zoomScaleNormal="70" workbookViewId="0">
      <selection activeCell="Q69" sqref="Q69"/>
    </sheetView>
  </sheetViews>
  <sheetFormatPr defaultColWidth="9.6640625" defaultRowHeight="15"/>
  <cols>
    <col min="1" max="1" width="6.109375" style="9" customWidth="1"/>
    <col min="2" max="2" width="36.5546875" style="9" customWidth="1"/>
    <col min="3" max="3" width="25.6640625" style="9" customWidth="1"/>
    <col min="4" max="4" width="26.33203125" style="9" customWidth="1"/>
    <col min="5" max="5" width="17.5546875" style="9" customWidth="1"/>
    <col min="6" max="7" width="6.6640625" style="9" customWidth="1"/>
    <col min="8" max="8" width="26.109375" style="9" customWidth="1"/>
    <col min="9" max="9" width="24.6640625" style="9" customWidth="1"/>
    <col min="10" max="10" width="12.6640625" style="9" customWidth="1"/>
    <col min="11" max="12" width="13.6640625" style="9" customWidth="1"/>
    <col min="13" max="13" width="4.6640625" style="9" customWidth="1"/>
    <col min="14" max="14" width="5.109375" style="9" customWidth="1"/>
    <col min="15" max="15" width="24.5546875" style="9" customWidth="1"/>
    <col min="16" max="16" width="19.6640625" style="9" customWidth="1"/>
    <col min="17" max="17" width="23" style="9" customWidth="1"/>
    <col min="18" max="18" width="24" style="9" customWidth="1"/>
    <col min="19" max="19" width="5" style="9" customWidth="1"/>
    <col min="20" max="20" width="9.6640625" style="9"/>
    <col min="21" max="21" width="11.44140625" style="9" bestFit="1" customWidth="1"/>
    <col min="22" max="16384" width="9.6640625" style="9"/>
  </cols>
  <sheetData>
    <row r="1" spans="1:255">
      <c r="A1" s="29" t="s">
        <v>5587</v>
      </c>
      <c r="B1" s="65"/>
      <c r="C1" s="246" t="s">
        <v>1433</v>
      </c>
      <c r="D1" s="678" t="s">
        <v>1917</v>
      </c>
      <c r="E1" s="454" t="s">
        <v>1918</v>
      </c>
      <c r="F1" s="29" t="s">
        <v>5587</v>
      </c>
      <c r="G1" s="65"/>
      <c r="H1" s="65"/>
      <c r="I1" s="246" t="s">
        <v>1433</v>
      </c>
      <c r="J1" s="2712" t="s">
        <v>1917</v>
      </c>
      <c r="K1" s="2713"/>
      <c r="L1" s="2712" t="s">
        <v>1918</v>
      </c>
      <c r="M1" s="2724"/>
      <c r="N1" s="29" t="s">
        <v>5587</v>
      </c>
      <c r="O1" s="65"/>
      <c r="P1" s="246" t="s">
        <v>1433</v>
      </c>
      <c r="Q1" s="678" t="s">
        <v>1917</v>
      </c>
      <c r="R1" s="678" t="s">
        <v>1918</v>
      </c>
      <c r="S1" s="66"/>
    </row>
    <row r="2" spans="1:255">
      <c r="A2" s="71" t="str">
        <f>'Data Sheet'!$C$25</f>
        <v xml:space="preserve"> Niagara Mohawk Power Corporation </v>
      </c>
      <c r="B2" s="17"/>
      <c r="C2" s="97" t="s">
        <v>5784</v>
      </c>
      <c r="D2" s="328" t="s">
        <v>1919</v>
      </c>
      <c r="E2" s="1081"/>
      <c r="F2" s="71" t="str">
        <f>'Data Sheet'!$C$25</f>
        <v xml:space="preserve"> Niagara Mohawk Power Corporation </v>
      </c>
      <c r="G2" s="17"/>
      <c r="H2" s="17"/>
      <c r="I2" s="97" t="s">
        <v>5671</v>
      </c>
      <c r="J2" s="2714" t="s">
        <v>1919</v>
      </c>
      <c r="K2" s="2685"/>
      <c r="L2" s="2714"/>
      <c r="M2" s="2688"/>
      <c r="N2" s="71" t="str">
        <f>'Data Sheet'!$C$25</f>
        <v xml:space="preserve"> Niagara Mohawk Power Corporation </v>
      </c>
      <c r="O2" s="17"/>
      <c r="P2" s="97" t="s">
        <v>5671</v>
      </c>
      <c r="Q2" s="328" t="s">
        <v>1919</v>
      </c>
      <c r="R2" s="1003"/>
      <c r="S2" s="72"/>
    </row>
    <row r="3" spans="1:255" ht="15" customHeight="1">
      <c r="A3" s="71"/>
      <c r="B3" s="17"/>
      <c r="C3" s="97" t="s">
        <v>5598</v>
      </c>
      <c r="D3" s="1052" t="str">
        <f>'Data Sheet'!$C$40</f>
        <v>June 1, 2015</v>
      </c>
      <c r="E3" s="1063" t="str">
        <f>'Data Sheet'!$C$38</f>
        <v>December 31, 2014</v>
      </c>
      <c r="F3" s="73"/>
      <c r="G3" s="76"/>
      <c r="H3" s="76"/>
      <c r="I3" s="104" t="s">
        <v>5598</v>
      </c>
      <c r="J3" s="2725" t="str">
        <f>'Data Sheet'!$C$40</f>
        <v>June 1, 2015</v>
      </c>
      <c r="K3" s="2726"/>
      <c r="L3" s="2722" t="str">
        <f>'Data Sheet'!$C$38</f>
        <v>December 31, 2014</v>
      </c>
      <c r="M3" s="2723"/>
      <c r="N3" s="73"/>
      <c r="O3" s="76"/>
      <c r="P3" s="104" t="s">
        <v>5598</v>
      </c>
      <c r="Q3" s="976" t="str">
        <f>'Data Sheet'!$C$40</f>
        <v>June 1, 2015</v>
      </c>
      <c r="R3" s="1939" t="str">
        <f>'Data Sheet'!$C$38</f>
        <v>December 31, 2014</v>
      </c>
      <c r="S3" s="75"/>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row>
    <row r="4" spans="1:255" ht="15" customHeight="1">
      <c r="A4" s="389" t="s">
        <v>2100</v>
      </c>
      <c r="B4" s="390"/>
      <c r="C4" s="390"/>
      <c r="D4" s="390"/>
      <c r="E4" s="1053"/>
      <c r="F4" s="359" t="s">
        <v>2101</v>
      </c>
      <c r="G4" s="68"/>
      <c r="H4" s="68"/>
      <c r="I4" s="68"/>
      <c r="J4" s="68"/>
      <c r="K4" s="978"/>
      <c r="L4" s="17"/>
      <c r="M4" s="69"/>
      <c r="N4" s="359" t="s">
        <v>2101</v>
      </c>
      <c r="O4" s="68"/>
      <c r="P4" s="68"/>
      <c r="Q4" s="68"/>
      <c r="R4" s="978"/>
      <c r="S4" s="72"/>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row>
    <row r="5" spans="1:255">
      <c r="A5" s="144" t="s">
        <v>2102</v>
      </c>
      <c r="B5" s="74"/>
      <c r="C5" s="74"/>
      <c r="D5" s="74"/>
      <c r="E5" s="1045"/>
      <c r="F5" s="144" t="s">
        <v>2102</v>
      </c>
      <c r="G5" s="74"/>
      <c r="H5" s="74"/>
      <c r="I5" s="74"/>
      <c r="J5" s="74"/>
      <c r="K5" s="1054"/>
      <c r="L5" s="76"/>
      <c r="M5" s="501"/>
      <c r="N5" s="144" t="s">
        <v>2102</v>
      </c>
      <c r="O5" s="74"/>
      <c r="P5" s="74"/>
      <c r="Q5" s="74"/>
      <c r="R5" s="1054"/>
      <c r="S5" s="75"/>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row>
    <row r="6" spans="1:255">
      <c r="A6" s="591" t="s">
        <v>2564</v>
      </c>
      <c r="B6" s="19" t="s">
        <v>1101</v>
      </c>
      <c r="C6" s="19"/>
      <c r="D6" s="19"/>
      <c r="E6" s="23"/>
      <c r="F6" s="22"/>
      <c r="G6" s="19" t="s">
        <v>1102</v>
      </c>
      <c r="H6" s="19"/>
      <c r="I6" s="19"/>
      <c r="J6" s="19"/>
      <c r="K6" s="19"/>
      <c r="L6" s="19"/>
      <c r="M6" s="23"/>
      <c r="N6" s="591" t="s">
        <v>2065</v>
      </c>
      <c r="O6" s="19" t="s">
        <v>1103</v>
      </c>
      <c r="P6" s="19"/>
      <c r="Q6" s="19"/>
      <c r="R6" s="19"/>
      <c r="S6" s="23"/>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row>
    <row r="7" spans="1:255">
      <c r="A7" s="22" t="s">
        <v>1904</v>
      </c>
      <c r="B7" s="19" t="s">
        <v>1104</v>
      </c>
      <c r="C7" s="19"/>
      <c r="D7" s="19"/>
      <c r="E7" s="23"/>
      <c r="F7" s="22"/>
      <c r="G7" s="19" t="s">
        <v>1105</v>
      </c>
      <c r="H7" s="19"/>
      <c r="I7" s="19"/>
      <c r="J7" s="19"/>
      <c r="K7" s="19"/>
      <c r="L7" s="19"/>
      <c r="M7" s="23"/>
      <c r="N7" s="591"/>
      <c r="O7" s="19"/>
      <c r="P7" s="19"/>
      <c r="Q7" s="19"/>
      <c r="R7" s="19"/>
      <c r="S7" s="23"/>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5">
      <c r="A8" s="591" t="s">
        <v>2481</v>
      </c>
      <c r="B8" s="19" t="s">
        <v>1182</v>
      </c>
      <c r="C8" s="19"/>
      <c r="D8" s="19"/>
      <c r="E8" s="23"/>
      <c r="F8" s="22"/>
      <c r="G8" s="19" t="s">
        <v>337</v>
      </c>
      <c r="H8" s="19"/>
      <c r="I8" s="19"/>
      <c r="J8" s="19"/>
      <c r="K8" s="19"/>
      <c r="L8" s="19"/>
      <c r="M8" s="23"/>
      <c r="N8" s="591" t="s">
        <v>2073</v>
      </c>
      <c r="O8" s="19" t="s">
        <v>1183</v>
      </c>
      <c r="P8" s="19"/>
      <c r="Q8" s="19"/>
      <c r="R8" s="19"/>
      <c r="S8" s="23"/>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5">
      <c r="A9" s="591" t="s">
        <v>2482</v>
      </c>
      <c r="B9" s="19" t="s">
        <v>1184</v>
      </c>
      <c r="C9" s="19"/>
      <c r="D9" s="19"/>
      <c r="E9" s="23"/>
      <c r="F9" s="22"/>
      <c r="G9" s="19" t="s">
        <v>1185</v>
      </c>
      <c r="H9" s="19"/>
      <c r="I9" s="19"/>
      <c r="J9" s="19"/>
      <c r="K9" s="19"/>
      <c r="L9" s="19"/>
      <c r="M9" s="23"/>
      <c r="N9" s="591"/>
      <c r="O9" s="19" t="s">
        <v>1186</v>
      </c>
      <c r="P9" s="19"/>
      <c r="Q9" s="19"/>
      <c r="R9" s="19"/>
      <c r="S9" s="23"/>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5">
      <c r="A10" s="22" t="s">
        <v>1904</v>
      </c>
      <c r="B10" s="19" t="s">
        <v>1187</v>
      </c>
      <c r="C10" s="19"/>
      <c r="D10" s="19"/>
      <c r="E10" s="23"/>
      <c r="F10" s="22" t="s">
        <v>1904</v>
      </c>
      <c r="G10" s="19" t="s">
        <v>1188</v>
      </c>
      <c r="H10" s="19"/>
      <c r="I10" s="19"/>
      <c r="J10" s="19"/>
      <c r="K10" s="19"/>
      <c r="L10" s="19"/>
      <c r="M10" s="23"/>
      <c r="N10" s="591"/>
      <c r="O10" s="19" t="s">
        <v>1189</v>
      </c>
      <c r="P10" s="19"/>
      <c r="Q10" s="19"/>
      <c r="R10" s="19"/>
      <c r="S10" s="23"/>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5">
      <c r="A11" s="22" t="s">
        <v>1904</v>
      </c>
      <c r="B11" s="19" t="s">
        <v>1190</v>
      </c>
      <c r="C11" s="19"/>
      <c r="D11" s="19"/>
      <c r="E11" s="23"/>
      <c r="F11" s="22" t="s">
        <v>1904</v>
      </c>
      <c r="G11" s="19"/>
      <c r="H11" s="19"/>
      <c r="I11" s="19"/>
      <c r="J11" s="19"/>
      <c r="K11" s="19"/>
      <c r="L11" s="19"/>
      <c r="M11" s="23"/>
      <c r="N11" s="591"/>
      <c r="O11" s="19" t="s">
        <v>1191</v>
      </c>
      <c r="P11" s="19"/>
      <c r="Q11" s="19"/>
      <c r="R11" s="19"/>
      <c r="S11" s="23"/>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5">
      <c r="A12" s="22"/>
      <c r="B12" s="19" t="s">
        <v>1192</v>
      </c>
      <c r="C12" s="19"/>
      <c r="D12" s="19"/>
      <c r="E12" s="23"/>
      <c r="F12" s="591" t="s">
        <v>3953</v>
      </c>
      <c r="G12" s="19" t="s">
        <v>1193</v>
      </c>
      <c r="H12" s="19"/>
      <c r="I12" s="19"/>
      <c r="J12" s="19"/>
      <c r="K12" s="19"/>
      <c r="L12" s="19"/>
      <c r="M12" s="23"/>
      <c r="N12" s="591"/>
      <c r="O12" s="19" t="s">
        <v>1194</v>
      </c>
      <c r="P12" s="19"/>
      <c r="Q12" s="19"/>
      <c r="R12" s="19"/>
      <c r="S12" s="23"/>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5">
      <c r="A13" s="591" t="s">
        <v>3947</v>
      </c>
      <c r="B13" s="19" t="s">
        <v>1195</v>
      </c>
      <c r="C13" s="19"/>
      <c r="D13" s="19"/>
      <c r="E13" s="23"/>
      <c r="F13" s="591"/>
      <c r="G13" s="19" t="s">
        <v>1196</v>
      </c>
      <c r="H13" s="19"/>
      <c r="I13" s="19"/>
      <c r="J13" s="19"/>
      <c r="K13" s="19"/>
      <c r="L13" s="19"/>
      <c r="M13" s="23"/>
      <c r="N13" s="591"/>
      <c r="O13" s="19" t="s">
        <v>1197</v>
      </c>
      <c r="P13" s="19"/>
      <c r="Q13" s="19"/>
      <c r="R13" s="19"/>
      <c r="S13" s="23"/>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5">
      <c r="A14" s="22"/>
      <c r="B14" s="19"/>
      <c r="C14" s="19"/>
      <c r="D14" s="19"/>
      <c r="E14" s="23"/>
      <c r="F14" s="591"/>
      <c r="G14" s="19"/>
      <c r="H14" s="19"/>
      <c r="I14" s="19"/>
      <c r="J14" s="19"/>
      <c r="K14" s="19"/>
      <c r="L14" s="19"/>
      <c r="M14" s="23"/>
      <c r="N14" s="591"/>
      <c r="O14" s="19" t="s">
        <v>1198</v>
      </c>
      <c r="P14" s="19"/>
      <c r="Q14" s="19"/>
      <c r="R14" s="19"/>
      <c r="S14" s="23"/>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5">
      <c r="A15" s="22"/>
      <c r="B15" s="19" t="s">
        <v>2724</v>
      </c>
      <c r="C15" s="19"/>
      <c r="D15" s="19"/>
      <c r="E15" s="23"/>
      <c r="F15" s="591" t="s">
        <v>730</v>
      </c>
      <c r="G15" s="19" t="s">
        <v>2725</v>
      </c>
      <c r="H15" s="19"/>
      <c r="I15" s="19"/>
      <c r="J15" s="19"/>
      <c r="K15" s="19"/>
      <c r="L15" s="19"/>
      <c r="M15" s="23"/>
      <c r="N15" s="591"/>
      <c r="O15" s="19"/>
      <c r="P15" s="19"/>
      <c r="Q15" s="19"/>
      <c r="R15" s="19"/>
      <c r="S15" s="23"/>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5">
      <c r="A16" s="22" t="s">
        <v>1904</v>
      </c>
      <c r="B16" s="19" t="s">
        <v>2726</v>
      </c>
      <c r="C16" s="19"/>
      <c r="D16" s="19"/>
      <c r="E16" s="23"/>
      <c r="F16" s="591"/>
      <c r="G16" s="19" t="s">
        <v>2727</v>
      </c>
      <c r="H16" s="19"/>
      <c r="I16" s="19"/>
      <c r="J16" s="19"/>
      <c r="K16" s="19"/>
      <c r="L16" s="19"/>
      <c r="M16" s="23"/>
      <c r="N16" s="591" t="s">
        <v>2728</v>
      </c>
      <c r="O16" s="19" t="s">
        <v>2729</v>
      </c>
      <c r="P16" s="19"/>
      <c r="Q16" s="19"/>
      <c r="R16" s="19"/>
      <c r="S16" s="23"/>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c r="A17" s="22" t="s">
        <v>1904</v>
      </c>
      <c r="B17" s="19" t="s">
        <v>1112</v>
      </c>
      <c r="C17" s="19"/>
      <c r="D17" s="19"/>
      <c r="E17" s="23"/>
      <c r="F17" s="591"/>
      <c r="G17" s="19" t="s">
        <v>1113</v>
      </c>
      <c r="H17" s="19"/>
      <c r="I17" s="19"/>
      <c r="J17" s="19"/>
      <c r="K17" s="19"/>
      <c r="L17" s="19"/>
      <c r="M17" s="23"/>
      <c r="N17" s="591"/>
      <c r="O17" s="19" t="s">
        <v>1114</v>
      </c>
      <c r="P17" s="19"/>
      <c r="Q17" s="19"/>
      <c r="R17" s="19"/>
      <c r="S17" s="23"/>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c r="A18" s="22" t="s">
        <v>1904</v>
      </c>
      <c r="B18" s="19" t="s">
        <v>1115</v>
      </c>
      <c r="C18" s="19"/>
      <c r="D18" s="19"/>
      <c r="E18" s="23"/>
      <c r="F18" s="591" t="s">
        <v>1904</v>
      </c>
      <c r="G18" s="19" t="s">
        <v>1116</v>
      </c>
      <c r="H18" s="19"/>
      <c r="I18" s="19"/>
      <c r="J18" s="19"/>
      <c r="K18" s="19"/>
      <c r="L18" s="19"/>
      <c r="M18" s="23"/>
      <c r="N18" s="591"/>
      <c r="O18" s="19"/>
      <c r="P18" s="19"/>
      <c r="Q18" s="19"/>
      <c r="R18" s="19"/>
      <c r="S18" s="23"/>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c r="A19" s="22" t="s">
        <v>1155</v>
      </c>
      <c r="B19" s="19"/>
      <c r="C19" s="19"/>
      <c r="D19" s="19"/>
      <c r="E19" s="23"/>
      <c r="F19" s="591"/>
      <c r="G19" s="19"/>
      <c r="H19" s="19"/>
      <c r="I19" s="19"/>
      <c r="J19" s="19"/>
      <c r="K19" s="19"/>
      <c r="L19" s="19"/>
      <c r="M19" s="23"/>
      <c r="N19" s="591" t="s">
        <v>1117</v>
      </c>
      <c r="O19" s="19" t="s">
        <v>1118</v>
      </c>
      <c r="P19" s="19"/>
      <c r="Q19" s="19"/>
      <c r="R19" s="19"/>
      <c r="S19" s="23"/>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c r="A20" s="22" t="s">
        <v>1904</v>
      </c>
      <c r="B20" s="19" t="s">
        <v>1119</v>
      </c>
      <c r="C20" s="19"/>
      <c r="D20" s="19"/>
      <c r="E20" s="23"/>
      <c r="F20" s="591" t="s">
        <v>736</v>
      </c>
      <c r="G20" s="19" t="s">
        <v>1120</v>
      </c>
      <c r="H20" s="19"/>
      <c r="I20" s="19"/>
      <c r="J20" s="19"/>
      <c r="K20" s="19"/>
      <c r="L20" s="19"/>
      <c r="M20" s="23"/>
      <c r="N20" s="591"/>
      <c r="O20" s="19"/>
      <c r="P20" s="19"/>
      <c r="Q20" s="19"/>
      <c r="R20" s="19"/>
      <c r="S20" s="23"/>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c r="A21" s="22" t="s">
        <v>1904</v>
      </c>
      <c r="B21" s="19" t="s">
        <v>1482</v>
      </c>
      <c r="C21" s="19"/>
      <c r="D21" s="19"/>
      <c r="E21" s="23"/>
      <c r="F21" s="22" t="s">
        <v>1904</v>
      </c>
      <c r="G21" s="19" t="s">
        <v>1483</v>
      </c>
      <c r="H21" s="19"/>
      <c r="I21" s="19"/>
      <c r="J21" s="19"/>
      <c r="K21" s="19"/>
      <c r="L21" s="19"/>
      <c r="M21" s="23"/>
      <c r="N21" s="591"/>
      <c r="O21" s="19"/>
      <c r="P21" s="19"/>
      <c r="Q21" s="19"/>
      <c r="R21" s="19"/>
      <c r="S21" s="23"/>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c r="A22" s="22"/>
      <c r="B22" s="19"/>
      <c r="C22" s="19"/>
      <c r="D22" s="19"/>
      <c r="E22" s="23"/>
      <c r="F22" s="22"/>
      <c r="G22" s="19"/>
      <c r="H22" s="19"/>
      <c r="I22" s="19"/>
      <c r="J22" s="19"/>
      <c r="K22" s="19"/>
      <c r="L22" s="569"/>
      <c r="M22" s="23"/>
      <c r="N22" s="22"/>
      <c r="O22" s="19"/>
      <c r="P22" s="19"/>
      <c r="Q22" s="19"/>
      <c r="R22" s="19"/>
      <c r="S22" s="570"/>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c r="A23" s="592" t="s">
        <v>1904</v>
      </c>
      <c r="B23" s="593" t="s">
        <v>1484</v>
      </c>
      <c r="C23" s="593" t="s">
        <v>1485</v>
      </c>
      <c r="D23" s="594" t="s">
        <v>1486</v>
      </c>
      <c r="E23" s="595" t="s">
        <v>1904</v>
      </c>
      <c r="F23" s="596" t="s">
        <v>2078</v>
      </c>
      <c r="G23" s="594"/>
      <c r="H23" s="593"/>
      <c r="I23" s="593"/>
      <c r="J23" s="593" t="s">
        <v>1487</v>
      </c>
      <c r="K23" s="597" t="s">
        <v>1488</v>
      </c>
      <c r="L23" s="598"/>
      <c r="M23" s="595"/>
      <c r="N23" s="599" t="s">
        <v>1489</v>
      </c>
      <c r="O23" s="600"/>
      <c r="P23" s="600"/>
      <c r="Q23" s="600"/>
      <c r="R23" s="600"/>
      <c r="S23" s="60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c r="A24" s="602"/>
      <c r="B24" s="603" t="s">
        <v>1490</v>
      </c>
      <c r="C24" s="603" t="s">
        <v>1490</v>
      </c>
      <c r="D24" s="603" t="s">
        <v>1490</v>
      </c>
      <c r="E24" s="605" t="s">
        <v>3823</v>
      </c>
      <c r="F24" s="604" t="s">
        <v>3824</v>
      </c>
      <c r="G24" s="598"/>
      <c r="H24" s="603" t="s">
        <v>1491</v>
      </c>
      <c r="I24" s="603" t="s">
        <v>1492</v>
      </c>
      <c r="J24" s="603" t="s">
        <v>2079</v>
      </c>
      <c r="K24" s="593" t="s">
        <v>3827</v>
      </c>
      <c r="L24" s="593" t="s">
        <v>3827</v>
      </c>
      <c r="M24" s="605" t="s">
        <v>1843</v>
      </c>
      <c r="N24" s="604" t="s">
        <v>3828</v>
      </c>
      <c r="O24" s="598"/>
      <c r="P24" s="603" t="s">
        <v>3829</v>
      </c>
      <c r="Q24" s="603" t="s">
        <v>3830</v>
      </c>
      <c r="R24" s="603" t="s">
        <v>1493</v>
      </c>
      <c r="S24" s="605" t="s">
        <v>1843</v>
      </c>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row>
    <row r="25" spans="1:255">
      <c r="A25" s="626" t="s">
        <v>1843</v>
      </c>
      <c r="B25" s="603" t="s">
        <v>1494</v>
      </c>
      <c r="C25" s="603" t="s">
        <v>1494</v>
      </c>
      <c r="D25" s="603" t="s">
        <v>1494</v>
      </c>
      <c r="E25" s="605" t="s">
        <v>3833</v>
      </c>
      <c r="F25" s="604" t="s">
        <v>3834</v>
      </c>
      <c r="G25" s="598"/>
      <c r="H25" s="603" t="s">
        <v>1495</v>
      </c>
      <c r="I25" s="603" t="s">
        <v>1495</v>
      </c>
      <c r="J25" s="603" t="s">
        <v>1496</v>
      </c>
      <c r="K25" s="603" t="s">
        <v>1497</v>
      </c>
      <c r="L25" s="603" t="s">
        <v>2087</v>
      </c>
      <c r="M25" s="605" t="s">
        <v>1846</v>
      </c>
      <c r="N25" s="604" t="s">
        <v>3839</v>
      </c>
      <c r="O25" s="598"/>
      <c r="P25" s="603" t="s">
        <v>3839</v>
      </c>
      <c r="Q25" s="603" t="s">
        <v>3839</v>
      </c>
      <c r="R25" s="603" t="s">
        <v>1498</v>
      </c>
      <c r="S25" s="605" t="s">
        <v>1846</v>
      </c>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row>
    <row r="26" spans="1:255">
      <c r="A26" s="628" t="s">
        <v>1846</v>
      </c>
      <c r="B26" s="606" t="s">
        <v>3230</v>
      </c>
      <c r="C26" s="606" t="s">
        <v>3231</v>
      </c>
      <c r="D26" s="606" t="s">
        <v>3232</v>
      </c>
      <c r="E26" s="610" t="s">
        <v>3233</v>
      </c>
      <c r="F26" s="608" t="s">
        <v>2512</v>
      </c>
      <c r="G26" s="609"/>
      <c r="H26" s="606" t="s">
        <v>2513</v>
      </c>
      <c r="I26" s="606" t="s">
        <v>2514</v>
      </c>
      <c r="J26" s="606" t="s">
        <v>2515</v>
      </c>
      <c r="K26" s="606" t="s">
        <v>2516</v>
      </c>
      <c r="L26" s="606" t="s">
        <v>2517</v>
      </c>
      <c r="M26" s="610"/>
      <c r="N26" s="608" t="s">
        <v>2518</v>
      </c>
      <c r="O26" s="609"/>
      <c r="P26" s="606" t="s">
        <v>2519</v>
      </c>
      <c r="Q26" s="606" t="s">
        <v>214</v>
      </c>
      <c r="R26" s="606" t="s">
        <v>215</v>
      </c>
      <c r="S26" s="610"/>
      <c r="T26" s="17"/>
      <c r="U26" s="17" t="s">
        <v>1904</v>
      </c>
      <c r="V26" s="17"/>
      <c r="W26" s="17" t="s">
        <v>1904</v>
      </c>
      <c r="X26" s="17"/>
      <c r="Y26" s="17" t="s">
        <v>1904</v>
      </c>
      <c r="Z26" s="17"/>
      <c r="AA26" s="17" t="s">
        <v>1904</v>
      </c>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row>
    <row r="27" spans="1:255">
      <c r="A27" s="316" t="s">
        <v>1499</v>
      </c>
      <c r="B27" s="116" t="s">
        <v>4517</v>
      </c>
      <c r="C27" s="116" t="s">
        <v>4518</v>
      </c>
      <c r="D27" s="116" t="s">
        <v>4527</v>
      </c>
      <c r="E27" s="1662" t="s">
        <v>4408</v>
      </c>
      <c r="F27" s="73" t="s">
        <v>4535</v>
      </c>
      <c r="G27" s="116"/>
      <c r="H27" s="116" t="s">
        <v>4340</v>
      </c>
      <c r="I27" s="116" t="s">
        <v>4543</v>
      </c>
      <c r="J27" s="116"/>
      <c r="K27" s="518">
        <v>658974</v>
      </c>
      <c r="L27" s="518">
        <f>+K27</f>
        <v>658974</v>
      </c>
      <c r="M27" s="584" t="s">
        <v>1499</v>
      </c>
      <c r="N27" s="73"/>
      <c r="O27" s="372"/>
      <c r="P27" s="372"/>
      <c r="Q27" s="372">
        <v>3998158</v>
      </c>
      <c r="R27" s="372">
        <v>3998158</v>
      </c>
      <c r="S27" s="584" t="s">
        <v>1499</v>
      </c>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row>
    <row r="28" spans="1:255">
      <c r="A28" s="316" t="s">
        <v>1500</v>
      </c>
      <c r="B28" s="116" t="s">
        <v>4518</v>
      </c>
      <c r="C28" s="116" t="s">
        <v>4518</v>
      </c>
      <c r="D28" s="116" t="s">
        <v>4528</v>
      </c>
      <c r="E28" s="1662" t="s">
        <v>4531</v>
      </c>
      <c r="F28" s="73">
        <v>136</v>
      </c>
      <c r="G28" s="116"/>
      <c r="H28" s="116" t="s">
        <v>4340</v>
      </c>
      <c r="I28" s="116" t="s">
        <v>4544</v>
      </c>
      <c r="J28" s="116">
        <v>1</v>
      </c>
      <c r="K28" s="518"/>
      <c r="L28" s="518"/>
      <c r="M28" s="584" t="s">
        <v>1500</v>
      </c>
      <c r="N28" s="73"/>
      <c r="O28" s="518">
        <v>10640</v>
      </c>
      <c r="P28" s="518"/>
      <c r="Q28" s="518"/>
      <c r="R28" s="518">
        <v>10640</v>
      </c>
      <c r="S28" s="584" t="s">
        <v>1500</v>
      </c>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row>
    <row r="29" spans="1:255">
      <c r="A29" s="316" t="s">
        <v>1501</v>
      </c>
      <c r="B29" s="116" t="s">
        <v>4518</v>
      </c>
      <c r="C29" s="116" t="s">
        <v>4518</v>
      </c>
      <c r="D29" s="116" t="s">
        <v>4527</v>
      </c>
      <c r="E29" s="1662" t="s">
        <v>4531</v>
      </c>
      <c r="F29" s="73">
        <v>18</v>
      </c>
      <c r="G29" s="116"/>
      <c r="H29" s="116" t="s">
        <v>4340</v>
      </c>
      <c r="I29" s="116" t="s">
        <v>4543</v>
      </c>
      <c r="J29" s="116">
        <v>8</v>
      </c>
      <c r="K29" s="518"/>
      <c r="L29" s="518"/>
      <c r="M29" s="584" t="s">
        <v>1501</v>
      </c>
      <c r="N29" s="73"/>
      <c r="O29" s="518"/>
      <c r="P29" s="518"/>
      <c r="Q29" s="518">
        <v>20029</v>
      </c>
      <c r="R29" s="518">
        <v>20029</v>
      </c>
      <c r="S29" s="584" t="s">
        <v>1501</v>
      </c>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row>
    <row r="30" spans="1:255">
      <c r="A30" s="316" t="s">
        <v>1502</v>
      </c>
      <c r="B30" s="116" t="s">
        <v>4518</v>
      </c>
      <c r="C30" s="116" t="s">
        <v>4518</v>
      </c>
      <c r="D30" s="116" t="s">
        <v>4529</v>
      </c>
      <c r="E30" s="1662" t="s">
        <v>4408</v>
      </c>
      <c r="F30" s="73">
        <v>180</v>
      </c>
      <c r="G30" s="116"/>
      <c r="H30" s="116" t="s">
        <v>4340</v>
      </c>
      <c r="I30" s="116" t="s">
        <v>4545</v>
      </c>
      <c r="J30" s="116"/>
      <c r="K30" s="518"/>
      <c r="L30" s="518"/>
      <c r="M30" s="584" t="s">
        <v>1502</v>
      </c>
      <c r="N30" s="73"/>
      <c r="O30" s="518"/>
      <c r="P30" s="518"/>
      <c r="Q30" s="518"/>
      <c r="R30" s="518"/>
      <c r="S30" s="584" t="s">
        <v>1502</v>
      </c>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row>
    <row r="31" spans="1:255">
      <c r="A31" s="316" t="s">
        <v>1503</v>
      </c>
      <c r="B31" s="116" t="s">
        <v>4398</v>
      </c>
      <c r="C31" s="116" t="s">
        <v>4398</v>
      </c>
      <c r="D31" s="116" t="s">
        <v>4398</v>
      </c>
      <c r="E31" s="1662" t="s">
        <v>4531</v>
      </c>
      <c r="F31" s="73">
        <v>141</v>
      </c>
      <c r="G31" s="116"/>
      <c r="H31" s="116" t="s">
        <v>4536</v>
      </c>
      <c r="I31" s="116" t="s">
        <v>4546</v>
      </c>
      <c r="J31" s="116">
        <v>103</v>
      </c>
      <c r="K31" s="518"/>
      <c r="L31" s="518"/>
      <c r="M31" s="584" t="s">
        <v>1503</v>
      </c>
      <c r="N31" s="73"/>
      <c r="O31" s="518">
        <v>2175360</v>
      </c>
      <c r="P31" s="518"/>
      <c r="Q31" s="518"/>
      <c r="R31" s="518">
        <v>2175360</v>
      </c>
      <c r="S31" s="584" t="s">
        <v>1503</v>
      </c>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row>
    <row r="32" spans="1:255">
      <c r="A32" s="316" t="s">
        <v>1504</v>
      </c>
      <c r="B32" s="116" t="s">
        <v>4398</v>
      </c>
      <c r="C32" s="116" t="s">
        <v>4398</v>
      </c>
      <c r="D32" s="116" t="s">
        <v>4398</v>
      </c>
      <c r="E32" s="1662" t="s">
        <v>4408</v>
      </c>
      <c r="F32" s="73">
        <v>55</v>
      </c>
      <c r="G32" s="116"/>
      <c r="H32" s="116" t="s">
        <v>4537</v>
      </c>
      <c r="I32" s="116" t="s">
        <v>4537</v>
      </c>
      <c r="J32" s="116"/>
      <c r="K32" s="518"/>
      <c r="L32" s="518"/>
      <c r="M32" s="584" t="s">
        <v>1504</v>
      </c>
      <c r="N32" s="73"/>
      <c r="O32" s="518"/>
      <c r="P32" s="518"/>
      <c r="Q32" s="518">
        <v>195300</v>
      </c>
      <c r="R32" s="518">
        <v>195300</v>
      </c>
      <c r="S32" s="584" t="s">
        <v>1504</v>
      </c>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row>
    <row r="33" spans="1:255">
      <c r="A33" s="316" t="s">
        <v>1505</v>
      </c>
      <c r="B33" s="116" t="s">
        <v>4523</v>
      </c>
      <c r="C33" s="116" t="s">
        <v>4518</v>
      </c>
      <c r="D33" s="116" t="s">
        <v>4523</v>
      </c>
      <c r="E33" s="1662" t="s">
        <v>4531</v>
      </c>
      <c r="F33" s="73">
        <v>142</v>
      </c>
      <c r="G33" s="116"/>
      <c r="H33" s="116" t="s">
        <v>4538</v>
      </c>
      <c r="I33" s="116" t="s">
        <v>4529</v>
      </c>
      <c r="J33" s="116">
        <v>124</v>
      </c>
      <c r="K33" s="518"/>
      <c r="L33" s="518"/>
      <c r="M33" s="584" t="s">
        <v>1505</v>
      </c>
      <c r="N33" s="73"/>
      <c r="O33" s="518">
        <v>2999040</v>
      </c>
      <c r="P33" s="518"/>
      <c r="Q33" s="518"/>
      <c r="R33" s="518">
        <v>2999040</v>
      </c>
      <c r="S33" s="584" t="s">
        <v>1505</v>
      </c>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row>
    <row r="34" spans="1:255">
      <c r="A34" s="316" t="s">
        <v>1506</v>
      </c>
      <c r="B34" s="116" t="s">
        <v>4523</v>
      </c>
      <c r="C34" s="116" t="s">
        <v>4523</v>
      </c>
      <c r="D34" s="116" t="s">
        <v>4523</v>
      </c>
      <c r="E34" s="1662" t="s">
        <v>4531</v>
      </c>
      <c r="F34" s="73">
        <v>142</v>
      </c>
      <c r="G34" s="116"/>
      <c r="H34" s="116" t="s">
        <v>4536</v>
      </c>
      <c r="I34" s="116" t="s">
        <v>4529</v>
      </c>
      <c r="J34" s="116">
        <v>206</v>
      </c>
      <c r="K34" s="518"/>
      <c r="L34" s="518"/>
      <c r="M34" s="584" t="s">
        <v>1506</v>
      </c>
      <c r="N34" s="73"/>
      <c r="O34" s="518">
        <v>4350720</v>
      </c>
      <c r="P34" s="518"/>
      <c r="Q34" s="518"/>
      <c r="R34" s="518">
        <v>4350720</v>
      </c>
      <c r="S34" s="584" t="s">
        <v>1506</v>
      </c>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c r="A35" s="316" t="s">
        <v>1507</v>
      </c>
      <c r="B35" s="116" t="s">
        <v>4519</v>
      </c>
      <c r="C35" s="116" t="s">
        <v>4402</v>
      </c>
      <c r="D35" s="116" t="s">
        <v>4402</v>
      </c>
      <c r="E35" s="1662" t="s">
        <v>4531</v>
      </c>
      <c r="F35" s="73">
        <v>165</v>
      </c>
      <c r="G35" s="116"/>
      <c r="H35" s="116" t="s">
        <v>4340</v>
      </c>
      <c r="I35" s="116" t="s">
        <v>4340</v>
      </c>
      <c r="J35" s="116">
        <v>464</v>
      </c>
      <c r="K35" s="518"/>
      <c r="L35" s="518"/>
      <c r="M35" s="584" t="s">
        <v>1507</v>
      </c>
      <c r="N35" s="73"/>
      <c r="O35" s="518">
        <v>9354240</v>
      </c>
      <c r="P35" s="518"/>
      <c r="Q35" s="518"/>
      <c r="R35" s="518">
        <v>9354240</v>
      </c>
      <c r="S35" s="584" t="s">
        <v>1507</v>
      </c>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c r="A36" s="316" t="s">
        <v>1860</v>
      </c>
      <c r="B36" s="116" t="s">
        <v>4524</v>
      </c>
      <c r="C36" s="116" t="s">
        <v>4520</v>
      </c>
      <c r="D36" s="116" t="s">
        <v>4520</v>
      </c>
      <c r="E36" s="1662" t="s">
        <v>4531</v>
      </c>
      <c r="F36" s="73">
        <v>174</v>
      </c>
      <c r="G36" s="116"/>
      <c r="H36" s="116" t="s">
        <v>4539</v>
      </c>
      <c r="I36" s="116" t="s">
        <v>4547</v>
      </c>
      <c r="J36" s="116"/>
      <c r="K36" s="518">
        <v>12172</v>
      </c>
      <c r="L36" s="518">
        <f>+K36</f>
        <v>12172</v>
      </c>
      <c r="M36" s="584" t="s">
        <v>1860</v>
      </c>
      <c r="N36" s="73"/>
      <c r="O36" s="518"/>
      <c r="P36" s="518"/>
      <c r="Q36" s="518">
        <v>77693</v>
      </c>
      <c r="R36" s="518">
        <v>77693</v>
      </c>
      <c r="S36" s="584" t="s">
        <v>1860</v>
      </c>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c r="A37" s="316" t="s">
        <v>1861</v>
      </c>
      <c r="B37" s="116" t="s">
        <v>4525</v>
      </c>
      <c r="C37" s="116" t="s">
        <v>4525</v>
      </c>
      <c r="D37" s="116" t="s">
        <v>4529</v>
      </c>
      <c r="E37" s="1662" t="s">
        <v>4531</v>
      </c>
      <c r="F37" s="73">
        <v>171</v>
      </c>
      <c r="G37" s="116"/>
      <c r="H37" s="116" t="s">
        <v>4540</v>
      </c>
      <c r="I37" s="116" t="s">
        <v>4529</v>
      </c>
      <c r="J37" s="116">
        <v>270</v>
      </c>
      <c r="K37" s="518"/>
      <c r="L37" s="518"/>
      <c r="M37" s="584" t="s">
        <v>1861</v>
      </c>
      <c r="N37" s="73"/>
      <c r="O37" s="518">
        <v>3801600</v>
      </c>
      <c r="P37" s="518"/>
      <c r="Q37" s="518"/>
      <c r="R37" s="518">
        <v>3801600</v>
      </c>
      <c r="S37" s="584" t="s">
        <v>1861</v>
      </c>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c r="A38" s="316" t="s">
        <v>1862</v>
      </c>
      <c r="B38" s="116" t="s">
        <v>4521</v>
      </c>
      <c r="C38" s="116" t="s">
        <v>4521</v>
      </c>
      <c r="D38" s="116" t="s">
        <v>4529</v>
      </c>
      <c r="E38" s="1662" t="s">
        <v>4531</v>
      </c>
      <c r="F38" s="73">
        <v>178</v>
      </c>
      <c r="G38" s="116"/>
      <c r="H38" s="116" t="s">
        <v>4541</v>
      </c>
      <c r="I38" s="116" t="s">
        <v>4529</v>
      </c>
      <c r="J38" s="116">
        <v>853</v>
      </c>
      <c r="K38" s="518"/>
      <c r="L38" s="518"/>
      <c r="M38" s="584" t="s">
        <v>1862</v>
      </c>
      <c r="N38" s="73"/>
      <c r="O38" s="518">
        <v>15713397</v>
      </c>
      <c r="P38" s="518"/>
      <c r="Q38" s="518"/>
      <c r="R38" s="518">
        <v>15713397</v>
      </c>
      <c r="S38" s="584" t="s">
        <v>1862</v>
      </c>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c r="A39" s="316" t="s">
        <v>1863</v>
      </c>
      <c r="B39" s="116" t="s">
        <v>4522</v>
      </c>
      <c r="C39" s="116" t="s">
        <v>4522</v>
      </c>
      <c r="D39" s="116" t="s">
        <v>4529</v>
      </c>
      <c r="E39" s="1662" t="s">
        <v>4531</v>
      </c>
      <c r="F39" s="73">
        <v>175</v>
      </c>
      <c r="G39" s="116"/>
      <c r="H39" s="116" t="s">
        <v>4542</v>
      </c>
      <c r="I39" s="116" t="s">
        <v>4529</v>
      </c>
      <c r="J39" s="116">
        <v>129</v>
      </c>
      <c r="K39" s="518"/>
      <c r="L39" s="518"/>
      <c r="M39" s="584" t="s">
        <v>1863</v>
      </c>
      <c r="N39" s="73"/>
      <c r="O39" s="518">
        <v>2724480</v>
      </c>
      <c r="P39" s="518"/>
      <c r="Q39" s="518"/>
      <c r="R39" s="518">
        <v>2724480</v>
      </c>
      <c r="S39" s="584" t="s">
        <v>1863</v>
      </c>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c r="A40" s="316" t="s">
        <v>1864</v>
      </c>
      <c r="B40" s="116" t="s">
        <v>4526</v>
      </c>
      <c r="C40" s="116" t="s">
        <v>4340</v>
      </c>
      <c r="D40" s="116" t="s">
        <v>4530</v>
      </c>
      <c r="E40" s="1662" t="s">
        <v>4408</v>
      </c>
      <c r="F40" s="73" t="s">
        <v>4340</v>
      </c>
      <c r="G40" s="116"/>
      <c r="H40" s="116" t="s">
        <v>4340</v>
      </c>
      <c r="I40" s="116" t="s">
        <v>4340</v>
      </c>
      <c r="J40" s="116"/>
      <c r="K40" s="518"/>
      <c r="L40" s="518"/>
      <c r="M40" s="584" t="s">
        <v>1864</v>
      </c>
      <c r="N40" s="73"/>
      <c r="O40" s="518"/>
      <c r="P40" s="518"/>
      <c r="Q40" s="518"/>
      <c r="R40" s="518"/>
      <c r="S40" s="584" t="s">
        <v>1864</v>
      </c>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c r="A41" s="316" t="s">
        <v>1865</v>
      </c>
      <c r="B41" s="116" t="s">
        <v>4532</v>
      </c>
      <c r="C41" s="116" t="s">
        <v>4340</v>
      </c>
      <c r="D41" s="116" t="s">
        <v>4340</v>
      </c>
      <c r="E41" s="1662" t="s">
        <v>4531</v>
      </c>
      <c r="F41" s="73">
        <v>178</v>
      </c>
      <c r="G41" s="116"/>
      <c r="H41" s="116" t="s">
        <v>4340</v>
      </c>
      <c r="I41" s="116" t="s">
        <v>4340</v>
      </c>
      <c r="J41" s="116"/>
      <c r="K41" s="518"/>
      <c r="L41" s="518"/>
      <c r="M41" s="584" t="s">
        <v>1865</v>
      </c>
      <c r="N41" s="73"/>
      <c r="O41" s="518">
        <v>319896</v>
      </c>
      <c r="P41" s="518"/>
      <c r="Q41" s="518"/>
      <c r="R41" s="518">
        <v>319896</v>
      </c>
      <c r="S41" s="584" t="s">
        <v>1865</v>
      </c>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c r="A42" s="316" t="s">
        <v>1866</v>
      </c>
      <c r="B42" s="116" t="s">
        <v>1254</v>
      </c>
      <c r="C42" s="572"/>
      <c r="D42" s="572"/>
      <c r="E42" s="611"/>
      <c r="F42" s="612"/>
      <c r="G42" s="572"/>
      <c r="H42" s="572"/>
      <c r="I42" s="572"/>
      <c r="J42" s="116">
        <f>SUM(J69:J71)</f>
        <v>0</v>
      </c>
      <c r="K42" s="518">
        <f>SUM(K69:K71)</f>
        <v>2662619</v>
      </c>
      <c r="L42" s="518">
        <f>SUM(L69:L71)</f>
        <v>2662619</v>
      </c>
      <c r="M42" s="584" t="s">
        <v>1866</v>
      </c>
      <c r="N42" s="73"/>
      <c r="O42" s="116">
        <f>SUM(O69:O71)</f>
        <v>0</v>
      </c>
      <c r="P42" s="116">
        <f>SUM(P69:P71)</f>
        <v>0</v>
      </c>
      <c r="Q42" s="372">
        <f>SUM(Q69:Q71)</f>
        <v>18349014</v>
      </c>
      <c r="R42" s="518">
        <f>SUM(O42:Q42)</f>
        <v>18349014</v>
      </c>
      <c r="S42" s="584" t="s">
        <v>1866</v>
      </c>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row>
    <row r="43" spans="1:255">
      <c r="A43" s="316" t="s">
        <v>1867</v>
      </c>
      <c r="B43" s="458" t="s">
        <v>2497</v>
      </c>
      <c r="C43" s="572"/>
      <c r="D43" s="572"/>
      <c r="E43" s="611"/>
      <c r="F43" s="612"/>
      <c r="G43" s="572"/>
      <c r="H43" s="572"/>
      <c r="I43" s="572"/>
      <c r="J43" s="116">
        <f>SUM(J27:J42)</f>
        <v>2158</v>
      </c>
      <c r="K43" s="518">
        <f>SUM(K27:K42)</f>
        <v>3333765</v>
      </c>
      <c r="L43" s="518">
        <f>SUM(L27:L42)</f>
        <v>3333765</v>
      </c>
      <c r="M43" s="584" t="s">
        <v>1867</v>
      </c>
      <c r="N43" s="73"/>
      <c r="O43" s="372">
        <f>SUM(O27:O42)</f>
        <v>41449373</v>
      </c>
      <c r="P43" s="372">
        <f>SUM(P27:P42)</f>
        <v>0</v>
      </c>
      <c r="Q43" s="372">
        <f>SUM(Q27:Q42)</f>
        <v>22640194</v>
      </c>
      <c r="R43" s="372">
        <f>SUM(R27:R42)</f>
        <v>64089567</v>
      </c>
      <c r="S43" s="584" t="s">
        <v>1867</v>
      </c>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row>
    <row r="44" spans="1:255">
      <c r="A44" s="389"/>
      <c r="B44" s="390"/>
      <c r="C44" s="390"/>
      <c r="D44" s="390"/>
      <c r="E44" s="391"/>
      <c r="F44" s="389"/>
      <c r="G44" s="390"/>
      <c r="H44" s="390"/>
      <c r="I44" s="390"/>
      <c r="J44" s="390"/>
      <c r="K44" s="390"/>
      <c r="L44" s="390"/>
      <c r="M44" s="391"/>
      <c r="N44" s="389"/>
      <c r="O44" s="390"/>
      <c r="P44" s="390"/>
      <c r="Q44" s="390"/>
      <c r="R44" s="390"/>
      <c r="S44" s="391"/>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row>
    <row r="45" spans="1:255">
      <c r="A45" s="359"/>
      <c r="B45" s="68"/>
      <c r="C45" s="68"/>
      <c r="D45" s="68"/>
      <c r="E45" s="69"/>
      <c r="F45" s="359"/>
      <c r="G45" s="68"/>
      <c r="H45" s="68"/>
      <c r="I45" s="68"/>
      <c r="J45" s="68"/>
      <c r="K45" s="68"/>
      <c r="L45" s="68"/>
      <c r="M45" s="69"/>
      <c r="N45" s="359"/>
      <c r="O45" s="68"/>
      <c r="P45" s="68"/>
      <c r="Q45" s="68"/>
      <c r="R45" s="68"/>
      <c r="S45" s="69"/>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row>
    <row r="46" spans="1:255">
      <c r="A46" s="359"/>
      <c r="B46" s="68"/>
      <c r="C46" s="68"/>
      <c r="D46" s="68"/>
      <c r="E46" s="69"/>
      <c r="F46" s="359"/>
      <c r="G46" s="68"/>
      <c r="H46" s="68"/>
      <c r="I46" s="68"/>
      <c r="J46" s="68"/>
      <c r="K46" s="68"/>
      <c r="L46" s="68"/>
      <c r="M46" s="69"/>
      <c r="N46" s="359"/>
      <c r="O46" s="68"/>
      <c r="P46" s="68"/>
      <c r="Q46" s="68"/>
      <c r="R46" s="68"/>
      <c r="S46" s="69"/>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row>
    <row r="47" spans="1:255">
      <c r="A47" s="359"/>
      <c r="B47" s="68"/>
      <c r="C47" s="68"/>
      <c r="D47" s="68"/>
      <c r="E47" s="69"/>
      <c r="F47" s="359"/>
      <c r="G47" s="68"/>
      <c r="H47" s="68"/>
      <c r="I47" s="68"/>
      <c r="J47" s="68"/>
      <c r="K47" s="68"/>
      <c r="L47" s="68"/>
      <c r="M47" s="69"/>
      <c r="N47" s="359"/>
      <c r="O47" s="68"/>
      <c r="P47" s="68"/>
      <c r="Q47" s="68"/>
      <c r="R47" s="68"/>
      <c r="S47" s="69"/>
      <c r="T47" s="17"/>
      <c r="U47" s="451"/>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row>
    <row r="48" spans="1:255">
      <c r="A48" s="359"/>
      <c r="B48" s="68"/>
      <c r="C48" s="68"/>
      <c r="D48" s="68"/>
      <c r="E48" s="69"/>
      <c r="F48" s="359"/>
      <c r="G48" s="68"/>
      <c r="H48" s="68"/>
      <c r="I48" s="68"/>
      <c r="J48" s="68"/>
      <c r="K48" s="68"/>
      <c r="L48" s="68"/>
      <c r="M48" s="69"/>
      <c r="N48" s="359"/>
      <c r="O48" s="68"/>
      <c r="P48" s="68"/>
      <c r="Q48" s="68"/>
      <c r="R48" s="68"/>
      <c r="S48" s="69"/>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row>
    <row r="49" spans="1:255">
      <c r="A49" s="359"/>
      <c r="B49" s="68"/>
      <c r="C49" s="68"/>
      <c r="D49" s="68"/>
      <c r="E49" s="69"/>
      <c r="F49" s="359"/>
      <c r="G49" s="68"/>
      <c r="H49" s="68"/>
      <c r="I49" s="68"/>
      <c r="J49" s="68"/>
      <c r="K49" s="68"/>
      <c r="L49" s="68"/>
      <c r="M49" s="69"/>
      <c r="N49" s="359"/>
      <c r="O49" s="68"/>
      <c r="P49" s="68"/>
      <c r="Q49" s="68"/>
      <c r="R49" s="68"/>
      <c r="S49" s="69"/>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row>
    <row r="50" spans="1:255">
      <c r="A50" s="359"/>
      <c r="B50" s="68"/>
      <c r="C50" s="68"/>
      <c r="D50" s="68"/>
      <c r="E50" s="69"/>
      <c r="F50" s="359"/>
      <c r="G50" s="68"/>
      <c r="H50" s="68"/>
      <c r="I50" s="68"/>
      <c r="J50" s="68"/>
      <c r="K50" s="68"/>
      <c r="L50" s="68"/>
      <c r="M50" s="69"/>
      <c r="N50" s="359"/>
      <c r="O50" s="68"/>
      <c r="P50" s="68"/>
      <c r="Q50" s="68"/>
      <c r="R50" s="68"/>
      <c r="S50" s="69"/>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row>
    <row r="51" spans="1:255">
      <c r="A51" s="359"/>
      <c r="B51" s="68"/>
      <c r="C51" s="68"/>
      <c r="D51" s="68"/>
      <c r="E51" s="69"/>
      <c r="F51" s="359"/>
      <c r="G51" s="68"/>
      <c r="H51" s="68"/>
      <c r="I51" s="68"/>
      <c r="J51" s="68"/>
      <c r="K51" s="68"/>
      <c r="L51" s="68"/>
      <c r="M51" s="69"/>
      <c r="N51" s="359"/>
      <c r="O51" s="68"/>
      <c r="P51" s="68"/>
      <c r="Q51" s="68"/>
      <c r="R51" s="68"/>
      <c r="S51" s="69"/>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row>
    <row r="52" spans="1:255">
      <c r="A52" s="359"/>
      <c r="B52" s="68"/>
      <c r="C52" s="68"/>
      <c r="D52" s="68"/>
      <c r="E52" s="69"/>
      <c r="F52" s="359"/>
      <c r="G52" s="68"/>
      <c r="H52" s="68"/>
      <c r="I52" s="68"/>
      <c r="J52" s="68"/>
      <c r="K52" s="68"/>
      <c r="L52" s="68"/>
      <c r="M52" s="69"/>
      <c r="N52" s="359"/>
      <c r="O52" s="68"/>
      <c r="P52" s="68"/>
      <c r="Q52" s="68"/>
      <c r="R52" s="68"/>
      <c r="S52" s="69"/>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row>
    <row r="53" spans="1:255">
      <c r="A53" s="359"/>
      <c r="B53" s="68"/>
      <c r="C53" s="68"/>
      <c r="D53" s="68"/>
      <c r="E53" s="69"/>
      <c r="F53" s="359"/>
      <c r="G53" s="68"/>
      <c r="H53" s="68"/>
      <c r="I53" s="68"/>
      <c r="J53" s="68"/>
      <c r="K53" s="68"/>
      <c r="L53" s="68"/>
      <c r="M53" s="69"/>
      <c r="N53" s="359"/>
      <c r="O53" s="68"/>
      <c r="P53" s="68"/>
      <c r="Q53" s="68"/>
      <c r="R53" s="68"/>
      <c r="S53" s="69"/>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row>
    <row r="54" spans="1:255" ht="15.75" thickBot="1">
      <c r="A54" s="613"/>
      <c r="B54" s="614"/>
      <c r="C54" s="614"/>
      <c r="D54" s="614"/>
      <c r="E54" s="615"/>
      <c r="F54" s="613"/>
      <c r="G54" s="614"/>
      <c r="H54" s="614"/>
      <c r="I54" s="614"/>
      <c r="J54" s="614"/>
      <c r="K54" s="614"/>
      <c r="L54" s="614"/>
      <c r="M54" s="615"/>
      <c r="N54" s="613"/>
      <c r="O54" s="614"/>
      <c r="P54" s="614"/>
      <c r="Q54" s="614"/>
      <c r="R54" s="614"/>
      <c r="S54" s="615"/>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row>
    <row r="55" spans="1:255">
      <c r="A55" s="68"/>
      <c r="B55" s="68"/>
      <c r="C55" s="68"/>
      <c r="D55" s="68"/>
      <c r="E55" s="68"/>
      <c r="F55" s="68"/>
      <c r="G55" s="68"/>
      <c r="H55" s="68"/>
      <c r="I55" s="68"/>
      <c r="J55" s="68"/>
      <c r="K55" s="68"/>
      <c r="L55" s="68"/>
      <c r="M55" s="68"/>
      <c r="N55" s="68"/>
      <c r="O55" s="68"/>
      <c r="P55" s="68"/>
      <c r="Q55" s="68"/>
      <c r="R55" s="68"/>
      <c r="S55" s="68"/>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row>
    <row r="56" spans="1:255">
      <c r="A56" s="445" t="s">
        <v>2091</v>
      </c>
      <c r="B56" s="977"/>
      <c r="C56" s="977"/>
      <c r="D56" s="68"/>
      <c r="E56" s="68"/>
      <c r="F56" s="445" t="str">
        <f>A56</f>
        <v>FERC FORM NO.1 (REVISED 12-90) NYPSC Modified-96</v>
      </c>
      <c r="G56" s="68"/>
      <c r="H56" s="68"/>
      <c r="I56" s="977"/>
      <c r="J56" s="68"/>
      <c r="K56" s="68"/>
      <c r="L56" s="68"/>
      <c r="M56" s="68"/>
      <c r="N56" s="68" t="str">
        <f>A56</f>
        <v>FERC FORM NO.1 (REVISED 12-90) NYPSC Modified-96</v>
      </c>
      <c r="O56" s="68"/>
      <c r="P56" s="977"/>
      <c r="Q56" s="68"/>
      <c r="R56" s="68"/>
      <c r="S56" s="314"/>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row>
    <row r="57" spans="1:255">
      <c r="A57" s="68" t="s">
        <v>1509</v>
      </c>
      <c r="B57" s="68"/>
      <c r="C57" s="68"/>
      <c r="D57" s="68"/>
      <c r="E57" s="68"/>
      <c r="F57" s="68" t="s">
        <v>1510</v>
      </c>
      <c r="G57" s="68"/>
      <c r="H57" s="68"/>
      <c r="I57" s="68"/>
      <c r="J57" s="452"/>
      <c r="K57" s="452"/>
      <c r="L57" s="452"/>
      <c r="M57" s="68"/>
      <c r="N57" s="68" t="s">
        <v>1511</v>
      </c>
      <c r="O57" s="68"/>
      <c r="P57" s="452"/>
      <c r="Q57" s="452"/>
      <c r="R57" s="452"/>
      <c r="S57" s="68"/>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row>
    <row r="58" spans="1:255" ht="18">
      <c r="A58" s="449" t="s">
        <v>1512</v>
      </c>
      <c r="B58" s="978"/>
      <c r="C58" s="567"/>
      <c r="D58" s="68"/>
      <c r="E58" s="68"/>
      <c r="F58" s="17"/>
      <c r="G58" s="17"/>
      <c r="H58" s="17"/>
      <c r="I58" s="17"/>
      <c r="J58" s="356"/>
      <c r="K58" s="356"/>
      <c r="L58" s="356"/>
      <c r="M58" s="17"/>
      <c r="N58" s="356"/>
      <c r="O58" s="17"/>
      <c r="P58" s="356"/>
      <c r="Q58" s="356"/>
      <c r="R58" s="356"/>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8">
      <c r="A59" s="565"/>
      <c r="B59" s="564"/>
      <c r="C59" s="565"/>
      <c r="D59" s="17"/>
      <c r="E59" s="17"/>
      <c r="F59" s="17"/>
      <c r="G59" s="17"/>
      <c r="H59" s="17"/>
      <c r="I59" s="17"/>
      <c r="J59" s="356"/>
      <c r="K59" s="356"/>
      <c r="L59" s="356"/>
      <c r="M59" s="17"/>
      <c r="N59" s="356"/>
      <c r="O59" s="17"/>
      <c r="P59" s="356"/>
      <c r="Q59" s="356"/>
      <c r="R59" s="356"/>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8.75" thickBot="1">
      <c r="A60" s="1040" t="str">
        <f>'Data Sheet'!$C$25</f>
        <v xml:space="preserve"> Niagara Mohawk Power Corporation </v>
      </c>
      <c r="B60" s="565"/>
      <c r="C60" s="17"/>
      <c r="D60" s="1029" t="str">
        <f>'Data Sheet'!$C$40</f>
        <v>June 1, 2015</v>
      </c>
      <c r="E60" s="977" t="str">
        <f>'Data Sheet'!$C$38</f>
        <v>December 31, 2014</v>
      </c>
      <c r="F60" s="1040" t="str">
        <f>'Data Sheet'!$C$25</f>
        <v xml:space="preserve"> Niagara Mohawk Power Corporation </v>
      </c>
      <c r="G60" s="17"/>
      <c r="H60" s="17"/>
      <c r="I60" s="17"/>
      <c r="J60" s="1029" t="str">
        <f>'Data Sheet'!$C$40</f>
        <v>June 1, 2015</v>
      </c>
      <c r="K60" s="356"/>
      <c r="L60" s="977" t="str">
        <f>'Data Sheet'!$C$38</f>
        <v>December 31, 2014</v>
      </c>
      <c r="M60" s="17"/>
      <c r="N60" s="1040" t="str">
        <f>'Data Sheet'!$C$25</f>
        <v xml:space="preserve"> Niagara Mohawk Power Corporation </v>
      </c>
      <c r="O60" s="17"/>
      <c r="P60" s="356"/>
      <c r="Q60" s="1029" t="str">
        <f>'Data Sheet'!$C$40</f>
        <v>June 1, 2015</v>
      </c>
      <c r="R60" s="1018" t="str">
        <f>'Data Sheet'!$C$38</f>
        <v>December 31, 2014</v>
      </c>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c r="A61" s="29"/>
      <c r="B61" s="65"/>
      <c r="C61" s="65"/>
      <c r="D61" s="65"/>
      <c r="E61" s="66"/>
      <c r="F61" s="29"/>
      <c r="G61" s="65"/>
      <c r="H61" s="65"/>
      <c r="I61" s="65"/>
      <c r="J61" s="616"/>
      <c r="K61" s="616"/>
      <c r="L61" s="616"/>
      <c r="M61" s="66"/>
      <c r="N61" s="617"/>
      <c r="O61" s="65"/>
      <c r="P61" s="616"/>
      <c r="Q61" s="616"/>
      <c r="R61" s="616"/>
      <c r="S61" s="66"/>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c r="A62" s="359" t="s">
        <v>2100</v>
      </c>
      <c r="B62" s="68"/>
      <c r="C62" s="68"/>
      <c r="D62" s="68"/>
      <c r="E62" s="1032"/>
      <c r="F62" s="359" t="s">
        <v>2101</v>
      </c>
      <c r="G62" s="68"/>
      <c r="H62" s="68"/>
      <c r="I62" s="68"/>
      <c r="J62" s="68"/>
      <c r="K62" s="978"/>
      <c r="L62" s="17"/>
      <c r="M62" s="69"/>
      <c r="N62" s="359" t="s">
        <v>2101</v>
      </c>
      <c r="O62" s="68"/>
      <c r="P62" s="68"/>
      <c r="Q62" s="68"/>
      <c r="R62" s="978"/>
      <c r="S62" s="72"/>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c r="A63" s="359" t="s">
        <v>2102</v>
      </c>
      <c r="B63" s="68"/>
      <c r="C63" s="68"/>
      <c r="D63" s="68"/>
      <c r="E63" s="1032"/>
      <c r="F63" s="359" t="s">
        <v>2102</v>
      </c>
      <c r="G63" s="68"/>
      <c r="H63" s="68"/>
      <c r="I63" s="68"/>
      <c r="J63" s="68"/>
      <c r="K63" s="978"/>
      <c r="L63" s="17"/>
      <c r="M63" s="69"/>
      <c r="N63" s="359" t="s">
        <v>2102</v>
      </c>
      <c r="O63" s="68"/>
      <c r="P63" s="68"/>
      <c r="Q63" s="68"/>
      <c r="R63" s="978"/>
      <c r="S63" s="72"/>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row>
    <row r="64" spans="1:255">
      <c r="A64" s="71"/>
      <c r="B64" s="17"/>
      <c r="C64" s="17"/>
      <c r="D64" s="17"/>
      <c r="E64" s="72"/>
      <c r="F64" s="71"/>
      <c r="G64" s="17"/>
      <c r="H64" s="17"/>
      <c r="I64" s="17"/>
      <c r="J64" s="17"/>
      <c r="K64" s="17"/>
      <c r="L64" s="17"/>
      <c r="M64" s="72"/>
      <c r="N64" s="71"/>
      <c r="O64" s="17"/>
      <c r="P64" s="17"/>
      <c r="Q64" s="17"/>
      <c r="R64" s="17"/>
      <c r="S64" s="72"/>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row>
    <row r="65" spans="1:255">
      <c r="A65" s="418" t="s">
        <v>1904</v>
      </c>
      <c r="B65" s="618" t="s">
        <v>1484</v>
      </c>
      <c r="C65" s="618" t="s">
        <v>1485</v>
      </c>
      <c r="D65" s="421" t="s">
        <v>1486</v>
      </c>
      <c r="E65" s="84" t="s">
        <v>1904</v>
      </c>
      <c r="F65" s="389" t="s">
        <v>2078</v>
      </c>
      <c r="G65" s="421"/>
      <c r="H65" s="618"/>
      <c r="I65" s="618"/>
      <c r="J65" s="618" t="s">
        <v>1487</v>
      </c>
      <c r="K65" s="390" t="s">
        <v>1488</v>
      </c>
      <c r="L65" s="421"/>
      <c r="M65" s="84"/>
      <c r="N65" s="247" t="s">
        <v>1489</v>
      </c>
      <c r="O65" s="248"/>
      <c r="P65" s="248"/>
      <c r="Q65" s="248"/>
      <c r="R65" s="248"/>
      <c r="S65" s="249"/>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row>
    <row r="66" spans="1:255">
      <c r="A66" s="79"/>
      <c r="B66" s="330" t="s">
        <v>1490</v>
      </c>
      <c r="C66" s="330" t="s">
        <v>1490</v>
      </c>
      <c r="D66" s="330" t="s">
        <v>1490</v>
      </c>
      <c r="E66" s="450" t="s">
        <v>3823</v>
      </c>
      <c r="F66" s="359" t="s">
        <v>3824</v>
      </c>
      <c r="G66" s="456"/>
      <c r="H66" s="330" t="s">
        <v>1491</v>
      </c>
      <c r="I66" s="330" t="s">
        <v>1492</v>
      </c>
      <c r="J66" s="330" t="s">
        <v>2079</v>
      </c>
      <c r="K66" s="618" t="s">
        <v>3827</v>
      </c>
      <c r="L66" s="618" t="s">
        <v>3827</v>
      </c>
      <c r="M66" s="450" t="s">
        <v>1843</v>
      </c>
      <c r="N66" s="359" t="s">
        <v>3828</v>
      </c>
      <c r="O66" s="456"/>
      <c r="P66" s="330" t="s">
        <v>3829</v>
      </c>
      <c r="Q66" s="330" t="s">
        <v>3830</v>
      </c>
      <c r="R66" s="330" t="s">
        <v>1493</v>
      </c>
      <c r="S66" s="450" t="s">
        <v>1843</v>
      </c>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row>
    <row r="67" spans="1:255">
      <c r="A67" s="315" t="s">
        <v>1843</v>
      </c>
      <c r="B67" s="330" t="s">
        <v>1494</v>
      </c>
      <c r="C67" s="330" t="s">
        <v>1494</v>
      </c>
      <c r="D67" s="330" t="s">
        <v>1494</v>
      </c>
      <c r="E67" s="450" t="s">
        <v>3833</v>
      </c>
      <c r="F67" s="359" t="s">
        <v>3834</v>
      </c>
      <c r="G67" s="456"/>
      <c r="H67" s="330" t="s">
        <v>1495</v>
      </c>
      <c r="I67" s="330" t="s">
        <v>1495</v>
      </c>
      <c r="J67" s="330" t="s">
        <v>1496</v>
      </c>
      <c r="K67" s="330" t="s">
        <v>1497</v>
      </c>
      <c r="L67" s="330" t="s">
        <v>2087</v>
      </c>
      <c r="M67" s="450" t="s">
        <v>1846</v>
      </c>
      <c r="N67" s="359" t="s">
        <v>3839</v>
      </c>
      <c r="O67" s="456"/>
      <c r="P67" s="330" t="s">
        <v>3839</v>
      </c>
      <c r="Q67" s="330" t="s">
        <v>3839</v>
      </c>
      <c r="R67" s="330" t="s">
        <v>1498</v>
      </c>
      <c r="S67" s="450" t="s">
        <v>1846</v>
      </c>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row>
    <row r="68" spans="1:255">
      <c r="A68" s="316" t="s">
        <v>1846</v>
      </c>
      <c r="B68" s="458" t="s">
        <v>3230</v>
      </c>
      <c r="C68" s="458" t="s">
        <v>3231</v>
      </c>
      <c r="D68" s="458" t="s">
        <v>3232</v>
      </c>
      <c r="E68" s="584" t="s">
        <v>3233</v>
      </c>
      <c r="F68" s="144" t="s">
        <v>2512</v>
      </c>
      <c r="G68" s="364"/>
      <c r="H68" s="458" t="s">
        <v>2513</v>
      </c>
      <c r="I68" s="458" t="s">
        <v>2514</v>
      </c>
      <c r="J68" s="458" t="s">
        <v>2515</v>
      </c>
      <c r="K68" s="458" t="s">
        <v>2516</v>
      </c>
      <c r="L68" s="458" t="s">
        <v>2517</v>
      </c>
      <c r="M68" s="584"/>
      <c r="N68" s="144" t="s">
        <v>2518</v>
      </c>
      <c r="O68" s="364"/>
      <c r="P68" s="458" t="s">
        <v>2519</v>
      </c>
      <c r="Q68" s="458" t="s">
        <v>214</v>
      </c>
      <c r="R68" s="458" t="s">
        <v>215</v>
      </c>
      <c r="S68" s="584"/>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row>
    <row r="69" spans="1:255">
      <c r="A69" s="316" t="s">
        <v>1499</v>
      </c>
      <c r="B69" s="116" t="s">
        <v>4533</v>
      </c>
      <c r="C69" s="116" t="s">
        <v>4340</v>
      </c>
      <c r="D69" s="116" t="s">
        <v>4340</v>
      </c>
      <c r="E69" s="75" t="s">
        <v>4408</v>
      </c>
      <c r="F69" s="2275" t="s">
        <v>4535</v>
      </c>
      <c r="G69" s="116"/>
      <c r="H69" s="116" t="s">
        <v>4340</v>
      </c>
      <c r="I69" s="116" t="s">
        <v>4340</v>
      </c>
      <c r="J69" s="116"/>
      <c r="K69" s="518">
        <v>479391</v>
      </c>
      <c r="L69" s="518">
        <f>+K69</f>
        <v>479391</v>
      </c>
      <c r="M69" s="257" t="s">
        <v>1499</v>
      </c>
      <c r="N69" s="73"/>
      <c r="O69" s="372"/>
      <c r="P69" s="372"/>
      <c r="Q69" s="372">
        <v>2907426</v>
      </c>
      <c r="R69" s="372">
        <v>2907426</v>
      </c>
      <c r="S69" s="257">
        <v>1</v>
      </c>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row>
    <row r="70" spans="1:255">
      <c r="A70" s="316" t="s">
        <v>1500</v>
      </c>
      <c r="B70" s="116" t="s">
        <v>4534</v>
      </c>
      <c r="C70" s="116" t="s">
        <v>4340</v>
      </c>
      <c r="D70" s="116" t="s">
        <v>4340</v>
      </c>
      <c r="E70" s="75" t="s">
        <v>4408</v>
      </c>
      <c r="F70" s="133" t="s">
        <v>4535</v>
      </c>
      <c r="G70" s="116"/>
      <c r="H70" s="116" t="s">
        <v>4316</v>
      </c>
      <c r="I70" s="116" t="s">
        <v>4340</v>
      </c>
      <c r="J70" s="116"/>
      <c r="K70" s="518">
        <v>2183228</v>
      </c>
      <c r="L70" s="518">
        <f>+K70</f>
        <v>2183228</v>
      </c>
      <c r="M70" s="257" t="s">
        <v>1500</v>
      </c>
      <c r="N70" s="73"/>
      <c r="O70" s="518"/>
      <c r="P70" s="518"/>
      <c r="Q70" s="518">
        <v>13624418</v>
      </c>
      <c r="R70" s="518">
        <v>13624418</v>
      </c>
      <c r="S70" s="257">
        <v>2</v>
      </c>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c r="A71" s="316" t="s">
        <v>1501</v>
      </c>
      <c r="B71" s="116" t="s">
        <v>4518</v>
      </c>
      <c r="C71" s="116" t="s">
        <v>4518</v>
      </c>
      <c r="D71" s="116" t="s">
        <v>4518</v>
      </c>
      <c r="E71" s="75" t="s">
        <v>4408</v>
      </c>
      <c r="F71" s="133" t="s">
        <v>4535</v>
      </c>
      <c r="G71" s="116"/>
      <c r="H71" s="116" t="s">
        <v>4548</v>
      </c>
      <c r="I71" s="116" t="s">
        <v>4548</v>
      </c>
      <c r="J71" s="116"/>
      <c r="K71" s="518"/>
      <c r="L71" s="518"/>
      <c r="M71" s="257" t="s">
        <v>1501</v>
      </c>
      <c r="N71" s="73"/>
      <c r="O71" s="518"/>
      <c r="P71" s="518"/>
      <c r="Q71" s="518">
        <v>1817170</v>
      </c>
      <c r="R71" s="518">
        <v>1817170</v>
      </c>
      <c r="S71" s="257">
        <v>3</v>
      </c>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c r="A72" s="316" t="s">
        <v>1502</v>
      </c>
      <c r="B72" s="116"/>
      <c r="C72" s="116"/>
      <c r="D72" s="116"/>
      <c r="E72" s="75"/>
      <c r="F72" s="73"/>
      <c r="G72" s="116"/>
      <c r="H72" s="116"/>
      <c r="I72" s="116"/>
      <c r="J72" s="116"/>
      <c r="K72" s="518"/>
      <c r="L72" s="518"/>
      <c r="M72" s="257" t="s">
        <v>1502</v>
      </c>
      <c r="N72" s="73"/>
      <c r="O72" s="518"/>
      <c r="P72" s="518"/>
      <c r="Q72" s="518"/>
      <c r="R72" s="518"/>
      <c r="S72" s="257" t="s">
        <v>1502</v>
      </c>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c r="A73" s="316" t="s">
        <v>1503</v>
      </c>
      <c r="B73" s="116"/>
      <c r="C73" s="116"/>
      <c r="D73" s="116"/>
      <c r="E73" s="75"/>
      <c r="F73" s="73"/>
      <c r="G73" s="116"/>
      <c r="H73" s="116"/>
      <c r="I73" s="116"/>
      <c r="J73" s="116"/>
      <c r="K73" s="518"/>
      <c r="L73" s="518"/>
      <c r="M73" s="257" t="s">
        <v>1503</v>
      </c>
      <c r="N73" s="73"/>
      <c r="O73" s="518"/>
      <c r="P73" s="518"/>
      <c r="Q73" s="518"/>
      <c r="R73" s="518"/>
      <c r="S73" s="257" t="s">
        <v>1503</v>
      </c>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c r="A74" s="316" t="s">
        <v>1504</v>
      </c>
      <c r="B74" s="116"/>
      <c r="C74" s="116"/>
      <c r="D74" s="116"/>
      <c r="E74" s="75"/>
      <c r="F74" s="73"/>
      <c r="G74" s="116"/>
      <c r="H74" s="116"/>
      <c r="I74" s="116"/>
      <c r="J74" s="116"/>
      <c r="K74" s="518"/>
      <c r="L74" s="518"/>
      <c r="M74" s="257" t="s">
        <v>1504</v>
      </c>
      <c r="N74" s="73"/>
      <c r="O74" s="518"/>
      <c r="P74" s="518"/>
      <c r="Q74" s="518"/>
      <c r="R74" s="518"/>
      <c r="S74" s="257" t="s">
        <v>1504</v>
      </c>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c r="A75" s="316" t="s">
        <v>1505</v>
      </c>
      <c r="B75" s="116"/>
      <c r="C75" s="116"/>
      <c r="D75" s="116"/>
      <c r="E75" s="75"/>
      <c r="F75" s="73"/>
      <c r="G75" s="116"/>
      <c r="H75" s="116"/>
      <c r="I75" s="116"/>
      <c r="J75" s="116"/>
      <c r="K75" s="518"/>
      <c r="L75" s="518"/>
      <c r="M75" s="257" t="s">
        <v>1505</v>
      </c>
      <c r="N75" s="73"/>
      <c r="O75" s="518"/>
      <c r="P75" s="518"/>
      <c r="Q75" s="518"/>
      <c r="R75" s="518"/>
      <c r="S75" s="257" t="s">
        <v>1505</v>
      </c>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c r="A76" s="316" t="s">
        <v>1506</v>
      </c>
      <c r="B76" s="116"/>
      <c r="C76" s="116"/>
      <c r="D76" s="116"/>
      <c r="E76" s="75"/>
      <c r="F76" s="73"/>
      <c r="G76" s="116"/>
      <c r="H76" s="116"/>
      <c r="I76" s="116"/>
      <c r="J76" s="116"/>
      <c r="K76" s="518"/>
      <c r="L76" s="518"/>
      <c r="M76" s="257" t="s">
        <v>1506</v>
      </c>
      <c r="N76" s="73"/>
      <c r="O76" s="518"/>
      <c r="P76" s="518"/>
      <c r="Q76" s="518"/>
      <c r="R76" s="518"/>
      <c r="S76" s="257" t="s">
        <v>1506</v>
      </c>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row>
    <row r="77" spans="1:255">
      <c r="A77" s="316" t="s">
        <v>1507</v>
      </c>
      <c r="B77" s="116"/>
      <c r="C77" s="116"/>
      <c r="D77" s="116"/>
      <c r="E77" s="75"/>
      <c r="F77" s="73"/>
      <c r="G77" s="116"/>
      <c r="H77" s="116"/>
      <c r="I77" s="116"/>
      <c r="J77" s="116"/>
      <c r="K77" s="518"/>
      <c r="L77" s="518"/>
      <c r="M77" s="257" t="s">
        <v>1507</v>
      </c>
      <c r="N77" s="73"/>
      <c r="O77" s="518"/>
      <c r="P77" s="518"/>
      <c r="Q77" s="518"/>
      <c r="R77" s="518"/>
      <c r="S77" s="257" t="s">
        <v>1507</v>
      </c>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row>
    <row r="78" spans="1:255">
      <c r="A78" s="316" t="s">
        <v>1860</v>
      </c>
      <c r="B78" s="116"/>
      <c r="C78" s="116"/>
      <c r="D78" s="116"/>
      <c r="E78" s="75"/>
      <c r="F78" s="73"/>
      <c r="G78" s="116"/>
      <c r="H78" s="116"/>
      <c r="I78" s="116"/>
      <c r="J78" s="116"/>
      <c r="K78" s="518"/>
      <c r="L78" s="518"/>
      <c r="M78" s="257" t="s">
        <v>1860</v>
      </c>
      <c r="N78" s="73"/>
      <c r="O78" s="518"/>
      <c r="P78" s="518"/>
      <c r="Q78" s="518"/>
      <c r="R78" s="518"/>
      <c r="S78" s="257" t="s">
        <v>1860</v>
      </c>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row>
    <row r="79" spans="1:255">
      <c r="A79" s="316" t="s">
        <v>1861</v>
      </c>
      <c r="B79" s="116"/>
      <c r="C79" s="116"/>
      <c r="D79" s="116"/>
      <c r="E79" s="75"/>
      <c r="F79" s="73"/>
      <c r="G79" s="116"/>
      <c r="H79" s="116"/>
      <c r="I79" s="116"/>
      <c r="J79" s="116"/>
      <c r="K79" s="518"/>
      <c r="L79" s="518"/>
      <c r="M79" s="257" t="s">
        <v>1861</v>
      </c>
      <c r="N79" s="73"/>
      <c r="O79" s="518"/>
      <c r="P79" s="518"/>
      <c r="Q79" s="518"/>
      <c r="R79" s="518"/>
      <c r="S79" s="257" t="s">
        <v>1861</v>
      </c>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row>
    <row r="80" spans="1:255">
      <c r="A80" s="316">
        <v>12</v>
      </c>
      <c r="B80" s="116"/>
      <c r="C80" s="116"/>
      <c r="D80" s="116"/>
      <c r="E80" s="75"/>
      <c r="F80" s="73"/>
      <c r="G80" s="116"/>
      <c r="H80" s="116"/>
      <c r="I80" s="116"/>
      <c r="J80" s="116"/>
      <c r="K80" s="518"/>
      <c r="L80" s="518"/>
      <c r="M80" s="257">
        <v>12</v>
      </c>
      <c r="N80" s="73"/>
      <c r="O80" s="518"/>
      <c r="P80" s="518"/>
      <c r="Q80" s="518"/>
      <c r="R80" s="518"/>
      <c r="S80" s="257">
        <v>12</v>
      </c>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row>
    <row r="81" spans="1:255">
      <c r="A81" s="316">
        <v>13</v>
      </c>
      <c r="B81" s="116"/>
      <c r="C81" s="116"/>
      <c r="D81" s="116"/>
      <c r="E81" s="75"/>
      <c r="F81" s="73"/>
      <c r="G81" s="116"/>
      <c r="H81" s="116"/>
      <c r="I81" s="116"/>
      <c r="J81" s="116"/>
      <c r="K81" s="518"/>
      <c r="L81" s="518"/>
      <c r="M81" s="257">
        <v>13</v>
      </c>
      <c r="N81" s="73"/>
      <c r="O81" s="518"/>
      <c r="P81" s="518"/>
      <c r="Q81" s="518"/>
      <c r="R81" s="518"/>
      <c r="S81" s="257">
        <v>13</v>
      </c>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row>
    <row r="82" spans="1:255">
      <c r="A82" s="316">
        <v>14</v>
      </c>
      <c r="B82" s="116"/>
      <c r="C82" s="116"/>
      <c r="D82" s="116"/>
      <c r="E82" s="75"/>
      <c r="F82" s="73"/>
      <c r="G82" s="116"/>
      <c r="H82" s="116"/>
      <c r="I82" s="116"/>
      <c r="J82" s="116"/>
      <c r="K82" s="518"/>
      <c r="L82" s="518"/>
      <c r="M82" s="257">
        <v>14</v>
      </c>
      <c r="N82" s="73"/>
      <c r="O82" s="518"/>
      <c r="P82" s="518"/>
      <c r="Q82" s="518"/>
      <c r="R82" s="518"/>
      <c r="S82" s="257">
        <v>14</v>
      </c>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row>
    <row r="83" spans="1:255">
      <c r="A83" s="316">
        <v>15</v>
      </c>
      <c r="B83" s="116"/>
      <c r="C83" s="116"/>
      <c r="D83" s="116"/>
      <c r="E83" s="75"/>
      <c r="F83" s="73"/>
      <c r="G83" s="116"/>
      <c r="H83" s="116"/>
      <c r="I83" s="116"/>
      <c r="J83" s="116"/>
      <c r="K83" s="518"/>
      <c r="L83" s="518"/>
      <c r="M83" s="257">
        <v>15</v>
      </c>
      <c r="N83" s="73"/>
      <c r="O83" s="518"/>
      <c r="P83" s="518"/>
      <c r="Q83" s="518"/>
      <c r="R83" s="518"/>
      <c r="S83" s="257">
        <v>15</v>
      </c>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row>
    <row r="84" spans="1:255">
      <c r="A84" s="316">
        <v>16</v>
      </c>
      <c r="B84" s="116"/>
      <c r="C84" s="116"/>
      <c r="D84" s="116"/>
      <c r="E84" s="75"/>
      <c r="F84" s="73"/>
      <c r="G84" s="116"/>
      <c r="H84" s="116"/>
      <c r="I84" s="116"/>
      <c r="J84" s="116"/>
      <c r="K84" s="518"/>
      <c r="L84" s="518"/>
      <c r="M84" s="257">
        <v>16</v>
      </c>
      <c r="N84" s="73"/>
      <c r="O84" s="518"/>
      <c r="P84" s="518"/>
      <c r="Q84" s="518"/>
      <c r="R84" s="518"/>
      <c r="S84" s="257">
        <v>16</v>
      </c>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row>
    <row r="85" spans="1:255">
      <c r="A85" s="316">
        <v>17</v>
      </c>
      <c r="B85" s="116"/>
      <c r="C85" s="116"/>
      <c r="D85" s="116"/>
      <c r="E85" s="75"/>
      <c r="F85" s="73"/>
      <c r="G85" s="116"/>
      <c r="H85" s="116"/>
      <c r="I85" s="116"/>
      <c r="J85" s="116"/>
      <c r="K85" s="518"/>
      <c r="L85" s="518"/>
      <c r="M85" s="257">
        <v>17</v>
      </c>
      <c r="N85" s="73"/>
      <c r="O85" s="518"/>
      <c r="P85" s="518"/>
      <c r="Q85" s="518"/>
      <c r="R85" s="518"/>
      <c r="S85" s="257">
        <v>17</v>
      </c>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row>
    <row r="86" spans="1:255">
      <c r="A86" s="316">
        <v>18</v>
      </c>
      <c r="B86" s="116"/>
      <c r="C86" s="116"/>
      <c r="D86" s="116"/>
      <c r="E86" s="75"/>
      <c r="F86" s="73"/>
      <c r="G86" s="116"/>
      <c r="H86" s="116"/>
      <c r="I86" s="116"/>
      <c r="J86" s="116"/>
      <c r="K86" s="518"/>
      <c r="L86" s="518"/>
      <c r="M86" s="257">
        <v>18</v>
      </c>
      <c r="N86" s="73"/>
      <c r="O86" s="518"/>
      <c r="P86" s="518"/>
      <c r="Q86" s="518"/>
      <c r="R86" s="518"/>
      <c r="S86" s="257">
        <v>18</v>
      </c>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row>
    <row r="87" spans="1:255">
      <c r="A87" s="316">
        <v>19</v>
      </c>
      <c r="B87" s="116"/>
      <c r="C87" s="116"/>
      <c r="D87" s="116"/>
      <c r="E87" s="75"/>
      <c r="F87" s="73"/>
      <c r="G87" s="116"/>
      <c r="H87" s="116"/>
      <c r="I87" s="116"/>
      <c r="J87" s="116"/>
      <c r="K87" s="518"/>
      <c r="L87" s="518"/>
      <c r="M87" s="257">
        <v>19</v>
      </c>
      <c r="N87" s="73"/>
      <c r="O87" s="518"/>
      <c r="P87" s="518"/>
      <c r="Q87" s="518"/>
      <c r="R87" s="518"/>
      <c r="S87" s="257">
        <v>19</v>
      </c>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row>
    <row r="88" spans="1:255">
      <c r="A88" s="316">
        <v>20</v>
      </c>
      <c r="B88" s="116"/>
      <c r="C88" s="116"/>
      <c r="D88" s="116"/>
      <c r="E88" s="75"/>
      <c r="F88" s="73"/>
      <c r="G88" s="116"/>
      <c r="H88" s="116"/>
      <c r="I88" s="116"/>
      <c r="J88" s="116"/>
      <c r="K88" s="518"/>
      <c r="L88" s="518"/>
      <c r="M88" s="257">
        <v>20</v>
      </c>
      <c r="N88" s="73"/>
      <c r="O88" s="518"/>
      <c r="P88" s="518"/>
      <c r="Q88" s="518"/>
      <c r="R88" s="518"/>
      <c r="S88" s="257">
        <v>20</v>
      </c>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row>
    <row r="89" spans="1:255">
      <c r="A89" s="316">
        <v>21</v>
      </c>
      <c r="B89" s="116"/>
      <c r="C89" s="116"/>
      <c r="D89" s="116"/>
      <c r="E89" s="75"/>
      <c r="F89" s="73"/>
      <c r="G89" s="116"/>
      <c r="H89" s="116"/>
      <c r="I89" s="116"/>
      <c r="J89" s="116"/>
      <c r="K89" s="518"/>
      <c r="L89" s="518"/>
      <c r="M89" s="257">
        <v>21</v>
      </c>
      <c r="N89" s="73"/>
      <c r="O89" s="518"/>
      <c r="P89" s="518"/>
      <c r="Q89" s="518"/>
      <c r="R89" s="518"/>
      <c r="S89" s="257">
        <v>21</v>
      </c>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row>
    <row r="90" spans="1:255">
      <c r="A90" s="316">
        <v>22</v>
      </c>
      <c r="B90" s="116"/>
      <c r="C90" s="116"/>
      <c r="D90" s="116"/>
      <c r="E90" s="75"/>
      <c r="F90" s="73"/>
      <c r="G90" s="116"/>
      <c r="H90" s="116"/>
      <c r="I90" s="116"/>
      <c r="J90" s="116"/>
      <c r="K90" s="518"/>
      <c r="L90" s="518"/>
      <c r="M90" s="257">
        <v>22</v>
      </c>
      <c r="N90" s="73"/>
      <c r="O90" s="518"/>
      <c r="P90" s="518"/>
      <c r="Q90" s="518"/>
      <c r="R90" s="518"/>
      <c r="S90" s="257">
        <v>22</v>
      </c>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row>
    <row r="91" spans="1:255">
      <c r="A91" s="316">
        <v>23</v>
      </c>
      <c r="B91" s="116"/>
      <c r="C91" s="116"/>
      <c r="D91" s="116"/>
      <c r="E91" s="75"/>
      <c r="F91" s="73"/>
      <c r="G91" s="116"/>
      <c r="H91" s="116"/>
      <c r="I91" s="116"/>
      <c r="J91" s="116"/>
      <c r="K91" s="518"/>
      <c r="L91" s="518"/>
      <c r="M91" s="257">
        <v>23</v>
      </c>
      <c r="N91" s="73"/>
      <c r="O91" s="518"/>
      <c r="P91" s="518"/>
      <c r="Q91" s="518"/>
      <c r="R91" s="518"/>
      <c r="S91" s="257">
        <v>23</v>
      </c>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row>
    <row r="92" spans="1:255">
      <c r="A92" s="316">
        <v>24</v>
      </c>
      <c r="B92" s="116"/>
      <c r="C92" s="116"/>
      <c r="D92" s="116"/>
      <c r="E92" s="75"/>
      <c r="F92" s="73"/>
      <c r="G92" s="116"/>
      <c r="H92" s="116"/>
      <c r="I92" s="116"/>
      <c r="J92" s="116"/>
      <c r="K92" s="518"/>
      <c r="L92" s="518"/>
      <c r="M92" s="257">
        <v>24</v>
      </c>
      <c r="N92" s="73"/>
      <c r="O92" s="518"/>
      <c r="P92" s="518"/>
      <c r="Q92" s="518"/>
      <c r="R92" s="518"/>
      <c r="S92" s="257">
        <v>24</v>
      </c>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row>
    <row r="93" spans="1:255">
      <c r="A93" s="316">
        <v>25</v>
      </c>
      <c r="B93" s="116"/>
      <c r="C93" s="116"/>
      <c r="D93" s="116"/>
      <c r="E93" s="75"/>
      <c r="F93" s="73"/>
      <c r="G93" s="116"/>
      <c r="H93" s="116"/>
      <c r="I93" s="116"/>
      <c r="J93" s="116"/>
      <c r="K93" s="518"/>
      <c r="L93" s="518"/>
      <c r="M93" s="257">
        <v>25</v>
      </c>
      <c r="N93" s="73"/>
      <c r="O93" s="518"/>
      <c r="P93" s="518"/>
      <c r="Q93" s="518"/>
      <c r="R93" s="518"/>
      <c r="S93" s="257">
        <v>25</v>
      </c>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row>
    <row r="94" spans="1:255">
      <c r="A94" s="316">
        <v>26</v>
      </c>
      <c r="B94" s="116"/>
      <c r="C94" s="116"/>
      <c r="D94" s="116"/>
      <c r="E94" s="75"/>
      <c r="F94" s="73"/>
      <c r="G94" s="116"/>
      <c r="H94" s="116"/>
      <c r="I94" s="116"/>
      <c r="J94" s="116"/>
      <c r="K94" s="518"/>
      <c r="L94" s="518"/>
      <c r="M94" s="257">
        <v>26</v>
      </c>
      <c r="N94" s="73"/>
      <c r="O94" s="518"/>
      <c r="P94" s="518"/>
      <c r="Q94" s="518"/>
      <c r="R94" s="518"/>
      <c r="S94" s="257">
        <v>26</v>
      </c>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row>
    <row r="95" spans="1:255">
      <c r="A95" s="316">
        <v>27</v>
      </c>
      <c r="B95" s="116"/>
      <c r="C95" s="116"/>
      <c r="D95" s="116"/>
      <c r="E95" s="75"/>
      <c r="F95" s="73"/>
      <c r="G95" s="116"/>
      <c r="H95" s="116"/>
      <c r="I95" s="116"/>
      <c r="J95" s="116"/>
      <c r="K95" s="518"/>
      <c r="L95" s="518"/>
      <c r="M95" s="257">
        <v>27</v>
      </c>
      <c r="N95" s="73"/>
      <c r="O95" s="518"/>
      <c r="P95" s="518"/>
      <c r="Q95" s="518"/>
      <c r="R95" s="518"/>
      <c r="S95" s="257">
        <v>27</v>
      </c>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row>
    <row r="96" spans="1:255">
      <c r="A96" s="316">
        <v>28</v>
      </c>
      <c r="B96" s="116"/>
      <c r="C96" s="116"/>
      <c r="D96" s="116"/>
      <c r="E96" s="75"/>
      <c r="F96" s="73"/>
      <c r="G96" s="116"/>
      <c r="H96" s="116"/>
      <c r="I96" s="116"/>
      <c r="J96" s="116"/>
      <c r="K96" s="518"/>
      <c r="L96" s="518"/>
      <c r="M96" s="257">
        <v>28</v>
      </c>
      <c r="N96" s="73"/>
      <c r="O96" s="518"/>
      <c r="P96" s="518"/>
      <c r="Q96" s="518"/>
      <c r="R96" s="518"/>
      <c r="S96" s="257">
        <v>28</v>
      </c>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row>
    <row r="97" spans="1:255">
      <c r="A97" s="316">
        <v>29</v>
      </c>
      <c r="B97" s="116"/>
      <c r="C97" s="116"/>
      <c r="D97" s="116"/>
      <c r="E97" s="75"/>
      <c r="F97" s="73"/>
      <c r="G97" s="116"/>
      <c r="H97" s="116"/>
      <c r="I97" s="116"/>
      <c r="J97" s="116"/>
      <c r="K97" s="518"/>
      <c r="L97" s="518"/>
      <c r="M97" s="257">
        <v>29</v>
      </c>
      <c r="N97" s="73"/>
      <c r="O97" s="518"/>
      <c r="P97" s="518"/>
      <c r="Q97" s="518"/>
      <c r="R97" s="518"/>
      <c r="S97" s="257">
        <v>29</v>
      </c>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row>
    <row r="98" spans="1:255">
      <c r="A98" s="316">
        <v>30</v>
      </c>
      <c r="B98" s="116"/>
      <c r="C98" s="116"/>
      <c r="D98" s="116"/>
      <c r="E98" s="75"/>
      <c r="F98" s="73"/>
      <c r="G98" s="116"/>
      <c r="H98" s="116"/>
      <c r="I98" s="116"/>
      <c r="J98" s="116"/>
      <c r="K98" s="518"/>
      <c r="L98" s="518"/>
      <c r="M98" s="257">
        <v>30</v>
      </c>
      <c r="N98" s="73"/>
      <c r="O98" s="518"/>
      <c r="P98" s="518"/>
      <c r="Q98" s="518"/>
      <c r="R98" s="518"/>
      <c r="S98" s="257">
        <v>30</v>
      </c>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row>
    <row r="99" spans="1:255">
      <c r="A99" s="316">
        <v>31</v>
      </c>
      <c r="B99" s="116"/>
      <c r="C99" s="116"/>
      <c r="D99" s="116"/>
      <c r="E99" s="75"/>
      <c r="F99" s="73"/>
      <c r="G99" s="116"/>
      <c r="H99" s="116"/>
      <c r="I99" s="116"/>
      <c r="J99" s="116"/>
      <c r="K99" s="518"/>
      <c r="L99" s="518"/>
      <c r="M99" s="257">
        <v>31</v>
      </c>
      <c r="N99" s="73"/>
      <c r="O99" s="518"/>
      <c r="P99" s="518"/>
      <c r="Q99" s="518"/>
      <c r="R99" s="518"/>
      <c r="S99" s="257">
        <v>31</v>
      </c>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row>
    <row r="100" spans="1:255">
      <c r="A100" s="316">
        <v>32</v>
      </c>
      <c r="B100" s="116"/>
      <c r="C100" s="116"/>
      <c r="D100" s="116"/>
      <c r="E100" s="75"/>
      <c r="F100" s="73"/>
      <c r="G100" s="116"/>
      <c r="H100" s="116"/>
      <c r="I100" s="116"/>
      <c r="J100" s="116"/>
      <c r="K100" s="518"/>
      <c r="L100" s="518"/>
      <c r="M100" s="257">
        <v>32</v>
      </c>
      <c r="N100" s="73"/>
      <c r="O100" s="518"/>
      <c r="P100" s="518"/>
      <c r="Q100" s="518"/>
      <c r="R100" s="518"/>
      <c r="S100" s="257">
        <v>32</v>
      </c>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row>
    <row r="101" spans="1:255">
      <c r="A101" s="316">
        <v>33</v>
      </c>
      <c r="B101" s="116"/>
      <c r="C101" s="116"/>
      <c r="D101" s="116"/>
      <c r="E101" s="75"/>
      <c r="F101" s="73"/>
      <c r="G101" s="116"/>
      <c r="H101" s="116"/>
      <c r="I101" s="116"/>
      <c r="J101" s="116"/>
      <c r="K101" s="518"/>
      <c r="L101" s="518"/>
      <c r="M101" s="257">
        <v>33</v>
      </c>
      <c r="N101" s="73"/>
      <c r="O101" s="518"/>
      <c r="P101" s="518"/>
      <c r="Q101" s="518"/>
      <c r="R101" s="518"/>
      <c r="S101" s="257">
        <v>33</v>
      </c>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row>
    <row r="102" spans="1:255">
      <c r="A102" s="316">
        <v>34</v>
      </c>
      <c r="B102" s="116"/>
      <c r="C102" s="116"/>
      <c r="D102" s="116"/>
      <c r="E102" s="75"/>
      <c r="F102" s="73"/>
      <c r="G102" s="116"/>
      <c r="H102" s="116"/>
      <c r="I102" s="116"/>
      <c r="J102" s="116"/>
      <c r="K102" s="518"/>
      <c r="L102" s="518"/>
      <c r="M102" s="257">
        <v>34</v>
      </c>
      <c r="N102" s="73"/>
      <c r="O102" s="518"/>
      <c r="P102" s="518"/>
      <c r="Q102" s="518"/>
      <c r="R102" s="518"/>
      <c r="S102" s="257">
        <v>34</v>
      </c>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row>
    <row r="103" spans="1:255">
      <c r="A103" s="316">
        <v>35</v>
      </c>
      <c r="B103" s="116"/>
      <c r="C103" s="116"/>
      <c r="D103" s="116"/>
      <c r="E103" s="75"/>
      <c r="F103" s="73"/>
      <c r="G103" s="116"/>
      <c r="H103" s="116"/>
      <c r="I103" s="116"/>
      <c r="J103" s="116"/>
      <c r="K103" s="518"/>
      <c r="L103" s="518"/>
      <c r="M103" s="257">
        <v>35</v>
      </c>
      <c r="N103" s="73"/>
      <c r="O103" s="518"/>
      <c r="P103" s="518"/>
      <c r="Q103" s="518"/>
      <c r="R103" s="518"/>
      <c r="S103" s="257">
        <v>35</v>
      </c>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row>
    <row r="104" spans="1:255">
      <c r="A104" s="316">
        <v>36</v>
      </c>
      <c r="B104" s="116"/>
      <c r="C104" s="116"/>
      <c r="D104" s="116"/>
      <c r="E104" s="75"/>
      <c r="F104" s="73"/>
      <c r="G104" s="116"/>
      <c r="H104" s="116"/>
      <c r="I104" s="116"/>
      <c r="J104" s="116"/>
      <c r="K104" s="518"/>
      <c r="L104" s="518"/>
      <c r="M104" s="257">
        <v>36</v>
      </c>
      <c r="N104" s="73"/>
      <c r="O104" s="518"/>
      <c r="P104" s="518"/>
      <c r="Q104" s="518"/>
      <c r="R104" s="518"/>
      <c r="S104" s="257">
        <v>36</v>
      </c>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row>
    <row r="105" spans="1:255">
      <c r="A105" s="316">
        <v>37</v>
      </c>
      <c r="B105" s="116"/>
      <c r="C105" s="116"/>
      <c r="D105" s="116"/>
      <c r="E105" s="75"/>
      <c r="F105" s="73"/>
      <c r="G105" s="116"/>
      <c r="H105" s="116"/>
      <c r="I105" s="116"/>
      <c r="J105" s="116"/>
      <c r="K105" s="518"/>
      <c r="L105" s="518"/>
      <c r="M105" s="257">
        <v>37</v>
      </c>
      <c r="N105" s="73"/>
      <c r="O105" s="518"/>
      <c r="P105" s="518"/>
      <c r="Q105" s="518"/>
      <c r="R105" s="518"/>
      <c r="S105" s="257">
        <v>37</v>
      </c>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row>
    <row r="106" spans="1:255">
      <c r="A106" s="316">
        <v>38</v>
      </c>
      <c r="B106" s="116"/>
      <c r="C106" s="116"/>
      <c r="D106" s="116"/>
      <c r="E106" s="75"/>
      <c r="F106" s="73"/>
      <c r="G106" s="116"/>
      <c r="H106" s="116"/>
      <c r="I106" s="116"/>
      <c r="J106" s="116"/>
      <c r="K106" s="518"/>
      <c r="L106" s="518"/>
      <c r="M106" s="257">
        <v>38</v>
      </c>
      <c r="N106" s="73"/>
      <c r="O106" s="518"/>
      <c r="P106" s="518"/>
      <c r="Q106" s="518"/>
      <c r="R106" s="518"/>
      <c r="S106" s="257">
        <v>38</v>
      </c>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row>
    <row r="107" spans="1:255">
      <c r="A107" s="316">
        <v>39</v>
      </c>
      <c r="B107" s="116"/>
      <c r="C107" s="116"/>
      <c r="D107" s="116"/>
      <c r="E107" s="75"/>
      <c r="F107" s="73"/>
      <c r="G107" s="116"/>
      <c r="H107" s="116"/>
      <c r="I107" s="116"/>
      <c r="J107" s="116"/>
      <c r="K107" s="518"/>
      <c r="L107" s="518"/>
      <c r="M107" s="257">
        <v>39</v>
      </c>
      <c r="N107" s="73"/>
      <c r="O107" s="518"/>
      <c r="P107" s="518"/>
      <c r="Q107" s="518"/>
      <c r="R107" s="518"/>
      <c r="S107" s="257">
        <v>39</v>
      </c>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row>
    <row r="108" spans="1:255">
      <c r="A108" s="316">
        <v>40</v>
      </c>
      <c r="B108" s="116"/>
      <c r="C108" s="116"/>
      <c r="D108" s="116"/>
      <c r="E108" s="75"/>
      <c r="F108" s="73"/>
      <c r="G108" s="116"/>
      <c r="H108" s="116"/>
      <c r="I108" s="116"/>
      <c r="J108" s="116"/>
      <c r="K108" s="518"/>
      <c r="L108" s="518"/>
      <c r="M108" s="257">
        <v>40</v>
      </c>
      <c r="N108" s="73"/>
      <c r="O108" s="518"/>
      <c r="P108" s="518"/>
      <c r="Q108" s="518"/>
      <c r="R108" s="518"/>
      <c r="S108" s="257">
        <v>40</v>
      </c>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row>
    <row r="109" spans="1:255">
      <c r="A109" s="316">
        <v>41</v>
      </c>
      <c r="B109" s="116"/>
      <c r="C109" s="116"/>
      <c r="D109" s="116"/>
      <c r="E109" s="75"/>
      <c r="F109" s="73"/>
      <c r="G109" s="116"/>
      <c r="H109" s="116"/>
      <c r="I109" s="116"/>
      <c r="J109" s="116"/>
      <c r="K109" s="518"/>
      <c r="L109" s="518"/>
      <c r="M109" s="257">
        <v>41</v>
      </c>
      <c r="N109" s="73"/>
      <c r="O109" s="518"/>
      <c r="P109" s="518"/>
      <c r="Q109" s="518"/>
      <c r="R109" s="518"/>
      <c r="S109" s="257">
        <v>41</v>
      </c>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row>
    <row r="110" spans="1:255">
      <c r="A110" s="316">
        <v>42</v>
      </c>
      <c r="B110" s="116"/>
      <c r="C110" s="116"/>
      <c r="D110" s="116"/>
      <c r="E110" s="75"/>
      <c r="F110" s="73"/>
      <c r="G110" s="116"/>
      <c r="H110" s="116"/>
      <c r="I110" s="116"/>
      <c r="J110" s="116"/>
      <c r="K110" s="518"/>
      <c r="L110" s="518"/>
      <c r="M110" s="257">
        <v>42</v>
      </c>
      <c r="N110" s="73"/>
      <c r="O110" s="518"/>
      <c r="P110" s="518"/>
      <c r="Q110" s="518"/>
      <c r="R110" s="518"/>
      <c r="S110" s="257">
        <v>42</v>
      </c>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row>
    <row r="111" spans="1:255">
      <c r="A111" s="316">
        <v>43</v>
      </c>
      <c r="B111" s="116"/>
      <c r="C111" s="116"/>
      <c r="D111" s="116"/>
      <c r="E111" s="75"/>
      <c r="F111" s="73"/>
      <c r="G111" s="116"/>
      <c r="H111" s="116"/>
      <c r="I111" s="116"/>
      <c r="J111" s="116"/>
      <c r="K111" s="518"/>
      <c r="L111" s="518"/>
      <c r="M111" s="257">
        <v>43</v>
      </c>
      <c r="N111" s="73"/>
      <c r="O111" s="518"/>
      <c r="P111" s="518"/>
      <c r="Q111" s="518"/>
      <c r="R111" s="518"/>
      <c r="S111" s="257">
        <v>43</v>
      </c>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row>
    <row r="112" spans="1:255">
      <c r="A112" s="316">
        <v>44</v>
      </c>
      <c r="B112" s="116"/>
      <c r="C112" s="116"/>
      <c r="D112" s="116"/>
      <c r="E112" s="75"/>
      <c r="F112" s="73"/>
      <c r="G112" s="116"/>
      <c r="H112" s="116"/>
      <c r="I112" s="116"/>
      <c r="J112" s="116"/>
      <c r="K112" s="518"/>
      <c r="L112" s="518"/>
      <c r="M112" s="257">
        <v>44</v>
      </c>
      <c r="N112" s="73"/>
      <c r="O112" s="518"/>
      <c r="P112" s="518"/>
      <c r="Q112" s="518"/>
      <c r="R112" s="518"/>
      <c r="S112" s="257">
        <v>44</v>
      </c>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row>
    <row r="113" spans="1:255">
      <c r="A113" s="316">
        <v>45</v>
      </c>
      <c r="B113" s="116"/>
      <c r="C113" s="116"/>
      <c r="D113" s="116"/>
      <c r="E113" s="75"/>
      <c r="F113" s="73"/>
      <c r="G113" s="116"/>
      <c r="H113" s="116"/>
      <c r="I113" s="116"/>
      <c r="J113" s="116"/>
      <c r="K113" s="518"/>
      <c r="L113" s="518"/>
      <c r="M113" s="257">
        <v>45</v>
      </c>
      <c r="N113" s="73"/>
      <c r="O113" s="518"/>
      <c r="P113" s="518"/>
      <c r="Q113" s="518"/>
      <c r="R113" s="518"/>
      <c r="S113" s="257">
        <v>45</v>
      </c>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row>
    <row r="114" spans="1:255">
      <c r="A114" s="316">
        <v>46</v>
      </c>
      <c r="B114" s="116"/>
      <c r="C114" s="116"/>
      <c r="D114" s="116"/>
      <c r="E114" s="75"/>
      <c r="F114" s="73"/>
      <c r="G114" s="116"/>
      <c r="H114" s="116"/>
      <c r="I114" s="116"/>
      <c r="J114" s="116"/>
      <c r="K114" s="518"/>
      <c r="L114" s="518"/>
      <c r="M114" s="257">
        <v>46</v>
      </c>
      <c r="N114" s="73"/>
      <c r="O114" s="518"/>
      <c r="P114" s="518"/>
      <c r="Q114" s="518"/>
      <c r="R114" s="518"/>
      <c r="S114" s="257">
        <v>46</v>
      </c>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row>
    <row r="115" spans="1:255">
      <c r="A115" s="316">
        <v>47</v>
      </c>
      <c r="B115" s="116"/>
      <c r="C115" s="116"/>
      <c r="D115" s="116"/>
      <c r="E115" s="75"/>
      <c r="F115" s="73"/>
      <c r="G115" s="116"/>
      <c r="H115" s="116"/>
      <c r="I115" s="116"/>
      <c r="J115" s="116"/>
      <c r="K115" s="518"/>
      <c r="L115" s="518"/>
      <c r="M115" s="257">
        <v>47</v>
      </c>
      <c r="N115" s="73"/>
      <c r="O115" s="518"/>
      <c r="P115" s="518"/>
      <c r="Q115" s="518"/>
      <c r="R115" s="518"/>
      <c r="S115" s="257">
        <v>47</v>
      </c>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row>
    <row r="116" spans="1:255">
      <c r="A116" s="316">
        <v>48</v>
      </c>
      <c r="B116" s="116"/>
      <c r="C116" s="116"/>
      <c r="D116" s="116"/>
      <c r="E116" s="75"/>
      <c r="F116" s="73"/>
      <c r="G116" s="116"/>
      <c r="H116" s="116"/>
      <c r="I116" s="116"/>
      <c r="J116" s="116"/>
      <c r="K116" s="518"/>
      <c r="L116" s="518"/>
      <c r="M116" s="257">
        <v>48</v>
      </c>
      <c r="N116" s="73"/>
      <c r="O116" s="518"/>
      <c r="P116" s="518"/>
      <c r="Q116" s="518"/>
      <c r="R116" s="518"/>
      <c r="S116" s="257">
        <v>48</v>
      </c>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row>
    <row r="117" spans="1:255">
      <c r="A117" s="316">
        <v>49</v>
      </c>
      <c r="B117" s="116"/>
      <c r="C117" s="116"/>
      <c r="D117" s="116"/>
      <c r="E117" s="75"/>
      <c r="F117" s="73"/>
      <c r="G117" s="116"/>
      <c r="H117" s="116"/>
      <c r="I117" s="116"/>
      <c r="J117" s="116"/>
      <c r="K117" s="518"/>
      <c r="L117" s="518"/>
      <c r="M117" s="257">
        <v>49</v>
      </c>
      <c r="N117" s="73"/>
      <c r="O117" s="518"/>
      <c r="P117" s="518"/>
      <c r="Q117" s="518"/>
      <c r="R117" s="518"/>
      <c r="S117" s="257">
        <v>49</v>
      </c>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row>
    <row r="118" spans="1:255">
      <c r="A118" s="316">
        <v>50</v>
      </c>
      <c r="B118" s="116"/>
      <c r="C118" s="116"/>
      <c r="D118" s="116"/>
      <c r="E118" s="75"/>
      <c r="F118" s="73"/>
      <c r="G118" s="116"/>
      <c r="H118" s="116"/>
      <c r="I118" s="116"/>
      <c r="J118" s="116"/>
      <c r="K118" s="518"/>
      <c r="L118" s="518"/>
      <c r="M118" s="257">
        <v>50</v>
      </c>
      <c r="N118" s="73"/>
      <c r="O118" s="518"/>
      <c r="P118" s="518"/>
      <c r="Q118" s="518"/>
      <c r="R118" s="518"/>
      <c r="S118" s="257">
        <v>50</v>
      </c>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row>
    <row r="119" spans="1:255">
      <c r="A119" s="316">
        <v>51</v>
      </c>
      <c r="B119" s="116"/>
      <c r="C119" s="116"/>
      <c r="D119" s="116"/>
      <c r="E119" s="75"/>
      <c r="F119" s="73"/>
      <c r="G119" s="116"/>
      <c r="H119" s="116"/>
      <c r="I119" s="116"/>
      <c r="J119" s="116"/>
      <c r="K119" s="518"/>
      <c r="L119" s="518"/>
      <c r="M119" s="257">
        <v>51</v>
      </c>
      <c r="N119" s="73"/>
      <c r="O119" s="518"/>
      <c r="P119" s="518"/>
      <c r="Q119" s="518"/>
      <c r="R119" s="518"/>
      <c r="S119" s="257">
        <v>51</v>
      </c>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row>
    <row r="120" spans="1:255">
      <c r="A120" s="316">
        <v>52</v>
      </c>
      <c r="B120" s="116"/>
      <c r="C120" s="116"/>
      <c r="D120" s="116"/>
      <c r="E120" s="75"/>
      <c r="F120" s="73"/>
      <c r="G120" s="116"/>
      <c r="H120" s="116"/>
      <c r="I120" s="116"/>
      <c r="J120" s="116"/>
      <c r="K120" s="518"/>
      <c r="L120" s="518"/>
      <c r="M120" s="257">
        <v>52</v>
      </c>
      <c r="N120" s="73"/>
      <c r="O120" s="518"/>
      <c r="P120" s="518"/>
      <c r="Q120" s="518"/>
      <c r="R120" s="518"/>
      <c r="S120" s="257">
        <v>52</v>
      </c>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row>
    <row r="121" spans="1:255">
      <c r="A121" s="316">
        <v>53</v>
      </c>
      <c r="B121" s="116"/>
      <c r="C121" s="116"/>
      <c r="D121" s="116"/>
      <c r="E121" s="75"/>
      <c r="F121" s="73"/>
      <c r="G121" s="116"/>
      <c r="H121" s="116"/>
      <c r="I121" s="116"/>
      <c r="J121" s="116"/>
      <c r="K121" s="518"/>
      <c r="L121" s="518"/>
      <c r="M121" s="257">
        <v>53</v>
      </c>
      <c r="N121" s="73"/>
      <c r="O121" s="518"/>
      <c r="P121" s="518"/>
      <c r="Q121" s="518"/>
      <c r="R121" s="518"/>
      <c r="S121" s="257">
        <v>53</v>
      </c>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row>
    <row r="122" spans="1:255">
      <c r="A122" s="316">
        <v>54</v>
      </c>
      <c r="B122" s="116"/>
      <c r="C122" s="116"/>
      <c r="D122" s="116"/>
      <c r="E122" s="75"/>
      <c r="F122" s="73"/>
      <c r="G122" s="116"/>
      <c r="H122" s="116"/>
      <c r="I122" s="116"/>
      <c r="J122" s="116"/>
      <c r="K122" s="518"/>
      <c r="L122" s="518"/>
      <c r="M122" s="257">
        <v>54</v>
      </c>
      <c r="N122" s="73"/>
      <c r="O122" s="518"/>
      <c r="P122" s="518"/>
      <c r="Q122" s="518"/>
      <c r="R122" s="518"/>
      <c r="S122" s="257">
        <v>54</v>
      </c>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row>
    <row r="123" spans="1:255">
      <c r="A123" s="316">
        <v>55</v>
      </c>
      <c r="B123" s="116"/>
      <c r="C123" s="116"/>
      <c r="D123" s="116"/>
      <c r="E123" s="75"/>
      <c r="F123" s="73"/>
      <c r="G123" s="116"/>
      <c r="H123" s="116"/>
      <c r="I123" s="116"/>
      <c r="J123" s="116"/>
      <c r="K123" s="518"/>
      <c r="L123" s="518"/>
      <c r="M123" s="257">
        <v>55</v>
      </c>
      <c r="N123" s="73"/>
      <c r="O123" s="518"/>
      <c r="P123" s="518"/>
      <c r="Q123" s="518"/>
      <c r="R123" s="518"/>
      <c r="S123" s="257">
        <v>55</v>
      </c>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row>
    <row r="124" spans="1:255">
      <c r="A124" s="316">
        <v>56</v>
      </c>
      <c r="B124" s="116"/>
      <c r="C124" s="116"/>
      <c r="D124" s="116"/>
      <c r="E124" s="75"/>
      <c r="F124" s="73"/>
      <c r="G124" s="116"/>
      <c r="H124" s="116"/>
      <c r="I124" s="116"/>
      <c r="J124" s="116"/>
      <c r="K124" s="518"/>
      <c r="L124" s="518"/>
      <c r="M124" s="257">
        <v>56</v>
      </c>
      <c r="N124" s="73"/>
      <c r="O124" s="518"/>
      <c r="P124" s="518"/>
      <c r="Q124" s="518"/>
      <c r="R124" s="518"/>
      <c r="S124" s="257">
        <v>56</v>
      </c>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row>
    <row r="125" spans="1:255">
      <c r="A125" s="316">
        <v>57</v>
      </c>
      <c r="B125" s="116"/>
      <c r="C125" s="116"/>
      <c r="D125" s="116"/>
      <c r="E125" s="75"/>
      <c r="F125" s="73"/>
      <c r="G125" s="116"/>
      <c r="H125" s="116"/>
      <c r="I125" s="116"/>
      <c r="J125" s="116"/>
      <c r="K125" s="518"/>
      <c r="L125" s="518"/>
      <c r="M125" s="257">
        <v>57</v>
      </c>
      <c r="N125" s="73"/>
      <c r="O125" s="518"/>
      <c r="P125" s="518"/>
      <c r="Q125" s="518"/>
      <c r="R125" s="518"/>
      <c r="S125" s="257">
        <v>57</v>
      </c>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row>
    <row r="126" spans="1:255">
      <c r="A126" s="316">
        <v>58</v>
      </c>
      <c r="B126" s="116"/>
      <c r="C126" s="116"/>
      <c r="D126" s="116"/>
      <c r="E126" s="75"/>
      <c r="F126" s="73"/>
      <c r="G126" s="116"/>
      <c r="H126" s="116"/>
      <c r="I126" s="116"/>
      <c r="J126" s="116"/>
      <c r="K126" s="518"/>
      <c r="L126" s="518"/>
      <c r="M126" s="257">
        <v>58</v>
      </c>
      <c r="N126" s="73"/>
      <c r="O126" s="518"/>
      <c r="P126" s="518"/>
      <c r="Q126" s="518"/>
      <c r="R126" s="518"/>
      <c r="S126" s="257">
        <v>58</v>
      </c>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row>
    <row r="127" spans="1:255">
      <c r="A127" s="316">
        <v>59</v>
      </c>
      <c r="B127" s="116"/>
      <c r="C127" s="116"/>
      <c r="D127" s="116"/>
      <c r="E127" s="75"/>
      <c r="F127" s="73"/>
      <c r="G127" s="116"/>
      <c r="H127" s="116"/>
      <c r="I127" s="116"/>
      <c r="J127" s="116"/>
      <c r="K127" s="518"/>
      <c r="L127" s="518"/>
      <c r="M127" s="257">
        <v>59</v>
      </c>
      <c r="N127" s="73"/>
      <c r="O127" s="518"/>
      <c r="P127" s="518"/>
      <c r="Q127" s="518"/>
      <c r="R127" s="518"/>
      <c r="S127" s="257">
        <v>59</v>
      </c>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row>
    <row r="128" spans="1:255">
      <c r="A128" s="316">
        <v>60</v>
      </c>
      <c r="B128" s="116"/>
      <c r="C128" s="116"/>
      <c r="D128" s="116"/>
      <c r="E128" s="75"/>
      <c r="F128" s="73"/>
      <c r="G128" s="116"/>
      <c r="H128" s="116"/>
      <c r="I128" s="116"/>
      <c r="J128" s="116"/>
      <c r="K128" s="518"/>
      <c r="L128" s="518"/>
      <c r="M128" s="257">
        <v>60</v>
      </c>
      <c r="N128" s="73"/>
      <c r="O128" s="518"/>
      <c r="P128" s="518"/>
      <c r="Q128" s="518"/>
      <c r="R128" s="518"/>
      <c r="S128" s="257">
        <v>60</v>
      </c>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row>
    <row r="129" spans="1:255">
      <c r="A129" s="316">
        <v>61</v>
      </c>
      <c r="B129" s="116"/>
      <c r="C129" s="116"/>
      <c r="D129" s="116"/>
      <c r="E129" s="75"/>
      <c r="F129" s="73"/>
      <c r="G129" s="116"/>
      <c r="H129" s="116"/>
      <c r="I129" s="116"/>
      <c r="J129" s="116"/>
      <c r="K129" s="518"/>
      <c r="L129" s="518"/>
      <c r="M129" s="257">
        <v>61</v>
      </c>
      <c r="N129" s="73"/>
      <c r="O129" s="518"/>
      <c r="P129" s="518"/>
      <c r="Q129" s="518"/>
      <c r="R129" s="518"/>
      <c r="S129" s="257">
        <v>61</v>
      </c>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row>
    <row r="130" spans="1:255">
      <c r="A130" s="316">
        <v>62</v>
      </c>
      <c r="B130" s="116"/>
      <c r="C130" s="116"/>
      <c r="D130" s="116"/>
      <c r="E130" s="75"/>
      <c r="F130" s="73"/>
      <c r="G130" s="116"/>
      <c r="H130" s="116"/>
      <c r="I130" s="116"/>
      <c r="J130" s="116"/>
      <c r="K130" s="518"/>
      <c r="L130" s="518"/>
      <c r="M130" s="257">
        <v>62</v>
      </c>
      <c r="N130" s="73"/>
      <c r="O130" s="518"/>
      <c r="P130" s="518"/>
      <c r="Q130" s="518"/>
      <c r="R130" s="518"/>
      <c r="S130" s="257">
        <v>62</v>
      </c>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row>
    <row r="131" spans="1:255">
      <c r="A131" s="316">
        <v>63</v>
      </c>
      <c r="B131" s="116"/>
      <c r="C131" s="116"/>
      <c r="D131" s="116"/>
      <c r="E131" s="75"/>
      <c r="F131" s="73"/>
      <c r="G131" s="116"/>
      <c r="H131" s="116"/>
      <c r="I131" s="116"/>
      <c r="J131" s="116"/>
      <c r="K131" s="518"/>
      <c r="L131" s="518"/>
      <c r="M131" s="257">
        <v>63</v>
      </c>
      <c r="N131" s="73"/>
      <c r="O131" s="518"/>
      <c r="P131" s="518"/>
      <c r="Q131" s="518"/>
      <c r="R131" s="518"/>
      <c r="S131" s="257">
        <v>63</v>
      </c>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row>
    <row r="132" spans="1:255">
      <c r="A132" s="316">
        <v>64</v>
      </c>
      <c r="B132" s="116"/>
      <c r="C132" s="116"/>
      <c r="D132" s="116"/>
      <c r="E132" s="75"/>
      <c r="F132" s="73"/>
      <c r="G132" s="116"/>
      <c r="H132" s="116"/>
      <c r="I132" s="116"/>
      <c r="J132" s="116"/>
      <c r="K132" s="518"/>
      <c r="L132" s="518"/>
      <c r="M132" s="257">
        <v>64</v>
      </c>
      <c r="N132" s="73"/>
      <c r="O132" s="518"/>
      <c r="P132" s="518"/>
      <c r="Q132" s="518"/>
      <c r="R132" s="518"/>
      <c r="S132" s="257">
        <v>64</v>
      </c>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row>
    <row r="133" spans="1:255" ht="15.75" thickBot="1">
      <c r="A133" s="323">
        <v>65</v>
      </c>
      <c r="B133" s="708" t="s">
        <v>2497</v>
      </c>
      <c r="C133" s="578"/>
      <c r="D133" s="578"/>
      <c r="E133" s="590"/>
      <c r="F133" s="619"/>
      <c r="G133" s="578"/>
      <c r="H133" s="578"/>
      <c r="I133" s="578"/>
      <c r="J133" s="1566">
        <f>SUM(J69:J132)+J43</f>
        <v>2158</v>
      </c>
      <c r="K133" s="589">
        <f>SUM(K69:K132)+SUM(K27:K41)</f>
        <v>3333765</v>
      </c>
      <c r="L133" s="589">
        <f>SUM(L69:L132)+SUM(L27:L41)</f>
        <v>3333765</v>
      </c>
      <c r="M133" s="295">
        <v>65</v>
      </c>
      <c r="N133" s="110"/>
      <c r="O133" s="477">
        <f>SUM(O69:O132)+SUM(O27:O41)</f>
        <v>41449373</v>
      </c>
      <c r="P133" s="477">
        <f>SUM(P69:P132)+SUM(P27:P41)</f>
        <v>0</v>
      </c>
      <c r="Q133" s="477">
        <f>SUM(Q69:Q132)+SUM(Q27:Q41)</f>
        <v>22640194</v>
      </c>
      <c r="R133" s="477">
        <f>SUM(R69:R132)+SUM(R27:R41)</f>
        <v>64089567</v>
      </c>
      <c r="S133" s="295">
        <v>65</v>
      </c>
      <c r="T133" s="17"/>
      <c r="U133" s="356"/>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row>
    <row r="134" spans="1:255">
      <c r="A134" s="895"/>
      <c r="B134" s="895"/>
      <c r="C134"/>
      <c r="D134"/>
      <c r="E134"/>
      <c r="F134"/>
      <c r="G134"/>
      <c r="H134"/>
      <c r="I134"/>
      <c r="J134" s="886"/>
      <c r="K134" s="1043"/>
      <c r="L134" s="1043"/>
      <c r="M134" s="895"/>
      <c r="N134" s="886"/>
      <c r="O134" s="1044"/>
      <c r="P134" s="1044"/>
      <c r="Q134" s="1044"/>
      <c r="R134" s="1044"/>
      <c r="S134" s="895"/>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row>
    <row r="135" spans="1:255">
      <c r="A135" s="445" t="s">
        <v>2091</v>
      </c>
      <c r="B135" s="17"/>
      <c r="C135" s="17"/>
      <c r="D135" s="17"/>
      <c r="E135" s="17"/>
      <c r="F135" s="445" t="s">
        <v>2091</v>
      </c>
      <c r="G135" s="17"/>
      <c r="H135" s="17"/>
      <c r="I135" s="17"/>
      <c r="J135" s="17"/>
      <c r="K135" s="17"/>
      <c r="L135" s="17"/>
      <c r="M135" s="17"/>
      <c r="N135" s="445" t="s">
        <v>2091</v>
      </c>
      <c r="O135" s="17"/>
      <c r="P135" s="17"/>
      <c r="Q135" s="17"/>
      <c r="R135" s="17"/>
      <c r="S135" s="314" t="s">
        <v>1508</v>
      </c>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row>
    <row r="136" spans="1:255">
      <c r="A136" s="68" t="s">
        <v>1513</v>
      </c>
      <c r="B136" s="68"/>
      <c r="C136" s="68"/>
      <c r="D136" s="68"/>
      <c r="E136" s="68"/>
      <c r="F136" s="68" t="s">
        <v>1514</v>
      </c>
      <c r="G136" s="68"/>
      <c r="H136" s="68"/>
      <c r="I136" s="68"/>
      <c r="J136" s="452"/>
      <c r="K136" s="452"/>
      <c r="L136" s="452"/>
      <c r="M136" s="68"/>
      <c r="N136" s="68" t="s">
        <v>1515</v>
      </c>
      <c r="O136" s="68"/>
      <c r="P136" s="452"/>
      <c r="Q136" s="452"/>
      <c r="R136" s="452"/>
      <c r="S136" s="68"/>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row>
    <row r="137" spans="1:255" ht="18.75" thickBot="1">
      <c r="A137" s="1040" t="str">
        <f>'Data Sheet'!$C$25</f>
        <v xml:space="preserve"> Niagara Mohawk Power Corporation </v>
      </c>
      <c r="B137" s="565"/>
      <c r="C137" s="17"/>
      <c r="D137" s="1029" t="str">
        <f>'Data Sheet'!$C$40</f>
        <v>June 1, 2015</v>
      </c>
      <c r="E137" s="977" t="str">
        <f>'Data Sheet'!$C$38</f>
        <v>December 31, 2014</v>
      </c>
      <c r="F137" s="1040" t="str">
        <f>'Data Sheet'!$C$25</f>
        <v xml:space="preserve"> Niagara Mohawk Power Corporation </v>
      </c>
      <c r="G137" s="17"/>
      <c r="H137" s="17"/>
      <c r="I137" s="17"/>
      <c r="J137" s="1029" t="str">
        <f>'Data Sheet'!$C$40</f>
        <v>June 1, 2015</v>
      </c>
      <c r="K137" s="356"/>
      <c r="L137" s="977" t="str">
        <f>'Data Sheet'!$C$38</f>
        <v>December 31, 2014</v>
      </c>
      <c r="M137" s="17"/>
      <c r="N137" s="1040" t="str">
        <f>'Data Sheet'!$C$25</f>
        <v xml:space="preserve"> Niagara Mohawk Power Corporation </v>
      </c>
      <c r="O137" s="17"/>
      <c r="P137" s="356"/>
      <c r="Q137" s="1029" t="str">
        <f>'Data Sheet'!$C$40</f>
        <v>June 1, 2015</v>
      </c>
      <c r="R137" s="977" t="str">
        <f>'Data Sheet'!$C$38</f>
        <v>December 31, 2014</v>
      </c>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row>
    <row r="138" spans="1:255">
      <c r="A138" s="29"/>
      <c r="B138" s="65"/>
      <c r="C138" s="65"/>
      <c r="D138" s="65"/>
      <c r="E138" s="66"/>
      <c r="F138" s="29"/>
      <c r="G138" s="65"/>
      <c r="H138" s="65"/>
      <c r="I138" s="65"/>
      <c r="J138" s="616"/>
      <c r="K138" s="616"/>
      <c r="L138" s="616"/>
      <c r="M138" s="66"/>
      <c r="N138" s="617"/>
      <c r="O138" s="65"/>
      <c r="P138" s="616"/>
      <c r="Q138" s="616"/>
      <c r="R138" s="616"/>
      <c r="S138" s="66"/>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row>
    <row r="139" spans="1:255">
      <c r="A139" s="359" t="s">
        <v>2100</v>
      </c>
      <c r="B139" s="68"/>
      <c r="C139" s="68"/>
      <c r="D139" s="68"/>
      <c r="E139" s="1032"/>
      <c r="F139" s="359" t="s">
        <v>2101</v>
      </c>
      <c r="G139" s="68"/>
      <c r="H139" s="68"/>
      <c r="I139" s="68"/>
      <c r="J139" s="68"/>
      <c r="K139" s="978"/>
      <c r="L139" s="17"/>
      <c r="M139" s="69"/>
      <c r="N139" s="359" t="s">
        <v>2101</v>
      </c>
      <c r="O139" s="68"/>
      <c r="P139" s="68"/>
      <c r="Q139" s="68"/>
      <c r="R139" s="978"/>
      <c r="S139" s="72"/>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row>
    <row r="140" spans="1:255">
      <c r="A140" s="359" t="s">
        <v>2102</v>
      </c>
      <c r="B140" s="68"/>
      <c r="C140" s="68"/>
      <c r="D140" s="68"/>
      <c r="E140" s="1032"/>
      <c r="F140" s="359" t="s">
        <v>2102</v>
      </c>
      <c r="G140" s="68"/>
      <c r="H140" s="68"/>
      <c r="I140" s="68"/>
      <c r="J140" s="68"/>
      <c r="K140" s="978"/>
      <c r="L140" s="17"/>
      <c r="M140" s="69"/>
      <c r="N140" s="359" t="s">
        <v>2102</v>
      </c>
      <c r="O140" s="68"/>
      <c r="P140" s="68"/>
      <c r="Q140" s="68"/>
      <c r="R140" s="978"/>
      <c r="S140" s="72"/>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row>
    <row r="141" spans="1:255">
      <c r="A141" s="71"/>
      <c r="B141" s="17"/>
      <c r="C141" s="17"/>
      <c r="D141" s="17"/>
      <c r="E141" s="72"/>
      <c r="F141" s="71"/>
      <c r="G141" s="17"/>
      <c r="H141" s="17"/>
      <c r="I141" s="17"/>
      <c r="J141" s="17"/>
      <c r="K141" s="17"/>
      <c r="L141" s="17"/>
      <c r="M141" s="72"/>
      <c r="N141" s="71"/>
      <c r="O141" s="17"/>
      <c r="P141" s="17"/>
      <c r="Q141" s="17"/>
      <c r="R141" s="17"/>
      <c r="S141" s="72"/>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row>
    <row r="142" spans="1:255">
      <c r="A142" s="418" t="s">
        <v>1904</v>
      </c>
      <c r="B142" s="618" t="s">
        <v>1484</v>
      </c>
      <c r="C142" s="618" t="s">
        <v>1485</v>
      </c>
      <c r="D142" s="421" t="s">
        <v>1486</v>
      </c>
      <c r="E142" s="84" t="s">
        <v>1904</v>
      </c>
      <c r="F142" s="389" t="s">
        <v>2078</v>
      </c>
      <c r="G142" s="421"/>
      <c r="H142" s="618"/>
      <c r="I142" s="618"/>
      <c r="J142" s="618" t="s">
        <v>1487</v>
      </c>
      <c r="K142" s="390" t="s">
        <v>1488</v>
      </c>
      <c r="L142" s="421"/>
      <c r="M142" s="84"/>
      <c r="N142" s="247" t="s">
        <v>1489</v>
      </c>
      <c r="O142" s="248"/>
      <c r="P142" s="248"/>
      <c r="Q142" s="248"/>
      <c r="R142" s="248"/>
      <c r="S142" s="249"/>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row>
    <row r="143" spans="1:255">
      <c r="A143" s="79"/>
      <c r="B143" s="330" t="s">
        <v>1490</v>
      </c>
      <c r="C143" s="330" t="s">
        <v>1490</v>
      </c>
      <c r="D143" s="330" t="s">
        <v>1490</v>
      </c>
      <c r="E143" s="450" t="s">
        <v>3823</v>
      </c>
      <c r="F143" s="359" t="s">
        <v>3824</v>
      </c>
      <c r="G143" s="456"/>
      <c r="H143" s="330" t="s">
        <v>1491</v>
      </c>
      <c r="I143" s="330" t="s">
        <v>1492</v>
      </c>
      <c r="J143" s="330" t="s">
        <v>2079</v>
      </c>
      <c r="K143" s="618" t="s">
        <v>3827</v>
      </c>
      <c r="L143" s="618" t="s">
        <v>3827</v>
      </c>
      <c r="M143" s="450" t="s">
        <v>1843</v>
      </c>
      <c r="N143" s="359" t="s">
        <v>3828</v>
      </c>
      <c r="O143" s="456"/>
      <c r="P143" s="330" t="s">
        <v>3829</v>
      </c>
      <c r="Q143" s="330" t="s">
        <v>3830</v>
      </c>
      <c r="R143" s="330" t="s">
        <v>1493</v>
      </c>
      <c r="S143" s="450" t="s">
        <v>1843</v>
      </c>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row>
    <row r="144" spans="1:255">
      <c r="A144" s="315" t="s">
        <v>1843</v>
      </c>
      <c r="B144" s="330" t="s">
        <v>1494</v>
      </c>
      <c r="C144" s="330" t="s">
        <v>1494</v>
      </c>
      <c r="D144" s="330" t="s">
        <v>1494</v>
      </c>
      <c r="E144" s="450" t="s">
        <v>3833</v>
      </c>
      <c r="F144" s="359" t="s">
        <v>3834</v>
      </c>
      <c r="G144" s="456"/>
      <c r="H144" s="330" t="s">
        <v>1495</v>
      </c>
      <c r="I144" s="330" t="s">
        <v>1495</v>
      </c>
      <c r="J144" s="330" t="s">
        <v>1496</v>
      </c>
      <c r="K144" s="330" t="s">
        <v>1497</v>
      </c>
      <c r="L144" s="330" t="s">
        <v>2087</v>
      </c>
      <c r="M144" s="450" t="s">
        <v>1846</v>
      </c>
      <c r="N144" s="359" t="s">
        <v>3839</v>
      </c>
      <c r="O144" s="456"/>
      <c r="P144" s="330" t="s">
        <v>3839</v>
      </c>
      <c r="Q144" s="330" t="s">
        <v>3839</v>
      </c>
      <c r="R144" s="330" t="s">
        <v>1498</v>
      </c>
      <c r="S144" s="450" t="s">
        <v>1846</v>
      </c>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row>
    <row r="145" spans="1:255">
      <c r="A145" s="316" t="s">
        <v>1846</v>
      </c>
      <c r="B145" s="458" t="s">
        <v>3230</v>
      </c>
      <c r="C145" s="458" t="s">
        <v>3231</v>
      </c>
      <c r="D145" s="458" t="s">
        <v>3232</v>
      </c>
      <c r="E145" s="584" t="s">
        <v>3233</v>
      </c>
      <c r="F145" s="144" t="s">
        <v>2512</v>
      </c>
      <c r="G145" s="364"/>
      <c r="H145" s="458" t="s">
        <v>2513</v>
      </c>
      <c r="I145" s="458" t="s">
        <v>2514</v>
      </c>
      <c r="J145" s="458" t="s">
        <v>2515</v>
      </c>
      <c r="K145" s="458" t="s">
        <v>2516</v>
      </c>
      <c r="L145" s="458" t="s">
        <v>2517</v>
      </c>
      <c r="M145" s="584"/>
      <c r="N145" s="144" t="s">
        <v>2518</v>
      </c>
      <c r="O145" s="364"/>
      <c r="P145" s="458" t="s">
        <v>2519</v>
      </c>
      <c r="Q145" s="458" t="s">
        <v>214</v>
      </c>
      <c r="R145" s="458" t="s">
        <v>215</v>
      </c>
      <c r="S145" s="584"/>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row>
    <row r="146" spans="1:255">
      <c r="A146" s="316" t="s">
        <v>1499</v>
      </c>
      <c r="B146" s="116"/>
      <c r="C146" s="116"/>
      <c r="D146" s="116"/>
      <c r="E146" s="75"/>
      <c r="F146" s="73"/>
      <c r="G146" s="116"/>
      <c r="H146" s="116"/>
      <c r="I146" s="116"/>
      <c r="J146" s="116"/>
      <c r="K146" s="518"/>
      <c r="L146" s="518"/>
      <c r="M146" s="257" t="s">
        <v>1499</v>
      </c>
      <c r="N146" s="73"/>
      <c r="O146" s="372"/>
      <c r="P146" s="372"/>
      <c r="Q146" s="372"/>
      <c r="R146" s="372">
        <f t="shared" ref="R146:R209" si="0">SUM(O146:Q146)</f>
        <v>0</v>
      </c>
      <c r="S146" s="257" t="s">
        <v>1499</v>
      </c>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row>
    <row r="147" spans="1:255">
      <c r="A147" s="316" t="s">
        <v>1500</v>
      </c>
      <c r="B147" s="116"/>
      <c r="C147" s="116"/>
      <c r="D147" s="116"/>
      <c r="E147" s="75"/>
      <c r="F147" s="73"/>
      <c r="G147" s="116"/>
      <c r="H147" s="116"/>
      <c r="I147" s="116"/>
      <c r="J147" s="116"/>
      <c r="K147" s="518"/>
      <c r="L147" s="518"/>
      <c r="M147" s="257" t="s">
        <v>1500</v>
      </c>
      <c r="N147" s="73" t="s">
        <v>1904</v>
      </c>
      <c r="O147" s="518"/>
      <c r="P147" s="518"/>
      <c r="Q147" s="518"/>
      <c r="R147" s="518">
        <f t="shared" si="0"/>
        <v>0</v>
      </c>
      <c r="S147" s="257" t="s">
        <v>1500</v>
      </c>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row>
    <row r="148" spans="1:255">
      <c r="A148" s="316" t="s">
        <v>1501</v>
      </c>
      <c r="B148" s="116"/>
      <c r="C148" s="116"/>
      <c r="D148" s="116"/>
      <c r="E148" s="75"/>
      <c r="F148" s="73"/>
      <c r="G148" s="116"/>
      <c r="H148" s="116"/>
      <c r="I148" s="116"/>
      <c r="J148" s="116"/>
      <c r="K148" s="518"/>
      <c r="L148" s="518"/>
      <c r="M148" s="257" t="s">
        <v>1501</v>
      </c>
      <c r="N148" s="73"/>
      <c r="O148" s="518"/>
      <c r="P148" s="518"/>
      <c r="Q148" s="518"/>
      <c r="R148" s="518">
        <f t="shared" si="0"/>
        <v>0</v>
      </c>
      <c r="S148" s="257" t="s">
        <v>1501</v>
      </c>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row>
    <row r="149" spans="1:255">
      <c r="A149" s="316" t="s">
        <v>1502</v>
      </c>
      <c r="B149" s="116"/>
      <c r="C149" s="116"/>
      <c r="D149" s="116"/>
      <c r="E149" s="75"/>
      <c r="F149" s="73"/>
      <c r="G149" s="116"/>
      <c r="H149" s="116"/>
      <c r="I149" s="116"/>
      <c r="J149" s="116"/>
      <c r="K149" s="518"/>
      <c r="L149" s="518"/>
      <c r="M149" s="257" t="s">
        <v>1502</v>
      </c>
      <c r="N149" s="73"/>
      <c r="O149" s="518"/>
      <c r="P149" s="518"/>
      <c r="Q149" s="518"/>
      <c r="R149" s="518">
        <f t="shared" si="0"/>
        <v>0</v>
      </c>
      <c r="S149" s="257" t="s">
        <v>1502</v>
      </c>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row>
    <row r="150" spans="1:255">
      <c r="A150" s="316" t="s">
        <v>1503</v>
      </c>
      <c r="B150" s="116"/>
      <c r="C150" s="116"/>
      <c r="D150" s="116"/>
      <c r="E150" s="75"/>
      <c r="F150" s="73"/>
      <c r="G150" s="116"/>
      <c r="H150" s="116"/>
      <c r="I150" s="116"/>
      <c r="J150" s="116"/>
      <c r="K150" s="518"/>
      <c r="L150" s="518"/>
      <c r="M150" s="257" t="s">
        <v>1503</v>
      </c>
      <c r="N150" s="73"/>
      <c r="O150" s="518"/>
      <c r="P150" s="518"/>
      <c r="Q150" s="518"/>
      <c r="R150" s="518">
        <f t="shared" si="0"/>
        <v>0</v>
      </c>
      <c r="S150" s="257" t="s">
        <v>1503</v>
      </c>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row>
    <row r="151" spans="1:255">
      <c r="A151" s="316" t="s">
        <v>1504</v>
      </c>
      <c r="B151" s="116"/>
      <c r="C151" s="116"/>
      <c r="D151" s="116"/>
      <c r="E151" s="75"/>
      <c r="F151" s="73"/>
      <c r="G151" s="116"/>
      <c r="H151" s="116"/>
      <c r="I151" s="116"/>
      <c r="J151" s="116"/>
      <c r="K151" s="518"/>
      <c r="L151" s="518"/>
      <c r="M151" s="257" t="s">
        <v>1504</v>
      </c>
      <c r="N151" s="73"/>
      <c r="O151" s="518"/>
      <c r="P151" s="518"/>
      <c r="Q151" s="518"/>
      <c r="R151" s="518">
        <f t="shared" si="0"/>
        <v>0</v>
      </c>
      <c r="S151" s="257" t="s">
        <v>1504</v>
      </c>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row>
    <row r="152" spans="1:255">
      <c r="A152" s="316" t="s">
        <v>1505</v>
      </c>
      <c r="B152" s="116"/>
      <c r="C152" s="116"/>
      <c r="D152" s="116"/>
      <c r="E152" s="75"/>
      <c r="F152" s="73"/>
      <c r="G152" s="116"/>
      <c r="H152" s="116"/>
      <c r="I152" s="116"/>
      <c r="J152" s="116"/>
      <c r="K152" s="518"/>
      <c r="L152" s="518"/>
      <c r="M152" s="257" t="s">
        <v>1505</v>
      </c>
      <c r="N152" s="73"/>
      <c r="O152" s="518"/>
      <c r="P152" s="518"/>
      <c r="Q152" s="518"/>
      <c r="R152" s="518">
        <f t="shared" si="0"/>
        <v>0</v>
      </c>
      <c r="S152" s="257" t="s">
        <v>1505</v>
      </c>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row>
    <row r="153" spans="1:255">
      <c r="A153" s="316" t="s">
        <v>1506</v>
      </c>
      <c r="B153" s="116"/>
      <c r="C153" s="116"/>
      <c r="D153" s="116"/>
      <c r="E153" s="75"/>
      <c r="F153" s="73"/>
      <c r="G153" s="116"/>
      <c r="H153" s="116"/>
      <c r="I153" s="116"/>
      <c r="J153" s="116"/>
      <c r="K153" s="518"/>
      <c r="L153" s="518"/>
      <c r="M153" s="257" t="s">
        <v>1506</v>
      </c>
      <c r="N153" s="73"/>
      <c r="O153" s="518"/>
      <c r="P153" s="518"/>
      <c r="Q153" s="518"/>
      <c r="R153" s="518">
        <f t="shared" si="0"/>
        <v>0</v>
      </c>
      <c r="S153" s="257" t="s">
        <v>1506</v>
      </c>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row>
    <row r="154" spans="1:255">
      <c r="A154" s="316" t="s">
        <v>1507</v>
      </c>
      <c r="B154" s="116"/>
      <c r="C154" s="116"/>
      <c r="D154" s="116"/>
      <c r="E154" s="75"/>
      <c r="F154" s="73"/>
      <c r="G154" s="116"/>
      <c r="H154" s="116"/>
      <c r="I154" s="116"/>
      <c r="J154" s="116"/>
      <c r="K154" s="518"/>
      <c r="L154" s="518"/>
      <c r="M154" s="257" t="s">
        <v>1507</v>
      </c>
      <c r="N154" s="73"/>
      <c r="O154" s="518"/>
      <c r="P154" s="518"/>
      <c r="Q154" s="518"/>
      <c r="R154" s="518">
        <f t="shared" si="0"/>
        <v>0</v>
      </c>
      <c r="S154" s="257" t="s">
        <v>1507</v>
      </c>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row>
    <row r="155" spans="1:255">
      <c r="A155" s="316" t="s">
        <v>1860</v>
      </c>
      <c r="B155" s="116"/>
      <c r="C155" s="116"/>
      <c r="D155" s="116"/>
      <c r="E155" s="75"/>
      <c r="F155" s="73"/>
      <c r="G155" s="116"/>
      <c r="H155" s="116"/>
      <c r="I155" s="116"/>
      <c r="J155" s="116"/>
      <c r="K155" s="518"/>
      <c r="L155" s="518"/>
      <c r="M155" s="257" t="s">
        <v>1860</v>
      </c>
      <c r="N155" s="73"/>
      <c r="O155" s="518"/>
      <c r="P155" s="518"/>
      <c r="Q155" s="518"/>
      <c r="R155" s="518">
        <f t="shared" si="0"/>
        <v>0</v>
      </c>
      <c r="S155" s="257" t="s">
        <v>1860</v>
      </c>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row>
    <row r="156" spans="1:255">
      <c r="A156" s="316" t="s">
        <v>1861</v>
      </c>
      <c r="B156" s="116"/>
      <c r="C156" s="116"/>
      <c r="D156" s="116"/>
      <c r="E156" s="75"/>
      <c r="F156" s="73"/>
      <c r="G156" s="116"/>
      <c r="H156" s="116"/>
      <c r="I156" s="116"/>
      <c r="J156" s="116"/>
      <c r="K156" s="518"/>
      <c r="L156" s="518"/>
      <c r="M156" s="257" t="s">
        <v>1861</v>
      </c>
      <c r="N156" s="73"/>
      <c r="O156" s="518"/>
      <c r="P156" s="518"/>
      <c r="Q156" s="518"/>
      <c r="R156" s="518">
        <f t="shared" si="0"/>
        <v>0</v>
      </c>
      <c r="S156" s="257" t="s">
        <v>1861</v>
      </c>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row>
    <row r="157" spans="1:255">
      <c r="A157" s="316">
        <v>12</v>
      </c>
      <c r="B157" s="116"/>
      <c r="C157" s="116"/>
      <c r="D157" s="116"/>
      <c r="E157" s="75"/>
      <c r="F157" s="73"/>
      <c r="G157" s="116"/>
      <c r="H157" s="116"/>
      <c r="I157" s="116"/>
      <c r="J157" s="116"/>
      <c r="K157" s="518"/>
      <c r="L157" s="518"/>
      <c r="M157" s="257">
        <v>12</v>
      </c>
      <c r="N157" s="73"/>
      <c r="O157" s="518"/>
      <c r="P157" s="518"/>
      <c r="Q157" s="518"/>
      <c r="R157" s="518">
        <f t="shared" si="0"/>
        <v>0</v>
      </c>
      <c r="S157" s="257">
        <v>12</v>
      </c>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row>
    <row r="158" spans="1:255">
      <c r="A158" s="316">
        <v>13</v>
      </c>
      <c r="B158" s="116"/>
      <c r="C158" s="116"/>
      <c r="D158" s="116"/>
      <c r="E158" s="75"/>
      <c r="F158" s="73"/>
      <c r="G158" s="116"/>
      <c r="H158" s="116"/>
      <c r="I158" s="116"/>
      <c r="J158" s="116"/>
      <c r="K158" s="518"/>
      <c r="L158" s="518"/>
      <c r="M158" s="257">
        <v>13</v>
      </c>
      <c r="N158" s="73"/>
      <c r="O158" s="518"/>
      <c r="P158" s="518"/>
      <c r="Q158" s="518"/>
      <c r="R158" s="518">
        <f t="shared" si="0"/>
        <v>0</v>
      </c>
      <c r="S158" s="257">
        <v>13</v>
      </c>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row>
    <row r="159" spans="1:255">
      <c r="A159" s="316">
        <v>14</v>
      </c>
      <c r="B159" s="116"/>
      <c r="C159" s="116"/>
      <c r="D159" s="116"/>
      <c r="E159" s="75"/>
      <c r="F159" s="73"/>
      <c r="G159" s="116"/>
      <c r="H159" s="116"/>
      <c r="I159" s="116"/>
      <c r="J159" s="116"/>
      <c r="K159" s="518"/>
      <c r="L159" s="518"/>
      <c r="M159" s="257">
        <v>14</v>
      </c>
      <c r="N159" s="73"/>
      <c r="O159" s="518"/>
      <c r="P159" s="518"/>
      <c r="Q159" s="518"/>
      <c r="R159" s="518">
        <f t="shared" si="0"/>
        <v>0</v>
      </c>
      <c r="S159" s="257">
        <v>14</v>
      </c>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row>
    <row r="160" spans="1:255">
      <c r="A160" s="316">
        <v>15</v>
      </c>
      <c r="B160" s="116"/>
      <c r="C160" s="116"/>
      <c r="D160" s="116"/>
      <c r="E160" s="75"/>
      <c r="F160" s="73"/>
      <c r="G160" s="116"/>
      <c r="H160" s="116"/>
      <c r="I160" s="116"/>
      <c r="J160" s="116"/>
      <c r="K160" s="518"/>
      <c r="L160" s="518"/>
      <c r="M160" s="257">
        <v>15</v>
      </c>
      <c r="N160" s="73"/>
      <c r="O160" s="518"/>
      <c r="P160" s="518"/>
      <c r="Q160" s="518"/>
      <c r="R160" s="518">
        <f t="shared" si="0"/>
        <v>0</v>
      </c>
      <c r="S160" s="257">
        <v>15</v>
      </c>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row>
    <row r="161" spans="1:255">
      <c r="A161" s="316">
        <v>16</v>
      </c>
      <c r="B161" s="116"/>
      <c r="C161" s="116"/>
      <c r="D161" s="116"/>
      <c r="E161" s="75"/>
      <c r="F161" s="73"/>
      <c r="G161" s="116"/>
      <c r="H161" s="116"/>
      <c r="I161" s="116"/>
      <c r="J161" s="116"/>
      <c r="K161" s="518"/>
      <c r="L161" s="518"/>
      <c r="M161" s="257">
        <v>16</v>
      </c>
      <c r="N161" s="73"/>
      <c r="O161" s="518"/>
      <c r="P161" s="518"/>
      <c r="Q161" s="518"/>
      <c r="R161" s="518">
        <f t="shared" si="0"/>
        <v>0</v>
      </c>
      <c r="S161" s="257">
        <v>16</v>
      </c>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row>
    <row r="162" spans="1:255">
      <c r="A162" s="316">
        <v>17</v>
      </c>
      <c r="B162" s="116"/>
      <c r="C162" s="116"/>
      <c r="D162" s="116"/>
      <c r="E162" s="75"/>
      <c r="F162" s="73"/>
      <c r="G162" s="116"/>
      <c r="H162" s="116"/>
      <c r="I162" s="116"/>
      <c r="J162" s="116"/>
      <c r="K162" s="518"/>
      <c r="L162" s="518"/>
      <c r="M162" s="257">
        <v>17</v>
      </c>
      <c r="N162" s="73"/>
      <c r="O162" s="518"/>
      <c r="P162" s="518"/>
      <c r="Q162" s="518"/>
      <c r="R162" s="518">
        <f t="shared" si="0"/>
        <v>0</v>
      </c>
      <c r="S162" s="257">
        <v>17</v>
      </c>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row>
    <row r="163" spans="1:255">
      <c r="A163" s="316">
        <v>18</v>
      </c>
      <c r="B163" s="116"/>
      <c r="C163" s="116"/>
      <c r="D163" s="116"/>
      <c r="E163" s="75"/>
      <c r="F163" s="73"/>
      <c r="G163" s="116"/>
      <c r="H163" s="116"/>
      <c r="I163" s="116"/>
      <c r="J163" s="116"/>
      <c r="K163" s="518"/>
      <c r="L163" s="518"/>
      <c r="M163" s="257">
        <v>18</v>
      </c>
      <c r="N163" s="73"/>
      <c r="O163" s="518"/>
      <c r="P163" s="518"/>
      <c r="Q163" s="518"/>
      <c r="R163" s="518">
        <f t="shared" si="0"/>
        <v>0</v>
      </c>
      <c r="S163" s="257">
        <v>18</v>
      </c>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row>
    <row r="164" spans="1:255">
      <c r="A164" s="316">
        <v>19</v>
      </c>
      <c r="B164" s="116"/>
      <c r="C164" s="116"/>
      <c r="D164" s="116"/>
      <c r="E164" s="75"/>
      <c r="F164" s="73"/>
      <c r="G164" s="116"/>
      <c r="H164" s="116"/>
      <c r="I164" s="116"/>
      <c r="J164" s="116"/>
      <c r="K164" s="518"/>
      <c r="L164" s="518"/>
      <c r="M164" s="257">
        <v>19</v>
      </c>
      <c r="N164" s="73"/>
      <c r="O164" s="518"/>
      <c r="P164" s="518"/>
      <c r="Q164" s="518"/>
      <c r="R164" s="518">
        <f t="shared" si="0"/>
        <v>0</v>
      </c>
      <c r="S164" s="257">
        <v>19</v>
      </c>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row>
    <row r="165" spans="1:255">
      <c r="A165" s="316">
        <v>20</v>
      </c>
      <c r="B165" s="116"/>
      <c r="C165" s="116"/>
      <c r="D165" s="116"/>
      <c r="E165" s="75"/>
      <c r="F165" s="73"/>
      <c r="G165" s="116"/>
      <c r="H165" s="116"/>
      <c r="I165" s="116"/>
      <c r="J165" s="116"/>
      <c r="K165" s="518"/>
      <c r="L165" s="518"/>
      <c r="M165" s="257">
        <v>20</v>
      </c>
      <c r="N165" s="73"/>
      <c r="O165" s="518"/>
      <c r="P165" s="518"/>
      <c r="Q165" s="518"/>
      <c r="R165" s="518">
        <f t="shared" si="0"/>
        <v>0</v>
      </c>
      <c r="S165" s="257">
        <v>20</v>
      </c>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row>
    <row r="166" spans="1:255">
      <c r="A166" s="316">
        <v>21</v>
      </c>
      <c r="B166" s="116"/>
      <c r="C166" s="116"/>
      <c r="D166" s="116"/>
      <c r="E166" s="75"/>
      <c r="F166" s="73"/>
      <c r="G166" s="116"/>
      <c r="H166" s="116"/>
      <c r="I166" s="116"/>
      <c r="J166" s="116"/>
      <c r="K166" s="518"/>
      <c r="L166" s="518"/>
      <c r="M166" s="257">
        <v>21</v>
      </c>
      <c r="N166" s="73"/>
      <c r="O166" s="518"/>
      <c r="P166" s="518"/>
      <c r="Q166" s="518"/>
      <c r="R166" s="518">
        <f t="shared" si="0"/>
        <v>0</v>
      </c>
      <c r="S166" s="257">
        <v>21</v>
      </c>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row>
    <row r="167" spans="1:255">
      <c r="A167" s="316">
        <v>22</v>
      </c>
      <c r="B167" s="116"/>
      <c r="C167" s="116"/>
      <c r="D167" s="116"/>
      <c r="E167" s="75"/>
      <c r="F167" s="73"/>
      <c r="G167" s="116"/>
      <c r="H167" s="116"/>
      <c r="I167" s="116"/>
      <c r="J167" s="116"/>
      <c r="K167" s="518"/>
      <c r="L167" s="518"/>
      <c r="M167" s="257">
        <v>22</v>
      </c>
      <c r="N167" s="73"/>
      <c r="O167" s="518"/>
      <c r="P167" s="518"/>
      <c r="Q167" s="518"/>
      <c r="R167" s="518">
        <f t="shared" si="0"/>
        <v>0</v>
      </c>
      <c r="S167" s="257">
        <v>22</v>
      </c>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row>
    <row r="168" spans="1:255">
      <c r="A168" s="316">
        <v>23</v>
      </c>
      <c r="B168" s="116"/>
      <c r="C168" s="116"/>
      <c r="D168" s="116"/>
      <c r="E168" s="75"/>
      <c r="F168" s="73"/>
      <c r="G168" s="116"/>
      <c r="H168" s="116"/>
      <c r="I168" s="116"/>
      <c r="J168" s="116"/>
      <c r="K168" s="518"/>
      <c r="L168" s="518"/>
      <c r="M168" s="257">
        <v>23</v>
      </c>
      <c r="N168" s="73"/>
      <c r="O168" s="518"/>
      <c r="P168" s="518"/>
      <c r="Q168" s="518"/>
      <c r="R168" s="518">
        <f t="shared" si="0"/>
        <v>0</v>
      </c>
      <c r="S168" s="257">
        <v>23</v>
      </c>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row>
    <row r="169" spans="1:255">
      <c r="A169" s="316">
        <v>24</v>
      </c>
      <c r="B169" s="116"/>
      <c r="C169" s="116"/>
      <c r="D169" s="116"/>
      <c r="E169" s="75"/>
      <c r="F169" s="73"/>
      <c r="G169" s="116"/>
      <c r="H169" s="116"/>
      <c r="I169" s="116"/>
      <c r="J169" s="116"/>
      <c r="K169" s="518"/>
      <c r="L169" s="518"/>
      <c r="M169" s="257">
        <v>24</v>
      </c>
      <c r="N169" s="73"/>
      <c r="O169" s="518"/>
      <c r="P169" s="518"/>
      <c r="Q169" s="518"/>
      <c r="R169" s="518">
        <f t="shared" si="0"/>
        <v>0</v>
      </c>
      <c r="S169" s="257">
        <v>24</v>
      </c>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row>
    <row r="170" spans="1:255">
      <c r="A170" s="316">
        <v>25</v>
      </c>
      <c r="B170" s="116"/>
      <c r="C170" s="116"/>
      <c r="D170" s="116"/>
      <c r="E170" s="75"/>
      <c r="F170" s="73"/>
      <c r="G170" s="116"/>
      <c r="H170" s="116"/>
      <c r="I170" s="116"/>
      <c r="J170" s="116"/>
      <c r="K170" s="518"/>
      <c r="L170" s="518"/>
      <c r="M170" s="257">
        <v>25</v>
      </c>
      <c r="N170" s="73"/>
      <c r="O170" s="518"/>
      <c r="P170" s="518"/>
      <c r="Q170" s="518"/>
      <c r="R170" s="518">
        <f t="shared" si="0"/>
        <v>0</v>
      </c>
      <c r="S170" s="257">
        <v>25</v>
      </c>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row>
    <row r="171" spans="1:255">
      <c r="A171" s="316">
        <v>26</v>
      </c>
      <c r="B171" s="116"/>
      <c r="C171" s="116"/>
      <c r="D171" s="116"/>
      <c r="E171" s="75"/>
      <c r="F171" s="73"/>
      <c r="G171" s="116"/>
      <c r="H171" s="116"/>
      <c r="I171" s="116"/>
      <c r="J171" s="116"/>
      <c r="K171" s="518"/>
      <c r="L171" s="518"/>
      <c r="M171" s="257">
        <v>26</v>
      </c>
      <c r="N171" s="73"/>
      <c r="O171" s="518"/>
      <c r="P171" s="518"/>
      <c r="Q171" s="518"/>
      <c r="R171" s="518">
        <f t="shared" si="0"/>
        <v>0</v>
      </c>
      <c r="S171" s="257">
        <v>26</v>
      </c>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row>
    <row r="172" spans="1:255">
      <c r="A172" s="316">
        <v>27</v>
      </c>
      <c r="B172" s="116"/>
      <c r="C172" s="116"/>
      <c r="D172" s="116"/>
      <c r="E172" s="75"/>
      <c r="F172" s="73"/>
      <c r="G172" s="116"/>
      <c r="H172" s="116"/>
      <c r="I172" s="116"/>
      <c r="J172" s="116"/>
      <c r="K172" s="518"/>
      <c r="L172" s="518"/>
      <c r="M172" s="257">
        <v>27</v>
      </c>
      <c r="N172" s="73"/>
      <c r="O172" s="518"/>
      <c r="P172" s="518"/>
      <c r="Q172" s="518"/>
      <c r="R172" s="518">
        <f t="shared" si="0"/>
        <v>0</v>
      </c>
      <c r="S172" s="257">
        <v>27</v>
      </c>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row>
    <row r="173" spans="1:255">
      <c r="A173" s="316">
        <v>28</v>
      </c>
      <c r="B173" s="116"/>
      <c r="C173" s="116"/>
      <c r="D173" s="116"/>
      <c r="E173" s="75"/>
      <c r="F173" s="73"/>
      <c r="G173" s="116"/>
      <c r="H173" s="116"/>
      <c r="I173" s="116"/>
      <c r="J173" s="116"/>
      <c r="K173" s="518"/>
      <c r="L173" s="518"/>
      <c r="M173" s="257">
        <v>28</v>
      </c>
      <c r="N173" s="73"/>
      <c r="O173" s="518"/>
      <c r="P173" s="518"/>
      <c r="Q173" s="518"/>
      <c r="R173" s="518">
        <f t="shared" si="0"/>
        <v>0</v>
      </c>
      <c r="S173" s="257">
        <v>28</v>
      </c>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row>
    <row r="174" spans="1:255">
      <c r="A174" s="316">
        <v>29</v>
      </c>
      <c r="B174" s="116"/>
      <c r="C174" s="116"/>
      <c r="D174" s="116"/>
      <c r="E174" s="75"/>
      <c r="F174" s="73"/>
      <c r="G174" s="116"/>
      <c r="H174" s="116"/>
      <c r="I174" s="116"/>
      <c r="J174" s="116"/>
      <c r="K174" s="518"/>
      <c r="L174" s="518"/>
      <c r="M174" s="257">
        <v>29</v>
      </c>
      <c r="N174" s="73"/>
      <c r="O174" s="518"/>
      <c r="P174" s="518"/>
      <c r="Q174" s="518"/>
      <c r="R174" s="518">
        <f t="shared" si="0"/>
        <v>0</v>
      </c>
      <c r="S174" s="257">
        <v>29</v>
      </c>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row>
    <row r="175" spans="1:255">
      <c r="A175" s="316">
        <v>30</v>
      </c>
      <c r="B175" s="116"/>
      <c r="C175" s="116"/>
      <c r="D175" s="116"/>
      <c r="E175" s="75"/>
      <c r="F175" s="73"/>
      <c r="G175" s="116"/>
      <c r="H175" s="116"/>
      <c r="I175" s="116"/>
      <c r="J175" s="116"/>
      <c r="K175" s="518"/>
      <c r="L175" s="518"/>
      <c r="M175" s="257">
        <v>30</v>
      </c>
      <c r="N175" s="73"/>
      <c r="O175" s="518"/>
      <c r="P175" s="518"/>
      <c r="Q175" s="518"/>
      <c r="R175" s="518">
        <f t="shared" si="0"/>
        <v>0</v>
      </c>
      <c r="S175" s="257">
        <v>30</v>
      </c>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row>
    <row r="176" spans="1:255">
      <c r="A176" s="316">
        <v>31</v>
      </c>
      <c r="B176" s="116"/>
      <c r="C176" s="116"/>
      <c r="D176" s="116"/>
      <c r="E176" s="75"/>
      <c r="F176" s="73"/>
      <c r="G176" s="116"/>
      <c r="H176" s="116"/>
      <c r="I176" s="116"/>
      <c r="J176" s="116"/>
      <c r="K176" s="518"/>
      <c r="L176" s="518"/>
      <c r="M176" s="257">
        <v>31</v>
      </c>
      <c r="N176" s="73"/>
      <c r="O176" s="518"/>
      <c r="P176" s="518"/>
      <c r="Q176" s="518"/>
      <c r="R176" s="518">
        <f t="shared" si="0"/>
        <v>0</v>
      </c>
      <c r="S176" s="257">
        <v>31</v>
      </c>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row>
    <row r="177" spans="1:255">
      <c r="A177" s="316">
        <v>32</v>
      </c>
      <c r="B177" s="116"/>
      <c r="C177" s="116"/>
      <c r="D177" s="116"/>
      <c r="E177" s="75"/>
      <c r="F177" s="73"/>
      <c r="G177" s="116"/>
      <c r="H177" s="116"/>
      <c r="I177" s="116"/>
      <c r="J177" s="116"/>
      <c r="K177" s="518"/>
      <c r="L177" s="518"/>
      <c r="M177" s="257">
        <v>32</v>
      </c>
      <c r="N177" s="73"/>
      <c r="O177" s="518"/>
      <c r="P177" s="518"/>
      <c r="Q177" s="518"/>
      <c r="R177" s="518">
        <f t="shared" si="0"/>
        <v>0</v>
      </c>
      <c r="S177" s="257">
        <v>32</v>
      </c>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row>
    <row r="178" spans="1:255">
      <c r="A178" s="316">
        <v>33</v>
      </c>
      <c r="B178" s="116"/>
      <c r="C178" s="116"/>
      <c r="D178" s="116"/>
      <c r="E178" s="75"/>
      <c r="F178" s="73"/>
      <c r="G178" s="116"/>
      <c r="H178" s="116"/>
      <c r="I178" s="116"/>
      <c r="J178" s="116"/>
      <c r="K178" s="518"/>
      <c r="L178" s="518"/>
      <c r="M178" s="257">
        <v>33</v>
      </c>
      <c r="N178" s="73"/>
      <c r="O178" s="518"/>
      <c r="P178" s="518"/>
      <c r="Q178" s="518"/>
      <c r="R178" s="518">
        <f t="shared" si="0"/>
        <v>0</v>
      </c>
      <c r="S178" s="257">
        <v>33</v>
      </c>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row>
    <row r="179" spans="1:255">
      <c r="A179" s="316">
        <v>34</v>
      </c>
      <c r="B179" s="116"/>
      <c r="C179" s="116"/>
      <c r="D179" s="116"/>
      <c r="E179" s="75"/>
      <c r="F179" s="73"/>
      <c r="G179" s="116"/>
      <c r="H179" s="116"/>
      <c r="I179" s="116"/>
      <c r="J179" s="116"/>
      <c r="K179" s="518"/>
      <c r="L179" s="518"/>
      <c r="M179" s="257">
        <v>34</v>
      </c>
      <c r="N179" s="73"/>
      <c r="O179" s="518"/>
      <c r="P179" s="518"/>
      <c r="Q179" s="518"/>
      <c r="R179" s="518">
        <f t="shared" si="0"/>
        <v>0</v>
      </c>
      <c r="S179" s="257">
        <v>34</v>
      </c>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row>
    <row r="180" spans="1:255">
      <c r="A180" s="316">
        <v>35</v>
      </c>
      <c r="B180" s="116"/>
      <c r="C180" s="116"/>
      <c r="D180" s="116"/>
      <c r="E180" s="75"/>
      <c r="F180" s="73"/>
      <c r="G180" s="116"/>
      <c r="H180" s="116"/>
      <c r="I180" s="116"/>
      <c r="J180" s="116"/>
      <c r="K180" s="518"/>
      <c r="L180" s="518"/>
      <c r="M180" s="257">
        <v>35</v>
      </c>
      <c r="N180" s="73"/>
      <c r="O180" s="518"/>
      <c r="P180" s="518"/>
      <c r="Q180" s="518"/>
      <c r="R180" s="518">
        <f t="shared" si="0"/>
        <v>0</v>
      </c>
      <c r="S180" s="257">
        <v>35</v>
      </c>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row>
    <row r="181" spans="1:255">
      <c r="A181" s="316">
        <v>36</v>
      </c>
      <c r="B181" s="116"/>
      <c r="C181" s="116"/>
      <c r="D181" s="116"/>
      <c r="E181" s="75"/>
      <c r="F181" s="73"/>
      <c r="G181" s="116"/>
      <c r="H181" s="116"/>
      <c r="I181" s="116"/>
      <c r="J181" s="116"/>
      <c r="K181" s="518"/>
      <c r="L181" s="518"/>
      <c r="M181" s="257">
        <v>36</v>
      </c>
      <c r="N181" s="73"/>
      <c r="O181" s="518"/>
      <c r="P181" s="518"/>
      <c r="Q181" s="518"/>
      <c r="R181" s="518">
        <f t="shared" si="0"/>
        <v>0</v>
      </c>
      <c r="S181" s="257">
        <v>36</v>
      </c>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row>
    <row r="182" spans="1:255">
      <c r="A182" s="316">
        <v>37</v>
      </c>
      <c r="B182" s="116"/>
      <c r="C182" s="116"/>
      <c r="D182" s="116"/>
      <c r="E182" s="75"/>
      <c r="F182" s="73"/>
      <c r="G182" s="116"/>
      <c r="H182" s="116"/>
      <c r="I182" s="116"/>
      <c r="J182" s="116"/>
      <c r="K182" s="518"/>
      <c r="L182" s="518"/>
      <c r="M182" s="257">
        <v>37</v>
      </c>
      <c r="N182" s="73"/>
      <c r="O182" s="518"/>
      <c r="P182" s="518"/>
      <c r="Q182" s="518"/>
      <c r="R182" s="518">
        <f t="shared" si="0"/>
        <v>0</v>
      </c>
      <c r="S182" s="257">
        <v>37</v>
      </c>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row>
    <row r="183" spans="1:255">
      <c r="A183" s="316">
        <v>38</v>
      </c>
      <c r="B183" s="116"/>
      <c r="C183" s="116"/>
      <c r="D183" s="116"/>
      <c r="E183" s="75"/>
      <c r="F183" s="73"/>
      <c r="G183" s="116"/>
      <c r="H183" s="116"/>
      <c r="I183" s="116"/>
      <c r="J183" s="116"/>
      <c r="K183" s="518"/>
      <c r="L183" s="518"/>
      <c r="M183" s="257">
        <v>38</v>
      </c>
      <c r="N183" s="73"/>
      <c r="O183" s="518"/>
      <c r="P183" s="518"/>
      <c r="Q183" s="518"/>
      <c r="R183" s="518">
        <f t="shared" si="0"/>
        <v>0</v>
      </c>
      <c r="S183" s="257">
        <v>38</v>
      </c>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row>
    <row r="184" spans="1:255">
      <c r="A184" s="316">
        <v>39</v>
      </c>
      <c r="B184" s="116"/>
      <c r="C184" s="116"/>
      <c r="D184" s="116"/>
      <c r="E184" s="75"/>
      <c r="F184" s="73"/>
      <c r="G184" s="116"/>
      <c r="H184" s="116"/>
      <c r="I184" s="116"/>
      <c r="J184" s="116"/>
      <c r="K184" s="518"/>
      <c r="L184" s="518"/>
      <c r="M184" s="257">
        <v>39</v>
      </c>
      <c r="N184" s="73"/>
      <c r="O184" s="518"/>
      <c r="P184" s="518"/>
      <c r="Q184" s="518"/>
      <c r="R184" s="518">
        <f t="shared" si="0"/>
        <v>0</v>
      </c>
      <c r="S184" s="257">
        <v>39</v>
      </c>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row>
    <row r="185" spans="1:255">
      <c r="A185" s="316">
        <v>40</v>
      </c>
      <c r="B185" s="116"/>
      <c r="C185" s="116"/>
      <c r="D185" s="116"/>
      <c r="E185" s="75"/>
      <c r="F185" s="73"/>
      <c r="G185" s="116"/>
      <c r="H185" s="116"/>
      <c r="I185" s="116"/>
      <c r="J185" s="116"/>
      <c r="K185" s="518"/>
      <c r="L185" s="518"/>
      <c r="M185" s="257">
        <v>40</v>
      </c>
      <c r="N185" s="73"/>
      <c r="O185" s="518"/>
      <c r="P185" s="518"/>
      <c r="Q185" s="518"/>
      <c r="R185" s="518">
        <f t="shared" si="0"/>
        <v>0</v>
      </c>
      <c r="S185" s="257">
        <v>40</v>
      </c>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row>
    <row r="186" spans="1:255">
      <c r="A186" s="316">
        <v>41</v>
      </c>
      <c r="B186" s="116"/>
      <c r="C186" s="116"/>
      <c r="D186" s="116"/>
      <c r="E186" s="75"/>
      <c r="F186" s="73"/>
      <c r="G186" s="116"/>
      <c r="H186" s="116"/>
      <c r="I186" s="116"/>
      <c r="J186" s="116"/>
      <c r="K186" s="518"/>
      <c r="L186" s="518"/>
      <c r="M186" s="257">
        <v>41</v>
      </c>
      <c r="N186" s="73"/>
      <c r="O186" s="518"/>
      <c r="P186" s="518"/>
      <c r="Q186" s="518"/>
      <c r="R186" s="518">
        <f t="shared" si="0"/>
        <v>0</v>
      </c>
      <c r="S186" s="257">
        <v>41</v>
      </c>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row>
    <row r="187" spans="1:255">
      <c r="A187" s="316">
        <v>42</v>
      </c>
      <c r="B187" s="116"/>
      <c r="C187" s="116"/>
      <c r="D187" s="116"/>
      <c r="E187" s="75"/>
      <c r="F187" s="73"/>
      <c r="G187" s="116"/>
      <c r="H187" s="116"/>
      <c r="I187" s="116"/>
      <c r="J187" s="116"/>
      <c r="K187" s="518"/>
      <c r="L187" s="518"/>
      <c r="M187" s="257">
        <v>42</v>
      </c>
      <c r="N187" s="73"/>
      <c r="O187" s="518"/>
      <c r="P187" s="518"/>
      <c r="Q187" s="518"/>
      <c r="R187" s="518">
        <f t="shared" si="0"/>
        <v>0</v>
      </c>
      <c r="S187" s="257">
        <v>42</v>
      </c>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row>
    <row r="188" spans="1:255">
      <c r="A188" s="316">
        <v>43</v>
      </c>
      <c r="B188" s="116"/>
      <c r="C188" s="116"/>
      <c r="D188" s="116"/>
      <c r="E188" s="75"/>
      <c r="F188" s="73"/>
      <c r="G188" s="116"/>
      <c r="H188" s="116"/>
      <c r="I188" s="116"/>
      <c r="J188" s="116"/>
      <c r="K188" s="518"/>
      <c r="L188" s="518"/>
      <c r="M188" s="257">
        <v>43</v>
      </c>
      <c r="N188" s="73"/>
      <c r="O188" s="518"/>
      <c r="P188" s="518"/>
      <c r="Q188" s="518"/>
      <c r="R188" s="518">
        <f t="shared" si="0"/>
        <v>0</v>
      </c>
      <c r="S188" s="257">
        <v>43</v>
      </c>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row>
    <row r="189" spans="1:255">
      <c r="A189" s="316">
        <v>44</v>
      </c>
      <c r="B189" s="116"/>
      <c r="C189" s="116"/>
      <c r="D189" s="116"/>
      <c r="E189" s="75"/>
      <c r="F189" s="73"/>
      <c r="G189" s="116"/>
      <c r="H189" s="116"/>
      <c r="I189" s="116"/>
      <c r="J189" s="116"/>
      <c r="K189" s="518"/>
      <c r="L189" s="518"/>
      <c r="M189" s="257">
        <v>44</v>
      </c>
      <c r="N189" s="73"/>
      <c r="O189" s="518"/>
      <c r="P189" s="518"/>
      <c r="Q189" s="518"/>
      <c r="R189" s="518">
        <f t="shared" si="0"/>
        <v>0</v>
      </c>
      <c r="S189" s="257">
        <v>44</v>
      </c>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row>
    <row r="190" spans="1:255">
      <c r="A190" s="316">
        <v>45</v>
      </c>
      <c r="B190" s="116"/>
      <c r="C190" s="116"/>
      <c r="D190" s="116"/>
      <c r="E190" s="75"/>
      <c r="F190" s="73"/>
      <c r="G190" s="116"/>
      <c r="H190" s="116"/>
      <c r="I190" s="116"/>
      <c r="J190" s="116"/>
      <c r="K190" s="518"/>
      <c r="L190" s="518"/>
      <c r="M190" s="257">
        <v>45</v>
      </c>
      <c r="N190" s="73"/>
      <c r="O190" s="518"/>
      <c r="P190" s="518"/>
      <c r="Q190" s="518"/>
      <c r="R190" s="518">
        <f t="shared" si="0"/>
        <v>0</v>
      </c>
      <c r="S190" s="257">
        <v>45</v>
      </c>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row>
    <row r="191" spans="1:255">
      <c r="A191" s="316">
        <v>46</v>
      </c>
      <c r="B191" s="116"/>
      <c r="C191" s="116"/>
      <c r="D191" s="116"/>
      <c r="E191" s="75"/>
      <c r="F191" s="73"/>
      <c r="G191" s="116"/>
      <c r="H191" s="116"/>
      <c r="I191" s="116"/>
      <c r="J191" s="116"/>
      <c r="K191" s="518"/>
      <c r="L191" s="518"/>
      <c r="M191" s="257">
        <v>46</v>
      </c>
      <c r="N191" s="73"/>
      <c r="O191" s="518"/>
      <c r="P191" s="518"/>
      <c r="Q191" s="518"/>
      <c r="R191" s="518">
        <f t="shared" si="0"/>
        <v>0</v>
      </c>
      <c r="S191" s="257">
        <v>46</v>
      </c>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row>
    <row r="192" spans="1:255">
      <c r="A192" s="316">
        <v>47</v>
      </c>
      <c r="B192" s="116"/>
      <c r="C192" s="116"/>
      <c r="D192" s="116"/>
      <c r="E192" s="75"/>
      <c r="F192" s="73"/>
      <c r="G192" s="116"/>
      <c r="H192" s="116"/>
      <c r="I192" s="116"/>
      <c r="J192" s="116"/>
      <c r="K192" s="518"/>
      <c r="L192" s="518"/>
      <c r="M192" s="257">
        <v>47</v>
      </c>
      <c r="N192" s="73"/>
      <c r="O192" s="518"/>
      <c r="P192" s="518"/>
      <c r="Q192" s="518"/>
      <c r="R192" s="518">
        <f t="shared" si="0"/>
        <v>0</v>
      </c>
      <c r="S192" s="257">
        <v>47</v>
      </c>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row>
    <row r="193" spans="1:255">
      <c r="A193" s="316">
        <v>48</v>
      </c>
      <c r="B193" s="116"/>
      <c r="C193" s="116"/>
      <c r="D193" s="116"/>
      <c r="E193" s="75"/>
      <c r="F193" s="73"/>
      <c r="G193" s="116"/>
      <c r="H193" s="116"/>
      <c r="I193" s="116"/>
      <c r="J193" s="116"/>
      <c r="K193" s="518"/>
      <c r="L193" s="518"/>
      <c r="M193" s="257">
        <v>48</v>
      </c>
      <c r="N193" s="73"/>
      <c r="O193" s="518"/>
      <c r="P193" s="518"/>
      <c r="Q193" s="518"/>
      <c r="R193" s="518">
        <f t="shared" si="0"/>
        <v>0</v>
      </c>
      <c r="S193" s="257">
        <v>48</v>
      </c>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row>
    <row r="194" spans="1:255">
      <c r="A194" s="316">
        <v>49</v>
      </c>
      <c r="B194" s="116"/>
      <c r="C194" s="116"/>
      <c r="D194" s="116"/>
      <c r="E194" s="75"/>
      <c r="F194" s="73"/>
      <c r="G194" s="116"/>
      <c r="H194" s="116"/>
      <c r="I194" s="116"/>
      <c r="J194" s="116"/>
      <c r="K194" s="518"/>
      <c r="L194" s="518"/>
      <c r="M194" s="257">
        <v>49</v>
      </c>
      <c r="N194" s="73"/>
      <c r="O194" s="518"/>
      <c r="P194" s="518"/>
      <c r="Q194" s="518"/>
      <c r="R194" s="518">
        <f t="shared" si="0"/>
        <v>0</v>
      </c>
      <c r="S194" s="257">
        <v>49</v>
      </c>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row>
    <row r="195" spans="1:255">
      <c r="A195" s="316">
        <v>50</v>
      </c>
      <c r="B195" s="116"/>
      <c r="C195" s="116"/>
      <c r="D195" s="116"/>
      <c r="E195" s="75"/>
      <c r="F195" s="73"/>
      <c r="G195" s="116"/>
      <c r="H195" s="116"/>
      <c r="I195" s="116"/>
      <c r="J195" s="116"/>
      <c r="K195" s="518"/>
      <c r="L195" s="518"/>
      <c r="M195" s="257">
        <v>50</v>
      </c>
      <c r="N195" s="73"/>
      <c r="O195" s="518"/>
      <c r="P195" s="518"/>
      <c r="Q195" s="518"/>
      <c r="R195" s="518">
        <f t="shared" si="0"/>
        <v>0</v>
      </c>
      <c r="S195" s="257">
        <v>50</v>
      </c>
    </row>
    <row r="196" spans="1:255">
      <c r="A196" s="316">
        <v>51</v>
      </c>
      <c r="B196" s="116"/>
      <c r="C196" s="116"/>
      <c r="D196" s="116"/>
      <c r="E196" s="75"/>
      <c r="F196" s="73"/>
      <c r="G196" s="116"/>
      <c r="H196" s="116"/>
      <c r="I196" s="116"/>
      <c r="J196" s="116"/>
      <c r="K196" s="518"/>
      <c r="L196" s="518"/>
      <c r="M196" s="257">
        <v>51</v>
      </c>
      <c r="N196" s="73"/>
      <c r="O196" s="518"/>
      <c r="P196" s="518"/>
      <c r="Q196" s="518"/>
      <c r="R196" s="518">
        <f t="shared" si="0"/>
        <v>0</v>
      </c>
      <c r="S196" s="257">
        <v>51</v>
      </c>
    </row>
    <row r="197" spans="1:255">
      <c r="A197" s="316">
        <v>52</v>
      </c>
      <c r="B197" s="116"/>
      <c r="C197" s="116"/>
      <c r="D197" s="116"/>
      <c r="E197" s="75"/>
      <c r="F197" s="73"/>
      <c r="G197" s="116"/>
      <c r="H197" s="116"/>
      <c r="I197" s="116"/>
      <c r="J197" s="116"/>
      <c r="K197" s="518"/>
      <c r="L197" s="518"/>
      <c r="M197" s="257">
        <v>52</v>
      </c>
      <c r="N197" s="73"/>
      <c r="O197" s="518"/>
      <c r="P197" s="518"/>
      <c r="Q197" s="518"/>
      <c r="R197" s="518">
        <f t="shared" si="0"/>
        <v>0</v>
      </c>
      <c r="S197" s="257">
        <v>52</v>
      </c>
    </row>
    <row r="198" spans="1:255">
      <c r="A198" s="316">
        <v>53</v>
      </c>
      <c r="B198" s="116"/>
      <c r="C198" s="116"/>
      <c r="D198" s="116"/>
      <c r="E198" s="75"/>
      <c r="F198" s="73"/>
      <c r="G198" s="116"/>
      <c r="H198" s="116"/>
      <c r="I198" s="116"/>
      <c r="J198" s="116"/>
      <c r="K198" s="518"/>
      <c r="L198" s="518"/>
      <c r="M198" s="257">
        <v>53</v>
      </c>
      <c r="N198" s="73"/>
      <c r="O198" s="518"/>
      <c r="P198" s="518"/>
      <c r="Q198" s="518"/>
      <c r="R198" s="518">
        <f t="shared" si="0"/>
        <v>0</v>
      </c>
      <c r="S198" s="257">
        <v>53</v>
      </c>
    </row>
    <row r="199" spans="1:255">
      <c r="A199" s="316">
        <v>54</v>
      </c>
      <c r="B199" s="116"/>
      <c r="C199" s="116"/>
      <c r="D199" s="116"/>
      <c r="E199" s="75"/>
      <c r="F199" s="73"/>
      <c r="G199" s="116"/>
      <c r="H199" s="116"/>
      <c r="I199" s="116"/>
      <c r="J199" s="116"/>
      <c r="K199" s="518"/>
      <c r="L199" s="518"/>
      <c r="M199" s="257">
        <v>54</v>
      </c>
      <c r="N199" s="73"/>
      <c r="O199" s="518"/>
      <c r="P199" s="518"/>
      <c r="Q199" s="518"/>
      <c r="R199" s="518">
        <f t="shared" si="0"/>
        <v>0</v>
      </c>
      <c r="S199" s="257">
        <v>54</v>
      </c>
    </row>
    <row r="200" spans="1:255">
      <c r="A200" s="316">
        <v>55</v>
      </c>
      <c r="B200" s="116"/>
      <c r="C200" s="116"/>
      <c r="D200" s="116"/>
      <c r="E200" s="75"/>
      <c r="F200" s="73"/>
      <c r="G200" s="116"/>
      <c r="H200" s="116"/>
      <c r="I200" s="116"/>
      <c r="J200" s="116"/>
      <c r="K200" s="518"/>
      <c r="L200" s="518"/>
      <c r="M200" s="257">
        <v>55</v>
      </c>
      <c r="N200" s="73"/>
      <c r="O200" s="518"/>
      <c r="P200" s="518"/>
      <c r="Q200" s="518"/>
      <c r="R200" s="518">
        <f t="shared" si="0"/>
        <v>0</v>
      </c>
      <c r="S200" s="257">
        <v>55</v>
      </c>
    </row>
    <row r="201" spans="1:255">
      <c r="A201" s="316">
        <v>56</v>
      </c>
      <c r="B201" s="116"/>
      <c r="C201" s="116"/>
      <c r="D201" s="116"/>
      <c r="E201" s="75"/>
      <c r="F201" s="73"/>
      <c r="G201" s="116"/>
      <c r="H201" s="116"/>
      <c r="I201" s="116"/>
      <c r="J201" s="116"/>
      <c r="K201" s="518"/>
      <c r="L201" s="518"/>
      <c r="M201" s="257">
        <v>56</v>
      </c>
      <c r="N201" s="73"/>
      <c r="O201" s="518"/>
      <c r="P201" s="518"/>
      <c r="Q201" s="518"/>
      <c r="R201" s="518">
        <f t="shared" si="0"/>
        <v>0</v>
      </c>
      <c r="S201" s="257">
        <v>56</v>
      </c>
    </row>
    <row r="202" spans="1:255">
      <c r="A202" s="316">
        <v>57</v>
      </c>
      <c r="B202" s="116"/>
      <c r="C202" s="116"/>
      <c r="D202" s="116"/>
      <c r="E202" s="75"/>
      <c r="F202" s="73"/>
      <c r="G202" s="116"/>
      <c r="H202" s="116"/>
      <c r="I202" s="116"/>
      <c r="J202" s="116"/>
      <c r="K202" s="518"/>
      <c r="L202" s="518"/>
      <c r="M202" s="257">
        <v>57</v>
      </c>
      <c r="N202" s="73"/>
      <c r="O202" s="518"/>
      <c r="P202" s="518"/>
      <c r="Q202" s="518"/>
      <c r="R202" s="518">
        <f t="shared" si="0"/>
        <v>0</v>
      </c>
      <c r="S202" s="257">
        <v>57</v>
      </c>
    </row>
    <row r="203" spans="1:255">
      <c r="A203" s="316">
        <v>58</v>
      </c>
      <c r="B203" s="116"/>
      <c r="C203" s="116"/>
      <c r="D203" s="116"/>
      <c r="E203" s="75"/>
      <c r="F203" s="73"/>
      <c r="G203" s="116"/>
      <c r="H203" s="116"/>
      <c r="I203" s="116"/>
      <c r="J203" s="116"/>
      <c r="K203" s="518"/>
      <c r="L203" s="518"/>
      <c r="M203" s="257">
        <v>58</v>
      </c>
      <c r="N203" s="73"/>
      <c r="O203" s="518"/>
      <c r="P203" s="518"/>
      <c r="Q203" s="518"/>
      <c r="R203" s="518">
        <f t="shared" si="0"/>
        <v>0</v>
      </c>
      <c r="S203" s="257">
        <v>58</v>
      </c>
    </row>
    <row r="204" spans="1:255">
      <c r="A204" s="316">
        <v>59</v>
      </c>
      <c r="B204" s="116"/>
      <c r="C204" s="116"/>
      <c r="D204" s="116"/>
      <c r="E204" s="75"/>
      <c r="F204" s="73"/>
      <c r="G204" s="116"/>
      <c r="H204" s="116"/>
      <c r="I204" s="116"/>
      <c r="J204" s="116"/>
      <c r="K204" s="518"/>
      <c r="L204" s="518"/>
      <c r="M204" s="257">
        <v>59</v>
      </c>
      <c r="N204" s="73"/>
      <c r="O204" s="518"/>
      <c r="P204" s="518"/>
      <c r="Q204" s="518"/>
      <c r="R204" s="518">
        <f t="shared" si="0"/>
        <v>0</v>
      </c>
      <c r="S204" s="257">
        <v>59</v>
      </c>
    </row>
    <row r="205" spans="1:255">
      <c r="A205" s="316">
        <v>60</v>
      </c>
      <c r="B205" s="116"/>
      <c r="C205" s="116"/>
      <c r="D205" s="116"/>
      <c r="E205" s="75"/>
      <c r="F205" s="73"/>
      <c r="G205" s="116"/>
      <c r="H205" s="116"/>
      <c r="I205" s="116"/>
      <c r="J205" s="116"/>
      <c r="K205" s="518"/>
      <c r="L205" s="518"/>
      <c r="M205" s="257">
        <v>60</v>
      </c>
      <c r="N205" s="73"/>
      <c r="O205" s="518"/>
      <c r="P205" s="518"/>
      <c r="Q205" s="518"/>
      <c r="R205" s="518">
        <f t="shared" si="0"/>
        <v>0</v>
      </c>
      <c r="S205" s="257">
        <v>60</v>
      </c>
    </row>
    <row r="206" spans="1:255">
      <c r="A206" s="316">
        <v>61</v>
      </c>
      <c r="B206" s="116"/>
      <c r="C206" s="116"/>
      <c r="D206" s="116"/>
      <c r="E206" s="75"/>
      <c r="F206" s="73"/>
      <c r="G206" s="116"/>
      <c r="H206" s="116"/>
      <c r="I206" s="116"/>
      <c r="J206" s="116"/>
      <c r="K206" s="518"/>
      <c r="L206" s="518"/>
      <c r="M206" s="257">
        <v>61</v>
      </c>
      <c r="N206" s="73"/>
      <c r="O206" s="518"/>
      <c r="P206" s="518"/>
      <c r="Q206" s="518"/>
      <c r="R206" s="518">
        <f t="shared" si="0"/>
        <v>0</v>
      </c>
      <c r="S206" s="257">
        <v>61</v>
      </c>
    </row>
    <row r="207" spans="1:255">
      <c r="A207" s="316">
        <v>62</v>
      </c>
      <c r="B207" s="116"/>
      <c r="C207" s="116"/>
      <c r="D207" s="116"/>
      <c r="E207" s="75"/>
      <c r="F207" s="73"/>
      <c r="G207" s="116"/>
      <c r="H207" s="116"/>
      <c r="I207" s="116"/>
      <c r="J207" s="116"/>
      <c r="K207" s="518"/>
      <c r="L207" s="518"/>
      <c r="M207" s="257">
        <v>62</v>
      </c>
      <c r="N207" s="73"/>
      <c r="O207" s="518"/>
      <c r="P207" s="518"/>
      <c r="Q207" s="518"/>
      <c r="R207" s="518">
        <f t="shared" si="0"/>
        <v>0</v>
      </c>
      <c r="S207" s="257">
        <v>62</v>
      </c>
    </row>
    <row r="208" spans="1:255">
      <c r="A208" s="316">
        <v>63</v>
      </c>
      <c r="B208" s="116"/>
      <c r="C208" s="116"/>
      <c r="D208" s="116"/>
      <c r="E208" s="75"/>
      <c r="F208" s="73"/>
      <c r="G208" s="116"/>
      <c r="H208" s="116"/>
      <c r="I208" s="116"/>
      <c r="J208" s="116"/>
      <c r="K208" s="518"/>
      <c r="L208" s="518"/>
      <c r="M208" s="257">
        <v>63</v>
      </c>
      <c r="N208" s="73"/>
      <c r="O208" s="518"/>
      <c r="P208" s="518"/>
      <c r="Q208" s="518"/>
      <c r="R208" s="518">
        <f t="shared" si="0"/>
        <v>0</v>
      </c>
      <c r="S208" s="257">
        <v>63</v>
      </c>
    </row>
    <row r="209" spans="1:19">
      <c r="A209" s="316">
        <v>64</v>
      </c>
      <c r="B209" s="116"/>
      <c r="C209" s="116"/>
      <c r="D209" s="116"/>
      <c r="E209" s="75"/>
      <c r="F209" s="73"/>
      <c r="G209" s="116"/>
      <c r="H209" s="116"/>
      <c r="I209" s="116"/>
      <c r="J209" s="116"/>
      <c r="K209" s="518"/>
      <c r="L209" s="518"/>
      <c r="M209" s="257">
        <v>64</v>
      </c>
      <c r="N209" s="73"/>
      <c r="O209" s="518"/>
      <c r="P209" s="518"/>
      <c r="Q209" s="518"/>
      <c r="R209" s="518">
        <f t="shared" si="0"/>
        <v>0</v>
      </c>
      <c r="S209" s="257">
        <v>64</v>
      </c>
    </row>
    <row r="210" spans="1:19" ht="15.75" thickBot="1">
      <c r="A210" s="323">
        <v>65</v>
      </c>
      <c r="B210" s="708" t="s">
        <v>2497</v>
      </c>
      <c r="C210" s="578"/>
      <c r="D210" s="578"/>
      <c r="E210" s="590"/>
      <c r="F210" s="619"/>
      <c r="G210" s="578"/>
      <c r="H210" s="578"/>
      <c r="I210" s="578"/>
      <c r="J210" s="294">
        <f>SUM(J146:J209)</f>
        <v>0</v>
      </c>
      <c r="K210" s="589">
        <f>SUM(K146:K209)</f>
        <v>0</v>
      </c>
      <c r="L210" s="589">
        <f>SUM(L146:L209)</f>
        <v>0</v>
      </c>
      <c r="M210" s="295">
        <v>65</v>
      </c>
      <c r="N210" s="110"/>
      <c r="O210" s="477">
        <f>SUM(O146:O209)</f>
        <v>0</v>
      </c>
      <c r="P210" s="477">
        <f>SUM(P146:P209)</f>
        <v>0</v>
      </c>
      <c r="Q210" s="477">
        <f>SUM(Q146:Q209)</f>
        <v>0</v>
      </c>
      <c r="R210" s="477">
        <f>SUM(R146:R209)</f>
        <v>0</v>
      </c>
      <c r="S210" s="295">
        <v>65</v>
      </c>
    </row>
    <row r="211" spans="1:19">
      <c r="A211" s="895"/>
      <c r="B211" s="895"/>
      <c r="C211"/>
      <c r="D211"/>
      <c r="E211"/>
      <c r="F211"/>
      <c r="G211"/>
      <c r="H211"/>
      <c r="I211"/>
      <c r="J211" s="886"/>
      <c r="K211" s="1043"/>
      <c r="L211" s="1043"/>
      <c r="M211" s="895"/>
      <c r="N211" s="886"/>
      <c r="O211" s="1044"/>
      <c r="P211" s="1044"/>
      <c r="Q211" s="1044"/>
      <c r="R211" s="1044"/>
      <c r="S211" s="895"/>
    </row>
    <row r="212" spans="1:19">
      <c r="A212" s="445" t="s">
        <v>2091</v>
      </c>
      <c r="B212" s="17"/>
      <c r="C212" s="17"/>
      <c r="D212" s="17"/>
      <c r="E212" s="17"/>
      <c r="F212" s="445" t="s">
        <v>2091</v>
      </c>
      <c r="G212" s="17"/>
      <c r="H212" s="17"/>
      <c r="I212" s="17"/>
      <c r="J212" s="17"/>
      <c r="K212" s="17"/>
      <c r="L212" s="17"/>
      <c r="M212" s="17"/>
      <c r="N212" s="445" t="s">
        <v>2091</v>
      </c>
      <c r="O212" s="17"/>
      <c r="P212" s="17"/>
      <c r="Q212" s="17"/>
      <c r="R212" s="17"/>
      <c r="S212" s="17"/>
    </row>
    <row r="213" spans="1:19">
      <c r="A213" s="68" t="s">
        <v>1516</v>
      </c>
      <c r="B213" s="68"/>
      <c r="C213" s="68"/>
      <c r="D213" s="68"/>
      <c r="E213" s="68"/>
      <c r="F213" s="68" t="s">
        <v>1517</v>
      </c>
      <c r="G213" s="68"/>
      <c r="H213" s="68"/>
      <c r="I213" s="68"/>
      <c r="J213" s="452"/>
      <c r="K213" s="452"/>
      <c r="L213" s="452"/>
      <c r="M213" s="68"/>
      <c r="N213" s="68" t="s">
        <v>1518</v>
      </c>
      <c r="O213" s="68"/>
      <c r="P213" s="452"/>
      <c r="Q213" s="452"/>
      <c r="R213" s="452"/>
      <c r="S213" s="68"/>
    </row>
    <row r="214" spans="1:19">
      <c r="A214"/>
      <c r="B214"/>
      <c r="C214"/>
      <c r="D214"/>
      <c r="E214"/>
      <c r="F214"/>
      <c r="G214"/>
      <c r="H214"/>
      <c r="I214"/>
      <c r="J214"/>
      <c r="K214"/>
      <c r="L214"/>
      <c r="M214"/>
      <c r="N214"/>
      <c r="O214"/>
      <c r="P214"/>
      <c r="Q214"/>
      <c r="R214"/>
      <c r="S214"/>
    </row>
    <row r="215" spans="1:19">
      <c r="A215"/>
      <c r="B215"/>
      <c r="C215"/>
      <c r="D215"/>
      <c r="E215"/>
      <c r="F215"/>
      <c r="G215"/>
      <c r="H215"/>
      <c r="I215"/>
      <c r="J215"/>
      <c r="K215"/>
      <c r="L215"/>
      <c r="M215"/>
      <c r="N215"/>
      <c r="O215"/>
      <c r="P215"/>
      <c r="Q215"/>
      <c r="R215"/>
      <c r="S215"/>
    </row>
    <row r="216" spans="1:19">
      <c r="A216"/>
      <c r="B216"/>
      <c r="C216"/>
      <c r="D216"/>
      <c r="E216"/>
      <c r="F216"/>
      <c r="G216"/>
      <c r="H216"/>
      <c r="I216"/>
      <c r="J216"/>
      <c r="K216"/>
      <c r="L216"/>
      <c r="M216"/>
      <c r="N216"/>
      <c r="O216"/>
      <c r="P216"/>
      <c r="Q216"/>
      <c r="R216"/>
      <c r="S216"/>
    </row>
    <row r="217" spans="1:19">
      <c r="A217"/>
      <c r="B217"/>
      <c r="C217"/>
      <c r="D217"/>
      <c r="E217"/>
      <c r="F217"/>
      <c r="G217"/>
      <c r="H217"/>
      <c r="I217"/>
      <c r="J217"/>
      <c r="K217"/>
      <c r="L217"/>
      <c r="M217"/>
      <c r="N217"/>
      <c r="O217"/>
      <c r="P217"/>
      <c r="Q217"/>
      <c r="R217"/>
      <c r="S217"/>
    </row>
    <row r="218" spans="1:19">
      <c r="A218"/>
      <c r="B218"/>
      <c r="C218"/>
      <c r="D218"/>
      <c r="E218"/>
      <c r="F218"/>
      <c r="G218"/>
      <c r="H218"/>
      <c r="I218"/>
      <c r="J218"/>
      <c r="K218"/>
      <c r="L218"/>
      <c r="M218"/>
      <c r="N218"/>
      <c r="O218"/>
      <c r="P218"/>
      <c r="Q218"/>
      <c r="R218"/>
      <c r="S218"/>
    </row>
    <row r="219" spans="1:19">
      <c r="A219"/>
      <c r="B219"/>
      <c r="C219"/>
      <c r="D219"/>
      <c r="E219"/>
      <c r="F219"/>
      <c r="G219"/>
      <c r="H219"/>
      <c r="I219"/>
      <c r="J219"/>
      <c r="K219"/>
      <c r="L219"/>
      <c r="M219"/>
      <c r="N219"/>
      <c r="O219"/>
      <c r="P219"/>
      <c r="Q219"/>
      <c r="R219"/>
      <c r="S219"/>
    </row>
    <row r="220" spans="1:19">
      <c r="A220"/>
      <c r="B220"/>
      <c r="C220"/>
      <c r="D220"/>
      <c r="E220"/>
      <c r="F220"/>
      <c r="G220"/>
      <c r="H220"/>
      <c r="I220"/>
      <c r="J220"/>
      <c r="K220"/>
      <c r="L220"/>
      <c r="M220"/>
      <c r="N220"/>
      <c r="O220"/>
      <c r="P220"/>
      <c r="Q220"/>
      <c r="R220"/>
      <c r="S220"/>
    </row>
    <row r="221" spans="1:19">
      <c r="A221"/>
      <c r="B221"/>
      <c r="C221"/>
      <c r="D221"/>
      <c r="E221"/>
      <c r="F221"/>
      <c r="G221"/>
      <c r="H221"/>
      <c r="I221"/>
      <c r="J221"/>
      <c r="K221"/>
      <c r="L221"/>
      <c r="M221"/>
      <c r="N221"/>
      <c r="O221"/>
      <c r="P221"/>
      <c r="Q221"/>
      <c r="R221"/>
      <c r="S221"/>
    </row>
    <row r="222" spans="1:19">
      <c r="A222"/>
      <c r="B222"/>
      <c r="C222"/>
      <c r="D222"/>
      <c r="E222"/>
      <c r="F222"/>
      <c r="G222"/>
      <c r="H222"/>
      <c r="I222"/>
      <c r="J222"/>
      <c r="K222"/>
      <c r="L222"/>
      <c r="M222"/>
      <c r="N222"/>
      <c r="O222"/>
      <c r="P222"/>
      <c r="Q222"/>
      <c r="R222"/>
      <c r="S222"/>
    </row>
    <row r="223" spans="1:19">
      <c r="A223"/>
      <c r="B223"/>
      <c r="C223"/>
      <c r="D223"/>
      <c r="E223"/>
      <c r="F223"/>
      <c r="G223"/>
      <c r="H223"/>
      <c r="I223"/>
      <c r="J223"/>
      <c r="K223"/>
      <c r="L223"/>
      <c r="M223"/>
      <c r="N223"/>
      <c r="O223"/>
      <c r="P223"/>
      <c r="Q223"/>
      <c r="R223"/>
      <c r="S223"/>
    </row>
    <row r="224" spans="1:19">
      <c r="A224"/>
      <c r="B224"/>
      <c r="C224"/>
      <c r="D224"/>
      <c r="E224"/>
      <c r="F224"/>
      <c r="G224"/>
      <c r="H224"/>
      <c r="I224"/>
      <c r="J224"/>
      <c r="K224"/>
      <c r="L224"/>
      <c r="M224"/>
      <c r="N224"/>
      <c r="O224"/>
      <c r="P224"/>
      <c r="Q224"/>
      <c r="R224"/>
      <c r="S224"/>
    </row>
    <row r="225" spans="1:19">
      <c r="A225"/>
      <c r="B225"/>
      <c r="C225"/>
      <c r="D225"/>
      <c r="E225"/>
      <c r="F225"/>
      <c r="G225"/>
      <c r="H225"/>
      <c r="I225"/>
      <c r="J225"/>
      <c r="K225"/>
      <c r="L225"/>
      <c r="M225"/>
      <c r="N225"/>
      <c r="O225"/>
      <c r="P225"/>
      <c r="Q225"/>
      <c r="R225"/>
      <c r="S225"/>
    </row>
    <row r="226" spans="1:19">
      <c r="A226"/>
      <c r="B226"/>
      <c r="C226"/>
      <c r="D226"/>
      <c r="E226"/>
      <c r="F226"/>
      <c r="G226"/>
      <c r="H226"/>
      <c r="I226"/>
      <c r="J226"/>
      <c r="K226"/>
      <c r="L226"/>
      <c r="M226"/>
      <c r="N226"/>
      <c r="O226"/>
      <c r="P226"/>
      <c r="Q226"/>
      <c r="R226"/>
      <c r="S226"/>
    </row>
    <row r="227" spans="1:19">
      <c r="A227"/>
      <c r="B227"/>
      <c r="C227"/>
      <c r="D227"/>
      <c r="E227"/>
      <c r="F227"/>
      <c r="G227"/>
      <c r="H227"/>
      <c r="I227"/>
      <c r="J227"/>
      <c r="K227"/>
      <c r="L227"/>
      <c r="M227"/>
      <c r="N227"/>
      <c r="O227"/>
      <c r="P227"/>
      <c r="Q227"/>
      <c r="R227"/>
      <c r="S227"/>
    </row>
  </sheetData>
  <mergeCells count="6">
    <mergeCell ref="J3:K3"/>
    <mergeCell ref="J2:K2"/>
    <mergeCell ref="J1:K1"/>
    <mergeCell ref="L3:M3"/>
    <mergeCell ref="L2:M2"/>
    <mergeCell ref="L1:M1"/>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57" max="18" man="1"/>
    <brk id="136" max="18" man="1"/>
  </rowBreaks>
  <colBreaks count="2" manualBreakCount="2">
    <brk id="5" max="135" man="1"/>
    <brk id="13" max="13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54"/>
  <dimension ref="A1:H122"/>
  <sheetViews>
    <sheetView defaultGridColor="0" view="pageBreakPreview" colorId="22" zoomScale="80" zoomScaleNormal="85" zoomScaleSheetLayoutView="80" workbookViewId="0">
      <selection activeCell="C41" sqref="C41"/>
    </sheetView>
  </sheetViews>
  <sheetFormatPr defaultColWidth="9.6640625" defaultRowHeight="15"/>
  <cols>
    <col min="1" max="1" width="4.6640625" customWidth="1"/>
    <col min="2" max="2" width="22.6640625" customWidth="1"/>
    <col min="3" max="3" width="13.33203125" customWidth="1"/>
    <col min="4" max="4" width="12.6640625" customWidth="1"/>
    <col min="5" max="5" width="15" customWidth="1"/>
    <col min="6" max="6" width="18" customWidth="1"/>
    <col min="7" max="7" width="12.6640625" customWidth="1"/>
    <col min="8" max="8" width="17.6640625" customWidth="1"/>
  </cols>
  <sheetData>
    <row r="1" spans="1:8">
      <c r="A1" s="29" t="s">
        <v>5587</v>
      </c>
      <c r="B1" s="65"/>
      <c r="C1" s="980"/>
      <c r="D1" s="246" t="s">
        <v>1433</v>
      </c>
      <c r="E1" s="980"/>
      <c r="F1" s="678" t="s">
        <v>1917</v>
      </c>
      <c r="G1" s="2712" t="s">
        <v>1918</v>
      </c>
      <c r="H1" s="2724"/>
    </row>
    <row r="2" spans="1:8">
      <c r="A2" s="71" t="str">
        <f>'Data Sheet'!$C$25</f>
        <v xml:space="preserve"> Niagara Mohawk Power Corporation </v>
      </c>
      <c r="B2" s="17"/>
      <c r="C2" s="977"/>
      <c r="D2" s="97" t="s">
        <v>5599</v>
      </c>
      <c r="E2" s="977"/>
      <c r="F2" s="328" t="s">
        <v>1919</v>
      </c>
      <c r="G2" s="2714"/>
      <c r="H2" s="2688"/>
    </row>
    <row r="3" spans="1:8" ht="15" customHeight="1">
      <c r="A3" s="71"/>
      <c r="B3" s="17"/>
      <c r="C3" s="977"/>
      <c r="D3" s="97" t="s">
        <v>5598</v>
      </c>
      <c r="E3" s="17"/>
      <c r="F3" s="1052" t="str">
        <f>'Data Sheet'!$C$40</f>
        <v>June 1, 2015</v>
      </c>
      <c r="G3" s="2722" t="str">
        <f>'Data Sheet'!$C$38</f>
        <v>December 31, 2014</v>
      </c>
      <c r="H3" s="2723"/>
    </row>
    <row r="4" spans="1:8" ht="15" customHeight="1">
      <c r="A4" s="86"/>
      <c r="B4" s="88"/>
      <c r="C4" s="88"/>
      <c r="D4" s="88"/>
      <c r="E4" s="88"/>
      <c r="F4" s="88"/>
      <c r="G4" s="88"/>
      <c r="H4" s="84"/>
    </row>
    <row r="5" spans="1:8">
      <c r="A5" s="359" t="s">
        <v>1519</v>
      </c>
      <c r="B5" s="68"/>
      <c r="C5" s="978"/>
      <c r="D5" s="68"/>
      <c r="E5" s="68"/>
      <c r="F5" s="68"/>
      <c r="G5" s="68"/>
      <c r="H5" s="69"/>
    </row>
    <row r="6" spans="1:8">
      <c r="A6" s="359" t="s">
        <v>2102</v>
      </c>
      <c r="B6" s="68"/>
      <c r="C6" s="978"/>
      <c r="D6" s="68"/>
      <c r="E6" s="68"/>
      <c r="F6" s="68"/>
      <c r="G6" s="68"/>
      <c r="H6" s="69"/>
    </row>
    <row r="7" spans="1:8">
      <c r="A7" s="73"/>
      <c r="B7" s="76"/>
      <c r="C7" s="76"/>
      <c r="D7" s="76"/>
      <c r="E7" s="76"/>
      <c r="F7" s="76"/>
      <c r="G7" s="76"/>
      <c r="H7" s="75"/>
    </row>
    <row r="8" spans="1:8">
      <c r="A8" s="635" t="s">
        <v>2564</v>
      </c>
      <c r="B8" s="620" t="s">
        <v>1520</v>
      </c>
      <c r="C8" s="251"/>
      <c r="D8" s="251"/>
      <c r="E8" s="251"/>
      <c r="F8" s="251"/>
      <c r="G8" s="251"/>
      <c r="H8" s="252"/>
    </row>
    <row r="9" spans="1:8">
      <c r="A9" s="250"/>
      <c r="B9" s="620" t="s">
        <v>1521</v>
      </c>
      <c r="C9" s="251"/>
      <c r="D9" s="251"/>
      <c r="E9" s="251"/>
      <c r="F9" s="251"/>
      <c r="G9" s="251"/>
      <c r="H9" s="252"/>
    </row>
    <row r="10" spans="1:8">
      <c r="A10" s="635" t="s">
        <v>2481</v>
      </c>
      <c r="B10" s="620" t="s">
        <v>290</v>
      </c>
      <c r="C10" s="251"/>
      <c r="D10" s="251"/>
      <c r="E10" s="251"/>
      <c r="F10" s="251"/>
      <c r="G10" s="251"/>
      <c r="H10" s="252"/>
    </row>
    <row r="11" spans="1:8">
      <c r="A11" s="250"/>
      <c r="B11" s="620" t="s">
        <v>957</v>
      </c>
      <c r="C11" s="251"/>
      <c r="D11" s="251"/>
      <c r="E11" s="251"/>
      <c r="F11" s="251"/>
      <c r="G11" s="251"/>
      <c r="H11" s="252"/>
    </row>
    <row r="12" spans="1:8">
      <c r="A12" s="250"/>
      <c r="B12" s="620" t="s">
        <v>958</v>
      </c>
      <c r="C12" s="251"/>
      <c r="D12" s="251"/>
      <c r="E12" s="251"/>
      <c r="F12" s="251"/>
      <c r="G12" s="251"/>
      <c r="H12" s="252"/>
    </row>
    <row r="13" spans="1:8">
      <c r="A13" s="635" t="s">
        <v>2482</v>
      </c>
      <c r="B13" s="620" t="s">
        <v>959</v>
      </c>
      <c r="C13" s="251"/>
      <c r="D13" s="251"/>
      <c r="E13" s="251"/>
      <c r="F13" s="251"/>
      <c r="G13" s="251"/>
      <c r="H13" s="252"/>
    </row>
    <row r="14" spans="1:8">
      <c r="A14" s="250"/>
      <c r="B14" s="620" t="s">
        <v>960</v>
      </c>
      <c r="C14" s="251"/>
      <c r="D14" s="251"/>
      <c r="E14" s="251"/>
      <c r="F14" s="251"/>
      <c r="G14" s="251"/>
      <c r="H14" s="252"/>
    </row>
    <row r="15" spans="1:8">
      <c r="A15" s="635" t="s">
        <v>3947</v>
      </c>
      <c r="B15" s="620" t="s">
        <v>961</v>
      </c>
      <c r="C15" s="251"/>
      <c r="D15" s="251"/>
      <c r="E15" s="251"/>
      <c r="F15" s="251"/>
      <c r="G15" s="251"/>
      <c r="H15" s="252"/>
    </row>
    <row r="16" spans="1:8">
      <c r="A16" s="635" t="s">
        <v>3953</v>
      </c>
      <c r="B16" s="620" t="s">
        <v>962</v>
      </c>
      <c r="C16" s="251"/>
      <c r="D16" s="251"/>
      <c r="E16" s="251"/>
      <c r="F16" s="251"/>
      <c r="G16" s="251"/>
      <c r="H16" s="252"/>
    </row>
    <row r="17" spans="1:8">
      <c r="A17" s="250"/>
      <c r="B17" s="620" t="s">
        <v>963</v>
      </c>
      <c r="C17" s="251"/>
      <c r="D17" s="251"/>
      <c r="E17" s="251"/>
      <c r="F17" s="251"/>
      <c r="G17" s="251"/>
      <c r="H17" s="252"/>
    </row>
    <row r="18" spans="1:8">
      <c r="A18" s="250"/>
      <c r="B18" s="620" t="s">
        <v>964</v>
      </c>
      <c r="C18" s="251"/>
      <c r="D18" s="251"/>
      <c r="E18" s="251"/>
      <c r="F18" s="251"/>
      <c r="G18" s="251"/>
      <c r="H18" s="252"/>
    </row>
    <row r="19" spans="1:8">
      <c r="A19" s="250"/>
      <c r="B19" s="620" t="s">
        <v>965</v>
      </c>
      <c r="C19" s="251"/>
      <c r="D19" s="251"/>
      <c r="E19" s="251"/>
      <c r="F19" s="251"/>
      <c r="G19" s="251"/>
      <c r="H19" s="252"/>
    </row>
    <row r="20" spans="1:8">
      <c r="A20" s="250"/>
      <c r="B20" s="620" t="s">
        <v>966</v>
      </c>
      <c r="C20" s="251"/>
      <c r="D20" s="251"/>
      <c r="E20" s="251"/>
      <c r="F20" s="251"/>
      <c r="G20" s="251"/>
      <c r="H20" s="252"/>
    </row>
    <row r="21" spans="1:8">
      <c r="A21" s="250"/>
      <c r="B21" s="620" t="s">
        <v>967</v>
      </c>
      <c r="C21" s="251"/>
      <c r="D21" s="251"/>
      <c r="E21" s="251"/>
      <c r="F21" s="251"/>
      <c r="G21" s="251"/>
      <c r="H21" s="252"/>
    </row>
    <row r="22" spans="1:8">
      <c r="A22" s="635" t="s">
        <v>730</v>
      </c>
      <c r="B22" s="620" t="s">
        <v>968</v>
      </c>
      <c r="C22" s="251"/>
      <c r="D22" s="251"/>
      <c r="E22" s="251"/>
      <c r="F22" s="251"/>
      <c r="G22" s="251"/>
      <c r="H22" s="252"/>
    </row>
    <row r="23" spans="1:8">
      <c r="A23" s="250"/>
      <c r="B23" s="620" t="s">
        <v>549</v>
      </c>
      <c r="C23" s="251"/>
      <c r="D23" s="251"/>
      <c r="E23" s="251"/>
      <c r="F23" s="251"/>
      <c r="G23" s="251"/>
      <c r="H23" s="252"/>
    </row>
    <row r="24" spans="1:8">
      <c r="A24" s="250"/>
      <c r="B24" s="620" t="s">
        <v>550</v>
      </c>
      <c r="C24" s="251"/>
      <c r="D24" s="251"/>
      <c r="E24" s="251"/>
      <c r="F24" s="251"/>
      <c r="G24" s="251"/>
      <c r="H24" s="252"/>
    </row>
    <row r="25" spans="1:8">
      <c r="A25" s="250"/>
      <c r="B25" s="620" t="s">
        <v>551</v>
      </c>
      <c r="C25" s="251"/>
      <c r="D25" s="251"/>
      <c r="E25" s="251"/>
      <c r="F25" s="251"/>
      <c r="G25" s="251"/>
      <c r="H25" s="252"/>
    </row>
    <row r="26" spans="1:8">
      <c r="A26" s="635" t="s">
        <v>736</v>
      </c>
      <c r="B26" s="620" t="s">
        <v>1118</v>
      </c>
      <c r="C26" s="251"/>
      <c r="D26" s="251"/>
      <c r="E26" s="251"/>
      <c r="F26" s="251"/>
      <c r="G26" s="251"/>
      <c r="H26" s="252"/>
    </row>
    <row r="27" spans="1:8">
      <c r="A27" s="592"/>
      <c r="B27" s="621"/>
      <c r="C27" s="622"/>
      <c r="D27" s="621"/>
      <c r="E27" s="622"/>
      <c r="F27" s="622"/>
      <c r="G27" s="622"/>
      <c r="H27" s="595"/>
    </row>
    <row r="28" spans="1:8">
      <c r="A28" s="602"/>
      <c r="B28" s="623"/>
      <c r="C28" s="251" t="s">
        <v>552</v>
      </c>
      <c r="D28" s="623"/>
      <c r="E28" s="624" t="s">
        <v>553</v>
      </c>
      <c r="F28" s="624"/>
      <c r="G28" s="624"/>
      <c r="H28" s="625"/>
    </row>
    <row r="29" spans="1:8">
      <c r="A29" s="602"/>
      <c r="B29" s="603" t="s">
        <v>554</v>
      </c>
      <c r="C29" s="340"/>
      <c r="D29" s="607"/>
      <c r="E29" s="340"/>
      <c r="F29" s="340"/>
      <c r="G29" s="340"/>
      <c r="H29" s="341"/>
    </row>
    <row r="30" spans="1:8">
      <c r="A30" s="602"/>
      <c r="B30" s="603" t="s">
        <v>555</v>
      </c>
      <c r="C30" s="603" t="s">
        <v>3827</v>
      </c>
      <c r="D30" s="603" t="s">
        <v>3827</v>
      </c>
      <c r="E30" s="623" t="s">
        <v>3828</v>
      </c>
      <c r="F30" s="603" t="s">
        <v>3829</v>
      </c>
      <c r="G30" s="718" t="s">
        <v>3830</v>
      </c>
      <c r="H30" s="719" t="s">
        <v>556</v>
      </c>
    </row>
    <row r="31" spans="1:8">
      <c r="A31" s="626" t="s">
        <v>1843</v>
      </c>
      <c r="B31" s="603" t="s">
        <v>1494</v>
      </c>
      <c r="C31" s="603" t="s">
        <v>1497</v>
      </c>
      <c r="D31" s="603" t="s">
        <v>2087</v>
      </c>
      <c r="E31" s="603" t="s">
        <v>3839</v>
      </c>
      <c r="F31" s="603" t="s">
        <v>3839</v>
      </c>
      <c r="G31" s="718" t="s">
        <v>557</v>
      </c>
      <c r="H31" s="627" t="s">
        <v>558</v>
      </c>
    </row>
    <row r="32" spans="1:8">
      <c r="A32" s="628" t="s">
        <v>1846</v>
      </c>
      <c r="B32" s="606" t="s">
        <v>3230</v>
      </c>
      <c r="C32" s="606" t="s">
        <v>3231</v>
      </c>
      <c r="D32" s="606" t="s">
        <v>3232</v>
      </c>
      <c r="E32" s="606" t="s">
        <v>3233</v>
      </c>
      <c r="F32" s="606" t="s">
        <v>2512</v>
      </c>
      <c r="G32" s="720" t="s">
        <v>559</v>
      </c>
      <c r="H32" s="721" t="s">
        <v>2514</v>
      </c>
    </row>
    <row r="33" spans="1:8">
      <c r="A33" s="316">
        <v>1</v>
      </c>
      <c r="B33" s="116"/>
      <c r="C33" s="518"/>
      <c r="D33" s="518"/>
      <c r="E33" s="372"/>
      <c r="F33" s="372"/>
      <c r="G33" s="516"/>
      <c r="H33" s="629"/>
    </row>
    <row r="34" spans="1:8">
      <c r="A34" s="316">
        <v>2</v>
      </c>
      <c r="B34" s="630"/>
      <c r="C34" s="518"/>
      <c r="D34" s="518"/>
      <c r="E34" s="518"/>
      <c r="F34" s="518"/>
      <c r="G34" s="519"/>
      <c r="H34" s="631"/>
    </row>
    <row r="35" spans="1:8">
      <c r="A35" s="316">
        <v>3</v>
      </c>
      <c r="B35" s="116"/>
      <c r="C35" s="518"/>
      <c r="D35" s="518"/>
      <c r="E35" s="518"/>
      <c r="F35" s="518"/>
      <c r="G35" s="519"/>
      <c r="H35" s="631"/>
    </row>
    <row r="36" spans="1:8">
      <c r="A36" s="316">
        <v>4</v>
      </c>
      <c r="B36" s="116"/>
      <c r="C36" s="518"/>
      <c r="D36" s="518"/>
      <c r="E36" s="518"/>
      <c r="F36" s="518"/>
      <c r="G36" s="519"/>
      <c r="H36" s="631"/>
    </row>
    <row r="37" spans="1:8">
      <c r="A37" s="316">
        <v>5</v>
      </c>
      <c r="B37" s="116"/>
      <c r="C37" s="518"/>
      <c r="D37" s="518"/>
      <c r="E37" s="518"/>
      <c r="F37" s="518"/>
      <c r="G37" s="519"/>
      <c r="H37" s="631"/>
    </row>
    <row r="38" spans="1:8">
      <c r="A38" s="316">
        <v>6</v>
      </c>
      <c r="B38" s="116"/>
      <c r="C38" s="518"/>
      <c r="D38" s="518"/>
      <c r="E38" s="518"/>
      <c r="F38" s="518"/>
      <c r="G38" s="519"/>
      <c r="H38" s="631"/>
    </row>
    <row r="39" spans="1:8">
      <c r="A39" s="316">
        <v>7</v>
      </c>
      <c r="B39" s="116"/>
      <c r="C39" s="518"/>
      <c r="D39" s="518"/>
      <c r="E39" s="518"/>
      <c r="F39" s="518"/>
      <c r="G39" s="519"/>
      <c r="H39" s="631"/>
    </row>
    <row r="40" spans="1:8">
      <c r="A40" s="316">
        <v>8</v>
      </c>
      <c r="B40" s="116"/>
      <c r="C40" s="518"/>
      <c r="D40" s="518"/>
      <c r="E40" s="518"/>
      <c r="F40" s="518"/>
      <c r="G40" s="519"/>
      <c r="H40" s="631"/>
    </row>
    <row r="41" spans="1:8">
      <c r="A41" s="316">
        <v>9</v>
      </c>
      <c r="B41" s="116"/>
      <c r="C41" s="518"/>
      <c r="D41" s="518"/>
      <c r="E41" s="518"/>
      <c r="F41" s="518"/>
      <c r="G41" s="519"/>
      <c r="H41" s="631"/>
    </row>
    <row r="42" spans="1:8">
      <c r="A42" s="316">
        <v>10</v>
      </c>
      <c r="B42" s="116"/>
      <c r="C42" s="518"/>
      <c r="D42" s="518"/>
      <c r="E42" s="518"/>
      <c r="F42" s="518"/>
      <c r="G42" s="519"/>
      <c r="H42" s="631"/>
    </row>
    <row r="43" spans="1:8">
      <c r="A43" s="316">
        <v>11</v>
      </c>
      <c r="B43" s="116"/>
      <c r="C43" s="518"/>
      <c r="D43" s="518"/>
      <c r="E43" s="518"/>
      <c r="F43" s="518"/>
      <c r="G43" s="519"/>
      <c r="H43" s="631"/>
    </row>
    <row r="44" spans="1:8">
      <c r="A44" s="316">
        <v>12</v>
      </c>
      <c r="B44" s="116"/>
      <c r="C44" s="518"/>
      <c r="D44" s="518"/>
      <c r="E44" s="518"/>
      <c r="F44" s="518"/>
      <c r="G44" s="519"/>
      <c r="H44" s="631"/>
    </row>
    <row r="45" spans="1:8">
      <c r="A45" s="316">
        <v>13</v>
      </c>
      <c r="B45" s="116"/>
      <c r="C45" s="518"/>
      <c r="D45" s="518"/>
      <c r="E45" s="518"/>
      <c r="F45" s="518"/>
      <c r="G45" s="519"/>
      <c r="H45" s="631"/>
    </row>
    <row r="46" spans="1:8">
      <c r="A46" s="316">
        <v>14</v>
      </c>
      <c r="B46" s="116"/>
      <c r="C46" s="518"/>
      <c r="D46" s="518"/>
      <c r="E46" s="518"/>
      <c r="F46" s="518"/>
      <c r="G46" s="519"/>
      <c r="H46" s="631"/>
    </row>
    <row r="47" spans="1:8">
      <c r="A47" s="316">
        <v>15</v>
      </c>
      <c r="B47" s="116"/>
      <c r="C47" s="518"/>
      <c r="D47" s="518"/>
      <c r="E47" s="518"/>
      <c r="F47" s="518"/>
      <c r="G47" s="519"/>
      <c r="H47" s="631"/>
    </row>
    <row r="48" spans="1:8">
      <c r="A48" s="316">
        <v>16</v>
      </c>
      <c r="B48" s="458" t="s">
        <v>2497</v>
      </c>
      <c r="C48" s="518">
        <f t="shared" ref="C48:H48" si="0">SUM(C33:C47)</f>
        <v>0</v>
      </c>
      <c r="D48" s="518">
        <f t="shared" si="0"/>
        <v>0</v>
      </c>
      <c r="E48" s="372">
        <f t="shared" si="0"/>
        <v>0</v>
      </c>
      <c r="F48" s="372">
        <f t="shared" si="0"/>
        <v>0</v>
      </c>
      <c r="G48" s="372">
        <f t="shared" si="0"/>
        <v>0</v>
      </c>
      <c r="H48" s="373">
        <f t="shared" si="0"/>
        <v>0</v>
      </c>
    </row>
    <row r="49" spans="1:8">
      <c r="A49" s="1055"/>
      <c r="B49" s="999"/>
      <c r="C49" s="999"/>
      <c r="D49" s="999"/>
      <c r="E49" s="999"/>
      <c r="F49" s="999"/>
      <c r="G49" s="999"/>
      <c r="H49" s="1056"/>
    </row>
    <row r="50" spans="1:8">
      <c r="A50" s="1033"/>
      <c r="B50" s="977"/>
      <c r="C50" s="977"/>
      <c r="D50" s="977"/>
      <c r="E50" s="977"/>
      <c r="F50" s="977"/>
      <c r="G50" s="977"/>
      <c r="H50" s="1034"/>
    </row>
    <row r="51" spans="1:8">
      <c r="A51" s="1033"/>
      <c r="B51" s="977"/>
      <c r="C51" s="977"/>
      <c r="D51" s="977"/>
      <c r="E51" s="977"/>
      <c r="F51" s="977"/>
      <c r="G51" s="977"/>
      <c r="H51" s="1034"/>
    </row>
    <row r="52" spans="1:8">
      <c r="A52" s="1033"/>
      <c r="B52" s="977"/>
      <c r="C52" s="977"/>
      <c r="D52" s="977"/>
      <c r="E52" s="977"/>
      <c r="F52" s="977"/>
      <c r="G52" s="977"/>
      <c r="H52" s="1034"/>
    </row>
    <row r="53" spans="1:8">
      <c r="A53" s="1033"/>
      <c r="B53" s="977"/>
      <c r="C53" s="977"/>
      <c r="D53" s="977"/>
      <c r="E53" s="977"/>
      <c r="F53" s="977"/>
      <c r="G53" s="977"/>
      <c r="H53" s="1034"/>
    </row>
    <row r="54" spans="1:8">
      <c r="A54" s="1033"/>
      <c r="B54" s="977"/>
      <c r="C54" s="977"/>
      <c r="D54" s="977"/>
      <c r="E54" s="977"/>
      <c r="F54" s="977"/>
      <c r="G54" s="977"/>
      <c r="H54" s="1034"/>
    </row>
    <row r="55" spans="1:8" ht="15.75" thickBot="1">
      <c r="A55" s="1057"/>
      <c r="B55" s="1023"/>
      <c r="C55" s="1023"/>
      <c r="D55" s="1023"/>
      <c r="E55" s="1023"/>
      <c r="F55" s="1023"/>
      <c r="G55" s="1023"/>
      <c r="H55" s="1058"/>
    </row>
    <row r="57" spans="1:8">
      <c r="A57" s="17" t="s">
        <v>3841</v>
      </c>
      <c r="E57" s="329"/>
      <c r="F57" s="68"/>
      <c r="G57" s="314"/>
      <c r="H57" s="68" t="s">
        <v>560</v>
      </c>
    </row>
    <row r="58" spans="1:8">
      <c r="A58" s="68" t="s">
        <v>561</v>
      </c>
      <c r="B58" s="978"/>
      <c r="C58" s="978"/>
      <c r="D58" s="978"/>
      <c r="E58" s="978"/>
      <c r="F58" s="978"/>
      <c r="G58" s="978"/>
      <c r="H58" s="978"/>
    </row>
    <row r="59" spans="1:8" ht="15.75">
      <c r="A59" s="70" t="s">
        <v>466</v>
      </c>
      <c r="B59" s="978"/>
      <c r="C59" s="978"/>
      <c r="D59" s="978"/>
      <c r="E59" s="978"/>
      <c r="F59" s="978"/>
      <c r="G59" s="978"/>
      <c r="H59" s="978"/>
    </row>
    <row r="61" spans="1:8" ht="16.5" thickBot="1">
      <c r="A61" s="1040" t="str">
        <f>'Data Sheet'!$C$25</f>
        <v xml:space="preserve"> Niagara Mohawk Power Corporation </v>
      </c>
      <c r="B61" s="977"/>
      <c r="C61" s="977"/>
      <c r="D61" s="977"/>
      <c r="E61" s="977"/>
      <c r="F61" s="1029" t="str">
        <f>'Data Sheet'!$C$40</f>
        <v>June 1, 2015</v>
      </c>
      <c r="G61" t="str">
        <f>'Data Sheet'!$C$38</f>
        <v>December 31, 2014</v>
      </c>
    </row>
    <row r="62" spans="1:8">
      <c r="A62" s="29"/>
      <c r="B62" s="65"/>
      <c r="C62" s="65"/>
      <c r="D62" s="65"/>
      <c r="E62" s="65"/>
      <c r="F62" s="65"/>
      <c r="G62" s="65"/>
      <c r="H62" s="66"/>
    </row>
    <row r="63" spans="1:8">
      <c r="A63" s="359" t="s">
        <v>1519</v>
      </c>
      <c r="B63" s="68"/>
      <c r="C63" s="978"/>
      <c r="D63" s="68"/>
      <c r="E63" s="68"/>
      <c r="F63" s="68"/>
      <c r="G63" s="68"/>
      <c r="H63" s="69"/>
    </row>
    <row r="64" spans="1:8">
      <c r="A64" s="359" t="s">
        <v>2102</v>
      </c>
      <c r="B64" s="68"/>
      <c r="C64" s="978"/>
      <c r="D64" s="68"/>
      <c r="E64" s="68"/>
      <c r="F64" s="68"/>
      <c r="G64" s="68"/>
      <c r="H64" s="69"/>
    </row>
    <row r="65" spans="1:8">
      <c r="A65" s="73"/>
      <c r="B65" s="76"/>
      <c r="C65" s="76"/>
      <c r="D65" s="76"/>
      <c r="E65" s="76"/>
      <c r="F65" s="76"/>
      <c r="G65" s="76"/>
      <c r="H65" s="75"/>
    </row>
    <row r="66" spans="1:8">
      <c r="A66" s="418"/>
      <c r="B66" s="81"/>
      <c r="C66" s="88"/>
      <c r="D66" s="81"/>
      <c r="E66" s="88"/>
      <c r="F66" s="88"/>
      <c r="G66" s="88"/>
      <c r="H66" s="84"/>
    </row>
    <row r="67" spans="1:8">
      <c r="A67" s="79"/>
      <c r="B67" s="80"/>
      <c r="C67" s="17" t="s">
        <v>552</v>
      </c>
      <c r="D67" s="80"/>
      <c r="E67" s="68" t="s">
        <v>553</v>
      </c>
      <c r="F67" s="68"/>
      <c r="G67" s="68"/>
      <c r="H67" s="69"/>
    </row>
    <row r="68" spans="1:8">
      <c r="A68" s="79"/>
      <c r="B68" s="330" t="s">
        <v>554</v>
      </c>
      <c r="C68" s="76"/>
      <c r="D68" s="116"/>
      <c r="E68" s="76"/>
      <c r="F68" s="76"/>
      <c r="G68" s="76"/>
      <c r="H68" s="75"/>
    </row>
    <row r="69" spans="1:8">
      <c r="A69" s="79"/>
      <c r="B69" s="330" t="s">
        <v>555</v>
      </c>
      <c r="C69" s="330" t="s">
        <v>3827</v>
      </c>
      <c r="D69" s="330" t="s">
        <v>3827</v>
      </c>
      <c r="E69" s="80" t="s">
        <v>3828</v>
      </c>
      <c r="F69" s="330" t="s">
        <v>3829</v>
      </c>
      <c r="G69" s="329" t="s">
        <v>3830</v>
      </c>
      <c r="H69" s="254" t="s">
        <v>556</v>
      </c>
    </row>
    <row r="70" spans="1:8">
      <c r="A70" s="315" t="s">
        <v>1843</v>
      </c>
      <c r="B70" s="330" t="s">
        <v>1494</v>
      </c>
      <c r="C70" s="330" t="s">
        <v>1497</v>
      </c>
      <c r="D70" s="330" t="s">
        <v>2087</v>
      </c>
      <c r="E70" s="330" t="s">
        <v>3839</v>
      </c>
      <c r="F70" s="330" t="s">
        <v>3839</v>
      </c>
      <c r="G70" s="329" t="s">
        <v>557</v>
      </c>
      <c r="H70" s="442" t="s">
        <v>558</v>
      </c>
    </row>
    <row r="71" spans="1:8">
      <c r="A71" s="316" t="s">
        <v>1846</v>
      </c>
      <c r="B71" s="458" t="s">
        <v>3230</v>
      </c>
      <c r="C71" s="458" t="s">
        <v>3231</v>
      </c>
      <c r="D71" s="458" t="s">
        <v>3232</v>
      </c>
      <c r="E71" s="458" t="s">
        <v>3233</v>
      </c>
      <c r="F71" s="458" t="s">
        <v>2512</v>
      </c>
      <c r="G71" s="707" t="s">
        <v>559</v>
      </c>
      <c r="H71" s="257" t="s">
        <v>2514</v>
      </c>
    </row>
    <row r="72" spans="1:8">
      <c r="A72" s="316">
        <v>1</v>
      </c>
      <c r="B72" s="116"/>
      <c r="C72" s="518"/>
      <c r="D72" s="518"/>
      <c r="E72" s="518"/>
      <c r="F72" s="518"/>
      <c r="G72" s="519"/>
      <c r="H72" s="631">
        <f t="shared" ref="H72:H119" si="1">SUM(E72:G72)</f>
        <v>0</v>
      </c>
    </row>
    <row r="73" spans="1:8">
      <c r="A73" s="316">
        <v>2</v>
      </c>
      <c r="B73" s="630"/>
      <c r="C73" s="518"/>
      <c r="D73" s="518"/>
      <c r="E73" s="518"/>
      <c r="F73" s="518"/>
      <c r="G73" s="519"/>
      <c r="H73" s="631">
        <f t="shared" si="1"/>
        <v>0</v>
      </c>
    </row>
    <row r="74" spans="1:8">
      <c r="A74" s="316">
        <v>3</v>
      </c>
      <c r="B74" s="116"/>
      <c r="C74" s="518"/>
      <c r="D74" s="518"/>
      <c r="E74" s="518"/>
      <c r="F74" s="518"/>
      <c r="G74" s="519"/>
      <c r="H74" s="631">
        <f t="shared" si="1"/>
        <v>0</v>
      </c>
    </row>
    <row r="75" spans="1:8">
      <c r="A75" s="316">
        <v>4</v>
      </c>
      <c r="B75" s="116"/>
      <c r="C75" s="518"/>
      <c r="D75" s="518"/>
      <c r="E75" s="518"/>
      <c r="F75" s="518"/>
      <c r="G75" s="519"/>
      <c r="H75" s="631">
        <f t="shared" si="1"/>
        <v>0</v>
      </c>
    </row>
    <row r="76" spans="1:8">
      <c r="A76" s="316">
        <v>5</v>
      </c>
      <c r="B76" s="116"/>
      <c r="C76" s="518"/>
      <c r="D76" s="518"/>
      <c r="E76" s="518"/>
      <c r="F76" s="518"/>
      <c r="G76" s="519"/>
      <c r="H76" s="631">
        <f t="shared" si="1"/>
        <v>0</v>
      </c>
    </row>
    <row r="77" spans="1:8">
      <c r="A77" s="316">
        <v>6</v>
      </c>
      <c r="B77" s="116"/>
      <c r="C77" s="518"/>
      <c r="D77" s="518"/>
      <c r="E77" s="518"/>
      <c r="F77" s="518"/>
      <c r="G77" s="519"/>
      <c r="H77" s="631">
        <f t="shared" si="1"/>
        <v>0</v>
      </c>
    </row>
    <row r="78" spans="1:8">
      <c r="A78" s="316">
        <v>7</v>
      </c>
      <c r="B78" s="116"/>
      <c r="C78" s="518"/>
      <c r="D78" s="518"/>
      <c r="E78" s="518"/>
      <c r="F78" s="518"/>
      <c r="G78" s="519"/>
      <c r="H78" s="631">
        <f t="shared" si="1"/>
        <v>0</v>
      </c>
    </row>
    <row r="79" spans="1:8">
      <c r="A79" s="316">
        <v>8</v>
      </c>
      <c r="B79" s="116"/>
      <c r="C79" s="518"/>
      <c r="D79" s="518"/>
      <c r="E79" s="518"/>
      <c r="F79" s="518"/>
      <c r="G79" s="519"/>
      <c r="H79" s="631">
        <f t="shared" si="1"/>
        <v>0</v>
      </c>
    </row>
    <row r="80" spans="1:8">
      <c r="A80" s="316">
        <v>9</v>
      </c>
      <c r="B80" s="116"/>
      <c r="C80" s="518"/>
      <c r="D80" s="518"/>
      <c r="E80" s="518"/>
      <c r="F80" s="518"/>
      <c r="G80" s="519"/>
      <c r="H80" s="631">
        <f t="shared" si="1"/>
        <v>0</v>
      </c>
    </row>
    <row r="81" spans="1:8">
      <c r="A81" s="316">
        <v>10</v>
      </c>
      <c r="B81" s="116"/>
      <c r="C81" s="518"/>
      <c r="D81" s="518"/>
      <c r="E81" s="518"/>
      <c r="F81" s="518"/>
      <c r="G81" s="519"/>
      <c r="H81" s="631">
        <f t="shared" si="1"/>
        <v>0</v>
      </c>
    </row>
    <row r="82" spans="1:8">
      <c r="A82" s="316">
        <v>11</v>
      </c>
      <c r="B82" s="116"/>
      <c r="C82" s="518"/>
      <c r="D82" s="518"/>
      <c r="E82" s="518"/>
      <c r="F82" s="518"/>
      <c r="G82" s="519"/>
      <c r="H82" s="631">
        <f t="shared" si="1"/>
        <v>0</v>
      </c>
    </row>
    <row r="83" spans="1:8">
      <c r="A83" s="316">
        <v>12</v>
      </c>
      <c r="B83" s="116"/>
      <c r="C83" s="518"/>
      <c r="D83" s="518"/>
      <c r="E83" s="518"/>
      <c r="F83" s="518"/>
      <c r="G83" s="519"/>
      <c r="H83" s="631">
        <f t="shared" si="1"/>
        <v>0</v>
      </c>
    </row>
    <row r="84" spans="1:8">
      <c r="A84" s="316">
        <v>13</v>
      </c>
      <c r="B84" s="116"/>
      <c r="C84" s="518"/>
      <c r="D84" s="518"/>
      <c r="E84" s="518"/>
      <c r="F84" s="518"/>
      <c r="G84" s="519"/>
      <c r="H84" s="631">
        <f t="shared" si="1"/>
        <v>0</v>
      </c>
    </row>
    <row r="85" spans="1:8">
      <c r="A85" s="316">
        <v>14</v>
      </c>
      <c r="B85" s="116"/>
      <c r="C85" s="518"/>
      <c r="D85" s="518"/>
      <c r="E85" s="518"/>
      <c r="F85" s="518"/>
      <c r="G85" s="519"/>
      <c r="H85" s="631">
        <f t="shared" si="1"/>
        <v>0</v>
      </c>
    </row>
    <row r="86" spans="1:8">
      <c r="A86" s="316">
        <v>15</v>
      </c>
      <c r="B86" s="116"/>
      <c r="C86" s="518"/>
      <c r="D86" s="518"/>
      <c r="E86" s="518"/>
      <c r="F86" s="518"/>
      <c r="G86" s="519"/>
      <c r="H86" s="631">
        <f t="shared" si="1"/>
        <v>0</v>
      </c>
    </row>
    <row r="87" spans="1:8">
      <c r="A87" s="316">
        <v>16</v>
      </c>
      <c r="B87" s="116"/>
      <c r="C87" s="518"/>
      <c r="D87" s="518"/>
      <c r="E87" s="518"/>
      <c r="F87" s="518"/>
      <c r="G87" s="519"/>
      <c r="H87" s="631">
        <f t="shared" si="1"/>
        <v>0</v>
      </c>
    </row>
    <row r="88" spans="1:8">
      <c r="A88" s="316">
        <v>17</v>
      </c>
      <c r="B88" s="116"/>
      <c r="C88" s="518"/>
      <c r="D88" s="518"/>
      <c r="E88" s="518"/>
      <c r="F88" s="518"/>
      <c r="G88" s="519"/>
      <c r="H88" s="631">
        <f t="shared" si="1"/>
        <v>0</v>
      </c>
    </row>
    <row r="89" spans="1:8">
      <c r="A89" s="316">
        <v>18</v>
      </c>
      <c r="B89" s="116"/>
      <c r="C89" s="518"/>
      <c r="D89" s="518"/>
      <c r="E89" s="518"/>
      <c r="F89" s="518"/>
      <c r="G89" s="519"/>
      <c r="H89" s="631">
        <f t="shared" si="1"/>
        <v>0</v>
      </c>
    </row>
    <row r="90" spans="1:8">
      <c r="A90" s="316">
        <v>19</v>
      </c>
      <c r="B90" s="116"/>
      <c r="C90" s="518"/>
      <c r="D90" s="518"/>
      <c r="E90" s="518"/>
      <c r="F90" s="518"/>
      <c r="G90" s="519"/>
      <c r="H90" s="631">
        <f t="shared" si="1"/>
        <v>0</v>
      </c>
    </row>
    <row r="91" spans="1:8">
      <c r="A91" s="316">
        <v>20</v>
      </c>
      <c r="B91" s="116"/>
      <c r="C91" s="518"/>
      <c r="D91" s="518"/>
      <c r="E91" s="518"/>
      <c r="F91" s="518"/>
      <c r="G91" s="519"/>
      <c r="H91" s="631">
        <f t="shared" si="1"/>
        <v>0</v>
      </c>
    </row>
    <row r="92" spans="1:8">
      <c r="A92" s="316">
        <v>21</v>
      </c>
      <c r="B92" s="116"/>
      <c r="C92" s="518"/>
      <c r="D92" s="518"/>
      <c r="E92" s="518"/>
      <c r="F92" s="518"/>
      <c r="G92" s="519"/>
      <c r="H92" s="631">
        <f t="shared" si="1"/>
        <v>0</v>
      </c>
    </row>
    <row r="93" spans="1:8">
      <c r="A93" s="316">
        <v>22</v>
      </c>
      <c r="B93" s="116"/>
      <c r="C93" s="518"/>
      <c r="D93" s="518"/>
      <c r="E93" s="518"/>
      <c r="F93" s="518"/>
      <c r="G93" s="519"/>
      <c r="H93" s="631">
        <f t="shared" si="1"/>
        <v>0</v>
      </c>
    </row>
    <row r="94" spans="1:8">
      <c r="A94" s="316">
        <v>23</v>
      </c>
      <c r="B94" s="116"/>
      <c r="C94" s="518"/>
      <c r="D94" s="518"/>
      <c r="E94" s="518"/>
      <c r="F94" s="518"/>
      <c r="G94" s="519"/>
      <c r="H94" s="631">
        <f t="shared" si="1"/>
        <v>0</v>
      </c>
    </row>
    <row r="95" spans="1:8">
      <c r="A95" s="316">
        <v>24</v>
      </c>
      <c r="B95" s="116"/>
      <c r="C95" s="518"/>
      <c r="D95" s="518"/>
      <c r="E95" s="518"/>
      <c r="F95" s="518"/>
      <c r="G95" s="519"/>
      <c r="H95" s="631">
        <f t="shared" si="1"/>
        <v>0</v>
      </c>
    </row>
    <row r="96" spans="1:8">
      <c r="A96" s="316">
        <v>25</v>
      </c>
      <c r="B96" s="116"/>
      <c r="C96" s="518"/>
      <c r="D96" s="518"/>
      <c r="E96" s="518"/>
      <c r="F96" s="518"/>
      <c r="G96" s="519"/>
      <c r="H96" s="631">
        <f t="shared" si="1"/>
        <v>0</v>
      </c>
    </row>
    <row r="97" spans="1:8">
      <c r="A97" s="316">
        <v>26</v>
      </c>
      <c r="B97" s="116"/>
      <c r="C97" s="518"/>
      <c r="D97" s="518"/>
      <c r="E97" s="518"/>
      <c r="F97" s="518"/>
      <c r="G97" s="519"/>
      <c r="H97" s="631">
        <f t="shared" si="1"/>
        <v>0</v>
      </c>
    </row>
    <row r="98" spans="1:8">
      <c r="A98" s="316">
        <v>27</v>
      </c>
      <c r="B98" s="116"/>
      <c r="C98" s="518"/>
      <c r="D98" s="518"/>
      <c r="E98" s="518"/>
      <c r="F98" s="518"/>
      <c r="G98" s="519"/>
      <c r="H98" s="631">
        <f t="shared" si="1"/>
        <v>0</v>
      </c>
    </row>
    <row r="99" spans="1:8">
      <c r="A99" s="316">
        <v>28</v>
      </c>
      <c r="B99" s="116"/>
      <c r="C99" s="518"/>
      <c r="D99" s="518"/>
      <c r="E99" s="518"/>
      <c r="F99" s="518"/>
      <c r="G99" s="519"/>
      <c r="H99" s="631">
        <f t="shared" si="1"/>
        <v>0</v>
      </c>
    </row>
    <row r="100" spans="1:8">
      <c r="A100" s="316">
        <v>29</v>
      </c>
      <c r="B100" s="116"/>
      <c r="C100" s="518"/>
      <c r="D100" s="518"/>
      <c r="E100" s="518"/>
      <c r="F100" s="518"/>
      <c r="G100" s="519"/>
      <c r="H100" s="631">
        <f t="shared" si="1"/>
        <v>0</v>
      </c>
    </row>
    <row r="101" spans="1:8">
      <c r="A101" s="316">
        <v>30</v>
      </c>
      <c r="B101" s="116"/>
      <c r="C101" s="518"/>
      <c r="D101" s="518"/>
      <c r="E101" s="518"/>
      <c r="F101" s="518"/>
      <c r="G101" s="519"/>
      <c r="H101" s="631">
        <f t="shared" si="1"/>
        <v>0</v>
      </c>
    </row>
    <row r="102" spans="1:8">
      <c r="A102" s="316">
        <v>31</v>
      </c>
      <c r="B102" s="116"/>
      <c r="C102" s="518"/>
      <c r="D102" s="518"/>
      <c r="E102" s="518"/>
      <c r="F102" s="518"/>
      <c r="G102" s="519"/>
      <c r="H102" s="631">
        <f t="shared" si="1"/>
        <v>0</v>
      </c>
    </row>
    <row r="103" spans="1:8">
      <c r="A103" s="316">
        <v>32</v>
      </c>
      <c r="B103" s="116"/>
      <c r="C103" s="518"/>
      <c r="D103" s="518"/>
      <c r="E103" s="518"/>
      <c r="F103" s="518"/>
      <c r="G103" s="519"/>
      <c r="H103" s="631">
        <f t="shared" si="1"/>
        <v>0</v>
      </c>
    </row>
    <row r="104" spans="1:8">
      <c r="A104" s="316">
        <v>33</v>
      </c>
      <c r="B104" s="116"/>
      <c r="C104" s="518"/>
      <c r="D104" s="518"/>
      <c r="E104" s="518"/>
      <c r="F104" s="518"/>
      <c r="G104" s="519"/>
      <c r="H104" s="631">
        <f t="shared" si="1"/>
        <v>0</v>
      </c>
    </row>
    <row r="105" spans="1:8">
      <c r="A105" s="316">
        <v>34</v>
      </c>
      <c r="B105" s="116"/>
      <c r="C105" s="518"/>
      <c r="D105" s="518"/>
      <c r="E105" s="518"/>
      <c r="F105" s="518"/>
      <c r="G105" s="519"/>
      <c r="H105" s="631">
        <f t="shared" si="1"/>
        <v>0</v>
      </c>
    </row>
    <row r="106" spans="1:8">
      <c r="A106" s="316">
        <v>35</v>
      </c>
      <c r="B106" s="116"/>
      <c r="C106" s="518"/>
      <c r="D106" s="518"/>
      <c r="E106" s="518"/>
      <c r="F106" s="518"/>
      <c r="G106" s="519"/>
      <c r="H106" s="631">
        <f t="shared" si="1"/>
        <v>0</v>
      </c>
    </row>
    <row r="107" spans="1:8">
      <c r="A107" s="316">
        <v>36</v>
      </c>
      <c r="B107" s="116"/>
      <c r="C107" s="518"/>
      <c r="D107" s="518"/>
      <c r="E107" s="518"/>
      <c r="F107" s="518"/>
      <c r="G107" s="519"/>
      <c r="H107" s="631">
        <f t="shared" si="1"/>
        <v>0</v>
      </c>
    </row>
    <row r="108" spans="1:8">
      <c r="A108" s="316">
        <v>37</v>
      </c>
      <c r="B108" s="116"/>
      <c r="C108" s="518"/>
      <c r="D108" s="518"/>
      <c r="E108" s="518"/>
      <c r="F108" s="518"/>
      <c r="G108" s="519"/>
      <c r="H108" s="631">
        <f t="shared" si="1"/>
        <v>0</v>
      </c>
    </row>
    <row r="109" spans="1:8">
      <c r="A109" s="316">
        <v>38</v>
      </c>
      <c r="B109" s="116"/>
      <c r="C109" s="518"/>
      <c r="D109" s="518"/>
      <c r="E109" s="518"/>
      <c r="F109" s="518"/>
      <c r="G109" s="519"/>
      <c r="H109" s="631">
        <f t="shared" si="1"/>
        <v>0</v>
      </c>
    </row>
    <row r="110" spans="1:8">
      <c r="A110" s="316">
        <v>39</v>
      </c>
      <c r="B110" s="116"/>
      <c r="C110" s="518"/>
      <c r="D110" s="518"/>
      <c r="E110" s="518"/>
      <c r="F110" s="518"/>
      <c r="G110" s="519"/>
      <c r="H110" s="631">
        <f t="shared" si="1"/>
        <v>0</v>
      </c>
    </row>
    <row r="111" spans="1:8">
      <c r="A111" s="316">
        <v>40</v>
      </c>
      <c r="B111" s="116"/>
      <c r="C111" s="518"/>
      <c r="D111" s="518"/>
      <c r="E111" s="518"/>
      <c r="F111" s="518"/>
      <c r="G111" s="519"/>
      <c r="H111" s="631">
        <f t="shared" si="1"/>
        <v>0</v>
      </c>
    </row>
    <row r="112" spans="1:8">
      <c r="A112" s="316">
        <v>41</v>
      </c>
      <c r="B112" s="116"/>
      <c r="C112" s="518"/>
      <c r="D112" s="518"/>
      <c r="E112" s="518"/>
      <c r="F112" s="518"/>
      <c r="G112" s="519"/>
      <c r="H112" s="631">
        <f t="shared" si="1"/>
        <v>0</v>
      </c>
    </row>
    <row r="113" spans="1:8">
      <c r="A113" s="316">
        <v>42</v>
      </c>
      <c r="B113" s="116"/>
      <c r="C113" s="518"/>
      <c r="D113" s="518"/>
      <c r="E113" s="518"/>
      <c r="F113" s="518"/>
      <c r="G113" s="519"/>
      <c r="H113" s="631">
        <f t="shared" si="1"/>
        <v>0</v>
      </c>
    </row>
    <row r="114" spans="1:8">
      <c r="A114" s="316">
        <v>43</v>
      </c>
      <c r="B114" s="116"/>
      <c r="C114" s="518"/>
      <c r="D114" s="518"/>
      <c r="E114" s="518"/>
      <c r="F114" s="518"/>
      <c r="G114" s="519"/>
      <c r="H114" s="631">
        <f t="shared" si="1"/>
        <v>0</v>
      </c>
    </row>
    <row r="115" spans="1:8">
      <c r="A115" s="316">
        <v>44</v>
      </c>
      <c r="B115" s="116"/>
      <c r="C115" s="518"/>
      <c r="D115" s="518"/>
      <c r="E115" s="518"/>
      <c r="F115" s="518"/>
      <c r="G115" s="519"/>
      <c r="H115" s="631">
        <f t="shared" si="1"/>
        <v>0</v>
      </c>
    </row>
    <row r="116" spans="1:8">
      <c r="A116" s="316">
        <v>45</v>
      </c>
      <c r="B116" s="116"/>
      <c r="C116" s="518"/>
      <c r="D116" s="518"/>
      <c r="E116" s="518"/>
      <c r="F116" s="518"/>
      <c r="G116" s="519"/>
      <c r="H116" s="631">
        <f t="shared" si="1"/>
        <v>0</v>
      </c>
    </row>
    <row r="117" spans="1:8">
      <c r="A117" s="316">
        <v>46</v>
      </c>
      <c r="B117" s="116"/>
      <c r="C117" s="518"/>
      <c r="D117" s="518"/>
      <c r="E117" s="518"/>
      <c r="F117" s="518"/>
      <c r="G117" s="519"/>
      <c r="H117" s="631">
        <f t="shared" si="1"/>
        <v>0</v>
      </c>
    </row>
    <row r="118" spans="1:8">
      <c r="A118" s="316">
        <v>47</v>
      </c>
      <c r="B118" s="116"/>
      <c r="C118" s="518"/>
      <c r="D118" s="518"/>
      <c r="E118" s="518"/>
      <c r="F118" s="518"/>
      <c r="G118" s="519"/>
      <c r="H118" s="631">
        <f t="shared" si="1"/>
        <v>0</v>
      </c>
    </row>
    <row r="119" spans="1:8">
      <c r="A119" s="316">
        <v>48</v>
      </c>
      <c r="B119" s="116"/>
      <c r="C119" s="518"/>
      <c r="D119" s="518"/>
      <c r="E119" s="518"/>
      <c r="F119" s="518"/>
      <c r="G119" s="519"/>
      <c r="H119" s="631">
        <f t="shared" si="1"/>
        <v>0</v>
      </c>
    </row>
    <row r="120" spans="1:8" ht="15.75" thickBot="1">
      <c r="A120" s="323">
        <v>49</v>
      </c>
      <c r="B120" s="708" t="s">
        <v>2497</v>
      </c>
      <c r="C120" s="589">
        <f t="shared" ref="C120:H120" si="2">SUM(C72:C119)</f>
        <v>0</v>
      </c>
      <c r="D120" s="589">
        <f t="shared" si="2"/>
        <v>0</v>
      </c>
      <c r="E120" s="589">
        <f t="shared" si="2"/>
        <v>0</v>
      </c>
      <c r="F120" s="589">
        <f t="shared" si="2"/>
        <v>0</v>
      </c>
      <c r="G120" s="589">
        <f t="shared" si="2"/>
        <v>0</v>
      </c>
      <c r="H120" s="393">
        <f t="shared" si="2"/>
        <v>0</v>
      </c>
    </row>
    <row r="121" spans="1:8">
      <c r="A121" s="17" t="str">
        <f>A57</f>
        <v>FERC FORM NO.1 (REVISED. 12-90) NYPSC Modified-96</v>
      </c>
    </row>
    <row r="122" spans="1:8">
      <c r="A122" s="68" t="s">
        <v>562</v>
      </c>
      <c r="B122" s="978"/>
      <c r="C122" s="978"/>
      <c r="D122" s="978"/>
      <c r="E122" s="978"/>
      <c r="F122" s="978"/>
      <c r="G122" s="978"/>
      <c r="H122" s="978"/>
    </row>
  </sheetData>
  <mergeCells count="3">
    <mergeCell ref="G3:H3"/>
    <mergeCell ref="G2:H2"/>
    <mergeCell ref="G1:H1"/>
  </mergeCells>
  <printOptions horizontalCentered="1" verticalCentered="1"/>
  <pageMargins left="0.25" right="0" top="0" bottom="0" header="0" footer="0"/>
  <pageSetup scale="71" fitToHeight="2" orientation="portrait" horizontalDpi="300" verticalDpi="300"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2</xdr:col>
                    <xdr:colOff>0</xdr:colOff>
                    <xdr:row>58</xdr:row>
                    <xdr:rowOff>0</xdr:rowOff>
                  </from>
                  <to>
                    <xdr:col>4</xdr:col>
                    <xdr:colOff>428625</xdr:colOff>
                    <xdr:row>58</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pageSetUpPr fitToPage="1"/>
  </sheetPr>
  <dimension ref="A1:F125"/>
  <sheetViews>
    <sheetView defaultGridColor="0" view="pageBreakPreview" topLeftCell="A43" colorId="22" zoomScale="70" zoomScaleNormal="85" zoomScaleSheetLayoutView="70" workbookViewId="0">
      <selection activeCell="H34" sqref="H34"/>
    </sheetView>
  </sheetViews>
  <sheetFormatPr defaultColWidth="9.6640625" defaultRowHeight="15"/>
  <cols>
    <col min="1" max="1" width="4.6640625" customWidth="1"/>
    <col min="2" max="2" width="1.6640625" customWidth="1"/>
    <col min="3" max="3" width="47.6640625" customWidth="1"/>
    <col min="4" max="4" width="22.6640625" customWidth="1"/>
    <col min="5" max="5" width="17.33203125" customWidth="1"/>
    <col min="6" max="6" width="16.6640625" customWidth="1"/>
  </cols>
  <sheetData>
    <row r="1" spans="1:6">
      <c r="A1" s="29" t="s">
        <v>5587</v>
      </c>
      <c r="B1" s="980"/>
      <c r="C1" s="980"/>
      <c r="D1" s="1059" t="s">
        <v>1433</v>
      </c>
      <c r="E1" s="1970" t="s">
        <v>1917</v>
      </c>
      <c r="F1" s="1061" t="s">
        <v>1918</v>
      </c>
    </row>
    <row r="2" spans="1:6">
      <c r="A2" s="71" t="str">
        <f>'Data Sheet'!$C$25</f>
        <v xml:space="preserve"> Niagara Mohawk Power Corporation </v>
      </c>
      <c r="B2" s="977"/>
      <c r="C2" s="977"/>
      <c r="D2" s="97" t="s">
        <v>5784</v>
      </c>
      <c r="E2" s="1003" t="s">
        <v>1919</v>
      </c>
      <c r="F2" s="1081"/>
    </row>
    <row r="3" spans="1:6" ht="15" customHeight="1">
      <c r="A3" s="73"/>
      <c r="B3" s="76"/>
      <c r="C3" s="76"/>
      <c r="D3" s="104" t="s">
        <v>5672</v>
      </c>
      <c r="E3" s="976" t="str">
        <f>'Data Sheet'!$C$40</f>
        <v>June 1, 2015</v>
      </c>
      <c r="F3" s="1063" t="str">
        <f>'Data Sheet'!$C$38</f>
        <v>December 31, 2014</v>
      </c>
    </row>
    <row r="4" spans="1:6" ht="15" customHeight="1">
      <c r="A4" s="144" t="s">
        <v>563</v>
      </c>
      <c r="B4" s="74"/>
      <c r="C4" s="74"/>
      <c r="D4" s="74"/>
      <c r="E4" s="74"/>
      <c r="F4" s="501"/>
    </row>
    <row r="5" spans="1:6">
      <c r="A5" s="79"/>
      <c r="B5" s="17"/>
      <c r="C5" s="17"/>
      <c r="D5" s="17"/>
      <c r="E5" s="17"/>
      <c r="F5" s="82"/>
    </row>
    <row r="6" spans="1:6">
      <c r="A6" s="315" t="s">
        <v>1843</v>
      </c>
      <c r="B6" s="17"/>
      <c r="C6" s="978" t="s">
        <v>1899</v>
      </c>
      <c r="D6" s="68"/>
      <c r="E6" s="68"/>
      <c r="F6" s="254" t="s">
        <v>1953</v>
      </c>
    </row>
    <row r="7" spans="1:6">
      <c r="A7" s="316" t="s">
        <v>1846</v>
      </c>
      <c r="B7" s="76"/>
      <c r="C7" s="1054" t="s">
        <v>3230</v>
      </c>
      <c r="D7" s="74"/>
      <c r="E7" s="74"/>
      <c r="F7" s="257" t="s">
        <v>3231</v>
      </c>
    </row>
    <row r="8" spans="1:6">
      <c r="A8" s="133">
        <v>1</v>
      </c>
      <c r="B8" s="76"/>
      <c r="C8" s="76" t="s">
        <v>564</v>
      </c>
      <c r="D8" s="76"/>
      <c r="E8" s="76"/>
      <c r="F8" s="443"/>
    </row>
    <row r="9" spans="1:6">
      <c r="A9" s="133">
        <v>2</v>
      </c>
      <c r="B9" s="76"/>
      <c r="C9" s="76" t="s">
        <v>565</v>
      </c>
      <c r="D9" s="76"/>
      <c r="E9" s="76"/>
      <c r="F9" s="322"/>
    </row>
    <row r="10" spans="1:6">
      <c r="A10" s="133">
        <v>3</v>
      </c>
      <c r="B10" s="76"/>
      <c r="C10" s="76" t="s">
        <v>3742</v>
      </c>
      <c r="D10" s="76"/>
      <c r="E10" s="76"/>
      <c r="F10" s="322">
        <v>2875</v>
      </c>
    </row>
    <row r="11" spans="1:6">
      <c r="A11" s="79">
        <v>4</v>
      </c>
      <c r="B11" s="17"/>
      <c r="C11" s="17" t="s">
        <v>3743</v>
      </c>
      <c r="D11" s="17"/>
      <c r="E11" s="17"/>
      <c r="F11" s="321"/>
    </row>
    <row r="12" spans="1:6">
      <c r="A12" s="133"/>
      <c r="B12" s="76"/>
      <c r="C12" s="76" t="s">
        <v>3744</v>
      </c>
      <c r="D12" s="76"/>
      <c r="E12" s="76"/>
      <c r="F12" s="322"/>
    </row>
    <row r="13" spans="1:6">
      <c r="A13" s="79">
        <v>5</v>
      </c>
      <c r="B13" s="17"/>
      <c r="C13" s="17" t="s">
        <v>3745</v>
      </c>
      <c r="D13" s="17"/>
      <c r="E13" s="17"/>
      <c r="F13" s="321"/>
    </row>
    <row r="14" spans="1:6">
      <c r="A14" s="79"/>
      <c r="B14" s="17"/>
      <c r="C14" s="17" t="s">
        <v>3746</v>
      </c>
      <c r="D14" s="17"/>
      <c r="E14" s="17"/>
      <c r="F14" s="321">
        <v>-8044</v>
      </c>
    </row>
    <row r="15" spans="1:6">
      <c r="A15" s="133"/>
      <c r="B15" s="76"/>
      <c r="C15" s="76" t="s">
        <v>3747</v>
      </c>
      <c r="D15" s="76"/>
      <c r="E15" s="76"/>
      <c r="F15" s="322"/>
    </row>
    <row r="16" spans="1:6">
      <c r="A16" s="79">
        <v>6</v>
      </c>
      <c r="B16" s="331" t="s">
        <v>3208</v>
      </c>
      <c r="C16" s="17"/>
      <c r="D16" s="17"/>
      <c r="E16" s="977"/>
      <c r="F16" s="320"/>
    </row>
    <row r="17" spans="1:6">
      <c r="A17" s="79">
        <f t="shared" ref="A17:A61" si="0">A16+1</f>
        <v>7</v>
      </c>
      <c r="B17" s="17"/>
      <c r="C17" s="17" t="s">
        <v>4551</v>
      </c>
      <c r="D17" s="17"/>
      <c r="E17" s="17"/>
      <c r="F17" s="632">
        <v>2125982</v>
      </c>
    </row>
    <row r="18" spans="1:6">
      <c r="A18" s="79">
        <f t="shared" si="0"/>
        <v>8</v>
      </c>
      <c r="B18" s="17"/>
      <c r="C18" s="17" t="s">
        <v>4549</v>
      </c>
      <c r="D18" s="17"/>
      <c r="E18" s="17"/>
      <c r="F18" s="632">
        <v>41236312</v>
      </c>
    </row>
    <row r="19" spans="1:6">
      <c r="A19" s="79">
        <f t="shared" si="0"/>
        <v>9</v>
      </c>
      <c r="B19" s="17"/>
      <c r="C19" s="17" t="s">
        <v>4550</v>
      </c>
      <c r="D19" s="17"/>
      <c r="E19" s="17"/>
      <c r="F19" s="632">
        <v>-5242805</v>
      </c>
    </row>
    <row r="20" spans="1:6">
      <c r="A20" s="79">
        <f t="shared" si="0"/>
        <v>10</v>
      </c>
      <c r="B20" s="17"/>
      <c r="C20" s="17" t="s">
        <v>4552</v>
      </c>
      <c r="D20" s="17"/>
      <c r="E20" s="17"/>
      <c r="F20" s="632">
        <v>1386314</v>
      </c>
    </row>
    <row r="21" spans="1:6">
      <c r="A21" s="79">
        <f t="shared" si="0"/>
        <v>11</v>
      </c>
      <c r="B21" s="17"/>
      <c r="C21" s="17" t="s">
        <v>6272</v>
      </c>
      <c r="D21" s="17"/>
      <c r="E21" s="17"/>
      <c r="F21" s="632">
        <v>446823</v>
      </c>
    </row>
    <row r="22" spans="1:6">
      <c r="A22" s="79">
        <f t="shared" si="0"/>
        <v>12</v>
      </c>
      <c r="B22" s="17"/>
      <c r="C22" s="17"/>
      <c r="D22" s="17"/>
      <c r="E22" s="17"/>
      <c r="F22" s="632"/>
    </row>
    <row r="23" spans="1:6">
      <c r="A23" s="79">
        <f t="shared" si="0"/>
        <v>13</v>
      </c>
      <c r="B23" s="17"/>
      <c r="C23" s="17"/>
      <c r="D23" s="17"/>
      <c r="E23" s="17"/>
      <c r="F23" s="632"/>
    </row>
    <row r="24" spans="1:6">
      <c r="A24" s="79">
        <f t="shared" si="0"/>
        <v>14</v>
      </c>
      <c r="B24" s="17"/>
      <c r="C24" s="17"/>
      <c r="D24" s="17"/>
      <c r="E24" s="17"/>
      <c r="F24" s="632"/>
    </row>
    <row r="25" spans="1:6">
      <c r="A25" s="79">
        <f t="shared" si="0"/>
        <v>15</v>
      </c>
      <c r="B25" s="17"/>
      <c r="C25" s="17"/>
      <c r="D25" s="17"/>
      <c r="E25" s="17"/>
      <c r="F25" s="632"/>
    </row>
    <row r="26" spans="1:6">
      <c r="A26" s="79">
        <f t="shared" si="0"/>
        <v>16</v>
      </c>
      <c r="B26" s="17"/>
      <c r="C26" s="17"/>
      <c r="D26" s="17"/>
      <c r="E26" s="17"/>
      <c r="F26" s="632"/>
    </row>
    <row r="27" spans="1:6">
      <c r="A27" s="79">
        <f t="shared" si="0"/>
        <v>17</v>
      </c>
      <c r="B27" s="17"/>
      <c r="C27" s="17"/>
      <c r="D27" s="17"/>
      <c r="E27" s="17"/>
      <c r="F27" s="632"/>
    </row>
    <row r="28" spans="1:6">
      <c r="A28" s="79">
        <f t="shared" si="0"/>
        <v>18</v>
      </c>
      <c r="B28" s="17"/>
      <c r="C28" s="17"/>
      <c r="D28" s="17"/>
      <c r="E28" s="17"/>
      <c r="F28" s="632"/>
    </row>
    <row r="29" spans="1:6">
      <c r="A29" s="79">
        <f t="shared" si="0"/>
        <v>19</v>
      </c>
      <c r="B29" s="17"/>
      <c r="C29" s="17"/>
      <c r="D29" s="17"/>
      <c r="E29" s="17"/>
      <c r="F29" s="632"/>
    </row>
    <row r="30" spans="1:6">
      <c r="A30" s="79">
        <f t="shared" si="0"/>
        <v>20</v>
      </c>
      <c r="B30" s="17"/>
      <c r="C30" s="17"/>
      <c r="D30" s="17"/>
      <c r="E30" s="17"/>
      <c r="F30" s="632"/>
    </row>
    <row r="31" spans="1:6">
      <c r="A31" s="79">
        <f t="shared" si="0"/>
        <v>21</v>
      </c>
      <c r="B31" s="17"/>
      <c r="C31" s="17"/>
      <c r="D31" s="17"/>
      <c r="E31" s="17"/>
      <c r="F31" s="632"/>
    </row>
    <row r="32" spans="1:6">
      <c r="A32" s="79">
        <f t="shared" si="0"/>
        <v>22</v>
      </c>
      <c r="B32" s="17"/>
      <c r="C32" s="17"/>
      <c r="D32" s="17"/>
      <c r="E32" s="17"/>
      <c r="F32" s="632"/>
    </row>
    <row r="33" spans="1:6">
      <c r="A33" s="79">
        <f t="shared" si="0"/>
        <v>23</v>
      </c>
      <c r="B33" s="17"/>
      <c r="C33" s="17"/>
      <c r="D33" s="17"/>
      <c r="E33" s="17"/>
      <c r="F33" s="632"/>
    </row>
    <row r="34" spans="1:6">
      <c r="A34" s="79">
        <f t="shared" si="0"/>
        <v>24</v>
      </c>
      <c r="B34" s="17"/>
      <c r="C34" s="17"/>
      <c r="D34" s="17" t="s">
        <v>1255</v>
      </c>
      <c r="E34" s="977"/>
      <c r="F34" s="633">
        <f>SUM(F10:F33)</f>
        <v>39947457</v>
      </c>
    </row>
    <row r="35" spans="1:6">
      <c r="A35" s="79">
        <f t="shared" si="0"/>
        <v>25</v>
      </c>
      <c r="B35" s="331" t="s">
        <v>3209</v>
      </c>
      <c r="C35" s="17"/>
      <c r="D35" s="17"/>
      <c r="E35" s="977"/>
      <c r="F35" s="632"/>
    </row>
    <row r="36" spans="1:6">
      <c r="A36" s="79">
        <f t="shared" si="0"/>
        <v>26</v>
      </c>
      <c r="B36" s="17"/>
      <c r="C36" s="17"/>
      <c r="D36" s="17"/>
      <c r="E36" s="17"/>
      <c r="F36" s="632"/>
    </row>
    <row r="37" spans="1:6">
      <c r="A37" s="79">
        <f t="shared" si="0"/>
        <v>27</v>
      </c>
      <c r="B37" s="17"/>
      <c r="C37" s="17" t="s">
        <v>5968</v>
      </c>
      <c r="D37" s="17"/>
      <c r="E37" s="17"/>
      <c r="F37" s="632">
        <v>-202571.68999999997</v>
      </c>
    </row>
    <row r="38" spans="1:6">
      <c r="A38" s="79">
        <f t="shared" si="0"/>
        <v>28</v>
      </c>
      <c r="B38" s="17"/>
      <c r="C38" s="17" t="s">
        <v>5969</v>
      </c>
      <c r="D38" s="17"/>
      <c r="E38" s="17"/>
      <c r="F38" s="632">
        <v>1198388.2999999961</v>
      </c>
    </row>
    <row r="39" spans="1:6">
      <c r="A39" s="79">
        <f t="shared" si="0"/>
        <v>29</v>
      </c>
      <c r="B39" s="17"/>
      <c r="C39" s="17" t="s">
        <v>4550</v>
      </c>
      <c r="D39" s="17"/>
      <c r="E39" s="17"/>
      <c r="F39" s="632">
        <v>772278.93000000017</v>
      </c>
    </row>
    <row r="40" spans="1:6">
      <c r="A40" s="79">
        <f t="shared" si="0"/>
        <v>30</v>
      </c>
      <c r="B40" s="17"/>
      <c r="C40" s="17" t="s">
        <v>4552</v>
      </c>
      <c r="D40" s="17"/>
      <c r="E40" s="17"/>
      <c r="F40" s="632">
        <v>81673.650000000009</v>
      </c>
    </row>
    <row r="41" spans="1:6">
      <c r="A41" s="79">
        <f t="shared" si="0"/>
        <v>31</v>
      </c>
      <c r="B41" s="17"/>
      <c r="C41" s="17"/>
      <c r="D41" s="17"/>
      <c r="E41" s="17"/>
      <c r="F41" s="632"/>
    </row>
    <row r="42" spans="1:6">
      <c r="A42" s="79">
        <f t="shared" si="0"/>
        <v>32</v>
      </c>
      <c r="B42" s="17"/>
      <c r="C42" s="17"/>
      <c r="D42" s="17"/>
      <c r="E42" s="17"/>
      <c r="F42" s="632"/>
    </row>
    <row r="43" spans="1:6">
      <c r="A43" s="79">
        <f t="shared" si="0"/>
        <v>33</v>
      </c>
      <c r="B43" s="17"/>
      <c r="C43" s="17"/>
      <c r="D43" s="17"/>
      <c r="E43" s="17"/>
      <c r="F43" s="632"/>
    </row>
    <row r="44" spans="1:6">
      <c r="A44" s="79">
        <f t="shared" si="0"/>
        <v>34</v>
      </c>
      <c r="B44" s="17"/>
      <c r="C44" s="17"/>
      <c r="D44" s="17"/>
      <c r="E44" s="17"/>
      <c r="F44" s="632"/>
    </row>
    <row r="45" spans="1:6">
      <c r="A45" s="79">
        <f t="shared" si="0"/>
        <v>35</v>
      </c>
      <c r="B45" s="17"/>
      <c r="C45" s="17"/>
      <c r="D45" s="17"/>
      <c r="E45" s="17"/>
      <c r="F45" s="632"/>
    </row>
    <row r="46" spans="1:6">
      <c r="A46" s="79">
        <f t="shared" si="0"/>
        <v>36</v>
      </c>
      <c r="B46" s="17"/>
      <c r="C46" s="17"/>
      <c r="D46" s="17"/>
      <c r="E46" s="17"/>
      <c r="F46" s="632"/>
    </row>
    <row r="47" spans="1:6">
      <c r="A47" s="79">
        <f t="shared" si="0"/>
        <v>37</v>
      </c>
      <c r="B47" s="17"/>
      <c r="C47" s="17"/>
      <c r="D47" s="17"/>
      <c r="E47" s="17"/>
      <c r="F47" s="632"/>
    </row>
    <row r="48" spans="1:6">
      <c r="A48" s="79">
        <f t="shared" si="0"/>
        <v>38</v>
      </c>
      <c r="B48" s="17"/>
      <c r="C48" s="17"/>
      <c r="D48" s="17"/>
      <c r="E48" s="17"/>
      <c r="F48" s="632"/>
    </row>
    <row r="49" spans="1:6">
      <c r="A49" s="79">
        <f t="shared" si="0"/>
        <v>39</v>
      </c>
      <c r="B49" s="17"/>
      <c r="C49" s="17"/>
      <c r="D49" s="17"/>
      <c r="E49" s="17"/>
      <c r="F49" s="632"/>
    </row>
    <row r="50" spans="1:6">
      <c r="A50" s="79">
        <f t="shared" si="0"/>
        <v>40</v>
      </c>
      <c r="B50" s="17"/>
      <c r="C50" s="17"/>
      <c r="D50" s="17"/>
      <c r="E50" s="17"/>
      <c r="F50" s="632"/>
    </row>
    <row r="51" spans="1:6">
      <c r="A51" s="79">
        <f t="shared" si="0"/>
        <v>41</v>
      </c>
      <c r="B51" s="17"/>
      <c r="C51" s="17"/>
      <c r="D51" s="17" t="s">
        <v>1255</v>
      </c>
      <c r="E51" s="17"/>
      <c r="F51" s="633">
        <f>SUM(F35:F50)</f>
        <v>1849769.1899999962</v>
      </c>
    </row>
    <row r="52" spans="1:6">
      <c r="A52" s="79">
        <f t="shared" si="0"/>
        <v>42</v>
      </c>
      <c r="B52" s="331" t="s">
        <v>2496</v>
      </c>
      <c r="C52" s="17"/>
      <c r="D52" s="17"/>
      <c r="E52" s="977"/>
      <c r="F52" s="632"/>
    </row>
    <row r="53" spans="1:6">
      <c r="A53" s="79">
        <f t="shared" si="0"/>
        <v>43</v>
      </c>
      <c r="B53" s="17"/>
      <c r="C53" s="17"/>
      <c r="D53" s="17"/>
      <c r="E53" s="17"/>
      <c r="F53" s="632"/>
    </row>
    <row r="54" spans="1:6">
      <c r="A54" s="79">
        <f t="shared" si="0"/>
        <v>44</v>
      </c>
      <c r="B54" s="17"/>
      <c r="C54" s="17"/>
      <c r="D54" s="17"/>
      <c r="E54" s="17"/>
      <c r="F54" s="632"/>
    </row>
    <row r="55" spans="1:6">
      <c r="A55" s="79">
        <f t="shared" si="0"/>
        <v>45</v>
      </c>
      <c r="B55" s="17"/>
      <c r="C55" s="17"/>
      <c r="D55" s="17"/>
      <c r="E55" s="17"/>
      <c r="F55" s="632"/>
    </row>
    <row r="56" spans="1:6">
      <c r="A56" s="79">
        <f t="shared" si="0"/>
        <v>46</v>
      </c>
      <c r="B56" s="17"/>
      <c r="C56" s="17"/>
      <c r="D56" s="17"/>
      <c r="E56" s="17"/>
      <c r="F56" s="632"/>
    </row>
    <row r="57" spans="1:6">
      <c r="A57" s="79">
        <f t="shared" si="0"/>
        <v>47</v>
      </c>
      <c r="B57" s="17"/>
      <c r="C57" s="17"/>
      <c r="D57" s="17"/>
      <c r="E57" s="17"/>
      <c r="F57" s="632"/>
    </row>
    <row r="58" spans="1:6">
      <c r="A58" s="79">
        <f t="shared" si="0"/>
        <v>48</v>
      </c>
      <c r="B58" s="17"/>
      <c r="C58" s="17"/>
      <c r="D58" s="17"/>
      <c r="E58" s="17"/>
      <c r="F58" s="632"/>
    </row>
    <row r="59" spans="1:6">
      <c r="A59" s="79">
        <f t="shared" si="0"/>
        <v>49</v>
      </c>
      <c r="B59" s="17"/>
      <c r="C59" s="17"/>
      <c r="D59" s="17"/>
      <c r="E59" s="17"/>
      <c r="F59" s="632"/>
    </row>
    <row r="60" spans="1:6">
      <c r="A60" s="79">
        <f t="shared" si="0"/>
        <v>50</v>
      </c>
      <c r="B60" s="17"/>
      <c r="C60" s="17"/>
      <c r="D60" s="17" t="s">
        <v>1255</v>
      </c>
      <c r="E60" s="977"/>
      <c r="F60" s="303">
        <f>SUM(F52:F59)</f>
        <v>0</v>
      </c>
    </row>
    <row r="61" spans="1:6" ht="15.75" thickBot="1">
      <c r="A61" s="1971">
        <f t="shared" si="0"/>
        <v>51</v>
      </c>
      <c r="B61" s="312"/>
      <c r="C61" s="634" t="s">
        <v>2497</v>
      </c>
      <c r="D61" s="312"/>
      <c r="E61" s="312"/>
      <c r="F61" s="309">
        <f>F34+F51+F60</f>
        <v>41797226.189999998</v>
      </c>
    </row>
    <row r="62" spans="1:6" ht="15.75">
      <c r="A62" s="113" t="s">
        <v>3748</v>
      </c>
      <c r="B62" s="68"/>
      <c r="C62" s="978"/>
      <c r="D62" s="977"/>
      <c r="E62" s="17"/>
      <c r="F62" s="17"/>
    </row>
    <row r="63" spans="1:6">
      <c r="A63" s="68" t="s">
        <v>3749</v>
      </c>
      <c r="B63" s="68"/>
      <c r="C63" s="978"/>
      <c r="D63" s="68"/>
      <c r="E63" s="68"/>
      <c r="F63" s="68"/>
    </row>
    <row r="64" spans="1:6">
      <c r="A64" s="17"/>
      <c r="B64" s="68"/>
      <c r="C64" s="978"/>
      <c r="D64" s="68"/>
      <c r="E64" s="17"/>
      <c r="F64" s="17"/>
    </row>
    <row r="67" spans="1:6" ht="15.75">
      <c r="A67" s="70" t="s">
        <v>614</v>
      </c>
      <c r="B67" s="978"/>
      <c r="C67" s="978"/>
      <c r="D67" s="978"/>
      <c r="E67" s="978"/>
      <c r="F67" s="978"/>
    </row>
    <row r="69" spans="1:6" ht="16.5" thickBot="1">
      <c r="A69" s="1040" t="str">
        <f>'Data Sheet'!$C$25</f>
        <v xml:space="preserve"> Niagara Mohawk Power Corporation </v>
      </c>
      <c r="B69" s="977"/>
      <c r="C69" s="977"/>
      <c r="D69" s="977"/>
      <c r="E69" s="1029" t="str">
        <f>'Data Sheet'!$C$40</f>
        <v>June 1, 2015</v>
      </c>
      <c r="F69" t="str">
        <f>'Data Sheet'!$C$38</f>
        <v>December 31, 2014</v>
      </c>
    </row>
    <row r="70" spans="1:6">
      <c r="A70" s="29"/>
      <c r="B70" s="65"/>
      <c r="C70" s="65"/>
      <c r="D70" s="65"/>
      <c r="E70" s="65"/>
      <c r="F70" s="66"/>
    </row>
    <row r="71" spans="1:6">
      <c r="A71" s="359" t="s">
        <v>563</v>
      </c>
      <c r="B71" s="68"/>
      <c r="C71" s="68"/>
      <c r="D71" s="68"/>
      <c r="E71" s="68"/>
      <c r="F71" s="69"/>
    </row>
    <row r="72" spans="1:6">
      <c r="A72" s="71"/>
      <c r="B72" s="17"/>
      <c r="C72" s="17"/>
      <c r="D72" s="17"/>
      <c r="E72" s="17"/>
      <c r="F72" s="72"/>
    </row>
    <row r="73" spans="1:6">
      <c r="A73" s="388" t="s">
        <v>1843</v>
      </c>
      <c r="B73" s="88"/>
      <c r="C73" s="1060" t="s">
        <v>1899</v>
      </c>
      <c r="D73" s="390"/>
      <c r="E73" s="390"/>
      <c r="F73" s="379" t="s">
        <v>1953</v>
      </c>
    </row>
    <row r="74" spans="1:6">
      <c r="A74" s="316" t="s">
        <v>1846</v>
      </c>
      <c r="B74" s="76"/>
      <c r="C74" s="1054" t="s">
        <v>3230</v>
      </c>
      <c r="D74" s="74"/>
      <c r="E74" s="74"/>
      <c r="F74" s="257" t="s">
        <v>3231</v>
      </c>
    </row>
    <row r="75" spans="1:6">
      <c r="A75" s="79">
        <f>A61+1</f>
        <v>52</v>
      </c>
      <c r="B75" s="17"/>
      <c r="C75" s="17"/>
      <c r="D75" s="17"/>
      <c r="E75" s="17"/>
      <c r="F75" s="321"/>
    </row>
    <row r="76" spans="1:6">
      <c r="A76" s="79">
        <f t="shared" ref="A76:A123" si="1">A75+1</f>
        <v>53</v>
      </c>
      <c r="B76" s="17"/>
      <c r="C76" s="17"/>
      <c r="D76" s="17"/>
      <c r="E76" s="17"/>
      <c r="F76" s="321"/>
    </row>
    <row r="77" spans="1:6">
      <c r="A77" s="79">
        <f t="shared" si="1"/>
        <v>54</v>
      </c>
      <c r="B77" s="17"/>
      <c r="C77" s="17"/>
      <c r="D77" s="17"/>
      <c r="E77" s="17"/>
      <c r="F77" s="321"/>
    </row>
    <row r="78" spans="1:6">
      <c r="A78" s="79">
        <f t="shared" si="1"/>
        <v>55</v>
      </c>
      <c r="B78" s="17"/>
      <c r="C78" s="17"/>
      <c r="D78" s="17"/>
      <c r="E78" s="17"/>
      <c r="F78" s="321"/>
    </row>
    <row r="79" spans="1:6">
      <c r="A79" s="79">
        <f t="shared" si="1"/>
        <v>56</v>
      </c>
      <c r="B79" s="17"/>
      <c r="C79" s="561"/>
      <c r="D79" s="561"/>
      <c r="E79" s="561"/>
      <c r="F79" s="321"/>
    </row>
    <row r="80" spans="1:6">
      <c r="A80" s="79">
        <f t="shared" si="1"/>
        <v>57</v>
      </c>
      <c r="B80" s="17"/>
      <c r="C80" s="17"/>
      <c r="D80" s="17"/>
      <c r="E80" s="17"/>
      <c r="F80" s="321"/>
    </row>
    <row r="81" spans="1:6">
      <c r="A81" s="79">
        <f t="shared" si="1"/>
        <v>58</v>
      </c>
      <c r="B81" s="17"/>
      <c r="C81" s="17"/>
      <c r="D81" s="17"/>
      <c r="E81" s="17"/>
      <c r="F81" s="321"/>
    </row>
    <row r="82" spans="1:6">
      <c r="A82" s="79">
        <f t="shared" si="1"/>
        <v>59</v>
      </c>
      <c r="B82" s="17"/>
      <c r="C82" s="17"/>
      <c r="D82" s="17"/>
      <c r="E82" s="17"/>
      <c r="F82" s="321"/>
    </row>
    <row r="83" spans="1:6">
      <c r="A83" s="79">
        <f t="shared" si="1"/>
        <v>60</v>
      </c>
      <c r="B83" s="17"/>
      <c r="C83" s="17"/>
      <c r="D83" s="17"/>
      <c r="E83" s="977"/>
      <c r="F83" s="321"/>
    </row>
    <row r="84" spans="1:6">
      <c r="A84" s="79">
        <f t="shared" si="1"/>
        <v>61</v>
      </c>
      <c r="B84" s="17"/>
      <c r="C84" s="17"/>
      <c r="D84" s="17"/>
      <c r="E84" s="17"/>
      <c r="F84" s="632"/>
    </row>
    <row r="85" spans="1:6">
      <c r="A85" s="79">
        <f t="shared" si="1"/>
        <v>62</v>
      </c>
      <c r="B85" s="17"/>
      <c r="C85" s="17"/>
      <c r="D85" s="17"/>
      <c r="E85" s="17"/>
      <c r="F85" s="632"/>
    </row>
    <row r="86" spans="1:6">
      <c r="A86" s="79">
        <f t="shared" si="1"/>
        <v>63</v>
      </c>
      <c r="B86" s="17"/>
      <c r="C86" s="17"/>
      <c r="D86" s="17"/>
      <c r="E86" s="17"/>
      <c r="F86" s="632"/>
    </row>
    <row r="87" spans="1:6">
      <c r="A87" s="79">
        <f t="shared" si="1"/>
        <v>64</v>
      </c>
      <c r="B87" s="17"/>
      <c r="C87" s="17"/>
      <c r="D87" s="17"/>
      <c r="E87" s="17"/>
      <c r="F87" s="632"/>
    </row>
    <row r="88" spans="1:6">
      <c r="A88" s="79">
        <f t="shared" si="1"/>
        <v>65</v>
      </c>
      <c r="B88" s="17"/>
      <c r="C88" s="17"/>
      <c r="D88" s="17"/>
      <c r="E88" s="17"/>
      <c r="F88" s="632"/>
    </row>
    <row r="89" spans="1:6">
      <c r="A89" s="79">
        <f t="shared" si="1"/>
        <v>66</v>
      </c>
      <c r="B89" s="17"/>
      <c r="C89" s="17"/>
      <c r="D89" s="17"/>
      <c r="E89" s="17"/>
      <c r="F89" s="632"/>
    </row>
    <row r="90" spans="1:6">
      <c r="A90" s="79">
        <f t="shared" si="1"/>
        <v>67</v>
      </c>
      <c r="B90" s="17"/>
      <c r="C90" s="17"/>
      <c r="D90" s="17"/>
      <c r="E90" s="17"/>
      <c r="F90" s="632"/>
    </row>
    <row r="91" spans="1:6">
      <c r="A91" s="79">
        <f t="shared" si="1"/>
        <v>68</v>
      </c>
      <c r="B91" s="17"/>
      <c r="C91" s="17"/>
      <c r="D91" s="17"/>
      <c r="E91" s="17"/>
      <c r="F91" s="632"/>
    </row>
    <row r="92" spans="1:6">
      <c r="A92" s="79">
        <f t="shared" si="1"/>
        <v>69</v>
      </c>
      <c r="B92" s="17"/>
      <c r="C92" s="17"/>
      <c r="D92" s="17"/>
      <c r="E92" s="17"/>
      <c r="F92" s="632"/>
    </row>
    <row r="93" spans="1:6">
      <c r="A93" s="79">
        <f t="shared" si="1"/>
        <v>70</v>
      </c>
      <c r="B93" s="17"/>
      <c r="C93" s="17"/>
      <c r="D93" s="17"/>
      <c r="E93" s="17"/>
      <c r="F93" s="632"/>
    </row>
    <row r="94" spans="1:6">
      <c r="A94" s="79">
        <f t="shared" si="1"/>
        <v>71</v>
      </c>
      <c r="B94" s="17"/>
      <c r="C94" s="17"/>
      <c r="D94" s="17"/>
      <c r="E94" s="17"/>
      <c r="F94" s="632"/>
    </row>
    <row r="95" spans="1:6">
      <c r="A95" s="79">
        <f t="shared" si="1"/>
        <v>72</v>
      </c>
      <c r="B95" s="17"/>
      <c r="C95" s="17"/>
      <c r="D95" s="17"/>
      <c r="E95" s="17"/>
      <c r="F95" s="632"/>
    </row>
    <row r="96" spans="1:6">
      <c r="A96" s="79">
        <f t="shared" si="1"/>
        <v>73</v>
      </c>
      <c r="B96" s="17"/>
      <c r="C96" s="17"/>
      <c r="D96" s="17"/>
      <c r="E96" s="977"/>
      <c r="F96" s="632"/>
    </row>
    <row r="97" spans="1:6">
      <c r="A97" s="79">
        <f t="shared" si="1"/>
        <v>74</v>
      </c>
      <c r="B97" s="17"/>
      <c r="C97" s="17"/>
      <c r="D97" s="17"/>
      <c r="E97" s="977"/>
      <c r="F97" s="632"/>
    </row>
    <row r="98" spans="1:6">
      <c r="A98" s="79">
        <f t="shared" si="1"/>
        <v>75</v>
      </c>
      <c r="B98" s="17"/>
      <c r="C98" s="17"/>
      <c r="D98" s="17"/>
      <c r="E98" s="17"/>
      <c r="F98" s="632"/>
    </row>
    <row r="99" spans="1:6">
      <c r="A99" s="79">
        <f t="shared" si="1"/>
        <v>76</v>
      </c>
      <c r="B99" s="17"/>
      <c r="C99" s="17"/>
      <c r="D99" s="17"/>
      <c r="E99" s="17"/>
      <c r="F99" s="632"/>
    </row>
    <row r="100" spans="1:6">
      <c r="A100" s="79">
        <f t="shared" si="1"/>
        <v>77</v>
      </c>
      <c r="B100" s="17"/>
      <c r="C100" s="17"/>
      <c r="D100" s="17"/>
      <c r="E100" s="17"/>
      <c r="F100" s="632"/>
    </row>
    <row r="101" spans="1:6">
      <c r="A101" s="79">
        <f t="shared" si="1"/>
        <v>78</v>
      </c>
      <c r="B101" s="17"/>
      <c r="C101" s="17"/>
      <c r="D101" s="17"/>
      <c r="E101" s="17"/>
      <c r="F101" s="632"/>
    </row>
    <row r="102" spans="1:6">
      <c r="A102" s="79">
        <f t="shared" si="1"/>
        <v>79</v>
      </c>
      <c r="B102" s="17"/>
      <c r="C102" s="17"/>
      <c r="D102" s="17"/>
      <c r="E102" s="17"/>
      <c r="F102" s="632"/>
    </row>
    <row r="103" spans="1:6">
      <c r="A103" s="79">
        <f t="shared" si="1"/>
        <v>80</v>
      </c>
      <c r="B103" s="17"/>
      <c r="C103" s="17"/>
      <c r="D103" s="17"/>
      <c r="E103" s="17"/>
      <c r="F103" s="632"/>
    </row>
    <row r="104" spans="1:6">
      <c r="A104" s="79">
        <f t="shared" si="1"/>
        <v>81</v>
      </c>
      <c r="B104" s="17"/>
      <c r="C104" s="17"/>
      <c r="D104" s="17"/>
      <c r="E104" s="17"/>
      <c r="F104" s="632"/>
    </row>
    <row r="105" spans="1:6">
      <c r="A105" s="79">
        <f t="shared" si="1"/>
        <v>82</v>
      </c>
      <c r="B105" s="17"/>
      <c r="C105" s="17"/>
      <c r="D105" s="17"/>
      <c r="E105" s="17"/>
      <c r="F105" s="632"/>
    </row>
    <row r="106" spans="1:6">
      <c r="A106" s="79">
        <f t="shared" si="1"/>
        <v>83</v>
      </c>
      <c r="B106" s="17"/>
      <c r="C106" s="17"/>
      <c r="D106" s="17"/>
      <c r="E106" s="17"/>
      <c r="F106" s="632"/>
    </row>
    <row r="107" spans="1:6">
      <c r="A107" s="79">
        <f t="shared" si="1"/>
        <v>84</v>
      </c>
      <c r="B107" s="17"/>
      <c r="C107" s="17"/>
      <c r="D107" s="17"/>
      <c r="E107" s="17"/>
      <c r="F107" s="632"/>
    </row>
    <row r="108" spans="1:6">
      <c r="A108" s="79">
        <f t="shared" si="1"/>
        <v>85</v>
      </c>
      <c r="B108" s="17"/>
      <c r="C108" s="17"/>
      <c r="D108" s="17"/>
      <c r="E108" s="17"/>
      <c r="F108" s="632"/>
    </row>
    <row r="109" spans="1:6">
      <c r="A109" s="79">
        <f t="shared" si="1"/>
        <v>86</v>
      </c>
      <c r="B109" s="17"/>
      <c r="C109" s="17"/>
      <c r="D109" s="17"/>
      <c r="E109" s="977"/>
      <c r="F109" s="632"/>
    </row>
    <row r="110" spans="1:6">
      <c r="A110" s="79">
        <f t="shared" si="1"/>
        <v>87</v>
      </c>
      <c r="B110" s="17"/>
      <c r="C110" s="17"/>
      <c r="D110" s="17"/>
      <c r="E110" s="17"/>
      <c r="F110" s="632"/>
    </row>
    <row r="111" spans="1:6">
      <c r="A111" s="79">
        <f t="shared" si="1"/>
        <v>88</v>
      </c>
      <c r="B111" s="17"/>
      <c r="C111" s="17"/>
      <c r="D111" s="17"/>
      <c r="E111" s="17"/>
      <c r="F111" s="632"/>
    </row>
    <row r="112" spans="1:6">
      <c r="A112" s="79">
        <f t="shared" si="1"/>
        <v>89</v>
      </c>
      <c r="B112" s="17"/>
      <c r="C112" s="17"/>
      <c r="D112" s="17"/>
      <c r="E112" s="17"/>
      <c r="F112" s="632"/>
    </row>
    <row r="113" spans="1:6">
      <c r="A113" s="79">
        <f t="shared" si="1"/>
        <v>90</v>
      </c>
      <c r="B113" s="17"/>
      <c r="C113" s="17"/>
      <c r="D113" s="17"/>
      <c r="E113" s="17"/>
      <c r="F113" s="632"/>
    </row>
    <row r="114" spans="1:6">
      <c r="A114" s="79">
        <f t="shared" si="1"/>
        <v>91</v>
      </c>
      <c r="B114" s="17"/>
      <c r="C114" s="17"/>
      <c r="D114" s="17"/>
      <c r="E114" s="17"/>
      <c r="F114" s="632"/>
    </row>
    <row r="115" spans="1:6">
      <c r="A115" s="79">
        <f t="shared" si="1"/>
        <v>92</v>
      </c>
      <c r="B115" s="17"/>
      <c r="C115" s="17"/>
      <c r="D115" s="17"/>
      <c r="E115" s="17"/>
      <c r="F115" s="632"/>
    </row>
    <row r="116" spans="1:6">
      <c r="A116" s="79">
        <f t="shared" si="1"/>
        <v>93</v>
      </c>
      <c r="B116" s="17"/>
      <c r="C116" s="17"/>
      <c r="D116" s="17"/>
      <c r="E116" s="17"/>
      <c r="F116" s="632"/>
    </row>
    <row r="117" spans="1:6">
      <c r="A117" s="79">
        <f t="shared" si="1"/>
        <v>94</v>
      </c>
      <c r="B117" s="17"/>
      <c r="C117" s="17"/>
      <c r="D117" s="17"/>
      <c r="E117" s="17"/>
      <c r="F117" s="632"/>
    </row>
    <row r="118" spans="1:6">
      <c r="A118" s="79">
        <f t="shared" si="1"/>
        <v>95</v>
      </c>
      <c r="B118" s="17"/>
      <c r="C118" s="17"/>
      <c r="D118" s="17"/>
      <c r="E118" s="17"/>
      <c r="F118" s="632"/>
    </row>
    <row r="119" spans="1:6">
      <c r="A119" s="79">
        <f t="shared" si="1"/>
        <v>96</v>
      </c>
      <c r="B119" s="17"/>
      <c r="C119" s="17"/>
      <c r="D119" s="17"/>
      <c r="E119" s="17"/>
      <c r="F119" s="632"/>
    </row>
    <row r="120" spans="1:6">
      <c r="A120" s="79">
        <f t="shared" si="1"/>
        <v>97</v>
      </c>
      <c r="B120" s="17"/>
      <c r="C120" s="17"/>
      <c r="D120" s="17"/>
      <c r="E120" s="17"/>
      <c r="F120" s="632"/>
    </row>
    <row r="121" spans="1:6">
      <c r="A121" s="79">
        <f t="shared" si="1"/>
        <v>98</v>
      </c>
      <c r="B121" s="17"/>
      <c r="C121" s="17"/>
      <c r="D121" s="17"/>
      <c r="E121" s="17"/>
      <c r="F121" s="632"/>
    </row>
    <row r="122" spans="1:6">
      <c r="A122" s="79">
        <f t="shared" si="1"/>
        <v>99</v>
      </c>
      <c r="B122" s="17"/>
      <c r="C122" s="17"/>
      <c r="D122" s="17"/>
      <c r="E122" s="977"/>
      <c r="F122" s="321"/>
    </row>
    <row r="123" spans="1:6" ht="15.75" thickBot="1">
      <c r="A123" s="419">
        <f t="shared" si="1"/>
        <v>100</v>
      </c>
      <c r="B123" s="111"/>
      <c r="C123" s="111"/>
      <c r="D123" s="111"/>
      <c r="E123" s="111"/>
      <c r="F123" s="337"/>
    </row>
    <row r="124" spans="1:6" ht="15.75">
      <c r="A124" s="113" t="str">
        <f>A62</f>
        <v>FERC FORM NO.1 (ED. 12-94) NYPSC Modified-96</v>
      </c>
      <c r="B124" s="68"/>
      <c r="C124" s="978"/>
      <c r="D124" s="68"/>
      <c r="E124" s="17"/>
      <c r="F124" s="17"/>
    </row>
    <row r="125" spans="1:6">
      <c r="A125" s="68" t="s">
        <v>3750</v>
      </c>
      <c r="B125" s="978"/>
      <c r="C125" s="978"/>
      <c r="D125" s="978"/>
      <c r="E125" s="978"/>
      <c r="F125" s="978"/>
    </row>
  </sheetData>
  <printOptions horizontalCentered="1" verticalCentered="1"/>
  <pageMargins left="0.5" right="0.5" top="0.25" bottom="0.25" header="0" footer="0"/>
  <pageSetup scale="72" fitToHeight="2"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6">
    <pageSetUpPr fitToPage="1"/>
  </sheetPr>
  <dimension ref="A1:H58"/>
  <sheetViews>
    <sheetView defaultGridColor="0" view="pageBreakPreview" colorId="22" zoomScale="80" zoomScaleNormal="85" zoomScaleSheetLayoutView="80" workbookViewId="0">
      <selection activeCell="D44" sqref="D44"/>
    </sheetView>
  </sheetViews>
  <sheetFormatPr defaultColWidth="9.6640625" defaultRowHeight="15"/>
  <cols>
    <col min="1" max="1" width="4.6640625" customWidth="1"/>
    <col min="2" max="2" width="1.6640625" customWidth="1"/>
    <col min="3" max="3" width="37.33203125" customWidth="1"/>
    <col min="4" max="4" width="14.6640625" customWidth="1"/>
    <col min="5" max="5" width="16.5546875" bestFit="1" customWidth="1"/>
    <col min="6" max="6" width="14.6640625" customWidth="1"/>
    <col min="7" max="7" width="16.21875" customWidth="1"/>
    <col min="8" max="8" width="17.88671875" customWidth="1"/>
  </cols>
  <sheetData>
    <row r="1" spans="1:8">
      <c r="A1" s="29" t="s">
        <v>5593</v>
      </c>
      <c r="B1" s="65"/>
      <c r="C1" s="244"/>
      <c r="D1" s="246" t="s">
        <v>1433</v>
      </c>
      <c r="E1" s="65"/>
      <c r="F1" s="65"/>
      <c r="G1" s="678" t="s">
        <v>1917</v>
      </c>
      <c r="H1" s="454" t="s">
        <v>1918</v>
      </c>
    </row>
    <row r="2" spans="1:8">
      <c r="A2" s="71" t="str">
        <f>'Data Sheet'!$C$25</f>
        <v xml:space="preserve"> Niagara Mohawk Power Corporation </v>
      </c>
      <c r="B2" s="17"/>
      <c r="C2" s="80"/>
      <c r="D2" s="97" t="s">
        <v>5784</v>
      </c>
      <c r="E2" s="886"/>
      <c r="F2" s="17"/>
      <c r="G2" s="328" t="s">
        <v>1919</v>
      </c>
      <c r="H2" s="254"/>
    </row>
    <row r="3" spans="1:8" ht="15" customHeight="1">
      <c r="A3" s="73"/>
      <c r="B3" s="76"/>
      <c r="C3" s="116"/>
      <c r="D3" s="104" t="s">
        <v>5672</v>
      </c>
      <c r="E3" s="76"/>
      <c r="F3" s="76"/>
      <c r="G3" s="976" t="str">
        <f>'Data Sheet'!$C$40</f>
        <v>June 1, 2015</v>
      </c>
      <c r="H3" s="1077" t="str">
        <f>'Data Sheet'!$C$38</f>
        <v>December 31, 2014</v>
      </c>
    </row>
    <row r="4" spans="1:8" ht="15" customHeight="1">
      <c r="A4" s="359" t="s">
        <v>3751</v>
      </c>
      <c r="B4" s="68"/>
      <c r="C4" s="978"/>
      <c r="D4" s="68"/>
      <c r="E4" s="68"/>
      <c r="F4" s="68"/>
      <c r="G4" s="68"/>
      <c r="H4" s="69"/>
    </row>
    <row r="5" spans="1:8">
      <c r="A5" s="73"/>
      <c r="B5" s="76"/>
      <c r="C5" s="76" t="s">
        <v>3752</v>
      </c>
      <c r="D5" s="76"/>
      <c r="E5" s="76"/>
      <c r="F5" s="76"/>
      <c r="G5" s="76"/>
      <c r="H5" s="75"/>
    </row>
    <row r="6" spans="1:8">
      <c r="A6" s="635" t="s">
        <v>2564</v>
      </c>
      <c r="B6" s="251" t="s">
        <v>3368</v>
      </c>
      <c r="C6" s="251"/>
      <c r="D6" s="251"/>
      <c r="E6" s="251"/>
      <c r="F6" s="251"/>
      <c r="G6" s="251"/>
      <c r="H6" s="252"/>
    </row>
    <row r="7" spans="1:8">
      <c r="A7" s="635"/>
      <c r="B7" s="251" t="s">
        <v>3369</v>
      </c>
      <c r="C7" s="251"/>
      <c r="D7" s="251"/>
      <c r="E7" s="251"/>
      <c r="F7" s="251"/>
      <c r="G7" s="251"/>
      <c r="H7" s="252"/>
    </row>
    <row r="8" spans="1:8">
      <c r="A8" s="635" t="s">
        <v>2481</v>
      </c>
      <c r="B8" s="251" t="s">
        <v>3370</v>
      </c>
      <c r="C8" s="251"/>
      <c r="D8" s="251"/>
      <c r="E8" s="251"/>
      <c r="F8" s="251"/>
      <c r="G8" s="251"/>
      <c r="H8" s="252"/>
    </row>
    <row r="9" spans="1:8">
      <c r="A9" s="635"/>
      <c r="B9" s="251" t="s">
        <v>3371</v>
      </c>
      <c r="C9" s="251"/>
      <c r="D9" s="251"/>
      <c r="E9" s="251"/>
      <c r="F9" s="251"/>
      <c r="G9" s="251"/>
      <c r="H9" s="252"/>
    </row>
    <row r="10" spans="1:8">
      <c r="A10" s="635" t="s">
        <v>2482</v>
      </c>
      <c r="B10" s="251" t="s">
        <v>3372</v>
      </c>
      <c r="C10" s="251"/>
      <c r="D10" s="251"/>
      <c r="E10" s="251"/>
      <c r="F10" s="251"/>
      <c r="G10" s="251"/>
      <c r="H10" s="252"/>
    </row>
    <row r="11" spans="1:8">
      <c r="A11" s="635"/>
      <c r="B11" s="251" t="s">
        <v>3373</v>
      </c>
      <c r="C11" s="251"/>
      <c r="D11" s="251"/>
      <c r="E11" s="251"/>
      <c r="F11" s="251"/>
      <c r="G11" s="251"/>
      <c r="H11" s="252"/>
    </row>
    <row r="12" spans="1:8">
      <c r="A12" s="635"/>
      <c r="B12" s="251" t="s">
        <v>3470</v>
      </c>
      <c r="C12" s="251"/>
      <c r="D12" s="251"/>
      <c r="E12" s="251"/>
      <c r="F12" s="251"/>
      <c r="G12" s="251"/>
      <c r="H12" s="252"/>
    </row>
    <row r="13" spans="1:8">
      <c r="A13" s="635"/>
      <c r="B13" s="251" t="s">
        <v>3471</v>
      </c>
      <c r="C13" s="251"/>
      <c r="D13" s="251"/>
      <c r="E13" s="251"/>
      <c r="F13" s="251"/>
      <c r="G13" s="251"/>
      <c r="H13" s="252"/>
    </row>
    <row r="14" spans="1:8">
      <c r="A14" s="635"/>
      <c r="B14" s="251" t="s">
        <v>3472</v>
      </c>
      <c r="C14" s="251"/>
      <c r="D14" s="251"/>
      <c r="E14" s="251"/>
      <c r="F14" s="251"/>
      <c r="G14" s="251"/>
      <c r="H14" s="252"/>
    </row>
    <row r="15" spans="1:8">
      <c r="A15" s="635"/>
      <c r="B15" s="251" t="s">
        <v>3473</v>
      </c>
      <c r="C15" s="251"/>
      <c r="D15" s="251"/>
      <c r="E15" s="251"/>
      <c r="F15" s="251"/>
      <c r="G15" s="251"/>
      <c r="H15" s="252"/>
    </row>
    <row r="16" spans="1:8">
      <c r="A16" s="635"/>
      <c r="B16" s="251" t="s">
        <v>3474</v>
      </c>
      <c r="C16" s="251"/>
      <c r="D16" s="251"/>
      <c r="E16" s="251"/>
      <c r="F16" s="251"/>
      <c r="G16" s="251"/>
      <c r="H16" s="252"/>
    </row>
    <row r="17" spans="1:8">
      <c r="A17" s="635"/>
      <c r="B17" s="251" t="s">
        <v>3475</v>
      </c>
      <c r="C17" s="251"/>
      <c r="D17" s="251"/>
      <c r="E17" s="251"/>
      <c r="F17" s="251"/>
      <c r="G17" s="251"/>
      <c r="H17" s="252"/>
    </row>
    <row r="18" spans="1:8">
      <c r="A18" s="635"/>
      <c r="B18" s="251" t="s">
        <v>3476</v>
      </c>
      <c r="C18" s="251"/>
      <c r="D18" s="251"/>
      <c r="E18" s="251"/>
      <c r="F18" s="251"/>
      <c r="G18" s="251"/>
      <c r="H18" s="252"/>
    </row>
    <row r="19" spans="1:8">
      <c r="A19" s="635"/>
      <c r="B19" s="251" t="s">
        <v>3477</v>
      </c>
      <c r="C19" s="251"/>
      <c r="D19" s="251"/>
      <c r="E19" s="251"/>
      <c r="F19" s="251"/>
      <c r="G19" s="251"/>
      <c r="H19" s="252"/>
    </row>
    <row r="20" spans="1:8">
      <c r="A20" s="635"/>
      <c r="B20" s="251" t="s">
        <v>3478</v>
      </c>
      <c r="C20" s="251"/>
      <c r="D20" s="251"/>
      <c r="E20" s="251"/>
      <c r="F20" s="251"/>
      <c r="G20" s="251"/>
      <c r="H20" s="252"/>
    </row>
    <row r="21" spans="1:8">
      <c r="A21" s="635"/>
      <c r="B21" s="251" t="s">
        <v>3479</v>
      </c>
      <c r="C21" s="251"/>
      <c r="D21" s="251"/>
      <c r="E21" s="251"/>
      <c r="F21" s="251"/>
      <c r="G21" s="251"/>
      <c r="H21" s="252"/>
    </row>
    <row r="22" spans="1:8">
      <c r="A22" s="635"/>
      <c r="B22" s="251" t="s">
        <v>3480</v>
      </c>
      <c r="C22" s="251"/>
      <c r="D22" s="251"/>
      <c r="E22" s="251"/>
      <c r="F22" s="251"/>
      <c r="G22" s="251"/>
      <c r="H22" s="252"/>
    </row>
    <row r="23" spans="1:8">
      <c r="A23" s="635" t="s">
        <v>3947</v>
      </c>
      <c r="B23" s="251" t="s">
        <v>3481</v>
      </c>
      <c r="C23" s="251"/>
      <c r="D23" s="251"/>
      <c r="E23" s="251"/>
      <c r="F23" s="251"/>
      <c r="G23" s="251"/>
      <c r="H23" s="252"/>
    </row>
    <row r="24" spans="1:8">
      <c r="A24" s="635"/>
      <c r="B24" s="251" t="s">
        <v>3482</v>
      </c>
      <c r="C24" s="251"/>
      <c r="D24" s="251"/>
      <c r="E24" s="251"/>
      <c r="F24" s="251"/>
      <c r="G24" s="251"/>
      <c r="H24" s="252"/>
    </row>
    <row r="25" spans="1:8">
      <c r="A25" s="297"/>
      <c r="B25" s="298"/>
      <c r="C25" s="298" t="s">
        <v>3483</v>
      </c>
      <c r="D25" s="298"/>
      <c r="E25" s="298"/>
      <c r="F25" s="298"/>
      <c r="G25" s="298"/>
      <c r="H25" s="299"/>
    </row>
    <row r="26" spans="1:8">
      <c r="A26" s="255"/>
      <c r="B26" s="97"/>
      <c r="C26" s="17"/>
      <c r="D26" s="97"/>
      <c r="E26" s="328" t="s">
        <v>5523</v>
      </c>
      <c r="F26" s="328" t="s">
        <v>3410</v>
      </c>
      <c r="G26" s="328" t="s">
        <v>3410</v>
      </c>
      <c r="H26" s="82"/>
    </row>
    <row r="27" spans="1:8">
      <c r="A27" s="255"/>
      <c r="B27" s="97"/>
      <c r="C27" s="17"/>
      <c r="D27" s="328" t="s">
        <v>3484</v>
      </c>
      <c r="E27" s="328" t="s">
        <v>5524</v>
      </c>
      <c r="F27" s="328" t="s">
        <v>3485</v>
      </c>
      <c r="G27" s="328" t="s">
        <v>3486</v>
      </c>
      <c r="H27" s="82"/>
    </row>
    <row r="28" spans="1:8">
      <c r="A28" s="255" t="s">
        <v>2083</v>
      </c>
      <c r="B28" s="97"/>
      <c r="C28" s="329" t="s">
        <v>3487</v>
      </c>
      <c r="D28" s="328" t="s">
        <v>3488</v>
      </c>
      <c r="E28" s="328" t="s">
        <v>5526</v>
      </c>
      <c r="F28" s="328" t="s">
        <v>1</v>
      </c>
      <c r="G28" s="328" t="s">
        <v>1</v>
      </c>
      <c r="H28" s="254" t="s">
        <v>2497</v>
      </c>
    </row>
    <row r="29" spans="1:8">
      <c r="A29" s="255" t="s">
        <v>1846</v>
      </c>
      <c r="B29" s="97"/>
      <c r="C29" s="17"/>
      <c r="D29" s="328" t="s">
        <v>3489</v>
      </c>
      <c r="E29" s="377" t="s">
        <v>5525</v>
      </c>
      <c r="F29" s="328" t="s">
        <v>3490</v>
      </c>
      <c r="G29" s="328" t="s">
        <v>3491</v>
      </c>
      <c r="H29" s="82"/>
    </row>
    <row r="30" spans="1:8">
      <c r="A30" s="256"/>
      <c r="B30" s="104"/>
      <c r="C30" s="707" t="s">
        <v>3230</v>
      </c>
      <c r="D30" s="377" t="s">
        <v>3231</v>
      </c>
      <c r="E30" s="377" t="s">
        <v>3232</v>
      </c>
      <c r="F30" s="377" t="s">
        <v>3233</v>
      </c>
      <c r="G30" s="377" t="s">
        <v>2512</v>
      </c>
      <c r="H30" s="257" t="s">
        <v>2513</v>
      </c>
    </row>
    <row r="31" spans="1:8">
      <c r="A31" s="636">
        <v>1</v>
      </c>
      <c r="B31" s="259"/>
      <c r="C31" s="298" t="s">
        <v>3492</v>
      </c>
      <c r="D31" s="1695"/>
      <c r="E31" s="1695"/>
      <c r="F31" s="1695"/>
      <c r="G31" s="1695">
        <v>154662</v>
      </c>
      <c r="H31" s="1851">
        <v>154662</v>
      </c>
    </row>
    <row r="32" spans="1:8">
      <c r="A32" s="636">
        <v>2</v>
      </c>
      <c r="B32" s="259"/>
      <c r="C32" s="298" t="s">
        <v>3493</v>
      </c>
      <c r="D32" s="1707"/>
      <c r="E32" s="1707"/>
      <c r="F32" s="1707"/>
      <c r="G32" s="1707"/>
      <c r="H32" s="1852"/>
    </row>
    <row r="33" spans="1:8">
      <c r="A33" s="636">
        <v>3</v>
      </c>
      <c r="B33" s="259"/>
      <c r="C33" s="298" t="s">
        <v>3494</v>
      </c>
      <c r="D33" s="1707"/>
      <c r="E33" s="1707"/>
      <c r="F33" s="1707"/>
      <c r="G33" s="1707"/>
      <c r="H33" s="1852"/>
    </row>
    <row r="34" spans="1:8">
      <c r="A34" s="636">
        <v>4</v>
      </c>
      <c r="B34" s="259"/>
      <c r="C34" s="298" t="s">
        <v>3495</v>
      </c>
      <c r="D34" s="1707">
        <v>32458</v>
      </c>
      <c r="E34" s="1707"/>
      <c r="F34" s="1707"/>
      <c r="G34" s="1707"/>
      <c r="H34" s="1852">
        <v>32458</v>
      </c>
    </row>
    <row r="35" spans="1:8">
      <c r="A35" s="636">
        <v>5</v>
      </c>
      <c r="B35" s="259"/>
      <c r="C35" s="298" t="s">
        <v>3496</v>
      </c>
      <c r="D35" s="1707"/>
      <c r="E35" s="1707"/>
      <c r="F35" s="1707"/>
      <c r="G35" s="1707"/>
      <c r="H35" s="1852"/>
    </row>
    <row r="36" spans="1:8">
      <c r="A36" s="636">
        <v>6</v>
      </c>
      <c r="B36" s="259"/>
      <c r="C36" s="298" t="s">
        <v>3497</v>
      </c>
      <c r="D36" s="1707"/>
      <c r="E36" s="1707"/>
      <c r="F36" s="1707"/>
      <c r="G36" s="1707"/>
      <c r="H36" s="1852"/>
    </row>
    <row r="37" spans="1:8">
      <c r="A37" s="636">
        <v>7</v>
      </c>
      <c r="B37" s="259"/>
      <c r="C37" s="298" t="s">
        <v>3498</v>
      </c>
      <c r="D37" s="1853">
        <v>45129693</v>
      </c>
      <c r="E37" s="1853"/>
      <c r="F37" s="1707">
        <v>377279</v>
      </c>
      <c r="G37" s="1707"/>
      <c r="H37" s="1852">
        <f>+D37+F37</f>
        <v>45506972</v>
      </c>
    </row>
    <row r="38" spans="1:8">
      <c r="A38" s="636">
        <v>8</v>
      </c>
      <c r="B38" s="259"/>
      <c r="C38" s="298" t="s">
        <v>3499</v>
      </c>
      <c r="D38" s="1853">
        <v>115042785</v>
      </c>
      <c r="E38" s="1853"/>
      <c r="F38" s="1707">
        <v>398702</v>
      </c>
      <c r="G38" s="1707"/>
      <c r="H38" s="1852">
        <f>+D38+F38</f>
        <v>115441487</v>
      </c>
    </row>
    <row r="39" spans="1:8">
      <c r="A39" s="636">
        <v>9</v>
      </c>
      <c r="B39" s="259"/>
      <c r="C39" s="298" t="s">
        <v>3500</v>
      </c>
      <c r="D39" s="1707">
        <v>8253055</v>
      </c>
      <c r="E39" s="1707"/>
      <c r="F39" s="1707"/>
      <c r="G39" s="1707"/>
      <c r="H39" s="1852">
        <f>+D39+F39</f>
        <v>8253055</v>
      </c>
    </row>
    <row r="40" spans="1:8">
      <c r="A40" s="636">
        <v>10</v>
      </c>
      <c r="B40" s="259"/>
      <c r="C40" s="298" t="s">
        <v>3501</v>
      </c>
      <c r="D40" s="1707">
        <v>13057163</v>
      </c>
      <c r="E40" s="1707"/>
      <c r="F40" s="1707"/>
      <c r="G40" s="1707"/>
      <c r="H40" s="1852">
        <f>+D40+F40</f>
        <v>13057163</v>
      </c>
    </row>
    <row r="41" spans="1:8">
      <c r="A41" s="636">
        <v>11</v>
      </c>
      <c r="B41" s="259"/>
      <c r="C41" s="710" t="s">
        <v>205</v>
      </c>
      <c r="D41" s="301">
        <f>SUM(D31:D40)</f>
        <v>181515154</v>
      </c>
      <c r="E41" s="301">
        <f>SUM(E31:E40)</f>
        <v>0</v>
      </c>
      <c r="F41" s="301">
        <f>SUM(F31:F40)</f>
        <v>775981</v>
      </c>
      <c r="G41" s="301">
        <f>SUM(G31:G40)</f>
        <v>154662</v>
      </c>
      <c r="H41" s="300">
        <f>SUM(H31:H40)</f>
        <v>182445797</v>
      </c>
    </row>
    <row r="42" spans="1:8">
      <c r="A42" s="144" t="s">
        <v>3502</v>
      </c>
      <c r="B42" s="74"/>
      <c r="C42" s="74"/>
      <c r="D42" s="74"/>
      <c r="E42" s="74"/>
      <c r="F42" s="74"/>
      <c r="G42" s="74"/>
      <c r="H42" s="501"/>
    </row>
    <row r="43" spans="1:8">
      <c r="A43" s="71"/>
      <c r="B43" s="17"/>
      <c r="C43" s="17" t="s">
        <v>4553</v>
      </c>
      <c r="D43" s="17"/>
      <c r="E43" s="17"/>
      <c r="F43" s="17"/>
      <c r="G43" s="17"/>
      <c r="H43" s="72"/>
    </row>
    <row r="44" spans="1:8">
      <c r="A44" s="71"/>
      <c r="B44" s="17"/>
      <c r="C44" s="331" t="s">
        <v>4554</v>
      </c>
      <c r="D44" s="331" t="s">
        <v>4555</v>
      </c>
      <c r="E44" s="331"/>
      <c r="F44" s="331" t="s">
        <v>4556</v>
      </c>
      <c r="G44" s="17"/>
      <c r="H44" s="72"/>
    </row>
    <row r="45" spans="1:8">
      <c r="A45" s="71"/>
      <c r="B45" s="17"/>
      <c r="C45" s="17">
        <v>35040</v>
      </c>
      <c r="D45" s="17">
        <v>28802</v>
      </c>
      <c r="E45" s="17"/>
      <c r="F45" s="742">
        <v>1.3100000000000001E-2</v>
      </c>
      <c r="G45" s="17"/>
      <c r="H45" s="72"/>
    </row>
    <row r="46" spans="1:8">
      <c r="A46" s="71"/>
      <c r="B46" s="17"/>
      <c r="C46" s="17">
        <v>36015</v>
      </c>
      <c r="D46" s="17">
        <v>15881</v>
      </c>
      <c r="E46" s="17"/>
      <c r="F46" s="742">
        <v>1.3299999999999999E-2</v>
      </c>
      <c r="G46" s="17"/>
      <c r="H46" s="72"/>
    </row>
    <row r="47" spans="1:8">
      <c r="A47" s="71"/>
      <c r="B47" s="17"/>
      <c r="C47" s="17">
        <v>36025</v>
      </c>
      <c r="D47" s="17">
        <v>16604</v>
      </c>
      <c r="E47" s="17"/>
      <c r="F47" s="742">
        <v>1.3299999999999999E-2</v>
      </c>
      <c r="G47" s="17"/>
      <c r="H47" s="72"/>
    </row>
    <row r="48" spans="1:8">
      <c r="A48" s="71"/>
      <c r="B48" s="17"/>
      <c r="C48" s="17"/>
      <c r="D48" s="17"/>
      <c r="E48" s="17"/>
      <c r="F48" s="17"/>
      <c r="G48" s="17"/>
      <c r="H48" s="72"/>
    </row>
    <row r="49" spans="1:8">
      <c r="A49" s="71"/>
      <c r="B49" s="17"/>
      <c r="C49" s="17" t="s">
        <v>4557</v>
      </c>
      <c r="D49" s="17"/>
      <c r="E49" s="17"/>
      <c r="F49" s="17"/>
      <c r="G49" s="17"/>
      <c r="H49" s="72"/>
    </row>
    <row r="50" spans="1:8">
      <c r="A50" s="71"/>
      <c r="B50" s="17"/>
      <c r="C50" s="331" t="s">
        <v>4554</v>
      </c>
      <c r="D50" s="331" t="s">
        <v>4555</v>
      </c>
      <c r="E50" s="331"/>
      <c r="F50" s="331" t="s">
        <v>4556</v>
      </c>
      <c r="G50" s="17"/>
      <c r="H50" s="72"/>
    </row>
    <row r="51" spans="1:8">
      <c r="A51" s="71"/>
      <c r="B51" s="17"/>
      <c r="C51" s="17">
        <v>30200</v>
      </c>
      <c r="D51" s="17">
        <v>3123</v>
      </c>
      <c r="E51" s="17"/>
      <c r="F51" s="742">
        <v>4.9500000000000002E-2</v>
      </c>
      <c r="G51" s="17"/>
      <c r="H51" s="72"/>
    </row>
    <row r="52" spans="1:8">
      <c r="A52" s="71"/>
      <c r="B52" s="17"/>
      <c r="C52" s="17"/>
      <c r="D52" s="17"/>
      <c r="E52" s="17"/>
      <c r="F52" s="17"/>
      <c r="G52" s="17"/>
      <c r="H52" s="72"/>
    </row>
    <row r="53" spans="1:8">
      <c r="A53" s="71"/>
      <c r="B53" s="17"/>
      <c r="C53" s="17"/>
      <c r="D53" s="17"/>
      <c r="E53" s="17"/>
      <c r="F53" s="17"/>
      <c r="G53" s="17"/>
      <c r="H53" s="72"/>
    </row>
    <row r="54" spans="1:8">
      <c r="A54" s="71"/>
      <c r="B54" s="17"/>
      <c r="C54" s="17"/>
      <c r="D54" s="17"/>
      <c r="E54" s="17"/>
      <c r="F54" s="17"/>
      <c r="G54" s="17"/>
      <c r="H54" s="72"/>
    </row>
    <row r="55" spans="1:8" ht="15.75" thickBot="1">
      <c r="A55" s="110"/>
      <c r="B55" s="111"/>
      <c r="C55" s="111"/>
      <c r="D55" s="111"/>
      <c r="E55" s="111"/>
      <c r="F55" s="111"/>
      <c r="G55" s="111"/>
      <c r="H55" s="112"/>
    </row>
    <row r="56" spans="1:8">
      <c r="A56" s="17"/>
      <c r="B56" s="17"/>
      <c r="C56" s="17"/>
      <c r="D56" s="17"/>
      <c r="E56" s="17"/>
      <c r="F56" s="17"/>
      <c r="G56" s="17"/>
      <c r="H56" s="17"/>
    </row>
    <row r="57" spans="1:8">
      <c r="A57" s="1046" t="s">
        <v>3503</v>
      </c>
      <c r="B57" s="68"/>
      <c r="C57" s="68"/>
      <c r="D57" s="977"/>
      <c r="E57" s="977"/>
      <c r="F57" s="68"/>
      <c r="G57" s="68"/>
      <c r="H57" s="68"/>
    </row>
    <row r="58" spans="1:8">
      <c r="A58" s="68" t="s">
        <v>3504</v>
      </c>
      <c r="B58" s="978"/>
      <c r="C58" s="978"/>
      <c r="D58" s="68"/>
      <c r="E58" s="68"/>
      <c r="F58" s="68"/>
      <c r="G58" s="68"/>
      <c r="H58" s="68"/>
    </row>
  </sheetData>
  <printOptions horizontalCentered="1" verticalCentered="1"/>
  <pageMargins left="0.25" right="0.25" top="0.25" bottom="0.25" header="0" footer="0"/>
  <pageSetup scale="6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
  <sheetViews>
    <sheetView view="pageBreakPreview" topLeftCell="A40" zoomScale="60" zoomScaleNormal="100" workbookViewId="0">
      <selection activeCell="L45" sqref="L45"/>
    </sheetView>
  </sheetViews>
  <sheetFormatPr defaultRowHeight="15"/>
  <cols>
    <col min="3" max="3" width="14.6640625" customWidth="1"/>
    <col min="4" max="4" width="16.77734375" customWidth="1"/>
    <col min="6" max="6" width="15.109375" customWidth="1"/>
  </cols>
  <sheetData>
    <row r="1" spans="1:10" s="2330" customFormat="1">
      <c r="A1" s="29" t="s">
        <v>5593</v>
      </c>
      <c r="B1" s="980"/>
      <c r="C1" s="981"/>
      <c r="D1" s="65" t="s">
        <v>1433</v>
      </c>
      <c r="E1" s="981"/>
      <c r="F1" s="677" t="s">
        <v>1917</v>
      </c>
      <c r="G1" s="2712" t="s">
        <v>1918</v>
      </c>
      <c r="H1" s="2724"/>
    </row>
    <row r="2" spans="1:10" s="2330" customFormat="1">
      <c r="A2" s="71" t="str">
        <f>'Data Sheet'!$C$25</f>
        <v xml:space="preserve"> Niagara Mohawk Power Corporation </v>
      </c>
      <c r="B2" s="17"/>
      <c r="C2" s="985"/>
      <c r="D2" s="97" t="s">
        <v>5784</v>
      </c>
      <c r="E2" s="985"/>
      <c r="F2" s="2331" t="s">
        <v>1919</v>
      </c>
      <c r="G2" s="2714"/>
      <c r="H2" s="2688"/>
    </row>
    <row r="3" spans="1:10" s="2330" customFormat="1" ht="15" customHeight="1">
      <c r="A3" s="71"/>
      <c r="B3" s="17"/>
      <c r="C3" s="985"/>
      <c r="D3" s="104" t="s">
        <v>5672</v>
      </c>
      <c r="E3" s="80"/>
      <c r="F3" s="2335" t="str">
        <f>'Data Sheet'!$C$40</f>
        <v>June 1, 2015</v>
      </c>
      <c r="G3" s="2722" t="str">
        <f>'Data Sheet'!$C$38</f>
        <v>December 31, 2014</v>
      </c>
      <c r="H3" s="2723"/>
    </row>
    <row r="4" spans="1:10" s="2330" customFormat="1" ht="15" customHeight="1">
      <c r="A4" s="389" t="s">
        <v>3505</v>
      </c>
      <c r="B4" s="390"/>
      <c r="C4" s="390"/>
      <c r="D4" s="390"/>
      <c r="E4" s="390"/>
      <c r="F4" s="390"/>
      <c r="G4" s="390"/>
      <c r="H4" s="391"/>
    </row>
    <row r="5" spans="1:10" s="2330" customFormat="1">
      <c r="A5" s="247" t="s">
        <v>3506</v>
      </c>
      <c r="B5" s="248"/>
      <c r="C5" s="248"/>
      <c r="D5" s="248"/>
      <c r="E5" s="248"/>
      <c r="F5" s="248"/>
      <c r="G5" s="248"/>
      <c r="H5" s="391"/>
    </row>
    <row r="6" spans="1:10" s="2330" customFormat="1">
      <c r="A6" s="2332"/>
      <c r="B6" s="97"/>
      <c r="C6" s="2334" t="s">
        <v>3507</v>
      </c>
      <c r="D6" s="2334" t="s">
        <v>3508</v>
      </c>
      <c r="E6" s="97"/>
      <c r="F6" s="2334" t="s">
        <v>3509</v>
      </c>
      <c r="G6" s="97"/>
      <c r="H6" s="2293" t="s">
        <v>3821</v>
      </c>
    </row>
    <row r="7" spans="1:10" s="2330" customFormat="1">
      <c r="A7" s="2332"/>
      <c r="B7" s="2334" t="s">
        <v>209</v>
      </c>
      <c r="C7" s="2334" t="s">
        <v>3510</v>
      </c>
      <c r="D7" s="2334" t="s">
        <v>3511</v>
      </c>
      <c r="E7" s="2334" t="s">
        <v>2047</v>
      </c>
      <c r="F7" s="2334" t="s">
        <v>2048</v>
      </c>
      <c r="G7" s="2334" t="s">
        <v>2049</v>
      </c>
      <c r="H7" s="2294" t="s">
        <v>2050</v>
      </c>
    </row>
    <row r="8" spans="1:10" s="2330" customFormat="1">
      <c r="A8" s="2332" t="s">
        <v>1843</v>
      </c>
      <c r="B8" s="2334" t="s">
        <v>1846</v>
      </c>
      <c r="C8" s="2334" t="s">
        <v>2051</v>
      </c>
      <c r="D8" s="2334" t="s">
        <v>2052</v>
      </c>
      <c r="E8" s="2334" t="s">
        <v>2053</v>
      </c>
      <c r="F8" s="2334" t="s">
        <v>2053</v>
      </c>
      <c r="G8" s="2334" t="s">
        <v>2054</v>
      </c>
      <c r="H8" s="2294" t="s">
        <v>2052</v>
      </c>
    </row>
    <row r="9" spans="1:10" s="2330" customFormat="1">
      <c r="A9" s="2333" t="s">
        <v>1846</v>
      </c>
      <c r="B9" s="377" t="s">
        <v>3230</v>
      </c>
      <c r="C9" s="2334" t="s">
        <v>3231</v>
      </c>
      <c r="D9" s="2292" t="s">
        <v>3232</v>
      </c>
      <c r="E9" s="2292" t="s">
        <v>3233</v>
      </c>
      <c r="F9" s="2292" t="s">
        <v>2512</v>
      </c>
      <c r="G9" s="2292" t="s">
        <v>2513</v>
      </c>
      <c r="H9" s="2295" t="s">
        <v>2514</v>
      </c>
    </row>
    <row r="10" spans="1:10" s="2330" customFormat="1">
      <c r="A10" s="2404"/>
      <c r="B10" s="2405" t="s">
        <v>5931</v>
      </c>
      <c r="C10" s="2406"/>
      <c r="D10" s="2407"/>
      <c r="E10" s="2407"/>
      <c r="F10" s="2407"/>
      <c r="G10" s="2407"/>
      <c r="H10" s="2408"/>
      <c r="I10" s="2403"/>
      <c r="J10" s="2403"/>
    </row>
    <row r="11" spans="1:10">
      <c r="A11" s="2404"/>
      <c r="B11" s="2409">
        <v>302</v>
      </c>
      <c r="C11" s="2313">
        <v>6358</v>
      </c>
      <c r="D11" s="2410"/>
      <c r="E11" s="2410"/>
      <c r="F11" s="2410"/>
      <c r="G11" s="2410"/>
      <c r="H11" s="2411"/>
      <c r="I11" s="2403"/>
      <c r="J11" s="2412"/>
    </row>
    <row r="12" spans="1:10">
      <c r="A12" s="2404"/>
      <c r="B12" s="2413" t="s">
        <v>1255</v>
      </c>
      <c r="C12" s="2313">
        <v>6358</v>
      </c>
      <c r="D12" s="2410"/>
      <c r="E12" s="2410"/>
      <c r="F12" s="2410"/>
      <c r="G12" s="2410"/>
      <c r="H12" s="2411"/>
    </row>
    <row r="13" spans="1:10">
      <c r="A13" s="2404"/>
      <c r="B13" s="2413" t="s">
        <v>5932</v>
      </c>
      <c r="C13" s="2313"/>
      <c r="D13" s="2410"/>
      <c r="E13" s="2410"/>
      <c r="F13" s="2410"/>
      <c r="G13" s="2410"/>
      <c r="H13" s="2411"/>
    </row>
    <row r="14" spans="1:10">
      <c r="A14" s="2404"/>
      <c r="B14" s="2409">
        <v>330</v>
      </c>
      <c r="C14" s="2313">
        <v>8</v>
      </c>
      <c r="D14" s="2410"/>
      <c r="E14" s="2410"/>
      <c r="F14" s="2410"/>
      <c r="G14" s="2410"/>
      <c r="H14" s="2411"/>
    </row>
    <row r="15" spans="1:10">
      <c r="A15" s="2404"/>
      <c r="B15" s="2413" t="s">
        <v>1255</v>
      </c>
      <c r="C15" s="2313">
        <v>8</v>
      </c>
      <c r="D15" s="2410"/>
      <c r="E15" s="2410"/>
      <c r="F15" s="2410"/>
      <c r="G15" s="2410"/>
      <c r="H15" s="2411"/>
    </row>
    <row r="16" spans="1:10">
      <c r="A16" s="2404"/>
      <c r="B16" s="2413"/>
      <c r="C16" s="2313"/>
      <c r="D16" s="2410"/>
      <c r="E16" s="2410"/>
      <c r="F16" s="2410"/>
      <c r="G16" s="2410"/>
      <c r="H16" s="2411"/>
    </row>
    <row r="17" spans="1:8">
      <c r="A17" s="2414"/>
      <c r="B17" s="2413" t="s">
        <v>1472</v>
      </c>
      <c r="C17" s="2313"/>
      <c r="D17" s="2410"/>
      <c r="E17" s="2415"/>
      <c r="F17" s="2410"/>
      <c r="G17" s="2410"/>
      <c r="H17" s="2411"/>
    </row>
    <row r="18" spans="1:8">
      <c r="A18" s="2404"/>
      <c r="B18" s="2409">
        <v>350</v>
      </c>
      <c r="C18" s="2313">
        <v>99279</v>
      </c>
      <c r="D18" s="2416">
        <v>75</v>
      </c>
      <c r="E18" s="2416">
        <v>1</v>
      </c>
      <c r="F18" s="2417">
        <v>1.32</v>
      </c>
      <c r="G18" s="2409" t="s">
        <v>4558</v>
      </c>
      <c r="H18" s="2411">
        <v>40.53</v>
      </c>
    </row>
    <row r="19" spans="1:8">
      <c r="A19" s="2404"/>
      <c r="B19" s="2409">
        <v>352</v>
      </c>
      <c r="C19" s="2313">
        <v>34381</v>
      </c>
      <c r="D19" s="2416">
        <v>65</v>
      </c>
      <c r="E19" s="2416">
        <v>-35</v>
      </c>
      <c r="F19" s="2417">
        <v>2.08</v>
      </c>
      <c r="G19" s="2409" t="s">
        <v>4559</v>
      </c>
      <c r="H19" s="2411">
        <v>43.02</v>
      </c>
    </row>
    <row r="20" spans="1:8">
      <c r="A20" s="2404"/>
      <c r="B20" s="2409">
        <v>353</v>
      </c>
      <c r="C20" s="2313">
        <v>829599</v>
      </c>
      <c r="D20" s="2416">
        <v>45</v>
      </c>
      <c r="E20" s="2416">
        <v>-10</v>
      </c>
      <c r="F20" s="2417">
        <v>2.44</v>
      </c>
      <c r="G20" s="2409" t="s">
        <v>4568</v>
      </c>
      <c r="H20" s="2411"/>
    </row>
    <row r="21" spans="1:8">
      <c r="A21" s="2404"/>
      <c r="B21" s="2409">
        <v>353.1</v>
      </c>
      <c r="C21" s="2313">
        <v>3152</v>
      </c>
      <c r="D21" s="2416">
        <v>45</v>
      </c>
      <c r="E21" s="2416">
        <v>-10</v>
      </c>
      <c r="F21" s="2417">
        <v>2.44</v>
      </c>
      <c r="G21" s="2409" t="s">
        <v>4568</v>
      </c>
      <c r="H21" s="2411">
        <v>37.229999999999997</v>
      </c>
    </row>
    <row r="22" spans="1:8">
      <c r="A22" s="2404"/>
      <c r="B22" s="2409">
        <v>353.55</v>
      </c>
      <c r="C22" s="2313">
        <v>50779</v>
      </c>
      <c r="D22" s="2416">
        <v>30</v>
      </c>
      <c r="E22" s="2416">
        <v>-2</v>
      </c>
      <c r="F22" s="2417">
        <v>3.4</v>
      </c>
      <c r="G22" s="2409" t="s">
        <v>4560</v>
      </c>
      <c r="H22" s="2411">
        <v>10.050000000000001</v>
      </c>
    </row>
    <row r="23" spans="1:8">
      <c r="A23" s="2404"/>
      <c r="B23" s="2409">
        <v>354</v>
      </c>
      <c r="C23" s="2313">
        <v>119972</v>
      </c>
      <c r="D23" s="2416">
        <v>70</v>
      </c>
      <c r="E23" s="2416">
        <v>-20</v>
      </c>
      <c r="F23" s="2417">
        <v>1.71</v>
      </c>
      <c r="G23" s="2409" t="s">
        <v>4561</v>
      </c>
      <c r="H23" s="2411">
        <v>36.450000000000003</v>
      </c>
    </row>
    <row r="24" spans="1:8">
      <c r="A24" s="2404"/>
      <c r="B24" s="2409">
        <v>355</v>
      </c>
      <c r="C24" s="2313">
        <v>645187</v>
      </c>
      <c r="D24" s="2416">
        <v>65</v>
      </c>
      <c r="E24" s="2416">
        <v>-30</v>
      </c>
      <c r="F24" s="2417">
        <v>2</v>
      </c>
      <c r="G24" s="2409" t="s">
        <v>4561</v>
      </c>
      <c r="H24" s="2411">
        <v>47.1</v>
      </c>
    </row>
    <row r="25" spans="1:8">
      <c r="A25" s="2404"/>
      <c r="B25" s="2409">
        <v>356.1</v>
      </c>
      <c r="C25" s="2313">
        <v>192676</v>
      </c>
      <c r="D25" s="2416">
        <v>75</v>
      </c>
      <c r="E25" s="2416">
        <v>-20</v>
      </c>
      <c r="F25" s="2417">
        <v>1.6</v>
      </c>
      <c r="G25" s="2409" t="s">
        <v>4562</v>
      </c>
      <c r="H25" s="2411">
        <v>55.32</v>
      </c>
    </row>
    <row r="26" spans="1:8">
      <c r="A26" s="2404"/>
      <c r="B26" s="2409">
        <v>356.2</v>
      </c>
      <c r="C26" s="2313">
        <v>254981</v>
      </c>
      <c r="D26" s="2416">
        <v>75</v>
      </c>
      <c r="E26" s="2416">
        <v>-20</v>
      </c>
      <c r="F26" s="2417">
        <v>1.6</v>
      </c>
      <c r="G26" s="2409" t="s">
        <v>4562</v>
      </c>
      <c r="H26" s="2411"/>
    </row>
    <row r="27" spans="1:8">
      <c r="A27" s="2404"/>
      <c r="B27" s="2409">
        <v>357.1</v>
      </c>
      <c r="C27" s="2313">
        <v>10483</v>
      </c>
      <c r="D27" s="2416">
        <v>75</v>
      </c>
      <c r="E27" s="2416"/>
      <c r="F27" s="2417">
        <v>1.33</v>
      </c>
      <c r="G27" s="2409" t="s">
        <v>4561</v>
      </c>
      <c r="H27" s="2411">
        <v>48.94</v>
      </c>
    </row>
    <row r="28" spans="1:8">
      <c r="A28" s="2404"/>
      <c r="B28" s="2409">
        <v>357.2</v>
      </c>
      <c r="C28" s="2313">
        <v>28882</v>
      </c>
      <c r="D28" s="2416">
        <v>75</v>
      </c>
      <c r="E28" s="2416"/>
      <c r="F28" s="2417">
        <v>1.33</v>
      </c>
      <c r="G28" s="2409" t="s">
        <v>4561</v>
      </c>
      <c r="H28" s="2411">
        <v>0</v>
      </c>
    </row>
    <row r="29" spans="1:8">
      <c r="A29" s="2404"/>
      <c r="B29" s="2409">
        <v>358</v>
      </c>
      <c r="C29" s="2313">
        <v>126889</v>
      </c>
      <c r="D29" s="2416">
        <v>75</v>
      </c>
      <c r="E29" s="2416">
        <v>-12</v>
      </c>
      <c r="F29" s="2417">
        <v>1.49</v>
      </c>
      <c r="G29" s="2409" t="s">
        <v>4563</v>
      </c>
      <c r="H29" s="2411">
        <v>31.62</v>
      </c>
    </row>
    <row r="30" spans="1:8">
      <c r="A30" s="2404"/>
      <c r="B30" s="2409">
        <v>359</v>
      </c>
      <c r="C30" s="2313">
        <v>2339</v>
      </c>
      <c r="D30" s="2416">
        <v>75</v>
      </c>
      <c r="E30" s="2416"/>
      <c r="F30" s="2417">
        <v>1.33</v>
      </c>
      <c r="G30" s="2409" t="s">
        <v>4561</v>
      </c>
      <c r="H30" s="2411">
        <v>66.92</v>
      </c>
    </row>
    <row r="31" spans="1:8">
      <c r="A31" s="2404"/>
      <c r="B31" s="2413" t="s">
        <v>1255</v>
      </c>
      <c r="C31" s="2313">
        <v>2398599</v>
      </c>
      <c r="D31" s="2416"/>
      <c r="E31" s="2416"/>
      <c r="F31" s="2417"/>
      <c r="G31" s="2409"/>
      <c r="H31" s="2411"/>
    </row>
    <row r="32" spans="1:8">
      <c r="A32" s="2404"/>
      <c r="B32" s="2413" t="s">
        <v>1473</v>
      </c>
      <c r="C32" s="2313"/>
      <c r="D32" s="2416"/>
      <c r="E32" s="2416"/>
      <c r="F32" s="2417"/>
      <c r="G32" s="2409"/>
      <c r="H32" s="2411"/>
    </row>
    <row r="33" spans="1:8">
      <c r="A33" s="2404"/>
      <c r="B33" s="2409">
        <v>360</v>
      </c>
      <c r="C33" s="2313">
        <v>25544</v>
      </c>
      <c r="D33" s="2416">
        <v>75</v>
      </c>
      <c r="E33" s="2416"/>
      <c r="F33" s="2417">
        <v>1.33</v>
      </c>
      <c r="G33" s="2409" t="s">
        <v>4558</v>
      </c>
      <c r="H33" s="2411">
        <v>68.52</v>
      </c>
    </row>
    <row r="34" spans="1:8">
      <c r="A34" s="2404"/>
      <c r="B34" s="2409">
        <v>360.25</v>
      </c>
      <c r="C34" s="2313">
        <v>16604</v>
      </c>
      <c r="D34" s="2416">
        <v>75</v>
      </c>
      <c r="E34" s="2416"/>
      <c r="F34" s="2417">
        <v>1.33</v>
      </c>
      <c r="G34" s="2409" t="s">
        <v>4558</v>
      </c>
      <c r="H34" s="2411"/>
    </row>
    <row r="35" spans="1:8">
      <c r="A35" s="2404"/>
      <c r="B35" s="2409">
        <v>361</v>
      </c>
      <c r="C35" s="2313">
        <v>41867</v>
      </c>
      <c r="D35" s="2416">
        <v>75</v>
      </c>
      <c r="E35" s="2416">
        <v>-25</v>
      </c>
      <c r="F35" s="2417">
        <v>1.67</v>
      </c>
      <c r="G35" s="2409" t="s">
        <v>4564</v>
      </c>
      <c r="H35" s="2411">
        <v>46.15</v>
      </c>
    </row>
    <row r="36" spans="1:8">
      <c r="A36" s="2404"/>
      <c r="B36" s="2409">
        <v>362</v>
      </c>
      <c r="C36" s="2313">
        <v>561939</v>
      </c>
      <c r="D36" s="2416">
        <v>60</v>
      </c>
      <c r="E36" s="2416">
        <v>-10</v>
      </c>
      <c r="F36" s="2417">
        <v>1.83</v>
      </c>
      <c r="G36" s="2409" t="s">
        <v>4562</v>
      </c>
      <c r="H36" s="2411"/>
    </row>
    <row r="37" spans="1:8">
      <c r="A37" s="2404"/>
      <c r="B37" s="2409">
        <v>362.1</v>
      </c>
      <c r="C37" s="2313">
        <v>2677</v>
      </c>
      <c r="D37" s="2416">
        <v>60</v>
      </c>
      <c r="E37" s="2416">
        <v>-10</v>
      </c>
      <c r="F37" s="2417">
        <v>1.83</v>
      </c>
      <c r="G37" s="2409" t="s">
        <v>4562</v>
      </c>
      <c r="H37" s="2411">
        <v>46.8</v>
      </c>
    </row>
    <row r="38" spans="1:8">
      <c r="A38" s="2404"/>
      <c r="B38" s="2409">
        <v>362.55</v>
      </c>
      <c r="C38" s="2313">
        <v>39502</v>
      </c>
      <c r="D38" s="2416">
        <v>30</v>
      </c>
      <c r="E38" s="2416">
        <v>1</v>
      </c>
      <c r="F38" s="2417">
        <v>3.3</v>
      </c>
      <c r="G38" s="2409" t="s">
        <v>4560</v>
      </c>
      <c r="H38" s="2411">
        <v>10.14</v>
      </c>
    </row>
    <row r="39" spans="1:8">
      <c r="A39" s="2404"/>
      <c r="B39" s="2409">
        <v>364</v>
      </c>
      <c r="C39" s="2313">
        <v>1060939</v>
      </c>
      <c r="D39" s="2416">
        <v>65</v>
      </c>
      <c r="E39" s="2416">
        <v>-5</v>
      </c>
      <c r="F39" s="2417">
        <v>1.62</v>
      </c>
      <c r="G39" s="2409" t="s">
        <v>4564</v>
      </c>
      <c r="H39" s="2411">
        <v>51.4</v>
      </c>
    </row>
    <row r="40" spans="1:8">
      <c r="A40" s="2404"/>
      <c r="B40" s="2409">
        <v>365</v>
      </c>
      <c r="C40" s="2313">
        <v>1133363</v>
      </c>
      <c r="D40" s="2416">
        <v>50</v>
      </c>
      <c r="E40" s="2416">
        <v>-25</v>
      </c>
      <c r="F40" s="2417">
        <v>2.5</v>
      </c>
      <c r="G40" s="2409" t="s">
        <v>4565</v>
      </c>
      <c r="H40" s="2411">
        <v>34.75</v>
      </c>
    </row>
    <row r="41" spans="1:8">
      <c r="A41" s="2404"/>
      <c r="B41" s="2409">
        <v>366.1</v>
      </c>
      <c r="C41" s="2313">
        <v>94657</v>
      </c>
      <c r="D41" s="2416">
        <v>75</v>
      </c>
      <c r="E41" s="2416">
        <v>-10</v>
      </c>
      <c r="F41" s="2417">
        <v>1.47</v>
      </c>
      <c r="G41" s="2409" t="s">
        <v>4561</v>
      </c>
      <c r="H41" s="2411">
        <v>51.35</v>
      </c>
    </row>
    <row r="42" spans="1:8">
      <c r="A42" s="2404"/>
      <c r="B42" s="2409">
        <v>366.2</v>
      </c>
      <c r="C42" s="2313">
        <v>75750</v>
      </c>
      <c r="D42" s="2416">
        <v>75</v>
      </c>
      <c r="E42" s="2416">
        <v>-10</v>
      </c>
      <c r="F42" s="2417">
        <v>1.47</v>
      </c>
      <c r="G42" s="2409" t="s">
        <v>4561</v>
      </c>
      <c r="H42" s="2411"/>
    </row>
    <row r="43" spans="1:8">
      <c r="A43" s="2404"/>
      <c r="B43" s="2409">
        <v>367.1</v>
      </c>
      <c r="C43" s="2313">
        <v>553059</v>
      </c>
      <c r="D43" s="2416">
        <v>75</v>
      </c>
      <c r="E43" s="2416">
        <v>-15</v>
      </c>
      <c r="F43" s="2417">
        <v>1.53</v>
      </c>
      <c r="G43" s="2409" t="s">
        <v>4563</v>
      </c>
      <c r="H43" s="2411">
        <v>36.630000000000003</v>
      </c>
    </row>
    <row r="44" spans="1:8">
      <c r="A44" s="2404"/>
      <c r="B44" s="2409">
        <v>368.1</v>
      </c>
      <c r="C44" s="2313">
        <v>50582</v>
      </c>
      <c r="D44" s="2416">
        <v>45</v>
      </c>
      <c r="E44" s="2416">
        <v>-20</v>
      </c>
      <c r="F44" s="2417">
        <v>2.67</v>
      </c>
      <c r="G44" s="2409" t="s">
        <v>4568</v>
      </c>
      <c r="H44" s="2411">
        <v>28.36</v>
      </c>
    </row>
    <row r="45" spans="1:8">
      <c r="A45" s="2404"/>
      <c r="B45" s="2409">
        <v>368.2</v>
      </c>
      <c r="C45" s="2313">
        <v>538729</v>
      </c>
      <c r="D45" s="2416">
        <v>45</v>
      </c>
      <c r="E45" s="2416">
        <v>-20</v>
      </c>
      <c r="F45" s="2417">
        <v>2.67</v>
      </c>
      <c r="G45" s="2409" t="s">
        <v>4568</v>
      </c>
      <c r="H45" s="2411"/>
    </row>
    <row r="46" spans="1:8">
      <c r="A46" s="2404"/>
      <c r="B46" s="2409">
        <v>368.3</v>
      </c>
      <c r="C46" s="2313">
        <v>302713</v>
      </c>
      <c r="D46" s="2416">
        <v>45</v>
      </c>
      <c r="E46" s="2416">
        <v>-20</v>
      </c>
      <c r="F46" s="2417">
        <v>2.67</v>
      </c>
      <c r="G46" s="2409" t="s">
        <v>4564</v>
      </c>
      <c r="H46" s="2411">
        <v>23.89</v>
      </c>
    </row>
    <row r="47" spans="1:8">
      <c r="A47" s="2404"/>
      <c r="B47" s="2409">
        <v>369.1</v>
      </c>
      <c r="C47" s="2313">
        <v>314252</v>
      </c>
      <c r="D47" s="2416">
        <v>50</v>
      </c>
      <c r="E47" s="2416">
        <v>-30</v>
      </c>
      <c r="F47" s="2417">
        <v>2.6</v>
      </c>
      <c r="G47" s="2409" t="s">
        <v>4561</v>
      </c>
      <c r="H47" s="2411">
        <v>32.450000000000003</v>
      </c>
    </row>
    <row r="48" spans="1:8">
      <c r="A48" s="2404"/>
      <c r="B48" s="2409">
        <v>369.2</v>
      </c>
      <c r="C48" s="2313">
        <v>9684</v>
      </c>
      <c r="D48" s="2416">
        <v>75</v>
      </c>
      <c r="E48" s="2416">
        <v>-1</v>
      </c>
      <c r="F48" s="2417">
        <v>1.35</v>
      </c>
      <c r="G48" s="2409" t="s">
        <v>4561</v>
      </c>
      <c r="H48" s="2411">
        <v>50.76</v>
      </c>
    </row>
    <row r="49" spans="1:9">
      <c r="A49" s="2404"/>
      <c r="B49" s="2409">
        <v>369.21</v>
      </c>
      <c r="C49" s="2313">
        <v>137840</v>
      </c>
      <c r="D49" s="2416">
        <v>75</v>
      </c>
      <c r="E49" s="2416">
        <v>-5</v>
      </c>
      <c r="F49" s="2417">
        <v>1.4</v>
      </c>
      <c r="G49" s="2409" t="s">
        <v>4567</v>
      </c>
      <c r="H49" s="2411">
        <v>62.1</v>
      </c>
    </row>
    <row r="50" spans="1:9">
      <c r="A50" s="2404"/>
      <c r="B50" s="2409">
        <v>370.1</v>
      </c>
      <c r="C50" s="2313">
        <v>54767</v>
      </c>
      <c r="D50" s="2416">
        <v>20</v>
      </c>
      <c r="E50" s="2416">
        <v>-25</v>
      </c>
      <c r="F50" s="2417">
        <v>6.25</v>
      </c>
      <c r="G50" s="2409" t="s">
        <v>4568</v>
      </c>
      <c r="H50" s="2411">
        <v>17.78</v>
      </c>
    </row>
    <row r="51" spans="1:9">
      <c r="A51" s="2404"/>
      <c r="B51" s="2409">
        <v>370.2</v>
      </c>
      <c r="C51" s="2313">
        <v>32934</v>
      </c>
      <c r="D51" s="2416">
        <v>20</v>
      </c>
      <c r="E51" s="2416">
        <v>-25</v>
      </c>
      <c r="F51" s="2417">
        <v>6.25</v>
      </c>
      <c r="G51" s="2409" t="s">
        <v>4568</v>
      </c>
      <c r="H51" s="2411">
        <v>17.760000000000002</v>
      </c>
    </row>
    <row r="52" spans="1:9">
      <c r="A52" s="2404"/>
      <c r="B52" s="2409">
        <v>370.3</v>
      </c>
      <c r="C52" s="2313">
        <v>10527</v>
      </c>
      <c r="D52" s="2416">
        <v>20</v>
      </c>
      <c r="E52" s="2416">
        <v>-1</v>
      </c>
      <c r="F52" s="2417">
        <v>5.05</v>
      </c>
      <c r="G52" s="2409" t="s">
        <v>4559</v>
      </c>
      <c r="H52" s="2411">
        <v>14.73</v>
      </c>
    </row>
    <row r="53" spans="1:9">
      <c r="A53" s="2404"/>
      <c r="B53" s="2409">
        <v>370.35</v>
      </c>
      <c r="C53" s="2313">
        <v>31799</v>
      </c>
      <c r="D53" s="2416">
        <v>20</v>
      </c>
      <c r="E53" s="2416">
        <v>-1</v>
      </c>
      <c r="F53" s="2417">
        <v>5.05</v>
      </c>
      <c r="G53" s="2409" t="s">
        <v>4559</v>
      </c>
      <c r="H53" s="2411">
        <v>13.8</v>
      </c>
    </row>
    <row r="54" spans="1:9">
      <c r="A54" s="2404"/>
      <c r="B54" s="2409">
        <v>371</v>
      </c>
      <c r="C54" s="2313">
        <v>7762</v>
      </c>
      <c r="D54" s="2416">
        <v>40</v>
      </c>
      <c r="E54" s="2416">
        <v>-40</v>
      </c>
      <c r="F54" s="2417">
        <v>3.5</v>
      </c>
      <c r="G54" s="2409" t="s">
        <v>4569</v>
      </c>
      <c r="H54" s="2411">
        <v>28.61</v>
      </c>
    </row>
    <row r="55" spans="1:9">
      <c r="A55" s="2404"/>
      <c r="B55" s="2409">
        <v>373.1</v>
      </c>
      <c r="C55" s="2313">
        <v>84967</v>
      </c>
      <c r="D55" s="2416">
        <v>50</v>
      </c>
      <c r="E55" s="2416">
        <v>-30</v>
      </c>
      <c r="F55" s="2417">
        <v>2.6</v>
      </c>
      <c r="G55" s="2409" t="s">
        <v>4569</v>
      </c>
      <c r="H55" s="2411">
        <v>37.54</v>
      </c>
    </row>
    <row r="56" spans="1:9">
      <c r="A56" s="2404"/>
      <c r="B56" s="2409">
        <v>373.2</v>
      </c>
      <c r="C56" s="2313">
        <v>156840</v>
      </c>
      <c r="D56" s="2416">
        <v>70</v>
      </c>
      <c r="E56" s="2416">
        <v>-30</v>
      </c>
      <c r="F56" s="2417">
        <v>1.86</v>
      </c>
      <c r="G56" s="2409" t="s">
        <v>6129</v>
      </c>
      <c r="H56" s="2411">
        <v>60.62</v>
      </c>
    </row>
    <row r="57" spans="1:9">
      <c r="A57" s="2404"/>
      <c r="B57" s="2413" t="s">
        <v>1255</v>
      </c>
      <c r="C57" s="2313">
        <v>5339297</v>
      </c>
      <c r="D57" s="2416"/>
      <c r="E57" s="2418"/>
      <c r="F57" s="2419"/>
      <c r="G57" s="2410"/>
      <c r="H57" s="2411"/>
    </row>
    <row r="58" spans="1:9">
      <c r="A58" s="2404"/>
      <c r="B58" s="2413" t="s">
        <v>4566</v>
      </c>
      <c r="C58" s="2313"/>
      <c r="D58" s="2416"/>
      <c r="E58" s="2418"/>
      <c r="F58" s="2419"/>
      <c r="G58" s="2410"/>
      <c r="H58" s="2411"/>
    </row>
    <row r="59" spans="1:9">
      <c r="A59" s="2404"/>
      <c r="B59" s="2413"/>
    </row>
    <row r="60" spans="1:9">
      <c r="A60" s="2404"/>
      <c r="B60" s="2409">
        <v>389</v>
      </c>
      <c r="C60" s="2313">
        <v>2341</v>
      </c>
      <c r="D60" s="2416"/>
      <c r="E60" s="2418"/>
      <c r="F60" s="2419"/>
      <c r="G60" s="2410"/>
      <c r="H60" s="2411"/>
      <c r="I60" s="2420"/>
    </row>
    <row r="61" spans="1:9">
      <c r="A61" s="2404"/>
      <c r="B61" s="2409">
        <v>390</v>
      </c>
      <c r="C61" s="2313">
        <v>95803</v>
      </c>
      <c r="D61" s="2416">
        <v>55</v>
      </c>
      <c r="E61" s="2416">
        <v>-10</v>
      </c>
      <c r="F61" s="2417">
        <v>2</v>
      </c>
      <c r="G61" s="2409" t="s">
        <v>4568</v>
      </c>
      <c r="H61" s="2411">
        <v>32.880000000000003</v>
      </c>
      <c r="I61" s="2403"/>
    </row>
    <row r="62" spans="1:9">
      <c r="A62" s="2404"/>
      <c r="B62" s="2409">
        <v>391</v>
      </c>
      <c r="C62" s="2313">
        <v>5053</v>
      </c>
      <c r="D62" s="2416">
        <v>22</v>
      </c>
      <c r="E62" s="2415"/>
      <c r="F62" s="2417">
        <v>4.55</v>
      </c>
      <c r="G62" s="2409" t="s">
        <v>4570</v>
      </c>
      <c r="H62" s="2411">
        <v>9.08</v>
      </c>
      <c r="I62" s="2403"/>
    </row>
    <row r="63" spans="1:9">
      <c r="A63" s="2404"/>
      <c r="B63" s="2409">
        <v>391.1</v>
      </c>
      <c r="C63" s="2313">
        <v>2917</v>
      </c>
      <c r="D63" s="2416">
        <v>22</v>
      </c>
      <c r="E63" s="2415"/>
      <c r="F63" s="2417">
        <v>4.55</v>
      </c>
      <c r="G63" s="2409" t="s">
        <v>4570</v>
      </c>
      <c r="H63" s="2411">
        <v>9.08</v>
      </c>
      <c r="I63" s="2403"/>
    </row>
    <row r="64" spans="1:9">
      <c r="A64" s="2404"/>
      <c r="B64" s="2409">
        <v>391.2</v>
      </c>
      <c r="C64" s="2313">
        <v>2280</v>
      </c>
      <c r="D64" s="2416">
        <v>5</v>
      </c>
      <c r="E64" s="2415"/>
      <c r="F64" s="2417">
        <v>20</v>
      </c>
      <c r="G64" s="2409" t="s">
        <v>4570</v>
      </c>
      <c r="H64" s="2411">
        <v>2.1800000000000002</v>
      </c>
      <c r="I64" s="2403"/>
    </row>
    <row r="65" spans="1:9">
      <c r="A65" s="2404"/>
      <c r="B65" s="2409">
        <v>392</v>
      </c>
      <c r="C65" s="2313">
        <v>56</v>
      </c>
      <c r="D65" s="2416"/>
      <c r="E65" s="2415"/>
      <c r="F65" s="2417"/>
      <c r="G65" s="2409"/>
      <c r="H65" s="2411"/>
      <c r="I65" s="2403"/>
    </row>
    <row r="66" spans="1:9">
      <c r="A66" s="2404"/>
      <c r="B66" s="2409">
        <v>393</v>
      </c>
      <c r="C66" s="2313">
        <v>2143</v>
      </c>
      <c r="D66" s="2416">
        <v>22</v>
      </c>
      <c r="E66" s="2415"/>
      <c r="F66" s="2417">
        <v>4.55</v>
      </c>
      <c r="G66" s="2409" t="s">
        <v>4570</v>
      </c>
      <c r="H66" s="2411">
        <v>8.89</v>
      </c>
      <c r="I66" s="2403"/>
    </row>
    <row r="67" spans="1:9">
      <c r="A67" s="2404"/>
      <c r="B67" s="2409">
        <v>394</v>
      </c>
      <c r="C67" s="2313">
        <v>4827</v>
      </c>
      <c r="D67" s="2416">
        <v>22</v>
      </c>
      <c r="E67" s="2415"/>
      <c r="F67" s="2417">
        <v>4.55</v>
      </c>
      <c r="G67" s="2409" t="s">
        <v>4570</v>
      </c>
      <c r="H67" s="2411"/>
      <c r="I67" s="2403"/>
    </row>
    <row r="68" spans="1:9">
      <c r="A68" s="2404"/>
      <c r="B68" s="2409">
        <v>394.1</v>
      </c>
      <c r="C68" s="2313">
        <v>6369</v>
      </c>
      <c r="D68" s="2416">
        <v>22</v>
      </c>
      <c r="E68" s="2415"/>
      <c r="F68" s="2417">
        <v>4.55</v>
      </c>
      <c r="G68" s="2409" t="s">
        <v>4570</v>
      </c>
      <c r="H68" s="2411">
        <v>10.32</v>
      </c>
      <c r="I68" s="2403"/>
    </row>
    <row r="69" spans="1:9">
      <c r="A69" s="2404"/>
      <c r="B69" s="2409">
        <v>394.2</v>
      </c>
      <c r="C69" s="2313">
        <v>48625</v>
      </c>
      <c r="D69" s="2416">
        <v>22</v>
      </c>
      <c r="E69" s="2415"/>
      <c r="F69" s="2417">
        <v>4.55</v>
      </c>
      <c r="G69" s="2409" t="s">
        <v>4570</v>
      </c>
      <c r="H69" s="2411"/>
      <c r="I69" s="2403"/>
    </row>
    <row r="70" spans="1:9">
      <c r="A70" s="2404"/>
      <c r="B70" s="2409">
        <v>395</v>
      </c>
      <c r="C70" s="2313">
        <v>24214</v>
      </c>
      <c r="D70" s="2416">
        <v>22</v>
      </c>
      <c r="E70" s="2415"/>
      <c r="F70" s="2417">
        <v>4.55</v>
      </c>
      <c r="G70" s="2409" t="s">
        <v>4570</v>
      </c>
      <c r="H70" s="2411">
        <v>7.5</v>
      </c>
      <c r="I70" s="2403"/>
    </row>
    <row r="71" spans="1:9">
      <c r="A71" s="2404"/>
      <c r="B71" s="2409">
        <v>395.1</v>
      </c>
      <c r="C71" s="2313">
        <v>44</v>
      </c>
      <c r="D71" s="2416">
        <v>22</v>
      </c>
      <c r="E71" s="2415"/>
      <c r="F71" s="2417">
        <v>4.55</v>
      </c>
      <c r="G71" s="2409" t="s">
        <v>4570</v>
      </c>
      <c r="H71" s="2411"/>
      <c r="I71" s="2403"/>
    </row>
    <row r="72" spans="1:9">
      <c r="A72" s="2404"/>
      <c r="B72" s="2409">
        <v>396</v>
      </c>
      <c r="C72" s="2313">
        <v>279</v>
      </c>
      <c r="D72" s="2416">
        <v>22</v>
      </c>
      <c r="E72" s="2415"/>
      <c r="F72" s="2417">
        <v>4.55</v>
      </c>
      <c r="G72" s="2409" t="s">
        <v>4570</v>
      </c>
      <c r="H72" s="2411"/>
      <c r="I72" s="2403"/>
    </row>
    <row r="73" spans="1:9">
      <c r="A73" s="2404"/>
      <c r="B73" s="2409">
        <v>397.2</v>
      </c>
      <c r="C73" s="2313">
        <v>50472</v>
      </c>
      <c r="D73" s="2416">
        <v>22</v>
      </c>
      <c r="E73" s="2415"/>
      <c r="F73" s="2417">
        <v>4.55</v>
      </c>
      <c r="G73" s="2409" t="s">
        <v>4570</v>
      </c>
      <c r="H73" s="2411">
        <v>1.84</v>
      </c>
      <c r="I73" s="2403"/>
    </row>
    <row r="74" spans="1:9">
      <c r="A74" s="2404"/>
      <c r="B74" s="2409">
        <v>397.3</v>
      </c>
      <c r="C74" s="2313">
        <v>8155</v>
      </c>
      <c r="D74" s="2416">
        <v>8</v>
      </c>
      <c r="E74" s="2415"/>
      <c r="F74" s="2417">
        <v>12.5</v>
      </c>
      <c r="G74" s="2409" t="s">
        <v>4570</v>
      </c>
      <c r="H74" s="2411">
        <v>10.71</v>
      </c>
      <c r="I74" s="2403"/>
    </row>
    <row r="75" spans="1:9">
      <c r="A75" s="2404"/>
      <c r="B75" s="2409">
        <v>397.4</v>
      </c>
      <c r="C75" s="2313">
        <v>32</v>
      </c>
      <c r="D75" s="2416">
        <v>22</v>
      </c>
      <c r="E75" s="2415"/>
      <c r="F75" s="2417">
        <v>4.55</v>
      </c>
      <c r="G75" s="2409" t="s">
        <v>4570</v>
      </c>
      <c r="H75" s="2411"/>
      <c r="I75" s="2403"/>
    </row>
    <row r="76" spans="1:9">
      <c r="A76" s="2404"/>
      <c r="B76" s="2409">
        <v>397.5</v>
      </c>
      <c r="C76" s="2313">
        <v>6682</v>
      </c>
      <c r="D76" s="2416">
        <v>22</v>
      </c>
      <c r="E76" s="2415"/>
      <c r="F76" s="2417">
        <v>4.55</v>
      </c>
      <c r="G76" s="2409" t="s">
        <v>4570</v>
      </c>
      <c r="H76" s="2411"/>
      <c r="I76" s="2403"/>
    </row>
    <row r="77" spans="1:9">
      <c r="A77" s="2404"/>
      <c r="B77" s="2409">
        <v>397.6</v>
      </c>
      <c r="C77" s="2313">
        <v>8859</v>
      </c>
      <c r="D77" s="2416">
        <v>22</v>
      </c>
      <c r="E77" s="2415"/>
      <c r="F77" s="2417">
        <v>4.55</v>
      </c>
      <c r="G77" s="2409" t="s">
        <v>4570</v>
      </c>
      <c r="H77" s="2411"/>
      <c r="I77" s="2403"/>
    </row>
    <row r="78" spans="1:9">
      <c r="A78" s="2404"/>
      <c r="B78" s="2409">
        <v>398</v>
      </c>
      <c r="C78" s="2313">
        <v>9022</v>
      </c>
      <c r="D78" s="2416">
        <v>22</v>
      </c>
      <c r="E78" s="2415"/>
      <c r="F78" s="2417">
        <v>4.55</v>
      </c>
      <c r="G78" s="2409" t="s">
        <v>4570</v>
      </c>
      <c r="H78" s="2411">
        <v>17.13</v>
      </c>
      <c r="I78" s="2403"/>
    </row>
    <row r="79" spans="1:9">
      <c r="A79" s="2404"/>
      <c r="B79" s="2409">
        <v>398.1</v>
      </c>
      <c r="C79" s="2313">
        <v>468</v>
      </c>
      <c r="D79" s="2416">
        <v>22</v>
      </c>
      <c r="E79" s="2415"/>
      <c r="F79" s="2417">
        <v>4.55</v>
      </c>
      <c r="G79" s="2409" t="s">
        <v>4570</v>
      </c>
      <c r="H79" s="2411"/>
      <c r="I79" s="2403"/>
    </row>
    <row r="80" spans="1:9">
      <c r="A80" s="2404"/>
      <c r="B80" s="2409">
        <v>398.55</v>
      </c>
      <c r="C80" s="2313">
        <v>487</v>
      </c>
      <c r="D80" s="2416">
        <v>22</v>
      </c>
      <c r="E80" s="2415"/>
      <c r="F80" s="2417">
        <v>4.55</v>
      </c>
      <c r="G80" s="2409" t="s">
        <v>4570</v>
      </c>
      <c r="H80" s="2411"/>
      <c r="I80" s="2403"/>
    </row>
    <row r="81" spans="1:9">
      <c r="A81" s="2404"/>
      <c r="B81" s="2409">
        <v>398.56</v>
      </c>
      <c r="C81" s="2313">
        <v>39949</v>
      </c>
      <c r="D81" s="2416">
        <v>22</v>
      </c>
      <c r="E81" s="2415"/>
      <c r="F81" s="2417">
        <v>4.55</v>
      </c>
      <c r="G81" s="2409" t="s">
        <v>4570</v>
      </c>
      <c r="H81" s="2411"/>
      <c r="I81" s="2403"/>
    </row>
    <row r="82" spans="1:9">
      <c r="A82" s="2414" t="s">
        <v>1255</v>
      </c>
      <c r="B82" s="2409"/>
      <c r="C82" s="2313">
        <v>319077</v>
      </c>
      <c r="D82" s="2410"/>
      <c r="E82" s="2415"/>
      <c r="F82" s="2419"/>
      <c r="G82" s="2410"/>
      <c r="H82" s="2411"/>
      <c r="I82" s="2403"/>
    </row>
    <row r="83" spans="1:9">
      <c r="A83" s="2414"/>
      <c r="B83" s="2409"/>
      <c r="C83" s="2313"/>
      <c r="D83" s="2410"/>
      <c r="E83" s="2415"/>
      <c r="F83" s="2419"/>
      <c r="G83" s="2410"/>
      <c r="H83" s="2411"/>
      <c r="I83" s="2403"/>
    </row>
    <row r="84" spans="1:9">
      <c r="A84" s="2414"/>
      <c r="B84" s="2409" t="s">
        <v>6130</v>
      </c>
      <c r="C84" s="2313"/>
      <c r="D84" s="2410"/>
      <c r="E84" s="2415"/>
      <c r="F84" s="2419"/>
      <c r="G84" s="2410"/>
      <c r="H84" s="2411"/>
      <c r="I84" s="2403"/>
    </row>
    <row r="85" spans="1:9">
      <c r="A85" s="2404"/>
      <c r="B85" s="2409">
        <v>399.1</v>
      </c>
      <c r="C85" s="2313">
        <v>779</v>
      </c>
      <c r="D85" s="2313"/>
      <c r="E85" s="2421"/>
      <c r="F85" s="2421"/>
      <c r="G85" s="2313"/>
      <c r="H85" s="2411"/>
      <c r="I85" s="2403"/>
    </row>
    <row r="86" spans="1:9">
      <c r="A86" s="2414" t="s">
        <v>2497</v>
      </c>
      <c r="B86" s="2422"/>
      <c r="C86" s="2313">
        <v>8064118</v>
      </c>
      <c r="D86" s="2410"/>
      <c r="E86" s="2421"/>
      <c r="F86" s="2421"/>
      <c r="G86" s="2410"/>
      <c r="H86" s="2411"/>
      <c r="I86" s="2403"/>
    </row>
    <row r="87" spans="1:9">
      <c r="A87" s="2404"/>
      <c r="B87" s="2409"/>
      <c r="C87" s="2313"/>
      <c r="D87" s="2410"/>
      <c r="E87" s="2421"/>
      <c r="F87" s="2421"/>
      <c r="G87" s="2410"/>
      <c r="H87" s="2411"/>
      <c r="I87" s="2403"/>
    </row>
    <row r="88" spans="1:9">
      <c r="A88" s="2404"/>
      <c r="B88" s="2409"/>
      <c r="C88" s="2313"/>
      <c r="D88" s="2410"/>
      <c r="E88" s="2421"/>
      <c r="F88" s="2421"/>
      <c r="G88" s="2410"/>
      <c r="H88" s="2411"/>
      <c r="I88" s="2403"/>
    </row>
    <row r="89" spans="1:9">
      <c r="A89" s="2404"/>
      <c r="B89" s="2409"/>
      <c r="C89" s="2313"/>
      <c r="D89" s="2410"/>
      <c r="E89" s="2421"/>
      <c r="F89" s="2421"/>
      <c r="G89" s="2410"/>
      <c r="H89" s="2411"/>
      <c r="I89" s="2403"/>
    </row>
    <row r="90" spans="1:9">
      <c r="A90" s="2404"/>
      <c r="B90" s="2409"/>
      <c r="C90" s="2313"/>
      <c r="D90" s="2410"/>
      <c r="E90" s="2421"/>
      <c r="F90" s="2421"/>
      <c r="G90" s="2410"/>
      <c r="H90" s="2411"/>
      <c r="I90" s="2403"/>
    </row>
    <row r="91" spans="1:9">
      <c r="A91" s="2404"/>
      <c r="B91" s="2409"/>
      <c r="C91" s="2313"/>
      <c r="D91" s="2410"/>
      <c r="E91" s="2421"/>
      <c r="F91" s="2421"/>
      <c r="G91" s="2410"/>
      <c r="H91" s="2411"/>
      <c r="I91" s="2403"/>
    </row>
    <row r="92" spans="1:9">
      <c r="A92" s="2404"/>
      <c r="B92" s="2409"/>
      <c r="C92" s="2313"/>
      <c r="D92" s="2410"/>
      <c r="E92" s="2421"/>
      <c r="F92" s="2421"/>
      <c r="G92" s="2410"/>
      <c r="H92" s="2411"/>
      <c r="I92" s="2403"/>
    </row>
    <row r="93" spans="1:9" ht="15.75" thickBot="1">
      <c r="A93" s="2423"/>
      <c r="B93" s="2424"/>
      <c r="C93" s="2425"/>
      <c r="D93" s="2425"/>
      <c r="E93" s="2426"/>
      <c r="F93" s="2426"/>
      <c r="G93" s="2425"/>
      <c r="H93" s="2427"/>
      <c r="I93" s="2403"/>
    </row>
    <row r="94" spans="1:9">
      <c r="A94" s="2296" t="s">
        <v>6128</v>
      </c>
      <c r="B94" s="2296"/>
      <c r="C94" s="2297"/>
      <c r="D94" s="2298"/>
      <c r="E94" s="2298"/>
      <c r="F94" s="2298"/>
      <c r="G94" s="2298"/>
      <c r="H94" s="2299" t="s">
        <v>5933</v>
      </c>
      <c r="I94" s="2330"/>
    </row>
    <row r="95" spans="1:9">
      <c r="A95" s="2296" t="s">
        <v>5934</v>
      </c>
      <c r="B95" s="2296"/>
      <c r="C95" s="2297"/>
      <c r="D95" s="2298"/>
      <c r="E95" s="2298"/>
      <c r="F95" s="2330"/>
      <c r="G95" s="2298"/>
      <c r="H95" s="2299"/>
      <c r="I95" s="2330"/>
    </row>
  </sheetData>
  <mergeCells count="3">
    <mergeCell ref="G1:H1"/>
    <mergeCell ref="G2:H2"/>
    <mergeCell ref="G3:H3"/>
  </mergeCells>
  <pageMargins left="0.7" right="0.7" top="0.75" bottom="0.75" header="0.3" footer="0.3"/>
  <pageSetup scale="4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8"/>
  <dimension ref="A1:I189"/>
  <sheetViews>
    <sheetView defaultGridColor="0" view="pageBreakPreview" colorId="22" zoomScale="60" zoomScaleNormal="80" workbookViewId="0">
      <selection activeCell="G131" sqref="G131"/>
    </sheetView>
  </sheetViews>
  <sheetFormatPr defaultColWidth="9.6640625" defaultRowHeight="15"/>
  <cols>
    <col min="1" max="1" width="4.6640625" customWidth="1"/>
    <col min="2" max="2" width="48" customWidth="1"/>
    <col min="3" max="3" width="21.6640625" customWidth="1"/>
    <col min="4" max="4" width="17.5546875" customWidth="1"/>
    <col min="5" max="5" width="18.33203125" customWidth="1"/>
    <col min="6" max="6" width="13.5546875" bestFit="1" customWidth="1"/>
    <col min="7" max="7" width="13.77734375" customWidth="1"/>
    <col min="8" max="9" width="11" bestFit="1" customWidth="1"/>
  </cols>
  <sheetData>
    <row r="1" spans="1:5">
      <c r="A1" s="29" t="s">
        <v>5587</v>
      </c>
      <c r="B1" s="980"/>
      <c r="C1" s="982" t="s">
        <v>1433</v>
      </c>
      <c r="D1" s="1970" t="s">
        <v>1917</v>
      </c>
      <c r="E1" s="1061" t="s">
        <v>1918</v>
      </c>
    </row>
    <row r="2" spans="1:5">
      <c r="A2" s="71" t="str">
        <f>'Data Sheet'!$C$25</f>
        <v xml:space="preserve"> Niagara Mohawk Power Corporation </v>
      </c>
      <c r="B2" s="977"/>
      <c r="C2" s="97" t="s">
        <v>5784</v>
      </c>
      <c r="D2" s="1003" t="s">
        <v>1919</v>
      </c>
      <c r="E2" s="1081"/>
    </row>
    <row r="3" spans="1:5" ht="15" customHeight="1">
      <c r="A3" s="1033"/>
      <c r="B3" s="977"/>
      <c r="C3" s="104" t="s">
        <v>5672</v>
      </c>
      <c r="D3" s="976" t="str">
        <f>'Data Sheet'!$C$40</f>
        <v>June 1, 2015</v>
      </c>
      <c r="E3" s="1063" t="str">
        <f>'Data Sheet'!$C$38</f>
        <v>December 31, 2014</v>
      </c>
    </row>
    <row r="4" spans="1:5" ht="15" customHeight="1">
      <c r="A4" s="637" t="s">
        <v>2055</v>
      </c>
      <c r="B4" s="638"/>
      <c r="C4" s="994"/>
      <c r="D4" s="994"/>
      <c r="E4" s="995"/>
    </row>
    <row r="5" spans="1:5" ht="15.75">
      <c r="A5" s="67"/>
      <c r="B5" s="17"/>
      <c r="C5" s="978"/>
      <c r="D5" s="978"/>
      <c r="E5" s="1032"/>
    </row>
    <row r="6" spans="1:5">
      <c r="A6" s="71" t="s">
        <v>2056</v>
      </c>
      <c r="B6" s="17"/>
      <c r="C6" s="977" t="s">
        <v>2057</v>
      </c>
      <c r="D6" s="978"/>
      <c r="E6" s="1032"/>
    </row>
    <row r="7" spans="1:5">
      <c r="A7" s="1033" t="s">
        <v>2058</v>
      </c>
      <c r="B7" s="977"/>
      <c r="C7" s="977" t="s">
        <v>2059</v>
      </c>
      <c r="D7" s="977"/>
      <c r="E7" s="1034"/>
    </row>
    <row r="8" spans="1:5">
      <c r="A8" s="1033" t="s">
        <v>2060</v>
      </c>
      <c r="B8" s="977"/>
      <c r="C8" s="977" t="s">
        <v>2061</v>
      </c>
      <c r="D8" s="977"/>
      <c r="E8" s="1034"/>
    </row>
    <row r="9" spans="1:5">
      <c r="A9" s="1033" t="s">
        <v>3684</v>
      </c>
      <c r="B9" s="977"/>
      <c r="C9" s="977" t="s">
        <v>3685</v>
      </c>
      <c r="D9" s="977"/>
      <c r="E9" s="1034"/>
    </row>
    <row r="10" spans="1:5">
      <c r="A10" s="1033" t="s">
        <v>3686</v>
      </c>
      <c r="B10" s="977"/>
      <c r="C10" s="977" t="s">
        <v>3687</v>
      </c>
      <c r="D10" s="977"/>
      <c r="E10" s="1034"/>
    </row>
    <row r="11" spans="1:5">
      <c r="A11" s="1033" t="s">
        <v>3688</v>
      </c>
      <c r="B11" s="977"/>
      <c r="C11" s="977" t="s">
        <v>3689</v>
      </c>
      <c r="D11" s="977"/>
      <c r="E11" s="1034"/>
    </row>
    <row r="12" spans="1:5">
      <c r="A12" s="1033" t="s">
        <v>3690</v>
      </c>
      <c r="B12" s="977"/>
      <c r="C12" s="977" t="s">
        <v>3691</v>
      </c>
      <c r="D12" s="977"/>
      <c r="E12" s="1034"/>
    </row>
    <row r="13" spans="1:5">
      <c r="A13" s="1033" t="s">
        <v>3692</v>
      </c>
      <c r="B13" s="977"/>
      <c r="C13" s="977" t="s">
        <v>3693</v>
      </c>
      <c r="D13" s="977"/>
      <c r="E13" s="1034"/>
    </row>
    <row r="14" spans="1:5">
      <c r="A14" s="1033" t="s">
        <v>3694</v>
      </c>
      <c r="B14" s="977"/>
      <c r="C14" s="977" t="s">
        <v>3695</v>
      </c>
      <c r="D14" s="977"/>
      <c r="E14" s="1034"/>
    </row>
    <row r="15" spans="1:5">
      <c r="A15" s="1033" t="s">
        <v>3696</v>
      </c>
      <c r="B15" s="977"/>
      <c r="C15" s="977" t="s">
        <v>3697</v>
      </c>
      <c r="D15" s="977"/>
      <c r="E15" s="1034"/>
    </row>
    <row r="16" spans="1:5">
      <c r="A16" s="1033" t="s">
        <v>3698</v>
      </c>
      <c r="B16" s="977"/>
      <c r="C16" s="977" t="s">
        <v>3699</v>
      </c>
      <c r="D16" s="977"/>
      <c r="E16" s="1034"/>
    </row>
    <row r="17" spans="1:5">
      <c r="A17" s="1033" t="s">
        <v>3700</v>
      </c>
      <c r="B17" s="977"/>
      <c r="C17" s="977" t="s">
        <v>3701</v>
      </c>
      <c r="D17" s="977"/>
      <c r="E17" s="1034"/>
    </row>
    <row r="18" spans="1:5">
      <c r="A18" s="1033" t="s">
        <v>3702</v>
      </c>
      <c r="B18" s="977"/>
      <c r="C18" s="977" t="s">
        <v>3703</v>
      </c>
      <c r="D18" s="977"/>
      <c r="E18" s="1034"/>
    </row>
    <row r="19" spans="1:5">
      <c r="A19" s="1033" t="s">
        <v>3704</v>
      </c>
      <c r="B19" s="977"/>
      <c r="C19" s="977" t="s">
        <v>3705</v>
      </c>
      <c r="D19" s="977"/>
      <c r="E19" s="1034"/>
    </row>
    <row r="20" spans="1:5">
      <c r="A20" s="1033" t="s">
        <v>3706</v>
      </c>
      <c r="B20" s="977"/>
      <c r="C20" s="977" t="s">
        <v>3707</v>
      </c>
      <c r="D20" s="977"/>
      <c r="E20" s="1034"/>
    </row>
    <row r="21" spans="1:5">
      <c r="A21" s="1033"/>
      <c r="B21" s="977"/>
      <c r="C21" s="977"/>
      <c r="D21" s="977"/>
      <c r="E21" s="1034"/>
    </row>
    <row r="22" spans="1:5">
      <c r="A22" s="996" t="s">
        <v>1843</v>
      </c>
      <c r="B22" s="1060" t="s">
        <v>1898</v>
      </c>
      <c r="C22" s="1060"/>
      <c r="D22" s="1060"/>
      <c r="E22" s="1062" t="s">
        <v>1953</v>
      </c>
    </row>
    <row r="23" spans="1:5">
      <c r="A23" s="1007" t="s">
        <v>1846</v>
      </c>
      <c r="B23" s="1054" t="s">
        <v>3230</v>
      </c>
      <c r="C23" s="1054"/>
      <c r="D23" s="1054"/>
      <c r="E23" s="1063" t="s">
        <v>3231</v>
      </c>
    </row>
    <row r="24" spans="1:5">
      <c r="A24" s="1002">
        <v>1</v>
      </c>
      <c r="B24" s="1017" t="s">
        <v>3708</v>
      </c>
      <c r="C24" s="977"/>
      <c r="D24" s="977"/>
      <c r="E24" s="1051"/>
    </row>
    <row r="25" spans="1:5">
      <c r="A25" s="1002">
        <v>2</v>
      </c>
      <c r="B25" s="977"/>
      <c r="C25" s="977"/>
      <c r="D25" s="977"/>
      <c r="E25" s="1064"/>
    </row>
    <row r="26" spans="1:5">
      <c r="A26" s="1002">
        <v>3</v>
      </c>
      <c r="B26" s="977"/>
      <c r="C26" s="977"/>
      <c r="D26" s="977"/>
      <c r="E26" s="1064"/>
    </row>
    <row r="27" spans="1:5">
      <c r="A27" s="1002">
        <v>4</v>
      </c>
      <c r="B27" s="977"/>
      <c r="C27" s="977"/>
      <c r="D27" s="977"/>
      <c r="E27" s="1064"/>
    </row>
    <row r="28" spans="1:5">
      <c r="A28" s="1002">
        <v>5</v>
      </c>
      <c r="B28" s="977"/>
      <c r="C28" s="977"/>
      <c r="D28" s="977"/>
      <c r="E28" s="1064"/>
    </row>
    <row r="29" spans="1:5">
      <c r="A29" s="1002">
        <v>6</v>
      </c>
      <c r="B29" s="977"/>
      <c r="C29" s="977"/>
      <c r="D29" s="977"/>
      <c r="E29" s="1064"/>
    </row>
    <row r="30" spans="1:5">
      <c r="A30" s="1002">
        <v>7</v>
      </c>
      <c r="B30" s="977"/>
      <c r="C30" s="977"/>
      <c r="D30" s="977"/>
      <c r="E30" s="1064"/>
    </row>
    <row r="31" spans="1:5">
      <c r="A31" s="1002">
        <v>8</v>
      </c>
      <c r="B31" s="977"/>
      <c r="C31" s="977"/>
      <c r="D31" s="977"/>
      <c r="E31" s="1064"/>
    </row>
    <row r="32" spans="1:5">
      <c r="A32" s="1002">
        <v>9</v>
      </c>
      <c r="B32" s="977"/>
      <c r="C32" s="977"/>
      <c r="D32" s="977"/>
      <c r="E32" s="1064"/>
    </row>
    <row r="33" spans="1:5" ht="15.75" thickBot="1">
      <c r="A33" s="1002">
        <v>10</v>
      </c>
      <c r="B33" s="977"/>
      <c r="C33" s="1018" t="s">
        <v>2497</v>
      </c>
      <c r="D33" s="977"/>
      <c r="E33" s="1065">
        <f>SUM(E25:E32)</f>
        <v>0</v>
      </c>
    </row>
    <row r="34" spans="1:5" ht="15.75" thickTop="1">
      <c r="A34" s="1002">
        <v>11</v>
      </c>
      <c r="B34" s="1017" t="s">
        <v>3709</v>
      </c>
      <c r="C34" s="977"/>
      <c r="D34" s="977"/>
      <c r="E34" s="1051"/>
    </row>
    <row r="35" spans="1:5">
      <c r="A35" s="1002">
        <v>12</v>
      </c>
      <c r="B35" s="977" t="s">
        <v>5570</v>
      </c>
      <c r="C35" s="977"/>
      <c r="D35" s="977"/>
      <c r="E35" s="1066">
        <v>177700</v>
      </c>
    </row>
    <row r="36" spans="1:5">
      <c r="A36" s="1002">
        <v>13</v>
      </c>
      <c r="B36" s="17" t="s">
        <v>6001</v>
      </c>
      <c r="C36" s="977"/>
      <c r="D36" s="977"/>
      <c r="E36" s="1064">
        <v>1110000</v>
      </c>
    </row>
    <row r="37" spans="1:5">
      <c r="A37" s="1002">
        <v>14</v>
      </c>
      <c r="B37" s="17" t="s">
        <v>6000</v>
      </c>
      <c r="C37" s="977"/>
      <c r="D37" s="977"/>
      <c r="E37" s="1064">
        <v>275000</v>
      </c>
    </row>
    <row r="38" spans="1:5">
      <c r="A38" s="1002">
        <v>15</v>
      </c>
      <c r="B38" s="1587" t="s">
        <v>6002</v>
      </c>
      <c r="C38" s="977"/>
      <c r="D38" s="977"/>
      <c r="E38" s="1064">
        <v>1868329</v>
      </c>
    </row>
    <row r="39" spans="1:5">
      <c r="A39" s="1002">
        <v>16</v>
      </c>
      <c r="C39" s="977"/>
      <c r="D39" s="977"/>
      <c r="E39" s="1064"/>
    </row>
    <row r="40" spans="1:5">
      <c r="A40" s="1002">
        <v>17</v>
      </c>
      <c r="B40" s="977"/>
      <c r="C40" s="977"/>
      <c r="D40" s="977"/>
      <c r="E40" s="1064"/>
    </row>
    <row r="41" spans="1:5">
      <c r="A41" s="1002">
        <v>18</v>
      </c>
      <c r="B41" s="1587"/>
      <c r="C41" s="977"/>
      <c r="D41" s="977"/>
      <c r="E41" s="1064"/>
    </row>
    <row r="42" spans="1:5">
      <c r="A42" s="1002">
        <v>19</v>
      </c>
      <c r="B42" s="977"/>
      <c r="C42" s="977"/>
      <c r="D42" s="977"/>
      <c r="E42" s="1064"/>
    </row>
    <row r="43" spans="1:5">
      <c r="A43" s="1002">
        <v>20</v>
      </c>
      <c r="B43" s="977"/>
      <c r="C43" s="977"/>
      <c r="D43" s="977"/>
      <c r="E43" s="1064"/>
    </row>
    <row r="44" spans="1:5">
      <c r="A44" s="1002">
        <v>21</v>
      </c>
      <c r="B44" s="977"/>
      <c r="C44" s="977"/>
      <c r="D44" s="977"/>
      <c r="E44" s="1064"/>
    </row>
    <row r="45" spans="1:5">
      <c r="A45" s="1002">
        <v>22</v>
      </c>
      <c r="B45" s="977"/>
      <c r="C45" s="977"/>
      <c r="D45" s="977"/>
      <c r="E45" s="1064"/>
    </row>
    <row r="46" spans="1:5">
      <c r="A46" s="1002">
        <v>23</v>
      </c>
      <c r="B46" s="977"/>
      <c r="C46" s="977"/>
      <c r="D46" s="977"/>
      <c r="E46" s="1064"/>
    </row>
    <row r="47" spans="1:5">
      <c r="A47" s="1002">
        <v>24</v>
      </c>
      <c r="B47" s="977"/>
      <c r="C47" s="977"/>
      <c r="D47" s="977"/>
      <c r="E47" s="1064"/>
    </row>
    <row r="48" spans="1:5">
      <c r="A48" s="1002">
        <v>25</v>
      </c>
      <c r="B48" s="977"/>
      <c r="C48" s="977"/>
      <c r="D48" s="977"/>
      <c r="E48" s="1064"/>
    </row>
    <row r="49" spans="1:9">
      <c r="A49" s="1002">
        <v>26</v>
      </c>
      <c r="B49" s="977"/>
      <c r="C49" s="977"/>
      <c r="D49" s="977"/>
      <c r="E49" s="1064"/>
    </row>
    <row r="50" spans="1:9">
      <c r="A50" s="1002">
        <v>27</v>
      </c>
      <c r="B50" s="977"/>
      <c r="C50" s="977"/>
      <c r="D50" s="977"/>
      <c r="E50" s="1064"/>
    </row>
    <row r="51" spans="1:9">
      <c r="A51" s="1002">
        <v>28</v>
      </c>
      <c r="B51" s="977"/>
      <c r="C51" s="977"/>
      <c r="D51" s="977"/>
      <c r="E51" s="1064"/>
    </row>
    <row r="52" spans="1:9">
      <c r="A52" s="1002">
        <v>29</v>
      </c>
      <c r="B52" s="977"/>
      <c r="C52" s="977"/>
      <c r="D52" s="977"/>
      <c r="E52" s="1064"/>
    </row>
    <row r="53" spans="1:9">
      <c r="A53" s="1002">
        <v>30</v>
      </c>
      <c r="B53" s="977"/>
      <c r="C53" s="977"/>
      <c r="D53" s="977"/>
      <c r="E53" s="1064"/>
    </row>
    <row r="54" spans="1:9">
      <c r="A54" s="1002">
        <v>31</v>
      </c>
      <c r="B54" s="977"/>
      <c r="C54" s="977"/>
      <c r="D54" s="977"/>
      <c r="E54" s="1064"/>
    </row>
    <row r="55" spans="1:9">
      <c r="A55" s="1002">
        <v>32</v>
      </c>
      <c r="B55" s="977"/>
      <c r="C55" s="977"/>
      <c r="D55" s="977"/>
      <c r="E55" s="1064"/>
    </row>
    <row r="56" spans="1:9">
      <c r="A56" s="1002">
        <v>33</v>
      </c>
      <c r="B56" s="977"/>
      <c r="C56" s="977"/>
      <c r="D56" s="977"/>
      <c r="E56" s="1064"/>
    </row>
    <row r="57" spans="1:9">
      <c r="A57" s="1002">
        <v>34</v>
      </c>
      <c r="B57" s="977"/>
      <c r="C57" s="977"/>
      <c r="D57" s="977"/>
      <c r="E57" s="1064"/>
    </row>
    <row r="58" spans="1:9">
      <c r="A58" s="1002">
        <v>35</v>
      </c>
      <c r="B58" s="977"/>
      <c r="C58" s="977"/>
      <c r="D58" s="977"/>
      <c r="E58" s="1064"/>
    </row>
    <row r="59" spans="1:9">
      <c r="A59" s="1002">
        <v>36</v>
      </c>
      <c r="B59" s="977"/>
      <c r="C59" s="977"/>
      <c r="D59" s="977"/>
      <c r="E59" s="1064"/>
    </row>
    <row r="60" spans="1:9">
      <c r="A60" s="1002">
        <v>37</v>
      </c>
      <c r="B60" s="977"/>
      <c r="C60" s="977"/>
      <c r="D60" s="977"/>
      <c r="E60" s="1064"/>
    </row>
    <row r="61" spans="1:9">
      <c r="A61" s="1002">
        <v>38</v>
      </c>
      <c r="B61" s="977"/>
      <c r="C61" s="977"/>
      <c r="D61" s="977"/>
      <c r="E61" s="1064"/>
    </row>
    <row r="62" spans="1:9">
      <c r="A62" s="1002">
        <v>39</v>
      </c>
      <c r="B62" s="977"/>
      <c r="C62" s="977"/>
      <c r="D62" s="977"/>
      <c r="E62" s="1064"/>
    </row>
    <row r="63" spans="1:9">
      <c r="A63" s="1002">
        <v>40</v>
      </c>
      <c r="B63" s="977"/>
      <c r="C63" s="977"/>
      <c r="D63" s="977"/>
      <c r="E63" s="1064"/>
    </row>
    <row r="64" spans="1:9" ht="15.75" thickBot="1">
      <c r="A64" s="1035">
        <v>41</v>
      </c>
      <c r="B64" s="1023"/>
      <c r="C64" s="1067" t="s">
        <v>2497</v>
      </c>
      <c r="D64" s="1023"/>
      <c r="E64" s="1068">
        <f>SUM(E35:E63)</f>
        <v>3431029</v>
      </c>
      <c r="F64" s="9"/>
      <c r="H64" s="1586"/>
      <c r="I64" s="2153"/>
    </row>
    <row r="65" spans="1:5">
      <c r="A65" s="977" t="s">
        <v>3710</v>
      </c>
      <c r="B65" s="977"/>
      <c r="C65" s="977"/>
      <c r="D65" s="977"/>
      <c r="E65" s="1028"/>
    </row>
    <row r="66" spans="1:5">
      <c r="A66" s="978" t="s">
        <v>3711</v>
      </c>
      <c r="B66" s="978"/>
      <c r="C66" s="978"/>
      <c r="D66" s="978"/>
      <c r="E66" s="978"/>
    </row>
    <row r="68" spans="1:5" ht="18">
      <c r="A68" s="449" t="s">
        <v>466</v>
      </c>
      <c r="B68" s="978"/>
      <c r="C68" s="978"/>
      <c r="D68" s="978"/>
      <c r="E68" s="978"/>
    </row>
    <row r="70" spans="1:5" ht="16.5" thickBot="1">
      <c r="A70" s="1040" t="str">
        <f>'Data Sheet'!$C$25</f>
        <v xml:space="preserve"> Niagara Mohawk Power Corporation </v>
      </c>
      <c r="B70" s="977"/>
      <c r="C70" s="977"/>
      <c r="D70" s="1111" t="str">
        <f>'Data Sheet'!$C$40</f>
        <v>June 1, 2015</v>
      </c>
      <c r="E70" s="1067" t="str">
        <f>'Data Sheet'!$C$38</f>
        <v>December 31, 2014</v>
      </c>
    </row>
    <row r="71" spans="1:5">
      <c r="A71" s="979"/>
      <c r="B71" s="980"/>
      <c r="C71" s="980"/>
      <c r="D71" s="980"/>
      <c r="E71" s="1030"/>
    </row>
    <row r="72" spans="1:5" ht="15.75">
      <c r="A72" s="67" t="s">
        <v>2055</v>
      </c>
      <c r="B72" s="70"/>
      <c r="C72" s="978"/>
      <c r="D72" s="978"/>
      <c r="E72" s="1032"/>
    </row>
    <row r="73" spans="1:5">
      <c r="A73" s="1033"/>
      <c r="B73" s="977"/>
      <c r="C73" s="977"/>
      <c r="D73" s="977"/>
      <c r="E73" s="1034"/>
    </row>
    <row r="74" spans="1:5">
      <c r="A74" s="996" t="s">
        <v>1843</v>
      </c>
      <c r="B74" s="1060" t="s">
        <v>1898</v>
      </c>
      <c r="C74" s="1060"/>
      <c r="D74" s="1060"/>
      <c r="E74" s="1062" t="s">
        <v>1953</v>
      </c>
    </row>
    <row r="75" spans="1:5">
      <c r="A75" s="1007" t="s">
        <v>1846</v>
      </c>
      <c r="B75" s="1054" t="s">
        <v>3230</v>
      </c>
      <c r="C75" s="1054"/>
      <c r="D75" s="1054"/>
      <c r="E75" s="1063" t="s">
        <v>3231</v>
      </c>
    </row>
    <row r="76" spans="1:5">
      <c r="A76" s="1002">
        <v>1</v>
      </c>
      <c r="B76" s="1017" t="s">
        <v>3712</v>
      </c>
      <c r="C76" s="977"/>
      <c r="D76" s="977"/>
      <c r="E76" s="1051"/>
    </row>
    <row r="77" spans="1:5">
      <c r="A77" s="1002">
        <v>2</v>
      </c>
      <c r="B77" t="s">
        <v>4278</v>
      </c>
      <c r="C77" s="2109"/>
      <c r="D77" s="2109"/>
      <c r="E77" s="2159">
        <v>3288542</v>
      </c>
    </row>
    <row r="78" spans="1:5">
      <c r="A78" s="1002">
        <v>3</v>
      </c>
      <c r="B78" s="977"/>
      <c r="C78" s="977"/>
      <c r="D78" s="977"/>
      <c r="E78" s="1064"/>
    </row>
    <row r="79" spans="1:5">
      <c r="A79" s="1002">
        <v>4</v>
      </c>
      <c r="B79" s="977"/>
      <c r="C79" s="977"/>
      <c r="D79" s="977"/>
      <c r="E79" s="1064"/>
    </row>
    <row r="80" spans="1:5">
      <c r="A80" s="1002">
        <v>5</v>
      </c>
      <c r="B80" s="977"/>
      <c r="C80" s="977"/>
      <c r="D80" s="977"/>
      <c r="E80" s="1064"/>
    </row>
    <row r="81" spans="1:5">
      <c r="A81" s="1002">
        <v>6</v>
      </c>
      <c r="B81" s="977"/>
      <c r="C81" s="977"/>
      <c r="D81" s="977"/>
      <c r="E81" s="1064"/>
    </row>
    <row r="82" spans="1:5" ht="15.75" thickBot="1">
      <c r="A82" s="1002">
        <v>7</v>
      </c>
      <c r="B82" s="977"/>
      <c r="C82" s="1018" t="s">
        <v>2497</v>
      </c>
      <c r="D82" s="977"/>
      <c r="E82" s="1065">
        <f>SUM(E77:E81)</f>
        <v>3288542</v>
      </c>
    </row>
    <row r="83" spans="1:5" ht="15.75" thickTop="1">
      <c r="A83" s="1002">
        <v>8</v>
      </c>
      <c r="B83" s="1017" t="s">
        <v>3713</v>
      </c>
      <c r="C83" s="977"/>
      <c r="D83" s="977"/>
      <c r="E83" s="1051"/>
    </row>
    <row r="84" spans="1:5">
      <c r="A84" s="1002">
        <v>9</v>
      </c>
      <c r="B84" s="17" t="s">
        <v>6003</v>
      </c>
      <c r="C84" s="977"/>
      <c r="D84" s="977"/>
      <c r="E84" s="1064">
        <v>33000</v>
      </c>
    </row>
    <row r="85" spans="1:5">
      <c r="A85" s="1002">
        <v>10</v>
      </c>
      <c r="B85" s="9" t="s">
        <v>6005</v>
      </c>
      <c r="C85" s="977"/>
      <c r="D85" s="977"/>
      <c r="E85" s="1064">
        <v>7500</v>
      </c>
    </row>
    <row r="86" spans="1:5">
      <c r="A86" s="1002">
        <v>11</v>
      </c>
      <c r="B86" s="17" t="s">
        <v>6004</v>
      </c>
      <c r="C86" s="977"/>
      <c r="D86" s="977"/>
      <c r="E86" s="1064">
        <v>3500</v>
      </c>
    </row>
    <row r="87" spans="1:5">
      <c r="A87" s="1002">
        <v>12</v>
      </c>
      <c r="B87" s="977"/>
      <c r="C87" s="977"/>
      <c r="D87" s="977"/>
      <c r="E87" s="1064"/>
    </row>
    <row r="88" spans="1:5">
      <c r="A88" s="1002">
        <v>13</v>
      </c>
      <c r="B88" s="977"/>
      <c r="C88" s="977"/>
      <c r="D88" s="977"/>
      <c r="E88" s="1064"/>
    </row>
    <row r="89" spans="1:5">
      <c r="A89" s="1002">
        <v>14</v>
      </c>
      <c r="B89" s="977"/>
      <c r="C89" s="977"/>
      <c r="D89" s="977"/>
      <c r="E89" s="1064"/>
    </row>
    <row r="90" spans="1:5" ht="15.75" thickBot="1">
      <c r="A90" s="1002">
        <v>15</v>
      </c>
      <c r="B90" s="977"/>
      <c r="C90" s="1018" t="s">
        <v>2497</v>
      </c>
      <c r="D90" s="977"/>
      <c r="E90" s="1065">
        <f>+E84+E85+E86</f>
        <v>44000</v>
      </c>
    </row>
    <row r="91" spans="1:5" ht="15.75" thickTop="1">
      <c r="A91" s="1002">
        <v>16</v>
      </c>
      <c r="B91" s="1017" t="s">
        <v>3714</v>
      </c>
      <c r="C91" s="977"/>
      <c r="D91" s="977"/>
      <c r="E91" s="1051"/>
    </row>
    <row r="92" spans="1:5">
      <c r="A92" s="1002">
        <v>17</v>
      </c>
      <c r="B92" s="17" t="s">
        <v>6006</v>
      </c>
      <c r="C92" s="977"/>
      <c r="D92" s="977"/>
      <c r="E92" s="1066">
        <v>250472</v>
      </c>
    </row>
    <row r="93" spans="1:5">
      <c r="A93" s="1002">
        <v>18</v>
      </c>
      <c r="B93" s="977"/>
      <c r="C93" s="977"/>
      <c r="D93" s="977"/>
      <c r="E93" s="1064"/>
    </row>
    <row r="94" spans="1:5">
      <c r="A94" s="1002">
        <v>19</v>
      </c>
      <c r="B94" s="977"/>
      <c r="C94" s="977"/>
      <c r="D94" s="977"/>
      <c r="E94" s="1064"/>
    </row>
    <row r="95" spans="1:5" ht="15.75" thickBot="1">
      <c r="A95" s="1002">
        <v>20</v>
      </c>
      <c r="B95" s="977"/>
      <c r="C95" s="1018" t="s">
        <v>2497</v>
      </c>
      <c r="D95" s="977"/>
      <c r="E95" s="1065">
        <f>+E92</f>
        <v>250472</v>
      </c>
    </row>
    <row r="96" spans="1:5" ht="15.75" thickTop="1">
      <c r="A96" s="1002">
        <v>21</v>
      </c>
      <c r="B96" s="977"/>
      <c r="C96" s="977"/>
      <c r="D96" s="977"/>
      <c r="E96" s="1064"/>
    </row>
    <row r="97" spans="1:6">
      <c r="A97" s="1002">
        <v>22</v>
      </c>
      <c r="B97" s="977"/>
      <c r="C97" s="977"/>
      <c r="D97" s="977"/>
      <c r="E97" s="1064"/>
    </row>
    <row r="98" spans="1:6">
      <c r="A98" s="1002">
        <v>23</v>
      </c>
      <c r="B98" s="977"/>
      <c r="C98" s="977"/>
      <c r="D98" s="977"/>
      <c r="E98" s="1064"/>
    </row>
    <row r="99" spans="1:6">
      <c r="A99" s="1002">
        <v>24</v>
      </c>
      <c r="B99" s="977"/>
      <c r="C99" s="977"/>
      <c r="D99" s="977"/>
      <c r="E99" s="1064"/>
    </row>
    <row r="100" spans="1:6">
      <c r="A100" s="1002">
        <v>25</v>
      </c>
      <c r="B100" s="1017" t="s">
        <v>3716</v>
      </c>
      <c r="C100" s="977"/>
      <c r="D100" s="977"/>
      <c r="E100" s="1064"/>
    </row>
    <row r="101" spans="1:6">
      <c r="A101" s="1002">
        <v>26</v>
      </c>
      <c r="B101" s="977" t="s">
        <v>6007</v>
      </c>
      <c r="C101" s="977"/>
      <c r="D101" s="977"/>
      <c r="E101" s="1064">
        <v>5259550</v>
      </c>
    </row>
    <row r="102" spans="1:6">
      <c r="A102" s="1002">
        <v>27</v>
      </c>
      <c r="B102" s="977"/>
      <c r="C102" s="977"/>
      <c r="D102" s="977"/>
      <c r="E102" s="1064"/>
    </row>
    <row r="103" spans="1:6">
      <c r="A103" s="1002">
        <v>28</v>
      </c>
      <c r="B103" s="977"/>
      <c r="C103" s="977"/>
      <c r="D103" s="977"/>
      <c r="E103" s="1064"/>
    </row>
    <row r="104" spans="1:6" ht="15.75" thickBot="1">
      <c r="A104" s="1002">
        <v>29</v>
      </c>
      <c r="B104" s="977"/>
      <c r="C104" s="1018" t="s">
        <v>2497</v>
      </c>
      <c r="D104" s="977"/>
      <c r="E104" s="1065">
        <f>+E101</f>
        <v>5259550</v>
      </c>
      <c r="F104" s="1586"/>
    </row>
    <row r="105" spans="1:6" ht="15.75" thickTop="1">
      <c r="A105" s="1002">
        <v>30</v>
      </c>
      <c r="B105" s="977"/>
      <c r="C105" s="977"/>
      <c r="D105" s="977"/>
      <c r="E105" s="1064"/>
    </row>
    <row r="106" spans="1:6">
      <c r="A106" s="1002">
        <v>31</v>
      </c>
      <c r="B106" s="977"/>
      <c r="C106" s="977"/>
      <c r="D106" s="977"/>
      <c r="E106" s="1064"/>
    </row>
    <row r="107" spans="1:6">
      <c r="A107" s="1002">
        <v>32</v>
      </c>
      <c r="B107" s="1017" t="s">
        <v>3717</v>
      </c>
      <c r="C107" s="977"/>
      <c r="D107" s="977"/>
      <c r="E107" s="1064"/>
    </row>
    <row r="108" spans="1:6">
      <c r="A108" s="1002">
        <v>33</v>
      </c>
      <c r="B108" s="977" t="s">
        <v>5571</v>
      </c>
      <c r="C108" s="977"/>
      <c r="D108" s="977"/>
      <c r="E108" s="1064">
        <v>4745</v>
      </c>
    </row>
    <row r="109" spans="1:6">
      <c r="A109" s="1002">
        <v>34</v>
      </c>
      <c r="B109" s="977" t="s">
        <v>5572</v>
      </c>
      <c r="C109" s="977"/>
      <c r="D109" s="977"/>
      <c r="E109" s="1064">
        <v>67360</v>
      </c>
    </row>
    <row r="110" spans="1:6">
      <c r="A110" s="1002">
        <v>35</v>
      </c>
      <c r="B110" s="977"/>
      <c r="C110" s="977"/>
      <c r="D110" s="977"/>
      <c r="E110" s="1064"/>
    </row>
    <row r="111" spans="1:6">
      <c r="A111" s="1002">
        <v>36</v>
      </c>
      <c r="B111" s="977"/>
      <c r="C111" s="977"/>
      <c r="D111" s="977"/>
      <c r="E111" s="1064"/>
    </row>
    <row r="112" spans="1:6" ht="15.75" thickBot="1">
      <c r="A112" s="1002">
        <v>37</v>
      </c>
      <c r="B112" s="977"/>
      <c r="C112" s="1018" t="s">
        <v>2497</v>
      </c>
      <c r="D112" s="977"/>
      <c r="E112" s="1065">
        <f>+E109+E108</f>
        <v>72105</v>
      </c>
    </row>
    <row r="113" spans="1:9" ht="15.75" thickTop="1">
      <c r="A113" s="1002">
        <v>38</v>
      </c>
      <c r="B113" s="977"/>
      <c r="C113" s="977"/>
      <c r="D113" s="977"/>
      <c r="E113" s="1064"/>
    </row>
    <row r="114" spans="1:9">
      <c r="A114" s="1002">
        <v>39</v>
      </c>
      <c r="B114" s="977"/>
      <c r="C114" s="977"/>
      <c r="D114" s="977"/>
      <c r="E114" s="1064"/>
    </row>
    <row r="115" spans="1:9">
      <c r="A115" s="1002">
        <v>40</v>
      </c>
      <c r="B115" s="2157" t="s">
        <v>3718</v>
      </c>
      <c r="C115" s="2109"/>
      <c r="D115" s="2109"/>
      <c r="E115" s="2158"/>
    </row>
    <row r="116" spans="1:9">
      <c r="A116" s="1002">
        <v>41</v>
      </c>
      <c r="B116" s="1547" t="s">
        <v>6009</v>
      </c>
      <c r="C116" s="2109"/>
      <c r="D116" s="2109"/>
      <c r="E116" s="2158">
        <v>3253341</v>
      </c>
    </row>
    <row r="117" spans="1:9">
      <c r="A117" s="1002">
        <v>42</v>
      </c>
      <c r="B117" s="2155" t="s">
        <v>6008</v>
      </c>
      <c r="C117" s="2109"/>
      <c r="D117" s="2109"/>
      <c r="E117" s="2158">
        <f>786170-3371899</f>
        <v>-2585729</v>
      </c>
    </row>
    <row r="118" spans="1:9">
      <c r="A118" s="1002">
        <v>43</v>
      </c>
      <c r="B118" s="1547" t="s">
        <v>6010</v>
      </c>
      <c r="C118" s="2109"/>
      <c r="D118" s="2109"/>
      <c r="E118" s="2158">
        <v>10152256</v>
      </c>
    </row>
    <row r="119" spans="1:9">
      <c r="A119" s="1002">
        <v>44</v>
      </c>
      <c r="B119" s="2109" t="s">
        <v>4339</v>
      </c>
      <c r="C119" s="2109"/>
      <c r="D119" s="2109"/>
      <c r="E119" s="2158">
        <v>730432</v>
      </c>
    </row>
    <row r="120" spans="1:9">
      <c r="A120" s="1002">
        <v>45</v>
      </c>
      <c r="B120" s="2109"/>
      <c r="C120" s="2109"/>
      <c r="D120" s="2109"/>
      <c r="E120" s="2158"/>
      <c r="G120" s="2156"/>
      <c r="H120" s="887"/>
    </row>
    <row r="121" spans="1:9">
      <c r="A121" s="1002">
        <v>46</v>
      </c>
      <c r="B121" s="2109"/>
      <c r="C121" s="2109"/>
      <c r="D121" s="2109"/>
      <c r="E121" s="2158"/>
      <c r="H121" s="887"/>
    </row>
    <row r="122" spans="1:9" ht="15.75" thickBot="1">
      <c r="A122" s="1002">
        <v>47</v>
      </c>
      <c r="B122" s="2109"/>
      <c r="C122" s="2135" t="s">
        <v>2497</v>
      </c>
      <c r="D122" s="2109"/>
      <c r="E122" s="1065">
        <f>SUM(E116:E121)</f>
        <v>11550300</v>
      </c>
      <c r="H122" s="887"/>
    </row>
    <row r="123" spans="1:9" ht="15.75" thickTop="1">
      <c r="A123" s="1002">
        <v>48</v>
      </c>
      <c r="B123" s="2109"/>
      <c r="C123" s="2109"/>
      <c r="D123" s="2109"/>
      <c r="E123" s="2158"/>
      <c r="G123" s="2116"/>
      <c r="H123" s="2533"/>
      <c r="I123" s="2116"/>
    </row>
    <row r="124" spans="1:9">
      <c r="A124" s="1002">
        <v>49</v>
      </c>
      <c r="B124" s="2109"/>
      <c r="C124" s="2109"/>
      <c r="D124" s="2109"/>
      <c r="E124" s="2158"/>
      <c r="H124" s="887"/>
    </row>
    <row r="125" spans="1:9">
      <c r="A125" s="1002">
        <v>50</v>
      </c>
      <c r="B125" s="977"/>
      <c r="C125" s="977"/>
      <c r="D125" s="977"/>
      <c r="E125" s="1064"/>
      <c r="H125" s="887"/>
    </row>
    <row r="126" spans="1:9">
      <c r="A126" s="1002">
        <v>51</v>
      </c>
      <c r="B126" s="977"/>
      <c r="C126" s="977"/>
      <c r="D126" s="977"/>
      <c r="E126" s="1064"/>
      <c r="H126" s="887"/>
    </row>
    <row r="127" spans="1:9" ht="15.75" thickBot="1">
      <c r="A127" s="1035">
        <v>52</v>
      </c>
      <c r="B127" s="1023"/>
      <c r="C127" s="1067"/>
      <c r="D127" s="1023"/>
      <c r="E127" s="2154"/>
      <c r="H127" s="887"/>
    </row>
    <row r="128" spans="1:9">
      <c r="A128" t="str">
        <f>A65</f>
        <v>FERC FORM NO. 1 (ED. 12-87) NYPSC Modified-96</v>
      </c>
      <c r="H128" s="887"/>
    </row>
    <row r="129" spans="1:5">
      <c r="A129" s="978" t="s">
        <v>3715</v>
      </c>
      <c r="B129" s="978"/>
      <c r="C129" s="978"/>
      <c r="D129" s="978"/>
      <c r="E129" s="978"/>
    </row>
    <row r="130" spans="1:5" ht="16.5" thickBot="1">
      <c r="A130" s="1040" t="str">
        <f>'Data Sheet'!$C$25</f>
        <v xml:space="preserve"> Niagara Mohawk Power Corporation </v>
      </c>
      <c r="B130" s="978"/>
      <c r="C130" s="978"/>
      <c r="D130" s="1029" t="str">
        <f>'Data Sheet'!$C$40</f>
        <v>June 1, 2015</v>
      </c>
      <c r="E130" s="1664" t="str">
        <f>'Data Sheet'!$C$38</f>
        <v>December 31, 2014</v>
      </c>
    </row>
    <row r="131" spans="1:5">
      <c r="A131" s="979"/>
      <c r="B131" s="980"/>
      <c r="C131" s="980"/>
      <c r="D131" s="980"/>
      <c r="E131" s="1030"/>
    </row>
    <row r="132" spans="1:5" ht="15.75">
      <c r="A132" s="67" t="s">
        <v>2055</v>
      </c>
      <c r="B132" s="70"/>
      <c r="C132" s="978"/>
      <c r="D132" s="978"/>
      <c r="E132" s="1032"/>
    </row>
    <row r="133" spans="1:5">
      <c r="A133" s="1033"/>
      <c r="B133" s="977"/>
      <c r="C133" s="977"/>
      <c r="D133" s="977"/>
      <c r="E133" s="1034"/>
    </row>
    <row r="134" spans="1:5">
      <c r="A134" s="996" t="s">
        <v>1843</v>
      </c>
      <c r="B134" s="1060" t="s">
        <v>1898</v>
      </c>
      <c r="C134" s="1060"/>
      <c r="D134" s="1060"/>
      <c r="E134" s="1062" t="s">
        <v>1953</v>
      </c>
    </row>
    <row r="135" spans="1:5">
      <c r="A135" s="1007" t="s">
        <v>1846</v>
      </c>
      <c r="B135" s="1054" t="s">
        <v>3230</v>
      </c>
      <c r="C135" s="1054"/>
      <c r="D135" s="1054"/>
      <c r="E135" s="1063" t="s">
        <v>3231</v>
      </c>
    </row>
    <row r="136" spans="1:5">
      <c r="A136" s="1002">
        <v>1</v>
      </c>
      <c r="B136" s="1017"/>
      <c r="C136" s="977"/>
      <c r="D136" s="977"/>
      <c r="E136" s="1051"/>
    </row>
    <row r="137" spans="1:5">
      <c r="A137" s="1002">
        <v>2</v>
      </c>
      <c r="B137" s="977"/>
      <c r="C137" s="977"/>
      <c r="D137" s="977"/>
      <c r="E137" s="1066"/>
    </row>
    <row r="138" spans="1:5">
      <c r="A138" s="1002">
        <v>3</v>
      </c>
      <c r="B138" s="977"/>
      <c r="C138" s="977"/>
      <c r="D138" s="977"/>
      <c r="E138" s="1064"/>
    </row>
    <row r="139" spans="1:5">
      <c r="A139" s="1002">
        <v>4</v>
      </c>
      <c r="B139" s="977"/>
      <c r="C139" s="977"/>
      <c r="D139" s="977"/>
      <c r="E139" s="1064"/>
    </row>
    <row r="140" spans="1:5">
      <c r="A140" s="1002">
        <v>5</v>
      </c>
      <c r="B140" s="977"/>
      <c r="C140" s="977"/>
      <c r="D140" s="977"/>
      <c r="E140" s="1064"/>
    </row>
    <row r="141" spans="1:5">
      <c r="A141" s="1002">
        <v>6</v>
      </c>
      <c r="B141" s="977"/>
      <c r="C141" s="977"/>
      <c r="D141" s="977"/>
      <c r="E141" s="1064"/>
    </row>
    <row r="142" spans="1:5">
      <c r="A142" s="1002">
        <v>7</v>
      </c>
      <c r="B142" s="977"/>
      <c r="C142" s="977"/>
      <c r="D142" s="977"/>
      <c r="E142" s="1064"/>
    </row>
    <row r="143" spans="1:5">
      <c r="A143" s="1002">
        <v>8</v>
      </c>
      <c r="B143" s="1017"/>
      <c r="C143" s="977"/>
      <c r="D143" s="977"/>
      <c r="E143" s="1064"/>
    </row>
    <row r="144" spans="1:5">
      <c r="A144" s="1002">
        <v>9</v>
      </c>
      <c r="B144" s="977"/>
      <c r="C144" s="977"/>
      <c r="D144" s="977"/>
      <c r="E144" s="1064"/>
    </row>
    <row r="145" spans="1:7">
      <c r="A145" s="1002">
        <v>10</v>
      </c>
      <c r="B145" s="977"/>
      <c r="C145" s="977"/>
      <c r="D145" s="977"/>
      <c r="E145" s="1064"/>
    </row>
    <row r="146" spans="1:7">
      <c r="A146" s="1002">
        <v>11</v>
      </c>
      <c r="B146" s="977"/>
      <c r="C146" s="977"/>
      <c r="D146" s="977"/>
      <c r="E146" s="1064"/>
    </row>
    <row r="147" spans="1:7">
      <c r="A147" s="1002">
        <v>12</v>
      </c>
      <c r="B147" s="977"/>
      <c r="C147" s="977"/>
      <c r="D147" s="977"/>
      <c r="E147" s="1064"/>
    </row>
    <row r="148" spans="1:7">
      <c r="A148" s="1002">
        <v>13</v>
      </c>
      <c r="B148" s="977"/>
      <c r="C148" s="977"/>
      <c r="D148" s="977"/>
      <c r="E148" s="1064"/>
    </row>
    <row r="149" spans="1:7">
      <c r="A149" s="1002">
        <v>14</v>
      </c>
      <c r="B149" s="977"/>
      <c r="C149" s="977"/>
      <c r="D149" s="977"/>
      <c r="E149" s="1064"/>
    </row>
    <row r="150" spans="1:7" ht="15.75" thickBot="1">
      <c r="A150" s="1002">
        <v>15</v>
      </c>
      <c r="B150" s="977"/>
      <c r="C150" s="1018"/>
      <c r="D150" s="977"/>
      <c r="E150" s="1065"/>
      <c r="G150" s="1586"/>
    </row>
    <row r="151" spans="1:7" ht="15.75" thickTop="1">
      <c r="A151" s="1002">
        <v>16</v>
      </c>
      <c r="B151" s="1017" t="s">
        <v>3717</v>
      </c>
      <c r="C151" s="977"/>
      <c r="D151" s="977"/>
      <c r="E151" s="1051"/>
    </row>
    <row r="152" spans="1:7">
      <c r="A152" s="1002">
        <v>17</v>
      </c>
      <c r="B152" s="977"/>
      <c r="C152" s="977"/>
      <c r="D152" s="977"/>
      <c r="E152" s="1066"/>
    </row>
    <row r="153" spans="1:7">
      <c r="A153" s="1002">
        <v>18</v>
      </c>
      <c r="B153" s="977"/>
      <c r="C153" s="977"/>
      <c r="D153" s="977"/>
      <c r="E153" s="1064"/>
    </row>
    <row r="154" spans="1:7">
      <c r="A154" s="1002">
        <v>19</v>
      </c>
      <c r="B154" s="977"/>
      <c r="C154" s="977"/>
      <c r="D154" s="977"/>
      <c r="E154" s="1064"/>
    </row>
    <row r="155" spans="1:7">
      <c r="A155" s="1002">
        <v>20</v>
      </c>
      <c r="B155" s="977"/>
      <c r="C155" s="977"/>
      <c r="D155" s="977"/>
      <c r="E155" s="1064"/>
    </row>
    <row r="156" spans="1:7">
      <c r="A156" s="1002">
        <v>21</v>
      </c>
      <c r="B156" s="977"/>
      <c r="C156" s="977"/>
      <c r="D156" s="977"/>
      <c r="E156" s="1064"/>
    </row>
    <row r="157" spans="1:7">
      <c r="A157" s="1002">
        <v>22</v>
      </c>
      <c r="B157" s="977"/>
      <c r="C157" s="977"/>
      <c r="D157" s="977"/>
      <c r="E157" s="1064"/>
    </row>
    <row r="158" spans="1:7">
      <c r="A158" s="1002">
        <v>23</v>
      </c>
      <c r="B158" s="977"/>
      <c r="C158" s="977"/>
      <c r="D158" s="977"/>
      <c r="E158" s="1064"/>
    </row>
    <row r="159" spans="1:7">
      <c r="A159" s="1002">
        <v>24</v>
      </c>
      <c r="B159" s="977"/>
      <c r="C159" s="977"/>
      <c r="D159" s="977"/>
      <c r="E159" s="1064"/>
    </row>
    <row r="160" spans="1:7">
      <c r="A160" s="1002">
        <v>25</v>
      </c>
      <c r="B160" s="977"/>
      <c r="C160" s="977"/>
      <c r="D160" s="977"/>
      <c r="E160" s="1064"/>
    </row>
    <row r="161" spans="1:7" ht="15.75" thickBot="1">
      <c r="A161" s="1002">
        <v>26</v>
      </c>
      <c r="B161" s="977"/>
      <c r="C161" s="1018" t="s">
        <v>2497</v>
      </c>
      <c r="D161" s="977"/>
      <c r="E161" s="1065">
        <f>SUM(E152:E160)</f>
        <v>0</v>
      </c>
      <c r="F161">
        <v>72105</v>
      </c>
    </row>
    <row r="162" spans="1:7" ht="15.75" thickTop="1">
      <c r="A162" s="1002">
        <v>27</v>
      </c>
      <c r="B162" s="1017" t="s">
        <v>3718</v>
      </c>
      <c r="C162" s="977"/>
      <c r="D162" s="977"/>
      <c r="E162" s="1051"/>
    </row>
    <row r="163" spans="1:7">
      <c r="A163" s="1002">
        <v>28</v>
      </c>
      <c r="B163" s="977"/>
      <c r="C163" s="977"/>
      <c r="D163" s="977"/>
      <c r="E163" s="1066"/>
    </row>
    <row r="164" spans="1:7">
      <c r="A164" s="1002">
        <v>29</v>
      </c>
      <c r="B164" s="977"/>
      <c r="C164" s="977"/>
      <c r="D164" s="977"/>
      <c r="E164" s="1064"/>
    </row>
    <row r="165" spans="1:7">
      <c r="A165" s="1002">
        <v>30</v>
      </c>
      <c r="B165" s="977"/>
      <c r="C165" s="977"/>
      <c r="D165" s="977"/>
      <c r="E165" s="1064"/>
    </row>
    <row r="166" spans="1:7">
      <c r="A166" s="1002">
        <v>31</v>
      </c>
      <c r="B166" s="977"/>
      <c r="C166" s="977"/>
      <c r="D166" s="977"/>
      <c r="E166" s="1064"/>
    </row>
    <row r="167" spans="1:7">
      <c r="A167" s="1002">
        <v>32</v>
      </c>
      <c r="B167" s="977"/>
      <c r="C167" s="977"/>
      <c r="D167" s="977"/>
      <c r="E167" s="1064"/>
    </row>
    <row r="168" spans="1:7">
      <c r="A168" s="1002">
        <v>33</v>
      </c>
      <c r="B168" s="977"/>
      <c r="C168" s="977"/>
      <c r="D168" s="977"/>
      <c r="E168" s="1064"/>
    </row>
    <row r="169" spans="1:7">
      <c r="A169" s="1002">
        <v>34</v>
      </c>
      <c r="B169" s="977"/>
      <c r="C169" s="977"/>
      <c r="D169" s="977"/>
      <c r="E169" s="1064"/>
    </row>
    <row r="170" spans="1:7" ht="15.75" thickBot="1">
      <c r="A170" s="1002">
        <v>35</v>
      </c>
      <c r="B170" s="977"/>
      <c r="C170" s="1018"/>
      <c r="D170" s="977"/>
      <c r="E170" s="1065"/>
      <c r="F170" s="2153">
        <v>11550300</v>
      </c>
      <c r="G170" s="1586">
        <f>F170-E170</f>
        <v>11550300</v>
      </c>
    </row>
    <row r="171" spans="1:7" ht="15.75" thickTop="1">
      <c r="A171" s="1002">
        <v>36</v>
      </c>
      <c r="B171" s="977"/>
      <c r="C171" s="977"/>
      <c r="D171" s="977"/>
      <c r="E171" s="1064"/>
    </row>
    <row r="172" spans="1:7">
      <c r="A172" s="1002">
        <v>37</v>
      </c>
      <c r="B172" s="977"/>
      <c r="C172" s="977"/>
      <c r="D172" s="977"/>
      <c r="E172" s="1064"/>
    </row>
    <row r="173" spans="1:7">
      <c r="A173" s="1002">
        <v>38</v>
      </c>
      <c r="B173" s="977"/>
      <c r="C173" s="977"/>
      <c r="D173" s="977"/>
      <c r="E173" s="1064"/>
    </row>
    <row r="174" spans="1:7">
      <c r="A174" s="1002">
        <v>39</v>
      </c>
      <c r="B174" s="977"/>
      <c r="C174" s="977"/>
      <c r="D174" s="977"/>
      <c r="E174" s="1064"/>
    </row>
    <row r="175" spans="1:7">
      <c r="A175" s="1002">
        <v>40</v>
      </c>
      <c r="B175" s="977"/>
      <c r="C175" s="977"/>
      <c r="D175" s="977"/>
      <c r="E175" s="1064"/>
    </row>
    <row r="176" spans="1:7">
      <c r="A176" s="1002">
        <v>41</v>
      </c>
      <c r="B176" s="977"/>
      <c r="C176" s="977"/>
      <c r="D176" s="977"/>
      <c r="E176" s="1064"/>
    </row>
    <row r="177" spans="1:5">
      <c r="A177" s="1002">
        <v>42</v>
      </c>
      <c r="B177" s="977"/>
      <c r="C177" s="977"/>
      <c r="D177" s="977"/>
      <c r="E177" s="1064"/>
    </row>
    <row r="178" spans="1:5">
      <c r="A178" s="1002">
        <v>43</v>
      </c>
      <c r="B178" s="977"/>
      <c r="C178" s="977"/>
      <c r="D178" s="977"/>
      <c r="E178" s="1064"/>
    </row>
    <row r="179" spans="1:5">
      <c r="A179" s="1002">
        <v>44</v>
      </c>
      <c r="B179" s="977"/>
      <c r="C179" s="977"/>
      <c r="D179" s="977"/>
      <c r="E179" s="1064"/>
    </row>
    <row r="180" spans="1:5">
      <c r="A180" s="1002">
        <v>45</v>
      </c>
      <c r="B180" s="977"/>
      <c r="C180" s="977"/>
      <c r="D180" s="977"/>
      <c r="E180" s="1064"/>
    </row>
    <row r="181" spans="1:5">
      <c r="A181" s="1002">
        <v>46</v>
      </c>
      <c r="B181" s="977"/>
      <c r="C181" s="977"/>
      <c r="D181" s="977"/>
      <c r="E181" s="1064"/>
    </row>
    <row r="182" spans="1:5">
      <c r="A182" s="1002">
        <v>47</v>
      </c>
      <c r="B182" s="977"/>
      <c r="C182" s="977"/>
      <c r="D182" s="977"/>
      <c r="E182" s="1064"/>
    </row>
    <row r="183" spans="1:5">
      <c r="A183" s="1002">
        <v>48</v>
      </c>
      <c r="B183" s="977"/>
      <c r="C183" s="977"/>
      <c r="D183" s="977"/>
      <c r="E183" s="1064"/>
    </row>
    <row r="184" spans="1:5">
      <c r="A184" s="1002">
        <v>49</v>
      </c>
      <c r="B184" s="977"/>
      <c r="C184" s="977"/>
      <c r="D184" s="977"/>
      <c r="E184" s="1064"/>
    </row>
    <row r="185" spans="1:5">
      <c r="A185" s="1002">
        <v>50</v>
      </c>
      <c r="B185" s="977"/>
      <c r="C185" s="977"/>
      <c r="D185" s="977"/>
      <c r="E185" s="1064"/>
    </row>
    <row r="186" spans="1:5">
      <c r="A186" s="1002">
        <v>51</v>
      </c>
      <c r="B186" s="977"/>
      <c r="C186" s="977"/>
      <c r="D186" s="977"/>
      <c r="E186" s="1064"/>
    </row>
    <row r="187" spans="1:5" ht="15.75" thickBot="1">
      <c r="A187" s="1035">
        <v>52</v>
      </c>
      <c r="B187" s="1023"/>
      <c r="C187" s="1023"/>
      <c r="D187" s="1023"/>
      <c r="E187" s="1069"/>
    </row>
    <row r="188" spans="1:5">
      <c r="A188" t="str">
        <f>A65</f>
        <v>FERC FORM NO. 1 (ED. 12-87) NYPSC Modified-96</v>
      </c>
    </row>
    <row r="189" spans="1:5">
      <c r="A189" s="978" t="s">
        <v>3719</v>
      </c>
      <c r="B189" s="978"/>
      <c r="C189" s="978"/>
      <c r="D189" s="978"/>
      <c r="E189" s="978"/>
    </row>
  </sheetData>
  <printOptions horizontalCentered="1" verticalCentered="1"/>
  <pageMargins left="0.25" right="0.25" top="0.25" bottom="0.25" header="0" footer="0"/>
  <pageSetup scale="72" fitToHeight="3" orientation="portrait" horizontalDpi="300" verticalDpi="300" r:id="rId1"/>
  <headerFooter alignWithMargins="0"/>
  <rowBreaks count="2" manualBreakCount="2">
    <brk id="68" max="4" man="1"/>
    <brk id="129" max="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dimension ref="A1:N65"/>
  <sheetViews>
    <sheetView defaultGridColor="0" view="pageBreakPreview" topLeftCell="D1" colorId="22" zoomScale="60" zoomScaleNormal="70" workbookViewId="0">
      <selection activeCell="I71" sqref="I71:T71"/>
    </sheetView>
  </sheetViews>
  <sheetFormatPr defaultColWidth="9.6640625" defaultRowHeight="15"/>
  <cols>
    <col min="1" max="1" width="4.6640625" customWidth="1"/>
    <col min="2" max="2" width="51.5546875" customWidth="1"/>
    <col min="3" max="3" width="16" customWidth="1"/>
    <col min="4" max="4" width="12.6640625" customWidth="1"/>
    <col min="5" max="5" width="18.44140625" customWidth="1"/>
    <col min="6" max="6" width="17" customWidth="1"/>
    <col min="7" max="7" width="15.6640625" customWidth="1"/>
    <col min="8" max="8" width="8.6640625" customWidth="1"/>
    <col min="9" max="10" width="15.6640625" customWidth="1"/>
    <col min="11" max="11" width="8.6640625" customWidth="1"/>
    <col min="12" max="12" width="18.5546875" customWidth="1"/>
    <col min="13" max="13" width="15.6640625" customWidth="1"/>
    <col min="14" max="14" width="4.6640625" customWidth="1"/>
  </cols>
  <sheetData>
    <row r="1" spans="1:14">
      <c r="A1" s="29" t="s">
        <v>5587</v>
      </c>
      <c r="B1" s="639"/>
      <c r="C1" s="982" t="s">
        <v>1433</v>
      </c>
      <c r="D1" s="980"/>
      <c r="E1" s="1970" t="s">
        <v>1917</v>
      </c>
      <c r="F1" s="1061" t="s">
        <v>1918</v>
      </c>
      <c r="G1" s="29" t="s">
        <v>5587</v>
      </c>
      <c r="H1" s="980"/>
      <c r="I1" s="980"/>
      <c r="J1" s="982" t="s">
        <v>1433</v>
      </c>
      <c r="K1" s="980"/>
      <c r="L1" s="1970" t="s">
        <v>1917</v>
      </c>
      <c r="M1" s="1970" t="s">
        <v>1918</v>
      </c>
      <c r="N1" s="1070"/>
    </row>
    <row r="2" spans="1:14">
      <c r="A2" s="71" t="str">
        <f>'Data Sheet'!$C$25</f>
        <v xml:space="preserve"> Niagara Mohawk Power Corporation </v>
      </c>
      <c r="B2" s="977"/>
      <c r="C2" s="97" t="s">
        <v>5784</v>
      </c>
      <c r="D2" s="977"/>
      <c r="E2" s="1003" t="s">
        <v>1919</v>
      </c>
      <c r="F2" s="649"/>
      <c r="G2" s="71" t="str">
        <f>'Data Sheet'!$C$25</f>
        <v xml:space="preserve"> Niagara Mohawk Power Corporation </v>
      </c>
      <c r="H2" s="977"/>
      <c r="I2" s="977"/>
      <c r="J2" s="97" t="s">
        <v>5784</v>
      </c>
      <c r="K2" s="977"/>
      <c r="L2" s="1003" t="s">
        <v>1919</v>
      </c>
      <c r="M2" s="1003"/>
      <c r="N2" s="1034"/>
    </row>
    <row r="3" spans="1:14" ht="15" customHeight="1">
      <c r="A3" s="342"/>
      <c r="B3" s="977"/>
      <c r="C3" s="104" t="s">
        <v>5672</v>
      </c>
      <c r="D3" s="977"/>
      <c r="E3" s="976" t="str">
        <f>'Data Sheet'!$C$40</f>
        <v>June 1, 2015</v>
      </c>
      <c r="F3" s="1063" t="str">
        <f>'Data Sheet'!$C$38</f>
        <v>December 31, 2014</v>
      </c>
      <c r="G3" s="342"/>
      <c r="H3" s="977"/>
      <c r="I3" s="977"/>
      <c r="J3" s="104" t="s">
        <v>5672</v>
      </c>
      <c r="K3" s="977"/>
      <c r="L3" s="1052" t="str">
        <f>'Data Sheet'!$C$40</f>
        <v>June 1, 2015</v>
      </c>
      <c r="M3" s="1939" t="str">
        <f>'Data Sheet'!$C$38</f>
        <v>December 31, 2014</v>
      </c>
      <c r="N3" s="1034"/>
    </row>
    <row r="4" spans="1:14" ht="15" customHeight="1">
      <c r="A4" s="640" t="s">
        <v>3720</v>
      </c>
      <c r="B4" s="638"/>
      <c r="C4" s="994"/>
      <c r="D4" s="994"/>
      <c r="E4" s="994"/>
      <c r="F4" s="641"/>
      <c r="G4" s="640" t="s">
        <v>3721</v>
      </c>
      <c r="H4" s="638"/>
      <c r="I4" s="638"/>
      <c r="J4" s="994"/>
      <c r="K4" s="994"/>
      <c r="L4" s="994"/>
      <c r="M4" s="994"/>
      <c r="N4" s="1071"/>
    </row>
    <row r="5" spans="1:14" ht="15.75">
      <c r="A5" s="642"/>
      <c r="B5" s="70"/>
      <c r="C5" s="978"/>
      <c r="D5" s="978"/>
      <c r="E5" s="978"/>
      <c r="F5" s="643"/>
      <c r="G5" s="642"/>
      <c r="H5" s="70"/>
      <c r="I5" s="70"/>
      <c r="J5" s="978"/>
      <c r="K5" s="978"/>
      <c r="L5" s="978"/>
      <c r="M5" s="978"/>
      <c r="N5" s="1034"/>
    </row>
    <row r="6" spans="1:14">
      <c r="A6" s="342" t="s">
        <v>3722</v>
      </c>
      <c r="B6" s="977"/>
      <c r="C6" s="977" t="s">
        <v>3462</v>
      </c>
      <c r="D6" s="977"/>
      <c r="E6" s="977"/>
      <c r="F6" s="562"/>
      <c r="G6" s="342" t="s">
        <v>3463</v>
      </c>
      <c r="H6" s="977"/>
      <c r="I6" s="977"/>
      <c r="J6" s="977"/>
      <c r="K6" s="977" t="s">
        <v>3464</v>
      </c>
      <c r="L6" s="977"/>
      <c r="M6" s="977"/>
      <c r="N6" s="1034"/>
    </row>
    <row r="7" spans="1:14">
      <c r="A7" s="342" t="s">
        <v>3465</v>
      </c>
      <c r="B7" s="977"/>
      <c r="C7" s="977" t="s">
        <v>3466</v>
      </c>
      <c r="D7" s="977"/>
      <c r="E7" s="977"/>
      <c r="F7" s="562"/>
      <c r="G7" s="342" t="s">
        <v>3467</v>
      </c>
      <c r="H7" s="977"/>
      <c r="I7" s="977"/>
      <c r="J7" s="977"/>
      <c r="K7" s="977" t="s">
        <v>3468</v>
      </c>
      <c r="L7" s="977"/>
      <c r="M7" s="977"/>
      <c r="N7" s="1034"/>
    </row>
    <row r="8" spans="1:14">
      <c r="A8" s="342" t="s">
        <v>3469</v>
      </c>
      <c r="B8" s="977"/>
      <c r="C8" s="977" t="s">
        <v>2203</v>
      </c>
      <c r="D8" s="977"/>
      <c r="E8" s="977"/>
      <c r="F8" s="562"/>
      <c r="G8" s="342" t="s">
        <v>2204</v>
      </c>
      <c r="H8" s="977"/>
      <c r="I8" s="977"/>
      <c r="J8" s="977"/>
      <c r="K8" s="977" t="s">
        <v>2205</v>
      </c>
      <c r="L8" s="977"/>
      <c r="M8" s="977"/>
      <c r="N8" s="1034"/>
    </row>
    <row r="9" spans="1:14">
      <c r="A9" s="342" t="s">
        <v>2206</v>
      </c>
      <c r="B9" s="977"/>
      <c r="C9" s="977"/>
      <c r="D9" s="977"/>
      <c r="E9" s="977"/>
      <c r="F9" s="562"/>
      <c r="G9" s="342"/>
      <c r="H9" s="977"/>
      <c r="I9" s="977"/>
      <c r="J9" s="977"/>
      <c r="K9" s="977" t="s">
        <v>2207</v>
      </c>
      <c r="L9" s="977"/>
      <c r="M9" s="977"/>
      <c r="N9" s="1034"/>
    </row>
    <row r="10" spans="1:14">
      <c r="A10" s="342" t="s">
        <v>2208</v>
      </c>
      <c r="B10" s="977"/>
      <c r="C10" s="977"/>
      <c r="D10" s="977"/>
      <c r="E10" s="977"/>
      <c r="F10" s="562"/>
      <c r="G10" s="342"/>
      <c r="H10" s="977"/>
      <c r="I10" s="977"/>
      <c r="J10" s="977"/>
      <c r="K10" s="977"/>
      <c r="L10" s="977"/>
      <c r="M10" s="977"/>
      <c r="N10" s="1034"/>
    </row>
    <row r="11" spans="1:14">
      <c r="A11" s="342"/>
      <c r="B11" s="977"/>
      <c r="C11" s="977"/>
      <c r="D11" s="977"/>
      <c r="E11" s="977"/>
      <c r="F11" s="562"/>
      <c r="G11" s="342"/>
      <c r="H11" s="977"/>
      <c r="I11" s="977"/>
      <c r="J11" s="977"/>
      <c r="K11" s="977"/>
      <c r="L11" s="977"/>
      <c r="M11" s="977"/>
      <c r="N11" s="1034"/>
    </row>
    <row r="12" spans="1:14">
      <c r="A12" s="644"/>
      <c r="B12" s="1072" t="s">
        <v>1899</v>
      </c>
      <c r="C12" s="1072"/>
      <c r="D12" s="1072"/>
      <c r="E12" s="1072"/>
      <c r="F12" s="645"/>
      <c r="G12" s="646" t="s">
        <v>2209</v>
      </c>
      <c r="H12" s="994"/>
      <c r="I12" s="994"/>
      <c r="J12" s="1073"/>
      <c r="K12" s="1074" t="s">
        <v>2210</v>
      </c>
      <c r="L12" s="994"/>
      <c r="M12" s="1073"/>
      <c r="N12" s="1075"/>
    </row>
    <row r="13" spans="1:14">
      <c r="A13" s="647"/>
      <c r="B13" s="648" t="s">
        <v>2211</v>
      </c>
      <c r="C13" s="1004" t="s">
        <v>2212</v>
      </c>
      <c r="D13" s="1004" t="s">
        <v>2213</v>
      </c>
      <c r="E13" s="1004" t="s">
        <v>2497</v>
      </c>
      <c r="F13" s="649" t="s">
        <v>2214</v>
      </c>
      <c r="G13" s="646" t="s">
        <v>2215</v>
      </c>
      <c r="H13" s="1054"/>
      <c r="I13" s="650"/>
      <c r="J13" s="1004"/>
      <c r="K13" s="1004"/>
      <c r="L13" s="1004"/>
      <c r="M13" s="651"/>
      <c r="N13" s="987"/>
    </row>
    <row r="14" spans="1:14">
      <c r="A14" s="647" t="s">
        <v>1843</v>
      </c>
      <c r="B14" s="648" t="s">
        <v>2216</v>
      </c>
      <c r="C14" s="1004" t="s">
        <v>2217</v>
      </c>
      <c r="D14" s="1004" t="s">
        <v>578</v>
      </c>
      <c r="E14" s="1004" t="s">
        <v>2218</v>
      </c>
      <c r="F14" s="649" t="s">
        <v>2219</v>
      </c>
      <c r="G14" s="647"/>
      <c r="H14" s="1004"/>
      <c r="I14" s="648"/>
      <c r="J14" s="1004" t="s">
        <v>2220</v>
      </c>
      <c r="K14" s="1004" t="s">
        <v>1951</v>
      </c>
      <c r="L14" s="1004" t="s">
        <v>1953</v>
      </c>
      <c r="M14" s="652" t="s">
        <v>2214</v>
      </c>
      <c r="N14" s="987"/>
    </row>
    <row r="15" spans="1:14">
      <c r="A15" s="647" t="s">
        <v>1846</v>
      </c>
      <c r="B15" s="648" t="s">
        <v>2221</v>
      </c>
      <c r="C15" s="1004" t="s">
        <v>1213</v>
      </c>
      <c r="D15" s="1004" t="s">
        <v>2222</v>
      </c>
      <c r="E15" s="1004" t="s">
        <v>210</v>
      </c>
      <c r="F15" s="649" t="s">
        <v>940</v>
      </c>
      <c r="G15" s="647" t="s">
        <v>2223</v>
      </c>
      <c r="H15" s="1004" t="s">
        <v>209</v>
      </c>
      <c r="I15" s="1004" t="s">
        <v>1953</v>
      </c>
      <c r="J15" s="652" t="s">
        <v>2219</v>
      </c>
      <c r="K15" s="1004" t="s">
        <v>209</v>
      </c>
      <c r="L15" s="1004"/>
      <c r="M15" s="652" t="s">
        <v>2219</v>
      </c>
      <c r="N15" s="987" t="s">
        <v>1843</v>
      </c>
    </row>
    <row r="16" spans="1:14">
      <c r="A16" s="647"/>
      <c r="B16" s="1076"/>
      <c r="C16" s="1076"/>
      <c r="D16" s="1076"/>
      <c r="E16" s="1004" t="s">
        <v>2224</v>
      </c>
      <c r="F16" s="649" t="s">
        <v>606</v>
      </c>
      <c r="G16" s="647"/>
      <c r="H16" s="1004" t="s">
        <v>1846</v>
      </c>
      <c r="I16" s="1004"/>
      <c r="J16" s="1004"/>
      <c r="K16" s="1004"/>
      <c r="L16" s="1004"/>
      <c r="M16" s="1004" t="s">
        <v>2684</v>
      </c>
      <c r="N16" s="987" t="s">
        <v>1846</v>
      </c>
    </row>
    <row r="17" spans="1:14">
      <c r="A17" s="647"/>
      <c r="B17" s="1009" t="s">
        <v>3230</v>
      </c>
      <c r="C17" s="1009" t="s">
        <v>3231</v>
      </c>
      <c r="D17" s="1009" t="s">
        <v>3232</v>
      </c>
      <c r="E17" s="1009" t="s">
        <v>3233</v>
      </c>
      <c r="F17" s="649" t="s">
        <v>2512</v>
      </c>
      <c r="G17" s="647" t="s">
        <v>2513</v>
      </c>
      <c r="H17" s="1009" t="s">
        <v>2514</v>
      </c>
      <c r="I17" s="1009" t="s">
        <v>2515</v>
      </c>
      <c r="J17" s="1009" t="s">
        <v>2516</v>
      </c>
      <c r="K17" s="1009" t="s">
        <v>2517</v>
      </c>
      <c r="L17" s="1009" t="s">
        <v>2518</v>
      </c>
      <c r="M17" s="1009" t="s">
        <v>2519</v>
      </c>
      <c r="N17" s="1077"/>
    </row>
    <row r="18" spans="1:14">
      <c r="A18" s="653">
        <v>1</v>
      </c>
      <c r="B18" s="331" t="s">
        <v>5785</v>
      </c>
      <c r="C18" s="975"/>
      <c r="D18" s="1078"/>
      <c r="E18" s="1078"/>
      <c r="F18" s="1079">
        <v>-35038149</v>
      </c>
      <c r="G18" s="654"/>
      <c r="H18" s="1080"/>
      <c r="I18" s="1078"/>
      <c r="J18" s="1973">
        <v>928</v>
      </c>
      <c r="K18" s="975"/>
      <c r="L18" s="1078"/>
      <c r="M18" s="1078">
        <v>-33547754</v>
      </c>
      <c r="N18" s="1081">
        <v>1</v>
      </c>
    </row>
    <row r="19" spans="1:14">
      <c r="A19" s="655">
        <v>2</v>
      </c>
      <c r="B19" s="977"/>
      <c r="C19" s="975"/>
      <c r="D19" s="1078"/>
      <c r="E19" s="1078"/>
      <c r="F19" s="632"/>
      <c r="G19" s="656"/>
      <c r="H19" s="1080"/>
      <c r="I19" s="1078"/>
      <c r="J19" s="1078"/>
      <c r="K19" s="975"/>
      <c r="L19" s="1078"/>
      <c r="M19" s="1078"/>
      <c r="N19" s="1081">
        <v>2</v>
      </c>
    </row>
    <row r="20" spans="1:14">
      <c r="A20" s="655">
        <v>3</v>
      </c>
      <c r="B20" s="977" t="s">
        <v>4571</v>
      </c>
      <c r="C20" s="1972">
        <v>74998494</v>
      </c>
      <c r="D20" s="1078"/>
      <c r="E20" s="1972">
        <v>74998494</v>
      </c>
      <c r="F20" s="632"/>
      <c r="G20" s="656" t="s">
        <v>4578</v>
      </c>
      <c r="H20" s="1003">
        <v>928</v>
      </c>
      <c r="I20" s="1078">
        <v>53743448</v>
      </c>
      <c r="J20" s="1078"/>
      <c r="K20" s="975"/>
      <c r="L20" s="1078"/>
      <c r="M20" s="1078"/>
      <c r="N20" s="1081">
        <v>3</v>
      </c>
    </row>
    <row r="21" spans="1:14">
      <c r="A21" s="655">
        <v>4</v>
      </c>
      <c r="B21" s="977" t="s">
        <v>4572</v>
      </c>
      <c r="C21" s="975"/>
      <c r="D21" s="1078"/>
      <c r="E21" s="1078"/>
      <c r="F21" s="632"/>
      <c r="G21" s="656" t="s">
        <v>4579</v>
      </c>
      <c r="H21" s="1003">
        <v>928</v>
      </c>
      <c r="I21" s="1078">
        <v>21255046</v>
      </c>
      <c r="J21" s="1078"/>
      <c r="K21" s="975"/>
      <c r="L21" s="1078"/>
      <c r="M21" s="1078"/>
      <c r="N21" s="1081">
        <v>4</v>
      </c>
    </row>
    <row r="22" spans="1:14">
      <c r="A22" s="655">
        <v>5</v>
      </c>
      <c r="B22" s="977" t="s">
        <v>4573</v>
      </c>
      <c r="C22" s="1972"/>
      <c r="D22" s="1078"/>
      <c r="E22" s="1972"/>
      <c r="F22" s="632"/>
      <c r="G22" s="656"/>
      <c r="H22" s="1003"/>
      <c r="I22" s="1078"/>
      <c r="J22" s="1078"/>
      <c r="K22" s="975"/>
      <c r="L22" s="1078"/>
      <c r="M22" s="1078"/>
      <c r="N22" s="1081">
        <v>5</v>
      </c>
    </row>
    <row r="23" spans="1:14">
      <c r="A23" s="655">
        <v>6</v>
      </c>
      <c r="B23" s="977"/>
      <c r="C23" s="975"/>
      <c r="D23" s="1078"/>
      <c r="E23" s="1078"/>
      <c r="F23" s="632"/>
      <c r="G23" s="656"/>
      <c r="H23" s="1003"/>
      <c r="I23" s="1078"/>
      <c r="J23" s="1078"/>
      <c r="K23" s="975"/>
      <c r="L23" s="1078"/>
      <c r="M23" s="1078"/>
      <c r="N23" s="1081">
        <v>6</v>
      </c>
    </row>
    <row r="24" spans="1:14">
      <c r="A24" s="655">
        <v>7</v>
      </c>
      <c r="B24" s="977"/>
      <c r="C24" s="975"/>
      <c r="D24" s="1078"/>
      <c r="E24" s="1078"/>
      <c r="F24" s="632"/>
      <c r="G24" s="656"/>
      <c r="H24" s="1003"/>
      <c r="I24" s="1078"/>
      <c r="J24" s="1078"/>
      <c r="K24" s="975"/>
      <c r="L24" s="1078"/>
      <c r="M24" s="1078"/>
      <c r="N24" s="1081">
        <v>7</v>
      </c>
    </row>
    <row r="25" spans="1:14">
      <c r="A25" s="655">
        <v>8</v>
      </c>
      <c r="B25" s="977" t="s">
        <v>4574</v>
      </c>
      <c r="C25" s="975"/>
      <c r="D25" s="1078">
        <v>1145711</v>
      </c>
      <c r="E25" s="1078">
        <f>+D25</f>
        <v>1145711</v>
      </c>
      <c r="F25" s="632"/>
      <c r="G25" s="656" t="s">
        <v>4578</v>
      </c>
      <c r="H25" s="1003">
        <v>928</v>
      </c>
      <c r="I25" s="1078">
        <v>973704</v>
      </c>
      <c r="J25" s="1078"/>
      <c r="K25" s="975"/>
      <c r="L25" s="1078"/>
      <c r="M25" s="1078"/>
      <c r="N25" s="1081">
        <v>8</v>
      </c>
    </row>
    <row r="26" spans="1:14">
      <c r="A26" s="655">
        <v>9</v>
      </c>
      <c r="B26" s="977" t="s">
        <v>4575</v>
      </c>
      <c r="C26" s="975"/>
      <c r="D26" s="1078"/>
      <c r="E26" s="1078"/>
      <c r="F26" s="632"/>
      <c r="G26" s="656" t="s">
        <v>4579</v>
      </c>
      <c r="H26" s="1003">
        <v>928</v>
      </c>
      <c r="I26" s="1078">
        <v>172007</v>
      </c>
      <c r="J26" s="1078"/>
      <c r="K26" s="975"/>
      <c r="L26" s="1078"/>
      <c r="M26" s="1078"/>
      <c r="N26" s="1081">
        <v>9</v>
      </c>
    </row>
    <row r="27" spans="1:14">
      <c r="A27" s="655">
        <v>10</v>
      </c>
      <c r="B27" s="977" t="s">
        <v>4576</v>
      </c>
      <c r="C27" s="975"/>
      <c r="D27" s="1078"/>
      <c r="E27" s="1078"/>
      <c r="F27" s="632"/>
      <c r="G27" s="656"/>
      <c r="H27" s="1080"/>
      <c r="I27" s="1078"/>
      <c r="J27" s="1078"/>
      <c r="K27" s="975"/>
      <c r="L27" s="1078"/>
      <c r="M27" s="1078"/>
      <c r="N27" s="1081">
        <v>10</v>
      </c>
    </row>
    <row r="28" spans="1:14">
      <c r="A28" s="655">
        <v>11</v>
      </c>
      <c r="B28" s="977" t="s">
        <v>4577</v>
      </c>
      <c r="C28" s="975"/>
      <c r="D28" s="1078"/>
      <c r="E28" s="1078"/>
      <c r="F28" s="632"/>
      <c r="G28" s="656"/>
      <c r="H28" s="1080"/>
      <c r="I28" s="1078"/>
      <c r="J28" s="1078"/>
      <c r="K28" s="975"/>
      <c r="L28" s="1078"/>
      <c r="M28" s="1078"/>
      <c r="N28" s="1081">
        <v>11</v>
      </c>
    </row>
    <row r="29" spans="1:14">
      <c r="A29" s="655">
        <v>12</v>
      </c>
      <c r="B29" s="977"/>
      <c r="C29" s="975"/>
      <c r="D29" s="1078"/>
      <c r="E29" s="1078"/>
      <c r="F29" s="632"/>
      <c r="G29" s="342"/>
      <c r="H29" s="975"/>
      <c r="I29" s="1078"/>
      <c r="J29" s="1078"/>
      <c r="K29" s="975"/>
      <c r="L29" s="1078"/>
      <c r="M29" s="1078"/>
      <c r="N29" s="1081">
        <v>12</v>
      </c>
    </row>
    <row r="30" spans="1:14">
      <c r="A30" s="655">
        <v>13</v>
      </c>
      <c r="B30" s="977"/>
      <c r="C30" s="975"/>
      <c r="D30" s="1078"/>
      <c r="E30" s="1078"/>
      <c r="F30" s="632"/>
      <c r="G30" s="342"/>
      <c r="H30" s="975"/>
      <c r="I30" s="1078"/>
      <c r="J30" s="1078"/>
      <c r="K30" s="975"/>
      <c r="L30" s="1078"/>
      <c r="M30" s="1078"/>
      <c r="N30" s="1081">
        <v>13</v>
      </c>
    </row>
    <row r="31" spans="1:14">
      <c r="A31" s="655">
        <v>14</v>
      </c>
      <c r="B31" s="977"/>
      <c r="C31" s="975"/>
      <c r="D31" s="1078"/>
      <c r="E31" s="1078"/>
      <c r="F31" s="632"/>
      <c r="G31" s="342"/>
      <c r="H31" s="975"/>
      <c r="I31" s="1078"/>
      <c r="J31" s="1078"/>
      <c r="K31" s="975"/>
      <c r="L31" s="1078"/>
      <c r="M31" s="1078"/>
      <c r="N31" s="1081">
        <v>14</v>
      </c>
    </row>
    <row r="32" spans="1:14">
      <c r="A32" s="655">
        <v>15</v>
      </c>
      <c r="B32" s="977"/>
      <c r="C32" s="975"/>
      <c r="D32" s="1078"/>
      <c r="E32" s="1078"/>
      <c r="F32" s="632"/>
      <c r="G32" s="342"/>
      <c r="H32" s="975"/>
      <c r="I32" s="1078"/>
      <c r="J32" s="1078"/>
      <c r="K32" s="975"/>
      <c r="L32" s="1078"/>
      <c r="M32" s="1078"/>
      <c r="N32" s="1081">
        <v>15</v>
      </c>
    </row>
    <row r="33" spans="1:14">
      <c r="A33" s="655">
        <v>16</v>
      </c>
      <c r="B33" s="977"/>
      <c r="C33" s="975"/>
      <c r="D33" s="1078"/>
      <c r="E33" s="1078"/>
      <c r="F33" s="632"/>
      <c r="G33" s="342"/>
      <c r="H33" s="975"/>
      <c r="I33" s="1078"/>
      <c r="J33" s="1078"/>
      <c r="K33" s="975"/>
      <c r="L33" s="1078"/>
      <c r="M33" s="1078"/>
      <c r="N33" s="1081">
        <v>16</v>
      </c>
    </row>
    <row r="34" spans="1:14">
      <c r="A34" s="655">
        <v>17</v>
      </c>
      <c r="B34" s="977"/>
      <c r="C34" s="975"/>
      <c r="D34" s="1078"/>
      <c r="E34" s="1078"/>
      <c r="F34" s="632"/>
      <c r="G34" s="342"/>
      <c r="H34" s="975"/>
      <c r="I34" s="1078"/>
      <c r="J34" s="1078"/>
      <c r="K34" s="975"/>
      <c r="L34" s="1078"/>
      <c r="M34" s="1078"/>
      <c r="N34" s="1081">
        <v>17</v>
      </c>
    </row>
    <row r="35" spans="1:14">
      <c r="A35" s="655">
        <v>18</v>
      </c>
      <c r="B35" s="977"/>
      <c r="C35" s="975"/>
      <c r="D35" s="1078"/>
      <c r="E35" s="1078"/>
      <c r="F35" s="632"/>
      <c r="G35" s="342"/>
      <c r="H35" s="975"/>
      <c r="I35" s="1078"/>
      <c r="J35" s="1078"/>
      <c r="K35" s="975"/>
      <c r="L35" s="1078"/>
      <c r="M35" s="1078"/>
      <c r="N35" s="1081">
        <v>18</v>
      </c>
    </row>
    <row r="36" spans="1:14">
      <c r="A36" s="655">
        <v>19</v>
      </c>
      <c r="B36" s="977"/>
      <c r="C36" s="657"/>
      <c r="D36" s="658"/>
      <c r="E36" s="658"/>
      <c r="F36" s="632"/>
      <c r="G36" s="342"/>
      <c r="H36" s="975"/>
      <c r="I36" s="658"/>
      <c r="J36" s="658"/>
      <c r="K36" s="975"/>
      <c r="L36" s="658"/>
      <c r="M36" s="658"/>
      <c r="N36" s="1081">
        <v>19</v>
      </c>
    </row>
    <row r="37" spans="1:14">
      <c r="A37" s="655">
        <v>20</v>
      </c>
      <c r="B37" s="1017"/>
      <c r="C37" s="975"/>
      <c r="D37" s="1078"/>
      <c r="E37" s="1078"/>
      <c r="F37" s="632"/>
      <c r="G37" s="342"/>
      <c r="H37" s="975"/>
      <c r="I37" s="1078"/>
      <c r="J37" s="1078"/>
      <c r="K37" s="975"/>
      <c r="L37" s="1078"/>
      <c r="M37" s="1078"/>
      <c r="N37" s="1081">
        <v>20</v>
      </c>
    </row>
    <row r="38" spans="1:14">
      <c r="A38" s="655">
        <v>21</v>
      </c>
      <c r="B38" s="977"/>
      <c r="C38" s="975"/>
      <c r="D38" s="1078"/>
      <c r="E38" s="1078"/>
      <c r="F38" s="632"/>
      <c r="G38" s="342"/>
      <c r="H38" s="975"/>
      <c r="I38" s="1078"/>
      <c r="J38" s="1078"/>
      <c r="K38" s="975"/>
      <c r="L38" s="1078"/>
      <c r="M38" s="1078"/>
      <c r="N38" s="1081">
        <v>21</v>
      </c>
    </row>
    <row r="39" spans="1:14">
      <c r="A39" s="655">
        <v>22</v>
      </c>
      <c r="B39" s="977"/>
      <c r="C39" s="975"/>
      <c r="D39" s="1078"/>
      <c r="E39" s="1078"/>
      <c r="F39" s="632"/>
      <c r="G39" s="342"/>
      <c r="H39" s="975"/>
      <c r="I39" s="1078"/>
      <c r="J39" s="1078"/>
      <c r="K39" s="975"/>
      <c r="L39" s="1078"/>
      <c r="M39" s="1078"/>
      <c r="N39" s="1081">
        <v>22</v>
      </c>
    </row>
    <row r="40" spans="1:14">
      <c r="A40" s="655">
        <v>23</v>
      </c>
      <c r="B40" s="977"/>
      <c r="C40" s="975"/>
      <c r="D40" s="1078"/>
      <c r="E40" s="1078"/>
      <c r="F40" s="632"/>
      <c r="G40" s="342"/>
      <c r="H40" s="975"/>
      <c r="I40" s="1078"/>
      <c r="J40" s="1078"/>
      <c r="K40" s="975"/>
      <c r="L40" s="1078"/>
      <c r="M40" s="1078"/>
      <c r="N40" s="1081">
        <v>23</v>
      </c>
    </row>
    <row r="41" spans="1:14">
      <c r="A41" s="655">
        <v>24</v>
      </c>
      <c r="B41" s="977"/>
      <c r="C41" s="975"/>
      <c r="D41" s="1078"/>
      <c r="E41" s="1078"/>
      <c r="F41" s="632"/>
      <c r="G41" s="342"/>
      <c r="H41" s="975"/>
      <c r="I41" s="1078"/>
      <c r="J41" s="1078"/>
      <c r="K41" s="975"/>
      <c r="L41" s="1078"/>
      <c r="M41" s="1078"/>
      <c r="N41" s="1081">
        <v>24</v>
      </c>
    </row>
    <row r="42" spans="1:14">
      <c r="A42" s="655">
        <v>25</v>
      </c>
      <c r="B42" s="977"/>
      <c r="C42" s="975"/>
      <c r="D42" s="1078"/>
      <c r="E42" s="1078"/>
      <c r="F42" s="632"/>
      <c r="G42" s="342"/>
      <c r="H42" s="975"/>
      <c r="I42" s="1078"/>
      <c r="J42" s="1078"/>
      <c r="K42" s="975"/>
      <c r="L42" s="1078"/>
      <c r="M42" s="1078"/>
      <c r="N42" s="1081">
        <v>25</v>
      </c>
    </row>
    <row r="43" spans="1:14">
      <c r="A43" s="655">
        <v>26</v>
      </c>
      <c r="B43" s="977"/>
      <c r="C43" s="975"/>
      <c r="D43" s="1078"/>
      <c r="E43" s="1078"/>
      <c r="F43" s="632"/>
      <c r="G43" s="342"/>
      <c r="H43" s="975"/>
      <c r="I43" s="1078"/>
      <c r="J43" s="1078"/>
      <c r="K43" s="975"/>
      <c r="L43" s="1078"/>
      <c r="M43" s="1078"/>
      <c r="N43" s="1081">
        <v>26</v>
      </c>
    </row>
    <row r="44" spans="1:14">
      <c r="A44" s="655">
        <v>27</v>
      </c>
      <c r="B44" s="977"/>
      <c r="C44" s="975"/>
      <c r="D44" s="1078"/>
      <c r="E44" s="1078"/>
      <c r="F44" s="632"/>
      <c r="G44" s="342"/>
      <c r="H44" s="975"/>
      <c r="I44" s="1078"/>
      <c r="J44" s="1078"/>
      <c r="K44" s="975"/>
      <c r="L44" s="1078"/>
      <c r="M44" s="1078"/>
      <c r="N44" s="1081">
        <v>27</v>
      </c>
    </row>
    <row r="45" spans="1:14">
      <c r="A45" s="655">
        <v>28</v>
      </c>
      <c r="B45" s="977"/>
      <c r="C45" s="975"/>
      <c r="D45" s="1078"/>
      <c r="E45" s="1078"/>
      <c r="F45" s="632"/>
      <c r="G45" s="342"/>
      <c r="H45" s="975"/>
      <c r="I45" s="1078"/>
      <c r="J45" s="1078"/>
      <c r="K45" s="975"/>
      <c r="L45" s="1078"/>
      <c r="M45" s="1078"/>
      <c r="N45" s="1081">
        <v>28</v>
      </c>
    </row>
    <row r="46" spans="1:14">
      <c r="A46" s="655">
        <v>29</v>
      </c>
      <c r="B46" s="977"/>
      <c r="C46" s="975"/>
      <c r="D46" s="1078"/>
      <c r="E46" s="1078"/>
      <c r="F46" s="632"/>
      <c r="G46" s="342"/>
      <c r="H46" s="975"/>
      <c r="I46" s="1078"/>
      <c r="J46" s="1078"/>
      <c r="K46" s="975"/>
      <c r="L46" s="1078"/>
      <c r="M46" s="1078"/>
      <c r="N46" s="1081">
        <v>29</v>
      </c>
    </row>
    <row r="47" spans="1:14">
      <c r="A47" s="655">
        <v>30</v>
      </c>
      <c r="B47" s="977"/>
      <c r="C47" s="975"/>
      <c r="D47" s="1078"/>
      <c r="E47" s="1078"/>
      <c r="F47" s="632"/>
      <c r="G47" s="342"/>
      <c r="H47" s="975"/>
      <c r="I47" s="1078"/>
      <c r="J47" s="1078"/>
      <c r="K47" s="975"/>
      <c r="L47" s="1078"/>
      <c r="M47" s="1078"/>
      <c r="N47" s="1081">
        <v>30</v>
      </c>
    </row>
    <row r="48" spans="1:14">
      <c r="A48" s="655">
        <v>31</v>
      </c>
      <c r="B48" s="977"/>
      <c r="C48" s="657"/>
      <c r="D48" s="658"/>
      <c r="E48" s="658"/>
      <c r="F48" s="632"/>
      <c r="G48" s="342"/>
      <c r="H48" s="975"/>
      <c r="I48" s="658"/>
      <c r="J48" s="658"/>
      <c r="K48" s="975"/>
      <c r="L48" s="658"/>
      <c r="M48" s="658"/>
      <c r="N48" s="1081">
        <v>31</v>
      </c>
    </row>
    <row r="49" spans="1:14">
      <c r="A49" s="655">
        <v>32</v>
      </c>
      <c r="B49" s="1017"/>
      <c r="C49" s="975"/>
      <c r="D49" s="1078"/>
      <c r="E49" s="1078"/>
      <c r="F49" s="632"/>
      <c r="G49" s="342"/>
      <c r="H49" s="975"/>
      <c r="I49" s="1078"/>
      <c r="J49" s="1078"/>
      <c r="K49" s="975"/>
      <c r="L49" s="1078"/>
      <c r="M49" s="1078"/>
      <c r="N49" s="1081">
        <v>32</v>
      </c>
    </row>
    <row r="50" spans="1:14">
      <c r="A50" s="655">
        <v>33</v>
      </c>
      <c r="B50" s="977"/>
      <c r="C50" s="975"/>
      <c r="D50" s="1078"/>
      <c r="E50" s="1078"/>
      <c r="F50" s="632"/>
      <c r="G50" s="342"/>
      <c r="H50" s="975"/>
      <c r="I50" s="1078"/>
      <c r="J50" s="1078"/>
      <c r="K50" s="975"/>
      <c r="L50" s="1078"/>
      <c r="M50" s="1078"/>
      <c r="N50" s="1081">
        <v>33</v>
      </c>
    </row>
    <row r="51" spans="1:14">
      <c r="A51" s="655">
        <v>34</v>
      </c>
      <c r="B51" s="977"/>
      <c r="C51" s="975"/>
      <c r="D51" s="1078"/>
      <c r="E51" s="1078"/>
      <c r="F51" s="632"/>
      <c r="G51" s="342"/>
      <c r="H51" s="975"/>
      <c r="I51" s="1078"/>
      <c r="J51" s="1078"/>
      <c r="K51" s="975"/>
      <c r="L51" s="1078"/>
      <c r="M51" s="1078"/>
      <c r="N51" s="1081">
        <v>34</v>
      </c>
    </row>
    <row r="52" spans="1:14">
      <c r="A52" s="655">
        <v>35</v>
      </c>
      <c r="B52" s="977"/>
      <c r="C52" s="975"/>
      <c r="D52" s="1078"/>
      <c r="E52" s="1078"/>
      <c r="F52" s="632"/>
      <c r="G52" s="342"/>
      <c r="H52" s="975"/>
      <c r="I52" s="1078"/>
      <c r="J52" s="1078"/>
      <c r="K52" s="975"/>
      <c r="L52" s="1078"/>
      <c r="M52" s="1078"/>
      <c r="N52" s="1081">
        <v>35</v>
      </c>
    </row>
    <row r="53" spans="1:14">
      <c r="A53" s="655">
        <v>36</v>
      </c>
      <c r="B53" s="977"/>
      <c r="C53" s="975"/>
      <c r="D53" s="1078"/>
      <c r="E53" s="1078"/>
      <c r="F53" s="632"/>
      <c r="G53" s="342"/>
      <c r="H53" s="975"/>
      <c r="I53" s="1078"/>
      <c r="J53" s="1078"/>
      <c r="K53" s="975"/>
      <c r="L53" s="1078"/>
      <c r="M53" s="1078"/>
      <c r="N53" s="1081">
        <v>36</v>
      </c>
    </row>
    <row r="54" spans="1:14">
      <c r="A54" s="655">
        <v>37</v>
      </c>
      <c r="B54" s="977"/>
      <c r="C54" s="975"/>
      <c r="D54" s="1078"/>
      <c r="E54" s="1078"/>
      <c r="F54" s="632"/>
      <c r="G54" s="342"/>
      <c r="H54" s="975"/>
      <c r="I54" s="1078"/>
      <c r="J54" s="1078"/>
      <c r="K54" s="975"/>
      <c r="L54" s="1078"/>
      <c r="M54" s="1078"/>
      <c r="N54" s="1081">
        <v>37</v>
      </c>
    </row>
    <row r="55" spans="1:14">
      <c r="A55" s="655">
        <v>38</v>
      </c>
      <c r="B55" s="977"/>
      <c r="C55" s="975"/>
      <c r="D55" s="1078"/>
      <c r="E55" s="1078"/>
      <c r="F55" s="632"/>
      <c r="G55" s="342"/>
      <c r="H55" s="975"/>
      <c r="I55" s="1078"/>
      <c r="J55" s="1078"/>
      <c r="K55" s="975"/>
      <c r="L55" s="1078"/>
      <c r="M55" s="1078"/>
      <c r="N55" s="1081">
        <v>38</v>
      </c>
    </row>
    <row r="56" spans="1:14">
      <c r="A56" s="655">
        <v>39</v>
      </c>
      <c r="B56" s="977"/>
      <c r="C56" s="975"/>
      <c r="D56" s="1078"/>
      <c r="E56" s="1078"/>
      <c r="F56" s="632"/>
      <c r="G56" s="342"/>
      <c r="H56" s="975"/>
      <c r="I56" s="1078"/>
      <c r="J56" s="1078"/>
      <c r="K56" s="975"/>
      <c r="L56" s="1078"/>
      <c r="M56" s="1078"/>
      <c r="N56" s="1081">
        <v>39</v>
      </c>
    </row>
    <row r="57" spans="1:14">
      <c r="A57" s="655">
        <v>40</v>
      </c>
      <c r="B57" s="977"/>
      <c r="C57" s="975"/>
      <c r="D57" s="1078"/>
      <c r="E57" s="1078"/>
      <c r="F57" s="632"/>
      <c r="G57" s="342"/>
      <c r="H57" s="975"/>
      <c r="I57" s="1078"/>
      <c r="J57" s="1078"/>
      <c r="K57" s="975"/>
      <c r="L57" s="1078"/>
      <c r="M57" s="1078"/>
      <c r="N57" s="1081">
        <v>40</v>
      </c>
    </row>
    <row r="58" spans="1:14">
      <c r="A58" s="655">
        <v>41</v>
      </c>
      <c r="B58" s="977"/>
      <c r="C58" s="975"/>
      <c r="D58" s="1078"/>
      <c r="E58" s="1078"/>
      <c r="F58" s="632"/>
      <c r="G58" s="342"/>
      <c r="H58" s="975"/>
      <c r="I58" s="1078"/>
      <c r="J58" s="1078"/>
      <c r="K58" s="975"/>
      <c r="L58" s="1078"/>
      <c r="M58" s="1078"/>
      <c r="N58" s="1081">
        <v>41</v>
      </c>
    </row>
    <row r="59" spans="1:14">
      <c r="A59" s="655">
        <v>42</v>
      </c>
      <c r="B59" s="977"/>
      <c r="C59" s="975"/>
      <c r="D59" s="1078"/>
      <c r="E59" s="1078"/>
      <c r="F59" s="632"/>
      <c r="G59" s="342"/>
      <c r="H59" s="975"/>
      <c r="I59" s="1078"/>
      <c r="J59" s="1078"/>
      <c r="K59" s="975"/>
      <c r="L59" s="1078"/>
      <c r="M59" s="1078"/>
      <c r="N59" s="1081">
        <v>42</v>
      </c>
    </row>
    <row r="60" spans="1:14">
      <c r="A60" s="655">
        <v>43</v>
      </c>
      <c r="B60" s="977"/>
      <c r="C60" s="975"/>
      <c r="D60" s="1078"/>
      <c r="E60" s="1078"/>
      <c r="F60" s="632"/>
      <c r="G60" s="342"/>
      <c r="H60" s="975"/>
      <c r="I60" s="1078"/>
      <c r="J60" s="1078"/>
      <c r="K60" s="975"/>
      <c r="L60" s="1078"/>
      <c r="M60" s="1078"/>
      <c r="N60" s="1081">
        <v>43</v>
      </c>
    </row>
    <row r="61" spans="1:14">
      <c r="A61" s="655">
        <v>44</v>
      </c>
      <c r="B61" s="977"/>
      <c r="C61" s="975"/>
      <c r="D61" s="1078"/>
      <c r="E61" s="1078"/>
      <c r="F61" s="632"/>
      <c r="G61" s="342"/>
      <c r="H61" s="975"/>
      <c r="I61" s="1078"/>
      <c r="J61" s="1078"/>
      <c r="K61" s="975"/>
      <c r="L61" s="1078"/>
      <c r="M61" s="1078"/>
      <c r="N61" s="1081">
        <v>44</v>
      </c>
    </row>
    <row r="62" spans="1:14">
      <c r="A62" s="1002">
        <v>45</v>
      </c>
      <c r="B62" s="977"/>
      <c r="C62" s="659"/>
      <c r="D62" s="660"/>
      <c r="E62" s="660"/>
      <c r="F62" s="661"/>
      <c r="G62" s="1033"/>
      <c r="H62" s="975"/>
      <c r="I62" s="660"/>
      <c r="J62" s="660"/>
      <c r="K62" s="975"/>
      <c r="L62" s="660"/>
      <c r="M62" s="660"/>
      <c r="N62" s="1081">
        <v>45</v>
      </c>
    </row>
    <row r="63" spans="1:14" ht="15.75" thickBot="1">
      <c r="A63" s="662">
        <v>46</v>
      </c>
      <c r="B63" s="663" t="s">
        <v>205</v>
      </c>
      <c r="C63" s="664">
        <f>SUM(C18:C62)</f>
        <v>74998494</v>
      </c>
      <c r="D63" s="664">
        <f>SUM(D18:D62)</f>
        <v>1145711</v>
      </c>
      <c r="E63" s="664">
        <f>SUM(E18:E62)</f>
        <v>76144205</v>
      </c>
      <c r="F63" s="665">
        <f>SUM(F18:F62)</f>
        <v>-35038149</v>
      </c>
      <c r="G63" s="666"/>
      <c r="H63" s="667"/>
      <c r="I63" s="664">
        <f>SUM(I18:I62)</f>
        <v>76144205</v>
      </c>
      <c r="J63" s="664">
        <f>SUM(J18:J62)</f>
        <v>928</v>
      </c>
      <c r="K63" s="667"/>
      <c r="L63" s="664">
        <f>SUM(L18:L62)</f>
        <v>0</v>
      </c>
      <c r="M63" s="664">
        <f>SUM(M18:M62)</f>
        <v>-33547754</v>
      </c>
      <c r="N63" s="1082">
        <v>46</v>
      </c>
    </row>
    <row r="64" spans="1:14" ht="15.75">
      <c r="A64" s="113" t="s">
        <v>2225</v>
      </c>
      <c r="B64" s="977"/>
      <c r="C64" s="113"/>
      <c r="D64" s="977"/>
      <c r="E64" s="977"/>
      <c r="F64" s="977"/>
      <c r="G64" s="113" t="str">
        <f>A64</f>
        <v>FERC FORM NO. 1 (ED. 12-96) NYPSC Modified-96</v>
      </c>
      <c r="H64" s="977"/>
      <c r="I64" s="113"/>
      <c r="J64" s="113"/>
    </row>
    <row r="65" spans="1:14">
      <c r="A65" s="978" t="s">
        <v>2226</v>
      </c>
      <c r="B65" s="978"/>
      <c r="C65" s="978"/>
      <c r="D65" s="978"/>
      <c r="E65" s="978"/>
      <c r="F65" s="978"/>
      <c r="G65" s="978" t="s">
        <v>2227</v>
      </c>
      <c r="H65" s="978"/>
      <c r="I65" s="978"/>
      <c r="J65" s="978"/>
      <c r="K65" s="978"/>
      <c r="L65" s="978"/>
      <c r="M65" s="978"/>
      <c r="N65" s="978"/>
    </row>
  </sheetData>
  <printOptions horizontalCentered="1" verticalCentered="1"/>
  <pageMargins left="0.25" right="0.25" top="0.25" bottom="0.25" header="0" footer="0"/>
  <pageSetup scale="70" fitToWidth="2" orientation="portrait" horizontalDpi="300" verticalDpi="300" r:id="rId1"/>
  <headerFooter alignWithMargins="0"/>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
  <dimension ref="A1:K193"/>
  <sheetViews>
    <sheetView defaultGridColor="0" view="pageBreakPreview" colorId="22" zoomScale="60" zoomScaleNormal="90" workbookViewId="0">
      <selection activeCell="C41" sqref="C41"/>
    </sheetView>
  </sheetViews>
  <sheetFormatPr defaultColWidth="9.6640625" defaultRowHeight="15"/>
  <cols>
    <col min="1" max="1" width="2.6640625" style="9" customWidth="1"/>
    <col min="2" max="2" width="49.77734375" style="9" customWidth="1"/>
    <col min="3" max="3" width="19.5546875" style="9" customWidth="1"/>
    <col min="4" max="4" width="18.77734375" style="9" customWidth="1"/>
    <col min="5" max="5" width="18.6640625" style="9" customWidth="1"/>
    <col min="6" max="16384" width="9.6640625" style="9"/>
  </cols>
  <sheetData>
    <row r="1" spans="1:5">
      <c r="A1" s="29"/>
      <c r="B1" s="244" t="s">
        <v>5587</v>
      </c>
      <c r="C1" s="244" t="s">
        <v>1916</v>
      </c>
      <c r="D1" s="1749" t="s">
        <v>1917</v>
      </c>
      <c r="E1" s="744" t="s">
        <v>1918</v>
      </c>
    </row>
    <row r="2" spans="1:5">
      <c r="A2" s="71"/>
      <c r="B2" s="80" t="str">
        <f>'Data Sheet'!$C$25</f>
        <v xml:space="preserve"> Niagara Mohawk Power Corporation </v>
      </c>
      <c r="C2" s="80" t="s">
        <v>5599</v>
      </c>
      <c r="D2" s="1672" t="s">
        <v>1919</v>
      </c>
      <c r="E2" s="72"/>
    </row>
    <row r="3" spans="1:5" ht="15" customHeight="1">
      <c r="A3" s="73"/>
      <c r="B3" s="116"/>
      <c r="C3" s="116" t="s">
        <v>5598</v>
      </c>
      <c r="D3" s="458" t="str">
        <f>'Data Sheet'!$C$40</f>
        <v>June 1, 2015</v>
      </c>
      <c r="E3" s="584" t="str">
        <f>'Data Sheet'!$C$38</f>
        <v>December 31, 2014</v>
      </c>
    </row>
    <row r="4" spans="1:5" ht="15" customHeight="1">
      <c r="A4" s="763" t="s">
        <v>3221</v>
      </c>
      <c r="B4" s="764"/>
      <c r="C4" s="764"/>
      <c r="D4" s="764"/>
      <c r="E4" s="765"/>
    </row>
    <row r="5" spans="1:5">
      <c r="A5" s="745"/>
      <c r="B5" s="445" t="s">
        <v>3222</v>
      </c>
      <c r="C5" s="445"/>
      <c r="D5" s="445"/>
      <c r="E5" s="766"/>
    </row>
    <row r="6" spans="1:5">
      <c r="A6" s="745"/>
      <c r="B6" s="445" t="s">
        <v>3223</v>
      </c>
      <c r="C6" s="445"/>
      <c r="D6" s="445"/>
      <c r="E6" s="766"/>
    </row>
    <row r="7" spans="1:5">
      <c r="A7" s="86"/>
      <c r="B7" s="618" t="s">
        <v>3224</v>
      </c>
      <c r="C7" s="709" t="s">
        <v>3225</v>
      </c>
      <c r="D7" s="692" t="s">
        <v>3226</v>
      </c>
      <c r="E7" s="693" t="s">
        <v>3227</v>
      </c>
    </row>
    <row r="8" spans="1:5">
      <c r="A8" s="71"/>
      <c r="B8" s="80"/>
      <c r="C8" s="329" t="s">
        <v>3228</v>
      </c>
      <c r="D8" s="694" t="s">
        <v>3229</v>
      </c>
      <c r="E8" s="72"/>
    </row>
    <row r="9" spans="1:5">
      <c r="A9" s="73"/>
      <c r="B9" s="458" t="s">
        <v>3230</v>
      </c>
      <c r="C9" s="707" t="s">
        <v>3231</v>
      </c>
      <c r="D9" s="706" t="s">
        <v>3232</v>
      </c>
      <c r="E9" s="584" t="s">
        <v>3233</v>
      </c>
    </row>
    <row r="10" spans="1:5" ht="15.75">
      <c r="A10" s="71"/>
      <c r="B10" s="767" t="s">
        <v>3234</v>
      </c>
      <c r="C10" s="17"/>
      <c r="D10" s="768"/>
      <c r="E10" s="72"/>
    </row>
    <row r="11" spans="1:5" ht="15.75">
      <c r="A11" s="769"/>
      <c r="B11" s="767" t="s">
        <v>3235</v>
      </c>
      <c r="C11" s="747"/>
      <c r="D11" s="768"/>
      <c r="E11" s="72"/>
    </row>
    <row r="12" spans="1:5">
      <c r="A12" s="769"/>
      <c r="B12" s="80" t="s">
        <v>3138</v>
      </c>
      <c r="C12" s="770" t="s">
        <v>3236</v>
      </c>
      <c r="D12" s="694" t="s">
        <v>3237</v>
      </c>
      <c r="E12" s="72"/>
    </row>
    <row r="13" spans="1:5">
      <c r="A13" s="769"/>
      <c r="B13" s="80" t="s">
        <v>3238</v>
      </c>
      <c r="C13" s="770" t="s">
        <v>3239</v>
      </c>
      <c r="D13" s="768" t="s">
        <v>3240</v>
      </c>
      <c r="E13" s="72"/>
    </row>
    <row r="14" spans="1:5">
      <c r="A14" s="769"/>
      <c r="B14" s="80" t="s">
        <v>3268</v>
      </c>
      <c r="C14" s="770" t="s">
        <v>3269</v>
      </c>
      <c r="D14" s="768" t="s">
        <v>3240</v>
      </c>
      <c r="E14" s="72"/>
    </row>
    <row r="15" spans="1:5">
      <c r="A15" s="769"/>
      <c r="B15" s="80" t="s">
        <v>3270</v>
      </c>
      <c r="C15" s="770" t="s">
        <v>3271</v>
      </c>
      <c r="D15" s="768" t="s">
        <v>3272</v>
      </c>
      <c r="E15" s="72"/>
    </row>
    <row r="16" spans="1:5">
      <c r="A16" s="769"/>
      <c r="B16" s="80" t="s">
        <v>3273</v>
      </c>
      <c r="C16" s="770" t="s">
        <v>3274</v>
      </c>
      <c r="D16" s="768" t="s">
        <v>3240</v>
      </c>
      <c r="E16" s="1564"/>
    </row>
    <row r="17" spans="1:5">
      <c r="A17" s="769"/>
      <c r="B17" s="80" t="s">
        <v>3275</v>
      </c>
      <c r="C17" s="770" t="s">
        <v>3276</v>
      </c>
      <c r="D17" s="768" t="s">
        <v>3240</v>
      </c>
      <c r="E17" s="1565" t="s">
        <v>535</v>
      </c>
    </row>
    <row r="18" spans="1:5">
      <c r="A18" s="769"/>
      <c r="B18" s="80" t="s">
        <v>536</v>
      </c>
      <c r="C18" s="770" t="s">
        <v>537</v>
      </c>
      <c r="D18" s="768" t="s">
        <v>538</v>
      </c>
      <c r="E18" s="72"/>
    </row>
    <row r="19" spans="1:5" ht="15.75">
      <c r="A19" s="769"/>
      <c r="B19" s="80" t="s">
        <v>539</v>
      </c>
      <c r="C19" s="770" t="s">
        <v>540</v>
      </c>
      <c r="D19" s="768" t="s">
        <v>3240</v>
      </c>
      <c r="E19" s="771"/>
    </row>
    <row r="20" spans="1:5" ht="15.75">
      <c r="A20" s="769"/>
      <c r="B20" s="80" t="s">
        <v>541</v>
      </c>
      <c r="C20" s="770" t="s">
        <v>542</v>
      </c>
      <c r="D20" s="768" t="s">
        <v>3240</v>
      </c>
      <c r="E20" s="771"/>
    </row>
    <row r="21" spans="1:5">
      <c r="A21" s="769"/>
      <c r="B21" s="80" t="s">
        <v>543</v>
      </c>
      <c r="C21" s="770" t="s">
        <v>544</v>
      </c>
      <c r="D21" s="768" t="s">
        <v>3240</v>
      </c>
      <c r="E21" s="72"/>
    </row>
    <row r="22" spans="1:5">
      <c r="A22" s="769"/>
      <c r="B22" s="80" t="s">
        <v>545</v>
      </c>
      <c r="C22" s="770" t="s">
        <v>546</v>
      </c>
      <c r="D22" s="768" t="s">
        <v>3240</v>
      </c>
      <c r="E22" s="1565" t="s">
        <v>4316</v>
      </c>
    </row>
    <row r="23" spans="1:5">
      <c r="A23" s="769"/>
      <c r="B23" s="80"/>
      <c r="C23" s="747"/>
      <c r="D23" s="768"/>
      <c r="E23" s="72"/>
    </row>
    <row r="24" spans="1:5" ht="15.75">
      <c r="A24" s="769"/>
      <c r="B24" s="767" t="s">
        <v>547</v>
      </c>
      <c r="C24" s="17" t="s">
        <v>3130</v>
      </c>
      <c r="D24" s="768"/>
      <c r="E24" s="771"/>
    </row>
    <row r="25" spans="1:5" ht="15.75">
      <c r="A25" s="769"/>
      <c r="B25" s="767" t="s">
        <v>548</v>
      </c>
      <c r="C25" s="17"/>
      <c r="D25" s="768"/>
      <c r="E25" s="771"/>
    </row>
    <row r="26" spans="1:5" ht="15.75">
      <c r="A26" s="769"/>
      <c r="B26" s="767"/>
      <c r="C26" s="17"/>
      <c r="D26" s="768"/>
      <c r="E26" s="771"/>
    </row>
    <row r="27" spans="1:5">
      <c r="A27" s="769"/>
      <c r="B27" s="80" t="s">
        <v>1355</v>
      </c>
      <c r="C27" s="17"/>
      <c r="D27" s="768"/>
      <c r="E27" s="72"/>
    </row>
    <row r="28" spans="1:5">
      <c r="A28" s="769"/>
      <c r="B28" s="80" t="s">
        <v>1356</v>
      </c>
      <c r="C28" s="329" t="s">
        <v>1357</v>
      </c>
      <c r="D28" s="768" t="s">
        <v>1358</v>
      </c>
      <c r="E28" s="72"/>
    </row>
    <row r="29" spans="1:5">
      <c r="A29" s="769"/>
      <c r="B29" s="80" t="s">
        <v>1359</v>
      </c>
      <c r="C29" s="329" t="s">
        <v>1360</v>
      </c>
      <c r="D29" s="768" t="s">
        <v>1358</v>
      </c>
      <c r="E29" s="450" t="s">
        <v>4316</v>
      </c>
    </row>
    <row r="30" spans="1:5">
      <c r="A30" s="769"/>
      <c r="B30" s="80" t="s">
        <v>1361</v>
      </c>
      <c r="C30" s="329" t="s">
        <v>1362</v>
      </c>
      <c r="D30" s="694" t="s">
        <v>1363</v>
      </c>
      <c r="E30" s="72"/>
    </row>
    <row r="31" spans="1:5">
      <c r="A31" s="769"/>
      <c r="B31" s="80" t="s">
        <v>1364</v>
      </c>
      <c r="C31" s="329" t="s">
        <v>1365</v>
      </c>
      <c r="D31" s="694" t="s">
        <v>1363</v>
      </c>
      <c r="E31" s="72"/>
    </row>
    <row r="32" spans="1:5">
      <c r="A32" s="769"/>
      <c r="B32" s="80" t="s">
        <v>1366</v>
      </c>
      <c r="C32" s="329" t="s">
        <v>1367</v>
      </c>
      <c r="D32" s="768" t="s">
        <v>1358</v>
      </c>
      <c r="E32" s="450" t="s">
        <v>4316</v>
      </c>
    </row>
    <row r="33" spans="1:5">
      <c r="A33" s="769"/>
      <c r="B33" s="80" t="s">
        <v>1368</v>
      </c>
      <c r="C33" s="329" t="s">
        <v>1369</v>
      </c>
      <c r="D33" s="768" t="s">
        <v>3237</v>
      </c>
      <c r="E33" s="1565" t="s">
        <v>535</v>
      </c>
    </row>
    <row r="34" spans="1:5">
      <c r="A34" s="769"/>
      <c r="B34" s="80" t="s">
        <v>1370</v>
      </c>
      <c r="C34" s="329" t="s">
        <v>1371</v>
      </c>
      <c r="D34" s="768" t="s">
        <v>1358</v>
      </c>
      <c r="E34" s="450" t="s">
        <v>535</v>
      </c>
    </row>
    <row r="35" spans="1:5">
      <c r="A35" s="769"/>
      <c r="B35" s="80" t="s">
        <v>1372</v>
      </c>
      <c r="C35" s="329" t="s">
        <v>1373</v>
      </c>
      <c r="D35" s="768" t="s">
        <v>1374</v>
      </c>
      <c r="E35" s="1565"/>
    </row>
    <row r="36" spans="1:5">
      <c r="A36" s="769"/>
      <c r="B36" s="80" t="s">
        <v>1375</v>
      </c>
      <c r="C36" s="329" t="s">
        <v>1376</v>
      </c>
      <c r="D36" s="768" t="s">
        <v>1374</v>
      </c>
      <c r="E36" s="72"/>
    </row>
    <row r="37" spans="1:5">
      <c r="A37" s="769"/>
      <c r="B37" s="80" t="s">
        <v>1377</v>
      </c>
      <c r="C37" s="329" t="s">
        <v>1378</v>
      </c>
      <c r="D37" s="694" t="s">
        <v>1363</v>
      </c>
      <c r="E37" s="1565"/>
    </row>
    <row r="38" spans="1:5">
      <c r="A38" s="769"/>
      <c r="B38" s="80" t="s">
        <v>1379</v>
      </c>
      <c r="C38" s="329" t="s">
        <v>1380</v>
      </c>
      <c r="D38" s="768" t="s">
        <v>1358</v>
      </c>
      <c r="E38" s="72"/>
    </row>
    <row r="39" spans="1:5">
      <c r="A39" s="769"/>
      <c r="B39" s="80" t="s">
        <v>1381</v>
      </c>
      <c r="C39" s="329" t="s">
        <v>1382</v>
      </c>
      <c r="D39" s="768" t="s">
        <v>3240</v>
      </c>
      <c r="E39" s="72"/>
    </row>
    <row r="40" spans="1:5">
      <c r="A40" s="769"/>
      <c r="B40" s="80" t="s">
        <v>1383</v>
      </c>
      <c r="C40" s="329" t="s">
        <v>1384</v>
      </c>
      <c r="D40" s="694" t="s">
        <v>1363</v>
      </c>
      <c r="E40" s="1565" t="s">
        <v>4316</v>
      </c>
    </row>
    <row r="41" spans="1:5">
      <c r="A41" s="255"/>
      <c r="B41" s="80" t="s">
        <v>1385</v>
      </c>
      <c r="C41" s="329" t="s">
        <v>1386</v>
      </c>
      <c r="D41" s="768" t="s">
        <v>1387</v>
      </c>
      <c r="E41" s="1565" t="s">
        <v>4316</v>
      </c>
    </row>
    <row r="42" spans="1:5">
      <c r="A42" s="255"/>
      <c r="B42" s="80" t="s">
        <v>1388</v>
      </c>
      <c r="C42" s="329" t="s">
        <v>1386</v>
      </c>
      <c r="D42" s="768" t="s">
        <v>1387</v>
      </c>
      <c r="E42" s="1565" t="s">
        <v>4316</v>
      </c>
    </row>
    <row r="43" spans="1:5">
      <c r="A43" s="769"/>
      <c r="B43" s="80" t="s">
        <v>1389</v>
      </c>
      <c r="C43" s="329" t="s">
        <v>4273</v>
      </c>
      <c r="D43" s="694" t="s">
        <v>1363</v>
      </c>
      <c r="E43" s="1564"/>
    </row>
    <row r="44" spans="1:5">
      <c r="A44" s="769"/>
      <c r="B44" s="80" t="s">
        <v>1390</v>
      </c>
      <c r="C44" s="329" t="s">
        <v>1391</v>
      </c>
      <c r="D44" s="768" t="s">
        <v>538</v>
      </c>
      <c r="E44" s="72"/>
    </row>
    <row r="45" spans="1:5">
      <c r="A45" s="769"/>
      <c r="B45" s="467" t="s">
        <v>1392</v>
      </c>
      <c r="C45" s="329" t="s">
        <v>1393</v>
      </c>
      <c r="D45" s="768" t="s">
        <v>1374</v>
      </c>
      <c r="E45" s="72"/>
    </row>
    <row r="46" spans="1:5">
      <c r="A46" s="769"/>
      <c r="B46" s="80"/>
      <c r="C46" s="17" t="s">
        <v>3130</v>
      </c>
      <c r="D46" s="768"/>
      <c r="E46" s="72"/>
    </row>
    <row r="47" spans="1:5" ht="15.75">
      <c r="A47" s="769"/>
      <c r="B47" s="767" t="s">
        <v>1764</v>
      </c>
      <c r="C47" s="17" t="s">
        <v>3130</v>
      </c>
      <c r="D47" s="768"/>
      <c r="E47" s="72"/>
    </row>
    <row r="48" spans="1:5" ht="15.75">
      <c r="A48" s="769"/>
      <c r="B48" s="767" t="s">
        <v>1765</v>
      </c>
      <c r="C48" s="17" t="s">
        <v>3130</v>
      </c>
      <c r="D48" s="768"/>
      <c r="E48" s="72"/>
    </row>
    <row r="49" spans="1:5">
      <c r="A49" s="769"/>
      <c r="B49" s="80"/>
      <c r="C49" s="17" t="s">
        <v>3130</v>
      </c>
      <c r="D49" s="768"/>
      <c r="E49" s="72"/>
    </row>
    <row r="50" spans="1:5">
      <c r="A50" s="769"/>
      <c r="B50" s="80" t="s">
        <v>1766</v>
      </c>
      <c r="C50" s="329" t="s">
        <v>1767</v>
      </c>
      <c r="D50" s="768" t="s">
        <v>1768</v>
      </c>
      <c r="E50" s="1565" t="s">
        <v>535</v>
      </c>
    </row>
    <row r="51" spans="1:5">
      <c r="A51" s="769"/>
      <c r="B51" s="80" t="s">
        <v>1769</v>
      </c>
      <c r="C51" s="17"/>
      <c r="D51" s="77"/>
      <c r="E51" s="72"/>
    </row>
    <row r="52" spans="1:5" ht="15.75">
      <c r="A52" s="769"/>
      <c r="B52" s="80" t="s">
        <v>1770</v>
      </c>
      <c r="C52" s="17"/>
      <c r="D52" s="77"/>
      <c r="E52" s="771"/>
    </row>
    <row r="53" spans="1:5">
      <c r="A53" s="769"/>
      <c r="B53" s="80" t="s">
        <v>1771</v>
      </c>
      <c r="C53" s="329" t="s">
        <v>1772</v>
      </c>
      <c r="D53" s="768" t="s">
        <v>1363</v>
      </c>
      <c r="E53" s="1565" t="s">
        <v>4316</v>
      </c>
    </row>
    <row r="54" spans="1:5">
      <c r="A54" s="769"/>
      <c r="B54" s="80" t="s">
        <v>1773</v>
      </c>
      <c r="C54" s="329" t="s">
        <v>1774</v>
      </c>
      <c r="D54" s="768" t="s">
        <v>3237</v>
      </c>
      <c r="E54" s="1565" t="s">
        <v>535</v>
      </c>
    </row>
    <row r="55" spans="1:5">
      <c r="A55" s="769"/>
      <c r="B55" s="80" t="s">
        <v>1775</v>
      </c>
      <c r="C55" s="329" t="s">
        <v>1776</v>
      </c>
      <c r="D55" s="768" t="s">
        <v>3237</v>
      </c>
      <c r="E55" s="1565" t="s">
        <v>4316</v>
      </c>
    </row>
    <row r="56" spans="1:5">
      <c r="A56" s="769"/>
      <c r="B56" s="80" t="s">
        <v>1777</v>
      </c>
      <c r="C56" s="329" t="s">
        <v>1776</v>
      </c>
      <c r="D56" s="768" t="s">
        <v>1778</v>
      </c>
      <c r="E56" s="1565" t="s">
        <v>4316</v>
      </c>
    </row>
    <row r="57" spans="1:5">
      <c r="A57" s="769"/>
      <c r="B57" s="80" t="s">
        <v>1779</v>
      </c>
      <c r="C57" s="329" t="s">
        <v>1780</v>
      </c>
      <c r="D57" s="768" t="s">
        <v>3240</v>
      </c>
      <c r="E57" s="1565" t="s">
        <v>535</v>
      </c>
    </row>
    <row r="58" spans="1:5" ht="16.5" thickBot="1">
      <c r="A58" s="772"/>
      <c r="B58" s="294"/>
      <c r="C58" s="111"/>
      <c r="D58" s="478"/>
      <c r="E58" s="773"/>
    </row>
    <row r="59" spans="1:5" ht="15.75">
      <c r="A59" s="17" t="s">
        <v>1781</v>
      </c>
      <c r="B59" s="17"/>
      <c r="C59" s="17"/>
      <c r="D59" s="17"/>
      <c r="E59" s="739"/>
    </row>
    <row r="60" spans="1:5">
      <c r="A60" s="68" t="s">
        <v>1782</v>
      </c>
      <c r="B60" s="68"/>
      <c r="C60" s="68"/>
      <c r="D60" s="68"/>
      <c r="E60" s="68"/>
    </row>
    <row r="61" spans="1:5" ht="15.75" thickBot="1">
      <c r="A61" s="17"/>
      <c r="B61" s="17"/>
      <c r="C61" s="17"/>
      <c r="D61" s="17"/>
      <c r="E61" s="17"/>
    </row>
    <row r="62" spans="1:5">
      <c r="A62" s="29"/>
      <c r="B62" s="244" t="s">
        <v>1915</v>
      </c>
      <c r="C62" s="244" t="s">
        <v>1916</v>
      </c>
      <c r="D62" s="244" t="s">
        <v>1917</v>
      </c>
      <c r="E62" s="744" t="s">
        <v>1918</v>
      </c>
    </row>
    <row r="63" spans="1:5">
      <c r="A63" s="71"/>
      <c r="B63" s="80" t="str">
        <f>'Data Sheet'!$C$25</f>
        <v xml:space="preserve"> Niagara Mohawk Power Corporation </v>
      </c>
      <c r="C63" s="80" t="s">
        <v>5671</v>
      </c>
      <c r="D63" s="80" t="s">
        <v>1919</v>
      </c>
      <c r="E63" s="72"/>
    </row>
    <row r="64" spans="1:5">
      <c r="A64" s="71"/>
      <c r="B64" s="80"/>
      <c r="C64" s="80" t="s">
        <v>5598</v>
      </c>
      <c r="D64" s="116" t="str">
        <f>'Data Sheet'!$C$40</f>
        <v>June 1, 2015</v>
      </c>
      <c r="E64" s="584" t="str">
        <f>'Data Sheet'!$C$38</f>
        <v>December 31, 2014</v>
      </c>
    </row>
    <row r="65" spans="1:5">
      <c r="A65" s="86"/>
      <c r="B65" s="88"/>
      <c r="C65" s="88"/>
      <c r="D65" s="88"/>
      <c r="E65" s="84"/>
    </row>
    <row r="66" spans="1:5" ht="15.75">
      <c r="A66" s="67" t="s">
        <v>1783</v>
      </c>
      <c r="B66" s="70"/>
      <c r="C66" s="70"/>
      <c r="D66" s="70"/>
      <c r="E66" s="360"/>
    </row>
    <row r="67" spans="1:5">
      <c r="A67" s="71"/>
      <c r="B67" s="17"/>
      <c r="C67" s="17"/>
      <c r="D67" s="17"/>
      <c r="E67" s="72"/>
    </row>
    <row r="68" spans="1:5">
      <c r="A68" s="86"/>
      <c r="B68" s="618" t="s">
        <v>3224</v>
      </c>
      <c r="C68" s="709" t="s">
        <v>3225</v>
      </c>
      <c r="D68" s="692" t="s">
        <v>3226</v>
      </c>
      <c r="E68" s="693" t="s">
        <v>3227</v>
      </c>
    </row>
    <row r="69" spans="1:5">
      <c r="A69" s="71"/>
      <c r="B69" s="80"/>
      <c r="C69" s="329" t="s">
        <v>3228</v>
      </c>
      <c r="D69" s="694" t="s">
        <v>3229</v>
      </c>
      <c r="E69" s="72"/>
    </row>
    <row r="70" spans="1:5">
      <c r="A70" s="73"/>
      <c r="B70" s="458" t="s">
        <v>3230</v>
      </c>
      <c r="C70" s="707" t="s">
        <v>3231</v>
      </c>
      <c r="D70" s="706" t="s">
        <v>3232</v>
      </c>
      <c r="E70" s="584" t="s">
        <v>3233</v>
      </c>
    </row>
    <row r="71" spans="1:5" ht="15.75">
      <c r="A71" s="71"/>
      <c r="B71" s="767" t="s">
        <v>1764</v>
      </c>
      <c r="C71" s="17"/>
      <c r="D71" s="768"/>
      <c r="E71" s="72"/>
    </row>
    <row r="72" spans="1:5" ht="15.75">
      <c r="A72" s="769"/>
      <c r="B72" s="767" t="s">
        <v>1784</v>
      </c>
      <c r="C72" s="747"/>
      <c r="D72" s="768"/>
      <c r="E72" s="72"/>
    </row>
    <row r="73" spans="1:5" ht="15.75">
      <c r="A73" s="769"/>
      <c r="B73" s="767"/>
      <c r="C73" s="747"/>
      <c r="D73" s="768"/>
      <c r="E73" s="72"/>
    </row>
    <row r="74" spans="1:5">
      <c r="A74" s="769"/>
      <c r="B74" s="80" t="s">
        <v>1785</v>
      </c>
      <c r="C74" s="747"/>
      <c r="D74" s="694"/>
      <c r="E74" s="72"/>
    </row>
    <row r="75" spans="1:5">
      <c r="A75" s="769"/>
      <c r="B75" s="80" t="s">
        <v>1786</v>
      </c>
      <c r="C75" s="770" t="s">
        <v>1787</v>
      </c>
      <c r="D75" s="768" t="s">
        <v>3240</v>
      </c>
      <c r="E75" s="1564"/>
    </row>
    <row r="76" spans="1:5">
      <c r="A76" s="769"/>
      <c r="B76" s="80" t="s">
        <v>1788</v>
      </c>
      <c r="C76" s="770" t="s">
        <v>1789</v>
      </c>
      <c r="D76" s="768" t="s">
        <v>3240</v>
      </c>
      <c r="E76" s="1565" t="s">
        <v>535</v>
      </c>
    </row>
    <row r="77" spans="1:5">
      <c r="A77" s="769"/>
      <c r="B77" s="80" t="s">
        <v>1790</v>
      </c>
      <c r="C77" s="770" t="s">
        <v>1791</v>
      </c>
      <c r="D77" s="768" t="s">
        <v>1358</v>
      </c>
      <c r="E77" s="1565" t="s">
        <v>535</v>
      </c>
    </row>
    <row r="78" spans="1:5">
      <c r="A78" s="769"/>
      <c r="B78" s="80" t="s">
        <v>1792</v>
      </c>
      <c r="C78" s="770" t="s">
        <v>1793</v>
      </c>
      <c r="D78" s="768" t="s">
        <v>1374</v>
      </c>
      <c r="E78" s="72"/>
    </row>
    <row r="79" spans="1:5">
      <c r="A79" s="769"/>
      <c r="B79" s="80" t="s">
        <v>1794</v>
      </c>
      <c r="C79" s="747"/>
      <c r="D79" s="768"/>
      <c r="E79" s="72"/>
    </row>
    <row r="80" spans="1:5">
      <c r="A80" s="769"/>
      <c r="B80" s="80" t="s">
        <v>1795</v>
      </c>
      <c r="C80" s="770" t="s">
        <v>1796</v>
      </c>
      <c r="D80" s="768" t="s">
        <v>3240</v>
      </c>
      <c r="E80" s="72" t="s">
        <v>4316</v>
      </c>
    </row>
    <row r="81" spans="1:5" ht="15.75">
      <c r="A81" s="769"/>
      <c r="B81" s="80" t="s">
        <v>1797</v>
      </c>
      <c r="C81" s="770" t="s">
        <v>1798</v>
      </c>
      <c r="D81" s="768" t="s">
        <v>3240</v>
      </c>
      <c r="E81" s="771"/>
    </row>
    <row r="82" spans="1:5" ht="15.75">
      <c r="A82" s="769"/>
      <c r="B82" s="80" t="s">
        <v>1799</v>
      </c>
      <c r="C82" s="770" t="s">
        <v>1800</v>
      </c>
      <c r="D82" s="768" t="s">
        <v>3240</v>
      </c>
      <c r="E82" s="771"/>
    </row>
    <row r="83" spans="1:5">
      <c r="A83" s="769"/>
      <c r="B83" s="80" t="s">
        <v>1801</v>
      </c>
      <c r="C83" s="770" t="s">
        <v>1802</v>
      </c>
      <c r="D83" s="768" t="s">
        <v>538</v>
      </c>
      <c r="E83" s="72"/>
    </row>
    <row r="84" spans="1:5" ht="15.75">
      <c r="A84" s="769"/>
      <c r="B84" s="80"/>
      <c r="C84" s="747"/>
      <c r="D84" s="768"/>
      <c r="E84" s="771"/>
    </row>
    <row r="85" spans="1:5" ht="15.75">
      <c r="A85" s="769"/>
      <c r="B85" s="767" t="s">
        <v>822</v>
      </c>
      <c r="C85" s="17" t="s">
        <v>3130</v>
      </c>
      <c r="D85" s="768"/>
      <c r="E85" s="771"/>
    </row>
    <row r="86" spans="1:5" ht="15.75">
      <c r="A86" s="769"/>
      <c r="B86" s="767"/>
      <c r="C86" s="17"/>
      <c r="D86" s="768"/>
      <c r="E86" s="771"/>
    </row>
    <row r="87" spans="1:5">
      <c r="A87" s="769"/>
      <c r="B87" s="80" t="s">
        <v>823</v>
      </c>
      <c r="C87" s="329" t="s">
        <v>824</v>
      </c>
      <c r="D87" s="768" t="s">
        <v>3240</v>
      </c>
      <c r="E87" s="72"/>
    </row>
    <row r="88" spans="1:5">
      <c r="A88" s="769"/>
      <c r="B88" s="80" t="s">
        <v>3553</v>
      </c>
      <c r="C88" s="329" t="s">
        <v>3554</v>
      </c>
      <c r="D88" s="768" t="s">
        <v>1363</v>
      </c>
      <c r="E88" s="72"/>
    </row>
    <row r="89" spans="1:5">
      <c r="A89" s="769"/>
      <c r="B89" s="80" t="s">
        <v>3555</v>
      </c>
      <c r="C89" s="329" t="s">
        <v>3556</v>
      </c>
      <c r="D89" s="768" t="s">
        <v>1374</v>
      </c>
      <c r="E89" s="1565"/>
    </row>
    <row r="90" spans="1:5">
      <c r="A90" s="769"/>
      <c r="B90" s="80" t="s">
        <v>3557</v>
      </c>
      <c r="C90" s="329" t="s">
        <v>3558</v>
      </c>
      <c r="D90" s="694" t="s">
        <v>1363</v>
      </c>
      <c r="E90" s="72"/>
    </row>
    <row r="91" spans="1:5">
      <c r="A91" s="769"/>
      <c r="B91" s="80" t="s">
        <v>3559</v>
      </c>
      <c r="C91" s="329" t="s">
        <v>3560</v>
      </c>
      <c r="D91" s="694" t="s">
        <v>1387</v>
      </c>
      <c r="E91" s="72"/>
    </row>
    <row r="92" spans="1:5">
      <c r="A92" s="769"/>
      <c r="B92" s="80" t="s">
        <v>3561</v>
      </c>
      <c r="C92" s="329" t="s">
        <v>3562</v>
      </c>
      <c r="D92" s="694" t="s">
        <v>1363</v>
      </c>
      <c r="E92" s="1565" t="s">
        <v>535</v>
      </c>
    </row>
    <row r="93" spans="1:5">
      <c r="A93" s="769"/>
      <c r="B93" s="80" t="s">
        <v>2247</v>
      </c>
      <c r="C93" s="329" t="s">
        <v>2248</v>
      </c>
      <c r="D93" s="768" t="s">
        <v>2249</v>
      </c>
      <c r="E93" s="1565" t="s">
        <v>535</v>
      </c>
    </row>
    <row r="94" spans="1:5">
      <c r="A94" s="769"/>
      <c r="B94" s="80" t="s">
        <v>2250</v>
      </c>
      <c r="C94" s="329" t="s">
        <v>2251</v>
      </c>
      <c r="D94" s="768" t="s">
        <v>2249</v>
      </c>
      <c r="E94" s="1565" t="s">
        <v>4316</v>
      </c>
    </row>
    <row r="95" spans="1:5">
      <c r="A95" s="769"/>
      <c r="B95" s="80" t="s">
        <v>2252</v>
      </c>
      <c r="C95" s="329" t="s">
        <v>2253</v>
      </c>
      <c r="D95" s="768" t="s">
        <v>538</v>
      </c>
      <c r="E95" s="1565" t="s">
        <v>535</v>
      </c>
    </row>
    <row r="96" spans="1:5">
      <c r="A96" s="769"/>
      <c r="B96" s="80" t="s">
        <v>2254</v>
      </c>
      <c r="C96" s="329" t="s">
        <v>2255</v>
      </c>
      <c r="D96" s="694" t="s">
        <v>1363</v>
      </c>
      <c r="E96" s="72"/>
    </row>
    <row r="97" spans="1:5">
      <c r="A97" s="769"/>
      <c r="B97" s="80" t="s">
        <v>2256</v>
      </c>
      <c r="C97" s="17"/>
      <c r="D97" s="694"/>
      <c r="E97" s="72"/>
    </row>
    <row r="98" spans="1:5">
      <c r="A98" s="769"/>
      <c r="B98" s="80" t="s">
        <v>2257</v>
      </c>
      <c r="C98" s="329" t="s">
        <v>2258</v>
      </c>
      <c r="D98" s="768" t="s">
        <v>3237</v>
      </c>
      <c r="E98" s="1565"/>
    </row>
    <row r="99" spans="1:5">
      <c r="A99" s="769"/>
      <c r="B99" s="80"/>
      <c r="C99" s="17"/>
      <c r="D99" s="768"/>
      <c r="E99" s="72"/>
    </row>
    <row r="100" spans="1:5" ht="15.75">
      <c r="A100" s="769"/>
      <c r="B100" s="767" t="s">
        <v>2259</v>
      </c>
      <c r="C100" s="17"/>
      <c r="D100" s="694"/>
      <c r="E100" s="72"/>
    </row>
    <row r="101" spans="1:5">
      <c r="A101" s="255"/>
      <c r="B101" s="80"/>
      <c r="C101" s="17"/>
      <c r="D101" s="768"/>
      <c r="E101" s="72"/>
    </row>
    <row r="102" spans="1:5">
      <c r="A102" s="255"/>
      <c r="B102" s="80" t="s">
        <v>2260</v>
      </c>
      <c r="C102" s="329" t="s">
        <v>2261</v>
      </c>
      <c r="D102" s="768" t="s">
        <v>3240</v>
      </c>
      <c r="E102" s="1565" t="s">
        <v>535</v>
      </c>
    </row>
    <row r="103" spans="1:5">
      <c r="A103" s="769"/>
      <c r="B103" s="80" t="s">
        <v>2262</v>
      </c>
      <c r="C103" s="329" t="s">
        <v>2263</v>
      </c>
      <c r="D103" s="768" t="s">
        <v>3237</v>
      </c>
      <c r="E103" s="72"/>
    </row>
    <row r="104" spans="1:5">
      <c r="A104" s="769"/>
      <c r="B104" s="80" t="s">
        <v>2264</v>
      </c>
      <c r="C104" s="329" t="s">
        <v>2265</v>
      </c>
      <c r="D104" s="768" t="s">
        <v>1374</v>
      </c>
      <c r="E104" s="72"/>
    </row>
    <row r="105" spans="1:5">
      <c r="A105" s="769"/>
      <c r="B105" s="467" t="s">
        <v>2266</v>
      </c>
      <c r="C105" s="329" t="s">
        <v>2267</v>
      </c>
      <c r="D105" s="768" t="s">
        <v>3237</v>
      </c>
      <c r="E105" s="1565" t="s">
        <v>535</v>
      </c>
    </row>
    <row r="106" spans="1:5">
      <c r="A106" s="769"/>
      <c r="B106" s="80"/>
      <c r="C106" s="17" t="s">
        <v>3130</v>
      </c>
      <c r="D106" s="768"/>
      <c r="E106" s="72"/>
    </row>
    <row r="107" spans="1:5" ht="15.75">
      <c r="A107" s="769"/>
      <c r="B107" s="767" t="s">
        <v>2268</v>
      </c>
      <c r="C107" s="17" t="s">
        <v>3130</v>
      </c>
      <c r="D107" s="768"/>
      <c r="E107" s="72"/>
    </row>
    <row r="108" spans="1:5">
      <c r="A108" s="769"/>
      <c r="B108" s="80"/>
      <c r="C108" s="17" t="s">
        <v>3130</v>
      </c>
      <c r="D108" s="768"/>
      <c r="E108" s="72"/>
    </row>
    <row r="109" spans="1:5">
      <c r="A109" s="769"/>
      <c r="B109" s="80" t="s">
        <v>2269</v>
      </c>
      <c r="C109" s="329" t="s">
        <v>2270</v>
      </c>
      <c r="D109" s="768" t="s">
        <v>2249</v>
      </c>
      <c r="E109" s="72"/>
    </row>
    <row r="110" spans="1:5">
      <c r="A110" s="769"/>
      <c r="B110" s="80" t="s">
        <v>2271</v>
      </c>
      <c r="C110" s="329" t="s">
        <v>2270</v>
      </c>
      <c r="D110" s="768" t="s">
        <v>2249</v>
      </c>
      <c r="E110" s="72"/>
    </row>
    <row r="111" spans="1:5">
      <c r="A111" s="769"/>
      <c r="B111" s="80" t="s">
        <v>2272</v>
      </c>
      <c r="C111" s="329" t="s">
        <v>2273</v>
      </c>
      <c r="D111" s="694" t="s">
        <v>1363</v>
      </c>
      <c r="E111" s="1565" t="s">
        <v>4316</v>
      </c>
    </row>
    <row r="112" spans="1:5">
      <c r="A112" s="769"/>
      <c r="B112" s="80" t="s">
        <v>2274</v>
      </c>
      <c r="C112" s="329" t="s">
        <v>2275</v>
      </c>
      <c r="D112" s="694" t="s">
        <v>1358</v>
      </c>
      <c r="E112" s="1565" t="s">
        <v>4316</v>
      </c>
    </row>
    <row r="113" spans="1:11">
      <c r="A113" s="769"/>
      <c r="B113" s="80" t="s">
        <v>2276</v>
      </c>
      <c r="C113" s="329" t="s">
        <v>2277</v>
      </c>
      <c r="D113" s="768" t="s">
        <v>1374</v>
      </c>
      <c r="E113" s="1565" t="s">
        <v>4316</v>
      </c>
    </row>
    <row r="114" spans="1:11">
      <c r="A114" s="769"/>
      <c r="B114" s="80" t="s">
        <v>2278</v>
      </c>
      <c r="C114" s="329" t="s">
        <v>2279</v>
      </c>
      <c r="D114" s="768" t="s">
        <v>3237</v>
      </c>
      <c r="E114" s="1565" t="s">
        <v>4316</v>
      </c>
    </row>
    <row r="115" spans="1:11" ht="15.75">
      <c r="A115" s="769"/>
      <c r="B115" s="80"/>
      <c r="C115" s="17"/>
      <c r="D115" s="768"/>
      <c r="E115" s="72"/>
      <c r="K115" s="2160"/>
    </row>
    <row r="116" spans="1:11">
      <c r="A116" s="769"/>
      <c r="B116" s="80"/>
      <c r="C116" s="17"/>
      <c r="D116" s="768"/>
      <c r="E116" s="72"/>
    </row>
    <row r="117" spans="1:11" ht="16.5" thickBot="1">
      <c r="A117" s="772"/>
      <c r="B117" s="294"/>
      <c r="C117" s="111"/>
      <c r="D117" s="478"/>
      <c r="E117" s="773"/>
    </row>
    <row r="118" spans="1:11">
      <c r="A118" s="17" t="s">
        <v>1781</v>
      </c>
      <c r="B118" s="17"/>
      <c r="C118" s="17"/>
      <c r="D118" s="17"/>
      <c r="E118" s="17"/>
    </row>
    <row r="119" spans="1:11">
      <c r="A119" s="68" t="s">
        <v>2280</v>
      </c>
      <c r="B119" s="68"/>
      <c r="C119" s="68"/>
      <c r="D119" s="68"/>
      <c r="E119" s="68"/>
    </row>
    <row r="120" spans="1:11" ht="15.75" thickBot="1">
      <c r="A120" s="17"/>
      <c r="B120" s="17"/>
      <c r="C120" s="17"/>
      <c r="D120" s="17"/>
      <c r="E120" s="17"/>
    </row>
    <row r="121" spans="1:11">
      <c r="A121" s="29"/>
      <c r="B121" s="244" t="s">
        <v>1915</v>
      </c>
      <c r="C121" s="244" t="s">
        <v>1916</v>
      </c>
      <c r="D121" s="244" t="s">
        <v>1917</v>
      </c>
      <c r="E121" s="744" t="s">
        <v>1918</v>
      </c>
    </row>
    <row r="122" spans="1:11">
      <c r="A122" s="71"/>
      <c r="B122" s="80" t="str">
        <f>'Data Sheet'!$C$25</f>
        <v xml:space="preserve"> Niagara Mohawk Power Corporation </v>
      </c>
      <c r="C122" s="80" t="s">
        <v>5599</v>
      </c>
      <c r="D122" s="80" t="s">
        <v>1919</v>
      </c>
      <c r="E122" s="72"/>
    </row>
    <row r="123" spans="1:11">
      <c r="A123" s="71"/>
      <c r="B123" s="80"/>
      <c r="C123" s="80" t="s">
        <v>5598</v>
      </c>
      <c r="D123" s="116" t="str">
        <f>'Data Sheet'!$C$40</f>
        <v>June 1, 2015</v>
      </c>
      <c r="E123" s="584" t="str">
        <f>'Data Sheet'!$C$38</f>
        <v>December 31, 2014</v>
      </c>
    </row>
    <row r="124" spans="1:11">
      <c r="A124" s="86"/>
      <c r="B124" s="88"/>
      <c r="C124" s="88"/>
      <c r="D124" s="88"/>
      <c r="E124" s="84"/>
    </row>
    <row r="125" spans="1:11" ht="15.75">
      <c r="A125" s="67" t="s">
        <v>1783</v>
      </c>
      <c r="B125" s="70"/>
      <c r="C125" s="70"/>
      <c r="D125" s="70"/>
      <c r="E125" s="360"/>
    </row>
    <row r="126" spans="1:11">
      <c r="A126" s="71"/>
      <c r="B126" s="17"/>
      <c r="C126" s="17"/>
      <c r="D126" s="17"/>
      <c r="E126" s="72"/>
    </row>
    <row r="127" spans="1:11">
      <c r="A127" s="86"/>
      <c r="B127" s="618" t="s">
        <v>3224</v>
      </c>
      <c r="C127" s="709" t="s">
        <v>3225</v>
      </c>
      <c r="D127" s="692" t="s">
        <v>3226</v>
      </c>
      <c r="E127" s="693" t="s">
        <v>3227</v>
      </c>
    </row>
    <row r="128" spans="1:11">
      <c r="A128" s="71"/>
      <c r="B128" s="80"/>
      <c r="C128" s="329" t="s">
        <v>3228</v>
      </c>
      <c r="D128" s="694" t="s">
        <v>3229</v>
      </c>
      <c r="E128" s="72"/>
    </row>
    <row r="129" spans="1:5">
      <c r="A129" s="73"/>
      <c r="B129" s="458" t="s">
        <v>3230</v>
      </c>
      <c r="C129" s="707" t="s">
        <v>3231</v>
      </c>
      <c r="D129" s="706" t="s">
        <v>3232</v>
      </c>
      <c r="E129" s="584" t="s">
        <v>3233</v>
      </c>
    </row>
    <row r="130" spans="1:5" ht="15.75">
      <c r="A130" s="71"/>
      <c r="B130" s="767" t="s">
        <v>2281</v>
      </c>
      <c r="C130" s="17"/>
      <c r="D130" s="768"/>
      <c r="E130" s="72"/>
    </row>
    <row r="131" spans="1:5" ht="15.75">
      <c r="A131" s="769"/>
      <c r="B131" s="767"/>
      <c r="C131" s="747"/>
      <c r="D131" s="768"/>
      <c r="E131" s="72"/>
    </row>
    <row r="132" spans="1:5">
      <c r="A132" s="769"/>
      <c r="B132" s="80" t="s">
        <v>2282</v>
      </c>
      <c r="C132" s="770" t="s">
        <v>2283</v>
      </c>
      <c r="D132" s="768" t="s">
        <v>3237</v>
      </c>
      <c r="E132" s="72"/>
    </row>
    <row r="133" spans="1:5">
      <c r="A133" s="769"/>
      <c r="B133" s="80" t="s">
        <v>2284</v>
      </c>
      <c r="C133" s="770" t="s">
        <v>2285</v>
      </c>
      <c r="D133" s="768" t="s">
        <v>1778</v>
      </c>
      <c r="E133" s="1565" t="s">
        <v>4316</v>
      </c>
    </row>
    <row r="134" spans="1:5">
      <c r="A134" s="769"/>
      <c r="B134" s="80" t="s">
        <v>2286</v>
      </c>
      <c r="C134" s="770" t="s">
        <v>2287</v>
      </c>
      <c r="D134" s="768" t="s">
        <v>3240</v>
      </c>
      <c r="E134" s="72"/>
    </row>
    <row r="135" spans="1:5">
      <c r="A135" s="769"/>
      <c r="B135" s="80" t="s">
        <v>2288</v>
      </c>
      <c r="C135" s="770" t="s">
        <v>1420</v>
      </c>
      <c r="D135" s="768" t="s">
        <v>1374</v>
      </c>
      <c r="E135" s="1565"/>
    </row>
    <row r="136" spans="1:5">
      <c r="A136" s="769"/>
      <c r="B136" s="80" t="s">
        <v>1421</v>
      </c>
      <c r="C136" s="770" t="s">
        <v>1422</v>
      </c>
      <c r="D136" s="768" t="s">
        <v>1374</v>
      </c>
      <c r="E136" s="1565" t="s">
        <v>4316</v>
      </c>
    </row>
    <row r="137" spans="1:5">
      <c r="A137" s="769"/>
      <c r="B137" s="80" t="s">
        <v>1423</v>
      </c>
      <c r="C137" s="770" t="s">
        <v>1424</v>
      </c>
      <c r="D137" s="768" t="s">
        <v>1374</v>
      </c>
      <c r="E137" s="1565" t="s">
        <v>4316</v>
      </c>
    </row>
    <row r="138" spans="1:5">
      <c r="A138" s="769"/>
      <c r="B138" s="80" t="s">
        <v>1425</v>
      </c>
      <c r="C138" s="770" t="s">
        <v>1426</v>
      </c>
      <c r="D138" s="768" t="s">
        <v>3237</v>
      </c>
      <c r="E138" s="1565" t="s">
        <v>4316</v>
      </c>
    </row>
    <row r="139" spans="1:5" ht="15.75">
      <c r="A139" s="769"/>
      <c r="B139" s="80" t="s">
        <v>1427</v>
      </c>
      <c r="C139" s="747"/>
      <c r="D139" s="768"/>
      <c r="E139" s="771"/>
    </row>
    <row r="140" spans="1:5" ht="15.75">
      <c r="A140" s="769"/>
      <c r="B140" s="80"/>
      <c r="C140" s="747"/>
      <c r="D140" s="768"/>
      <c r="E140" s="771"/>
    </row>
    <row r="141" spans="1:5">
      <c r="A141" s="769"/>
      <c r="B141" s="80" t="s">
        <v>1428</v>
      </c>
      <c r="C141" s="747"/>
      <c r="D141" s="768"/>
      <c r="E141" s="72"/>
    </row>
    <row r="142" spans="1:5" ht="15.75">
      <c r="A142" s="769"/>
      <c r="B142" s="80"/>
      <c r="C142" s="747"/>
      <c r="D142" s="768"/>
      <c r="E142" s="771"/>
    </row>
    <row r="143" spans="1:5" ht="15.75">
      <c r="A143" s="769"/>
      <c r="B143" s="467" t="s">
        <v>1429</v>
      </c>
      <c r="C143" s="17"/>
      <c r="D143" s="768"/>
      <c r="E143" s="771"/>
    </row>
    <row r="144" spans="1:5" ht="15.75">
      <c r="A144" s="769"/>
      <c r="B144" s="767"/>
      <c r="C144" s="17"/>
      <c r="D144" s="768"/>
      <c r="E144" s="771"/>
    </row>
    <row r="145" spans="1:5">
      <c r="A145" s="769"/>
      <c r="B145" s="80"/>
      <c r="C145" s="17"/>
      <c r="D145" s="768"/>
      <c r="E145" s="72"/>
    </row>
    <row r="146" spans="1:5" ht="15.75">
      <c r="A146" s="769"/>
      <c r="B146" s="767" t="s">
        <v>1430</v>
      </c>
      <c r="C146" s="329" t="s">
        <v>1431</v>
      </c>
      <c r="D146" s="768" t="s">
        <v>3240</v>
      </c>
      <c r="E146" s="72"/>
    </row>
    <row r="147" spans="1:5">
      <c r="A147" s="769"/>
      <c r="B147" s="80"/>
      <c r="C147" s="17"/>
      <c r="D147" s="768"/>
      <c r="E147" s="72"/>
    </row>
    <row r="148" spans="1:5">
      <c r="A148" s="769"/>
      <c r="B148" s="80"/>
      <c r="C148" s="17"/>
      <c r="D148" s="694"/>
      <c r="E148" s="72"/>
    </row>
    <row r="149" spans="1:5">
      <c r="A149" s="769"/>
      <c r="B149" s="80"/>
      <c r="C149" s="17"/>
      <c r="D149" s="694"/>
      <c r="E149" s="72"/>
    </row>
    <row r="150" spans="1:5">
      <c r="A150" s="769"/>
      <c r="B150" s="80"/>
      <c r="C150" s="17"/>
      <c r="D150" s="694"/>
      <c r="E150" s="72"/>
    </row>
    <row r="151" spans="1:5">
      <c r="A151" s="769"/>
      <c r="B151" s="80"/>
      <c r="C151" s="17"/>
      <c r="D151" s="768"/>
      <c r="E151" s="72"/>
    </row>
    <row r="152" spans="1:5">
      <c r="A152" s="769"/>
      <c r="B152" s="80"/>
      <c r="C152" s="17"/>
      <c r="D152" s="768"/>
      <c r="E152" s="72"/>
    </row>
    <row r="153" spans="1:5">
      <c r="A153" s="769"/>
      <c r="B153" s="80"/>
      <c r="C153" s="17"/>
      <c r="D153" s="768"/>
      <c r="E153" s="72"/>
    </row>
    <row r="154" spans="1:5">
      <c r="A154" s="769"/>
      <c r="B154" s="80"/>
      <c r="C154" s="17"/>
      <c r="D154" s="694"/>
      <c r="E154" s="72"/>
    </row>
    <row r="155" spans="1:5">
      <c r="A155" s="769"/>
      <c r="B155" s="80"/>
      <c r="C155" s="17"/>
      <c r="D155" s="694"/>
      <c r="E155" s="72"/>
    </row>
    <row r="156" spans="1:5">
      <c r="A156" s="769"/>
      <c r="B156" s="80"/>
      <c r="C156" s="17"/>
      <c r="D156" s="768"/>
      <c r="E156" s="72"/>
    </row>
    <row r="157" spans="1:5">
      <c r="A157" s="769"/>
      <c r="B157" s="80"/>
      <c r="C157" s="17"/>
      <c r="D157" s="768"/>
      <c r="E157" s="72"/>
    </row>
    <row r="158" spans="1:5" ht="15.75">
      <c r="A158" s="769"/>
      <c r="B158" s="774"/>
      <c r="C158" s="17"/>
      <c r="D158" s="694"/>
      <c r="E158" s="72"/>
    </row>
    <row r="159" spans="1:5">
      <c r="A159" s="255"/>
      <c r="B159" s="80"/>
      <c r="C159" s="17"/>
      <c r="D159" s="768"/>
      <c r="E159" s="72"/>
    </row>
    <row r="160" spans="1:5">
      <c r="A160" s="255"/>
      <c r="B160" s="80"/>
      <c r="C160" s="17"/>
      <c r="D160" s="768"/>
      <c r="E160" s="72"/>
    </row>
    <row r="161" spans="1:5">
      <c r="A161" s="769"/>
      <c r="B161" s="80"/>
      <c r="C161" s="17"/>
      <c r="D161" s="768"/>
      <c r="E161" s="72"/>
    </row>
    <row r="162" spans="1:5">
      <c r="A162" s="769"/>
      <c r="B162" s="80"/>
      <c r="C162" s="17"/>
      <c r="D162" s="768"/>
      <c r="E162" s="72"/>
    </row>
    <row r="163" spans="1:5">
      <c r="A163" s="769"/>
      <c r="B163" s="467"/>
      <c r="C163" s="17"/>
      <c r="D163" s="768"/>
      <c r="E163" s="72"/>
    </row>
    <row r="164" spans="1:5">
      <c r="A164" s="769"/>
      <c r="B164" s="80"/>
      <c r="C164" s="17"/>
      <c r="D164" s="768"/>
      <c r="E164" s="72"/>
    </row>
    <row r="165" spans="1:5" ht="15.75">
      <c r="A165" s="769"/>
      <c r="B165" s="767"/>
      <c r="C165" s="17"/>
      <c r="D165" s="768"/>
      <c r="E165" s="72"/>
    </row>
    <row r="166" spans="1:5">
      <c r="A166" s="769"/>
      <c r="B166" s="80"/>
      <c r="C166" s="17"/>
      <c r="D166" s="768"/>
      <c r="E166" s="72"/>
    </row>
    <row r="167" spans="1:5">
      <c r="A167" s="769"/>
      <c r="B167" s="80"/>
      <c r="C167" s="17"/>
      <c r="D167" s="768"/>
      <c r="E167" s="72"/>
    </row>
    <row r="168" spans="1:5">
      <c r="A168" s="769"/>
      <c r="B168" s="80"/>
      <c r="C168" s="17"/>
      <c r="D168" s="768"/>
      <c r="E168" s="72"/>
    </row>
    <row r="169" spans="1:5" ht="15.75">
      <c r="A169" s="769"/>
      <c r="B169" s="80"/>
      <c r="C169" s="17"/>
      <c r="D169" s="77"/>
      <c r="E169" s="771"/>
    </row>
    <row r="170" spans="1:5">
      <c r="A170" s="769"/>
      <c r="B170" s="80"/>
      <c r="C170" s="17"/>
      <c r="D170" s="77"/>
      <c r="E170" s="72"/>
    </row>
    <row r="171" spans="1:5">
      <c r="A171" s="769"/>
      <c r="B171" s="80"/>
      <c r="C171" s="17"/>
      <c r="D171" s="768"/>
      <c r="E171" s="72"/>
    </row>
    <row r="172" spans="1:5">
      <c r="A172" s="769"/>
      <c r="B172" s="80"/>
      <c r="C172" s="17"/>
      <c r="D172" s="768"/>
      <c r="E172" s="72"/>
    </row>
    <row r="173" spans="1:5">
      <c r="A173" s="769"/>
      <c r="B173" s="80"/>
      <c r="C173" s="17"/>
      <c r="D173" s="768"/>
      <c r="E173" s="72"/>
    </row>
    <row r="174" spans="1:5">
      <c r="A174" s="769"/>
      <c r="B174" s="80"/>
      <c r="C174" s="17"/>
      <c r="D174" s="768"/>
      <c r="E174" s="72"/>
    </row>
    <row r="175" spans="1:5" ht="16.5" thickBot="1">
      <c r="A175" s="772"/>
      <c r="B175" s="294"/>
      <c r="C175" s="111"/>
      <c r="D175" s="478"/>
      <c r="E175" s="773"/>
    </row>
    <row r="176" spans="1:5">
      <c r="A176" s="17" t="s">
        <v>1781</v>
      </c>
      <c r="B176" s="17"/>
      <c r="C176" s="17"/>
      <c r="D176" s="17"/>
      <c r="E176" s="17"/>
    </row>
    <row r="177" spans="1:5">
      <c r="A177" s="68" t="s">
        <v>1432</v>
      </c>
      <c r="B177" s="68"/>
      <c r="C177" s="68"/>
      <c r="D177" s="68"/>
      <c r="E177" s="68"/>
    </row>
    <row r="179" spans="1:5">
      <c r="A179" s="17"/>
      <c r="B179" s="17"/>
      <c r="C179" s="17"/>
      <c r="D179" s="17"/>
      <c r="E179" s="17"/>
    </row>
    <row r="180" spans="1:5">
      <c r="A180" s="17"/>
    </row>
    <row r="181" spans="1:5">
      <c r="A181" s="17"/>
      <c r="B181" s="17"/>
      <c r="C181" s="68"/>
      <c r="D181" s="68"/>
      <c r="E181" s="68"/>
    </row>
    <row r="184" spans="1:5">
      <c r="A184" s="17"/>
      <c r="B184"/>
    </row>
    <row r="185" spans="1:5">
      <c r="A185" s="17"/>
      <c r="B185"/>
    </row>
    <row r="186" spans="1:5">
      <c r="A186" s="17"/>
      <c r="B186"/>
    </row>
    <row r="187" spans="1:5">
      <c r="A187" s="17"/>
      <c r="B187"/>
    </row>
    <row r="188" spans="1:5">
      <c r="A188" s="17"/>
      <c r="B188"/>
    </row>
    <row r="189" spans="1:5">
      <c r="A189" s="17"/>
      <c r="B189"/>
    </row>
    <row r="190" spans="1:5">
      <c r="A190" s="17"/>
      <c r="B190"/>
    </row>
    <row r="191" spans="1:5">
      <c r="A191" s="17"/>
      <c r="B191"/>
    </row>
    <row r="192" spans="1:5">
      <c r="A192" s="17"/>
      <c r="B192"/>
    </row>
    <row r="193" spans="2:2">
      <c r="B193"/>
    </row>
  </sheetData>
  <printOptions horizontalCentered="1" verticalCentered="1"/>
  <pageMargins left="0.5" right="0.5" top="0" bottom="0" header="0.25" footer="0.25"/>
  <pageSetup scale="67" fitToHeight="3" orientation="portrait" horizontalDpi="300" verticalDpi="300" r:id="rId1"/>
  <headerFooter alignWithMargins="0"/>
  <rowBreaks count="2" manualBreakCount="2">
    <brk id="60" max="16383" man="1"/>
    <brk id="119"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0"/>
  <dimension ref="A1:L194"/>
  <sheetViews>
    <sheetView defaultGridColor="0" view="pageBreakPreview" colorId="22" zoomScale="60" zoomScaleNormal="55" workbookViewId="0">
      <selection activeCell="J28" sqref="J28"/>
    </sheetView>
  </sheetViews>
  <sheetFormatPr defaultColWidth="9.6640625" defaultRowHeight="15"/>
  <cols>
    <col min="1" max="1" width="4.6640625" customWidth="1"/>
    <col min="2" max="2" width="25.6640625" customWidth="1"/>
    <col min="3" max="4" width="24.6640625" customWidth="1"/>
    <col min="5" max="5" width="27.21875" customWidth="1"/>
    <col min="6" max="6" width="1.6640625" customWidth="1"/>
    <col min="7" max="7" width="27.77734375" customWidth="1"/>
    <col min="8" max="8" width="26.44140625" customWidth="1"/>
    <col min="10" max="10" width="27" customWidth="1"/>
    <col min="11" max="11" width="15.6640625" customWidth="1"/>
    <col min="12" max="12" width="4.6640625" customWidth="1"/>
  </cols>
  <sheetData>
    <row r="1" spans="1:12">
      <c r="A1" s="29" t="s">
        <v>5587</v>
      </c>
      <c r="B1" s="980"/>
      <c r="C1" s="1083" t="s">
        <v>1433</v>
      </c>
      <c r="D1" s="1084" t="s">
        <v>1917</v>
      </c>
      <c r="E1" s="1085" t="s">
        <v>1918</v>
      </c>
      <c r="F1" s="29" t="s">
        <v>5587</v>
      </c>
      <c r="G1" s="980"/>
      <c r="H1" s="1083" t="s">
        <v>1433</v>
      </c>
      <c r="I1" s="1086"/>
      <c r="J1" s="1084" t="s">
        <v>1917</v>
      </c>
      <c r="K1" s="1084" t="s">
        <v>1918</v>
      </c>
      <c r="L1" s="1070"/>
    </row>
    <row r="2" spans="1:12">
      <c r="A2" s="71" t="str">
        <f>'Data Sheet'!$C$25</f>
        <v xml:space="preserve"> Niagara Mohawk Power Corporation </v>
      </c>
      <c r="B2" s="977"/>
      <c r="C2" s="97" t="s">
        <v>5784</v>
      </c>
      <c r="D2" s="1088" t="s">
        <v>1919</v>
      </c>
      <c r="E2" s="1097"/>
      <c r="F2" s="71" t="str">
        <f>'Data Sheet'!$C$25</f>
        <v xml:space="preserve"> Niagara Mohawk Power Corporation </v>
      </c>
      <c r="G2" s="977"/>
      <c r="H2" s="97" t="s">
        <v>5784</v>
      </c>
      <c r="I2" s="977"/>
      <c r="J2" s="1088" t="s">
        <v>1919</v>
      </c>
      <c r="K2" s="1088"/>
      <c r="L2" s="1034"/>
    </row>
    <row r="3" spans="1:12" ht="15" customHeight="1" thickBot="1">
      <c r="A3" s="1057"/>
      <c r="B3" s="1023"/>
      <c r="C3" s="104" t="s">
        <v>5672</v>
      </c>
      <c r="D3" s="1974" t="str">
        <f>'Data Sheet'!$C$40</f>
        <v>June 1, 2015</v>
      </c>
      <c r="E3" s="1063" t="str">
        <f>'Data Sheet'!$C$38</f>
        <v>December 31, 2014</v>
      </c>
      <c r="F3" s="1057"/>
      <c r="G3" s="1023"/>
      <c r="H3" s="104" t="s">
        <v>5672</v>
      </c>
      <c r="I3" s="1023"/>
      <c r="J3" s="1974" t="str">
        <f>'Data Sheet'!$C$40</f>
        <v>June 1, 2015</v>
      </c>
      <c r="K3" s="1939" t="str">
        <f>'Data Sheet'!$C$38</f>
        <v>December 31, 2014</v>
      </c>
      <c r="L3" s="1032"/>
    </row>
    <row r="4" spans="1:12" ht="15" customHeight="1" thickBot="1">
      <c r="A4" s="668" t="s">
        <v>2228</v>
      </c>
      <c r="B4" s="669"/>
      <c r="C4" s="1090"/>
      <c r="D4" s="1090"/>
      <c r="E4" s="1091"/>
      <c r="F4" s="668" t="s">
        <v>2229</v>
      </c>
      <c r="G4" s="669"/>
      <c r="H4" s="669"/>
      <c r="I4" s="1090"/>
      <c r="J4" s="1090"/>
      <c r="K4" s="1092"/>
      <c r="L4" s="1093"/>
    </row>
    <row r="5" spans="1:12" ht="15.75">
      <c r="A5" s="67"/>
      <c r="B5" s="70"/>
      <c r="C5" s="978"/>
      <c r="D5" s="978"/>
      <c r="E5" s="1032"/>
      <c r="F5" s="67"/>
      <c r="G5" s="70"/>
      <c r="H5" s="70"/>
      <c r="I5" s="978"/>
      <c r="J5" s="978"/>
      <c r="K5" s="978"/>
      <c r="L5" s="1034"/>
    </row>
    <row r="6" spans="1:12">
      <c r="A6" s="1033" t="s">
        <v>2230</v>
      </c>
      <c r="B6" s="977"/>
      <c r="C6" s="977"/>
      <c r="D6" s="977" t="s">
        <v>2231</v>
      </c>
      <c r="E6" s="1034"/>
      <c r="F6" s="1033" t="s">
        <v>2232</v>
      </c>
      <c r="G6" s="977"/>
      <c r="H6" s="977"/>
      <c r="I6" s="977" t="s">
        <v>2233</v>
      </c>
      <c r="J6" s="977"/>
      <c r="K6" s="977"/>
      <c r="L6" s="1034"/>
    </row>
    <row r="7" spans="1:12">
      <c r="A7" s="1033" t="s">
        <v>2234</v>
      </c>
      <c r="B7" s="977"/>
      <c r="C7" s="977"/>
      <c r="D7" s="977" t="s">
        <v>2235</v>
      </c>
      <c r="E7" s="1034"/>
      <c r="F7" s="1033" t="s">
        <v>2236</v>
      </c>
      <c r="G7" s="977"/>
      <c r="H7" s="977"/>
      <c r="I7" s="977" t="s">
        <v>2237</v>
      </c>
      <c r="J7" s="977"/>
      <c r="K7" s="977"/>
      <c r="L7" s="1034"/>
    </row>
    <row r="8" spans="1:12">
      <c r="A8" s="1033" t="s">
        <v>2238</v>
      </c>
      <c r="B8" s="977"/>
      <c r="C8" s="977"/>
      <c r="D8" s="977" t="s">
        <v>2239</v>
      </c>
      <c r="E8" s="1034"/>
      <c r="F8" s="1033" t="s">
        <v>2240</v>
      </c>
      <c r="G8" s="977"/>
      <c r="H8" s="977"/>
      <c r="I8" s="977" t="s">
        <v>2241</v>
      </c>
      <c r="J8" s="977"/>
      <c r="K8" s="977"/>
      <c r="L8" s="1034"/>
    </row>
    <row r="9" spans="1:12">
      <c r="A9" s="1033" t="s">
        <v>2242</v>
      </c>
      <c r="B9" s="977"/>
      <c r="C9" s="977"/>
      <c r="D9" s="977" t="s">
        <v>2243</v>
      </c>
      <c r="E9" s="1034"/>
      <c r="F9" s="1033" t="s">
        <v>2244</v>
      </c>
      <c r="G9" s="977"/>
      <c r="H9" s="977"/>
      <c r="I9" s="977" t="s">
        <v>2245</v>
      </c>
      <c r="J9" s="977"/>
      <c r="K9" s="977"/>
      <c r="L9" s="1034"/>
    </row>
    <row r="10" spans="1:12">
      <c r="A10" s="1033" t="s">
        <v>28</v>
      </c>
      <c r="B10" s="977"/>
      <c r="C10" s="977"/>
      <c r="D10" s="977" t="s">
        <v>29</v>
      </c>
      <c r="E10" s="1034"/>
      <c r="F10" s="1033" t="s">
        <v>30</v>
      </c>
      <c r="G10" s="977"/>
      <c r="H10" s="977"/>
      <c r="I10" s="977" t="s">
        <v>31</v>
      </c>
      <c r="J10" s="977"/>
      <c r="K10" s="977"/>
      <c r="L10" s="1034"/>
    </row>
    <row r="11" spans="1:12">
      <c r="A11" s="1033" t="s">
        <v>32</v>
      </c>
      <c r="B11" s="977"/>
      <c r="C11" s="977"/>
      <c r="D11" s="977" t="s">
        <v>33</v>
      </c>
      <c r="E11" s="1034"/>
      <c r="F11" s="1033" t="s">
        <v>34</v>
      </c>
      <c r="G11" s="977"/>
      <c r="H11" s="977"/>
      <c r="I11" s="977" t="s">
        <v>35</v>
      </c>
      <c r="J11" s="977"/>
      <c r="K11" s="977"/>
      <c r="L11" s="1034"/>
    </row>
    <row r="12" spans="1:12">
      <c r="A12" s="1033" t="s">
        <v>36</v>
      </c>
      <c r="B12" s="977"/>
      <c r="C12" s="977"/>
      <c r="D12" s="977" t="s">
        <v>37</v>
      </c>
      <c r="E12" s="1034"/>
      <c r="F12" s="1033" t="s">
        <v>38</v>
      </c>
      <c r="G12" s="977"/>
      <c r="H12" s="977"/>
      <c r="I12" s="977" t="s">
        <v>39</v>
      </c>
      <c r="J12" s="977"/>
      <c r="K12" s="977"/>
      <c r="L12" s="1034"/>
    </row>
    <row r="13" spans="1:12">
      <c r="A13" s="1033" t="s">
        <v>4115</v>
      </c>
      <c r="B13" s="977"/>
      <c r="C13" s="977"/>
      <c r="D13" s="977" t="s">
        <v>4116</v>
      </c>
      <c r="E13" s="1034"/>
      <c r="F13" s="1033" t="s">
        <v>4117</v>
      </c>
      <c r="G13" s="977"/>
      <c r="H13" s="977"/>
      <c r="I13" s="977" t="s">
        <v>4118</v>
      </c>
      <c r="J13" s="977"/>
      <c r="K13" s="977"/>
      <c r="L13" s="1034"/>
    </row>
    <row r="14" spans="1:12">
      <c r="A14" s="1033" t="s">
        <v>4119</v>
      </c>
      <c r="B14" s="977"/>
      <c r="C14" s="977"/>
      <c r="D14" s="977" t="s">
        <v>4120</v>
      </c>
      <c r="E14" s="1034"/>
      <c r="F14" s="1033" t="s">
        <v>4121</v>
      </c>
      <c r="G14" s="977"/>
      <c r="H14" s="977"/>
      <c r="I14" s="977" t="s">
        <v>4058</v>
      </c>
      <c r="J14" s="977"/>
      <c r="K14" s="977"/>
      <c r="L14" s="1034"/>
    </row>
    <row r="15" spans="1:12">
      <c r="A15" s="1033" t="s">
        <v>4059</v>
      </c>
      <c r="B15" s="977"/>
      <c r="C15" s="977"/>
      <c r="D15" s="977" t="s">
        <v>4060</v>
      </c>
      <c r="E15" s="1034"/>
      <c r="F15" s="1033" t="s">
        <v>4061</v>
      </c>
      <c r="G15" s="977"/>
      <c r="H15" s="977"/>
      <c r="I15" s="977" t="s">
        <v>4062</v>
      </c>
      <c r="J15" s="977"/>
      <c r="K15" s="977"/>
      <c r="L15" s="1034"/>
    </row>
    <row r="16" spans="1:12">
      <c r="A16" s="1033" t="s">
        <v>4063</v>
      </c>
      <c r="B16" s="977"/>
      <c r="C16" s="977"/>
      <c r="D16" s="977" t="s">
        <v>4064</v>
      </c>
      <c r="E16" s="1034"/>
      <c r="F16" s="1033" t="s">
        <v>4065</v>
      </c>
      <c r="G16" s="977"/>
      <c r="H16" s="977"/>
      <c r="I16" s="977" t="s">
        <v>4066</v>
      </c>
      <c r="J16" s="977"/>
      <c r="K16" s="977"/>
      <c r="L16" s="1034"/>
    </row>
    <row r="17" spans="1:12">
      <c r="A17" s="1033" t="s">
        <v>4067</v>
      </c>
      <c r="B17" s="977"/>
      <c r="C17" s="977"/>
      <c r="D17" s="977" t="s">
        <v>4068</v>
      </c>
      <c r="E17" s="1034"/>
      <c r="F17" s="1033" t="s">
        <v>4069</v>
      </c>
      <c r="G17" s="977"/>
      <c r="H17" s="977"/>
      <c r="I17" s="977" t="s">
        <v>4070</v>
      </c>
      <c r="J17" s="977"/>
      <c r="K17" s="977"/>
      <c r="L17" s="1034"/>
    </row>
    <row r="18" spans="1:12">
      <c r="A18" s="1033" t="s">
        <v>4071</v>
      </c>
      <c r="B18" s="977"/>
      <c r="C18" s="977"/>
      <c r="D18" s="977" t="s">
        <v>4072</v>
      </c>
      <c r="E18" s="1034"/>
      <c r="F18" s="1033" t="s">
        <v>4073</v>
      </c>
      <c r="G18" s="977"/>
      <c r="H18" s="977"/>
      <c r="I18" s="977" t="s">
        <v>4074</v>
      </c>
      <c r="J18" s="977"/>
      <c r="K18" s="977"/>
      <c r="L18" s="1034"/>
    </row>
    <row r="19" spans="1:12">
      <c r="A19" s="1033" t="s">
        <v>4075</v>
      </c>
      <c r="B19" s="977"/>
      <c r="C19" s="977"/>
      <c r="D19" s="977" t="s">
        <v>4076</v>
      </c>
      <c r="E19" s="1034"/>
      <c r="F19" s="1033" t="s">
        <v>4077</v>
      </c>
      <c r="G19" s="977"/>
      <c r="H19" s="977"/>
      <c r="I19" s="977" t="s">
        <v>4078</v>
      </c>
      <c r="J19" s="977"/>
      <c r="K19" s="977"/>
      <c r="L19" s="1034"/>
    </row>
    <row r="20" spans="1:12">
      <c r="A20" s="1033" t="s">
        <v>4079</v>
      </c>
      <c r="B20" s="977"/>
      <c r="C20" s="977"/>
      <c r="D20" s="977" t="s">
        <v>4080</v>
      </c>
      <c r="E20" s="1034"/>
      <c r="F20" s="1033" t="s">
        <v>4081</v>
      </c>
      <c r="G20" s="977"/>
      <c r="H20" s="977"/>
      <c r="I20" s="977"/>
      <c r="J20" s="977"/>
      <c r="K20" s="977"/>
      <c r="L20" s="1034"/>
    </row>
    <row r="21" spans="1:12">
      <c r="A21" s="1033" t="s">
        <v>4082</v>
      </c>
      <c r="B21" s="977"/>
      <c r="C21" s="977"/>
      <c r="D21" s="977" t="s">
        <v>4083</v>
      </c>
      <c r="E21" s="1034"/>
      <c r="F21" s="1033"/>
      <c r="G21" s="977"/>
      <c r="H21" s="977"/>
      <c r="I21" s="977"/>
      <c r="J21" s="977"/>
      <c r="K21" s="977"/>
      <c r="L21" s="1034"/>
    </row>
    <row r="22" spans="1:12">
      <c r="A22" s="1033" t="s">
        <v>4084</v>
      </c>
      <c r="B22" s="977"/>
      <c r="C22" s="977"/>
      <c r="D22" s="977" t="s">
        <v>4085</v>
      </c>
      <c r="E22" s="1034"/>
      <c r="F22" s="1033"/>
      <c r="G22" s="977"/>
      <c r="H22" s="977"/>
      <c r="I22" s="977"/>
      <c r="J22" s="977"/>
      <c r="K22" s="977"/>
      <c r="L22" s="1034"/>
    </row>
    <row r="23" spans="1:12" ht="15.75" thickBot="1">
      <c r="A23" s="1033"/>
      <c r="B23" s="977"/>
      <c r="C23" s="977"/>
      <c r="D23" s="977"/>
      <c r="E23" s="1034"/>
      <c r="F23" s="1033"/>
      <c r="G23" s="977"/>
      <c r="H23" s="977"/>
      <c r="I23" s="977"/>
      <c r="J23" s="977"/>
      <c r="K23" s="977"/>
      <c r="L23" s="1034"/>
    </row>
    <row r="24" spans="1:12" ht="15.75" thickBot="1">
      <c r="A24" s="1085"/>
      <c r="B24" s="1094"/>
      <c r="C24" s="1095"/>
      <c r="D24" s="1095"/>
      <c r="E24" s="1070"/>
      <c r="F24" s="1087" t="s">
        <v>4086</v>
      </c>
      <c r="G24" s="1070"/>
      <c r="H24" s="1096" t="s">
        <v>4087</v>
      </c>
      <c r="I24" s="670" t="s">
        <v>4088</v>
      </c>
      <c r="J24" s="1091"/>
      <c r="K24" s="1070" t="s">
        <v>4089</v>
      </c>
      <c r="L24" s="1085"/>
    </row>
    <row r="25" spans="1:12">
      <c r="A25" s="1097" t="s">
        <v>1843</v>
      </c>
      <c r="B25" s="987" t="s">
        <v>3833</v>
      </c>
      <c r="C25" s="978" t="s">
        <v>1899</v>
      </c>
      <c r="D25" s="978"/>
      <c r="E25" s="1032"/>
      <c r="F25" s="1031" t="s">
        <v>210</v>
      </c>
      <c r="G25" s="1032"/>
      <c r="H25" s="1098" t="s">
        <v>210</v>
      </c>
      <c r="I25" s="1032" t="s">
        <v>209</v>
      </c>
      <c r="J25" s="1032" t="s">
        <v>1953</v>
      </c>
      <c r="K25" s="1032" t="s">
        <v>4090</v>
      </c>
      <c r="L25" s="1097" t="s">
        <v>1843</v>
      </c>
    </row>
    <row r="26" spans="1:12" ht="15.75" thickBot="1">
      <c r="A26" s="1099" t="s">
        <v>1846</v>
      </c>
      <c r="B26" s="1100" t="s">
        <v>3230</v>
      </c>
      <c r="C26" s="1090" t="s">
        <v>3231</v>
      </c>
      <c r="D26" s="1090"/>
      <c r="E26" s="1101"/>
      <c r="F26" s="1102" t="s">
        <v>3232</v>
      </c>
      <c r="G26" s="1101"/>
      <c r="H26" s="1100" t="s">
        <v>3233</v>
      </c>
      <c r="I26" s="1099" t="s">
        <v>2512</v>
      </c>
      <c r="J26" s="1099" t="s">
        <v>2513</v>
      </c>
      <c r="K26" s="1099" t="s">
        <v>2514</v>
      </c>
      <c r="L26" s="1099" t="s">
        <v>1846</v>
      </c>
    </row>
    <row r="27" spans="1:12">
      <c r="A27" s="1097">
        <v>1</v>
      </c>
      <c r="B27" s="1034" t="s">
        <v>4580</v>
      </c>
      <c r="C27" s="977"/>
      <c r="D27" s="977"/>
      <c r="E27" s="1034"/>
      <c r="F27" s="1104"/>
      <c r="G27" s="1105"/>
      <c r="H27" s="1106"/>
      <c r="I27" s="1034"/>
      <c r="J27" s="1106"/>
      <c r="K27" s="1106"/>
      <c r="L27" s="1097">
        <v>1</v>
      </c>
    </row>
    <row r="28" spans="1:12">
      <c r="A28" s="1097">
        <v>2</v>
      </c>
      <c r="B28" s="1034"/>
      <c r="C28" s="977" t="s">
        <v>4581</v>
      </c>
      <c r="D28" s="977"/>
      <c r="E28" s="1034"/>
      <c r="F28" s="1104"/>
      <c r="G28" s="1105">
        <v>332943</v>
      </c>
      <c r="H28" s="1106">
        <f>1793039+'335'!F37</f>
        <v>1590467.31</v>
      </c>
      <c r="I28" s="1175">
        <v>930.2</v>
      </c>
      <c r="J28" s="1106">
        <f>+G28+H28</f>
        <v>1923410.31</v>
      </c>
      <c r="K28" s="1106"/>
      <c r="L28" s="1097">
        <v>2</v>
      </c>
    </row>
    <row r="29" spans="1:12">
      <c r="A29" s="1097">
        <v>3</v>
      </c>
      <c r="B29" s="1034"/>
      <c r="C29" s="977"/>
      <c r="D29" s="977"/>
      <c r="E29" s="1034"/>
      <c r="F29" s="1104"/>
      <c r="G29" s="1105"/>
      <c r="H29" s="1106"/>
      <c r="I29" s="1034"/>
      <c r="J29" s="1106"/>
      <c r="K29" s="1106"/>
      <c r="L29" s="1097">
        <v>3</v>
      </c>
    </row>
    <row r="30" spans="1:12">
      <c r="A30" s="1097">
        <v>4</v>
      </c>
      <c r="B30" s="1034"/>
      <c r="C30" s="977"/>
      <c r="D30" s="977"/>
      <c r="E30" s="1034"/>
      <c r="F30" s="1104"/>
      <c r="G30" s="1105"/>
      <c r="H30" s="1106"/>
      <c r="I30" s="1034"/>
      <c r="J30" s="1106"/>
      <c r="K30" s="1106"/>
      <c r="L30" s="1097">
        <v>4</v>
      </c>
    </row>
    <row r="31" spans="1:12">
      <c r="A31" s="1097">
        <v>5</v>
      </c>
      <c r="B31" s="1034"/>
      <c r="C31" s="977" t="s">
        <v>4582</v>
      </c>
      <c r="D31" s="977"/>
      <c r="E31" s="1034"/>
      <c r="F31" s="1104"/>
      <c r="G31" s="1105"/>
      <c r="H31" s="1106"/>
      <c r="I31" s="1034"/>
      <c r="J31" s="1106"/>
      <c r="K31" s="1106"/>
      <c r="L31" s="1097">
        <v>5</v>
      </c>
    </row>
    <row r="32" spans="1:12">
      <c r="A32" s="1097">
        <v>6</v>
      </c>
      <c r="B32" s="1034"/>
      <c r="C32" s="17" t="s">
        <v>5786</v>
      </c>
      <c r="D32" s="977"/>
      <c r="E32" s="1034"/>
      <c r="F32" s="1104"/>
      <c r="G32" s="1105"/>
      <c r="H32" s="1106"/>
      <c r="I32" s="1034"/>
      <c r="J32" s="1106"/>
      <c r="K32" s="1106"/>
      <c r="L32" s="1097">
        <v>6</v>
      </c>
    </row>
    <row r="33" spans="1:12">
      <c r="A33" s="1097">
        <v>7</v>
      </c>
      <c r="B33" s="1034"/>
      <c r="C33" s="17" t="s">
        <v>5787</v>
      </c>
      <c r="D33" s="977"/>
      <c r="E33" s="1034"/>
      <c r="F33" s="1104"/>
      <c r="G33" s="1105"/>
      <c r="H33" s="1106"/>
      <c r="I33" s="1034"/>
      <c r="J33" s="1106"/>
      <c r="K33" s="1106"/>
      <c r="L33" s="1097">
        <v>7</v>
      </c>
    </row>
    <row r="34" spans="1:12">
      <c r="A34" s="1097">
        <v>8</v>
      </c>
      <c r="B34" s="1034"/>
      <c r="C34" s="977"/>
      <c r="D34" s="977"/>
      <c r="E34" s="1034"/>
      <c r="F34" s="1104"/>
      <c r="G34" s="1105"/>
      <c r="H34" s="1106"/>
      <c r="I34" s="1034"/>
      <c r="J34" s="1106"/>
      <c r="K34" s="1106"/>
      <c r="L34" s="1097">
        <v>8</v>
      </c>
    </row>
    <row r="35" spans="1:12">
      <c r="A35" s="1097">
        <v>9</v>
      </c>
      <c r="B35" s="1034"/>
      <c r="C35" s="977"/>
      <c r="D35" s="977"/>
      <c r="E35" s="1034"/>
      <c r="F35" s="1104"/>
      <c r="G35" s="1105"/>
      <c r="H35" s="1106"/>
      <c r="I35" s="1034"/>
      <c r="J35" s="1106"/>
      <c r="K35" s="1106"/>
      <c r="L35" s="1097">
        <v>9</v>
      </c>
    </row>
    <row r="36" spans="1:12">
      <c r="A36" s="1097">
        <v>10</v>
      </c>
      <c r="B36" s="1034"/>
      <c r="C36" s="977"/>
      <c r="D36" s="977"/>
      <c r="E36" s="1034"/>
      <c r="F36" s="1104"/>
      <c r="G36" s="1105"/>
      <c r="H36" s="1106"/>
      <c r="I36" s="1034"/>
      <c r="J36" s="1106"/>
      <c r="K36" s="1106"/>
      <c r="L36" s="1097">
        <v>10</v>
      </c>
    </row>
    <row r="37" spans="1:12">
      <c r="A37" s="1097">
        <v>11</v>
      </c>
      <c r="B37" s="1034"/>
      <c r="C37" s="977"/>
      <c r="D37" s="977"/>
      <c r="E37" s="1034"/>
      <c r="F37" s="1104"/>
      <c r="G37" s="1105"/>
      <c r="H37" s="1106"/>
      <c r="I37" s="1034"/>
      <c r="J37" s="1106"/>
      <c r="K37" s="1106"/>
      <c r="L37" s="1097">
        <v>11</v>
      </c>
    </row>
    <row r="38" spans="1:12">
      <c r="A38" s="1097">
        <v>12</v>
      </c>
      <c r="B38" s="1034"/>
      <c r="C38" s="977"/>
      <c r="D38" s="977"/>
      <c r="E38" s="1034"/>
      <c r="F38" s="1033"/>
      <c r="G38" s="1106"/>
      <c r="H38" s="1106"/>
      <c r="I38" s="1034"/>
      <c r="J38" s="1106"/>
      <c r="K38" s="1106"/>
      <c r="L38" s="1097">
        <v>12</v>
      </c>
    </row>
    <row r="39" spans="1:12">
      <c r="A39" s="1097">
        <v>13</v>
      </c>
      <c r="B39" s="1034"/>
      <c r="C39" s="977"/>
      <c r="D39" s="977"/>
      <c r="E39" s="1034"/>
      <c r="F39" s="1033"/>
      <c r="G39" s="1106"/>
      <c r="H39" s="1106"/>
      <c r="I39" s="1034"/>
      <c r="J39" s="1106"/>
      <c r="K39" s="1106"/>
      <c r="L39" s="1097">
        <v>13</v>
      </c>
    </row>
    <row r="40" spans="1:12">
      <c r="A40" s="1097">
        <v>14</v>
      </c>
      <c r="B40" s="1034"/>
      <c r="C40" s="977"/>
      <c r="D40" s="977"/>
      <c r="E40" s="1034"/>
      <c r="F40" s="1033"/>
      <c r="G40" s="1106"/>
      <c r="H40" s="1106"/>
      <c r="I40" s="1034"/>
      <c r="J40" s="1106"/>
      <c r="K40" s="1106"/>
      <c r="L40" s="1097">
        <v>14</v>
      </c>
    </row>
    <row r="41" spans="1:12">
      <c r="A41" s="1097">
        <v>15</v>
      </c>
      <c r="B41" s="1034"/>
      <c r="C41" s="977"/>
      <c r="D41" s="977"/>
      <c r="E41" s="1034"/>
      <c r="F41" s="1033"/>
      <c r="G41" s="1106"/>
      <c r="H41" s="1106"/>
      <c r="I41" s="1034"/>
      <c r="J41" s="1106"/>
      <c r="K41" s="1106"/>
      <c r="L41" s="1097">
        <v>15</v>
      </c>
    </row>
    <row r="42" spans="1:12">
      <c r="A42" s="1097">
        <v>16</v>
      </c>
      <c r="B42" s="1034"/>
      <c r="C42" s="977"/>
      <c r="D42" s="977"/>
      <c r="E42" s="1034"/>
      <c r="F42" s="1033"/>
      <c r="G42" s="1106"/>
      <c r="H42" s="1106"/>
      <c r="I42" s="1034"/>
      <c r="J42" s="1106"/>
      <c r="K42" s="1106"/>
      <c r="L42" s="1097">
        <v>16</v>
      </c>
    </row>
    <row r="43" spans="1:12">
      <c r="A43" s="1097">
        <v>17</v>
      </c>
      <c r="B43" s="1034"/>
      <c r="C43" s="977"/>
      <c r="D43" s="977"/>
      <c r="E43" s="1034"/>
      <c r="F43" s="1033"/>
      <c r="G43" s="1106"/>
      <c r="H43" s="1106"/>
      <c r="I43" s="1034"/>
      <c r="J43" s="1106"/>
      <c r="K43" s="1106"/>
      <c r="L43" s="1097">
        <v>17</v>
      </c>
    </row>
    <row r="44" spans="1:12">
      <c r="A44" s="1097">
        <v>18</v>
      </c>
      <c r="B44" s="1034"/>
      <c r="C44" s="977"/>
      <c r="D44" s="977"/>
      <c r="E44" s="1034"/>
      <c r="F44" s="1033"/>
      <c r="G44" s="1106"/>
      <c r="H44" s="1106"/>
      <c r="I44" s="1034"/>
      <c r="J44" s="1106"/>
      <c r="K44" s="1106"/>
      <c r="L44" s="1097">
        <v>18</v>
      </c>
    </row>
    <row r="45" spans="1:12">
      <c r="A45" s="1097">
        <v>19</v>
      </c>
      <c r="B45" s="1034"/>
      <c r="C45" s="977"/>
      <c r="D45" s="977"/>
      <c r="E45" s="1034"/>
      <c r="F45" s="1033"/>
      <c r="G45" s="1106"/>
      <c r="H45" s="1106"/>
      <c r="I45" s="1034"/>
      <c r="J45" s="1106"/>
      <c r="K45" s="1106"/>
      <c r="L45" s="1097">
        <v>19</v>
      </c>
    </row>
    <row r="46" spans="1:12">
      <c r="A46" s="1097">
        <v>20</v>
      </c>
      <c r="B46" s="1034"/>
      <c r="C46" s="977"/>
      <c r="D46" s="977"/>
      <c r="E46" s="1034"/>
      <c r="F46" s="1033"/>
      <c r="G46" s="1106"/>
      <c r="H46" s="1106"/>
      <c r="I46" s="1034"/>
      <c r="J46" s="1106"/>
      <c r="K46" s="1106"/>
      <c r="L46" s="1097">
        <v>20</v>
      </c>
    </row>
    <row r="47" spans="1:12">
      <c r="A47" s="1097">
        <v>21</v>
      </c>
      <c r="B47" s="1034"/>
      <c r="C47" s="977"/>
      <c r="D47" s="977"/>
      <c r="E47" s="1034"/>
      <c r="F47" s="1033"/>
      <c r="G47" s="1106"/>
      <c r="H47" s="1106"/>
      <c r="I47" s="1034"/>
      <c r="J47" s="1106"/>
      <c r="K47" s="1106"/>
      <c r="L47" s="1097">
        <v>21</v>
      </c>
    </row>
    <row r="48" spans="1:12">
      <c r="A48" s="1097">
        <v>22</v>
      </c>
      <c r="B48" s="1034"/>
      <c r="C48" s="977"/>
      <c r="D48" s="977"/>
      <c r="E48" s="1034"/>
      <c r="F48" s="1033"/>
      <c r="G48" s="1106"/>
      <c r="H48" s="1106"/>
      <c r="I48" s="1034"/>
      <c r="J48" s="1106"/>
      <c r="K48" s="1106"/>
      <c r="L48" s="1097">
        <v>22</v>
      </c>
    </row>
    <row r="49" spans="1:12">
      <c r="A49" s="1097">
        <v>23</v>
      </c>
      <c r="B49" s="1034"/>
      <c r="C49" s="977"/>
      <c r="D49" s="977"/>
      <c r="E49" s="1034"/>
      <c r="F49" s="1033"/>
      <c r="G49" s="1106"/>
      <c r="H49" s="1106"/>
      <c r="I49" s="1034"/>
      <c r="J49" s="1106"/>
      <c r="K49" s="1106"/>
      <c r="L49" s="1097">
        <v>23</v>
      </c>
    </row>
    <row r="50" spans="1:12">
      <c r="A50" s="1097">
        <v>24</v>
      </c>
      <c r="B50" s="1034"/>
      <c r="C50" s="977"/>
      <c r="D50" s="977"/>
      <c r="E50" s="1034"/>
      <c r="F50" s="1033"/>
      <c r="G50" s="1106"/>
      <c r="H50" s="1106"/>
      <c r="I50" s="1034"/>
      <c r="J50" s="1106"/>
      <c r="K50" s="1106"/>
      <c r="L50" s="1097">
        <v>24</v>
      </c>
    </row>
    <row r="51" spans="1:12">
      <c r="A51" s="1097">
        <v>25</v>
      </c>
      <c r="B51" s="1034"/>
      <c r="C51" s="977"/>
      <c r="D51" s="977"/>
      <c r="E51" s="1034"/>
      <c r="F51" s="1033"/>
      <c r="G51" s="1106"/>
      <c r="H51" s="1106"/>
      <c r="I51" s="1034"/>
      <c r="J51" s="1106"/>
      <c r="K51" s="1106"/>
      <c r="L51" s="1097">
        <v>25</v>
      </c>
    </row>
    <row r="52" spans="1:12">
      <c r="A52" s="1097">
        <v>26</v>
      </c>
      <c r="B52" s="1034"/>
      <c r="C52" s="977"/>
      <c r="D52" s="977"/>
      <c r="E52" s="1034"/>
      <c r="F52" s="1033"/>
      <c r="G52" s="1106"/>
      <c r="H52" s="1106"/>
      <c r="I52" s="1034"/>
      <c r="J52" s="1106"/>
      <c r="K52" s="1106"/>
      <c r="L52" s="1097">
        <v>26</v>
      </c>
    </row>
    <row r="53" spans="1:12">
      <c r="A53" s="1097">
        <v>27</v>
      </c>
      <c r="B53" s="1034"/>
      <c r="C53" s="977"/>
      <c r="D53" s="977"/>
      <c r="E53" s="1034"/>
      <c r="F53" s="1033"/>
      <c r="G53" s="1106"/>
      <c r="H53" s="1106"/>
      <c r="I53" s="1034"/>
      <c r="J53" s="1106"/>
      <c r="K53" s="1106"/>
      <c r="L53" s="1097">
        <v>27</v>
      </c>
    </row>
    <row r="54" spans="1:12">
      <c r="A54" s="1097">
        <v>28</v>
      </c>
      <c r="B54" s="1034"/>
      <c r="C54" s="977"/>
      <c r="D54" s="977"/>
      <c r="E54" s="1034"/>
      <c r="F54" s="1033"/>
      <c r="G54" s="1106"/>
      <c r="H54" s="1106"/>
      <c r="I54" s="1034"/>
      <c r="J54" s="1106"/>
      <c r="K54" s="1106"/>
      <c r="L54" s="1097">
        <v>28</v>
      </c>
    </row>
    <row r="55" spans="1:12">
      <c r="A55" s="1097">
        <v>29</v>
      </c>
      <c r="B55" s="1034"/>
      <c r="C55" s="977"/>
      <c r="D55" s="977"/>
      <c r="E55" s="1034"/>
      <c r="F55" s="1033"/>
      <c r="G55" s="1106"/>
      <c r="H55" s="1106"/>
      <c r="I55" s="1034"/>
      <c r="J55" s="1106"/>
      <c r="K55" s="1106"/>
      <c r="L55" s="1097">
        <v>29</v>
      </c>
    </row>
    <row r="56" spans="1:12">
      <c r="A56" s="1097">
        <v>30</v>
      </c>
      <c r="B56" s="1034"/>
      <c r="C56" s="977"/>
      <c r="D56" s="977"/>
      <c r="E56" s="1034"/>
      <c r="F56" s="1033"/>
      <c r="G56" s="1106"/>
      <c r="H56" s="1106"/>
      <c r="I56" s="1034"/>
      <c r="J56" s="1106"/>
      <c r="K56" s="1106"/>
      <c r="L56" s="1097">
        <v>30</v>
      </c>
    </row>
    <row r="57" spans="1:12">
      <c r="A57" s="1097">
        <v>31</v>
      </c>
      <c r="B57" s="1034"/>
      <c r="C57" s="977"/>
      <c r="D57" s="977"/>
      <c r="E57" s="1034"/>
      <c r="F57" s="1033"/>
      <c r="G57" s="1106"/>
      <c r="H57" s="1106"/>
      <c r="I57" s="1034"/>
      <c r="J57" s="1106"/>
      <c r="K57" s="1106"/>
      <c r="L57" s="1097">
        <v>31</v>
      </c>
    </row>
    <row r="58" spans="1:12">
      <c r="A58" s="1097">
        <v>32</v>
      </c>
      <c r="B58" s="1034"/>
      <c r="C58" s="977"/>
      <c r="D58" s="977"/>
      <c r="E58" s="1034"/>
      <c r="F58" s="1033"/>
      <c r="G58" s="1106"/>
      <c r="H58" s="1106"/>
      <c r="I58" s="1034"/>
      <c r="J58" s="1106"/>
      <c r="K58" s="1106"/>
      <c r="L58" s="1097">
        <v>32</v>
      </c>
    </row>
    <row r="59" spans="1:12">
      <c r="A59" s="1097">
        <v>33</v>
      </c>
      <c r="B59" s="1034"/>
      <c r="C59" s="977"/>
      <c r="D59" s="977"/>
      <c r="E59" s="1034"/>
      <c r="F59" s="1033"/>
      <c r="G59" s="1106"/>
      <c r="H59" s="1106"/>
      <c r="I59" s="1034"/>
      <c r="J59" s="1106"/>
      <c r="K59" s="1106"/>
      <c r="L59" s="1097">
        <v>33</v>
      </c>
    </row>
    <row r="60" spans="1:12">
      <c r="A60" s="1097">
        <v>34</v>
      </c>
      <c r="B60" s="1034"/>
      <c r="C60" s="977"/>
      <c r="D60" s="977"/>
      <c r="E60" s="1034"/>
      <c r="F60" s="1033"/>
      <c r="G60" s="1106"/>
      <c r="H60" s="1106"/>
      <c r="I60" s="1034"/>
      <c r="J60" s="1106"/>
      <c r="K60" s="1106"/>
      <c r="L60" s="1097">
        <v>34</v>
      </c>
    </row>
    <row r="61" spans="1:12">
      <c r="A61" s="1097">
        <v>35</v>
      </c>
      <c r="B61" s="1034"/>
      <c r="C61" s="977"/>
      <c r="D61" s="977"/>
      <c r="E61" s="1034"/>
      <c r="F61" s="1033"/>
      <c r="G61" s="1106"/>
      <c r="H61" s="1106"/>
      <c r="I61" s="1034"/>
      <c r="J61" s="1106"/>
      <c r="K61" s="1106"/>
      <c r="L61" s="1097">
        <v>35</v>
      </c>
    </row>
    <row r="62" spans="1:12">
      <c r="A62" s="1097">
        <v>36</v>
      </c>
      <c r="B62" s="1034"/>
      <c r="C62" s="977"/>
      <c r="D62" s="977"/>
      <c r="E62" s="1034"/>
      <c r="F62" s="1033"/>
      <c r="G62" s="1106"/>
      <c r="H62" s="1106"/>
      <c r="I62" s="1034"/>
      <c r="J62" s="1106"/>
      <c r="K62" s="1106"/>
      <c r="L62" s="1097">
        <v>36</v>
      </c>
    </row>
    <row r="63" spans="1:12">
      <c r="A63" s="1097">
        <v>37</v>
      </c>
      <c r="B63" s="1034"/>
      <c r="C63" s="977"/>
      <c r="D63" s="977"/>
      <c r="E63" s="1034"/>
      <c r="F63" s="1033"/>
      <c r="G63" s="1106"/>
      <c r="H63" s="1106"/>
      <c r="I63" s="1034"/>
      <c r="J63" s="1106"/>
      <c r="K63" s="1106"/>
      <c r="L63" s="1097">
        <v>37</v>
      </c>
    </row>
    <row r="64" spans="1:12" ht="15.75" thickBot="1">
      <c r="A64" s="1099">
        <v>38</v>
      </c>
      <c r="B64" s="1100" t="s">
        <v>2497</v>
      </c>
      <c r="C64" s="1023"/>
      <c r="D64" s="1023"/>
      <c r="E64" s="1058"/>
      <c r="F64" s="1108"/>
      <c r="G64" s="1109">
        <f>SUM(G27:G63)</f>
        <v>332943</v>
      </c>
      <c r="H64" s="1109">
        <f>SUM(H27:H63)</f>
        <v>1590467.31</v>
      </c>
      <c r="I64" s="1058"/>
      <c r="J64" s="1109">
        <f>SUM(J27:J63)</f>
        <v>1923410.31</v>
      </c>
      <c r="K64" s="1109">
        <f>SUM(K27:K63)</f>
        <v>0</v>
      </c>
      <c r="L64" s="1099">
        <v>38</v>
      </c>
    </row>
    <row r="65" spans="1:12" ht="15.75">
      <c r="A65" s="113" t="s">
        <v>4091</v>
      </c>
      <c r="B65" s="977"/>
      <c r="C65" s="977"/>
      <c r="D65" s="977"/>
      <c r="E65" s="977"/>
      <c r="F65" s="113" t="s">
        <v>4091</v>
      </c>
      <c r="G65" s="977"/>
      <c r="H65" s="978"/>
    </row>
    <row r="66" spans="1:12">
      <c r="A66" s="978" t="s">
        <v>4092</v>
      </c>
      <c r="B66" s="978"/>
      <c r="C66" s="978"/>
      <c r="D66" s="978"/>
      <c r="E66" s="978"/>
      <c r="F66" s="978" t="s">
        <v>4093</v>
      </c>
      <c r="G66" s="978"/>
      <c r="H66" s="978"/>
      <c r="I66" s="978"/>
      <c r="J66" s="978"/>
      <c r="K66" s="978"/>
      <c r="L66" s="978"/>
    </row>
    <row r="67" spans="1:12" ht="15.75">
      <c r="A67" s="70" t="s">
        <v>466</v>
      </c>
      <c r="B67" s="978"/>
      <c r="C67" s="978"/>
      <c r="D67" s="978"/>
      <c r="E67" s="978"/>
    </row>
    <row r="69" spans="1:12" ht="16.5" thickBot="1">
      <c r="A69" s="1040" t="str">
        <f>'Data Sheet'!$C$25</f>
        <v xml:space="preserve"> Niagara Mohawk Power Corporation </v>
      </c>
      <c r="B69" s="977"/>
      <c r="C69" s="977"/>
      <c r="D69" s="1110" t="str">
        <f>'Data Sheet'!$C$40</f>
        <v>June 1, 2015</v>
      </c>
      <c r="E69" s="977" t="str">
        <f>'Data Sheet'!$C$38</f>
        <v>December 31, 2014</v>
      </c>
      <c r="F69" s="1040" t="str">
        <f>'Data Sheet'!$C$25</f>
        <v xml:space="preserve"> Niagara Mohawk Power Corporation </v>
      </c>
      <c r="G69" s="977"/>
      <c r="H69" s="977"/>
      <c r="I69" s="977"/>
      <c r="J69" s="1110" t="str">
        <f>'Data Sheet'!$C$40</f>
        <v>June 1, 2015</v>
      </c>
      <c r="K69" t="str">
        <f>'Data Sheet'!$C$38</f>
        <v>December 31, 2014</v>
      </c>
    </row>
    <row r="70" spans="1:12" ht="15.75">
      <c r="A70" s="979"/>
      <c r="B70" s="671" t="s">
        <v>4141</v>
      </c>
      <c r="C70" s="671"/>
      <c r="D70" s="1095"/>
      <c r="E70" s="1070"/>
      <c r="F70" s="1087"/>
      <c r="G70" s="671" t="s">
        <v>2229</v>
      </c>
      <c r="H70" s="671"/>
      <c r="I70" s="671"/>
      <c r="J70" s="1095"/>
      <c r="K70" s="1095"/>
      <c r="L70" s="1070"/>
    </row>
    <row r="71" spans="1:12" ht="15.75" thickBot="1">
      <c r="A71" s="1057"/>
      <c r="B71" s="1023"/>
      <c r="C71" s="1023"/>
      <c r="D71" s="1111"/>
      <c r="E71" s="1058"/>
      <c r="F71" s="1057"/>
      <c r="G71" s="1023"/>
      <c r="H71" s="1023"/>
      <c r="I71" s="1023"/>
      <c r="J71" s="1023"/>
      <c r="K71" s="1023"/>
      <c r="L71" s="1058"/>
    </row>
    <row r="72" spans="1:12" ht="15.75" thickBot="1">
      <c r="A72" s="1085"/>
      <c r="B72" s="1094" t="s">
        <v>3833</v>
      </c>
      <c r="C72" s="1095" t="s">
        <v>1899</v>
      </c>
      <c r="D72" s="1095"/>
      <c r="E72" s="1070"/>
      <c r="F72" s="1087" t="s">
        <v>4086</v>
      </c>
      <c r="G72" s="1070"/>
      <c r="H72" s="1096" t="s">
        <v>4087</v>
      </c>
      <c r="I72" s="670" t="s">
        <v>4088</v>
      </c>
      <c r="J72" s="672"/>
      <c r="K72" s="1070" t="s">
        <v>4089</v>
      </c>
      <c r="L72" s="1085"/>
    </row>
    <row r="73" spans="1:12">
      <c r="A73" s="1097" t="s">
        <v>1843</v>
      </c>
      <c r="B73" s="1034"/>
      <c r="C73" s="977"/>
      <c r="D73" s="977"/>
      <c r="E73" s="1034"/>
      <c r="F73" s="1031" t="s">
        <v>210</v>
      </c>
      <c r="G73" s="1032"/>
      <c r="H73" s="1098" t="s">
        <v>210</v>
      </c>
      <c r="I73" s="1032" t="s">
        <v>209</v>
      </c>
      <c r="J73" s="1032" t="s">
        <v>1953</v>
      </c>
      <c r="K73" s="1032" t="s">
        <v>4090</v>
      </c>
      <c r="L73" s="1097" t="s">
        <v>1843</v>
      </c>
    </row>
    <row r="74" spans="1:12" ht="15.75" thickBot="1">
      <c r="A74" s="1099" t="s">
        <v>1846</v>
      </c>
      <c r="B74" s="1100" t="s">
        <v>3230</v>
      </c>
      <c r="C74" s="1090" t="s">
        <v>3231</v>
      </c>
      <c r="D74" s="1090"/>
      <c r="E74" s="1101"/>
      <c r="F74" s="1102" t="s">
        <v>3232</v>
      </c>
      <c r="G74" s="1101"/>
      <c r="H74" s="1100" t="s">
        <v>3233</v>
      </c>
      <c r="I74" s="1099" t="s">
        <v>2512</v>
      </c>
      <c r="J74" s="1099" t="s">
        <v>2513</v>
      </c>
      <c r="K74" s="1099" t="s">
        <v>2514</v>
      </c>
      <c r="L74" s="1099" t="s">
        <v>1846</v>
      </c>
    </row>
    <row r="75" spans="1:12">
      <c r="A75" s="1103">
        <v>1</v>
      </c>
      <c r="B75" s="1034"/>
      <c r="C75" s="977"/>
      <c r="D75" s="977"/>
      <c r="E75" s="1034"/>
      <c r="F75" s="1104"/>
      <c r="G75" s="1105"/>
      <c r="H75" s="1106"/>
      <c r="I75" s="1034"/>
      <c r="J75" s="1106">
        <f t="shared" ref="J75:J128" si="0">G75+H75</f>
        <v>0</v>
      </c>
      <c r="K75" s="1106"/>
      <c r="L75" s="1103">
        <v>1</v>
      </c>
    </row>
    <row r="76" spans="1:12">
      <c r="A76" s="1103">
        <v>2</v>
      </c>
      <c r="B76" s="1034"/>
      <c r="C76" s="977"/>
      <c r="D76" s="977"/>
      <c r="E76" s="1034"/>
      <c r="F76" s="1104"/>
      <c r="G76" s="1105"/>
      <c r="H76" s="1106"/>
      <c r="I76" s="1034"/>
      <c r="J76" s="1106">
        <f t="shared" si="0"/>
        <v>0</v>
      </c>
      <c r="K76" s="1106"/>
      <c r="L76" s="1103">
        <v>2</v>
      </c>
    </row>
    <row r="77" spans="1:12">
      <c r="A77" s="1103">
        <v>3</v>
      </c>
      <c r="B77" s="1034"/>
      <c r="C77" s="977"/>
      <c r="D77" s="977"/>
      <c r="E77" s="1034"/>
      <c r="F77" s="1104"/>
      <c r="G77" s="1105"/>
      <c r="H77" s="1106"/>
      <c r="I77" s="1034"/>
      <c r="J77" s="1106">
        <f t="shared" si="0"/>
        <v>0</v>
      </c>
      <c r="K77" s="1106"/>
      <c r="L77" s="1103">
        <v>3</v>
      </c>
    </row>
    <row r="78" spans="1:12">
      <c r="A78" s="1103">
        <v>4</v>
      </c>
      <c r="B78" s="1034"/>
      <c r="C78" s="977"/>
      <c r="D78" s="977"/>
      <c r="E78" s="1034"/>
      <c r="F78" s="1104"/>
      <c r="G78" s="1105"/>
      <c r="H78" s="1106"/>
      <c r="I78" s="1034"/>
      <c r="J78" s="1106">
        <f t="shared" si="0"/>
        <v>0</v>
      </c>
      <c r="K78" s="1106"/>
      <c r="L78" s="1103">
        <v>4</v>
      </c>
    </row>
    <row r="79" spans="1:12">
      <c r="A79" s="1103">
        <v>5</v>
      </c>
      <c r="B79" s="1034"/>
      <c r="C79" s="977"/>
      <c r="D79" s="977"/>
      <c r="E79" s="1034"/>
      <c r="F79" s="1104"/>
      <c r="G79" s="1105"/>
      <c r="H79" s="1106"/>
      <c r="I79" s="1034"/>
      <c r="J79" s="1106">
        <f t="shared" si="0"/>
        <v>0</v>
      </c>
      <c r="K79" s="1106"/>
      <c r="L79" s="1103">
        <v>5</v>
      </c>
    </row>
    <row r="80" spans="1:12">
      <c r="A80" s="1103">
        <v>6</v>
      </c>
      <c r="B80" s="1034"/>
      <c r="C80" s="977"/>
      <c r="D80" s="977"/>
      <c r="E80" s="1034"/>
      <c r="F80" s="1104"/>
      <c r="G80" s="1105"/>
      <c r="H80" s="1106"/>
      <c r="I80" s="1034"/>
      <c r="J80" s="1106">
        <f t="shared" si="0"/>
        <v>0</v>
      </c>
      <c r="K80" s="1106"/>
      <c r="L80" s="1103">
        <v>6</v>
      </c>
    </row>
    <row r="81" spans="1:12">
      <c r="A81" s="1103">
        <v>7</v>
      </c>
      <c r="B81" s="1034"/>
      <c r="C81" s="977"/>
      <c r="D81" s="977"/>
      <c r="E81" s="1034"/>
      <c r="F81" s="1104"/>
      <c r="G81" s="1105"/>
      <c r="H81" s="1106"/>
      <c r="I81" s="1034"/>
      <c r="J81" s="1106">
        <f t="shared" si="0"/>
        <v>0</v>
      </c>
      <c r="K81" s="1106"/>
      <c r="L81" s="1103">
        <v>7</v>
      </c>
    </row>
    <row r="82" spans="1:12">
      <c r="A82" s="1103">
        <v>8</v>
      </c>
      <c r="B82" s="1034"/>
      <c r="C82" s="977"/>
      <c r="D82" s="977"/>
      <c r="E82" s="1034"/>
      <c r="F82" s="1104"/>
      <c r="G82" s="1105"/>
      <c r="H82" s="1106"/>
      <c r="I82" s="1034"/>
      <c r="J82" s="1106">
        <f t="shared" si="0"/>
        <v>0</v>
      </c>
      <c r="K82" s="1106"/>
      <c r="L82" s="1103">
        <v>8</v>
      </c>
    </row>
    <row r="83" spans="1:12">
      <c r="A83" s="1103">
        <v>9</v>
      </c>
      <c r="B83" s="1034"/>
      <c r="C83" s="977"/>
      <c r="D83" s="977"/>
      <c r="E83" s="1034"/>
      <c r="F83" s="1104"/>
      <c r="G83" s="1105"/>
      <c r="H83" s="1106"/>
      <c r="I83" s="1034"/>
      <c r="J83" s="1106">
        <f t="shared" si="0"/>
        <v>0</v>
      </c>
      <c r="K83" s="1106"/>
      <c r="L83" s="1103">
        <v>9</v>
      </c>
    </row>
    <row r="84" spans="1:12">
      <c r="A84" s="1103">
        <v>10</v>
      </c>
      <c r="B84" s="1034"/>
      <c r="C84" s="977"/>
      <c r="D84" s="977"/>
      <c r="E84" s="1034"/>
      <c r="F84" s="1104"/>
      <c r="G84" s="1105"/>
      <c r="H84" s="1106"/>
      <c r="I84" s="1034"/>
      <c r="J84" s="1106">
        <f t="shared" si="0"/>
        <v>0</v>
      </c>
      <c r="K84" s="1106"/>
      <c r="L84" s="1103">
        <v>10</v>
      </c>
    </row>
    <row r="85" spans="1:12">
      <c r="A85" s="1103">
        <v>11</v>
      </c>
      <c r="B85" s="1034"/>
      <c r="C85" s="977"/>
      <c r="D85" s="977"/>
      <c r="E85" s="1034"/>
      <c r="F85" s="1104"/>
      <c r="G85" s="1105"/>
      <c r="H85" s="1106"/>
      <c r="I85" s="1034"/>
      <c r="J85" s="1106">
        <f t="shared" si="0"/>
        <v>0</v>
      </c>
      <c r="K85" s="1106"/>
      <c r="L85" s="1103">
        <v>11</v>
      </c>
    </row>
    <row r="86" spans="1:12">
      <c r="A86" s="1089">
        <v>12</v>
      </c>
      <c r="B86" s="1034"/>
      <c r="C86" s="977"/>
      <c r="D86" s="977"/>
      <c r="E86" s="1034"/>
      <c r="F86" s="1033"/>
      <c r="G86" s="1106"/>
      <c r="H86" s="1106"/>
      <c r="I86" s="1034"/>
      <c r="J86" s="1106">
        <f t="shared" si="0"/>
        <v>0</v>
      </c>
      <c r="K86" s="1106"/>
      <c r="L86" s="1089">
        <v>12</v>
      </c>
    </row>
    <row r="87" spans="1:12">
      <c r="A87" s="1089">
        <v>13</v>
      </c>
      <c r="B87" s="1034"/>
      <c r="C87" s="977"/>
      <c r="D87" s="977"/>
      <c r="E87" s="1034"/>
      <c r="F87" s="1033"/>
      <c r="G87" s="1106"/>
      <c r="H87" s="1106"/>
      <c r="I87" s="1034"/>
      <c r="J87" s="1106">
        <f t="shared" si="0"/>
        <v>0</v>
      </c>
      <c r="K87" s="1106"/>
      <c r="L87" s="1089">
        <v>13</v>
      </c>
    </row>
    <row r="88" spans="1:12">
      <c r="A88" s="1089">
        <v>14</v>
      </c>
      <c r="B88" s="1034"/>
      <c r="C88" s="977"/>
      <c r="D88" s="977"/>
      <c r="E88" s="1034"/>
      <c r="F88" s="1033"/>
      <c r="G88" s="1106"/>
      <c r="H88" s="1106"/>
      <c r="I88" s="1034"/>
      <c r="J88" s="1106">
        <f t="shared" si="0"/>
        <v>0</v>
      </c>
      <c r="K88" s="1106"/>
      <c r="L88" s="1089">
        <v>14</v>
      </c>
    </row>
    <row r="89" spans="1:12">
      <c r="A89" s="1089">
        <v>15</v>
      </c>
      <c r="B89" s="1034"/>
      <c r="C89" s="977"/>
      <c r="D89" s="977"/>
      <c r="E89" s="1034"/>
      <c r="F89" s="1033"/>
      <c r="G89" s="1106"/>
      <c r="H89" s="1106"/>
      <c r="I89" s="1034"/>
      <c r="J89" s="1106">
        <f t="shared" si="0"/>
        <v>0</v>
      </c>
      <c r="K89" s="1106"/>
      <c r="L89" s="1089">
        <v>15</v>
      </c>
    </row>
    <row r="90" spans="1:12">
      <c r="A90" s="1089">
        <v>16</v>
      </c>
      <c r="B90" s="1034"/>
      <c r="C90" s="977"/>
      <c r="D90" s="977"/>
      <c r="E90" s="1034"/>
      <c r="F90" s="1033"/>
      <c r="G90" s="1106"/>
      <c r="H90" s="1106"/>
      <c r="I90" s="1034"/>
      <c r="J90" s="1106">
        <f t="shared" si="0"/>
        <v>0</v>
      </c>
      <c r="K90" s="1106"/>
      <c r="L90" s="1089">
        <v>16</v>
      </c>
    </row>
    <row r="91" spans="1:12">
      <c r="A91" s="1089">
        <v>17</v>
      </c>
      <c r="B91" s="1034"/>
      <c r="C91" s="977"/>
      <c r="D91" s="977"/>
      <c r="E91" s="1034"/>
      <c r="F91" s="1033"/>
      <c r="G91" s="1106"/>
      <c r="H91" s="1106"/>
      <c r="I91" s="1034"/>
      <c r="J91" s="1106">
        <f t="shared" si="0"/>
        <v>0</v>
      </c>
      <c r="K91" s="1106"/>
      <c r="L91" s="1089">
        <v>17</v>
      </c>
    </row>
    <row r="92" spans="1:12">
      <c r="A92" s="1089">
        <v>18</v>
      </c>
      <c r="B92" s="1034"/>
      <c r="C92" s="977"/>
      <c r="D92" s="977"/>
      <c r="E92" s="1034"/>
      <c r="F92" s="1033"/>
      <c r="G92" s="1106"/>
      <c r="H92" s="1106"/>
      <c r="I92" s="1034"/>
      <c r="J92" s="1106">
        <f t="shared" si="0"/>
        <v>0</v>
      </c>
      <c r="K92" s="1106"/>
      <c r="L92" s="1089">
        <v>18</v>
      </c>
    </row>
    <row r="93" spans="1:12">
      <c r="A93" s="1089">
        <v>19</v>
      </c>
      <c r="B93" s="1034"/>
      <c r="C93" s="977"/>
      <c r="D93" s="977"/>
      <c r="E93" s="1034"/>
      <c r="F93" s="1033"/>
      <c r="G93" s="1106"/>
      <c r="H93" s="1106"/>
      <c r="I93" s="1034"/>
      <c r="J93" s="1106">
        <f t="shared" si="0"/>
        <v>0</v>
      </c>
      <c r="K93" s="1106"/>
      <c r="L93" s="1089">
        <v>19</v>
      </c>
    </row>
    <row r="94" spans="1:12">
      <c r="A94" s="1089">
        <v>20</v>
      </c>
      <c r="B94" s="1034"/>
      <c r="C94" s="977"/>
      <c r="D94" s="977"/>
      <c r="E94" s="1034"/>
      <c r="F94" s="1033"/>
      <c r="G94" s="1106"/>
      <c r="H94" s="1106"/>
      <c r="I94" s="1034"/>
      <c r="J94" s="1106">
        <f t="shared" si="0"/>
        <v>0</v>
      </c>
      <c r="K94" s="1106"/>
      <c r="L94" s="1089">
        <v>20</v>
      </c>
    </row>
    <row r="95" spans="1:12">
      <c r="A95" s="1089">
        <v>21</v>
      </c>
      <c r="B95" s="1034"/>
      <c r="C95" s="977"/>
      <c r="D95" s="977"/>
      <c r="E95" s="1034"/>
      <c r="F95" s="1033"/>
      <c r="G95" s="1106"/>
      <c r="H95" s="1106"/>
      <c r="I95" s="1034"/>
      <c r="J95" s="1106">
        <f t="shared" si="0"/>
        <v>0</v>
      </c>
      <c r="K95" s="1106"/>
      <c r="L95" s="1089">
        <v>21</v>
      </c>
    </row>
    <row r="96" spans="1:12">
      <c r="A96" s="1089">
        <v>22</v>
      </c>
      <c r="B96" s="1034"/>
      <c r="C96" s="977"/>
      <c r="D96" s="977"/>
      <c r="E96" s="1034"/>
      <c r="F96" s="1033"/>
      <c r="G96" s="1106"/>
      <c r="H96" s="1106"/>
      <c r="I96" s="1034"/>
      <c r="J96" s="1106">
        <f t="shared" si="0"/>
        <v>0</v>
      </c>
      <c r="K96" s="1106"/>
      <c r="L96" s="1089">
        <v>22</v>
      </c>
    </row>
    <row r="97" spans="1:12">
      <c r="A97" s="1089">
        <v>23</v>
      </c>
      <c r="B97" s="1034"/>
      <c r="C97" s="977"/>
      <c r="D97" s="977"/>
      <c r="E97" s="1034"/>
      <c r="F97" s="1033"/>
      <c r="G97" s="1106"/>
      <c r="H97" s="1106"/>
      <c r="I97" s="1034"/>
      <c r="J97" s="1106">
        <f t="shared" si="0"/>
        <v>0</v>
      </c>
      <c r="K97" s="1106"/>
      <c r="L97" s="1089">
        <v>23</v>
      </c>
    </row>
    <row r="98" spans="1:12">
      <c r="A98" s="1089">
        <v>24</v>
      </c>
      <c r="B98" s="1034"/>
      <c r="C98" s="977"/>
      <c r="D98" s="977"/>
      <c r="E98" s="1034"/>
      <c r="F98" s="1033"/>
      <c r="G98" s="1106"/>
      <c r="H98" s="1106"/>
      <c r="I98" s="1034"/>
      <c r="J98" s="1106">
        <f t="shared" si="0"/>
        <v>0</v>
      </c>
      <c r="K98" s="1106"/>
      <c r="L98" s="1089">
        <v>24</v>
      </c>
    </row>
    <row r="99" spans="1:12">
      <c r="A99" s="1089">
        <v>25</v>
      </c>
      <c r="B99" s="1034"/>
      <c r="C99" s="977"/>
      <c r="D99" s="977"/>
      <c r="E99" s="1034"/>
      <c r="F99" s="1033"/>
      <c r="G99" s="1106"/>
      <c r="H99" s="1106"/>
      <c r="I99" s="1034"/>
      <c r="J99" s="1106">
        <f t="shared" si="0"/>
        <v>0</v>
      </c>
      <c r="K99" s="1106"/>
      <c r="L99" s="1089">
        <v>25</v>
      </c>
    </row>
    <row r="100" spans="1:12">
      <c r="A100" s="1089">
        <v>26</v>
      </c>
      <c r="B100" s="1034"/>
      <c r="C100" s="977"/>
      <c r="D100" s="977"/>
      <c r="E100" s="1034"/>
      <c r="F100" s="1033"/>
      <c r="G100" s="1106"/>
      <c r="H100" s="1106"/>
      <c r="I100" s="1034"/>
      <c r="J100" s="1106">
        <f t="shared" si="0"/>
        <v>0</v>
      </c>
      <c r="K100" s="1106"/>
      <c r="L100" s="1089">
        <v>26</v>
      </c>
    </row>
    <row r="101" spans="1:12">
      <c r="A101" s="1089">
        <v>27</v>
      </c>
      <c r="B101" s="1034"/>
      <c r="C101" s="977"/>
      <c r="D101" s="977"/>
      <c r="E101" s="1034"/>
      <c r="F101" s="1033"/>
      <c r="G101" s="1106"/>
      <c r="H101" s="1106"/>
      <c r="I101" s="1034"/>
      <c r="J101" s="1106">
        <f t="shared" si="0"/>
        <v>0</v>
      </c>
      <c r="K101" s="1106"/>
      <c r="L101" s="1089">
        <v>27</v>
      </c>
    </row>
    <row r="102" spans="1:12">
      <c r="A102" s="1089">
        <v>28</v>
      </c>
      <c r="B102" s="1034"/>
      <c r="C102" s="977"/>
      <c r="D102" s="977"/>
      <c r="E102" s="1034"/>
      <c r="F102" s="1033"/>
      <c r="G102" s="1106"/>
      <c r="H102" s="1106"/>
      <c r="I102" s="1034"/>
      <c r="J102" s="1106">
        <f t="shared" si="0"/>
        <v>0</v>
      </c>
      <c r="K102" s="1106"/>
      <c r="L102" s="1089">
        <v>28</v>
      </c>
    </row>
    <row r="103" spans="1:12">
      <c r="A103" s="1089">
        <v>29</v>
      </c>
      <c r="B103" s="1034"/>
      <c r="C103" s="977"/>
      <c r="D103" s="977"/>
      <c r="E103" s="1034"/>
      <c r="F103" s="1033"/>
      <c r="G103" s="1106"/>
      <c r="H103" s="1106"/>
      <c r="I103" s="1034"/>
      <c r="J103" s="1106">
        <f t="shared" si="0"/>
        <v>0</v>
      </c>
      <c r="K103" s="1106"/>
      <c r="L103" s="1089">
        <v>29</v>
      </c>
    </row>
    <row r="104" spans="1:12">
      <c r="A104" s="1089">
        <v>30</v>
      </c>
      <c r="B104" s="1034"/>
      <c r="C104" s="977"/>
      <c r="D104" s="977"/>
      <c r="E104" s="1034"/>
      <c r="F104" s="1033"/>
      <c r="G104" s="1106"/>
      <c r="H104" s="1106"/>
      <c r="I104" s="1034"/>
      <c r="J104" s="1106">
        <f t="shared" si="0"/>
        <v>0</v>
      </c>
      <c r="K104" s="1106"/>
      <c r="L104" s="1089">
        <v>30</v>
      </c>
    </row>
    <row r="105" spans="1:12">
      <c r="A105" s="1089">
        <v>31</v>
      </c>
      <c r="B105" s="1034"/>
      <c r="C105" s="977"/>
      <c r="D105" s="977"/>
      <c r="E105" s="1034"/>
      <c r="F105" s="1033"/>
      <c r="G105" s="1106"/>
      <c r="H105" s="1106"/>
      <c r="I105" s="1034"/>
      <c r="J105" s="1106">
        <f t="shared" si="0"/>
        <v>0</v>
      </c>
      <c r="K105" s="1106"/>
      <c r="L105" s="1089">
        <v>31</v>
      </c>
    </row>
    <row r="106" spans="1:12">
      <c r="A106" s="1089">
        <v>32</v>
      </c>
      <c r="B106" s="1034"/>
      <c r="C106" s="977"/>
      <c r="D106" s="977"/>
      <c r="E106" s="1034"/>
      <c r="F106" s="1033"/>
      <c r="G106" s="1106"/>
      <c r="H106" s="1106"/>
      <c r="I106" s="1034"/>
      <c r="J106" s="1106">
        <f t="shared" si="0"/>
        <v>0</v>
      </c>
      <c r="K106" s="1106"/>
      <c r="L106" s="1089">
        <v>32</v>
      </c>
    </row>
    <row r="107" spans="1:12">
      <c r="A107" s="1089">
        <v>33</v>
      </c>
      <c r="B107" s="1034"/>
      <c r="C107" s="977"/>
      <c r="D107" s="977"/>
      <c r="E107" s="1034"/>
      <c r="F107" s="1033"/>
      <c r="G107" s="1106"/>
      <c r="H107" s="1106"/>
      <c r="I107" s="1034"/>
      <c r="J107" s="1106">
        <f t="shared" si="0"/>
        <v>0</v>
      </c>
      <c r="K107" s="1106"/>
      <c r="L107" s="1089">
        <v>33</v>
      </c>
    </row>
    <row r="108" spans="1:12">
      <c r="A108" s="1089">
        <v>34</v>
      </c>
      <c r="B108" s="1034"/>
      <c r="C108" s="977"/>
      <c r="D108" s="977"/>
      <c r="E108" s="1034"/>
      <c r="F108" s="1033"/>
      <c r="G108" s="1106"/>
      <c r="H108" s="1106"/>
      <c r="I108" s="1034"/>
      <c r="J108" s="1106">
        <f t="shared" si="0"/>
        <v>0</v>
      </c>
      <c r="K108" s="1106"/>
      <c r="L108" s="1089">
        <v>34</v>
      </c>
    </row>
    <row r="109" spans="1:12">
      <c r="A109" s="1089">
        <v>35</v>
      </c>
      <c r="B109" s="1034"/>
      <c r="C109" s="977"/>
      <c r="D109" s="977"/>
      <c r="E109" s="1034"/>
      <c r="F109" s="1033"/>
      <c r="G109" s="1106"/>
      <c r="H109" s="1106"/>
      <c r="I109" s="1034"/>
      <c r="J109" s="1106">
        <f t="shared" si="0"/>
        <v>0</v>
      </c>
      <c r="K109" s="1106"/>
      <c r="L109" s="1089">
        <v>35</v>
      </c>
    </row>
    <row r="110" spans="1:12">
      <c r="A110" s="1089">
        <v>36</v>
      </c>
      <c r="B110" s="1034"/>
      <c r="C110" s="977"/>
      <c r="D110" s="977"/>
      <c r="E110" s="1034"/>
      <c r="F110" s="1033"/>
      <c r="G110" s="1106"/>
      <c r="H110" s="1106"/>
      <c r="I110" s="1034"/>
      <c r="J110" s="1106">
        <f t="shared" si="0"/>
        <v>0</v>
      </c>
      <c r="K110" s="1106"/>
      <c r="L110" s="1089">
        <v>36</v>
      </c>
    </row>
    <row r="111" spans="1:12">
      <c r="A111" s="1089">
        <v>37</v>
      </c>
      <c r="B111" s="1034"/>
      <c r="C111" s="977"/>
      <c r="D111" s="977"/>
      <c r="E111" s="1034"/>
      <c r="F111" s="1033"/>
      <c r="G111" s="1106"/>
      <c r="H111" s="1106"/>
      <c r="I111" s="1034"/>
      <c r="J111" s="1106">
        <f t="shared" si="0"/>
        <v>0</v>
      </c>
      <c r="K111" s="1106"/>
      <c r="L111" s="1089">
        <v>37</v>
      </c>
    </row>
    <row r="112" spans="1:12">
      <c r="A112" s="1089">
        <v>38</v>
      </c>
      <c r="B112" s="1034"/>
      <c r="C112" s="977"/>
      <c r="D112" s="977"/>
      <c r="E112" s="1034"/>
      <c r="F112" s="1033"/>
      <c r="G112" s="1106"/>
      <c r="H112" s="1106"/>
      <c r="I112" s="1034"/>
      <c r="J112" s="1106">
        <f t="shared" si="0"/>
        <v>0</v>
      </c>
      <c r="K112" s="1106"/>
      <c r="L112" s="1089">
        <v>38</v>
      </c>
    </row>
    <row r="113" spans="1:12">
      <c r="A113" s="1089">
        <v>39</v>
      </c>
      <c r="B113" s="1034"/>
      <c r="C113" s="977"/>
      <c r="D113" s="977"/>
      <c r="E113" s="1034"/>
      <c r="F113" s="1033"/>
      <c r="G113" s="1106"/>
      <c r="H113" s="1106"/>
      <c r="I113" s="1034"/>
      <c r="J113" s="1106">
        <f t="shared" si="0"/>
        <v>0</v>
      </c>
      <c r="K113" s="1106"/>
      <c r="L113" s="1089">
        <v>39</v>
      </c>
    </row>
    <row r="114" spans="1:12">
      <c r="A114" s="1089">
        <v>40</v>
      </c>
      <c r="B114" s="1034"/>
      <c r="C114" s="977"/>
      <c r="D114" s="977"/>
      <c r="E114" s="1034"/>
      <c r="F114" s="1033"/>
      <c r="G114" s="1106"/>
      <c r="H114" s="1106"/>
      <c r="I114" s="1034"/>
      <c r="J114" s="1106">
        <f t="shared" si="0"/>
        <v>0</v>
      </c>
      <c r="K114" s="1106"/>
      <c r="L114" s="1089">
        <v>40</v>
      </c>
    </row>
    <row r="115" spans="1:12">
      <c r="A115" s="1089">
        <v>41</v>
      </c>
      <c r="B115" s="1034"/>
      <c r="C115" s="977"/>
      <c r="D115" s="977"/>
      <c r="E115" s="1034"/>
      <c r="F115" s="1033"/>
      <c r="G115" s="1106"/>
      <c r="H115" s="1106"/>
      <c r="I115" s="1034"/>
      <c r="J115" s="1106">
        <f t="shared" si="0"/>
        <v>0</v>
      </c>
      <c r="K115" s="1106"/>
      <c r="L115" s="1089">
        <v>41</v>
      </c>
    </row>
    <row r="116" spans="1:12">
      <c r="A116" s="1089">
        <v>42</v>
      </c>
      <c r="B116" s="1034"/>
      <c r="C116" s="977"/>
      <c r="D116" s="977"/>
      <c r="E116" s="1034"/>
      <c r="F116" s="1033"/>
      <c r="G116" s="1106"/>
      <c r="H116" s="1106"/>
      <c r="I116" s="1034"/>
      <c r="J116" s="1106">
        <f t="shared" si="0"/>
        <v>0</v>
      </c>
      <c r="K116" s="1106"/>
      <c r="L116" s="1089">
        <v>42</v>
      </c>
    </row>
    <row r="117" spans="1:12">
      <c r="A117" s="1089">
        <v>43</v>
      </c>
      <c r="B117" s="1034"/>
      <c r="C117" s="977"/>
      <c r="D117" s="977"/>
      <c r="E117" s="1034"/>
      <c r="F117" s="1033"/>
      <c r="G117" s="1106"/>
      <c r="H117" s="1106"/>
      <c r="I117" s="1034"/>
      <c r="J117" s="1106">
        <f t="shared" si="0"/>
        <v>0</v>
      </c>
      <c r="K117" s="1106"/>
      <c r="L117" s="1089">
        <v>43</v>
      </c>
    </row>
    <row r="118" spans="1:12">
      <c r="A118" s="1089">
        <v>44</v>
      </c>
      <c r="B118" s="1034"/>
      <c r="C118" s="977"/>
      <c r="D118" s="977"/>
      <c r="E118" s="1034"/>
      <c r="F118" s="1033"/>
      <c r="G118" s="1106"/>
      <c r="H118" s="1106"/>
      <c r="I118" s="1034"/>
      <c r="J118" s="1106">
        <f t="shared" si="0"/>
        <v>0</v>
      </c>
      <c r="K118" s="1106"/>
      <c r="L118" s="1089">
        <v>44</v>
      </c>
    </row>
    <row r="119" spans="1:12">
      <c r="A119" s="1089">
        <v>45</v>
      </c>
      <c r="B119" s="1034"/>
      <c r="C119" s="977"/>
      <c r="D119" s="977"/>
      <c r="E119" s="1034"/>
      <c r="F119" s="1033"/>
      <c r="G119" s="1106"/>
      <c r="H119" s="1106"/>
      <c r="I119" s="1034"/>
      <c r="J119" s="1106">
        <f t="shared" si="0"/>
        <v>0</v>
      </c>
      <c r="K119" s="1106"/>
      <c r="L119" s="1089">
        <v>45</v>
      </c>
    </row>
    <row r="120" spans="1:12">
      <c r="A120" s="1089">
        <v>46</v>
      </c>
      <c r="B120" s="1034"/>
      <c r="C120" s="977"/>
      <c r="D120" s="977"/>
      <c r="E120" s="1034"/>
      <c r="F120" s="1033"/>
      <c r="G120" s="1106"/>
      <c r="H120" s="1106"/>
      <c r="I120" s="1034"/>
      <c r="J120" s="1106">
        <f t="shared" si="0"/>
        <v>0</v>
      </c>
      <c r="K120" s="1106"/>
      <c r="L120" s="1089">
        <v>46</v>
      </c>
    </row>
    <row r="121" spans="1:12">
      <c r="A121" s="1089">
        <v>47</v>
      </c>
      <c r="B121" s="1034"/>
      <c r="C121" s="977"/>
      <c r="D121" s="977"/>
      <c r="E121" s="1034"/>
      <c r="F121" s="1033"/>
      <c r="G121" s="1106"/>
      <c r="H121" s="1106"/>
      <c r="I121" s="1034"/>
      <c r="J121" s="1106">
        <f t="shared" si="0"/>
        <v>0</v>
      </c>
      <c r="K121" s="1106"/>
      <c r="L121" s="1089">
        <v>47</v>
      </c>
    </row>
    <row r="122" spans="1:12">
      <c r="A122" s="1089">
        <v>48</v>
      </c>
      <c r="B122" s="1034"/>
      <c r="C122" s="977"/>
      <c r="D122" s="977"/>
      <c r="E122" s="1034"/>
      <c r="F122" s="1033"/>
      <c r="G122" s="1106"/>
      <c r="H122" s="1106"/>
      <c r="I122" s="1034"/>
      <c r="J122" s="1106">
        <f t="shared" si="0"/>
        <v>0</v>
      </c>
      <c r="K122" s="1106"/>
      <c r="L122" s="1089">
        <v>48</v>
      </c>
    </row>
    <row r="123" spans="1:12">
      <c r="A123" s="1089">
        <v>49</v>
      </c>
      <c r="B123" s="1034"/>
      <c r="C123" s="977"/>
      <c r="D123" s="977"/>
      <c r="E123" s="1034"/>
      <c r="F123" s="1033"/>
      <c r="G123" s="1106"/>
      <c r="H123" s="1106"/>
      <c r="I123" s="1034"/>
      <c r="J123" s="1106">
        <f t="shared" si="0"/>
        <v>0</v>
      </c>
      <c r="K123" s="1106"/>
      <c r="L123" s="1089">
        <v>49</v>
      </c>
    </row>
    <row r="124" spans="1:12">
      <c r="A124" s="1089">
        <v>50</v>
      </c>
      <c r="B124" s="1034"/>
      <c r="C124" s="977"/>
      <c r="D124" s="977"/>
      <c r="E124" s="1034"/>
      <c r="F124" s="1033"/>
      <c r="G124" s="1106"/>
      <c r="H124" s="1106"/>
      <c r="I124" s="1034"/>
      <c r="J124" s="1106">
        <f t="shared" si="0"/>
        <v>0</v>
      </c>
      <c r="K124" s="1106"/>
      <c r="L124" s="1089">
        <v>50</v>
      </c>
    </row>
    <row r="125" spans="1:12">
      <c r="A125" s="1089">
        <v>51</v>
      </c>
      <c r="B125" s="1034"/>
      <c r="C125" s="977"/>
      <c r="D125" s="977"/>
      <c r="E125" s="1034"/>
      <c r="F125" s="1033"/>
      <c r="G125" s="1106"/>
      <c r="H125" s="1106"/>
      <c r="I125" s="1034"/>
      <c r="J125" s="1106">
        <f t="shared" si="0"/>
        <v>0</v>
      </c>
      <c r="K125" s="1106"/>
      <c r="L125" s="1089">
        <v>51</v>
      </c>
    </row>
    <row r="126" spans="1:12">
      <c r="A126" s="1089">
        <v>52</v>
      </c>
      <c r="B126" s="1034"/>
      <c r="C126" s="977"/>
      <c r="D126" s="977"/>
      <c r="E126" s="1034"/>
      <c r="F126" s="1033"/>
      <c r="G126" s="1106"/>
      <c r="H126" s="1106"/>
      <c r="I126" s="1034"/>
      <c r="J126" s="1106">
        <f t="shared" si="0"/>
        <v>0</v>
      </c>
      <c r="K126" s="1106"/>
      <c r="L126" s="1089">
        <v>52</v>
      </c>
    </row>
    <row r="127" spans="1:12">
      <c r="A127" s="1089">
        <v>53</v>
      </c>
      <c r="B127" s="1034"/>
      <c r="C127" s="977"/>
      <c r="D127" s="977"/>
      <c r="E127" s="1034"/>
      <c r="F127" s="1033"/>
      <c r="G127" s="1106"/>
      <c r="H127" s="1106"/>
      <c r="I127" s="1034"/>
      <c r="J127" s="1106">
        <f t="shared" si="0"/>
        <v>0</v>
      </c>
      <c r="K127" s="1106"/>
      <c r="L127" s="1089">
        <v>53</v>
      </c>
    </row>
    <row r="128" spans="1:12">
      <c r="A128" s="1089">
        <v>54</v>
      </c>
      <c r="B128" s="1034"/>
      <c r="C128" s="977"/>
      <c r="D128" s="977"/>
      <c r="E128" s="1034"/>
      <c r="F128" s="1033"/>
      <c r="G128" s="1106"/>
      <c r="H128" s="1106"/>
      <c r="I128" s="1034"/>
      <c r="J128" s="1106">
        <f t="shared" si="0"/>
        <v>0</v>
      </c>
      <c r="K128" s="1106"/>
      <c r="L128" s="1089">
        <v>54</v>
      </c>
    </row>
    <row r="129" spans="1:12" ht="15.75" thickBot="1">
      <c r="A129" s="1107">
        <v>55</v>
      </c>
      <c r="B129" s="1100" t="s">
        <v>2497</v>
      </c>
      <c r="C129" s="1023"/>
      <c r="D129" s="1023"/>
      <c r="E129" s="1058"/>
      <c r="F129" s="1108"/>
      <c r="G129" s="1109">
        <f>SUM(G75:G128)</f>
        <v>0</v>
      </c>
      <c r="H129" s="1109">
        <f>SUM(H75:H128)</f>
        <v>0</v>
      </c>
      <c r="I129" s="1058"/>
      <c r="J129" s="1109">
        <f>SUM(J75:J128)</f>
        <v>0</v>
      </c>
      <c r="K129" s="1109">
        <f>SUM(K75:K128)</f>
        <v>0</v>
      </c>
      <c r="L129" s="1107">
        <v>55</v>
      </c>
    </row>
    <row r="130" spans="1:12" ht="15.75">
      <c r="A130" s="113" t="s">
        <v>4091</v>
      </c>
      <c r="B130" s="977"/>
      <c r="C130" s="977"/>
      <c r="D130" s="977"/>
      <c r="E130" s="977"/>
      <c r="F130" s="113" t="s">
        <v>4091</v>
      </c>
      <c r="G130" s="977"/>
      <c r="H130" s="978"/>
    </row>
    <row r="131" spans="1:12">
      <c r="A131" s="978" t="s">
        <v>4142</v>
      </c>
      <c r="B131" s="978"/>
      <c r="C131" s="978"/>
      <c r="D131" s="978"/>
      <c r="E131" s="978"/>
      <c r="F131" s="978" t="s">
        <v>4143</v>
      </c>
      <c r="G131" s="978"/>
      <c r="H131" s="978"/>
      <c r="I131" s="978"/>
      <c r="J131" s="978"/>
      <c r="K131" s="978"/>
      <c r="L131" s="978"/>
    </row>
    <row r="132" spans="1:12" ht="16.5" thickBot="1">
      <c r="A132" s="1040" t="str">
        <f>'Data Sheet'!$C$25</f>
        <v xml:space="preserve"> Niagara Mohawk Power Corporation </v>
      </c>
      <c r="B132" s="977"/>
      <c r="C132" s="977"/>
      <c r="D132" s="1110" t="str">
        <f>'Data Sheet'!$C$40</f>
        <v>June 1, 2015</v>
      </c>
      <c r="E132" s="977" t="str">
        <f>'Data Sheet'!$C$38</f>
        <v>December 31, 2014</v>
      </c>
      <c r="F132" s="1040" t="str">
        <f>'Data Sheet'!$C$25</f>
        <v xml:space="preserve"> Niagara Mohawk Power Corporation </v>
      </c>
      <c r="G132" s="977"/>
      <c r="H132" s="977"/>
      <c r="I132" s="977"/>
      <c r="J132" s="1110" t="str">
        <f>'Data Sheet'!$C$40</f>
        <v>June 1, 2015</v>
      </c>
      <c r="K132" t="str">
        <f>'Data Sheet'!$C$38</f>
        <v>December 31, 2014</v>
      </c>
    </row>
    <row r="133" spans="1:12" ht="15.75">
      <c r="A133" s="979"/>
      <c r="B133" s="671" t="s">
        <v>4141</v>
      </c>
      <c r="C133" s="671"/>
      <c r="D133" s="1095"/>
      <c r="E133" s="1070"/>
      <c r="F133" s="1087"/>
      <c r="G133" s="671" t="s">
        <v>2229</v>
      </c>
      <c r="H133" s="671"/>
      <c r="I133" s="671"/>
      <c r="J133" s="1095"/>
      <c r="K133" s="1095"/>
      <c r="L133" s="1070"/>
    </row>
    <row r="134" spans="1:12" ht="15.75" thickBot="1">
      <c r="A134" s="1057"/>
      <c r="B134" s="1023"/>
      <c r="C134" s="1023"/>
      <c r="D134" s="1111"/>
      <c r="E134" s="1058"/>
      <c r="F134" s="1057"/>
      <c r="G134" s="1023"/>
      <c r="H134" s="1023"/>
      <c r="I134" s="1023"/>
      <c r="J134" s="1023"/>
      <c r="K134" s="1023"/>
      <c r="L134" s="1058"/>
    </row>
    <row r="135" spans="1:12" ht="15.75" thickBot="1">
      <c r="A135" s="1085"/>
      <c r="B135" s="1094" t="s">
        <v>3833</v>
      </c>
      <c r="C135" s="1095" t="s">
        <v>1899</v>
      </c>
      <c r="D135" s="1095"/>
      <c r="E135" s="1070"/>
      <c r="F135" s="1087" t="s">
        <v>4086</v>
      </c>
      <c r="G135" s="1070"/>
      <c r="H135" s="1096" t="s">
        <v>4087</v>
      </c>
      <c r="I135" s="670" t="s">
        <v>4088</v>
      </c>
      <c r="J135" s="672"/>
      <c r="K135" s="1070" t="s">
        <v>4089</v>
      </c>
      <c r="L135" s="1085"/>
    </row>
    <row r="136" spans="1:12">
      <c r="A136" s="1097" t="s">
        <v>1843</v>
      </c>
      <c r="B136" s="1034"/>
      <c r="C136" s="977"/>
      <c r="D136" s="977"/>
      <c r="E136" s="1034"/>
      <c r="F136" s="1031" t="s">
        <v>210</v>
      </c>
      <c r="G136" s="1032"/>
      <c r="H136" s="1098" t="s">
        <v>210</v>
      </c>
      <c r="I136" s="1032" t="s">
        <v>209</v>
      </c>
      <c r="J136" s="1032" t="s">
        <v>1953</v>
      </c>
      <c r="K136" s="1032" t="s">
        <v>4090</v>
      </c>
      <c r="L136" s="1097" t="s">
        <v>1843</v>
      </c>
    </row>
    <row r="137" spans="1:12" ht="15.75" thickBot="1">
      <c r="A137" s="1099" t="s">
        <v>1846</v>
      </c>
      <c r="B137" s="1100" t="s">
        <v>3230</v>
      </c>
      <c r="C137" s="1090" t="s">
        <v>3231</v>
      </c>
      <c r="D137" s="1090"/>
      <c r="E137" s="1101"/>
      <c r="F137" s="1102" t="s">
        <v>3232</v>
      </c>
      <c r="G137" s="1101"/>
      <c r="H137" s="1100" t="s">
        <v>3233</v>
      </c>
      <c r="I137" s="1099" t="s">
        <v>2512</v>
      </c>
      <c r="J137" s="1099" t="s">
        <v>2513</v>
      </c>
      <c r="K137" s="1099" t="s">
        <v>2514</v>
      </c>
      <c r="L137" s="1099" t="s">
        <v>1846</v>
      </c>
    </row>
    <row r="138" spans="1:12">
      <c r="A138" s="1103">
        <v>1</v>
      </c>
      <c r="B138" s="1034"/>
      <c r="C138" s="977"/>
      <c r="D138" s="977"/>
      <c r="E138" s="1034"/>
      <c r="F138" s="1104"/>
      <c r="G138" s="1105"/>
      <c r="H138" s="1106"/>
      <c r="I138" s="1034"/>
      <c r="J138" s="1106">
        <f t="shared" ref="J138:J191" si="1">G138+H138</f>
        <v>0</v>
      </c>
      <c r="K138" s="1106"/>
      <c r="L138" s="1103">
        <v>1</v>
      </c>
    </row>
    <row r="139" spans="1:12">
      <c r="A139" s="1103">
        <v>2</v>
      </c>
      <c r="B139" s="1034"/>
      <c r="C139" s="977"/>
      <c r="D139" s="977"/>
      <c r="E139" s="1034"/>
      <c r="F139" s="1104"/>
      <c r="G139" s="1105"/>
      <c r="H139" s="1106"/>
      <c r="I139" s="1034"/>
      <c r="J139" s="1106">
        <f t="shared" si="1"/>
        <v>0</v>
      </c>
      <c r="K139" s="1106"/>
      <c r="L139" s="1103">
        <v>2</v>
      </c>
    </row>
    <row r="140" spans="1:12">
      <c r="A140" s="1103">
        <v>3</v>
      </c>
      <c r="B140" s="1034"/>
      <c r="C140" s="977"/>
      <c r="D140" s="977"/>
      <c r="E140" s="1034"/>
      <c r="F140" s="1104"/>
      <c r="G140" s="1105"/>
      <c r="H140" s="1106"/>
      <c r="I140" s="1034"/>
      <c r="J140" s="1106">
        <f t="shared" si="1"/>
        <v>0</v>
      </c>
      <c r="K140" s="1106"/>
      <c r="L140" s="1103">
        <v>3</v>
      </c>
    </row>
    <row r="141" spans="1:12">
      <c r="A141" s="1103">
        <v>4</v>
      </c>
      <c r="B141" s="1034"/>
      <c r="C141" s="977"/>
      <c r="D141" s="977"/>
      <c r="E141" s="1034"/>
      <c r="F141" s="1104"/>
      <c r="G141" s="1105"/>
      <c r="H141" s="1106"/>
      <c r="I141" s="1034"/>
      <c r="J141" s="1106">
        <f t="shared" si="1"/>
        <v>0</v>
      </c>
      <c r="K141" s="1106"/>
      <c r="L141" s="1103">
        <v>4</v>
      </c>
    </row>
    <row r="142" spans="1:12">
      <c r="A142" s="1103">
        <v>5</v>
      </c>
      <c r="B142" s="1034"/>
      <c r="C142" s="977"/>
      <c r="D142" s="977"/>
      <c r="E142" s="1034"/>
      <c r="F142" s="1104"/>
      <c r="G142" s="1105"/>
      <c r="H142" s="1106"/>
      <c r="I142" s="1034"/>
      <c r="J142" s="1106">
        <f t="shared" si="1"/>
        <v>0</v>
      </c>
      <c r="K142" s="1106"/>
      <c r="L142" s="1103">
        <v>5</v>
      </c>
    </row>
    <row r="143" spans="1:12">
      <c r="A143" s="1103">
        <v>6</v>
      </c>
      <c r="B143" s="1034"/>
      <c r="C143" s="977"/>
      <c r="D143" s="977"/>
      <c r="E143" s="1034"/>
      <c r="F143" s="1104"/>
      <c r="G143" s="1105"/>
      <c r="H143" s="1106"/>
      <c r="I143" s="1034"/>
      <c r="J143" s="1106">
        <f t="shared" si="1"/>
        <v>0</v>
      </c>
      <c r="K143" s="1106"/>
      <c r="L143" s="1103">
        <v>6</v>
      </c>
    </row>
    <row r="144" spans="1:12">
      <c r="A144" s="1103">
        <v>7</v>
      </c>
      <c r="B144" s="1034"/>
      <c r="C144" s="977"/>
      <c r="D144" s="977"/>
      <c r="E144" s="1034"/>
      <c r="F144" s="1104"/>
      <c r="G144" s="1105"/>
      <c r="H144" s="1106"/>
      <c r="I144" s="1034"/>
      <c r="J144" s="1106">
        <f t="shared" si="1"/>
        <v>0</v>
      </c>
      <c r="K144" s="1106"/>
      <c r="L144" s="1103">
        <v>7</v>
      </c>
    </row>
    <row r="145" spans="1:12">
      <c r="A145" s="1103">
        <v>8</v>
      </c>
      <c r="B145" s="1034"/>
      <c r="C145" s="977"/>
      <c r="D145" s="977"/>
      <c r="E145" s="1034"/>
      <c r="F145" s="1104"/>
      <c r="G145" s="1105"/>
      <c r="H145" s="1106"/>
      <c r="I145" s="1034"/>
      <c r="J145" s="1106">
        <f t="shared" si="1"/>
        <v>0</v>
      </c>
      <c r="K145" s="1106"/>
      <c r="L145" s="1103">
        <v>8</v>
      </c>
    </row>
    <row r="146" spans="1:12">
      <c r="A146" s="1103">
        <v>9</v>
      </c>
      <c r="B146" s="1034"/>
      <c r="C146" s="977"/>
      <c r="D146" s="977"/>
      <c r="E146" s="1034"/>
      <c r="F146" s="1104"/>
      <c r="G146" s="1105"/>
      <c r="H146" s="1106"/>
      <c r="I146" s="1034"/>
      <c r="J146" s="1106">
        <f t="shared" si="1"/>
        <v>0</v>
      </c>
      <c r="K146" s="1106"/>
      <c r="L146" s="1103">
        <v>9</v>
      </c>
    </row>
    <row r="147" spans="1:12">
      <c r="A147" s="1103">
        <v>10</v>
      </c>
      <c r="B147" s="1034"/>
      <c r="C147" s="977"/>
      <c r="D147" s="977"/>
      <c r="E147" s="1034"/>
      <c r="F147" s="1104"/>
      <c r="G147" s="1105"/>
      <c r="H147" s="1106"/>
      <c r="I147" s="1034"/>
      <c r="J147" s="1106">
        <f t="shared" si="1"/>
        <v>0</v>
      </c>
      <c r="K147" s="1106"/>
      <c r="L147" s="1103">
        <v>10</v>
      </c>
    </row>
    <row r="148" spans="1:12">
      <c r="A148" s="1103">
        <v>11</v>
      </c>
      <c r="B148" s="1034"/>
      <c r="C148" s="977"/>
      <c r="D148" s="977"/>
      <c r="E148" s="1034"/>
      <c r="F148" s="1104"/>
      <c r="G148" s="1105"/>
      <c r="H148" s="1106"/>
      <c r="I148" s="1034"/>
      <c r="J148" s="1106">
        <f t="shared" si="1"/>
        <v>0</v>
      </c>
      <c r="K148" s="1106"/>
      <c r="L148" s="1103">
        <v>11</v>
      </c>
    </row>
    <row r="149" spans="1:12">
      <c r="A149" s="1089">
        <v>12</v>
      </c>
      <c r="B149" s="1034"/>
      <c r="C149" s="977"/>
      <c r="D149" s="977"/>
      <c r="E149" s="1034"/>
      <c r="F149" s="1033"/>
      <c r="G149" s="1106"/>
      <c r="H149" s="1106"/>
      <c r="I149" s="1034"/>
      <c r="J149" s="1106">
        <f t="shared" si="1"/>
        <v>0</v>
      </c>
      <c r="K149" s="1106"/>
      <c r="L149" s="1089">
        <v>12</v>
      </c>
    </row>
    <row r="150" spans="1:12">
      <c r="A150" s="1089">
        <v>13</v>
      </c>
      <c r="B150" s="1034"/>
      <c r="C150" s="977"/>
      <c r="D150" s="977"/>
      <c r="E150" s="1034"/>
      <c r="F150" s="1033"/>
      <c r="G150" s="1106"/>
      <c r="H150" s="1106"/>
      <c r="I150" s="1034"/>
      <c r="J150" s="1106">
        <f t="shared" si="1"/>
        <v>0</v>
      </c>
      <c r="K150" s="1106"/>
      <c r="L150" s="1089">
        <v>13</v>
      </c>
    </row>
    <row r="151" spans="1:12">
      <c r="A151" s="1089">
        <v>14</v>
      </c>
      <c r="B151" s="1034"/>
      <c r="C151" s="977"/>
      <c r="D151" s="977"/>
      <c r="E151" s="1034"/>
      <c r="F151" s="1033"/>
      <c r="G151" s="1106"/>
      <c r="H151" s="1106"/>
      <c r="I151" s="1034"/>
      <c r="J151" s="1106">
        <f t="shared" si="1"/>
        <v>0</v>
      </c>
      <c r="K151" s="1106"/>
      <c r="L151" s="1089">
        <v>14</v>
      </c>
    </row>
    <row r="152" spans="1:12">
      <c r="A152" s="1089">
        <v>15</v>
      </c>
      <c r="B152" s="1034"/>
      <c r="C152" s="977"/>
      <c r="D152" s="977"/>
      <c r="E152" s="1034"/>
      <c r="F152" s="1033"/>
      <c r="G152" s="1106"/>
      <c r="H152" s="1106"/>
      <c r="I152" s="1034"/>
      <c r="J152" s="1106">
        <f t="shared" si="1"/>
        <v>0</v>
      </c>
      <c r="K152" s="1106"/>
      <c r="L152" s="1089">
        <v>15</v>
      </c>
    </row>
    <row r="153" spans="1:12">
      <c r="A153" s="1089">
        <v>16</v>
      </c>
      <c r="B153" s="1034"/>
      <c r="C153" s="977"/>
      <c r="D153" s="977"/>
      <c r="E153" s="1034"/>
      <c r="F153" s="1033"/>
      <c r="G153" s="1106"/>
      <c r="H153" s="1106"/>
      <c r="I153" s="1034"/>
      <c r="J153" s="1106">
        <f t="shared" si="1"/>
        <v>0</v>
      </c>
      <c r="K153" s="1106"/>
      <c r="L153" s="1089">
        <v>16</v>
      </c>
    </row>
    <row r="154" spans="1:12">
      <c r="A154" s="1089">
        <v>17</v>
      </c>
      <c r="B154" s="1034"/>
      <c r="C154" s="977"/>
      <c r="D154" s="977"/>
      <c r="E154" s="1034"/>
      <c r="F154" s="1033"/>
      <c r="G154" s="1106"/>
      <c r="H154" s="1106"/>
      <c r="I154" s="1034"/>
      <c r="J154" s="1106">
        <f t="shared" si="1"/>
        <v>0</v>
      </c>
      <c r="K154" s="1106"/>
      <c r="L154" s="1089">
        <v>17</v>
      </c>
    </row>
    <row r="155" spans="1:12">
      <c r="A155" s="1089">
        <v>18</v>
      </c>
      <c r="B155" s="1034"/>
      <c r="C155" s="977"/>
      <c r="D155" s="977"/>
      <c r="E155" s="1034"/>
      <c r="F155" s="1033"/>
      <c r="G155" s="1106"/>
      <c r="H155" s="1106"/>
      <c r="I155" s="1034"/>
      <c r="J155" s="1106">
        <f t="shared" si="1"/>
        <v>0</v>
      </c>
      <c r="K155" s="1106"/>
      <c r="L155" s="1089">
        <v>18</v>
      </c>
    </row>
    <row r="156" spans="1:12">
      <c r="A156" s="1089">
        <v>19</v>
      </c>
      <c r="B156" s="1034"/>
      <c r="C156" s="977"/>
      <c r="D156" s="977"/>
      <c r="E156" s="1034"/>
      <c r="F156" s="1033"/>
      <c r="G156" s="1106"/>
      <c r="H156" s="1106"/>
      <c r="I156" s="1034"/>
      <c r="J156" s="1106">
        <f t="shared" si="1"/>
        <v>0</v>
      </c>
      <c r="K156" s="1106"/>
      <c r="L156" s="1089">
        <v>19</v>
      </c>
    </row>
    <row r="157" spans="1:12">
      <c r="A157" s="1089">
        <v>20</v>
      </c>
      <c r="B157" s="1034"/>
      <c r="C157" s="977"/>
      <c r="D157" s="977"/>
      <c r="E157" s="1034"/>
      <c r="F157" s="1033"/>
      <c r="G157" s="1106"/>
      <c r="H157" s="1106"/>
      <c r="I157" s="1034"/>
      <c r="J157" s="1106">
        <f t="shared" si="1"/>
        <v>0</v>
      </c>
      <c r="K157" s="1106"/>
      <c r="L157" s="1089">
        <v>20</v>
      </c>
    </row>
    <row r="158" spans="1:12">
      <c r="A158" s="1089">
        <v>21</v>
      </c>
      <c r="B158" s="1034"/>
      <c r="C158" s="977"/>
      <c r="D158" s="977"/>
      <c r="E158" s="1034"/>
      <c r="F158" s="1033"/>
      <c r="G158" s="1106"/>
      <c r="H158" s="1106"/>
      <c r="I158" s="1034"/>
      <c r="J158" s="1106">
        <f t="shared" si="1"/>
        <v>0</v>
      </c>
      <c r="K158" s="1106"/>
      <c r="L158" s="1089">
        <v>21</v>
      </c>
    </row>
    <row r="159" spans="1:12">
      <c r="A159" s="1089">
        <v>22</v>
      </c>
      <c r="B159" s="1034"/>
      <c r="C159" s="977"/>
      <c r="D159" s="977"/>
      <c r="E159" s="1034"/>
      <c r="F159" s="1033"/>
      <c r="G159" s="1106"/>
      <c r="H159" s="1106"/>
      <c r="I159" s="1034"/>
      <c r="J159" s="1106">
        <f t="shared" si="1"/>
        <v>0</v>
      </c>
      <c r="K159" s="1106"/>
      <c r="L159" s="1089">
        <v>22</v>
      </c>
    </row>
    <row r="160" spans="1:12">
      <c r="A160" s="1089">
        <v>23</v>
      </c>
      <c r="B160" s="1034"/>
      <c r="C160" s="977"/>
      <c r="D160" s="977"/>
      <c r="E160" s="1034"/>
      <c r="F160" s="1033"/>
      <c r="G160" s="1106"/>
      <c r="H160" s="1106"/>
      <c r="I160" s="1034"/>
      <c r="J160" s="1106">
        <f t="shared" si="1"/>
        <v>0</v>
      </c>
      <c r="K160" s="1106"/>
      <c r="L160" s="1089">
        <v>23</v>
      </c>
    </row>
    <row r="161" spans="1:12">
      <c r="A161" s="1089">
        <v>24</v>
      </c>
      <c r="B161" s="1034"/>
      <c r="C161" s="977"/>
      <c r="D161" s="977"/>
      <c r="E161" s="1034"/>
      <c r="F161" s="1033"/>
      <c r="G161" s="1106"/>
      <c r="H161" s="1106"/>
      <c r="I161" s="1034"/>
      <c r="J161" s="1106">
        <f t="shared" si="1"/>
        <v>0</v>
      </c>
      <c r="K161" s="1106"/>
      <c r="L161" s="1089">
        <v>24</v>
      </c>
    </row>
    <row r="162" spans="1:12">
      <c r="A162" s="1089">
        <v>25</v>
      </c>
      <c r="B162" s="1034"/>
      <c r="C162" s="977"/>
      <c r="D162" s="977"/>
      <c r="E162" s="1034"/>
      <c r="F162" s="1033"/>
      <c r="G162" s="1106"/>
      <c r="H162" s="1106"/>
      <c r="I162" s="1034"/>
      <c r="J162" s="1106">
        <f t="shared" si="1"/>
        <v>0</v>
      </c>
      <c r="K162" s="1106"/>
      <c r="L162" s="1089">
        <v>25</v>
      </c>
    </row>
    <row r="163" spans="1:12">
      <c r="A163" s="1089">
        <v>26</v>
      </c>
      <c r="B163" s="1034"/>
      <c r="C163" s="977"/>
      <c r="D163" s="977"/>
      <c r="E163" s="1034"/>
      <c r="F163" s="1033"/>
      <c r="G163" s="1106"/>
      <c r="H163" s="1106"/>
      <c r="I163" s="1034"/>
      <c r="J163" s="1106">
        <f t="shared" si="1"/>
        <v>0</v>
      </c>
      <c r="K163" s="1106"/>
      <c r="L163" s="1089">
        <v>26</v>
      </c>
    </row>
    <row r="164" spans="1:12">
      <c r="A164" s="1089">
        <v>27</v>
      </c>
      <c r="B164" s="1034"/>
      <c r="C164" s="977"/>
      <c r="D164" s="977"/>
      <c r="E164" s="1034"/>
      <c r="F164" s="1033"/>
      <c r="G164" s="1106"/>
      <c r="H164" s="1106"/>
      <c r="I164" s="1034"/>
      <c r="J164" s="1106">
        <f t="shared" si="1"/>
        <v>0</v>
      </c>
      <c r="K164" s="1106"/>
      <c r="L164" s="1089">
        <v>27</v>
      </c>
    </row>
    <row r="165" spans="1:12">
      <c r="A165" s="1089">
        <v>28</v>
      </c>
      <c r="B165" s="1034"/>
      <c r="C165" s="977"/>
      <c r="D165" s="977"/>
      <c r="E165" s="1034"/>
      <c r="F165" s="1033"/>
      <c r="G165" s="1106"/>
      <c r="H165" s="1106"/>
      <c r="I165" s="1034"/>
      <c r="J165" s="1106">
        <f t="shared" si="1"/>
        <v>0</v>
      </c>
      <c r="K165" s="1106"/>
      <c r="L165" s="1089">
        <v>28</v>
      </c>
    </row>
    <row r="166" spans="1:12">
      <c r="A166" s="1089">
        <v>29</v>
      </c>
      <c r="B166" s="1034"/>
      <c r="C166" s="977"/>
      <c r="D166" s="977"/>
      <c r="E166" s="1034"/>
      <c r="F166" s="1033"/>
      <c r="G166" s="1106"/>
      <c r="H166" s="1106"/>
      <c r="I166" s="1034"/>
      <c r="J166" s="1106">
        <f t="shared" si="1"/>
        <v>0</v>
      </c>
      <c r="K166" s="1106"/>
      <c r="L166" s="1089">
        <v>29</v>
      </c>
    </row>
    <row r="167" spans="1:12">
      <c r="A167" s="1089">
        <v>30</v>
      </c>
      <c r="B167" s="1034"/>
      <c r="C167" s="977"/>
      <c r="D167" s="977"/>
      <c r="E167" s="1034"/>
      <c r="F167" s="1033"/>
      <c r="G167" s="1106"/>
      <c r="H167" s="1106"/>
      <c r="I167" s="1034"/>
      <c r="J167" s="1106">
        <f t="shared" si="1"/>
        <v>0</v>
      </c>
      <c r="K167" s="1106"/>
      <c r="L167" s="1089">
        <v>30</v>
      </c>
    </row>
    <row r="168" spans="1:12">
      <c r="A168" s="1089">
        <v>31</v>
      </c>
      <c r="B168" s="1034"/>
      <c r="C168" s="977"/>
      <c r="D168" s="977"/>
      <c r="E168" s="1034"/>
      <c r="F168" s="1033"/>
      <c r="G168" s="1106"/>
      <c r="H168" s="1106"/>
      <c r="I168" s="1034"/>
      <c r="J168" s="1106">
        <f t="shared" si="1"/>
        <v>0</v>
      </c>
      <c r="K168" s="1106"/>
      <c r="L168" s="1089">
        <v>31</v>
      </c>
    </row>
    <row r="169" spans="1:12">
      <c r="A169" s="1089">
        <v>32</v>
      </c>
      <c r="B169" s="1034"/>
      <c r="C169" s="977"/>
      <c r="D169" s="977"/>
      <c r="E169" s="1034"/>
      <c r="F169" s="1033"/>
      <c r="G169" s="1106"/>
      <c r="H169" s="1106"/>
      <c r="I169" s="1034"/>
      <c r="J169" s="1106">
        <f t="shared" si="1"/>
        <v>0</v>
      </c>
      <c r="K169" s="1106"/>
      <c r="L169" s="1089">
        <v>32</v>
      </c>
    </row>
    <row r="170" spans="1:12">
      <c r="A170" s="1089">
        <v>33</v>
      </c>
      <c r="B170" s="1034"/>
      <c r="C170" s="977"/>
      <c r="D170" s="977"/>
      <c r="E170" s="1034"/>
      <c r="F170" s="1033"/>
      <c r="G170" s="1106"/>
      <c r="H170" s="1106"/>
      <c r="I170" s="1034"/>
      <c r="J170" s="1106">
        <f t="shared" si="1"/>
        <v>0</v>
      </c>
      <c r="K170" s="1106"/>
      <c r="L170" s="1089">
        <v>33</v>
      </c>
    </row>
    <row r="171" spans="1:12">
      <c r="A171" s="1089">
        <v>34</v>
      </c>
      <c r="B171" s="1034"/>
      <c r="C171" s="977"/>
      <c r="D171" s="977"/>
      <c r="E171" s="1034"/>
      <c r="F171" s="1033"/>
      <c r="G171" s="1106"/>
      <c r="H171" s="1106"/>
      <c r="I171" s="1034"/>
      <c r="J171" s="1106">
        <f t="shared" si="1"/>
        <v>0</v>
      </c>
      <c r="K171" s="1106"/>
      <c r="L171" s="1089">
        <v>34</v>
      </c>
    </row>
    <row r="172" spans="1:12">
      <c r="A172" s="1089">
        <v>35</v>
      </c>
      <c r="B172" s="1034"/>
      <c r="C172" s="977"/>
      <c r="D172" s="977"/>
      <c r="E172" s="1034"/>
      <c r="F172" s="1033"/>
      <c r="G172" s="1106"/>
      <c r="H172" s="1106"/>
      <c r="I172" s="1034"/>
      <c r="J172" s="1106">
        <f t="shared" si="1"/>
        <v>0</v>
      </c>
      <c r="K172" s="1106"/>
      <c r="L172" s="1089">
        <v>35</v>
      </c>
    </row>
    <row r="173" spans="1:12">
      <c r="A173" s="1089">
        <v>36</v>
      </c>
      <c r="B173" s="1034"/>
      <c r="C173" s="977"/>
      <c r="D173" s="977"/>
      <c r="E173" s="1034"/>
      <c r="F173" s="1033"/>
      <c r="G173" s="1106"/>
      <c r="H173" s="1106"/>
      <c r="I173" s="1034"/>
      <c r="J173" s="1106">
        <f t="shared" si="1"/>
        <v>0</v>
      </c>
      <c r="K173" s="1106"/>
      <c r="L173" s="1089">
        <v>36</v>
      </c>
    </row>
    <row r="174" spans="1:12">
      <c r="A174" s="1089">
        <v>37</v>
      </c>
      <c r="B174" s="1034"/>
      <c r="C174" s="977"/>
      <c r="D174" s="977"/>
      <c r="E174" s="1034"/>
      <c r="F174" s="1033"/>
      <c r="G174" s="1106"/>
      <c r="H174" s="1106"/>
      <c r="I174" s="1034"/>
      <c r="J174" s="1106">
        <f t="shared" si="1"/>
        <v>0</v>
      </c>
      <c r="K174" s="1106"/>
      <c r="L174" s="1089">
        <v>37</v>
      </c>
    </row>
    <row r="175" spans="1:12">
      <c r="A175" s="1089">
        <v>38</v>
      </c>
      <c r="B175" s="1034"/>
      <c r="C175" s="977"/>
      <c r="D175" s="977"/>
      <c r="E175" s="1034"/>
      <c r="F175" s="1033"/>
      <c r="G175" s="1106"/>
      <c r="H175" s="1106"/>
      <c r="I175" s="1034"/>
      <c r="J175" s="1106">
        <f t="shared" si="1"/>
        <v>0</v>
      </c>
      <c r="K175" s="1106"/>
      <c r="L175" s="1089">
        <v>38</v>
      </c>
    </row>
    <row r="176" spans="1:12">
      <c r="A176" s="1089">
        <v>39</v>
      </c>
      <c r="B176" s="1034"/>
      <c r="C176" s="977"/>
      <c r="D176" s="977"/>
      <c r="E176" s="1034"/>
      <c r="F176" s="1033"/>
      <c r="G176" s="1106"/>
      <c r="H176" s="1106"/>
      <c r="I176" s="1034"/>
      <c r="J176" s="1106">
        <f t="shared" si="1"/>
        <v>0</v>
      </c>
      <c r="K176" s="1106"/>
      <c r="L176" s="1089">
        <v>39</v>
      </c>
    </row>
    <row r="177" spans="1:12">
      <c r="A177" s="1089">
        <v>40</v>
      </c>
      <c r="B177" s="1034"/>
      <c r="C177" s="977"/>
      <c r="D177" s="977"/>
      <c r="E177" s="1034"/>
      <c r="F177" s="1033"/>
      <c r="G177" s="1106"/>
      <c r="H177" s="1106"/>
      <c r="I177" s="1034"/>
      <c r="J177" s="1106">
        <f t="shared" si="1"/>
        <v>0</v>
      </c>
      <c r="K177" s="1106"/>
      <c r="L177" s="1089">
        <v>40</v>
      </c>
    </row>
    <row r="178" spans="1:12">
      <c r="A178" s="1089">
        <v>41</v>
      </c>
      <c r="B178" s="1034"/>
      <c r="C178" s="977"/>
      <c r="D178" s="977"/>
      <c r="E178" s="1034"/>
      <c r="F178" s="1033"/>
      <c r="G178" s="1106"/>
      <c r="H178" s="1106"/>
      <c r="I178" s="1034"/>
      <c r="J178" s="1106">
        <f t="shared" si="1"/>
        <v>0</v>
      </c>
      <c r="K178" s="1106"/>
      <c r="L178" s="1089">
        <v>41</v>
      </c>
    </row>
    <row r="179" spans="1:12">
      <c r="A179" s="1089">
        <v>42</v>
      </c>
      <c r="B179" s="1034"/>
      <c r="C179" s="977"/>
      <c r="D179" s="977"/>
      <c r="E179" s="1034"/>
      <c r="F179" s="1033"/>
      <c r="G179" s="1106"/>
      <c r="H179" s="1106"/>
      <c r="I179" s="1034"/>
      <c r="J179" s="1106">
        <f t="shared" si="1"/>
        <v>0</v>
      </c>
      <c r="K179" s="1106"/>
      <c r="L179" s="1089">
        <v>42</v>
      </c>
    </row>
    <row r="180" spans="1:12">
      <c r="A180" s="1089">
        <v>43</v>
      </c>
      <c r="B180" s="1034"/>
      <c r="C180" s="977"/>
      <c r="D180" s="977"/>
      <c r="E180" s="1034"/>
      <c r="F180" s="1033"/>
      <c r="G180" s="1106"/>
      <c r="H180" s="1106"/>
      <c r="I180" s="1034"/>
      <c r="J180" s="1106">
        <f t="shared" si="1"/>
        <v>0</v>
      </c>
      <c r="K180" s="1106"/>
      <c r="L180" s="1089">
        <v>43</v>
      </c>
    </row>
    <row r="181" spans="1:12">
      <c r="A181" s="1089">
        <v>44</v>
      </c>
      <c r="B181" s="1034"/>
      <c r="C181" s="977"/>
      <c r="D181" s="977"/>
      <c r="E181" s="1034"/>
      <c r="F181" s="1033"/>
      <c r="G181" s="1106"/>
      <c r="H181" s="1106"/>
      <c r="I181" s="1034"/>
      <c r="J181" s="1106">
        <f t="shared" si="1"/>
        <v>0</v>
      </c>
      <c r="K181" s="1106"/>
      <c r="L181" s="1089">
        <v>44</v>
      </c>
    </row>
    <row r="182" spans="1:12">
      <c r="A182" s="1089">
        <v>45</v>
      </c>
      <c r="B182" s="1034"/>
      <c r="C182" s="977"/>
      <c r="D182" s="977"/>
      <c r="E182" s="1034"/>
      <c r="F182" s="1033"/>
      <c r="G182" s="1106"/>
      <c r="H182" s="1106"/>
      <c r="I182" s="1034"/>
      <c r="J182" s="1106">
        <f t="shared" si="1"/>
        <v>0</v>
      </c>
      <c r="K182" s="1106"/>
      <c r="L182" s="1089">
        <v>45</v>
      </c>
    </row>
    <row r="183" spans="1:12">
      <c r="A183" s="1089">
        <v>46</v>
      </c>
      <c r="B183" s="1034"/>
      <c r="C183" s="977"/>
      <c r="D183" s="977"/>
      <c r="E183" s="1034"/>
      <c r="F183" s="1033"/>
      <c r="G183" s="1106"/>
      <c r="H183" s="1106"/>
      <c r="I183" s="1034"/>
      <c r="J183" s="1106">
        <f t="shared" si="1"/>
        <v>0</v>
      </c>
      <c r="K183" s="1106"/>
      <c r="L183" s="1089">
        <v>46</v>
      </c>
    </row>
    <row r="184" spans="1:12">
      <c r="A184" s="1089">
        <v>47</v>
      </c>
      <c r="B184" s="1034"/>
      <c r="C184" s="977"/>
      <c r="D184" s="977"/>
      <c r="E184" s="1034"/>
      <c r="F184" s="1033"/>
      <c r="G184" s="1106"/>
      <c r="H184" s="1106"/>
      <c r="I184" s="1034"/>
      <c r="J184" s="1106">
        <f t="shared" si="1"/>
        <v>0</v>
      </c>
      <c r="K184" s="1106"/>
      <c r="L184" s="1089">
        <v>47</v>
      </c>
    </row>
    <row r="185" spans="1:12">
      <c r="A185" s="1089">
        <v>48</v>
      </c>
      <c r="B185" s="1034"/>
      <c r="C185" s="977"/>
      <c r="D185" s="977"/>
      <c r="E185" s="1034"/>
      <c r="F185" s="1033"/>
      <c r="G185" s="1106"/>
      <c r="H185" s="1106"/>
      <c r="I185" s="1034"/>
      <c r="J185" s="1106">
        <f t="shared" si="1"/>
        <v>0</v>
      </c>
      <c r="K185" s="1106"/>
      <c r="L185" s="1089">
        <v>48</v>
      </c>
    </row>
    <row r="186" spans="1:12">
      <c r="A186" s="1089">
        <v>49</v>
      </c>
      <c r="B186" s="1034"/>
      <c r="C186" s="977"/>
      <c r="D186" s="977"/>
      <c r="E186" s="1034"/>
      <c r="F186" s="1033"/>
      <c r="G186" s="1106"/>
      <c r="H186" s="1106"/>
      <c r="I186" s="1034"/>
      <c r="J186" s="1106">
        <f t="shared" si="1"/>
        <v>0</v>
      </c>
      <c r="K186" s="1106"/>
      <c r="L186" s="1089">
        <v>49</v>
      </c>
    </row>
    <row r="187" spans="1:12">
      <c r="A187" s="1089">
        <v>50</v>
      </c>
      <c r="B187" s="1034"/>
      <c r="C187" s="977"/>
      <c r="D187" s="977"/>
      <c r="E187" s="1034"/>
      <c r="F187" s="1033"/>
      <c r="G187" s="1106"/>
      <c r="H187" s="1106"/>
      <c r="I187" s="1034"/>
      <c r="J187" s="1106">
        <f t="shared" si="1"/>
        <v>0</v>
      </c>
      <c r="K187" s="1106"/>
      <c r="L187" s="1089">
        <v>50</v>
      </c>
    </row>
    <row r="188" spans="1:12">
      <c r="A188" s="1089">
        <v>51</v>
      </c>
      <c r="B188" s="1034"/>
      <c r="C188" s="977"/>
      <c r="D188" s="977"/>
      <c r="E188" s="1034"/>
      <c r="F188" s="1033"/>
      <c r="G188" s="1106"/>
      <c r="H188" s="1106"/>
      <c r="I188" s="1034"/>
      <c r="J188" s="1106">
        <f t="shared" si="1"/>
        <v>0</v>
      </c>
      <c r="K188" s="1106"/>
      <c r="L188" s="1089">
        <v>51</v>
      </c>
    </row>
    <row r="189" spans="1:12">
      <c r="A189" s="1089">
        <v>52</v>
      </c>
      <c r="B189" s="1034"/>
      <c r="C189" s="977"/>
      <c r="D189" s="977"/>
      <c r="E189" s="1034"/>
      <c r="F189" s="1033"/>
      <c r="G189" s="1106"/>
      <c r="H189" s="1106"/>
      <c r="I189" s="1034"/>
      <c r="J189" s="1106">
        <f t="shared" si="1"/>
        <v>0</v>
      </c>
      <c r="K189" s="1106"/>
      <c r="L189" s="1089">
        <v>52</v>
      </c>
    </row>
    <row r="190" spans="1:12">
      <c r="A190" s="1089">
        <v>53</v>
      </c>
      <c r="B190" s="1034"/>
      <c r="C190" s="977"/>
      <c r="D190" s="977"/>
      <c r="E190" s="1034"/>
      <c r="F190" s="1033"/>
      <c r="G190" s="1106"/>
      <c r="H190" s="1106"/>
      <c r="I190" s="1034"/>
      <c r="J190" s="1106">
        <f t="shared" si="1"/>
        <v>0</v>
      </c>
      <c r="K190" s="1106"/>
      <c r="L190" s="1089">
        <v>53</v>
      </c>
    </row>
    <row r="191" spans="1:12">
      <c r="A191" s="1089">
        <v>54</v>
      </c>
      <c r="B191" s="1034"/>
      <c r="C191" s="977"/>
      <c r="D191" s="977"/>
      <c r="E191" s="1034"/>
      <c r="F191" s="1033"/>
      <c r="G191" s="1106"/>
      <c r="H191" s="1106"/>
      <c r="I191" s="1034"/>
      <c r="J191" s="1106">
        <f t="shared" si="1"/>
        <v>0</v>
      </c>
      <c r="K191" s="1106"/>
      <c r="L191" s="1089">
        <v>54</v>
      </c>
    </row>
    <row r="192" spans="1:12" ht="15.75" thickBot="1">
      <c r="A192" s="1107">
        <v>55</v>
      </c>
      <c r="B192" s="1100" t="s">
        <v>2497</v>
      </c>
      <c r="C192" s="1023"/>
      <c r="D192" s="1023"/>
      <c r="E192" s="1058"/>
      <c r="F192" s="1108"/>
      <c r="G192" s="1109">
        <f>SUM(G138:G191)</f>
        <v>0</v>
      </c>
      <c r="H192" s="1109">
        <f>SUM(H138:H191)</f>
        <v>0</v>
      </c>
      <c r="I192" s="1058"/>
      <c r="J192" s="1109">
        <f>SUM(J138:J191)</f>
        <v>0</v>
      </c>
      <c r="K192" s="1109">
        <f>SUM(K138:K191)</f>
        <v>0</v>
      </c>
      <c r="L192" s="1107">
        <v>55</v>
      </c>
    </row>
    <row r="193" spans="1:12" ht="15.75">
      <c r="A193" s="113" t="s">
        <v>4091</v>
      </c>
      <c r="B193" s="977"/>
      <c r="C193" s="977"/>
      <c r="D193" s="977"/>
      <c r="E193" s="977"/>
      <c r="F193" s="113" t="s">
        <v>4091</v>
      </c>
      <c r="G193" s="977"/>
      <c r="H193" s="978"/>
    </row>
    <row r="194" spans="1:12">
      <c r="A194" s="978" t="s">
        <v>4144</v>
      </c>
      <c r="B194" s="978"/>
      <c r="C194" s="978"/>
      <c r="D194" s="978"/>
      <c r="E194" s="978"/>
      <c r="F194" s="978" t="s">
        <v>4145</v>
      </c>
      <c r="G194" s="978"/>
      <c r="H194" s="978"/>
      <c r="I194" s="978"/>
      <c r="J194" s="978"/>
      <c r="K194" s="978"/>
      <c r="L194" s="978"/>
    </row>
  </sheetData>
  <printOptions horizontalCentered="1" verticalCentered="1"/>
  <pageMargins left="0.25" right="0.25" top="0.25" bottom="0.25" header="0" footer="0"/>
  <pageSetup scale="72"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1"/>
  <dimension ref="A1:F125"/>
  <sheetViews>
    <sheetView defaultGridColor="0" view="pageBreakPreview" topLeftCell="A94" colorId="22" zoomScale="60" zoomScaleNormal="80" workbookViewId="0">
      <selection activeCell="C41" sqref="C41"/>
    </sheetView>
  </sheetViews>
  <sheetFormatPr defaultColWidth="9.6640625" defaultRowHeight="15"/>
  <cols>
    <col min="1" max="1" width="4.6640625" customWidth="1"/>
    <col min="2" max="2" width="49" customWidth="1"/>
    <col min="3" max="3" width="4.6640625" customWidth="1"/>
    <col min="4" max="4" width="21.33203125" customWidth="1"/>
    <col min="5" max="5" width="17.5546875" customWidth="1"/>
    <col min="6" max="6" width="17.77734375" customWidth="1"/>
  </cols>
  <sheetData>
    <row r="1" spans="1:6">
      <c r="A1" s="29" t="s">
        <v>5587</v>
      </c>
      <c r="B1" s="980"/>
      <c r="C1" s="1083" t="s">
        <v>1433</v>
      </c>
      <c r="D1" s="980"/>
      <c r="E1" s="1084" t="s">
        <v>1917</v>
      </c>
      <c r="F1" s="1085" t="s">
        <v>1918</v>
      </c>
    </row>
    <row r="2" spans="1:6">
      <c r="A2" s="71" t="str">
        <f>'Data Sheet'!$C$25</f>
        <v xml:space="preserve"> Niagara Mohawk Power Corporation </v>
      </c>
      <c r="B2" s="1112"/>
      <c r="C2" s="97" t="s">
        <v>5784</v>
      </c>
      <c r="D2" s="71"/>
      <c r="E2" s="1088" t="s">
        <v>1919</v>
      </c>
      <c r="F2" s="1912"/>
    </row>
    <row r="3" spans="1:6" ht="15" customHeight="1" thickBot="1">
      <c r="A3" s="1113"/>
      <c r="B3" s="1613"/>
      <c r="C3" s="104" t="s">
        <v>5672</v>
      </c>
      <c r="D3" s="71"/>
      <c r="E3" s="1975" t="str">
        <f>'Data Sheet'!$C$40</f>
        <v>June 1, 2015</v>
      </c>
      <c r="F3" s="1081" t="str">
        <f>'Data Sheet'!$C$38</f>
        <v>December 31, 2014</v>
      </c>
    </row>
    <row r="4" spans="1:6" ht="15" customHeight="1" thickBot="1">
      <c r="A4" s="1614" t="s">
        <v>4146</v>
      </c>
      <c r="B4" s="1615"/>
      <c r="C4" s="1092"/>
      <c r="D4" s="1092"/>
      <c r="E4" s="1092"/>
      <c r="F4" s="1091"/>
    </row>
    <row r="5" spans="1:6" ht="15.75">
      <c r="A5" s="137"/>
      <c r="B5" s="136"/>
      <c r="C5" s="978"/>
      <c r="D5" s="978"/>
      <c r="E5" s="978"/>
      <c r="F5" s="1070"/>
    </row>
    <row r="6" spans="1:6">
      <c r="A6" s="1033" t="s">
        <v>4147</v>
      </c>
      <c r="B6" s="977"/>
      <c r="C6" s="977"/>
      <c r="D6" s="977" t="s">
        <v>2916</v>
      </c>
      <c r="E6" s="977"/>
      <c r="F6" s="1034"/>
    </row>
    <row r="7" spans="1:6">
      <c r="A7" s="1033" t="s">
        <v>2917</v>
      </c>
      <c r="B7" s="977"/>
      <c r="C7" s="977"/>
      <c r="D7" s="977" t="s">
        <v>2918</v>
      </c>
      <c r="E7" s="977"/>
      <c r="F7" s="1034"/>
    </row>
    <row r="8" spans="1:6">
      <c r="A8" s="1033" t="s">
        <v>2919</v>
      </c>
      <c r="B8" s="977"/>
      <c r="C8" s="977"/>
      <c r="D8" s="977" t="s">
        <v>2920</v>
      </c>
      <c r="E8" s="977"/>
      <c r="F8" s="1034"/>
    </row>
    <row r="9" spans="1:6">
      <c r="A9" s="1033" t="s">
        <v>2921</v>
      </c>
      <c r="B9" s="977"/>
      <c r="C9" s="977"/>
      <c r="D9" s="977" t="s">
        <v>2922</v>
      </c>
      <c r="E9" s="977"/>
      <c r="F9" s="1034"/>
    </row>
    <row r="10" spans="1:6" ht="15.75" thickBot="1">
      <c r="A10" s="1033"/>
      <c r="B10" s="977"/>
      <c r="C10" s="977"/>
      <c r="D10" s="977"/>
      <c r="E10" s="977"/>
      <c r="F10" s="1034"/>
    </row>
    <row r="11" spans="1:6">
      <c r="A11" s="1085"/>
      <c r="B11" s="1115"/>
      <c r="C11" s="1094"/>
      <c r="D11" s="1115"/>
      <c r="E11" s="1085" t="s">
        <v>2923</v>
      </c>
      <c r="F11" s="1094"/>
    </row>
    <row r="12" spans="1:6">
      <c r="A12" s="1097" t="s">
        <v>1843</v>
      </c>
      <c r="B12" s="978" t="s">
        <v>3833</v>
      </c>
      <c r="C12" s="1032"/>
      <c r="D12" s="1184" t="s">
        <v>2924</v>
      </c>
      <c r="E12" s="1097" t="s">
        <v>2978</v>
      </c>
      <c r="F12" s="987" t="s">
        <v>2497</v>
      </c>
    </row>
    <row r="13" spans="1:6">
      <c r="A13" s="1097" t="s">
        <v>1846</v>
      </c>
      <c r="B13" s="673"/>
      <c r="C13" s="1034"/>
      <c r="D13" s="1184" t="s">
        <v>1473</v>
      </c>
      <c r="E13" s="1097" t="s">
        <v>2979</v>
      </c>
      <c r="F13" s="987"/>
    </row>
    <row r="14" spans="1:6" ht="15.75" thickBot="1">
      <c r="A14" s="1099"/>
      <c r="B14" s="1090" t="s">
        <v>3230</v>
      </c>
      <c r="C14" s="1101"/>
      <c r="D14" s="1067" t="s">
        <v>3231</v>
      </c>
      <c r="E14" s="1099" t="s">
        <v>3232</v>
      </c>
      <c r="F14" s="1100" t="s">
        <v>3233</v>
      </c>
    </row>
    <row r="15" spans="1:6">
      <c r="A15" s="1116">
        <v>1</v>
      </c>
      <c r="B15" s="1117" t="s">
        <v>3208</v>
      </c>
      <c r="C15" s="1049"/>
      <c r="D15" s="1118"/>
      <c r="E15" s="1603"/>
      <c r="F15" s="1120"/>
    </row>
    <row r="16" spans="1:6" ht="15.75" thickBot="1">
      <c r="A16" s="1116">
        <v>2</v>
      </c>
      <c r="B16" s="989" t="s">
        <v>3864</v>
      </c>
      <c r="C16" s="1049"/>
      <c r="D16" s="1121"/>
      <c r="E16" s="1604"/>
      <c r="F16" s="1122"/>
    </row>
    <row r="17" spans="1:6">
      <c r="A17" s="1116">
        <v>3</v>
      </c>
      <c r="B17" s="989" t="s">
        <v>2980</v>
      </c>
      <c r="C17" s="1049"/>
      <c r="D17" s="1130"/>
      <c r="E17" s="1604"/>
      <c r="F17" s="1122"/>
    </row>
    <row r="18" spans="1:6">
      <c r="A18" s="1116">
        <v>4</v>
      </c>
      <c r="B18" s="989" t="s">
        <v>2981</v>
      </c>
      <c r="C18" s="1049"/>
      <c r="D18" s="1131">
        <v>13089496</v>
      </c>
      <c r="E18" s="1604"/>
      <c r="F18" s="1122"/>
    </row>
    <row r="19" spans="1:6">
      <c r="A19" s="1116">
        <v>5</v>
      </c>
      <c r="B19" s="989" t="s">
        <v>2982</v>
      </c>
      <c r="C19" s="1049"/>
      <c r="D19" s="1131">
        <v>70039478</v>
      </c>
      <c r="E19" s="1604"/>
      <c r="F19" s="1122"/>
    </row>
    <row r="20" spans="1:6">
      <c r="A20" s="1116">
        <v>6</v>
      </c>
      <c r="B20" s="989" t="s">
        <v>2983</v>
      </c>
      <c r="C20" s="1049"/>
      <c r="D20" s="1131">
        <v>21053013</v>
      </c>
      <c r="E20" s="1604"/>
      <c r="F20" s="1122"/>
    </row>
    <row r="21" spans="1:6">
      <c r="A21" s="1116">
        <v>7</v>
      </c>
      <c r="B21" s="989" t="s">
        <v>2984</v>
      </c>
      <c r="C21" s="1049"/>
      <c r="D21" s="1131">
        <v>9606816</v>
      </c>
      <c r="E21" s="1604"/>
      <c r="F21" s="1122"/>
    </row>
    <row r="22" spans="1:6">
      <c r="A22" s="1116">
        <v>8</v>
      </c>
      <c r="B22" s="989" t="s">
        <v>2985</v>
      </c>
      <c r="C22" s="1049"/>
      <c r="D22" s="1131">
        <v>1049776</v>
      </c>
      <c r="E22" s="1604"/>
      <c r="F22" s="1122"/>
    </row>
    <row r="23" spans="1:6">
      <c r="A23" s="1116">
        <v>9</v>
      </c>
      <c r="B23" s="989" t="s">
        <v>3867</v>
      </c>
      <c r="C23" s="1049"/>
      <c r="D23" s="1131">
        <v>54026932</v>
      </c>
      <c r="E23" s="1604"/>
      <c r="F23" s="1122"/>
    </row>
    <row r="24" spans="1:6" ht="15.75" thickBot="1">
      <c r="A24" s="1116">
        <v>10</v>
      </c>
      <c r="B24" s="989" t="s">
        <v>1107</v>
      </c>
      <c r="C24" s="1049"/>
      <c r="D24" s="1131">
        <f>SUM(D17:D23)</f>
        <v>168865511</v>
      </c>
      <c r="E24" s="1604"/>
      <c r="F24" s="1122"/>
    </row>
    <row r="25" spans="1:6" ht="15.75" thickBot="1">
      <c r="A25" s="1116">
        <v>11</v>
      </c>
      <c r="B25" s="989" t="s">
        <v>3856</v>
      </c>
      <c r="C25" s="1049"/>
      <c r="D25" s="1123"/>
      <c r="E25" s="1604"/>
      <c r="F25" s="1122"/>
    </row>
    <row r="26" spans="1:6">
      <c r="A26" s="1116">
        <v>12</v>
      </c>
      <c r="B26" s="989" t="s">
        <v>2980</v>
      </c>
      <c r="C26" s="1049"/>
      <c r="D26" s="1130"/>
      <c r="E26" s="1604"/>
      <c r="F26" s="1122"/>
    </row>
    <row r="27" spans="1:6">
      <c r="A27" s="1116">
        <v>13</v>
      </c>
      <c r="B27" s="989" t="s">
        <v>2981</v>
      </c>
      <c r="C27" s="1049"/>
      <c r="D27" s="1131">
        <v>8547115</v>
      </c>
      <c r="E27" s="1604"/>
      <c r="F27" s="1122"/>
    </row>
    <row r="28" spans="1:6">
      <c r="A28" s="1116">
        <v>14</v>
      </c>
      <c r="B28" s="989" t="s">
        <v>2982</v>
      </c>
      <c r="C28" s="1049"/>
      <c r="D28" s="1131">
        <v>62275612</v>
      </c>
      <c r="E28" s="1604"/>
      <c r="F28" s="1122"/>
    </row>
    <row r="29" spans="1:6">
      <c r="A29" s="1116">
        <v>15</v>
      </c>
      <c r="B29" s="989" t="s">
        <v>3867</v>
      </c>
      <c r="C29" s="1049"/>
      <c r="D29" s="1131"/>
      <c r="E29" s="1604"/>
      <c r="F29" s="1122"/>
    </row>
    <row r="30" spans="1:6" ht="15.75" thickBot="1">
      <c r="A30" s="1116">
        <v>16</v>
      </c>
      <c r="B30" s="989" t="s">
        <v>1108</v>
      </c>
      <c r="C30" s="1049"/>
      <c r="D30" s="1131">
        <f>SUM(D26:D29)</f>
        <v>70822727</v>
      </c>
      <c r="E30" s="1604"/>
      <c r="F30" s="1122"/>
    </row>
    <row r="31" spans="1:6" ht="15.75" thickBot="1">
      <c r="A31" s="1116">
        <v>17</v>
      </c>
      <c r="B31" s="989" t="s">
        <v>1109</v>
      </c>
      <c r="C31" s="1049"/>
      <c r="D31" s="1123"/>
      <c r="E31" s="1604"/>
      <c r="F31" s="1122"/>
    </row>
    <row r="32" spans="1:6">
      <c r="A32" s="1116">
        <v>18</v>
      </c>
      <c r="B32" s="989" t="s">
        <v>1110</v>
      </c>
      <c r="C32" s="1049"/>
      <c r="D32" s="1131">
        <f>D17+D26</f>
        <v>0</v>
      </c>
      <c r="E32" s="1604"/>
      <c r="F32" s="1122"/>
    </row>
    <row r="33" spans="1:6">
      <c r="A33" s="1116">
        <v>19</v>
      </c>
      <c r="B33" s="989" t="s">
        <v>1111</v>
      </c>
      <c r="C33" s="1049"/>
      <c r="D33" s="1131">
        <f>D18+D27</f>
        <v>21636611</v>
      </c>
      <c r="E33" s="1604"/>
      <c r="F33" s="1122"/>
    </row>
    <row r="34" spans="1:6">
      <c r="A34" s="1116">
        <v>20</v>
      </c>
      <c r="B34" s="989" t="s">
        <v>2323</v>
      </c>
      <c r="C34" s="1049"/>
      <c r="D34" s="1131">
        <f>D19+D28</f>
        <v>132315090</v>
      </c>
      <c r="E34" s="1604"/>
      <c r="F34" s="1122"/>
    </row>
    <row r="35" spans="1:6">
      <c r="A35" s="1116">
        <v>21</v>
      </c>
      <c r="B35" s="989" t="s">
        <v>2324</v>
      </c>
      <c r="C35" s="1049"/>
      <c r="D35" s="1131">
        <f>D20</f>
        <v>21053013</v>
      </c>
      <c r="E35" s="1604"/>
      <c r="F35" s="1122"/>
    </row>
    <row r="36" spans="1:6">
      <c r="A36" s="1116">
        <v>22</v>
      </c>
      <c r="B36" s="989" t="s">
        <v>2325</v>
      </c>
      <c r="C36" s="1049"/>
      <c r="D36" s="1131">
        <f>D21</f>
        <v>9606816</v>
      </c>
      <c r="E36" s="1604"/>
      <c r="F36" s="1122"/>
    </row>
    <row r="37" spans="1:6">
      <c r="A37" s="1116">
        <v>23</v>
      </c>
      <c r="B37" s="989" t="s">
        <v>2326</v>
      </c>
      <c r="C37" s="1049"/>
      <c r="D37" s="1131">
        <f>D22</f>
        <v>1049776</v>
      </c>
      <c r="E37" s="1604"/>
      <c r="F37" s="1122"/>
    </row>
    <row r="38" spans="1:6" ht="15.75" thickBot="1">
      <c r="A38" s="1116">
        <v>24</v>
      </c>
      <c r="B38" s="989" t="s">
        <v>2327</v>
      </c>
      <c r="C38" s="1049"/>
      <c r="D38" s="1131">
        <f>D23+D29</f>
        <v>54026932</v>
      </c>
      <c r="E38" s="1604"/>
      <c r="F38" s="1124"/>
    </row>
    <row r="39" spans="1:6" ht="15.75" thickBot="1">
      <c r="A39" s="1116">
        <v>25</v>
      </c>
      <c r="B39" s="989" t="s">
        <v>2328</v>
      </c>
      <c r="C39" s="1049"/>
      <c r="D39" s="1131">
        <f>SUM(D32:D38)</f>
        <v>239688238</v>
      </c>
      <c r="E39" s="1163"/>
      <c r="F39" s="1148">
        <f>D39+E39</f>
        <v>239688238</v>
      </c>
    </row>
    <row r="40" spans="1:6">
      <c r="A40" s="1116">
        <v>26</v>
      </c>
      <c r="B40" s="1117" t="s">
        <v>3209</v>
      </c>
      <c r="C40" s="1049"/>
      <c r="D40" s="1119"/>
      <c r="E40" s="1605"/>
      <c r="F40" s="1481"/>
    </row>
    <row r="41" spans="1:6" ht="15.75" thickBot="1">
      <c r="A41" s="1116">
        <v>27</v>
      </c>
      <c r="B41" s="989" t="s">
        <v>3864</v>
      </c>
      <c r="C41" s="1049"/>
      <c r="D41" s="1125"/>
      <c r="E41" s="1604"/>
      <c r="F41" s="1122"/>
    </row>
    <row r="42" spans="1:6">
      <c r="A42" s="1116">
        <v>28</v>
      </c>
      <c r="B42" s="989" t="s">
        <v>2329</v>
      </c>
      <c r="C42" s="1049"/>
      <c r="D42" s="1130"/>
      <c r="E42" s="1604"/>
      <c r="F42" s="1122"/>
    </row>
    <row r="43" spans="1:6">
      <c r="A43" s="1116">
        <v>29</v>
      </c>
      <c r="B43" s="989" t="s">
        <v>2330</v>
      </c>
      <c r="C43" s="1049"/>
      <c r="D43" s="1130"/>
      <c r="E43" s="1604"/>
      <c r="F43" s="1122"/>
    </row>
    <row r="44" spans="1:6">
      <c r="A44" s="1116">
        <v>30</v>
      </c>
      <c r="B44" s="989" t="s">
        <v>2331</v>
      </c>
      <c r="C44" s="1049"/>
      <c r="D44" s="1130"/>
      <c r="E44" s="1604"/>
      <c r="F44" s="1122"/>
    </row>
    <row r="45" spans="1:6">
      <c r="A45" s="1116">
        <v>31</v>
      </c>
      <c r="B45" s="989" t="s">
        <v>2332</v>
      </c>
      <c r="C45" s="1049"/>
      <c r="D45" s="1130"/>
      <c r="E45" s="1604"/>
      <c r="F45" s="1122"/>
    </row>
    <row r="46" spans="1:6">
      <c r="A46" s="1116">
        <v>32</v>
      </c>
      <c r="B46" s="989" t="s">
        <v>2981</v>
      </c>
      <c r="C46" s="1049"/>
      <c r="D46" s="1131">
        <v>10555</v>
      </c>
      <c r="E46" s="1604"/>
      <c r="F46" s="1122"/>
    </row>
    <row r="47" spans="1:6">
      <c r="A47" s="1116">
        <v>33</v>
      </c>
      <c r="B47" s="989" t="s">
        <v>2982</v>
      </c>
      <c r="C47" s="1049"/>
      <c r="D47" s="1131">
        <v>13002132</v>
      </c>
      <c r="E47" s="1604"/>
      <c r="F47" s="1122"/>
    </row>
    <row r="48" spans="1:6">
      <c r="A48" s="1116">
        <v>34</v>
      </c>
      <c r="B48" s="989" t="s">
        <v>2983</v>
      </c>
      <c r="C48" s="1049"/>
      <c r="D48" s="1131">
        <v>4627147</v>
      </c>
      <c r="E48" s="1604"/>
      <c r="F48" s="1122"/>
    </row>
    <row r="49" spans="1:6">
      <c r="A49" s="1116">
        <v>35</v>
      </c>
      <c r="B49" s="989" t="s">
        <v>2984</v>
      </c>
      <c r="C49" s="1049"/>
      <c r="D49" s="1131">
        <v>2991703</v>
      </c>
      <c r="E49" s="1604"/>
      <c r="F49" s="1122"/>
    </row>
    <row r="50" spans="1:6">
      <c r="A50" s="1116">
        <v>36</v>
      </c>
      <c r="B50" s="989" t="s">
        <v>2985</v>
      </c>
      <c r="C50" s="1049"/>
      <c r="D50" s="1131">
        <v>724240</v>
      </c>
      <c r="E50" s="1604"/>
      <c r="F50" s="1122"/>
    </row>
    <row r="51" spans="1:6">
      <c r="A51" s="1116">
        <v>37</v>
      </c>
      <c r="B51" s="989" t="s">
        <v>3867</v>
      </c>
      <c r="C51" s="1049"/>
      <c r="D51" s="1131">
        <v>13588017</v>
      </c>
      <c r="E51" s="1604"/>
      <c r="F51" s="1122"/>
    </row>
    <row r="52" spans="1:6" ht="15.75" thickBot="1">
      <c r="A52" s="1116">
        <v>38</v>
      </c>
      <c r="B52" s="989" t="s">
        <v>2333</v>
      </c>
      <c r="C52" s="1049"/>
      <c r="D52" s="1131">
        <f>SUM(D42:D51)</f>
        <v>34943794</v>
      </c>
      <c r="E52" s="1604"/>
      <c r="F52" s="1122"/>
    </row>
    <row r="53" spans="1:6" ht="15.75" thickBot="1">
      <c r="A53" s="1116">
        <v>39</v>
      </c>
      <c r="B53" s="989" t="s">
        <v>3856</v>
      </c>
      <c r="C53" s="1049"/>
      <c r="D53" s="1123"/>
      <c r="E53" s="1604"/>
      <c r="F53" s="1122"/>
    </row>
    <row r="54" spans="1:6">
      <c r="A54" s="1116">
        <v>40</v>
      </c>
      <c r="B54" s="989" t="s">
        <v>2329</v>
      </c>
      <c r="C54" s="1049"/>
      <c r="D54" s="1130"/>
      <c r="E54" s="1604"/>
      <c r="F54" s="1122"/>
    </row>
    <row r="55" spans="1:6">
      <c r="A55" s="1116">
        <v>41</v>
      </c>
      <c r="B55" s="989" t="s">
        <v>2334</v>
      </c>
      <c r="C55" s="1049"/>
      <c r="D55" s="1130"/>
      <c r="E55" s="1604"/>
      <c r="F55" s="1122"/>
    </row>
    <row r="56" spans="1:6">
      <c r="A56" s="1116">
        <v>42</v>
      </c>
      <c r="B56" s="989" t="s">
        <v>2331</v>
      </c>
      <c r="C56" s="1049"/>
      <c r="D56" s="1130"/>
      <c r="E56" s="1604"/>
      <c r="F56" s="1122"/>
    </row>
    <row r="57" spans="1:6">
      <c r="A57" s="1116">
        <v>43</v>
      </c>
      <c r="B57" s="989" t="s">
        <v>2332</v>
      </c>
      <c r="C57" s="1049"/>
      <c r="D57" s="1130"/>
      <c r="E57" s="1604"/>
      <c r="F57" s="1122"/>
    </row>
    <row r="58" spans="1:6">
      <c r="A58" s="1116">
        <v>44</v>
      </c>
      <c r="B58" s="989" t="s">
        <v>2981</v>
      </c>
      <c r="C58" s="1049"/>
      <c r="D58" s="1130"/>
      <c r="E58" s="1604"/>
      <c r="F58" s="1122"/>
    </row>
    <row r="59" spans="1:6">
      <c r="A59" s="1116">
        <v>45</v>
      </c>
      <c r="B59" s="989" t="s">
        <v>2982</v>
      </c>
      <c r="C59" s="1049"/>
      <c r="D59" s="1131">
        <v>12989231</v>
      </c>
      <c r="E59" s="1604"/>
      <c r="F59" s="1122"/>
    </row>
    <row r="60" spans="1:6">
      <c r="A60" s="1116">
        <v>46</v>
      </c>
      <c r="B60" s="989" t="s">
        <v>3867</v>
      </c>
      <c r="C60" s="1049"/>
      <c r="D60" s="1131"/>
      <c r="E60" s="1604"/>
      <c r="F60" s="1122"/>
    </row>
    <row r="61" spans="1:6" ht="15.75" thickBot="1">
      <c r="A61" s="1099">
        <v>47</v>
      </c>
      <c r="B61" s="1023" t="s">
        <v>2316</v>
      </c>
      <c r="C61" s="1058"/>
      <c r="D61" s="1173">
        <f>SUM(D54:D60)</f>
        <v>12989231</v>
      </c>
      <c r="E61" s="1606"/>
      <c r="F61" s="1124"/>
    </row>
    <row r="62" spans="1:6" ht="15.75">
      <c r="A62" s="145" t="s">
        <v>631</v>
      </c>
      <c r="E62" s="1854"/>
    </row>
    <row r="63" spans="1:6" ht="15.75" thickBot="1">
      <c r="A63" s="978" t="s">
        <v>2317</v>
      </c>
      <c r="B63" s="978"/>
      <c r="C63" s="978"/>
      <c r="D63" s="978"/>
      <c r="E63" s="1098"/>
      <c r="F63" s="978"/>
    </row>
    <row r="64" spans="1:6">
      <c r="A64" s="29" t="s">
        <v>5587</v>
      </c>
      <c r="B64" s="980"/>
      <c r="C64" s="1083" t="s">
        <v>1433</v>
      </c>
      <c r="D64" s="980"/>
      <c r="E64" s="1085" t="s">
        <v>1917</v>
      </c>
      <c r="F64" s="1094" t="s">
        <v>1918</v>
      </c>
    </row>
    <row r="65" spans="1:6">
      <c r="A65" s="71" t="str">
        <f>'Data Sheet'!$C$25</f>
        <v xml:space="preserve"> Niagara Mohawk Power Corporation </v>
      </c>
      <c r="B65" s="977"/>
      <c r="C65" s="97" t="s">
        <v>5784</v>
      </c>
      <c r="D65" s="977"/>
      <c r="E65" s="1097" t="s">
        <v>1919</v>
      </c>
      <c r="F65" s="987"/>
    </row>
    <row r="66" spans="1:6" ht="15.75" thickBot="1">
      <c r="A66" s="1057"/>
      <c r="B66" s="1023"/>
      <c r="C66" s="104" t="s">
        <v>5672</v>
      </c>
      <c r="D66" s="1023"/>
      <c r="E66" s="1974" t="str">
        <f>'Data Sheet'!$C$40</f>
        <v>June 1, 2015</v>
      </c>
      <c r="F66" s="1077" t="str">
        <f>'Data Sheet'!$C$38</f>
        <v>December 31, 2014</v>
      </c>
    </row>
    <row r="67" spans="1:6" ht="16.5" thickBot="1">
      <c r="A67" s="668" t="s">
        <v>2318</v>
      </c>
      <c r="B67" s="669"/>
      <c r="C67" s="1090"/>
      <c r="D67" s="1090"/>
      <c r="E67" s="1607"/>
      <c r="F67" s="1091"/>
    </row>
    <row r="68" spans="1:6">
      <c r="A68" s="1085"/>
      <c r="B68" s="1115"/>
      <c r="C68" s="1094"/>
      <c r="D68" s="1115"/>
      <c r="E68" s="1085" t="s">
        <v>2923</v>
      </c>
      <c r="F68" s="1094"/>
    </row>
    <row r="69" spans="1:6">
      <c r="A69" s="1097" t="s">
        <v>1843</v>
      </c>
      <c r="B69" s="978" t="s">
        <v>3833</v>
      </c>
      <c r="C69" s="1032"/>
      <c r="D69" s="1184" t="s">
        <v>2924</v>
      </c>
      <c r="E69" s="1097" t="s">
        <v>2978</v>
      </c>
      <c r="F69" s="987" t="s">
        <v>2497</v>
      </c>
    </row>
    <row r="70" spans="1:6">
      <c r="A70" s="1097" t="s">
        <v>1846</v>
      </c>
      <c r="B70" s="674"/>
      <c r="C70" s="1034"/>
      <c r="D70" s="1184" t="s">
        <v>1473</v>
      </c>
      <c r="E70" s="1097" t="s">
        <v>2979</v>
      </c>
      <c r="F70" s="987"/>
    </row>
    <row r="71" spans="1:6" ht="15.75" thickBot="1">
      <c r="A71" s="1099"/>
      <c r="B71" s="1090" t="s">
        <v>3230</v>
      </c>
      <c r="C71" s="1101"/>
      <c r="D71" s="1067" t="s">
        <v>3231</v>
      </c>
      <c r="E71" s="1099" t="s">
        <v>3232</v>
      </c>
      <c r="F71" s="1100" t="s">
        <v>3233</v>
      </c>
    </row>
    <row r="72" spans="1:6">
      <c r="A72" s="1116"/>
      <c r="B72" s="1117" t="s">
        <v>2319</v>
      </c>
      <c r="C72" s="1049"/>
      <c r="D72" s="1126"/>
      <c r="E72" s="1603"/>
      <c r="F72" s="1120"/>
    </row>
    <row r="73" spans="1:6" ht="15.75" thickBot="1">
      <c r="A73" s="1116">
        <v>48</v>
      </c>
      <c r="B73" s="989" t="s">
        <v>1109</v>
      </c>
      <c r="C73" s="1049"/>
      <c r="D73" s="1121"/>
      <c r="E73" s="1604"/>
      <c r="F73" s="1122"/>
    </row>
    <row r="74" spans="1:6">
      <c r="A74" s="1116">
        <v>49</v>
      </c>
      <c r="B74" s="989" t="s">
        <v>2320</v>
      </c>
      <c r="C74" s="1049"/>
      <c r="D74" s="1131">
        <f>D42+D54</f>
        <v>0</v>
      </c>
      <c r="E74" s="1604"/>
      <c r="F74" s="1122"/>
    </row>
    <row r="75" spans="1:6">
      <c r="A75" s="1097">
        <v>50</v>
      </c>
      <c r="B75" s="977" t="s">
        <v>2321</v>
      </c>
      <c r="C75" s="1034"/>
      <c r="D75" s="1191"/>
      <c r="E75" s="1604"/>
      <c r="F75" s="1122"/>
    </row>
    <row r="76" spans="1:6">
      <c r="A76" s="1116"/>
      <c r="B76" s="989" t="s">
        <v>2322</v>
      </c>
      <c r="C76" s="1049"/>
      <c r="D76" s="1131">
        <f>D43+D55</f>
        <v>0</v>
      </c>
      <c r="E76" s="1604"/>
      <c r="F76" s="1122"/>
    </row>
    <row r="77" spans="1:6">
      <c r="A77" s="1116">
        <v>51</v>
      </c>
      <c r="B77" s="989" t="s">
        <v>2292</v>
      </c>
      <c r="C77" s="1049"/>
      <c r="D77" s="1131">
        <f>D44+D56</f>
        <v>0</v>
      </c>
      <c r="E77" s="1604"/>
      <c r="F77" s="1122"/>
    </row>
    <row r="78" spans="1:6">
      <c r="A78" s="1097">
        <v>52</v>
      </c>
      <c r="B78" s="977" t="s">
        <v>2332</v>
      </c>
      <c r="C78" s="1034"/>
      <c r="D78" s="1191"/>
      <c r="E78" s="1604"/>
      <c r="F78" s="1122"/>
    </row>
    <row r="79" spans="1:6">
      <c r="A79" s="1116"/>
      <c r="B79" s="989" t="s">
        <v>2293</v>
      </c>
      <c r="C79" s="1049"/>
      <c r="D79" s="1131">
        <f>D45+D57</f>
        <v>0</v>
      </c>
      <c r="E79" s="1604"/>
      <c r="F79" s="1122"/>
    </row>
    <row r="80" spans="1:6">
      <c r="A80" s="1116">
        <v>53</v>
      </c>
      <c r="B80" s="989" t="s">
        <v>2294</v>
      </c>
      <c r="C80" s="1049"/>
      <c r="D80" s="1131">
        <f>D46+D58</f>
        <v>10555</v>
      </c>
      <c r="E80" s="1604"/>
      <c r="F80" s="1122"/>
    </row>
    <row r="81" spans="1:6">
      <c r="A81" s="1116">
        <v>54</v>
      </c>
      <c r="B81" s="989" t="s">
        <v>2295</v>
      </c>
      <c r="C81" s="1049"/>
      <c r="D81" s="1131">
        <f>D47+D59</f>
        <v>25991363</v>
      </c>
      <c r="E81" s="1604"/>
      <c r="F81" s="1122"/>
    </row>
    <row r="82" spans="1:6">
      <c r="A82" s="1116">
        <v>55</v>
      </c>
      <c r="B82" s="989" t="s">
        <v>2296</v>
      </c>
      <c r="C82" s="1049"/>
      <c r="D82" s="1131">
        <f>D48</f>
        <v>4627147</v>
      </c>
      <c r="E82" s="1604"/>
      <c r="F82" s="1122"/>
    </row>
    <row r="83" spans="1:6">
      <c r="A83" s="1116">
        <v>56</v>
      </c>
      <c r="B83" s="989" t="s">
        <v>2297</v>
      </c>
      <c r="C83" s="1049"/>
      <c r="D83" s="1131">
        <f>D49</f>
        <v>2991703</v>
      </c>
      <c r="E83" s="1604"/>
      <c r="F83" s="1122"/>
    </row>
    <row r="84" spans="1:6">
      <c r="A84" s="1116">
        <v>57</v>
      </c>
      <c r="B84" s="989" t="s">
        <v>2298</v>
      </c>
      <c r="C84" s="1049"/>
      <c r="D84" s="1131">
        <f>D50</f>
        <v>724240</v>
      </c>
      <c r="E84" s="1604"/>
      <c r="F84" s="1122"/>
    </row>
    <row r="85" spans="1:6" ht="15.75" thickBot="1">
      <c r="A85" s="1116">
        <v>58</v>
      </c>
      <c r="B85" s="989" t="s">
        <v>2299</v>
      </c>
      <c r="C85" s="1049"/>
      <c r="D85" s="1131">
        <f>D51+D60</f>
        <v>13588017</v>
      </c>
      <c r="E85" s="1606"/>
      <c r="F85" s="1124"/>
    </row>
    <row r="86" spans="1:6">
      <c r="A86" s="1116">
        <v>59</v>
      </c>
      <c r="B86" s="989" t="s">
        <v>2300</v>
      </c>
      <c r="C86" s="1049"/>
      <c r="D86" s="1131">
        <f>SUM(D74:D85)</f>
        <v>47933025</v>
      </c>
      <c r="E86" s="1163">
        <v>785788</v>
      </c>
      <c r="F86" s="1148">
        <f>D86+E86</f>
        <v>48718813</v>
      </c>
    </row>
    <row r="87" spans="1:6">
      <c r="A87" s="1116">
        <v>60</v>
      </c>
      <c r="B87" s="1117" t="s">
        <v>2301</v>
      </c>
      <c r="C87" s="1049"/>
      <c r="D87" s="1131"/>
      <c r="E87" s="1163"/>
      <c r="F87" s="1148">
        <f>D87+E87</f>
        <v>0</v>
      </c>
    </row>
    <row r="88" spans="1:6">
      <c r="A88" s="1116">
        <v>61</v>
      </c>
      <c r="B88" s="989" t="s">
        <v>2302</v>
      </c>
      <c r="C88" s="1049"/>
      <c r="D88" s="1130"/>
      <c r="E88" s="1608"/>
      <c r="F88" s="1148">
        <f>D88+E88</f>
        <v>0</v>
      </c>
    </row>
    <row r="89" spans="1:6" ht="15.75" thickBot="1">
      <c r="A89" s="1116">
        <v>62</v>
      </c>
      <c r="B89" s="989" t="s">
        <v>2303</v>
      </c>
      <c r="C89" s="1049"/>
      <c r="D89" s="1131">
        <f>D39+D86+D88</f>
        <v>287621263</v>
      </c>
      <c r="E89" s="1163">
        <f>E39+E86+E88</f>
        <v>785788</v>
      </c>
      <c r="F89" s="1148">
        <f>F39+F86+F88</f>
        <v>288407051</v>
      </c>
    </row>
    <row r="90" spans="1:6">
      <c r="A90" s="1116">
        <v>63</v>
      </c>
      <c r="B90" s="1117" t="s">
        <v>2304</v>
      </c>
      <c r="C90" s="1049"/>
      <c r="D90" s="1126"/>
      <c r="E90" s="1603"/>
      <c r="F90" s="1120"/>
    </row>
    <row r="91" spans="1:6" ht="15.75" thickBot="1">
      <c r="A91" s="1116">
        <v>64</v>
      </c>
      <c r="B91" s="989" t="s">
        <v>2305</v>
      </c>
      <c r="C91" s="1049"/>
      <c r="D91" s="1121"/>
      <c r="E91" s="1606"/>
      <c r="F91" s="1124"/>
    </row>
    <row r="92" spans="1:6">
      <c r="A92" s="1116">
        <v>65</v>
      </c>
      <c r="B92" s="989" t="s">
        <v>2306</v>
      </c>
      <c r="C92" s="1049"/>
      <c r="D92" s="1131">
        <v>122115016</v>
      </c>
      <c r="E92" s="1163">
        <v>5066990</v>
      </c>
      <c r="F92" s="1148">
        <v>127182006</v>
      </c>
    </row>
    <row r="93" spans="1:6">
      <c r="A93" s="1116">
        <v>66</v>
      </c>
      <c r="B93" s="989" t="s">
        <v>2307</v>
      </c>
      <c r="C93" s="1049"/>
      <c r="D93" s="1131">
        <v>30744946</v>
      </c>
      <c r="E93" s="1163">
        <v>1229726</v>
      </c>
      <c r="F93" s="1148">
        <v>31974672</v>
      </c>
    </row>
    <row r="94" spans="1:6">
      <c r="A94" s="1116">
        <v>67</v>
      </c>
      <c r="B94" s="989" t="s">
        <v>2308</v>
      </c>
      <c r="C94" s="1049"/>
      <c r="D94" s="1131"/>
      <c r="E94" s="1163"/>
      <c r="F94" s="1148"/>
    </row>
    <row r="95" spans="1:6" ht="15.75" thickBot="1">
      <c r="A95" s="1116">
        <v>68</v>
      </c>
      <c r="B95" s="989" t="s">
        <v>2309</v>
      </c>
      <c r="C95" s="1049"/>
      <c r="D95" s="1131">
        <f>SUM(D92:D94)</f>
        <v>152859962</v>
      </c>
      <c r="E95" s="1163">
        <f>SUM(E92:E94)</f>
        <v>6296716</v>
      </c>
      <c r="F95" s="1148">
        <f>SUM(F92:F94)</f>
        <v>159156678</v>
      </c>
    </row>
    <row r="96" spans="1:6" ht="15.75" thickBot="1">
      <c r="A96" s="1116">
        <v>69</v>
      </c>
      <c r="B96" s="989" t="s">
        <v>2310</v>
      </c>
      <c r="C96" s="1049"/>
      <c r="D96" s="1480"/>
      <c r="E96" s="1609"/>
      <c r="F96" s="1127"/>
    </row>
    <row r="97" spans="1:6">
      <c r="A97" s="1116">
        <v>70</v>
      </c>
      <c r="B97" s="989" t="s">
        <v>2306</v>
      </c>
      <c r="C97" s="1049"/>
      <c r="D97" s="1131">
        <v>760043</v>
      </c>
      <c r="E97" s="1163">
        <v>141</v>
      </c>
      <c r="F97" s="1148">
        <v>760184</v>
      </c>
    </row>
    <row r="98" spans="1:6">
      <c r="A98" s="1116">
        <v>71</v>
      </c>
      <c r="B98" s="989" t="s">
        <v>2307</v>
      </c>
      <c r="C98" s="1049"/>
      <c r="D98" s="1131">
        <v>97026</v>
      </c>
      <c r="E98" s="1163"/>
      <c r="F98" s="1148">
        <v>97026</v>
      </c>
    </row>
    <row r="99" spans="1:6">
      <c r="A99" s="1116">
        <v>72</v>
      </c>
      <c r="B99" s="989" t="s">
        <v>2308</v>
      </c>
      <c r="C99" s="1049"/>
      <c r="D99" s="1130"/>
      <c r="E99" s="1608"/>
      <c r="F99" s="1148"/>
    </row>
    <row r="100" spans="1:6">
      <c r="A100" s="1116">
        <v>73</v>
      </c>
      <c r="B100" s="989" t="s">
        <v>2986</v>
      </c>
      <c r="C100" s="1049"/>
      <c r="D100" s="1131">
        <f>SUM(D97:D99)</f>
        <v>857069</v>
      </c>
      <c r="E100" s="1163">
        <f>SUM(E97:E99)</f>
        <v>141</v>
      </c>
      <c r="F100" s="1106">
        <f>SUM(F97:F99)</f>
        <v>857210</v>
      </c>
    </row>
    <row r="101" spans="1:6">
      <c r="A101" s="1097">
        <v>74</v>
      </c>
      <c r="B101" s="1599" t="s">
        <v>2987</v>
      </c>
      <c r="C101" s="1071"/>
      <c r="D101" s="1191"/>
      <c r="E101" s="1164"/>
      <c r="F101" s="1610"/>
    </row>
    <row r="102" spans="1:6">
      <c r="A102" s="1097">
        <v>75</v>
      </c>
      <c r="B102" s="989" t="s">
        <v>4583</v>
      </c>
      <c r="C102" s="1616"/>
      <c r="D102" s="1600">
        <v>1527385</v>
      </c>
      <c r="E102" s="1610">
        <v>233</v>
      </c>
      <c r="F102" s="1610">
        <v>1527618</v>
      </c>
    </row>
    <row r="103" spans="1:6">
      <c r="A103" s="1097">
        <v>76</v>
      </c>
      <c r="B103" s="989" t="s">
        <v>4584</v>
      </c>
      <c r="C103" s="1616"/>
      <c r="D103" s="1131">
        <v>1032908</v>
      </c>
      <c r="E103" s="1163"/>
      <c r="F103" s="1610">
        <f>+D103</f>
        <v>1032908</v>
      </c>
    </row>
    <row r="104" spans="1:6">
      <c r="A104" s="1097">
        <v>77</v>
      </c>
      <c r="B104" s="989"/>
      <c r="C104" s="1616"/>
      <c r="D104" s="1131"/>
      <c r="E104" s="1163"/>
      <c r="F104" s="1610"/>
    </row>
    <row r="105" spans="1:6">
      <c r="A105" s="1097">
        <v>78</v>
      </c>
      <c r="B105" s="989"/>
      <c r="C105" s="1616"/>
      <c r="D105" s="1131"/>
      <c r="E105" s="1163"/>
      <c r="F105" s="1610"/>
    </row>
    <row r="106" spans="1:6">
      <c r="A106" s="1097">
        <v>79</v>
      </c>
      <c r="B106" s="989"/>
      <c r="C106" s="1616"/>
      <c r="D106" s="1131"/>
      <c r="E106" s="1163"/>
      <c r="F106" s="1610"/>
    </row>
    <row r="107" spans="1:6">
      <c r="A107" s="1097">
        <v>80</v>
      </c>
      <c r="B107" s="989"/>
      <c r="C107" s="1616"/>
      <c r="D107" s="1131"/>
      <c r="E107" s="1163"/>
      <c r="F107" s="1610"/>
    </row>
    <row r="108" spans="1:6">
      <c r="A108" s="1097">
        <v>81</v>
      </c>
      <c r="B108" s="989"/>
      <c r="C108" s="1617"/>
      <c r="D108" s="1131"/>
      <c r="E108" s="1163"/>
      <c r="F108" s="1610"/>
    </row>
    <row r="109" spans="1:6">
      <c r="A109" s="1097">
        <v>82</v>
      </c>
      <c r="B109" s="1112"/>
      <c r="C109" s="1128"/>
      <c r="D109" s="1601"/>
      <c r="E109" s="1611"/>
      <c r="F109" s="1106"/>
    </row>
    <row r="110" spans="1:6">
      <c r="A110" s="1097">
        <v>83</v>
      </c>
      <c r="B110" s="1112"/>
      <c r="C110" s="1128"/>
      <c r="D110" s="1601"/>
      <c r="E110" s="1611"/>
      <c r="F110" s="1106"/>
    </row>
    <row r="111" spans="1:6">
      <c r="A111" s="1097">
        <v>84</v>
      </c>
      <c r="B111" s="1112"/>
      <c r="C111" s="1128"/>
      <c r="D111" s="1601"/>
      <c r="E111" s="1611"/>
      <c r="F111" s="1106"/>
    </row>
    <row r="112" spans="1:6">
      <c r="A112" s="1097">
        <v>85</v>
      </c>
      <c r="B112" s="1112"/>
      <c r="C112" s="1128"/>
      <c r="D112" s="1601"/>
      <c r="E112" s="1611"/>
      <c r="F112" s="1106"/>
    </row>
    <row r="113" spans="1:6">
      <c r="A113" s="1097">
        <v>86</v>
      </c>
      <c r="B113" s="1112"/>
      <c r="C113" s="1128"/>
      <c r="D113" s="1601"/>
      <c r="E113" s="1611"/>
      <c r="F113" s="1106"/>
    </row>
    <row r="114" spans="1:6">
      <c r="A114" s="1097">
        <v>87</v>
      </c>
      <c r="B114" s="1112"/>
      <c r="C114" s="1128"/>
      <c r="D114" s="1601"/>
      <c r="E114" s="1611"/>
      <c r="F114" s="1106"/>
    </row>
    <row r="115" spans="1:6">
      <c r="A115" s="1097">
        <v>88</v>
      </c>
      <c r="B115" s="1112"/>
      <c r="C115" s="1128"/>
      <c r="D115" s="1601"/>
      <c r="E115" s="1611"/>
      <c r="F115" s="1106"/>
    </row>
    <row r="116" spans="1:6">
      <c r="A116" s="1097">
        <v>89</v>
      </c>
      <c r="B116" s="1112"/>
      <c r="C116" s="1128"/>
      <c r="D116" s="1601"/>
      <c r="E116" s="1611"/>
      <c r="F116" s="1106"/>
    </row>
    <row r="117" spans="1:6">
      <c r="A117" s="1097">
        <v>90</v>
      </c>
      <c r="B117" s="1112"/>
      <c r="C117" s="1128"/>
      <c r="D117" s="1601"/>
      <c r="E117" s="1611"/>
      <c r="F117" s="1106"/>
    </row>
    <row r="118" spans="1:6">
      <c r="A118" s="1097">
        <v>91</v>
      </c>
      <c r="B118" s="1112"/>
      <c r="C118" s="1128"/>
      <c r="D118" s="1601"/>
      <c r="E118" s="1611"/>
      <c r="F118" s="1106"/>
    </row>
    <row r="119" spans="1:6">
      <c r="A119" s="1097">
        <v>92</v>
      </c>
      <c r="B119" s="1112"/>
      <c r="C119" s="1128"/>
      <c r="D119" s="1601"/>
      <c r="E119" s="1611"/>
      <c r="F119" s="1106"/>
    </row>
    <row r="120" spans="1:6">
      <c r="A120" s="1097">
        <v>93</v>
      </c>
      <c r="B120" s="1112"/>
      <c r="C120" s="1128"/>
      <c r="D120" s="1601"/>
      <c r="E120" s="1611"/>
      <c r="F120" s="1106"/>
    </row>
    <row r="121" spans="1:6" ht="15.75" thickBot="1">
      <c r="A121" s="1099">
        <v>94</v>
      </c>
      <c r="B121" s="1114"/>
      <c r="C121" s="1129"/>
      <c r="D121" s="1602"/>
      <c r="E121" s="1612"/>
      <c r="F121" s="1171"/>
    </row>
    <row r="122" spans="1:6" ht="15.75" thickBot="1">
      <c r="A122" s="1099">
        <v>95</v>
      </c>
      <c r="B122" s="1023" t="s">
        <v>2988</v>
      </c>
      <c r="C122" s="1058"/>
      <c r="D122" s="1173">
        <f>SUM(D102:D121)</f>
        <v>2560293</v>
      </c>
      <c r="E122" s="1172">
        <f>SUM(E102:E121)</f>
        <v>233</v>
      </c>
      <c r="F122" s="1171">
        <f>SUM(F101:F121)</f>
        <v>2560526</v>
      </c>
    </row>
    <row r="123" spans="1:6" ht="15.75" thickBot="1">
      <c r="A123" s="1099">
        <v>96</v>
      </c>
      <c r="B123" s="1023" t="s">
        <v>2989</v>
      </c>
      <c r="C123" s="1058"/>
      <c r="D123" s="1173">
        <f>D89+D95+D100+D122</f>
        <v>443898587</v>
      </c>
      <c r="E123" s="1172">
        <f>E89+E95+E100+E122</f>
        <v>7082878</v>
      </c>
      <c r="F123" s="1171">
        <f>F89+F95+F100+F122</f>
        <v>450981465</v>
      </c>
    </row>
    <row r="124" spans="1:6" ht="15.75">
      <c r="A124" s="113" t="s">
        <v>631</v>
      </c>
    </row>
    <row r="125" spans="1:6">
      <c r="A125" s="978" t="s">
        <v>2990</v>
      </c>
      <c r="B125" s="978"/>
      <c r="C125" s="978"/>
      <c r="D125" s="978"/>
      <c r="E125" s="978"/>
      <c r="F125" s="978"/>
    </row>
  </sheetData>
  <printOptions horizontalCentered="1" verticalCentered="1"/>
  <pageMargins left="0.5" right="0.5" top="0.25" bottom="0.25" header="0" footer="0"/>
  <pageSetup scale="69" fitToHeight="2" orientation="portrait" horizontalDpi="300" verticalDpi="300" r:id="rId1"/>
  <headerFooter alignWithMargins="0"/>
  <rowBreaks count="1" manualBreakCount="1">
    <brk id="6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2"/>
  <dimension ref="A1:H129"/>
  <sheetViews>
    <sheetView defaultGridColor="0" topLeftCell="A64" colorId="22" zoomScale="85" zoomScaleNormal="85" workbookViewId="0">
      <selection activeCell="C41" sqref="C41"/>
    </sheetView>
  </sheetViews>
  <sheetFormatPr defaultColWidth="9.6640625" defaultRowHeight="15"/>
  <cols>
    <col min="1" max="1" width="4.6640625" style="9" customWidth="1"/>
    <col min="2" max="2" width="33.88671875" style="9" customWidth="1"/>
    <col min="3" max="3" width="14.6640625" style="9" customWidth="1"/>
    <col min="4" max="4" width="16" style="9" customWidth="1"/>
    <col min="5" max="5" width="14.6640625" style="9" customWidth="1"/>
    <col min="6" max="6" width="17.109375" style="9" customWidth="1"/>
    <col min="7" max="8" width="14.6640625" style="9" customWidth="1"/>
    <col min="9" max="16384" width="9.6640625" style="9"/>
  </cols>
  <sheetData>
    <row r="1" spans="1:8">
      <c r="A1" s="1799" t="s">
        <v>5587</v>
      </c>
      <c r="B1" s="1800"/>
      <c r="C1" s="2052"/>
      <c r="D1" s="2051" t="s">
        <v>1433</v>
      </c>
      <c r="E1" s="1862"/>
      <c r="F1" s="1976" t="s">
        <v>1917</v>
      </c>
      <c r="G1" s="2730" t="s">
        <v>1918</v>
      </c>
      <c r="H1" s="2731"/>
    </row>
    <row r="2" spans="1:8">
      <c r="A2" s="1761" t="str">
        <f>'Data Sheet'!$C$25</f>
        <v xml:space="preserve"> Niagara Mohawk Power Corporation </v>
      </c>
      <c r="B2" s="1628"/>
      <c r="C2" s="2049"/>
      <c r="D2" s="886" t="s">
        <v>5784</v>
      </c>
      <c r="E2" s="72"/>
      <c r="F2" s="1673" t="s">
        <v>1919</v>
      </c>
      <c r="G2" s="2684"/>
      <c r="H2" s="2727"/>
    </row>
    <row r="3" spans="1:8" ht="15" customHeight="1" thickBot="1">
      <c r="A3" s="1864"/>
      <c r="B3" s="1628"/>
      <c r="C3" s="2050"/>
      <c r="D3" s="76" t="s">
        <v>5672</v>
      </c>
      <c r="E3" s="1631"/>
      <c r="F3" s="1977" t="str">
        <f>'Data Sheet'!$C$40</f>
        <v>June 1, 2015</v>
      </c>
      <c r="G3" s="2728" t="str">
        <f>'Data Sheet'!$C$38</f>
        <v>December 31, 2014</v>
      </c>
      <c r="H3" s="2729"/>
    </row>
    <row r="4" spans="1:8" ht="15" customHeight="1" thickBot="1">
      <c r="A4" s="1865" t="s">
        <v>2991</v>
      </c>
      <c r="B4" s="1629"/>
      <c r="C4" s="1629"/>
      <c r="D4" s="1629"/>
      <c r="E4" s="1629"/>
      <c r="F4" s="1630"/>
      <c r="G4" s="1630"/>
      <c r="H4" s="1866"/>
    </row>
    <row r="5" spans="1:8" ht="15.75">
      <c r="A5" s="1867"/>
      <c r="B5" s="886"/>
      <c r="C5" s="886"/>
      <c r="D5" s="886"/>
      <c r="E5" s="886"/>
      <c r="F5" s="1041"/>
      <c r="G5" s="1041"/>
      <c r="H5" s="1868"/>
    </row>
    <row r="6" spans="1:8">
      <c r="A6" s="1761" t="s">
        <v>2992</v>
      </c>
      <c r="B6" s="886"/>
      <c r="C6" s="886"/>
      <c r="D6" s="886"/>
      <c r="E6" s="886" t="s">
        <v>2993</v>
      </c>
      <c r="F6" s="886"/>
      <c r="G6" s="886"/>
      <c r="H6" s="1868"/>
    </row>
    <row r="7" spans="1:8">
      <c r="A7" s="1761" t="s">
        <v>2994</v>
      </c>
      <c r="B7" s="886"/>
      <c r="C7" s="886"/>
      <c r="D7" s="886"/>
      <c r="E7" s="886" t="s">
        <v>2995</v>
      </c>
      <c r="F7" s="886"/>
      <c r="G7" s="886"/>
      <c r="H7" s="1869"/>
    </row>
    <row r="8" spans="1:8">
      <c r="A8" s="1761" t="s">
        <v>2996</v>
      </c>
      <c r="B8" s="886"/>
      <c r="C8" s="886"/>
      <c r="D8" s="886"/>
      <c r="E8" s="886" t="s">
        <v>2997</v>
      </c>
      <c r="F8" s="886"/>
      <c r="G8" s="886"/>
      <c r="H8" s="1869"/>
    </row>
    <row r="9" spans="1:8">
      <c r="A9" s="1761" t="s">
        <v>2998</v>
      </c>
      <c r="B9" s="886"/>
      <c r="C9" s="886"/>
      <c r="D9" s="886"/>
      <c r="E9" s="886" t="s">
        <v>2999</v>
      </c>
      <c r="F9" s="886"/>
      <c r="G9" s="886"/>
      <c r="H9" s="1869"/>
    </row>
    <row r="10" spans="1:8">
      <c r="A10" s="1761" t="s">
        <v>3000</v>
      </c>
      <c r="B10" s="886"/>
      <c r="C10" s="886"/>
      <c r="D10" s="886"/>
      <c r="E10" s="886" t="s">
        <v>3001</v>
      </c>
      <c r="F10" s="886"/>
      <c r="G10" s="886"/>
      <c r="H10" s="1869"/>
    </row>
    <row r="11" spans="1:8">
      <c r="A11" s="1761" t="s">
        <v>3002</v>
      </c>
      <c r="B11" s="886"/>
      <c r="C11" s="886"/>
      <c r="D11" s="886"/>
      <c r="E11" s="886" t="s">
        <v>3003</v>
      </c>
      <c r="F11" s="886"/>
      <c r="G11" s="886"/>
      <c r="H11" s="1869"/>
    </row>
    <row r="12" spans="1:8">
      <c r="A12" s="1761" t="s">
        <v>3004</v>
      </c>
      <c r="B12" s="886"/>
      <c r="C12" s="886"/>
      <c r="D12" s="886"/>
      <c r="E12" s="886" t="s">
        <v>3005</v>
      </c>
      <c r="F12" s="886"/>
      <c r="G12" s="886"/>
      <c r="H12" s="1869"/>
    </row>
    <row r="13" spans="1:8">
      <c r="A13" s="1761" t="s">
        <v>3006</v>
      </c>
      <c r="B13" s="886"/>
      <c r="C13" s="886"/>
      <c r="D13" s="886"/>
      <c r="E13" s="886" t="s">
        <v>3007</v>
      </c>
      <c r="F13" s="886"/>
      <c r="G13" s="886"/>
      <c r="H13" s="1869"/>
    </row>
    <row r="14" spans="1:8">
      <c r="A14" s="1761" t="s">
        <v>3008</v>
      </c>
      <c r="B14" s="886"/>
      <c r="C14" s="886"/>
      <c r="D14" s="886"/>
      <c r="E14" s="886" t="s">
        <v>1703</v>
      </c>
      <c r="F14" s="886"/>
      <c r="G14" s="886"/>
      <c r="H14" s="1869"/>
    </row>
    <row r="15" spans="1:8">
      <c r="A15" s="1761" t="s">
        <v>1704</v>
      </c>
      <c r="B15" s="886"/>
      <c r="C15" s="886"/>
      <c r="D15" s="886"/>
      <c r="E15" s="886" t="s">
        <v>1705</v>
      </c>
      <c r="F15" s="886"/>
      <c r="G15" s="886"/>
      <c r="H15" s="1869"/>
    </row>
    <row r="16" spans="1:8">
      <c r="A16" s="1761" t="s">
        <v>1706</v>
      </c>
      <c r="B16" s="886"/>
      <c r="C16" s="886"/>
      <c r="D16" s="886"/>
      <c r="E16" s="886" t="s">
        <v>1707</v>
      </c>
      <c r="F16" s="886"/>
      <c r="G16" s="886"/>
      <c r="H16" s="1869"/>
    </row>
    <row r="17" spans="1:8">
      <c r="A17" s="1761" t="s">
        <v>1708</v>
      </c>
      <c r="B17" s="886"/>
      <c r="C17" s="886"/>
      <c r="D17" s="886"/>
      <c r="E17" s="886" t="s">
        <v>1709</v>
      </c>
      <c r="F17" s="886"/>
      <c r="G17" s="886"/>
      <c r="H17" s="1869"/>
    </row>
    <row r="18" spans="1:8">
      <c r="A18" s="1761"/>
      <c r="B18" s="886"/>
      <c r="C18" s="886"/>
      <c r="D18" s="886"/>
      <c r="E18" s="886"/>
      <c r="F18" s="886"/>
      <c r="G18" s="886"/>
      <c r="H18" s="1869"/>
    </row>
    <row r="19" spans="1:8">
      <c r="A19" s="1761" t="s">
        <v>2371</v>
      </c>
      <c r="B19" s="886"/>
      <c r="C19" s="1660" t="s">
        <v>940</v>
      </c>
      <c r="D19" s="1660"/>
      <c r="E19" s="886"/>
      <c r="F19" s="886"/>
      <c r="G19" s="886"/>
      <c r="H19" s="1870" t="s">
        <v>1710</v>
      </c>
    </row>
    <row r="20" spans="1:8">
      <c r="A20" s="1761" t="s">
        <v>1846</v>
      </c>
      <c r="B20" s="886" t="s">
        <v>1711</v>
      </c>
      <c r="C20" s="1660" t="s">
        <v>3409</v>
      </c>
      <c r="D20" s="1660" t="s">
        <v>1712</v>
      </c>
      <c r="E20" s="1660" t="s">
        <v>1713</v>
      </c>
      <c r="F20" s="1660" t="s">
        <v>1714</v>
      </c>
      <c r="G20" s="1660" t="s">
        <v>4585</v>
      </c>
      <c r="H20" s="1870" t="s">
        <v>3409</v>
      </c>
    </row>
    <row r="21" spans="1:8">
      <c r="A21" s="1871">
        <v>301</v>
      </c>
      <c r="B21" s="886" t="s">
        <v>1715</v>
      </c>
      <c r="C21" s="1855"/>
      <c r="D21" s="1855"/>
      <c r="E21" s="1855"/>
      <c r="F21" s="1855"/>
      <c r="G21" s="1855"/>
      <c r="H21" s="1872"/>
    </row>
    <row r="22" spans="1:8">
      <c r="A22" s="1871">
        <v>302</v>
      </c>
      <c r="B22" s="886" t="s">
        <v>1716</v>
      </c>
      <c r="C22" s="1856"/>
      <c r="D22" s="1856"/>
      <c r="E22" s="1856"/>
      <c r="F22" s="1856"/>
      <c r="G22" s="1856"/>
      <c r="H22" s="1873"/>
    </row>
    <row r="23" spans="1:8">
      <c r="A23" s="1871">
        <v>303</v>
      </c>
      <c r="B23" s="886" t="s">
        <v>1717</v>
      </c>
      <c r="C23" s="1624"/>
      <c r="D23" s="1624"/>
      <c r="E23" s="1624"/>
      <c r="F23" s="1624"/>
      <c r="G23" s="1624"/>
      <c r="H23" s="1874"/>
    </row>
    <row r="24" spans="1:8">
      <c r="A24" s="1875"/>
      <c r="B24" s="886" t="s">
        <v>1718</v>
      </c>
      <c r="C24" s="519">
        <f>SUM(C21:C23)</f>
        <v>0</v>
      </c>
      <c r="D24" s="519">
        <f>SUM(D21:D23)</f>
        <v>0</v>
      </c>
      <c r="E24" s="519">
        <f>SUM(E21:E23)</f>
        <v>0</v>
      </c>
      <c r="F24" s="519">
        <f>SUM(F21:F23)</f>
        <v>0</v>
      </c>
      <c r="G24" s="519"/>
      <c r="H24" s="1876">
        <f>SUM(H21:H23)</f>
        <v>0</v>
      </c>
    </row>
    <row r="25" spans="1:8">
      <c r="A25" s="1875"/>
      <c r="B25" s="886"/>
      <c r="C25" s="886"/>
      <c r="D25" s="886"/>
      <c r="E25" s="886"/>
      <c r="F25" s="886"/>
      <c r="G25" s="886"/>
      <c r="H25" s="1869"/>
    </row>
    <row r="26" spans="1:8">
      <c r="A26" s="1875"/>
      <c r="B26" s="886" t="s">
        <v>3207</v>
      </c>
      <c r="C26" s="76"/>
      <c r="D26" s="76"/>
      <c r="E26" s="76"/>
      <c r="F26" s="76"/>
      <c r="G26" s="76"/>
      <c r="H26" s="1805"/>
    </row>
    <row r="27" spans="1:8">
      <c r="A27" s="1875"/>
      <c r="B27" s="886" t="s">
        <v>1719</v>
      </c>
      <c r="C27" s="76">
        <v>0</v>
      </c>
      <c r="D27" s="76">
        <v>0</v>
      </c>
      <c r="E27" s="76">
        <v>0</v>
      </c>
      <c r="F27" s="76">
        <v>0</v>
      </c>
      <c r="G27" s="76"/>
      <c r="H27" s="1805">
        <v>0</v>
      </c>
    </row>
    <row r="28" spans="1:8">
      <c r="A28" s="1875"/>
      <c r="B28" s="886"/>
      <c r="C28" s="1857"/>
      <c r="D28" s="1857"/>
      <c r="E28" s="1857"/>
      <c r="F28" s="1857"/>
      <c r="G28" s="1857"/>
      <c r="H28" s="1877"/>
    </row>
    <row r="29" spans="1:8">
      <c r="A29" s="1871">
        <v>389</v>
      </c>
      <c r="B29" s="886" t="s">
        <v>1720</v>
      </c>
      <c r="C29" s="1857">
        <v>5196679</v>
      </c>
      <c r="D29" s="1857"/>
      <c r="E29" s="1857"/>
      <c r="F29" s="1857"/>
      <c r="G29" s="1857"/>
      <c r="H29" s="1877">
        <f>SUM(C29:G29)</f>
        <v>5196679</v>
      </c>
    </row>
    <row r="30" spans="1:8">
      <c r="A30" s="1871">
        <v>390</v>
      </c>
      <c r="B30" s="886" t="s">
        <v>1721</v>
      </c>
      <c r="C30" s="1857">
        <v>199371063</v>
      </c>
      <c r="D30" s="1857">
        <v>5245979</v>
      </c>
      <c r="E30" s="1857">
        <v>-2019106</v>
      </c>
      <c r="F30" s="1857">
        <v>361073</v>
      </c>
      <c r="G30" s="1857"/>
      <c r="H30" s="1877">
        <f t="shared" ref="H30:H38" si="0">SUM(C30:G30)</f>
        <v>202959009</v>
      </c>
    </row>
    <row r="31" spans="1:8">
      <c r="A31" s="1871">
        <v>391</v>
      </c>
      <c r="B31" s="886" t="s">
        <v>1722</v>
      </c>
      <c r="C31" s="1857">
        <v>48354141</v>
      </c>
      <c r="D31" s="1857">
        <v>4272523</v>
      </c>
      <c r="E31" s="1857">
        <v>-2500</v>
      </c>
      <c r="F31" s="1857"/>
      <c r="G31" s="1857"/>
      <c r="H31" s="1877">
        <f t="shared" si="0"/>
        <v>52624164</v>
      </c>
    </row>
    <row r="32" spans="1:8">
      <c r="A32" s="1871">
        <v>392</v>
      </c>
      <c r="B32" s="886" t="s">
        <v>1723</v>
      </c>
      <c r="C32" s="1857">
        <v>4908363</v>
      </c>
      <c r="D32" s="1857"/>
      <c r="E32" s="1857"/>
      <c r="F32" s="1857"/>
      <c r="G32" s="1857"/>
      <c r="H32" s="1877">
        <f t="shared" si="0"/>
        <v>4908363</v>
      </c>
    </row>
    <row r="33" spans="1:8">
      <c r="A33" s="1871">
        <v>393</v>
      </c>
      <c r="B33" s="886" t="s">
        <v>1724</v>
      </c>
      <c r="C33" s="1857">
        <v>5195119</v>
      </c>
      <c r="D33" s="1857"/>
      <c r="E33" s="1857"/>
      <c r="F33" s="1857"/>
      <c r="G33" s="1857"/>
      <c r="H33" s="1877">
        <f t="shared" si="0"/>
        <v>5195119</v>
      </c>
    </row>
    <row r="34" spans="1:8">
      <c r="A34" s="1871">
        <v>394</v>
      </c>
      <c r="B34" s="886" t="s">
        <v>1725</v>
      </c>
      <c r="C34" s="1857">
        <v>11533595</v>
      </c>
      <c r="D34" s="1857">
        <v>259555</v>
      </c>
      <c r="E34" s="1857"/>
      <c r="F34" s="1857"/>
      <c r="G34" s="1857"/>
      <c r="H34" s="1877">
        <f t="shared" si="0"/>
        <v>11793150</v>
      </c>
    </row>
    <row r="35" spans="1:8">
      <c r="A35" s="1871">
        <v>395</v>
      </c>
      <c r="B35" s="886" t="s">
        <v>1726</v>
      </c>
      <c r="C35" s="1857">
        <v>108149</v>
      </c>
      <c r="D35" s="1857"/>
      <c r="E35" s="1857"/>
      <c r="F35" s="1857"/>
      <c r="G35" s="1857"/>
      <c r="H35" s="1877">
        <f t="shared" si="0"/>
        <v>108149</v>
      </c>
    </row>
    <row r="36" spans="1:8">
      <c r="A36" s="1871">
        <v>396</v>
      </c>
      <c r="B36" s="886" t="s">
        <v>1727</v>
      </c>
      <c r="C36" s="1857"/>
      <c r="D36" s="1857"/>
      <c r="E36" s="1857"/>
      <c r="F36" s="1857"/>
      <c r="G36" s="1857"/>
      <c r="H36" s="1877">
        <v>0</v>
      </c>
    </row>
    <row r="37" spans="1:8">
      <c r="A37" s="1871">
        <v>397</v>
      </c>
      <c r="B37" s="886" t="s">
        <v>692</v>
      </c>
      <c r="C37" s="1857">
        <v>57618429</v>
      </c>
      <c r="D37" s="1857"/>
      <c r="E37" s="1857">
        <v>-1931</v>
      </c>
      <c r="F37" s="1857"/>
      <c r="G37" s="1857"/>
      <c r="H37" s="1877">
        <f t="shared" si="0"/>
        <v>57616498</v>
      </c>
    </row>
    <row r="38" spans="1:8">
      <c r="A38" s="1871">
        <v>398</v>
      </c>
      <c r="B38" s="886" t="s">
        <v>1728</v>
      </c>
      <c r="C38" s="1857">
        <v>1301052</v>
      </c>
      <c r="D38" s="1857">
        <v>251590</v>
      </c>
      <c r="E38" s="1857"/>
      <c r="F38" s="1857"/>
      <c r="G38" s="1857"/>
      <c r="H38" s="1877">
        <f t="shared" si="0"/>
        <v>1552642</v>
      </c>
    </row>
    <row r="39" spans="1:8">
      <c r="A39" s="1871">
        <v>399</v>
      </c>
      <c r="B39" s="886" t="s">
        <v>1729</v>
      </c>
      <c r="C39" s="1624">
        <v>-297620</v>
      </c>
      <c r="D39" s="1624"/>
      <c r="E39" s="1624"/>
      <c r="F39" s="1624"/>
      <c r="G39" s="1624">
        <v>297620</v>
      </c>
      <c r="H39" s="2046">
        <f>SUM(B39:G39)</f>
        <v>0</v>
      </c>
    </row>
    <row r="40" spans="1:8">
      <c r="A40" s="1864"/>
      <c r="B40" s="886" t="s">
        <v>1730</v>
      </c>
      <c r="C40" s="519">
        <f>SUM(C29:C39)</f>
        <v>333288970</v>
      </c>
      <c r="D40" s="519">
        <v>10029648</v>
      </c>
      <c r="E40" s="519">
        <v>-2023537</v>
      </c>
      <c r="F40" s="519">
        <f>SUM(F29:F38)</f>
        <v>361073</v>
      </c>
      <c r="G40" s="519">
        <f>SUM(G29:G39)</f>
        <v>297620</v>
      </c>
      <c r="H40" s="1876">
        <f>SUM(H29:H39)+1</f>
        <v>341953774</v>
      </c>
    </row>
    <row r="41" spans="1:8">
      <c r="A41" s="1761"/>
      <c r="B41" s="886"/>
      <c r="C41" s="1856"/>
      <c r="D41" s="1856"/>
      <c r="E41" s="1856"/>
      <c r="F41" s="1856"/>
      <c r="G41" s="1856"/>
      <c r="H41" s="1873"/>
    </row>
    <row r="42" spans="1:8" ht="15.75" thickBot="1">
      <c r="A42" s="1864"/>
      <c r="B42" s="886" t="s">
        <v>1731</v>
      </c>
      <c r="C42" s="1625">
        <f>(C24+C40)</f>
        <v>333288970</v>
      </c>
      <c r="D42" s="1626">
        <f>(D24+D40)</f>
        <v>10029648</v>
      </c>
      <c r="E42" s="1625">
        <v>-2023537</v>
      </c>
      <c r="F42" s="1625">
        <f>(F24+F40)</f>
        <v>361073</v>
      </c>
      <c r="G42" s="1626">
        <f>G40</f>
        <v>297620</v>
      </c>
      <c r="H42" s="1878">
        <f>(H24+H40)</f>
        <v>341953774</v>
      </c>
    </row>
    <row r="43" spans="1:8" ht="15.75" thickTop="1">
      <c r="A43" s="1864"/>
      <c r="B43" s="886"/>
      <c r="C43" s="1628"/>
      <c r="D43" s="1628"/>
      <c r="E43" s="1628"/>
      <c r="F43" s="1628"/>
      <c r="G43" s="1628"/>
      <c r="H43" s="1879"/>
    </row>
    <row r="44" spans="1:8">
      <c r="A44" s="1864"/>
      <c r="B44" s="886"/>
      <c r="C44" s="886"/>
      <c r="D44" s="886"/>
      <c r="E44" s="886"/>
      <c r="F44" s="886"/>
      <c r="G44" s="886"/>
      <c r="H44" s="1869"/>
    </row>
    <row r="45" spans="1:8">
      <c r="A45" s="1864"/>
      <c r="B45" s="886"/>
      <c r="C45" s="1628"/>
      <c r="D45" s="1628"/>
      <c r="E45" s="1628"/>
      <c r="F45" s="1628"/>
      <c r="G45" s="1628"/>
      <c r="H45" s="1879"/>
    </row>
    <row r="46" spans="1:8">
      <c r="A46" s="1864"/>
      <c r="B46" s="886"/>
      <c r="C46" s="1628"/>
      <c r="D46" s="1628"/>
      <c r="E46" s="1628"/>
      <c r="F46" s="1628"/>
      <c r="G46" s="1628"/>
      <c r="H46" s="1879"/>
    </row>
    <row r="47" spans="1:8">
      <c r="A47" s="1864"/>
      <c r="B47" s="886"/>
      <c r="C47" s="1628"/>
      <c r="D47" s="1628"/>
      <c r="E47" s="1628"/>
      <c r="F47" s="1628"/>
      <c r="G47" s="1628"/>
      <c r="H47" s="1879"/>
    </row>
    <row r="48" spans="1:8">
      <c r="A48" s="1864"/>
      <c r="B48" s="886"/>
      <c r="C48" s="1628"/>
      <c r="D48" s="1628"/>
      <c r="E48" s="2047">
        <v>15258124.4</v>
      </c>
      <c r="F48" s="1628"/>
      <c r="G48" s="1628"/>
      <c r="H48" s="1879"/>
    </row>
    <row r="49" spans="1:8">
      <c r="A49" s="1864"/>
      <c r="C49" s="1858"/>
      <c r="D49" s="1858"/>
      <c r="E49" s="2048">
        <f>-(+E48-E42)</f>
        <v>-17281661.399999999</v>
      </c>
      <c r="F49" s="1041"/>
      <c r="G49" s="1041"/>
      <c r="H49" s="1868"/>
    </row>
    <row r="50" spans="1:8">
      <c r="A50" s="1864"/>
      <c r="B50" s="886"/>
      <c r="C50" s="1628"/>
      <c r="D50" s="1628"/>
      <c r="E50" s="1628"/>
      <c r="F50" s="1628"/>
      <c r="G50" s="1628"/>
      <c r="H50" s="1879"/>
    </row>
    <row r="51" spans="1:8">
      <c r="A51" s="1864"/>
      <c r="B51" s="886"/>
      <c r="C51" s="886" t="s">
        <v>5788</v>
      </c>
      <c r="D51" s="1628"/>
      <c r="E51" s="1628"/>
      <c r="F51" s="1628"/>
      <c r="G51" s="1628"/>
      <c r="H51" s="1879"/>
    </row>
    <row r="52" spans="1:8">
      <c r="A52" s="1864"/>
      <c r="B52" s="886"/>
      <c r="C52" s="1628"/>
      <c r="D52" s="1628"/>
      <c r="E52" s="1628"/>
      <c r="F52" s="1628"/>
      <c r="G52" s="1628"/>
      <c r="H52" s="1879"/>
    </row>
    <row r="53" spans="1:8">
      <c r="A53" s="1864"/>
      <c r="B53" s="886"/>
      <c r="C53" s="1628"/>
      <c r="D53" s="1628"/>
      <c r="E53" s="1628"/>
      <c r="F53" s="1628"/>
      <c r="G53" s="1628"/>
      <c r="H53" s="1879"/>
    </row>
    <row r="54" spans="1:8">
      <c r="A54" s="1864"/>
      <c r="B54" s="886"/>
      <c r="C54" s="1628"/>
      <c r="D54" s="1628"/>
      <c r="E54" s="1628"/>
      <c r="F54" s="1628"/>
      <c r="G54" s="1628"/>
      <c r="H54" s="1879"/>
    </row>
    <row r="55" spans="1:8">
      <c r="A55" s="1864"/>
      <c r="B55" s="886"/>
      <c r="C55" s="1628"/>
      <c r="D55" s="1628"/>
      <c r="E55" s="1628"/>
      <c r="F55" s="1628"/>
      <c r="G55" s="1628"/>
      <c r="H55" s="1879"/>
    </row>
    <row r="56" spans="1:8">
      <c r="A56" s="1864"/>
      <c r="B56" s="886"/>
      <c r="C56" s="1628"/>
      <c r="D56" s="1628"/>
      <c r="E56" s="1628"/>
      <c r="F56" s="1628"/>
      <c r="G56" s="1628"/>
      <c r="H56" s="1879"/>
    </row>
    <row r="57" spans="1:8">
      <c r="A57" s="1864"/>
      <c r="B57" s="886"/>
      <c r="C57" s="1628"/>
      <c r="D57" s="1628"/>
      <c r="E57" s="1628"/>
      <c r="F57" s="1628"/>
      <c r="G57" s="1628"/>
      <c r="H57" s="1879"/>
    </row>
    <row r="58" spans="1:8">
      <c r="A58" s="1864"/>
      <c r="B58" s="886"/>
      <c r="C58" s="1628"/>
      <c r="D58" s="1628"/>
      <c r="E58" s="1628"/>
      <c r="F58" s="1628"/>
      <c r="G58" s="1628"/>
      <c r="H58" s="1879"/>
    </row>
    <row r="59" spans="1:8">
      <c r="A59" s="1864"/>
      <c r="B59" s="886"/>
      <c r="C59" s="1628"/>
      <c r="D59" s="1628"/>
      <c r="E59" s="1628"/>
      <c r="F59" s="1628"/>
      <c r="G59" s="1628"/>
      <c r="H59" s="1879"/>
    </row>
    <row r="60" spans="1:8" ht="15.75" thickBot="1">
      <c r="A60" s="1880"/>
      <c r="B60" s="1881"/>
      <c r="C60" s="1881"/>
      <c r="D60" s="1881"/>
      <c r="E60" s="1881"/>
      <c r="F60" s="1881"/>
      <c r="G60" s="1881"/>
      <c r="H60" s="1882"/>
    </row>
    <row r="61" spans="1:8" ht="15.75">
      <c r="A61" s="113" t="s">
        <v>1732</v>
      </c>
      <c r="B61" s="17"/>
      <c r="C61" s="17"/>
      <c r="D61" s="17"/>
      <c r="E61" s="17"/>
      <c r="F61" s="17"/>
      <c r="G61" s="17"/>
      <c r="H61" s="1656"/>
    </row>
    <row r="62" spans="1:8">
      <c r="A62" s="2652" t="s">
        <v>1734</v>
      </c>
      <c r="B62" s="2652"/>
      <c r="C62" s="2652"/>
      <c r="D62" s="2652"/>
      <c r="E62" s="2652"/>
      <c r="F62" s="2652"/>
      <c r="G62" s="2652"/>
      <c r="H62" s="2652"/>
    </row>
    <row r="63" spans="1:8">
      <c r="B63" s="17"/>
    </row>
    <row r="64" spans="1:8">
      <c r="B64" s="17"/>
    </row>
    <row r="65" spans="1:8">
      <c r="B65" s="17"/>
    </row>
    <row r="66" spans="1:8" ht="15.75" thickBot="1">
      <c r="B66" s="17"/>
    </row>
    <row r="67" spans="1:8">
      <c r="A67" s="29" t="s">
        <v>5587</v>
      </c>
      <c r="B67" s="65"/>
      <c r="C67" s="65"/>
      <c r="D67" s="1618" t="s">
        <v>1433</v>
      </c>
      <c r="E67" s="65"/>
      <c r="F67" s="1859" t="s">
        <v>1917</v>
      </c>
      <c r="G67" s="2733" t="s">
        <v>1918</v>
      </c>
      <c r="H67" s="2724"/>
    </row>
    <row r="68" spans="1:8">
      <c r="A68" s="71" t="str">
        <f>'Data Sheet'!$C$25</f>
        <v xml:space="preserve"> Niagara Mohawk Power Corporation </v>
      </c>
      <c r="B68" s="886"/>
      <c r="C68" s="1628"/>
      <c r="D68" s="97" t="s">
        <v>5784</v>
      </c>
      <c r="E68" s="1628"/>
      <c r="F68" s="1671" t="s">
        <v>1919</v>
      </c>
      <c r="G68" s="2684"/>
      <c r="H68" s="2688"/>
    </row>
    <row r="69" spans="1:8" ht="15.75" thickBot="1">
      <c r="A69" s="1621"/>
      <c r="B69" s="1622"/>
      <c r="C69" s="1622"/>
      <c r="D69" s="104" t="s">
        <v>5672</v>
      </c>
      <c r="E69" s="1622"/>
      <c r="F69" s="1978" t="str">
        <f>'Data Sheet'!$C$40</f>
        <v>June 1, 2015</v>
      </c>
      <c r="G69" s="2728" t="str">
        <f>'Data Sheet'!$C$38</f>
        <v>December 31, 2014</v>
      </c>
      <c r="H69" s="2732"/>
    </row>
    <row r="70" spans="1:8" ht="16.5" thickBot="1">
      <c r="A70" s="668" t="s">
        <v>1735</v>
      </c>
      <c r="B70" s="669"/>
      <c r="C70" s="669"/>
      <c r="D70" s="669"/>
      <c r="E70" s="669"/>
      <c r="F70" s="614"/>
      <c r="G70" s="1627"/>
      <c r="H70" s="615"/>
    </row>
    <row r="71" spans="1:8" ht="15.75">
      <c r="A71" s="67"/>
      <c r="B71" s="886"/>
      <c r="C71" s="890"/>
      <c r="D71" s="890"/>
      <c r="E71" s="890"/>
      <c r="F71" s="1041"/>
      <c r="G71" s="1041"/>
      <c r="H71" s="69"/>
    </row>
    <row r="72" spans="1:8">
      <c r="A72" s="1623"/>
      <c r="B72" s="886" t="s">
        <v>1736</v>
      </c>
      <c r="C72" s="1858"/>
      <c r="D72" s="1858"/>
      <c r="E72" s="1858"/>
      <c r="F72" s="1041"/>
      <c r="G72" s="1041"/>
      <c r="H72" s="69"/>
    </row>
    <row r="73" spans="1:8">
      <c r="A73" s="1623"/>
      <c r="B73" s="886"/>
      <c r="C73" s="1628"/>
      <c r="D73" s="1628"/>
      <c r="E73" s="1628"/>
      <c r="F73" s="886"/>
      <c r="G73" s="886"/>
      <c r="H73" s="72"/>
    </row>
    <row r="74" spans="1:8">
      <c r="A74" s="1623"/>
      <c r="B74" s="886" t="s">
        <v>5789</v>
      </c>
      <c r="C74" s="886"/>
      <c r="D74" s="886"/>
      <c r="E74" s="886"/>
      <c r="F74" s="1857">
        <v>123619467</v>
      </c>
      <c r="G74" s="886" t="s">
        <v>5791</v>
      </c>
      <c r="H74" s="72"/>
    </row>
    <row r="75" spans="1:8">
      <c r="A75" s="1623"/>
      <c r="B75" s="886" t="s">
        <v>1737</v>
      </c>
      <c r="C75" s="886"/>
      <c r="D75" s="886"/>
      <c r="E75" s="1628"/>
      <c r="F75" s="886"/>
      <c r="G75" s="886"/>
      <c r="H75" s="72"/>
    </row>
    <row r="76" spans="1:8">
      <c r="A76" s="1623"/>
      <c r="B76" s="886" t="s">
        <v>1738</v>
      </c>
      <c r="C76" s="886"/>
      <c r="D76" s="886"/>
      <c r="E76" s="1857">
        <v>13057163</v>
      </c>
      <c r="F76" s="886"/>
      <c r="G76" s="886"/>
      <c r="H76" s="72"/>
    </row>
    <row r="77" spans="1:8">
      <c r="A77" s="1623"/>
      <c r="B77" s="886" t="s">
        <v>1739</v>
      </c>
      <c r="C77" s="886"/>
      <c r="D77" s="886"/>
      <c r="E77" s="1857">
        <v>2674359</v>
      </c>
      <c r="F77" s="886"/>
      <c r="G77" s="886"/>
      <c r="H77" s="72"/>
    </row>
    <row r="78" spans="1:8">
      <c r="A78" s="1623"/>
      <c r="B78" s="886" t="s">
        <v>1740</v>
      </c>
      <c r="C78" s="886"/>
      <c r="D78" s="886"/>
      <c r="E78" s="886"/>
      <c r="F78" s="886"/>
      <c r="G78" s="886"/>
      <c r="H78" s="72"/>
    </row>
    <row r="79" spans="1:8">
      <c r="A79" s="1623"/>
      <c r="B79" s="886" t="s">
        <v>3871</v>
      </c>
      <c r="C79" s="886"/>
      <c r="D79" s="886"/>
      <c r="E79" s="886"/>
      <c r="F79" s="886"/>
      <c r="G79" s="886"/>
      <c r="H79" s="72"/>
    </row>
    <row r="80" spans="1:8">
      <c r="A80" s="1623"/>
      <c r="B80" s="886" t="s">
        <v>3872</v>
      </c>
      <c r="C80" s="886"/>
      <c r="D80" s="886"/>
      <c r="E80" s="886"/>
      <c r="F80" s="886"/>
      <c r="G80" s="886"/>
      <c r="H80" s="72"/>
    </row>
    <row r="81" spans="1:8">
      <c r="A81" s="1623"/>
      <c r="B81" s="886"/>
      <c r="C81" s="886"/>
      <c r="D81" s="886"/>
      <c r="E81" s="1628"/>
      <c r="F81" s="886"/>
      <c r="G81" s="886"/>
      <c r="H81" s="72"/>
    </row>
    <row r="82" spans="1:8">
      <c r="A82" s="1623"/>
      <c r="B82" s="886" t="s">
        <v>3873</v>
      </c>
      <c r="C82" s="886"/>
      <c r="D82" s="886"/>
      <c r="E82" s="1624">
        <f>SUM(E76:E80)</f>
        <v>15731522</v>
      </c>
      <c r="F82" s="886"/>
      <c r="G82" s="886"/>
      <c r="H82" s="72"/>
    </row>
    <row r="83" spans="1:8">
      <c r="A83" s="1620"/>
      <c r="B83" s="886"/>
      <c r="C83" s="886"/>
      <c r="D83" s="886"/>
      <c r="E83" s="1628"/>
      <c r="F83" s="886"/>
      <c r="G83" s="886"/>
      <c r="H83" s="72"/>
    </row>
    <row r="84" spans="1:8">
      <c r="A84" s="1620"/>
      <c r="B84" s="886" t="s">
        <v>15</v>
      </c>
      <c r="C84" s="886"/>
      <c r="D84" s="886"/>
      <c r="E84" s="1628"/>
      <c r="F84" s="886"/>
      <c r="G84" s="886"/>
      <c r="H84" s="72"/>
    </row>
    <row r="85" spans="1:8">
      <c r="A85" s="1620"/>
      <c r="B85" s="886" t="s">
        <v>16</v>
      </c>
      <c r="C85" s="886"/>
      <c r="D85" s="886"/>
      <c r="E85" s="1856">
        <v>-2023537</v>
      </c>
      <c r="F85" s="886"/>
      <c r="G85" s="886"/>
      <c r="H85" s="72"/>
    </row>
    <row r="86" spans="1:8">
      <c r="A86" s="1620"/>
      <c r="B86" s="886" t="s">
        <v>17</v>
      </c>
      <c r="C86" s="886"/>
      <c r="D86" s="886"/>
      <c r="E86" s="1043">
        <v>-726168</v>
      </c>
      <c r="F86" s="886"/>
      <c r="G86" s="886"/>
      <c r="H86" s="72"/>
    </row>
    <row r="87" spans="1:8">
      <c r="A87" s="1620"/>
      <c r="B87" s="886" t="s">
        <v>18</v>
      </c>
      <c r="C87" s="886"/>
      <c r="D87" s="886"/>
      <c r="E87" s="1624"/>
      <c r="F87" s="886"/>
      <c r="G87" s="886"/>
      <c r="H87" s="72"/>
    </row>
    <row r="88" spans="1:8">
      <c r="A88" s="1620"/>
      <c r="B88" s="886"/>
      <c r="C88" s="886"/>
      <c r="D88" s="886"/>
      <c r="E88" s="1856"/>
      <c r="F88" s="886"/>
      <c r="G88" s="886"/>
      <c r="H88" s="72"/>
    </row>
    <row r="89" spans="1:8">
      <c r="A89" s="1620"/>
      <c r="B89" s="886" t="s">
        <v>3874</v>
      </c>
      <c r="C89" s="886"/>
      <c r="D89" s="886"/>
      <c r="E89" s="519">
        <f>SUM(E85:E87)</f>
        <v>-2749705</v>
      </c>
      <c r="F89" s="886"/>
      <c r="G89" s="886"/>
      <c r="H89" s="72"/>
    </row>
    <row r="90" spans="1:8">
      <c r="A90" s="1620"/>
      <c r="B90" s="886"/>
      <c r="C90" s="886"/>
      <c r="D90" s="886"/>
      <c r="E90" s="1043"/>
      <c r="F90" s="886"/>
      <c r="G90" s="886"/>
      <c r="H90" s="72"/>
    </row>
    <row r="91" spans="1:8">
      <c r="A91" s="1620"/>
      <c r="B91" s="886" t="s">
        <v>3875</v>
      </c>
      <c r="C91" s="886"/>
      <c r="D91" s="886"/>
      <c r="E91" s="1043"/>
      <c r="F91" s="886"/>
      <c r="G91" s="886"/>
      <c r="H91" s="72"/>
    </row>
    <row r="92" spans="1:8">
      <c r="A92" s="1620"/>
      <c r="B92" s="886" t="s">
        <v>3876</v>
      </c>
      <c r="C92" s="886"/>
      <c r="D92" s="886"/>
      <c r="E92" s="1856">
        <v>-3242917</v>
      </c>
      <c r="F92" s="886"/>
      <c r="G92" s="886"/>
      <c r="H92" s="72"/>
    </row>
    <row r="93" spans="1:8">
      <c r="A93" s="1620"/>
      <c r="B93" s="886" t="s">
        <v>3877</v>
      </c>
      <c r="C93" s="886"/>
      <c r="D93" s="886"/>
      <c r="E93" s="1856">
        <v>-665036</v>
      </c>
      <c r="F93" s="886"/>
      <c r="G93" s="886"/>
      <c r="H93" s="72"/>
    </row>
    <row r="94" spans="1:8">
      <c r="A94" s="1620"/>
      <c r="B94" s="886" t="s">
        <v>3878</v>
      </c>
      <c r="C94" s="886"/>
      <c r="D94" s="886"/>
      <c r="E94" s="1624"/>
      <c r="F94" s="886"/>
      <c r="G94" s="886"/>
      <c r="H94" s="72"/>
    </row>
    <row r="95" spans="1:8">
      <c r="A95" s="1620"/>
      <c r="B95" s="886"/>
      <c r="C95" s="886"/>
      <c r="D95" s="886"/>
      <c r="E95" s="1628"/>
      <c r="F95" s="886"/>
      <c r="G95" s="886"/>
      <c r="H95" s="72"/>
    </row>
    <row r="96" spans="1:8" ht="15.75" thickBot="1">
      <c r="A96" s="1620"/>
      <c r="B96" s="886" t="s">
        <v>6104</v>
      </c>
      <c r="C96" s="886"/>
      <c r="D96" s="886"/>
      <c r="E96" s="1625">
        <f>(F74+E82+E89-E92-E93-E94)</f>
        <v>140509237</v>
      </c>
      <c r="F96" s="886" t="s">
        <v>5790</v>
      </c>
      <c r="G96" s="886"/>
      <c r="H96" s="72"/>
    </row>
    <row r="97" spans="1:8" ht="15.75" thickTop="1">
      <c r="A97" s="1620"/>
      <c r="B97" s="886"/>
      <c r="C97" s="886"/>
      <c r="D97" s="1628"/>
      <c r="E97" s="886"/>
      <c r="F97" s="886"/>
      <c r="G97" s="886"/>
      <c r="H97" s="72"/>
    </row>
    <row r="98" spans="1:8">
      <c r="A98" s="1620"/>
      <c r="B98" s="886"/>
      <c r="C98" s="886"/>
      <c r="D98" s="886"/>
      <c r="E98" s="886"/>
      <c r="F98" s="886"/>
      <c r="G98" s="886"/>
      <c r="H98" s="72"/>
    </row>
    <row r="99" spans="1:8">
      <c r="A99" s="1620"/>
      <c r="B99" s="886" t="s">
        <v>3879</v>
      </c>
      <c r="C99" s="1858"/>
      <c r="D99" s="1858"/>
      <c r="E99" s="1858"/>
      <c r="F99" s="1041"/>
      <c r="G99" s="1041"/>
      <c r="H99" s="69"/>
    </row>
    <row r="100" spans="1:8">
      <c r="A100" s="1620"/>
      <c r="B100" s="886"/>
      <c r="C100" s="1628"/>
      <c r="D100" s="1628"/>
      <c r="E100" s="1628"/>
      <c r="F100" s="886"/>
      <c r="G100" s="886"/>
      <c r="H100" s="72"/>
    </row>
    <row r="101" spans="1:8">
      <c r="A101" s="1620"/>
      <c r="B101" s="886"/>
      <c r="C101" s="1628"/>
      <c r="D101" s="1628"/>
      <c r="E101" s="1628"/>
      <c r="F101" s="886"/>
      <c r="G101" s="886"/>
      <c r="H101" s="72"/>
    </row>
    <row r="102" spans="1:8">
      <c r="A102" s="1620"/>
      <c r="B102" s="886" t="s">
        <v>4587</v>
      </c>
      <c r="C102" s="1628"/>
      <c r="D102" s="1628"/>
      <c r="E102" s="1628"/>
      <c r="F102" s="886"/>
      <c r="G102" s="886"/>
      <c r="H102" s="72"/>
    </row>
    <row r="103" spans="1:8">
      <c r="A103" s="1620"/>
      <c r="B103" s="1628">
        <v>0.17</v>
      </c>
      <c r="C103" s="1628" t="s">
        <v>4588</v>
      </c>
      <c r="D103" s="1628"/>
      <c r="E103" s="1628"/>
      <c r="F103" s="886"/>
      <c r="G103" s="886"/>
      <c r="H103" s="72"/>
    </row>
    <row r="104" spans="1:8">
      <c r="A104" s="1620"/>
      <c r="B104" s="1628">
        <v>0.83</v>
      </c>
      <c r="C104" s="1628" t="s">
        <v>4589</v>
      </c>
      <c r="D104" s="1628"/>
      <c r="E104" s="1628"/>
      <c r="F104" s="886"/>
      <c r="G104" s="886"/>
      <c r="H104" s="72"/>
    </row>
    <row r="105" spans="1:8">
      <c r="A105" s="1620"/>
      <c r="B105" s="886"/>
      <c r="C105" s="1628"/>
      <c r="D105" s="1628"/>
      <c r="E105" s="1628"/>
      <c r="F105" s="886"/>
      <c r="G105" s="886"/>
      <c r="H105" s="72"/>
    </row>
    <row r="106" spans="1:8">
      <c r="A106" s="1620"/>
      <c r="B106" s="1628"/>
      <c r="C106" s="1628"/>
      <c r="D106" s="1628"/>
      <c r="E106" s="1628"/>
      <c r="F106" s="886"/>
      <c r="G106" s="886"/>
      <c r="H106" s="72"/>
    </row>
    <row r="107" spans="1:8">
      <c r="A107" s="1620"/>
      <c r="B107" s="1628"/>
      <c r="C107" s="1628"/>
      <c r="D107" s="1628"/>
      <c r="E107" s="1628"/>
      <c r="F107" s="886"/>
      <c r="G107" s="886"/>
      <c r="H107" s="72"/>
    </row>
    <row r="108" spans="1:8">
      <c r="A108" s="1620"/>
      <c r="B108" s="886"/>
      <c r="C108" s="1628"/>
      <c r="D108" s="1628"/>
      <c r="E108" s="1628"/>
      <c r="F108" s="886"/>
      <c r="G108" s="886"/>
      <c r="H108" s="72"/>
    </row>
    <row r="109" spans="1:8">
      <c r="A109" s="1620"/>
      <c r="B109" s="886"/>
      <c r="C109" s="1628"/>
      <c r="D109" s="1628"/>
      <c r="E109" s="1628"/>
      <c r="F109" s="886"/>
      <c r="G109" s="886"/>
      <c r="H109" s="72"/>
    </row>
    <row r="110" spans="1:8">
      <c r="A110" s="1620"/>
      <c r="B110" s="886"/>
      <c r="C110" s="1628"/>
      <c r="D110" s="1628"/>
      <c r="E110" s="1628"/>
      <c r="F110" s="886"/>
      <c r="G110" s="886"/>
      <c r="H110" s="72"/>
    </row>
    <row r="111" spans="1:8">
      <c r="A111" s="1620"/>
      <c r="B111" s="886"/>
      <c r="C111" s="1628"/>
      <c r="D111" s="1628"/>
      <c r="E111" s="1628"/>
      <c r="F111" s="886"/>
      <c r="G111" s="886"/>
      <c r="H111" s="72"/>
    </row>
    <row r="112" spans="1:8">
      <c r="A112" s="1620"/>
      <c r="B112" s="886"/>
      <c r="C112" s="1628"/>
      <c r="D112" s="1628"/>
      <c r="E112" s="1628"/>
      <c r="F112" s="886"/>
      <c r="G112" s="886"/>
      <c r="H112" s="72"/>
    </row>
    <row r="113" spans="1:8">
      <c r="A113" s="1620"/>
      <c r="B113" s="886"/>
      <c r="C113" s="1628"/>
      <c r="D113" s="1628"/>
      <c r="E113" s="1628"/>
      <c r="F113" s="886"/>
      <c r="G113" s="886"/>
      <c r="H113" s="72"/>
    </row>
    <row r="114" spans="1:8">
      <c r="A114" s="1620"/>
      <c r="B114" s="886"/>
      <c r="C114" s="1628"/>
      <c r="D114" s="1628"/>
      <c r="E114" s="1628"/>
      <c r="F114" s="886"/>
      <c r="G114" s="886"/>
      <c r="H114" s="72"/>
    </row>
    <row r="115" spans="1:8">
      <c r="A115" s="1620"/>
      <c r="B115" s="886"/>
      <c r="C115" s="1628"/>
      <c r="D115" s="1628"/>
      <c r="E115" s="1628"/>
      <c r="F115" s="886"/>
      <c r="G115" s="886"/>
      <c r="H115" s="72"/>
    </row>
    <row r="116" spans="1:8">
      <c r="A116" s="1620"/>
      <c r="B116" s="886"/>
      <c r="C116" s="1628"/>
      <c r="D116" s="1628"/>
      <c r="E116" s="1628"/>
      <c r="F116" s="886"/>
      <c r="G116" s="886"/>
      <c r="H116" s="72"/>
    </row>
    <row r="117" spans="1:8">
      <c r="A117" s="1620"/>
      <c r="B117" s="886"/>
      <c r="C117" s="1628"/>
      <c r="D117" s="1628"/>
      <c r="E117" s="1628"/>
      <c r="F117" s="886"/>
      <c r="G117" s="886"/>
      <c r="H117" s="72"/>
    </row>
    <row r="118" spans="1:8">
      <c r="A118" s="1620"/>
      <c r="B118" s="886"/>
      <c r="C118" s="1628"/>
      <c r="D118" s="1628"/>
      <c r="E118" s="1628"/>
      <c r="F118" s="886"/>
      <c r="G118" s="886"/>
      <c r="H118" s="72"/>
    </row>
    <row r="119" spans="1:8">
      <c r="A119" s="1620"/>
      <c r="B119" s="886"/>
      <c r="C119" s="1628"/>
      <c r="D119" s="1628"/>
      <c r="E119" s="1628"/>
      <c r="F119" s="886"/>
      <c r="G119" s="886"/>
      <c r="H119" s="72"/>
    </row>
    <row r="120" spans="1:8">
      <c r="A120" s="1620"/>
      <c r="B120" s="886"/>
      <c r="C120" s="1628"/>
      <c r="D120" s="1628"/>
      <c r="E120" s="1628"/>
      <c r="F120" s="886"/>
      <c r="G120" s="886"/>
      <c r="H120" s="72"/>
    </row>
    <row r="121" spans="1:8">
      <c r="A121" s="1620"/>
      <c r="B121" s="886"/>
      <c r="C121" s="1628"/>
      <c r="D121" s="1628"/>
      <c r="E121" s="1628"/>
      <c r="F121" s="886"/>
      <c r="G121" s="886"/>
      <c r="H121" s="72"/>
    </row>
    <row r="122" spans="1:8">
      <c r="A122" s="1620"/>
      <c r="B122" s="886"/>
      <c r="C122" s="1628"/>
      <c r="D122" s="1628"/>
      <c r="E122" s="1628"/>
      <c r="F122" s="886"/>
      <c r="G122" s="886"/>
      <c r="H122" s="72"/>
    </row>
    <row r="123" spans="1:8">
      <c r="A123" s="1620"/>
      <c r="B123" s="886"/>
      <c r="C123" s="1628"/>
      <c r="D123" s="1628"/>
      <c r="E123" s="1628"/>
      <c r="F123" s="886"/>
      <c r="G123" s="886"/>
      <c r="H123" s="72"/>
    </row>
    <row r="124" spans="1:8">
      <c r="A124" s="1620"/>
      <c r="B124" s="886"/>
      <c r="C124" s="1628"/>
      <c r="D124" s="1628"/>
      <c r="E124" s="1628"/>
      <c r="F124" s="886"/>
      <c r="G124" s="886"/>
      <c r="H124" s="72"/>
    </row>
    <row r="125" spans="1:8">
      <c r="A125" s="1620"/>
      <c r="B125" s="886"/>
      <c r="C125" s="1628"/>
      <c r="D125" s="1628"/>
      <c r="E125" s="1628"/>
      <c r="F125" s="886"/>
      <c r="G125" s="886"/>
      <c r="H125" s="72"/>
    </row>
    <row r="126" spans="1:8">
      <c r="A126" s="1620"/>
      <c r="B126" s="886"/>
      <c r="C126" s="1628"/>
      <c r="D126" s="1628"/>
      <c r="E126" s="1628"/>
      <c r="F126" s="886"/>
      <c r="G126" s="886"/>
      <c r="H126" s="72"/>
    </row>
    <row r="127" spans="1:8" ht="15.75" thickBot="1">
      <c r="A127" s="1621"/>
      <c r="B127" s="111"/>
      <c r="C127" s="111"/>
      <c r="D127" s="111"/>
      <c r="E127" s="1622"/>
      <c r="F127" s="111"/>
      <c r="G127" s="111"/>
      <c r="H127" s="112"/>
    </row>
    <row r="128" spans="1:8" ht="15.75">
      <c r="A128" s="113" t="s">
        <v>3880</v>
      </c>
      <c r="B128" s="17"/>
      <c r="C128" s="17"/>
      <c r="D128" s="17"/>
      <c r="E128" s="314"/>
      <c r="F128" s="17"/>
      <c r="G128" s="17"/>
      <c r="H128" s="1656" t="s">
        <v>1733</v>
      </c>
    </row>
    <row r="129" spans="1:8">
      <c r="A129" s="68" t="s">
        <v>3881</v>
      </c>
      <c r="B129" s="68"/>
      <c r="C129" s="68"/>
      <c r="D129" s="68"/>
      <c r="E129" s="68"/>
      <c r="F129" s="68"/>
      <c r="G129" s="68"/>
      <c r="H129" s="68"/>
    </row>
  </sheetData>
  <mergeCells count="7">
    <mergeCell ref="G2:H2"/>
    <mergeCell ref="G3:H3"/>
    <mergeCell ref="G1:H1"/>
    <mergeCell ref="G69:H69"/>
    <mergeCell ref="G68:H68"/>
    <mergeCell ref="G67:H67"/>
    <mergeCell ref="A62:H62"/>
  </mergeCells>
  <printOptions horizontalCentered="1" verticalCentered="1"/>
  <pageMargins left="0.25" right="0.25" top="0" bottom="0" header="0.25" footer="0.25"/>
  <pageSetup scale="63" fitToHeight="2" orientation="portrait" horizontalDpi="300" verticalDpi="300" r:id="rId1"/>
  <headerFooter alignWithMargins="0"/>
  <rowBreaks count="1" manualBreakCount="1">
    <brk id="6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pageSetUpPr fitToPage="1"/>
  </sheetPr>
  <dimension ref="A1:H64"/>
  <sheetViews>
    <sheetView defaultGridColor="0" view="pageBreakPreview" topLeftCell="A43" colorId="22" zoomScale="60" zoomScaleNormal="85" workbookViewId="0">
      <selection activeCell="C41" sqref="C41"/>
    </sheetView>
  </sheetViews>
  <sheetFormatPr defaultColWidth="9.6640625" defaultRowHeight="15"/>
  <cols>
    <col min="1" max="1" width="4.6640625" style="9" customWidth="1"/>
    <col min="2" max="2" width="14.6640625" style="9" customWidth="1"/>
    <col min="3" max="4" width="16.6640625" style="9" customWidth="1"/>
    <col min="5" max="5" width="6.109375" style="9" customWidth="1"/>
    <col min="6" max="6" width="17.6640625" style="9" customWidth="1"/>
    <col min="7" max="7" width="16.77734375" style="9" customWidth="1"/>
    <col min="8" max="8" width="18" style="9" customWidth="1"/>
    <col min="9" max="16384" width="9.6640625" style="9"/>
  </cols>
  <sheetData>
    <row r="1" spans="1:8">
      <c r="A1" s="29" t="s">
        <v>5587</v>
      </c>
      <c r="B1" s="65"/>
      <c r="C1" s="65"/>
      <c r="D1" s="675" t="s">
        <v>1433</v>
      </c>
      <c r="E1" s="676"/>
      <c r="F1" s="677"/>
      <c r="G1" s="678" t="s">
        <v>1917</v>
      </c>
      <c r="H1" s="454" t="s">
        <v>1918</v>
      </c>
    </row>
    <row r="2" spans="1:8">
      <c r="A2" s="71" t="str">
        <f>'Data Sheet'!$C$25</f>
        <v xml:space="preserve"> Niagara Mohawk Power Corporation </v>
      </c>
      <c r="B2" s="1619"/>
      <c r="C2" s="1619"/>
      <c r="D2" s="97" t="s">
        <v>5784</v>
      </c>
      <c r="E2" s="17"/>
      <c r="F2" s="329"/>
      <c r="G2" s="328" t="s">
        <v>1919</v>
      </c>
      <c r="H2" s="1913"/>
    </row>
    <row r="3" spans="1:8" ht="15" customHeight="1">
      <c r="A3" s="1620"/>
      <c r="B3" s="1619"/>
      <c r="C3" s="1619"/>
      <c r="D3" s="104" t="s">
        <v>5672</v>
      </c>
      <c r="E3" s="17"/>
      <c r="F3" s="17"/>
      <c r="G3" s="748" t="str">
        <f>'Data Sheet'!$C$40</f>
        <v>June 1, 2015</v>
      </c>
      <c r="H3" s="257" t="str">
        <f>'Data Sheet'!$C$38</f>
        <v>December 31, 2014</v>
      </c>
    </row>
    <row r="4" spans="1:8" ht="15" customHeight="1">
      <c r="A4" s="637" t="s">
        <v>3882</v>
      </c>
      <c r="B4" s="638"/>
      <c r="C4" s="638"/>
      <c r="D4" s="248"/>
      <c r="E4" s="248"/>
      <c r="F4" s="248"/>
      <c r="G4" s="248"/>
      <c r="H4" s="249"/>
    </row>
    <row r="5" spans="1:8" ht="15.75">
      <c r="A5" s="67"/>
      <c r="B5" s="17"/>
      <c r="C5" s="17"/>
      <c r="D5" s="68"/>
      <c r="E5" s="68"/>
      <c r="F5" s="68"/>
      <c r="G5" s="68"/>
      <c r="H5" s="69"/>
    </row>
    <row r="6" spans="1:8">
      <c r="A6" s="71" t="s">
        <v>3883</v>
      </c>
      <c r="B6" s="17"/>
      <c r="C6" s="17"/>
      <c r="D6" s="17"/>
      <c r="E6" s="17"/>
      <c r="F6" s="68"/>
      <c r="G6" s="68"/>
      <c r="H6" s="69"/>
    </row>
    <row r="7" spans="1:8">
      <c r="A7" s="71" t="s">
        <v>3884</v>
      </c>
      <c r="B7" s="17"/>
      <c r="C7" s="17"/>
      <c r="D7" s="17"/>
      <c r="E7" s="17"/>
      <c r="F7" s="17"/>
      <c r="G7" s="17"/>
      <c r="H7" s="72"/>
    </row>
    <row r="8" spans="1:8">
      <c r="A8" s="71"/>
      <c r="B8" s="17"/>
      <c r="C8" s="17"/>
      <c r="D8" s="17"/>
      <c r="E8" s="17"/>
      <c r="F8" s="17"/>
      <c r="G8" s="17"/>
      <c r="H8" s="72"/>
    </row>
    <row r="9" spans="1:8">
      <c r="A9" s="253" t="s">
        <v>1843</v>
      </c>
      <c r="B9" s="571" t="s">
        <v>1898</v>
      </c>
      <c r="C9" s="390"/>
      <c r="D9" s="712" t="s">
        <v>3827</v>
      </c>
      <c r="E9" s="712" t="s">
        <v>1843</v>
      </c>
      <c r="F9" s="712" t="s">
        <v>1898</v>
      </c>
      <c r="G9" s="709"/>
      <c r="H9" s="379" t="s">
        <v>3827</v>
      </c>
    </row>
    <row r="10" spans="1:8">
      <c r="A10" s="256" t="s">
        <v>1846</v>
      </c>
      <c r="B10" s="363" t="s">
        <v>3230</v>
      </c>
      <c r="C10" s="74"/>
      <c r="D10" s="377" t="s">
        <v>3231</v>
      </c>
      <c r="E10" s="377" t="s">
        <v>1846</v>
      </c>
      <c r="F10" s="377" t="s">
        <v>3230</v>
      </c>
      <c r="G10" s="707"/>
      <c r="H10" s="257" t="s">
        <v>3231</v>
      </c>
    </row>
    <row r="11" spans="1:8">
      <c r="A11" s="256">
        <v>1</v>
      </c>
      <c r="B11" s="363" t="s">
        <v>3885</v>
      </c>
      <c r="C11" s="74"/>
      <c r="D11" s="408"/>
      <c r="E11" s="377">
        <v>21</v>
      </c>
      <c r="F11" s="363" t="s">
        <v>3886</v>
      </c>
      <c r="G11" s="74"/>
      <c r="H11" s="444"/>
    </row>
    <row r="12" spans="1:8">
      <c r="A12" s="256">
        <v>2</v>
      </c>
      <c r="B12" s="104" t="s">
        <v>3887</v>
      </c>
      <c r="C12" s="76"/>
      <c r="D12" s="317"/>
      <c r="E12" s="328">
        <v>22</v>
      </c>
      <c r="F12" s="97" t="s">
        <v>3888</v>
      </c>
      <c r="G12" s="17"/>
      <c r="H12" s="1638">
        <v>13152596</v>
      </c>
    </row>
    <row r="13" spans="1:8">
      <c r="A13" s="256">
        <v>3</v>
      </c>
      <c r="B13" s="104" t="s">
        <v>3889</v>
      </c>
      <c r="C13" s="76"/>
      <c r="D13" s="1639"/>
      <c r="E13" s="377"/>
      <c r="F13" s="104" t="s">
        <v>3890</v>
      </c>
      <c r="G13" s="76"/>
      <c r="H13" s="322"/>
    </row>
    <row r="14" spans="1:8">
      <c r="A14" s="256">
        <v>4</v>
      </c>
      <c r="B14" s="104" t="s">
        <v>3891</v>
      </c>
      <c r="C14" s="76"/>
      <c r="D14" s="1639"/>
      <c r="E14" s="328">
        <v>23</v>
      </c>
      <c r="F14" s="97" t="s">
        <v>3892</v>
      </c>
      <c r="G14" s="17"/>
      <c r="H14" s="1638">
        <v>6087</v>
      </c>
    </row>
    <row r="15" spans="1:8">
      <c r="A15" s="256">
        <v>5</v>
      </c>
      <c r="B15" s="104" t="s">
        <v>3893</v>
      </c>
      <c r="C15" s="76"/>
      <c r="D15" s="1639"/>
      <c r="E15" s="377"/>
      <c r="F15" s="104" t="s">
        <v>3894</v>
      </c>
      <c r="G15" s="76"/>
      <c r="H15" s="322"/>
    </row>
    <row r="16" spans="1:8">
      <c r="A16" s="256">
        <v>6</v>
      </c>
      <c r="B16" s="104" t="s">
        <v>3895</v>
      </c>
      <c r="C16" s="76"/>
      <c r="D16" s="1639"/>
      <c r="E16" s="328">
        <v>24</v>
      </c>
      <c r="F16" s="97" t="s">
        <v>3896</v>
      </c>
      <c r="G16" s="17"/>
      <c r="H16" s="1638">
        <v>461795</v>
      </c>
    </row>
    <row r="17" spans="1:8">
      <c r="A17" s="256">
        <v>7</v>
      </c>
      <c r="B17" s="104" t="s">
        <v>2312</v>
      </c>
      <c r="C17" s="76"/>
      <c r="D17" s="1639"/>
      <c r="E17" s="377"/>
      <c r="F17" s="104" t="s">
        <v>3894</v>
      </c>
      <c r="G17" s="76"/>
      <c r="H17" s="322"/>
    </row>
    <row r="18" spans="1:8">
      <c r="A18" s="256">
        <v>8</v>
      </c>
      <c r="B18" s="104" t="s">
        <v>3897</v>
      </c>
      <c r="C18" s="76"/>
      <c r="D18" s="1639"/>
      <c r="E18" s="377">
        <v>25</v>
      </c>
      <c r="F18" s="104" t="s">
        <v>3898</v>
      </c>
      <c r="G18" s="76"/>
      <c r="H18" s="1640"/>
    </row>
    <row r="19" spans="1:8">
      <c r="A19" s="255">
        <v>9</v>
      </c>
      <c r="B19" s="97" t="s">
        <v>3899</v>
      </c>
      <c r="C19" s="17"/>
      <c r="D19" s="1632"/>
      <c r="E19" s="328">
        <v>26</v>
      </c>
      <c r="F19" s="328" t="s">
        <v>3900</v>
      </c>
      <c r="G19" s="329"/>
      <c r="H19" s="2053">
        <v>21378</v>
      </c>
    </row>
    <row r="20" spans="1:8">
      <c r="A20" s="256"/>
      <c r="B20" s="104" t="s">
        <v>3901</v>
      </c>
      <c r="C20" s="76"/>
      <c r="D20" s="354">
        <f>SUM(D13:D17)-D18</f>
        <v>0</v>
      </c>
      <c r="E20" s="377"/>
      <c r="F20" s="104" t="s">
        <v>3902</v>
      </c>
      <c r="G20" s="76"/>
      <c r="H20" s="322"/>
    </row>
    <row r="21" spans="1:8">
      <c r="A21" s="256">
        <v>10</v>
      </c>
      <c r="B21" s="104" t="s">
        <v>3903</v>
      </c>
      <c r="C21" s="76"/>
      <c r="D21" s="1639">
        <v>14156921</v>
      </c>
      <c r="E21" s="377">
        <v>27</v>
      </c>
      <c r="F21" s="104" t="s">
        <v>3904</v>
      </c>
      <c r="G21" s="76"/>
      <c r="H21" s="1640">
        <v>515065</v>
      </c>
    </row>
    <row r="22" spans="1:8">
      <c r="A22" s="256">
        <v>11</v>
      </c>
      <c r="B22" s="104"/>
      <c r="C22" s="76"/>
      <c r="D22" s="279"/>
      <c r="E22" s="328">
        <v>28</v>
      </c>
      <c r="F22" s="78" t="s">
        <v>3905</v>
      </c>
      <c r="G22" s="68"/>
      <c r="H22" s="321"/>
    </row>
    <row r="23" spans="1:8">
      <c r="A23" s="256">
        <v>12</v>
      </c>
      <c r="B23" s="104" t="s">
        <v>2086</v>
      </c>
      <c r="C23" s="76"/>
      <c r="D23" s="1639"/>
      <c r="E23" s="377"/>
      <c r="F23" s="363" t="s">
        <v>3906</v>
      </c>
      <c r="G23" s="74"/>
      <c r="H23" s="322">
        <f>SUM(H12:H21)</f>
        <v>14156921</v>
      </c>
    </row>
    <row r="24" spans="1:8">
      <c r="A24" s="256">
        <v>13</v>
      </c>
      <c r="B24" s="104" t="s">
        <v>3907</v>
      </c>
      <c r="C24" s="76"/>
      <c r="D24" s="1639"/>
      <c r="E24" s="408"/>
      <c r="F24" s="1633"/>
      <c r="G24" s="1633"/>
      <c r="H24" s="1634"/>
    </row>
    <row r="25" spans="1:8">
      <c r="A25" s="256">
        <v>14</v>
      </c>
      <c r="B25" s="104" t="s">
        <v>3908</v>
      </c>
      <c r="C25" s="76"/>
      <c r="D25" s="354">
        <f>D23-D24</f>
        <v>0</v>
      </c>
      <c r="E25" s="408"/>
      <c r="F25" s="1633"/>
      <c r="G25" s="1633"/>
      <c r="H25" s="1634"/>
    </row>
    <row r="26" spans="1:8">
      <c r="A26" s="256">
        <v>15</v>
      </c>
      <c r="B26" s="104" t="s">
        <v>3909</v>
      </c>
      <c r="C26" s="76"/>
      <c r="D26" s="279"/>
      <c r="E26" s="1633"/>
      <c r="F26" s="1633"/>
      <c r="G26" s="1633"/>
      <c r="H26" s="1634"/>
    </row>
    <row r="27" spans="1:8">
      <c r="A27" s="256">
        <v>16</v>
      </c>
      <c r="B27" s="104" t="s">
        <v>2086</v>
      </c>
      <c r="C27" s="76"/>
      <c r="D27" s="1639">
        <v>3333765</v>
      </c>
      <c r="E27" s="408"/>
      <c r="F27" s="1633"/>
      <c r="G27" s="1633"/>
      <c r="H27" s="1634"/>
    </row>
    <row r="28" spans="1:8">
      <c r="A28" s="256">
        <v>17</v>
      </c>
      <c r="B28" s="104" t="s">
        <v>3907</v>
      </c>
      <c r="C28" s="76"/>
      <c r="D28" s="1639">
        <v>3333765</v>
      </c>
      <c r="E28" s="408"/>
      <c r="F28" s="1633"/>
      <c r="G28" s="1633"/>
      <c r="H28" s="1634"/>
    </row>
    <row r="29" spans="1:8">
      <c r="A29" s="255">
        <v>18</v>
      </c>
      <c r="B29" s="97" t="s">
        <v>3910</v>
      </c>
      <c r="C29" s="17"/>
      <c r="D29" s="357"/>
      <c r="E29" s="408"/>
      <c r="F29" s="1633"/>
      <c r="G29" s="1633"/>
      <c r="H29" s="1634"/>
    </row>
    <row r="30" spans="1:8">
      <c r="A30" s="256"/>
      <c r="B30" s="104" t="s">
        <v>3911</v>
      </c>
      <c r="C30" s="76"/>
      <c r="D30" s="354">
        <f>D27-D28</f>
        <v>0</v>
      </c>
      <c r="E30" s="408"/>
      <c r="F30" s="1633"/>
      <c r="G30" s="1633"/>
      <c r="H30" s="1634"/>
    </row>
    <row r="31" spans="1:8">
      <c r="A31" s="256">
        <v>19</v>
      </c>
      <c r="B31" s="104" t="s">
        <v>3912</v>
      </c>
      <c r="C31" s="76"/>
      <c r="D31" s="1639"/>
      <c r="E31" s="408"/>
      <c r="F31" s="1633"/>
      <c r="G31" s="1633"/>
      <c r="H31" s="1634"/>
    </row>
    <row r="32" spans="1:8">
      <c r="A32" s="255">
        <v>20</v>
      </c>
      <c r="B32" s="78" t="s">
        <v>3913</v>
      </c>
      <c r="C32" s="68"/>
      <c r="D32" s="357"/>
      <c r="E32" s="408"/>
      <c r="F32" s="1633"/>
      <c r="G32" s="1633"/>
      <c r="H32" s="1634"/>
    </row>
    <row r="33" spans="1:8">
      <c r="A33" s="255"/>
      <c r="B33" s="78" t="s">
        <v>3914</v>
      </c>
      <c r="C33" s="68"/>
      <c r="D33" s="357">
        <f>D20+D21+D25+D30+D31</f>
        <v>14156921</v>
      </c>
      <c r="E33" s="408"/>
      <c r="F33" s="1633"/>
      <c r="G33" s="1633"/>
      <c r="H33" s="1634"/>
    </row>
    <row r="34" spans="1:8" ht="15.75">
      <c r="A34" s="637" t="s">
        <v>3915</v>
      </c>
      <c r="B34" s="248"/>
      <c r="C34" s="248"/>
      <c r="D34" s="248"/>
      <c r="E34" s="248"/>
      <c r="F34" s="248"/>
      <c r="G34" s="248"/>
      <c r="H34" s="249"/>
    </row>
    <row r="35" spans="1:8">
      <c r="A35" s="71"/>
      <c r="B35" s="17"/>
      <c r="C35" s="17"/>
      <c r="D35" s="17"/>
      <c r="E35" s="17"/>
      <c r="F35" s="17"/>
      <c r="G35" s="17"/>
      <c r="H35" s="72"/>
    </row>
    <row r="36" spans="1:8">
      <c r="A36" s="71" t="s">
        <v>3916</v>
      </c>
      <c r="B36" s="17"/>
      <c r="C36" s="17"/>
      <c r="D36" s="17"/>
      <c r="E36" s="17" t="s">
        <v>3917</v>
      </c>
      <c r="F36" s="17"/>
      <c r="G36" s="17"/>
      <c r="H36" s="72"/>
    </row>
    <row r="37" spans="1:8">
      <c r="A37" s="71" t="s">
        <v>3918</v>
      </c>
      <c r="B37" s="17"/>
      <c r="C37" s="17"/>
      <c r="D37" s="17"/>
      <c r="E37" s="17" t="s">
        <v>3919</v>
      </c>
      <c r="F37" s="17"/>
      <c r="G37" s="17"/>
      <c r="H37" s="72"/>
    </row>
    <row r="38" spans="1:8">
      <c r="A38" s="71" t="s">
        <v>3920</v>
      </c>
      <c r="B38" s="17"/>
      <c r="C38" s="17"/>
      <c r="D38" s="17"/>
      <c r="E38" s="17" t="s">
        <v>3921</v>
      </c>
      <c r="F38" s="17"/>
      <c r="G38" s="17"/>
      <c r="H38" s="72"/>
    </row>
    <row r="39" spans="1:8">
      <c r="A39" s="71" t="s">
        <v>3922</v>
      </c>
      <c r="B39" s="17"/>
      <c r="C39" s="17"/>
      <c r="D39" s="17"/>
      <c r="E39" s="17" t="s">
        <v>3923</v>
      </c>
      <c r="F39" s="17"/>
      <c r="G39" s="17"/>
      <c r="H39" s="72"/>
    </row>
    <row r="40" spans="1:8">
      <c r="A40" s="71" t="s">
        <v>3924</v>
      </c>
      <c r="B40" s="17"/>
      <c r="C40" s="17"/>
      <c r="D40" s="17"/>
      <c r="E40" s="17" t="s">
        <v>3925</v>
      </c>
      <c r="F40" s="17"/>
      <c r="G40" s="17"/>
      <c r="H40" s="72"/>
    </row>
    <row r="41" spans="1:8">
      <c r="A41" s="71" t="s">
        <v>2751</v>
      </c>
      <c r="B41" s="17"/>
      <c r="C41" s="17"/>
      <c r="D41" s="17"/>
      <c r="E41" s="17" t="s">
        <v>2752</v>
      </c>
      <c r="F41" s="17"/>
      <c r="G41" s="17"/>
      <c r="H41" s="72"/>
    </row>
    <row r="42" spans="1:8">
      <c r="A42" s="71" t="s">
        <v>2753</v>
      </c>
      <c r="B42" s="17"/>
      <c r="C42" s="17"/>
      <c r="D42" s="17"/>
      <c r="E42" s="17" t="s">
        <v>2754</v>
      </c>
      <c r="F42" s="17"/>
      <c r="G42" s="17"/>
      <c r="H42" s="72"/>
    </row>
    <row r="43" spans="1:8">
      <c r="A43" s="71" t="s">
        <v>2755</v>
      </c>
      <c r="B43" s="17"/>
      <c r="C43" s="17"/>
      <c r="D43" s="17"/>
      <c r="E43" s="17" t="s">
        <v>2756</v>
      </c>
      <c r="F43" s="17"/>
      <c r="G43" s="17"/>
      <c r="H43" s="72"/>
    </row>
    <row r="44" spans="1:8">
      <c r="A44" s="71"/>
      <c r="B44" s="17"/>
      <c r="C44" s="17"/>
      <c r="D44" s="17"/>
      <c r="E44" s="17"/>
      <c r="F44" s="17"/>
      <c r="G44" s="17"/>
      <c r="H44" s="72"/>
    </row>
    <row r="45" spans="1:8">
      <c r="A45" s="297" t="s">
        <v>2757</v>
      </c>
      <c r="B45" s="298"/>
      <c r="C45" s="298"/>
      <c r="D45" s="298"/>
      <c r="E45" s="298"/>
      <c r="F45" s="298"/>
      <c r="G45" s="298"/>
      <c r="H45" s="299"/>
    </row>
    <row r="46" spans="1:8">
      <c r="A46" s="71"/>
      <c r="B46" s="97"/>
      <c r="C46" s="97"/>
      <c r="D46" s="78" t="s">
        <v>2758</v>
      </c>
      <c r="E46" s="68"/>
      <c r="F46" s="363" t="s">
        <v>2759</v>
      </c>
      <c r="G46" s="74"/>
      <c r="H46" s="501"/>
    </row>
    <row r="47" spans="1:8">
      <c r="A47" s="1671" t="s">
        <v>1843</v>
      </c>
      <c r="B47" s="328" t="s">
        <v>2760</v>
      </c>
      <c r="C47" s="2734" t="s">
        <v>2761</v>
      </c>
      <c r="D47" s="78" t="s">
        <v>3555</v>
      </c>
      <c r="E47" s="68"/>
      <c r="F47" s="328" t="s">
        <v>2762</v>
      </c>
      <c r="G47" s="328" t="s">
        <v>2763</v>
      </c>
      <c r="H47" s="254" t="s">
        <v>2764</v>
      </c>
    </row>
    <row r="48" spans="1:8">
      <c r="A48" s="1671" t="s">
        <v>1846</v>
      </c>
      <c r="B48" s="97"/>
      <c r="C48" s="2734"/>
      <c r="D48" s="78" t="s">
        <v>2765</v>
      </c>
      <c r="E48" s="68"/>
      <c r="F48" s="328" t="s">
        <v>2766</v>
      </c>
      <c r="G48" s="328"/>
      <c r="H48" s="254"/>
    </row>
    <row r="49" spans="1:8">
      <c r="A49" s="1675"/>
      <c r="B49" s="377" t="s">
        <v>3230</v>
      </c>
      <c r="C49" s="377" t="s">
        <v>3231</v>
      </c>
      <c r="D49" s="363" t="s">
        <v>3232</v>
      </c>
      <c r="E49" s="74"/>
      <c r="F49" s="377" t="s">
        <v>3233</v>
      </c>
      <c r="G49" s="377" t="s">
        <v>2512</v>
      </c>
      <c r="H49" s="257" t="s">
        <v>2513</v>
      </c>
    </row>
    <row r="50" spans="1:8">
      <c r="A50" s="1671">
        <v>29</v>
      </c>
      <c r="B50" s="104" t="s">
        <v>2767</v>
      </c>
      <c r="C50" s="1639">
        <v>1396391</v>
      </c>
      <c r="D50" s="1639">
        <v>57685</v>
      </c>
      <c r="E50" s="519"/>
      <c r="F50" s="1639">
        <v>5963</v>
      </c>
      <c r="G50" s="1641">
        <v>7</v>
      </c>
      <c r="H50" s="1642">
        <v>18</v>
      </c>
    </row>
    <row r="51" spans="1:8">
      <c r="A51" s="1671">
        <v>30</v>
      </c>
      <c r="B51" s="104" t="s">
        <v>2768</v>
      </c>
      <c r="C51" s="1639">
        <v>1291179</v>
      </c>
      <c r="D51" s="1639">
        <v>33931</v>
      </c>
      <c r="E51" s="519"/>
      <c r="F51" s="1639">
        <v>5634</v>
      </c>
      <c r="G51" s="1641">
        <v>27</v>
      </c>
      <c r="H51" s="1642">
        <v>19</v>
      </c>
    </row>
    <row r="52" spans="1:8">
      <c r="A52" s="1671">
        <v>31</v>
      </c>
      <c r="B52" s="104" t="s">
        <v>2769</v>
      </c>
      <c r="C52" s="1639">
        <v>1260332</v>
      </c>
      <c r="D52" s="1639">
        <v>30691</v>
      </c>
      <c r="E52" s="519"/>
      <c r="F52" s="1639">
        <v>5518</v>
      </c>
      <c r="G52" s="1641">
        <v>3</v>
      </c>
      <c r="H52" s="1642">
        <v>20</v>
      </c>
    </row>
    <row r="53" spans="1:8">
      <c r="A53" s="1671">
        <v>32</v>
      </c>
      <c r="B53" s="104" t="s">
        <v>2770</v>
      </c>
      <c r="C53" s="1639">
        <v>964490</v>
      </c>
      <c r="D53" s="1639">
        <v>45482</v>
      </c>
      <c r="E53" s="519"/>
      <c r="F53" s="1639">
        <v>4726</v>
      </c>
      <c r="G53" s="1641">
        <v>15</v>
      </c>
      <c r="H53" s="1642">
        <v>21</v>
      </c>
    </row>
    <row r="54" spans="1:8">
      <c r="A54" s="1671">
        <v>33</v>
      </c>
      <c r="B54" s="104" t="s">
        <v>2771</v>
      </c>
      <c r="C54" s="1639">
        <v>1020950</v>
      </c>
      <c r="D54" s="1639">
        <v>55365</v>
      </c>
      <c r="E54" s="519"/>
      <c r="F54" s="1639">
        <v>5023</v>
      </c>
      <c r="G54" s="1641">
        <v>27</v>
      </c>
      <c r="H54" s="1642">
        <v>16</v>
      </c>
    </row>
    <row r="55" spans="1:8">
      <c r="A55" s="1671">
        <v>34</v>
      </c>
      <c r="B55" s="104" t="s">
        <v>2772</v>
      </c>
      <c r="C55" s="1639">
        <v>1159369</v>
      </c>
      <c r="D55" s="1639">
        <v>48741</v>
      </c>
      <c r="E55" s="519"/>
      <c r="F55" s="1639">
        <v>6081</v>
      </c>
      <c r="G55" s="1641">
        <v>30</v>
      </c>
      <c r="H55" s="1642">
        <v>17</v>
      </c>
    </row>
    <row r="56" spans="1:8">
      <c r="A56" s="1671">
        <v>35</v>
      </c>
      <c r="B56" s="104" t="s">
        <v>2773</v>
      </c>
      <c r="C56" s="1639">
        <v>1306495</v>
      </c>
      <c r="D56" s="1639">
        <v>35596</v>
      </c>
      <c r="E56" s="519"/>
      <c r="F56" s="1639">
        <v>6392</v>
      </c>
      <c r="G56" s="1641">
        <v>1</v>
      </c>
      <c r="H56" s="1642">
        <v>16</v>
      </c>
    </row>
    <row r="57" spans="1:8">
      <c r="A57" s="1671">
        <v>36</v>
      </c>
      <c r="B57" s="104" t="s">
        <v>2774</v>
      </c>
      <c r="C57" s="1639">
        <v>1224888</v>
      </c>
      <c r="D57" s="1639">
        <v>37032</v>
      </c>
      <c r="E57" s="519"/>
      <c r="F57" s="1639">
        <v>5807</v>
      </c>
      <c r="G57" s="1641">
        <v>26</v>
      </c>
      <c r="H57" s="1642">
        <v>17</v>
      </c>
    </row>
    <row r="58" spans="1:8">
      <c r="A58" s="1671">
        <v>37</v>
      </c>
      <c r="B58" s="104" t="s">
        <v>1263</v>
      </c>
      <c r="C58" s="1639">
        <v>1095549</v>
      </c>
      <c r="D58" s="1639">
        <v>32806</v>
      </c>
      <c r="E58" s="519"/>
      <c r="F58" s="1639">
        <v>6127</v>
      </c>
      <c r="G58" s="1641">
        <v>5</v>
      </c>
      <c r="H58" s="1642">
        <v>17</v>
      </c>
    </row>
    <row r="59" spans="1:8">
      <c r="A59" s="1671">
        <v>38</v>
      </c>
      <c r="B59" s="104" t="s">
        <v>1264</v>
      </c>
      <c r="C59" s="1639">
        <v>1037214</v>
      </c>
      <c r="D59" s="1639">
        <v>33355</v>
      </c>
      <c r="E59" s="519"/>
      <c r="F59" s="1639">
        <v>4757</v>
      </c>
      <c r="G59" s="1641">
        <v>14</v>
      </c>
      <c r="H59" s="1642">
        <v>20</v>
      </c>
    </row>
    <row r="60" spans="1:8">
      <c r="A60" s="1671">
        <v>39</v>
      </c>
      <c r="B60" s="104" t="s">
        <v>1265</v>
      </c>
      <c r="C60" s="1639">
        <v>1153637</v>
      </c>
      <c r="D60" s="1639">
        <v>34517</v>
      </c>
      <c r="E60" s="519"/>
      <c r="F60" s="1639">
        <v>5366</v>
      </c>
      <c r="G60" s="1641">
        <v>18</v>
      </c>
      <c r="H60" s="1642">
        <v>18</v>
      </c>
    </row>
    <row r="61" spans="1:8">
      <c r="A61" s="1671">
        <v>40</v>
      </c>
      <c r="B61" s="104" t="s">
        <v>1266</v>
      </c>
      <c r="C61" s="1639">
        <v>1246427</v>
      </c>
      <c r="D61" s="1639">
        <v>40347</v>
      </c>
      <c r="E61" s="519"/>
      <c r="F61" s="1639">
        <v>5453</v>
      </c>
      <c r="G61" s="1641">
        <v>9</v>
      </c>
      <c r="H61" s="1642">
        <v>18</v>
      </c>
    </row>
    <row r="62" spans="1:8" ht="15.75" thickBot="1">
      <c r="A62" s="1860">
        <v>41</v>
      </c>
      <c r="B62" s="1635" t="s">
        <v>205</v>
      </c>
      <c r="C62" s="1318">
        <f>SUM(C50:C61)</f>
        <v>14156921</v>
      </c>
      <c r="D62" s="1318">
        <f>SUM(D50:D61)</f>
        <v>485548</v>
      </c>
      <c r="E62" s="528"/>
      <c r="F62" s="1636"/>
      <c r="G62" s="326"/>
      <c r="H62" s="1637"/>
    </row>
    <row r="63" spans="1:8" ht="15.75">
      <c r="A63" s="113" t="s">
        <v>1267</v>
      </c>
      <c r="B63" s="17"/>
      <c r="C63" s="17"/>
      <c r="D63" s="17"/>
      <c r="E63" s="68"/>
      <c r="F63" s="68"/>
    </row>
    <row r="64" spans="1:8">
      <c r="A64" s="68" t="s">
        <v>1268</v>
      </c>
      <c r="B64" s="68"/>
      <c r="C64" s="68"/>
      <c r="D64" s="68"/>
      <c r="E64" s="68"/>
      <c r="F64" s="68"/>
      <c r="G64" s="68"/>
      <c r="H64" s="68"/>
    </row>
  </sheetData>
  <mergeCells count="1">
    <mergeCell ref="C47:C48"/>
  </mergeCells>
  <printOptions horizontalCentered="1" verticalCentered="1"/>
  <pageMargins left="0.5" right="0.5" top="0.5" bottom="0.5" header="0" footer="0"/>
  <pageSetup scale="72"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R131"/>
  <sheetViews>
    <sheetView defaultGridColor="0" view="pageBreakPreview" topLeftCell="A46" colorId="22" zoomScale="60" zoomScaleNormal="55" workbookViewId="0">
      <selection activeCell="C41" sqref="C41"/>
    </sheetView>
  </sheetViews>
  <sheetFormatPr defaultColWidth="9.6640625" defaultRowHeight="15"/>
  <cols>
    <col min="1" max="1" width="4.6640625" customWidth="1"/>
    <col min="2" max="2" width="44.109375" customWidth="1"/>
    <col min="3" max="3" width="12.88671875" customWidth="1"/>
    <col min="4" max="8" width="10.6640625" customWidth="1"/>
    <col min="9" max="17" width="11.6640625" customWidth="1"/>
    <col min="18" max="18" width="4.6640625" customWidth="1"/>
  </cols>
  <sheetData>
    <row r="1" spans="1:18">
      <c r="A1" s="29" t="s">
        <v>5587</v>
      </c>
      <c r="B1" s="980"/>
      <c r="C1" s="1083" t="s">
        <v>1433</v>
      </c>
      <c r="D1" s="1086"/>
      <c r="E1" s="2739" t="s">
        <v>1917</v>
      </c>
      <c r="F1" s="2744"/>
      <c r="G1" s="1087" t="s">
        <v>1918</v>
      </c>
      <c r="H1" s="1070"/>
      <c r="I1" s="29" t="s">
        <v>5587</v>
      </c>
      <c r="J1" s="980"/>
      <c r="K1" s="980"/>
      <c r="L1" s="1083" t="s">
        <v>1433</v>
      </c>
      <c r="M1" s="980"/>
      <c r="N1" s="2739" t="s">
        <v>1917</v>
      </c>
      <c r="O1" s="2744"/>
      <c r="P1" s="2739" t="s">
        <v>1918</v>
      </c>
      <c r="Q1" s="2740"/>
      <c r="R1" s="1070"/>
    </row>
    <row r="2" spans="1:18">
      <c r="A2" s="71" t="str">
        <f>'Data Sheet'!$C$25</f>
        <v xml:space="preserve"> Niagara Mohawk Power Corporation </v>
      </c>
      <c r="B2" s="977"/>
      <c r="C2" s="97" t="s">
        <v>5784</v>
      </c>
      <c r="D2" s="977"/>
      <c r="E2" s="2737" t="s">
        <v>1919</v>
      </c>
      <c r="F2" s="2743"/>
      <c r="G2" s="1088"/>
      <c r="H2" s="1034"/>
      <c r="I2" s="71" t="str">
        <f>'Data Sheet'!$C$25</f>
        <v xml:space="preserve"> Niagara Mohawk Power Corporation </v>
      </c>
      <c r="J2" s="977"/>
      <c r="K2" s="977"/>
      <c r="L2" s="97" t="s">
        <v>5784</v>
      </c>
      <c r="M2" s="977"/>
      <c r="N2" s="2737" t="s">
        <v>1919</v>
      </c>
      <c r="O2" s="2743"/>
      <c r="P2" s="2737"/>
      <c r="Q2" s="2738"/>
      <c r="R2" s="1034"/>
    </row>
    <row r="3" spans="1:18" ht="15" customHeight="1" thickBot="1">
      <c r="A3" s="1057"/>
      <c r="B3" s="1023"/>
      <c r="C3" s="104" t="s">
        <v>5672</v>
      </c>
      <c r="D3" s="1023"/>
      <c r="E3" s="2741" t="str">
        <f>'Data Sheet'!$C$40</f>
        <v>June 1, 2015</v>
      </c>
      <c r="F3" s="2742"/>
      <c r="G3" s="1102" t="str">
        <f>'Data Sheet'!$C$38</f>
        <v>December 31, 2014</v>
      </c>
      <c r="H3" s="1101"/>
      <c r="I3" s="1057"/>
      <c r="J3" s="1023"/>
      <c r="K3" s="1023"/>
      <c r="L3" s="104" t="s">
        <v>5672</v>
      </c>
      <c r="M3" s="1023"/>
      <c r="N3" s="2741" t="str">
        <f>'Data Sheet'!$C$40</f>
        <v>June 1, 2015</v>
      </c>
      <c r="O3" s="2742"/>
      <c r="P3" s="2735" t="str">
        <f>'Data Sheet'!$C$38</f>
        <v>December 31, 2014</v>
      </c>
      <c r="Q3" s="2736"/>
      <c r="R3" s="1101"/>
    </row>
    <row r="4" spans="1:18" ht="15" customHeight="1" thickBot="1">
      <c r="A4" s="668" t="s">
        <v>1269</v>
      </c>
      <c r="B4" s="669"/>
      <c r="C4" s="669"/>
      <c r="D4" s="1090"/>
      <c r="E4" s="1090"/>
      <c r="F4" s="1090"/>
      <c r="G4" s="1092"/>
      <c r="H4" s="1101"/>
      <c r="I4" s="668" t="s">
        <v>1270</v>
      </c>
      <c r="J4" s="669"/>
      <c r="K4" s="669"/>
      <c r="L4" s="1090"/>
      <c r="M4" s="1090"/>
      <c r="N4" s="1090"/>
      <c r="O4" s="1090"/>
      <c r="P4" s="1090"/>
      <c r="Q4" s="1092"/>
      <c r="R4" s="1058"/>
    </row>
    <row r="5" spans="1:18" ht="15.75">
      <c r="A5" s="67"/>
      <c r="B5" s="70"/>
      <c r="C5" s="70"/>
      <c r="D5" s="978"/>
      <c r="E5" s="978"/>
      <c r="F5" s="978"/>
      <c r="G5" s="1095"/>
      <c r="H5" s="1034"/>
      <c r="I5" s="67"/>
      <c r="J5" s="70"/>
      <c r="K5" s="70"/>
      <c r="L5" s="978"/>
      <c r="M5" s="978"/>
      <c r="N5" s="978"/>
      <c r="O5" s="978"/>
      <c r="P5" s="978"/>
      <c r="Q5" s="1095"/>
      <c r="R5" s="1034"/>
    </row>
    <row r="6" spans="1:18">
      <c r="A6" s="1033" t="s">
        <v>1271</v>
      </c>
      <c r="B6" s="977"/>
      <c r="C6" s="977"/>
      <c r="D6" s="977" t="s">
        <v>1272</v>
      </c>
      <c r="E6" s="977"/>
      <c r="F6" s="977"/>
      <c r="G6" s="977"/>
      <c r="H6" s="1034"/>
      <c r="I6" s="22" t="s">
        <v>1273</v>
      </c>
      <c r="J6" s="19"/>
      <c r="K6" s="19"/>
      <c r="L6" s="19"/>
      <c r="M6" s="19"/>
      <c r="N6" s="19" t="s">
        <v>1274</v>
      </c>
      <c r="O6" s="19"/>
      <c r="P6" s="19"/>
      <c r="Q6" s="19"/>
      <c r="R6" s="23"/>
    </row>
    <row r="7" spans="1:18">
      <c r="A7" s="1033" t="s">
        <v>1275</v>
      </c>
      <c r="B7" s="977"/>
      <c r="C7" s="977"/>
      <c r="D7" s="977" t="s">
        <v>1276</v>
      </c>
      <c r="E7" s="977"/>
      <c r="F7" s="977"/>
      <c r="G7" s="977"/>
      <c r="H7" s="1034"/>
      <c r="I7" s="22" t="s">
        <v>1277</v>
      </c>
      <c r="J7" s="19"/>
      <c r="K7" s="19"/>
      <c r="L7" s="19"/>
      <c r="M7" s="19"/>
      <c r="N7" s="19" t="s">
        <v>1278</v>
      </c>
      <c r="O7" s="19"/>
      <c r="P7" s="19"/>
      <c r="Q7" s="19"/>
      <c r="R7" s="23"/>
    </row>
    <row r="8" spans="1:18">
      <c r="A8" s="1033" t="s">
        <v>518</v>
      </c>
      <c r="B8" s="977"/>
      <c r="C8" s="977"/>
      <c r="D8" s="977" t="s">
        <v>519</v>
      </c>
      <c r="E8" s="977"/>
      <c r="F8" s="977"/>
      <c r="G8" s="977"/>
      <c r="H8" s="1034"/>
      <c r="I8" s="22" t="s">
        <v>520</v>
      </c>
      <c r="J8" s="19"/>
      <c r="K8" s="19"/>
      <c r="L8" s="19"/>
      <c r="M8" s="19"/>
      <c r="N8" s="19" t="s">
        <v>1305</v>
      </c>
      <c r="O8" s="19"/>
      <c r="P8" s="19"/>
      <c r="Q8" s="19"/>
      <c r="R8" s="23"/>
    </row>
    <row r="9" spans="1:18">
      <c r="A9" s="1033" t="s">
        <v>1306</v>
      </c>
      <c r="B9" s="977"/>
      <c r="C9" s="977"/>
      <c r="D9" s="977" t="s">
        <v>1307</v>
      </c>
      <c r="E9" s="977"/>
      <c r="F9" s="977"/>
      <c r="G9" s="977"/>
      <c r="H9" s="1034"/>
      <c r="I9" s="22" t="s">
        <v>1308</v>
      </c>
      <c r="J9" s="19"/>
      <c r="K9" s="19"/>
      <c r="L9" s="19"/>
      <c r="M9" s="19"/>
      <c r="N9" s="19" t="s">
        <v>1309</v>
      </c>
      <c r="O9" s="19"/>
      <c r="P9" s="19"/>
      <c r="Q9" s="19"/>
      <c r="R9" s="23"/>
    </row>
    <row r="10" spans="1:18">
      <c r="A10" s="1033" t="s">
        <v>1310</v>
      </c>
      <c r="B10" s="977"/>
      <c r="C10" s="977"/>
      <c r="D10" s="977" t="s">
        <v>1311</v>
      </c>
      <c r="E10" s="977"/>
      <c r="F10" s="977"/>
      <c r="G10" s="977"/>
      <c r="H10" s="1034"/>
      <c r="I10" s="22" t="s">
        <v>1312</v>
      </c>
      <c r="J10" s="19"/>
      <c r="K10" s="19"/>
      <c r="L10" s="19"/>
      <c r="M10" s="19"/>
      <c r="N10" s="19" t="s">
        <v>1313</v>
      </c>
      <c r="O10" s="19"/>
      <c r="P10" s="19"/>
      <c r="Q10" s="19"/>
      <c r="R10" s="23"/>
    </row>
    <row r="11" spans="1:18">
      <c r="A11" s="1033" t="s">
        <v>1314</v>
      </c>
      <c r="B11" s="977"/>
      <c r="C11" s="977"/>
      <c r="D11" s="977" t="s">
        <v>1315</v>
      </c>
      <c r="E11" s="977"/>
      <c r="F11" s="977"/>
      <c r="G11" s="977"/>
      <c r="H11" s="1034"/>
      <c r="I11" s="22" t="s">
        <v>1316</v>
      </c>
      <c r="J11" s="19"/>
      <c r="K11" s="19"/>
      <c r="L11" s="19"/>
      <c r="M11" s="19"/>
      <c r="N11" s="19" t="s">
        <v>1317</v>
      </c>
      <c r="O11" s="19"/>
      <c r="P11" s="19"/>
      <c r="Q11" s="19"/>
      <c r="R11" s="23"/>
    </row>
    <row r="12" spans="1:18">
      <c r="A12" s="1033" t="s">
        <v>1318</v>
      </c>
      <c r="B12" s="977"/>
      <c r="C12" s="977"/>
      <c r="D12" s="977" t="s">
        <v>1319</v>
      </c>
      <c r="E12" s="977"/>
      <c r="F12" s="977"/>
      <c r="G12" s="977"/>
      <c r="H12" s="1034"/>
      <c r="I12" s="22" t="s">
        <v>1320</v>
      </c>
      <c r="J12" s="19"/>
      <c r="K12" s="19"/>
      <c r="L12" s="19"/>
      <c r="M12" s="19"/>
      <c r="N12" s="19" t="s">
        <v>1321</v>
      </c>
      <c r="O12" s="19"/>
      <c r="P12" s="19"/>
      <c r="Q12" s="19"/>
      <c r="R12" s="23"/>
    </row>
    <row r="13" spans="1:18">
      <c r="A13" s="1033" t="s">
        <v>1322</v>
      </c>
      <c r="B13" s="977"/>
      <c r="C13" s="977"/>
      <c r="D13" s="977" t="s">
        <v>1323</v>
      </c>
      <c r="E13" s="977"/>
      <c r="F13" s="977"/>
      <c r="G13" s="977"/>
      <c r="H13" s="1034"/>
      <c r="I13" s="22" t="s">
        <v>1324</v>
      </c>
      <c r="J13" s="19"/>
      <c r="K13" s="19"/>
      <c r="L13" s="19"/>
      <c r="M13" s="19"/>
      <c r="N13" s="19" t="s">
        <v>1325</v>
      </c>
      <c r="O13" s="19"/>
      <c r="P13" s="19"/>
      <c r="Q13" s="19"/>
      <c r="R13" s="23"/>
    </row>
    <row r="14" spans="1:18">
      <c r="A14" s="1033" t="s">
        <v>1326</v>
      </c>
      <c r="B14" s="977"/>
      <c r="C14" s="977"/>
      <c r="D14" s="977" t="s">
        <v>1327</v>
      </c>
      <c r="E14" s="977"/>
      <c r="F14" s="977"/>
      <c r="G14" s="977"/>
      <c r="H14" s="1034"/>
      <c r="I14" s="22" t="s">
        <v>1328</v>
      </c>
      <c r="J14" s="19"/>
      <c r="K14" s="19"/>
      <c r="L14" s="19"/>
      <c r="M14" s="19"/>
      <c r="N14" s="19" t="s">
        <v>1329</v>
      </c>
      <c r="O14" s="19"/>
      <c r="P14" s="19"/>
      <c r="Q14" s="19"/>
      <c r="R14" s="23"/>
    </row>
    <row r="15" spans="1:18" ht="15.75" thickBot="1">
      <c r="A15" s="1033"/>
      <c r="B15" s="977"/>
      <c r="C15" s="977"/>
      <c r="D15" s="977"/>
      <c r="E15" s="977"/>
      <c r="F15" s="977"/>
      <c r="G15" s="977"/>
      <c r="H15" s="1034"/>
      <c r="I15" s="1033"/>
      <c r="J15" s="977"/>
      <c r="K15" s="977"/>
      <c r="L15" s="977"/>
      <c r="M15" s="977"/>
      <c r="N15" s="977"/>
      <c r="O15" s="977"/>
      <c r="P15" s="977"/>
      <c r="Q15" s="977"/>
      <c r="R15" s="1034"/>
    </row>
    <row r="16" spans="1:18">
      <c r="A16" s="1096"/>
      <c r="B16" s="1070"/>
      <c r="C16" s="1132" t="s">
        <v>1330</v>
      </c>
      <c r="D16" s="1115"/>
      <c r="E16" s="1094"/>
      <c r="F16" s="1132" t="s">
        <v>1330</v>
      </c>
      <c r="G16" s="1115"/>
      <c r="H16" s="1094"/>
      <c r="I16" s="1133" t="s">
        <v>1330</v>
      </c>
      <c r="J16" s="1115"/>
      <c r="K16" s="1094"/>
      <c r="L16" s="1132" t="s">
        <v>1330</v>
      </c>
      <c r="M16" s="1115"/>
      <c r="N16" s="1094"/>
      <c r="O16" s="1132" t="s">
        <v>1330</v>
      </c>
      <c r="P16" s="1115"/>
      <c r="Q16" s="1094"/>
      <c r="R16" s="1134"/>
    </row>
    <row r="17" spans="1:18">
      <c r="A17" s="1097" t="s">
        <v>1843</v>
      </c>
      <c r="B17" s="1032" t="s">
        <v>1898</v>
      </c>
      <c r="C17" s="977"/>
      <c r="D17" s="977"/>
      <c r="E17" s="1034"/>
      <c r="F17" s="977"/>
      <c r="G17" s="977"/>
      <c r="H17" s="1034"/>
      <c r="I17" s="1088"/>
      <c r="J17" s="977"/>
      <c r="K17" s="1034"/>
      <c r="L17" s="977"/>
      <c r="M17" s="977"/>
      <c r="N17" s="1034"/>
      <c r="O17" s="977"/>
      <c r="P17" s="977"/>
      <c r="Q17" s="977"/>
      <c r="R17" s="1097" t="s">
        <v>1843</v>
      </c>
    </row>
    <row r="18" spans="1:18" ht="15.75" thickBot="1">
      <c r="A18" s="1099" t="s">
        <v>1846</v>
      </c>
      <c r="B18" s="1101" t="s">
        <v>3230</v>
      </c>
      <c r="C18" s="1023"/>
      <c r="D18" s="1090" t="s">
        <v>3231</v>
      </c>
      <c r="E18" s="1058"/>
      <c r="F18" s="1023"/>
      <c r="G18" s="1090" t="s">
        <v>3232</v>
      </c>
      <c r="H18" s="1058"/>
      <c r="I18" s="1135"/>
      <c r="J18" s="1090" t="s">
        <v>3233</v>
      </c>
      <c r="K18" s="1058"/>
      <c r="L18" s="1090"/>
      <c r="M18" s="1090" t="s">
        <v>2512</v>
      </c>
      <c r="N18" s="1058"/>
      <c r="O18" s="1023"/>
      <c r="P18" s="1067" t="s">
        <v>2513</v>
      </c>
      <c r="Q18" s="1090"/>
      <c r="R18" s="1099" t="s">
        <v>1846</v>
      </c>
    </row>
    <row r="19" spans="1:18">
      <c r="A19" s="1097">
        <v>1</v>
      </c>
      <c r="B19" s="1034" t="s">
        <v>1331</v>
      </c>
      <c r="C19" s="977"/>
      <c r="D19" s="977"/>
      <c r="E19" s="1032"/>
      <c r="F19" s="978"/>
      <c r="G19" s="978"/>
      <c r="H19" s="1034"/>
      <c r="I19" s="1033"/>
      <c r="J19" s="977"/>
      <c r="K19" s="1034"/>
      <c r="L19" s="977"/>
      <c r="M19" s="978"/>
      <c r="N19" s="1032"/>
      <c r="O19" s="978"/>
      <c r="P19" s="978"/>
      <c r="Q19" s="978"/>
      <c r="R19" s="1097">
        <v>1</v>
      </c>
    </row>
    <row r="20" spans="1:18">
      <c r="A20" s="1116"/>
      <c r="B20" s="1049" t="s">
        <v>1332</v>
      </c>
      <c r="C20" s="989"/>
      <c r="D20" s="989"/>
      <c r="E20" s="1077"/>
      <c r="F20" s="1117"/>
      <c r="G20" s="1117"/>
      <c r="H20" s="1049"/>
      <c r="I20" s="988"/>
      <c r="J20" s="989"/>
      <c r="K20" s="1049"/>
      <c r="L20" s="989"/>
      <c r="M20" s="1117"/>
      <c r="N20" s="1077"/>
      <c r="O20" s="1117"/>
      <c r="P20" s="1117"/>
      <c r="Q20" s="1117"/>
      <c r="R20" s="1116"/>
    </row>
    <row r="21" spans="1:18">
      <c r="A21" s="1097">
        <v>2</v>
      </c>
      <c r="B21" s="1034" t="s">
        <v>1333</v>
      </c>
      <c r="C21" s="977"/>
      <c r="D21" s="977"/>
      <c r="E21" s="987"/>
      <c r="F21" s="1018"/>
      <c r="G21" s="1018"/>
      <c r="H21" s="987"/>
      <c r="I21" s="1033"/>
      <c r="J21" s="977"/>
      <c r="K21" s="1034"/>
      <c r="L21" s="977"/>
      <c r="M21" s="1018"/>
      <c r="N21" s="987"/>
      <c r="O21" s="1018"/>
      <c r="P21" s="1018"/>
      <c r="Q21" s="1018"/>
      <c r="R21" s="1097">
        <v>2</v>
      </c>
    </row>
    <row r="22" spans="1:18">
      <c r="A22" s="1116"/>
      <c r="B22" s="1049" t="s">
        <v>1334</v>
      </c>
      <c r="C22" s="989"/>
      <c r="D22" s="989"/>
      <c r="E22" s="1077"/>
      <c r="F22" s="1117"/>
      <c r="G22" s="1117"/>
      <c r="H22" s="1077"/>
      <c r="I22" s="988"/>
      <c r="J22" s="989"/>
      <c r="K22" s="1049"/>
      <c r="L22" s="989"/>
      <c r="M22" s="1117"/>
      <c r="N22" s="1077"/>
      <c r="O22" s="1117"/>
      <c r="P22" s="1117"/>
      <c r="Q22" s="1117"/>
      <c r="R22" s="1116"/>
    </row>
    <row r="23" spans="1:18">
      <c r="A23" s="1116">
        <v>3</v>
      </c>
      <c r="B23" s="1049" t="s">
        <v>1335</v>
      </c>
      <c r="C23" s="1137"/>
      <c r="D23" s="1137"/>
      <c r="E23" s="1138"/>
      <c r="F23" s="1139"/>
      <c r="G23" s="1139"/>
      <c r="H23" s="1140"/>
      <c r="I23" s="1141"/>
      <c r="J23" s="1137"/>
      <c r="K23" s="1140"/>
      <c r="L23" s="1137"/>
      <c r="M23" s="1139"/>
      <c r="N23" s="1138"/>
      <c r="O23" s="1139"/>
      <c r="P23" s="1139"/>
      <c r="Q23" s="1139"/>
      <c r="R23" s="1116">
        <v>3</v>
      </c>
    </row>
    <row r="24" spans="1:18">
      <c r="A24" s="1116">
        <v>4</v>
      </c>
      <c r="B24" s="1049" t="s">
        <v>1336</v>
      </c>
      <c r="C24" s="1137"/>
      <c r="D24" s="1137"/>
      <c r="E24" s="1140"/>
      <c r="F24" s="1137"/>
      <c r="G24" s="1137"/>
      <c r="H24" s="1140"/>
      <c r="I24" s="1143"/>
      <c r="J24" s="1137"/>
      <c r="K24" s="1140"/>
      <c r="L24" s="1137"/>
      <c r="M24" s="1137"/>
      <c r="N24" s="1140"/>
      <c r="O24" s="1137"/>
      <c r="P24" s="1137"/>
      <c r="Q24" s="1137"/>
      <c r="R24" s="1116">
        <v>4</v>
      </c>
    </row>
    <row r="25" spans="1:18">
      <c r="A25" s="1097">
        <v>5</v>
      </c>
      <c r="B25" s="1034" t="s">
        <v>1337</v>
      </c>
      <c r="C25" s="1144"/>
      <c r="D25" s="1144"/>
      <c r="E25" s="1145"/>
      <c r="F25" s="1144"/>
      <c r="G25" s="1144"/>
      <c r="H25" s="1145"/>
      <c r="I25" s="1146"/>
      <c r="J25" s="1144"/>
      <c r="K25" s="1145"/>
      <c r="L25" s="1144"/>
      <c r="M25" s="1144"/>
      <c r="N25" s="1145"/>
      <c r="O25" s="1144"/>
      <c r="P25" s="1144"/>
      <c r="Q25" s="1144"/>
      <c r="R25" s="1097">
        <v>5</v>
      </c>
    </row>
    <row r="26" spans="1:18">
      <c r="A26" s="1116"/>
      <c r="B26" s="1049" t="s">
        <v>1338</v>
      </c>
      <c r="C26" s="1137"/>
      <c r="D26" s="1137"/>
      <c r="E26" s="1140"/>
      <c r="F26" s="1137"/>
      <c r="G26" s="1137"/>
      <c r="H26" s="1140"/>
      <c r="I26" s="1143"/>
      <c r="J26" s="1137"/>
      <c r="K26" s="1140"/>
      <c r="L26" s="1137"/>
      <c r="M26" s="1137"/>
      <c r="N26" s="1140"/>
      <c r="O26" s="1137"/>
      <c r="P26" s="1137"/>
      <c r="Q26" s="1137"/>
      <c r="R26" s="1116"/>
    </row>
    <row r="27" spans="1:18">
      <c r="A27" s="1116">
        <v>6</v>
      </c>
      <c r="B27" s="1049" t="s">
        <v>1339</v>
      </c>
      <c r="C27" s="1137"/>
      <c r="D27" s="1137"/>
      <c r="E27" s="1140"/>
      <c r="F27" s="1137"/>
      <c r="G27" s="1137"/>
      <c r="H27" s="1140"/>
      <c r="I27" s="1143"/>
      <c r="J27" s="1137"/>
      <c r="K27" s="1140"/>
      <c r="L27" s="1137"/>
      <c r="M27" s="1137"/>
      <c r="N27" s="1140"/>
      <c r="O27" s="1137"/>
      <c r="P27" s="1137"/>
      <c r="Q27" s="1137"/>
      <c r="R27" s="1116">
        <v>6</v>
      </c>
    </row>
    <row r="28" spans="1:18">
      <c r="A28" s="1116">
        <v>7</v>
      </c>
      <c r="B28" s="1049" t="s">
        <v>1340</v>
      </c>
      <c r="C28" s="989"/>
      <c r="D28" s="989"/>
      <c r="E28" s="1049"/>
      <c r="F28" s="989"/>
      <c r="G28" s="989"/>
      <c r="H28" s="1049"/>
      <c r="I28" s="1147"/>
      <c r="J28" s="989"/>
      <c r="K28" s="1049"/>
      <c r="L28" s="989"/>
      <c r="M28" s="989"/>
      <c r="N28" s="1049"/>
      <c r="O28" s="989"/>
      <c r="P28" s="989"/>
      <c r="Q28" s="989"/>
      <c r="R28" s="1116">
        <v>7</v>
      </c>
    </row>
    <row r="29" spans="1:18">
      <c r="A29" s="1116">
        <v>8</v>
      </c>
      <c r="B29" s="1049" t="s">
        <v>1341</v>
      </c>
      <c r="C29" s="989"/>
      <c r="D29" s="989"/>
      <c r="E29" s="1049"/>
      <c r="F29" s="989"/>
      <c r="G29" s="989"/>
      <c r="H29" s="1049"/>
      <c r="I29" s="1147"/>
      <c r="J29" s="989"/>
      <c r="K29" s="1049"/>
      <c r="L29" s="989"/>
      <c r="M29" s="989"/>
      <c r="N29" s="1049"/>
      <c r="O29" s="989"/>
      <c r="P29" s="989"/>
      <c r="Q29" s="989"/>
      <c r="R29" s="1116">
        <v>8</v>
      </c>
    </row>
    <row r="30" spans="1:18">
      <c r="A30" s="1116">
        <v>9</v>
      </c>
      <c r="B30" s="1049" t="s">
        <v>1342</v>
      </c>
      <c r="C30" s="989"/>
      <c r="D30" s="989"/>
      <c r="E30" s="1049"/>
      <c r="F30" s="989"/>
      <c r="G30" s="989"/>
      <c r="H30" s="1049"/>
      <c r="I30" s="1147"/>
      <c r="J30" s="989"/>
      <c r="K30" s="1049"/>
      <c r="L30" s="989"/>
      <c r="M30" s="989"/>
      <c r="N30" s="1049"/>
      <c r="O30" s="989"/>
      <c r="P30" s="989"/>
      <c r="Q30" s="989"/>
      <c r="R30" s="1116">
        <v>9</v>
      </c>
    </row>
    <row r="31" spans="1:18">
      <c r="A31" s="1116">
        <v>10</v>
      </c>
      <c r="B31" s="1049" t="s">
        <v>1343</v>
      </c>
      <c r="C31" s="989"/>
      <c r="D31" s="989"/>
      <c r="E31" s="1049"/>
      <c r="F31" s="989"/>
      <c r="G31" s="989"/>
      <c r="H31" s="1049"/>
      <c r="I31" s="1147"/>
      <c r="J31" s="989"/>
      <c r="K31" s="1049"/>
      <c r="L31" s="989"/>
      <c r="M31" s="989"/>
      <c r="N31" s="1049"/>
      <c r="O31" s="989"/>
      <c r="P31" s="989"/>
      <c r="Q31" s="989"/>
      <c r="R31" s="1116">
        <v>10</v>
      </c>
    </row>
    <row r="32" spans="1:18">
      <c r="A32" s="1116">
        <v>11</v>
      </c>
      <c r="B32" s="1049" t="s">
        <v>1344</v>
      </c>
      <c r="C32" s="1131"/>
      <c r="D32" s="1131"/>
      <c r="E32" s="1148"/>
      <c r="F32" s="1131"/>
      <c r="G32" s="1131"/>
      <c r="H32" s="1148"/>
      <c r="I32" s="1149"/>
      <c r="J32" s="1131"/>
      <c r="K32" s="1148"/>
      <c r="L32" s="1131"/>
      <c r="M32" s="1131"/>
      <c r="N32" s="1148"/>
      <c r="O32" s="1131"/>
      <c r="P32" s="1131"/>
      <c r="Q32" s="1131"/>
      <c r="R32" s="1116">
        <v>11</v>
      </c>
    </row>
    <row r="33" spans="1:18">
      <c r="A33" s="1116">
        <v>12</v>
      </c>
      <c r="B33" s="1049" t="s">
        <v>1345</v>
      </c>
      <c r="C33" s="1131" t="s">
        <v>1904</v>
      </c>
      <c r="D33" s="1131" t="s">
        <v>1904</v>
      </c>
      <c r="E33" s="1148" t="s">
        <v>1904</v>
      </c>
      <c r="F33" s="1131"/>
      <c r="G33" s="1131"/>
      <c r="H33" s="1148"/>
      <c r="I33" s="1149"/>
      <c r="J33" s="1131"/>
      <c r="K33" s="1148"/>
      <c r="L33" s="1131"/>
      <c r="M33" s="1131"/>
      <c r="N33" s="1148"/>
      <c r="O33" s="1131"/>
      <c r="P33" s="1131"/>
      <c r="Q33" s="1131"/>
      <c r="R33" s="1116">
        <v>12</v>
      </c>
    </row>
    <row r="34" spans="1:18">
      <c r="A34" s="1116">
        <v>13</v>
      </c>
      <c r="B34" s="1049" t="s">
        <v>1346</v>
      </c>
      <c r="C34" s="1150"/>
      <c r="D34" s="1150"/>
      <c r="E34" s="1151"/>
      <c r="F34" s="1150"/>
      <c r="G34" s="1150"/>
      <c r="H34" s="1151"/>
      <c r="I34" s="1152"/>
      <c r="J34" s="1150"/>
      <c r="K34" s="1151"/>
      <c r="L34" s="1150"/>
      <c r="M34" s="1150"/>
      <c r="N34" s="1151"/>
      <c r="O34" s="1150"/>
      <c r="P34" s="1150"/>
      <c r="Q34" s="1150"/>
      <c r="R34" s="1116">
        <v>13</v>
      </c>
    </row>
    <row r="35" spans="1:18">
      <c r="A35" s="1116">
        <v>14</v>
      </c>
      <c r="B35" s="1049" t="s">
        <v>1347</v>
      </c>
      <c r="C35" s="1131"/>
      <c r="D35" s="1131"/>
      <c r="E35" s="1148"/>
      <c r="F35" s="1131"/>
      <c r="G35" s="1131"/>
      <c r="H35" s="1148"/>
      <c r="I35" s="1153"/>
      <c r="J35" s="1131"/>
      <c r="K35" s="1148"/>
      <c r="L35" s="1131"/>
      <c r="M35" s="1131"/>
      <c r="N35" s="1148"/>
      <c r="O35" s="1131"/>
      <c r="P35" s="1131"/>
      <c r="Q35" s="1131"/>
      <c r="R35" s="1116">
        <v>14</v>
      </c>
    </row>
    <row r="36" spans="1:18">
      <c r="A36" s="1116">
        <v>15</v>
      </c>
      <c r="B36" s="1049" t="s">
        <v>1348</v>
      </c>
      <c r="C36" s="1131"/>
      <c r="D36" s="1131"/>
      <c r="E36" s="1148"/>
      <c r="F36" s="1131"/>
      <c r="G36" s="1131"/>
      <c r="H36" s="1148"/>
      <c r="I36" s="1153"/>
      <c r="J36" s="1131"/>
      <c r="K36" s="1148"/>
      <c r="L36" s="1131"/>
      <c r="M36" s="1131"/>
      <c r="N36" s="1148"/>
      <c r="O36" s="1131"/>
      <c r="P36" s="1131"/>
      <c r="Q36" s="1131"/>
      <c r="R36" s="1116">
        <v>15</v>
      </c>
    </row>
    <row r="37" spans="1:18">
      <c r="A37" s="1116">
        <v>16</v>
      </c>
      <c r="B37" s="1049" t="s">
        <v>1349</v>
      </c>
      <c r="C37" s="1150"/>
      <c r="D37" s="1150">
        <f>SUM(D34:D36)</f>
        <v>0</v>
      </c>
      <c r="E37" s="1151"/>
      <c r="F37" s="1150"/>
      <c r="G37" s="1150">
        <f>SUM(G34:G36)</f>
        <v>0</v>
      </c>
      <c r="H37" s="1151"/>
      <c r="I37" s="1154"/>
      <c r="J37" s="1150">
        <f>SUM(J34:J36)</f>
        <v>0</v>
      </c>
      <c r="K37" s="1151"/>
      <c r="L37" s="1150"/>
      <c r="M37" s="1150">
        <f>SUM(M34:M36)</f>
        <v>0</v>
      </c>
      <c r="N37" s="1151"/>
      <c r="O37" s="1150"/>
      <c r="P37" s="1150">
        <f>SUM(P34:P36)</f>
        <v>0</v>
      </c>
      <c r="Q37" s="1150"/>
      <c r="R37" s="1116">
        <v>16</v>
      </c>
    </row>
    <row r="38" spans="1:18">
      <c r="A38" s="1116">
        <v>17</v>
      </c>
      <c r="B38" s="1049" t="s">
        <v>1350</v>
      </c>
      <c r="C38" s="1155"/>
      <c r="D38" s="1155"/>
      <c r="E38" s="1156"/>
      <c r="F38" s="1155"/>
      <c r="G38" s="1155"/>
      <c r="H38" s="1156"/>
      <c r="I38" s="1157"/>
      <c r="J38" s="1155"/>
      <c r="K38" s="1156"/>
      <c r="L38" s="1155"/>
      <c r="M38" s="1155"/>
      <c r="N38" s="1156"/>
      <c r="O38" s="1155"/>
      <c r="P38" s="1155"/>
      <c r="Q38" s="1155"/>
      <c r="R38" s="1116">
        <v>17</v>
      </c>
    </row>
    <row r="39" spans="1:18">
      <c r="A39" s="1116">
        <v>18</v>
      </c>
      <c r="B39" s="1049" t="s">
        <v>1351</v>
      </c>
      <c r="C39" s="1150"/>
      <c r="D39" s="1150"/>
      <c r="E39" s="1151"/>
      <c r="F39" s="1150"/>
      <c r="G39" s="1150"/>
      <c r="H39" s="1151"/>
      <c r="I39" s="1154"/>
      <c r="J39" s="1150"/>
      <c r="K39" s="1151"/>
      <c r="L39" s="1150"/>
      <c r="M39" s="1150"/>
      <c r="N39" s="1151"/>
      <c r="O39" s="1150"/>
      <c r="P39" s="1150"/>
      <c r="Q39" s="1150"/>
      <c r="R39" s="1116">
        <v>18</v>
      </c>
    </row>
    <row r="40" spans="1:18">
      <c r="A40" s="1116">
        <v>19</v>
      </c>
      <c r="B40" s="1049" t="s">
        <v>2679</v>
      </c>
      <c r="C40" s="1131"/>
      <c r="D40" s="1131"/>
      <c r="E40" s="1148"/>
      <c r="F40" s="1131"/>
      <c r="G40" s="1131"/>
      <c r="H40" s="1148"/>
      <c r="I40" s="1153"/>
      <c r="J40" s="1131"/>
      <c r="K40" s="1148"/>
      <c r="L40" s="1131"/>
      <c r="M40" s="1131"/>
      <c r="N40" s="1148"/>
      <c r="O40" s="1131"/>
      <c r="P40" s="1131"/>
      <c r="Q40" s="1131"/>
      <c r="R40" s="1116">
        <v>19</v>
      </c>
    </row>
    <row r="41" spans="1:18">
      <c r="A41" s="1116">
        <v>20</v>
      </c>
      <c r="B41" s="1049" t="s">
        <v>1352</v>
      </c>
      <c r="C41" s="1131"/>
      <c r="D41" s="1131"/>
      <c r="E41" s="1148"/>
      <c r="F41" s="1131"/>
      <c r="G41" s="1131"/>
      <c r="H41" s="1148"/>
      <c r="I41" s="1153"/>
      <c r="J41" s="1131"/>
      <c r="K41" s="1148"/>
      <c r="L41" s="1131"/>
      <c r="M41" s="1131"/>
      <c r="N41" s="1148"/>
      <c r="O41" s="1131"/>
      <c r="P41" s="1131"/>
      <c r="Q41" s="1131"/>
      <c r="R41" s="1116">
        <v>20</v>
      </c>
    </row>
    <row r="42" spans="1:18">
      <c r="A42" s="1116">
        <v>21</v>
      </c>
      <c r="B42" s="1049" t="s">
        <v>1353</v>
      </c>
      <c r="C42" s="1131"/>
      <c r="D42" s="1131"/>
      <c r="E42" s="1148"/>
      <c r="F42" s="1131"/>
      <c r="G42" s="1131"/>
      <c r="H42" s="1148"/>
      <c r="I42" s="1153"/>
      <c r="J42" s="1131"/>
      <c r="K42" s="1148"/>
      <c r="L42" s="1131"/>
      <c r="M42" s="1131"/>
      <c r="N42" s="1148"/>
      <c r="O42" s="1131"/>
      <c r="P42" s="1131"/>
      <c r="Q42" s="1131"/>
      <c r="R42" s="1116">
        <v>21</v>
      </c>
    </row>
    <row r="43" spans="1:18">
      <c r="A43" s="1116">
        <v>22</v>
      </c>
      <c r="B43" s="1049" t="s">
        <v>1354</v>
      </c>
      <c r="C43" s="1131"/>
      <c r="D43" s="1131"/>
      <c r="E43" s="1148"/>
      <c r="F43" s="1131"/>
      <c r="G43" s="1131"/>
      <c r="H43" s="1148"/>
      <c r="I43" s="1153"/>
      <c r="J43" s="1131"/>
      <c r="K43" s="1148"/>
      <c r="L43" s="1131"/>
      <c r="M43" s="1131"/>
      <c r="N43" s="1148"/>
      <c r="O43" s="1131"/>
      <c r="P43" s="1131"/>
      <c r="Q43" s="1131"/>
      <c r="R43" s="1116">
        <v>22</v>
      </c>
    </row>
    <row r="44" spans="1:18">
      <c r="A44" s="1116">
        <v>23</v>
      </c>
      <c r="B44" s="1049" t="s">
        <v>2825</v>
      </c>
      <c r="C44" s="1131"/>
      <c r="D44" s="1131"/>
      <c r="E44" s="1148"/>
      <c r="F44" s="1131"/>
      <c r="G44" s="1131"/>
      <c r="H44" s="1148"/>
      <c r="I44" s="1153"/>
      <c r="J44" s="1131"/>
      <c r="K44" s="1148"/>
      <c r="L44" s="1131"/>
      <c r="M44" s="1131"/>
      <c r="N44" s="1148"/>
      <c r="O44" s="1131"/>
      <c r="P44" s="1131"/>
      <c r="Q44" s="1131"/>
      <c r="R44" s="1116">
        <v>23</v>
      </c>
    </row>
    <row r="45" spans="1:18">
      <c r="A45" s="1116">
        <v>24</v>
      </c>
      <c r="B45" s="1049" t="s">
        <v>2826</v>
      </c>
      <c r="C45" s="1131"/>
      <c r="D45" s="1131"/>
      <c r="E45" s="1148"/>
      <c r="F45" s="1131"/>
      <c r="G45" s="1131"/>
      <c r="H45" s="1148"/>
      <c r="I45" s="1153"/>
      <c r="J45" s="1131"/>
      <c r="K45" s="1148"/>
      <c r="L45" s="1131"/>
      <c r="M45" s="1131"/>
      <c r="N45" s="1148"/>
      <c r="O45" s="1131"/>
      <c r="P45" s="1131"/>
      <c r="Q45" s="1131"/>
      <c r="R45" s="1116">
        <v>24</v>
      </c>
    </row>
    <row r="46" spans="1:18">
      <c r="A46" s="1116">
        <v>25</v>
      </c>
      <c r="B46" s="1049" t="s">
        <v>2827</v>
      </c>
      <c r="C46" s="1131"/>
      <c r="D46" s="1131"/>
      <c r="E46" s="1148"/>
      <c r="F46" s="1131"/>
      <c r="G46" s="1131"/>
      <c r="H46" s="1148"/>
      <c r="I46" s="1153"/>
      <c r="J46" s="1131"/>
      <c r="K46" s="1148"/>
      <c r="L46" s="1131"/>
      <c r="M46" s="1131"/>
      <c r="N46" s="1148"/>
      <c r="O46" s="1131"/>
      <c r="P46" s="1131"/>
      <c r="Q46" s="1131"/>
      <c r="R46" s="1116">
        <v>25</v>
      </c>
    </row>
    <row r="47" spans="1:18">
      <c r="A47" s="1116">
        <v>26</v>
      </c>
      <c r="B47" s="1049" t="s">
        <v>655</v>
      </c>
      <c r="C47" s="1131"/>
      <c r="D47" s="1131"/>
      <c r="E47" s="1148"/>
      <c r="F47" s="1131"/>
      <c r="G47" s="1131"/>
      <c r="H47" s="1148"/>
      <c r="I47" s="1153"/>
      <c r="J47" s="1131"/>
      <c r="K47" s="1148"/>
      <c r="L47" s="1131"/>
      <c r="M47" s="1131"/>
      <c r="N47" s="1148"/>
      <c r="O47" s="1131"/>
      <c r="P47" s="1131"/>
      <c r="Q47" s="1131"/>
      <c r="R47" s="1116">
        <v>26</v>
      </c>
    </row>
    <row r="48" spans="1:18">
      <c r="A48" s="1116">
        <v>27</v>
      </c>
      <c r="B48" s="1049" t="s">
        <v>1383</v>
      </c>
      <c r="C48" s="1131"/>
      <c r="D48" s="1131"/>
      <c r="E48" s="1148"/>
      <c r="F48" s="1131"/>
      <c r="G48" s="1131"/>
      <c r="H48" s="1148"/>
      <c r="I48" s="1153"/>
      <c r="J48" s="1131"/>
      <c r="K48" s="1148"/>
      <c r="L48" s="1131"/>
      <c r="M48" s="1131"/>
      <c r="N48" s="1148"/>
      <c r="O48" s="1131"/>
      <c r="P48" s="1131"/>
      <c r="Q48" s="1131"/>
      <c r="R48" s="1116">
        <v>27</v>
      </c>
    </row>
    <row r="49" spans="1:18">
      <c r="A49" s="1116">
        <v>28</v>
      </c>
      <c r="B49" s="1049" t="s">
        <v>3861</v>
      </c>
      <c r="C49" s="1131"/>
      <c r="D49" s="1131"/>
      <c r="E49" s="1148"/>
      <c r="F49" s="1131"/>
      <c r="G49" s="1131"/>
      <c r="H49" s="1148"/>
      <c r="I49" s="1153"/>
      <c r="J49" s="1131"/>
      <c r="K49" s="1148"/>
      <c r="L49" s="1131"/>
      <c r="M49" s="1131"/>
      <c r="N49" s="1148"/>
      <c r="O49" s="1131"/>
      <c r="P49" s="1131"/>
      <c r="Q49" s="1131"/>
      <c r="R49" s="1116">
        <v>28</v>
      </c>
    </row>
    <row r="50" spans="1:18">
      <c r="A50" s="1116">
        <v>29</v>
      </c>
      <c r="B50" s="1049" t="s">
        <v>3866</v>
      </c>
      <c r="C50" s="1131"/>
      <c r="D50" s="1131"/>
      <c r="E50" s="1148"/>
      <c r="F50" s="1131"/>
      <c r="G50" s="1131"/>
      <c r="H50" s="1148"/>
      <c r="I50" s="1153"/>
      <c r="J50" s="1131"/>
      <c r="K50" s="1148"/>
      <c r="L50" s="1131"/>
      <c r="M50" s="1131"/>
      <c r="N50" s="1148"/>
      <c r="O50" s="1131"/>
      <c r="P50" s="1131"/>
      <c r="Q50" s="1131"/>
      <c r="R50" s="1116">
        <v>29</v>
      </c>
    </row>
    <row r="51" spans="1:18">
      <c r="A51" s="1116">
        <v>30</v>
      </c>
      <c r="B51" s="1049" t="s">
        <v>2828</v>
      </c>
      <c r="C51" s="1131"/>
      <c r="D51" s="1131"/>
      <c r="E51" s="1148"/>
      <c r="F51" s="1131"/>
      <c r="G51" s="1131"/>
      <c r="H51" s="1148"/>
      <c r="I51" s="1153"/>
      <c r="J51" s="1131"/>
      <c r="K51" s="1148"/>
      <c r="L51" s="1131"/>
      <c r="M51" s="1131"/>
      <c r="N51" s="1148"/>
      <c r="O51" s="1131"/>
      <c r="P51" s="1131"/>
      <c r="Q51" s="1131"/>
      <c r="R51" s="1116">
        <v>30</v>
      </c>
    </row>
    <row r="52" spans="1:18">
      <c r="A52" s="1116">
        <v>31</v>
      </c>
      <c r="B52" s="1049" t="s">
        <v>1167</v>
      </c>
      <c r="C52" s="1131"/>
      <c r="D52" s="1131"/>
      <c r="E52" s="1148"/>
      <c r="F52" s="1131"/>
      <c r="G52" s="1131"/>
      <c r="H52" s="1148"/>
      <c r="I52" s="1153"/>
      <c r="J52" s="1131"/>
      <c r="K52" s="1148"/>
      <c r="L52" s="1131"/>
      <c r="M52" s="1131"/>
      <c r="N52" s="1148"/>
      <c r="O52" s="1131"/>
      <c r="P52" s="1131"/>
      <c r="Q52" s="1131"/>
      <c r="R52" s="1116">
        <v>31</v>
      </c>
    </row>
    <row r="53" spans="1:18">
      <c r="A53" s="1116">
        <v>32</v>
      </c>
      <c r="B53" s="1049" t="s">
        <v>2829</v>
      </c>
      <c r="C53" s="1131"/>
      <c r="D53" s="1131"/>
      <c r="E53" s="1148"/>
      <c r="F53" s="1131"/>
      <c r="G53" s="1131"/>
      <c r="H53" s="1148"/>
      <c r="I53" s="1153"/>
      <c r="J53" s="1131"/>
      <c r="K53" s="1148"/>
      <c r="L53" s="1131"/>
      <c r="M53" s="1131"/>
      <c r="N53" s="1148"/>
      <c r="O53" s="1131"/>
      <c r="P53" s="1131"/>
      <c r="Q53" s="1131"/>
      <c r="R53" s="1116">
        <v>32</v>
      </c>
    </row>
    <row r="54" spans="1:18">
      <c r="A54" s="1116">
        <v>33</v>
      </c>
      <c r="B54" s="1049" t="s">
        <v>2830</v>
      </c>
      <c r="C54" s="1150"/>
      <c r="D54" s="1150">
        <f>SUM(D39:D53)</f>
        <v>0</v>
      </c>
      <c r="E54" s="1151"/>
      <c r="F54" s="1150"/>
      <c r="G54" s="1150">
        <f>SUM(G39:G53)</f>
        <v>0</v>
      </c>
      <c r="H54" s="1151"/>
      <c r="I54" s="1154"/>
      <c r="J54" s="1150">
        <f>SUM(J39:J53)</f>
        <v>0</v>
      </c>
      <c r="K54" s="1151"/>
      <c r="L54" s="1150"/>
      <c r="M54" s="1150">
        <f>SUM(M39:M53)</f>
        <v>0</v>
      </c>
      <c r="N54" s="1151"/>
      <c r="O54" s="1150"/>
      <c r="P54" s="1150">
        <f>SUM(P39:P53)</f>
        <v>0</v>
      </c>
      <c r="Q54" s="1150"/>
      <c r="R54" s="1116">
        <v>33</v>
      </c>
    </row>
    <row r="55" spans="1:18">
      <c r="A55" s="1116">
        <v>34</v>
      </c>
      <c r="B55" s="1049" t="s">
        <v>2831</v>
      </c>
      <c r="C55" s="1158"/>
      <c r="D55" s="1158"/>
      <c r="E55" s="1159"/>
      <c r="F55" s="1158"/>
      <c r="G55" s="1158"/>
      <c r="H55" s="1159"/>
      <c r="I55" s="1160"/>
      <c r="J55" s="1158"/>
      <c r="K55" s="1159"/>
      <c r="L55" s="1158"/>
      <c r="M55" s="1158"/>
      <c r="N55" s="1159"/>
      <c r="O55" s="1158"/>
      <c r="P55" s="1158"/>
      <c r="Q55" s="1158"/>
      <c r="R55" s="1116">
        <v>34</v>
      </c>
    </row>
    <row r="56" spans="1:18">
      <c r="A56" s="1116">
        <v>35</v>
      </c>
      <c r="B56" s="1049" t="s">
        <v>2832</v>
      </c>
      <c r="C56" s="1888"/>
      <c r="D56" s="1889"/>
      <c r="E56" s="1071"/>
      <c r="F56" s="1889"/>
      <c r="G56" s="1889"/>
      <c r="H56" s="1071"/>
      <c r="I56" s="1888"/>
      <c r="J56" s="1889"/>
      <c r="K56" s="1071"/>
      <c r="L56" s="1889"/>
      <c r="M56" s="1889"/>
      <c r="N56" s="1071"/>
      <c r="O56" s="1889"/>
      <c r="P56" s="1889"/>
      <c r="Q56" s="1071"/>
      <c r="R56" s="1116">
        <v>35</v>
      </c>
    </row>
    <row r="57" spans="1:18">
      <c r="A57" s="1097">
        <v>36</v>
      </c>
      <c r="B57" s="1034" t="s">
        <v>2833</v>
      </c>
      <c r="C57" s="1182"/>
      <c r="D57" s="1182"/>
      <c r="E57" s="1034"/>
      <c r="F57" s="1182"/>
      <c r="G57" s="1182"/>
      <c r="H57" s="1034"/>
      <c r="I57" s="1033"/>
      <c r="J57" s="999"/>
      <c r="K57" s="1034"/>
      <c r="L57" s="1182"/>
      <c r="M57" s="999"/>
      <c r="N57" s="1034"/>
      <c r="O57" s="1182"/>
      <c r="P57" s="999"/>
      <c r="Q57" s="977"/>
      <c r="R57" s="1097">
        <v>36</v>
      </c>
    </row>
    <row r="58" spans="1:18">
      <c r="A58" s="1116"/>
      <c r="B58" s="1049" t="s">
        <v>2834</v>
      </c>
      <c r="C58" s="989"/>
      <c r="D58" s="989"/>
      <c r="E58" s="1049"/>
      <c r="F58" s="989"/>
      <c r="G58" s="989"/>
      <c r="H58" s="1049"/>
      <c r="I58" s="988"/>
      <c r="J58" s="989"/>
      <c r="K58" s="1049"/>
      <c r="L58" s="989"/>
      <c r="M58" s="989"/>
      <c r="N58" s="1049"/>
      <c r="O58" s="989"/>
      <c r="P58" s="989"/>
      <c r="Q58" s="989"/>
      <c r="R58" s="1116"/>
    </row>
    <row r="59" spans="1:18">
      <c r="A59" s="1116">
        <v>37</v>
      </c>
      <c r="B59" s="1049" t="s">
        <v>2835</v>
      </c>
      <c r="C59" s="1131"/>
      <c r="D59" s="1131"/>
      <c r="E59" s="1148"/>
      <c r="F59" s="1131"/>
      <c r="G59" s="1131"/>
      <c r="H59" s="1148"/>
      <c r="I59" s="1153"/>
      <c r="J59" s="1131"/>
      <c r="K59" s="1148"/>
      <c r="L59" s="1131"/>
      <c r="M59" s="1131"/>
      <c r="N59" s="1148"/>
      <c r="O59" s="1131"/>
      <c r="P59" s="1131"/>
      <c r="Q59" s="1131"/>
      <c r="R59" s="1116">
        <v>37</v>
      </c>
    </row>
    <row r="60" spans="1:18">
      <c r="A60" s="1097">
        <v>38</v>
      </c>
      <c r="B60" s="1034" t="s">
        <v>464</v>
      </c>
      <c r="C60" s="1191"/>
      <c r="D60" s="1191"/>
      <c r="E60" s="1106"/>
      <c r="F60" s="1191"/>
      <c r="G60" s="1191"/>
      <c r="H60" s="1106"/>
      <c r="I60" s="1883"/>
      <c r="J60" s="1191"/>
      <c r="K60" s="1106"/>
      <c r="L60" s="1191"/>
      <c r="M60" s="1191"/>
      <c r="N60" s="1106"/>
      <c r="O60" s="1191"/>
      <c r="P60" s="1191"/>
      <c r="Q60" s="1048"/>
      <c r="R60" s="1097">
        <v>38</v>
      </c>
    </row>
    <row r="61" spans="1:18">
      <c r="A61" s="1116"/>
      <c r="B61" s="1049" t="s">
        <v>465</v>
      </c>
      <c r="C61" s="1131"/>
      <c r="D61" s="1131"/>
      <c r="E61" s="1148"/>
      <c r="F61" s="1131"/>
      <c r="G61" s="1131"/>
      <c r="H61" s="1148"/>
      <c r="I61" s="1153"/>
      <c r="J61" s="1131"/>
      <c r="K61" s="1148"/>
      <c r="L61" s="1131"/>
      <c r="M61" s="1131"/>
      <c r="N61" s="1148"/>
      <c r="O61" s="1131"/>
      <c r="P61" s="1131"/>
      <c r="Q61" s="1131"/>
      <c r="R61" s="1116"/>
    </row>
    <row r="62" spans="1:18">
      <c r="A62" s="1097">
        <v>39</v>
      </c>
      <c r="B62" s="1034" t="s">
        <v>86</v>
      </c>
      <c r="C62" s="1885"/>
      <c r="D62" s="1885"/>
      <c r="E62" s="1165"/>
      <c r="F62" s="1885"/>
      <c r="G62" s="1885"/>
      <c r="H62" s="1165"/>
      <c r="I62" s="1884"/>
      <c r="J62" s="1885"/>
      <c r="K62" s="1165"/>
      <c r="L62" s="1885"/>
      <c r="M62" s="1885"/>
      <c r="N62" s="1165"/>
      <c r="O62" s="1885"/>
      <c r="P62" s="1885"/>
      <c r="Q62" s="1167"/>
      <c r="R62" s="1097">
        <v>39</v>
      </c>
    </row>
    <row r="63" spans="1:18">
      <c r="A63" s="1116"/>
      <c r="B63" s="1049" t="s">
        <v>87</v>
      </c>
      <c r="C63" s="1170"/>
      <c r="D63" s="1170"/>
      <c r="E63" s="1168"/>
      <c r="F63" s="1170"/>
      <c r="G63" s="1170"/>
      <c r="H63" s="1168"/>
      <c r="I63" s="1886"/>
      <c r="J63" s="1170"/>
      <c r="K63" s="1168"/>
      <c r="L63" s="1170"/>
      <c r="M63" s="1170"/>
      <c r="N63" s="1168"/>
      <c r="O63" s="1170"/>
      <c r="P63" s="1170"/>
      <c r="Q63" s="1170"/>
      <c r="R63" s="1116"/>
    </row>
    <row r="64" spans="1:18">
      <c r="A64" s="1116">
        <v>40</v>
      </c>
      <c r="B64" s="1049" t="s">
        <v>88</v>
      </c>
      <c r="C64" s="1170"/>
      <c r="D64" s="1170"/>
      <c r="E64" s="1168"/>
      <c r="F64" s="1170"/>
      <c r="G64" s="1170"/>
      <c r="H64" s="1168"/>
      <c r="I64" s="1886"/>
      <c r="J64" s="1170"/>
      <c r="K64" s="1168"/>
      <c r="L64" s="1170"/>
      <c r="M64" s="1170"/>
      <c r="N64" s="1168"/>
      <c r="O64" s="1170"/>
      <c r="P64" s="1170"/>
      <c r="Q64" s="1170"/>
      <c r="R64" s="1116">
        <v>40</v>
      </c>
    </row>
    <row r="65" spans="1:18">
      <c r="A65" s="1116">
        <v>41</v>
      </c>
      <c r="B65" s="1049" t="s">
        <v>89</v>
      </c>
      <c r="C65" s="1170"/>
      <c r="D65" s="1170"/>
      <c r="E65" s="1168"/>
      <c r="F65" s="1170"/>
      <c r="G65" s="1170"/>
      <c r="H65" s="1168"/>
      <c r="I65" s="1886"/>
      <c r="J65" s="1170"/>
      <c r="K65" s="1168"/>
      <c r="L65" s="1170"/>
      <c r="M65" s="1170"/>
      <c r="N65" s="1168"/>
      <c r="O65" s="1170"/>
      <c r="P65" s="1170"/>
      <c r="Q65" s="1170"/>
      <c r="R65" s="1116">
        <v>41</v>
      </c>
    </row>
    <row r="66" spans="1:18">
      <c r="A66" s="1116">
        <v>42</v>
      </c>
      <c r="B66" s="1049" t="s">
        <v>90</v>
      </c>
      <c r="C66" s="1170"/>
      <c r="D66" s="1170"/>
      <c r="E66" s="1168"/>
      <c r="F66" s="1170"/>
      <c r="G66" s="1170"/>
      <c r="H66" s="1168"/>
      <c r="I66" s="1886"/>
      <c r="J66" s="1170"/>
      <c r="K66" s="1168"/>
      <c r="L66" s="1170"/>
      <c r="M66" s="1170"/>
      <c r="N66" s="1168"/>
      <c r="O66" s="1170"/>
      <c r="P66" s="1170"/>
      <c r="Q66" s="1170"/>
      <c r="R66" s="1116">
        <v>42</v>
      </c>
    </row>
    <row r="67" spans="1:18" ht="15.75" thickBot="1">
      <c r="A67" s="1099">
        <v>43</v>
      </c>
      <c r="B67" s="1058" t="s">
        <v>91</v>
      </c>
      <c r="C67" s="1173"/>
      <c r="D67" s="1173"/>
      <c r="E67" s="1171"/>
      <c r="F67" s="1173"/>
      <c r="G67" s="1173"/>
      <c r="H67" s="1171"/>
      <c r="I67" s="1887"/>
      <c r="J67" s="1173"/>
      <c r="K67" s="1171"/>
      <c r="L67" s="1173"/>
      <c r="M67" s="1173"/>
      <c r="N67" s="1171"/>
      <c r="O67" s="1173"/>
      <c r="P67" s="1173"/>
      <c r="Q67" s="1173"/>
      <c r="R67" s="1099">
        <v>43</v>
      </c>
    </row>
    <row r="68" spans="1:18" ht="15.75">
      <c r="A68" s="113" t="s">
        <v>92</v>
      </c>
      <c r="B68" s="977"/>
      <c r="C68" s="977"/>
      <c r="D68" s="977"/>
      <c r="E68" s="977"/>
      <c r="F68" s="977"/>
      <c r="G68" s="977"/>
      <c r="H68" s="977"/>
      <c r="I68" s="113" t="s">
        <v>92</v>
      </c>
      <c r="J68" s="977"/>
      <c r="K68" s="977"/>
      <c r="L68" s="977"/>
      <c r="M68" s="977"/>
      <c r="N68" s="977"/>
      <c r="O68" s="977"/>
      <c r="P68" s="977"/>
      <c r="Q68" s="978" t="s">
        <v>93</v>
      </c>
      <c r="R68" s="978"/>
    </row>
    <row r="69" spans="1:18">
      <c r="A69" s="978" t="s">
        <v>94</v>
      </c>
      <c r="B69" s="978"/>
      <c r="C69" s="978"/>
      <c r="D69" s="978"/>
      <c r="E69" s="978"/>
      <c r="F69" s="978"/>
      <c r="G69" s="978"/>
      <c r="H69" s="978"/>
      <c r="I69" s="978" t="s">
        <v>95</v>
      </c>
      <c r="J69" s="978"/>
      <c r="K69" s="978"/>
      <c r="L69" s="978"/>
      <c r="M69" s="978"/>
      <c r="N69" s="978"/>
      <c r="O69" s="978"/>
      <c r="P69" s="978"/>
      <c r="Q69" s="978"/>
      <c r="R69" s="978"/>
    </row>
    <row r="70" spans="1:18">
      <c r="A70" s="978"/>
      <c r="B70" s="978"/>
      <c r="C70" s="978"/>
      <c r="D70" s="978"/>
      <c r="E70" s="978"/>
      <c r="F70" s="978"/>
      <c r="G70" s="978"/>
      <c r="H70" s="978"/>
      <c r="I70" s="978"/>
      <c r="J70" s="978"/>
      <c r="K70" s="978"/>
      <c r="L70" s="978"/>
      <c r="M70" s="978"/>
      <c r="N70" s="978"/>
      <c r="O70" s="978"/>
      <c r="P70" s="978"/>
      <c r="Q70" s="978"/>
      <c r="R70" s="978"/>
    </row>
    <row r="72" spans="1:18" ht="15.75">
      <c r="A72" s="70" t="s">
        <v>466</v>
      </c>
      <c r="B72" s="978"/>
      <c r="C72" s="978"/>
      <c r="D72" s="978"/>
      <c r="E72" s="978"/>
      <c r="F72" s="978"/>
      <c r="G72" s="978"/>
      <c r="H72" s="978"/>
    </row>
    <row r="74" spans="1:18" ht="16.5" thickBot="1">
      <c r="A74" s="1040" t="str">
        <f>'Data Sheet'!$C$25</f>
        <v xml:space="preserve"> Niagara Mohawk Power Corporation </v>
      </c>
      <c r="B74" s="977"/>
      <c r="C74" s="977"/>
      <c r="D74" s="977"/>
      <c r="E74" s="1029" t="str">
        <f>'Data Sheet'!$C$40</f>
        <v>June 1, 2015</v>
      </c>
      <c r="F74" s="977"/>
      <c r="G74" s="977" t="str">
        <f>'Data Sheet'!$C$38</f>
        <v>December 31, 2014</v>
      </c>
      <c r="H74" s="977"/>
      <c r="I74" s="1040" t="str">
        <f>'Data Sheet'!$C$25</f>
        <v xml:space="preserve"> Niagara Mohawk Power Corporation </v>
      </c>
      <c r="J74" s="977"/>
      <c r="K74" s="977"/>
      <c r="L74" s="977"/>
      <c r="M74" s="977"/>
      <c r="N74" s="1029" t="str">
        <f>'Data Sheet'!$C$40</f>
        <v>June 1, 2015</v>
      </c>
      <c r="P74" t="str">
        <f>'Data Sheet'!$C$38</f>
        <v>December 31, 2014</v>
      </c>
    </row>
    <row r="75" spans="1:18">
      <c r="A75" s="979"/>
      <c r="B75" s="980"/>
      <c r="C75" s="980"/>
      <c r="D75" s="980"/>
      <c r="E75" s="980"/>
      <c r="F75" s="980"/>
      <c r="G75" s="980"/>
      <c r="H75" s="1030"/>
      <c r="I75" s="979"/>
      <c r="J75" s="980"/>
      <c r="K75" s="980"/>
      <c r="L75" s="980"/>
      <c r="M75" s="980"/>
      <c r="N75" s="980"/>
      <c r="O75" s="980"/>
      <c r="P75" s="980"/>
      <c r="Q75" s="980"/>
      <c r="R75" s="1030"/>
    </row>
    <row r="76" spans="1:18" ht="15.75">
      <c r="A76" s="1033"/>
      <c r="B76" s="70" t="s">
        <v>1269</v>
      </c>
      <c r="C76" s="70"/>
      <c r="D76" s="70"/>
      <c r="E76" s="978"/>
      <c r="F76" s="978"/>
      <c r="G76" s="978"/>
      <c r="H76" s="1032"/>
      <c r="I76" s="1031"/>
      <c r="J76" s="70" t="s">
        <v>1270</v>
      </c>
      <c r="K76" s="70"/>
      <c r="L76" s="70"/>
      <c r="M76" s="978"/>
      <c r="N76" s="978"/>
      <c r="O76" s="978"/>
      <c r="P76" s="978"/>
      <c r="Q76" s="978"/>
      <c r="R76" s="1032"/>
    </row>
    <row r="77" spans="1:18" ht="15.75" thickBot="1">
      <c r="A77" s="1033"/>
      <c r="B77" s="977"/>
      <c r="C77" s="977"/>
      <c r="D77" s="977"/>
      <c r="E77" s="977"/>
      <c r="F77" s="977"/>
      <c r="G77" s="977"/>
      <c r="H77" s="1034"/>
      <c r="I77" s="1033"/>
      <c r="J77" s="977"/>
      <c r="K77" s="977"/>
      <c r="L77" s="977"/>
      <c r="M77" s="977"/>
      <c r="N77" s="977"/>
      <c r="O77" s="977"/>
      <c r="P77" s="977"/>
      <c r="Q77" s="977"/>
      <c r="R77" s="1034"/>
    </row>
    <row r="78" spans="1:18">
      <c r="A78" s="1096"/>
      <c r="B78" s="1070"/>
      <c r="C78" s="1132" t="s">
        <v>1330</v>
      </c>
      <c r="D78" s="1115"/>
      <c r="E78" s="1094"/>
      <c r="F78" s="1132" t="s">
        <v>1330</v>
      </c>
      <c r="G78" s="1115"/>
      <c r="H78" s="1094"/>
      <c r="I78" s="1133" t="s">
        <v>1330</v>
      </c>
      <c r="J78" s="1115"/>
      <c r="K78" s="1094"/>
      <c r="L78" s="1132" t="s">
        <v>1330</v>
      </c>
      <c r="M78" s="1115"/>
      <c r="N78" s="1094"/>
      <c r="O78" s="1132" t="s">
        <v>1330</v>
      </c>
      <c r="P78" s="1115"/>
      <c r="Q78" s="1094"/>
      <c r="R78" s="1134"/>
    </row>
    <row r="79" spans="1:18">
      <c r="A79" s="1097" t="s">
        <v>1843</v>
      </c>
      <c r="B79" s="1032" t="s">
        <v>1898</v>
      </c>
      <c r="C79" s="977"/>
      <c r="D79" s="977"/>
      <c r="E79" s="1034"/>
      <c r="F79" s="977"/>
      <c r="G79" s="977"/>
      <c r="H79" s="1034"/>
      <c r="I79" s="1088"/>
      <c r="J79" s="977"/>
      <c r="K79" s="1034"/>
      <c r="L79" s="977"/>
      <c r="M79" s="977"/>
      <c r="N79" s="1034"/>
      <c r="O79" s="977"/>
      <c r="P79" s="977"/>
      <c r="Q79" s="977"/>
      <c r="R79" s="1097" t="s">
        <v>1843</v>
      </c>
    </row>
    <row r="80" spans="1:18" ht="15.75" thickBot="1">
      <c r="A80" s="1099" t="s">
        <v>1846</v>
      </c>
      <c r="B80" s="1101" t="s">
        <v>3230</v>
      </c>
      <c r="C80" s="1023"/>
      <c r="D80" s="1090" t="s">
        <v>3231</v>
      </c>
      <c r="E80" s="1058"/>
      <c r="F80" s="1023"/>
      <c r="G80" s="1090" t="s">
        <v>3232</v>
      </c>
      <c r="H80" s="1058"/>
      <c r="I80" s="1135"/>
      <c r="J80" s="1090" t="s">
        <v>3233</v>
      </c>
      <c r="K80" s="1058"/>
      <c r="L80" s="1090"/>
      <c r="M80" s="1090" t="s">
        <v>2512</v>
      </c>
      <c r="N80" s="1058"/>
      <c r="O80" s="1023"/>
      <c r="P80" s="1067" t="s">
        <v>2513</v>
      </c>
      <c r="Q80" s="1090"/>
      <c r="R80" s="1099" t="s">
        <v>1846</v>
      </c>
    </row>
    <row r="81" spans="1:18">
      <c r="A81" s="1089">
        <v>1</v>
      </c>
      <c r="B81" s="1034" t="s">
        <v>1331</v>
      </c>
      <c r="C81" s="977"/>
      <c r="D81" s="977"/>
      <c r="E81" s="1032"/>
      <c r="F81" s="978"/>
      <c r="G81" s="978"/>
      <c r="H81" s="1034"/>
      <c r="I81" s="1033"/>
      <c r="J81" s="977"/>
      <c r="K81" s="1034"/>
      <c r="L81" s="977"/>
      <c r="M81" s="978"/>
      <c r="N81" s="1032"/>
      <c r="O81" s="978"/>
      <c r="P81" s="978"/>
      <c r="Q81" s="978"/>
      <c r="R81" s="1089">
        <v>1</v>
      </c>
    </row>
    <row r="82" spans="1:18">
      <c r="A82" s="1136"/>
      <c r="B82" s="1049" t="s">
        <v>1332</v>
      </c>
      <c r="C82" s="989"/>
      <c r="D82" s="989"/>
      <c r="E82" s="1077"/>
      <c r="F82" s="1117"/>
      <c r="G82" s="1117"/>
      <c r="H82" s="1049"/>
      <c r="I82" s="988"/>
      <c r="J82" s="989"/>
      <c r="K82" s="1049"/>
      <c r="L82" s="989"/>
      <c r="M82" s="1117"/>
      <c r="N82" s="1077"/>
      <c r="O82" s="1117"/>
      <c r="P82" s="1117"/>
      <c r="Q82" s="1117"/>
      <c r="R82" s="1136"/>
    </row>
    <row r="83" spans="1:18">
      <c r="A83" s="1089">
        <v>2</v>
      </c>
      <c r="B83" s="1034" t="s">
        <v>1333</v>
      </c>
      <c r="C83" s="977"/>
      <c r="D83" s="977"/>
      <c r="E83" s="987"/>
      <c r="F83" s="1018"/>
      <c r="G83" s="1018"/>
      <c r="H83" s="987"/>
      <c r="I83" s="1033"/>
      <c r="J83" s="977"/>
      <c r="K83" s="1034"/>
      <c r="L83" s="977"/>
      <c r="M83" s="1018"/>
      <c r="N83" s="987"/>
      <c r="O83" s="1018"/>
      <c r="P83" s="1018"/>
      <c r="Q83" s="1018"/>
      <c r="R83" s="1089">
        <v>2</v>
      </c>
    </row>
    <row r="84" spans="1:18">
      <c r="A84" s="1136"/>
      <c r="B84" s="1049" t="s">
        <v>1334</v>
      </c>
      <c r="C84" s="989"/>
      <c r="D84" s="989"/>
      <c r="E84" s="1077"/>
      <c r="F84" s="1117"/>
      <c r="G84" s="1117"/>
      <c r="H84" s="1077"/>
      <c r="I84" s="988"/>
      <c r="J84" s="989"/>
      <c r="K84" s="1049"/>
      <c r="L84" s="989"/>
      <c r="M84" s="1117"/>
      <c r="N84" s="1077"/>
      <c r="O84" s="1117"/>
      <c r="P84" s="1117"/>
      <c r="Q84" s="1117"/>
      <c r="R84" s="1136"/>
    </row>
    <row r="85" spans="1:18">
      <c r="A85" s="1136">
        <v>3</v>
      </c>
      <c r="B85" s="1049" t="s">
        <v>1335</v>
      </c>
      <c r="C85" s="1137"/>
      <c r="D85" s="1137"/>
      <c r="E85" s="1138"/>
      <c r="F85" s="1139"/>
      <c r="G85" s="1139"/>
      <c r="H85" s="1140"/>
      <c r="I85" s="1141"/>
      <c r="J85" s="1137"/>
      <c r="K85" s="1140"/>
      <c r="L85" s="1137"/>
      <c r="M85" s="1139"/>
      <c r="N85" s="1138"/>
      <c r="O85" s="1139"/>
      <c r="P85" s="1139"/>
      <c r="Q85" s="1139"/>
      <c r="R85" s="1136">
        <v>3</v>
      </c>
    </row>
    <row r="86" spans="1:18">
      <c r="A86" s="1142">
        <v>4</v>
      </c>
      <c r="B86" s="1049" t="s">
        <v>1336</v>
      </c>
      <c r="C86" s="1137"/>
      <c r="D86" s="1137"/>
      <c r="E86" s="1140"/>
      <c r="F86" s="1137"/>
      <c r="G86" s="1137"/>
      <c r="H86" s="1140"/>
      <c r="I86" s="1143"/>
      <c r="J86" s="1137"/>
      <c r="K86" s="1140"/>
      <c r="L86" s="1137"/>
      <c r="M86" s="1137"/>
      <c r="N86" s="1140"/>
      <c r="O86" s="1137"/>
      <c r="P86" s="1137"/>
      <c r="Q86" s="1137"/>
      <c r="R86" s="1136">
        <v>4</v>
      </c>
    </row>
    <row r="87" spans="1:18">
      <c r="A87" s="1103">
        <v>5</v>
      </c>
      <c r="B87" s="1034" t="s">
        <v>1337</v>
      </c>
      <c r="C87" s="1144"/>
      <c r="D87" s="1144"/>
      <c r="E87" s="1145"/>
      <c r="F87" s="1144"/>
      <c r="G87" s="1144"/>
      <c r="H87" s="1145"/>
      <c r="I87" s="1146"/>
      <c r="J87" s="1144"/>
      <c r="K87" s="1145"/>
      <c r="L87" s="1144"/>
      <c r="M87" s="1144"/>
      <c r="N87" s="1145"/>
      <c r="O87" s="1144"/>
      <c r="P87" s="1144"/>
      <c r="Q87" s="1144"/>
      <c r="R87" s="1089">
        <v>5</v>
      </c>
    </row>
    <row r="88" spans="1:18">
      <c r="A88" s="1142"/>
      <c r="B88" s="1049" t="s">
        <v>1338</v>
      </c>
      <c r="C88" s="1137"/>
      <c r="D88" s="1137"/>
      <c r="E88" s="1140"/>
      <c r="F88" s="1137"/>
      <c r="G88" s="1137"/>
      <c r="H88" s="1140"/>
      <c r="I88" s="1143"/>
      <c r="J88" s="1137"/>
      <c r="K88" s="1140"/>
      <c r="L88" s="1137"/>
      <c r="M88" s="1137"/>
      <c r="N88" s="1140"/>
      <c r="O88" s="1137"/>
      <c r="P88" s="1137"/>
      <c r="Q88" s="1137"/>
      <c r="R88" s="1136"/>
    </row>
    <row r="89" spans="1:18">
      <c r="A89" s="1142">
        <v>6</v>
      </c>
      <c r="B89" s="1049" t="s">
        <v>1339</v>
      </c>
      <c r="C89" s="1137"/>
      <c r="D89" s="1137"/>
      <c r="E89" s="1140"/>
      <c r="F89" s="1137"/>
      <c r="G89" s="1137"/>
      <c r="H89" s="1140"/>
      <c r="I89" s="1143"/>
      <c r="J89" s="1137"/>
      <c r="K89" s="1140"/>
      <c r="L89" s="1137"/>
      <c r="M89" s="1137"/>
      <c r="N89" s="1140"/>
      <c r="O89" s="1137"/>
      <c r="P89" s="1137"/>
      <c r="Q89" s="1137"/>
      <c r="R89" s="1136">
        <v>6</v>
      </c>
    </row>
    <row r="90" spans="1:18">
      <c r="A90" s="1142">
        <v>7</v>
      </c>
      <c r="B90" s="1049" t="s">
        <v>1340</v>
      </c>
      <c r="C90" s="989"/>
      <c r="D90" s="989"/>
      <c r="E90" s="1049"/>
      <c r="F90" s="989"/>
      <c r="G90" s="989"/>
      <c r="H90" s="1049"/>
      <c r="I90" s="1147"/>
      <c r="J90" s="989"/>
      <c r="K90" s="1049"/>
      <c r="L90" s="989"/>
      <c r="M90" s="989"/>
      <c r="N90" s="1049"/>
      <c r="O90" s="989"/>
      <c r="P90" s="989"/>
      <c r="Q90" s="989"/>
      <c r="R90" s="1136">
        <v>7</v>
      </c>
    </row>
    <row r="91" spans="1:18">
      <c r="A91" s="1142">
        <v>8</v>
      </c>
      <c r="B91" s="1049" t="s">
        <v>1341</v>
      </c>
      <c r="C91" s="989"/>
      <c r="D91" s="989"/>
      <c r="E91" s="1049"/>
      <c r="F91" s="989"/>
      <c r="G91" s="989"/>
      <c r="H91" s="1049"/>
      <c r="I91" s="1147"/>
      <c r="J91" s="989"/>
      <c r="K91" s="1049"/>
      <c r="L91" s="989"/>
      <c r="M91" s="989"/>
      <c r="N91" s="1049"/>
      <c r="O91" s="989"/>
      <c r="P91" s="989"/>
      <c r="Q91" s="989"/>
      <c r="R91" s="1136">
        <v>8</v>
      </c>
    </row>
    <row r="92" spans="1:18">
      <c r="A92" s="1142">
        <v>9</v>
      </c>
      <c r="B92" s="1049" t="s">
        <v>1342</v>
      </c>
      <c r="C92" s="989"/>
      <c r="D92" s="989"/>
      <c r="E92" s="1049"/>
      <c r="F92" s="989"/>
      <c r="G92" s="989"/>
      <c r="H92" s="1049"/>
      <c r="I92" s="1147"/>
      <c r="J92" s="989"/>
      <c r="K92" s="1049"/>
      <c r="L92" s="989"/>
      <c r="M92" s="989"/>
      <c r="N92" s="1049"/>
      <c r="O92" s="989"/>
      <c r="P92" s="989"/>
      <c r="Q92" s="989"/>
      <c r="R92" s="1136">
        <v>9</v>
      </c>
    </row>
    <row r="93" spans="1:18">
      <c r="A93" s="1142">
        <v>10</v>
      </c>
      <c r="B93" s="1049" t="s">
        <v>1343</v>
      </c>
      <c r="C93" s="989"/>
      <c r="D93" s="989"/>
      <c r="E93" s="1049"/>
      <c r="F93" s="989"/>
      <c r="G93" s="989"/>
      <c r="H93" s="1049"/>
      <c r="I93" s="1147"/>
      <c r="J93" s="989"/>
      <c r="K93" s="1049"/>
      <c r="L93" s="989"/>
      <c r="M93" s="989"/>
      <c r="N93" s="1049"/>
      <c r="O93" s="989"/>
      <c r="P93" s="989"/>
      <c r="Q93" s="989"/>
      <c r="R93" s="1136">
        <v>10</v>
      </c>
    </row>
    <row r="94" spans="1:18">
      <c r="A94" s="1142">
        <v>11</v>
      </c>
      <c r="B94" s="1049" t="s">
        <v>1344</v>
      </c>
      <c r="C94" s="1131"/>
      <c r="D94" s="1131"/>
      <c r="E94" s="1148"/>
      <c r="F94" s="1131"/>
      <c r="G94" s="1131"/>
      <c r="H94" s="1148"/>
      <c r="I94" s="1149"/>
      <c r="J94" s="1131"/>
      <c r="K94" s="1148"/>
      <c r="L94" s="1131"/>
      <c r="M94" s="1131"/>
      <c r="N94" s="1148"/>
      <c r="O94" s="1131"/>
      <c r="P94" s="1131"/>
      <c r="Q94" s="1131"/>
      <c r="R94" s="1136">
        <v>11</v>
      </c>
    </row>
    <row r="95" spans="1:18">
      <c r="A95" s="1142">
        <v>12</v>
      </c>
      <c r="B95" s="1049" t="s">
        <v>1345</v>
      </c>
      <c r="C95" s="1131"/>
      <c r="D95" s="1131"/>
      <c r="E95" s="1148"/>
      <c r="F95" s="1131"/>
      <c r="G95" s="1131"/>
      <c r="H95" s="1148"/>
      <c r="I95" s="1149"/>
      <c r="J95" s="1131"/>
      <c r="K95" s="1148"/>
      <c r="L95" s="1131"/>
      <c r="M95" s="1131"/>
      <c r="N95" s="1148"/>
      <c r="O95" s="1131"/>
      <c r="P95" s="1131"/>
      <c r="Q95" s="1131"/>
      <c r="R95" s="1136">
        <v>12</v>
      </c>
    </row>
    <row r="96" spans="1:18">
      <c r="A96" s="1142">
        <v>13</v>
      </c>
      <c r="B96" s="1049" t="s">
        <v>1346</v>
      </c>
      <c r="C96" s="1150"/>
      <c r="D96" s="1150"/>
      <c r="E96" s="1151"/>
      <c r="F96" s="1150"/>
      <c r="G96" s="1150"/>
      <c r="H96" s="1151"/>
      <c r="I96" s="1152"/>
      <c r="J96" s="1150"/>
      <c r="K96" s="1151"/>
      <c r="L96" s="1150"/>
      <c r="M96" s="1150"/>
      <c r="N96" s="1151"/>
      <c r="O96" s="1150"/>
      <c r="P96" s="1150"/>
      <c r="Q96" s="1150"/>
      <c r="R96" s="1136">
        <v>13</v>
      </c>
    </row>
    <row r="97" spans="1:18">
      <c r="A97" s="1136">
        <v>14</v>
      </c>
      <c r="B97" s="1049" t="s">
        <v>1347</v>
      </c>
      <c r="C97" s="1131"/>
      <c r="D97" s="1131"/>
      <c r="E97" s="1148"/>
      <c r="F97" s="1131"/>
      <c r="G97" s="1131"/>
      <c r="H97" s="1148"/>
      <c r="I97" s="1153"/>
      <c r="J97" s="1131"/>
      <c r="K97" s="1148"/>
      <c r="L97" s="1131"/>
      <c r="M97" s="1131"/>
      <c r="N97" s="1148"/>
      <c r="O97" s="1131"/>
      <c r="P97" s="1131"/>
      <c r="Q97" s="1131"/>
      <c r="R97" s="1136">
        <v>14</v>
      </c>
    </row>
    <row r="98" spans="1:18">
      <c r="A98" s="1136">
        <v>15</v>
      </c>
      <c r="B98" s="1049" t="s">
        <v>1348</v>
      </c>
      <c r="C98" s="1131"/>
      <c r="D98" s="1131"/>
      <c r="E98" s="1148"/>
      <c r="F98" s="1131"/>
      <c r="G98" s="1131"/>
      <c r="H98" s="1148"/>
      <c r="I98" s="1153"/>
      <c r="J98" s="1131"/>
      <c r="K98" s="1148"/>
      <c r="L98" s="1131"/>
      <c r="M98" s="1131"/>
      <c r="N98" s="1148"/>
      <c r="O98" s="1131"/>
      <c r="P98" s="1131"/>
      <c r="Q98" s="1131"/>
      <c r="R98" s="1136">
        <v>15</v>
      </c>
    </row>
    <row r="99" spans="1:18">
      <c r="A99" s="1136">
        <v>16</v>
      </c>
      <c r="B99" s="1049" t="s">
        <v>1349</v>
      </c>
      <c r="C99" s="1150"/>
      <c r="D99" s="1150"/>
      <c r="E99" s="1151"/>
      <c r="F99" s="1150"/>
      <c r="G99" s="1150"/>
      <c r="H99" s="1151"/>
      <c r="I99" s="1154"/>
      <c r="J99" s="1150"/>
      <c r="K99" s="1151"/>
      <c r="L99" s="1150"/>
      <c r="M99" s="1150"/>
      <c r="N99" s="1151"/>
      <c r="O99" s="1150"/>
      <c r="P99" s="1150"/>
      <c r="Q99" s="1150"/>
      <c r="R99" s="1136">
        <v>16</v>
      </c>
    </row>
    <row r="100" spans="1:18">
      <c r="A100" s="1136">
        <v>17</v>
      </c>
      <c r="B100" s="1049" t="s">
        <v>1350</v>
      </c>
      <c r="C100" s="1155"/>
      <c r="D100" s="1155"/>
      <c r="E100" s="1156"/>
      <c r="F100" s="1155"/>
      <c r="G100" s="1155"/>
      <c r="H100" s="1156"/>
      <c r="I100" s="1157"/>
      <c r="J100" s="1155"/>
      <c r="K100" s="1156"/>
      <c r="L100" s="1155"/>
      <c r="M100" s="1155"/>
      <c r="N100" s="1156"/>
      <c r="O100" s="1155"/>
      <c r="P100" s="1155"/>
      <c r="Q100" s="1155"/>
      <c r="R100" s="1136">
        <v>17</v>
      </c>
    </row>
    <row r="101" spans="1:18">
      <c r="A101" s="1136">
        <v>18</v>
      </c>
      <c r="B101" s="1049" t="s">
        <v>1351</v>
      </c>
      <c r="C101" s="1150"/>
      <c r="D101" s="1150"/>
      <c r="E101" s="1151"/>
      <c r="F101" s="1150"/>
      <c r="G101" s="1150"/>
      <c r="H101" s="1151"/>
      <c r="I101" s="1154"/>
      <c r="J101" s="1150"/>
      <c r="K101" s="1151"/>
      <c r="L101" s="1150"/>
      <c r="M101" s="1150"/>
      <c r="N101" s="1151"/>
      <c r="O101" s="1150"/>
      <c r="P101" s="1150"/>
      <c r="Q101" s="1150"/>
      <c r="R101" s="1136">
        <v>18</v>
      </c>
    </row>
    <row r="102" spans="1:18">
      <c r="A102" s="1136">
        <v>19</v>
      </c>
      <c r="B102" s="1049" t="s">
        <v>2679</v>
      </c>
      <c r="C102" s="1131"/>
      <c r="D102" s="1131"/>
      <c r="E102" s="1148"/>
      <c r="F102" s="1131"/>
      <c r="G102" s="1131"/>
      <c r="H102" s="1148"/>
      <c r="I102" s="1153"/>
      <c r="J102" s="1131"/>
      <c r="K102" s="1148"/>
      <c r="L102" s="1131"/>
      <c r="M102" s="1131"/>
      <c r="N102" s="1148"/>
      <c r="O102" s="1131"/>
      <c r="P102" s="1131"/>
      <c r="Q102" s="1131"/>
      <c r="R102" s="1136">
        <v>19</v>
      </c>
    </row>
    <row r="103" spans="1:18">
      <c r="A103" s="1136">
        <v>20</v>
      </c>
      <c r="B103" s="1049" t="s">
        <v>1352</v>
      </c>
      <c r="C103" s="1131"/>
      <c r="D103" s="1131"/>
      <c r="E103" s="1148"/>
      <c r="F103" s="1131"/>
      <c r="G103" s="1131"/>
      <c r="H103" s="1148"/>
      <c r="I103" s="1153"/>
      <c r="J103" s="1131"/>
      <c r="K103" s="1148"/>
      <c r="L103" s="1131"/>
      <c r="M103" s="1131"/>
      <c r="N103" s="1148"/>
      <c r="O103" s="1131"/>
      <c r="P103" s="1131"/>
      <c r="Q103" s="1131"/>
      <c r="R103" s="1136">
        <v>20</v>
      </c>
    </row>
    <row r="104" spans="1:18">
      <c r="A104" s="1136">
        <v>21</v>
      </c>
      <c r="B104" s="1049" t="s">
        <v>1353</v>
      </c>
      <c r="C104" s="1131"/>
      <c r="D104" s="1131"/>
      <c r="E104" s="1148"/>
      <c r="F104" s="1131"/>
      <c r="G104" s="1131"/>
      <c r="H104" s="1148"/>
      <c r="I104" s="1153"/>
      <c r="J104" s="1131"/>
      <c r="K104" s="1148"/>
      <c r="L104" s="1131"/>
      <c r="M104" s="1131"/>
      <c r="N104" s="1148"/>
      <c r="O104" s="1131"/>
      <c r="P104" s="1131"/>
      <c r="Q104" s="1131"/>
      <c r="R104" s="1136">
        <v>21</v>
      </c>
    </row>
    <row r="105" spans="1:18">
      <c r="A105" s="1136">
        <v>22</v>
      </c>
      <c r="B105" s="1049" t="s">
        <v>1354</v>
      </c>
      <c r="C105" s="1131"/>
      <c r="D105" s="1131"/>
      <c r="E105" s="1148"/>
      <c r="F105" s="1131"/>
      <c r="G105" s="1131"/>
      <c r="H105" s="1148"/>
      <c r="I105" s="1153"/>
      <c r="J105" s="1131"/>
      <c r="K105" s="1148"/>
      <c r="L105" s="1131"/>
      <c r="M105" s="1131"/>
      <c r="N105" s="1148"/>
      <c r="O105" s="1131"/>
      <c r="P105" s="1131"/>
      <c r="Q105" s="1131"/>
      <c r="R105" s="1136">
        <v>22</v>
      </c>
    </row>
    <row r="106" spans="1:18">
      <c r="A106" s="1136">
        <v>23</v>
      </c>
      <c r="B106" s="1049" t="s">
        <v>2825</v>
      </c>
      <c r="C106" s="1131"/>
      <c r="D106" s="1131"/>
      <c r="E106" s="1148"/>
      <c r="F106" s="1131"/>
      <c r="G106" s="1131"/>
      <c r="H106" s="1148"/>
      <c r="I106" s="1153"/>
      <c r="J106" s="1131"/>
      <c r="K106" s="1148"/>
      <c r="L106" s="1131"/>
      <c r="M106" s="1131"/>
      <c r="N106" s="1148"/>
      <c r="O106" s="1131"/>
      <c r="P106" s="1131"/>
      <c r="Q106" s="1131"/>
      <c r="R106" s="1136">
        <v>23</v>
      </c>
    </row>
    <row r="107" spans="1:18">
      <c r="A107" s="1136">
        <v>24</v>
      </c>
      <c r="B107" s="1049" t="s">
        <v>2826</v>
      </c>
      <c r="C107" s="1131"/>
      <c r="D107" s="1131"/>
      <c r="E107" s="1148"/>
      <c r="F107" s="1131"/>
      <c r="G107" s="1131"/>
      <c r="H107" s="1148"/>
      <c r="I107" s="1153"/>
      <c r="J107" s="1131"/>
      <c r="K107" s="1148"/>
      <c r="L107" s="1131"/>
      <c r="M107" s="1131"/>
      <c r="N107" s="1148"/>
      <c r="O107" s="1131"/>
      <c r="P107" s="1131"/>
      <c r="Q107" s="1131"/>
      <c r="R107" s="1136">
        <v>24</v>
      </c>
    </row>
    <row r="108" spans="1:18">
      <c r="A108" s="1136">
        <v>25</v>
      </c>
      <c r="B108" s="1049" t="s">
        <v>2827</v>
      </c>
      <c r="C108" s="1131"/>
      <c r="D108" s="1131"/>
      <c r="E108" s="1148"/>
      <c r="F108" s="1131"/>
      <c r="G108" s="1131"/>
      <c r="H108" s="1148"/>
      <c r="I108" s="1153"/>
      <c r="J108" s="1131"/>
      <c r="K108" s="1148"/>
      <c r="L108" s="1131"/>
      <c r="M108" s="1131"/>
      <c r="N108" s="1148"/>
      <c r="O108" s="1131"/>
      <c r="P108" s="1131"/>
      <c r="Q108" s="1131"/>
      <c r="R108" s="1136">
        <v>25</v>
      </c>
    </row>
    <row r="109" spans="1:18">
      <c r="A109" s="1136">
        <v>26</v>
      </c>
      <c r="B109" s="1049" t="s">
        <v>655</v>
      </c>
      <c r="C109" s="1131"/>
      <c r="D109" s="1131"/>
      <c r="E109" s="1148"/>
      <c r="F109" s="1131"/>
      <c r="G109" s="1131"/>
      <c r="H109" s="1148"/>
      <c r="I109" s="1153"/>
      <c r="J109" s="1131"/>
      <c r="K109" s="1148"/>
      <c r="L109" s="1131"/>
      <c r="M109" s="1131"/>
      <c r="N109" s="1148"/>
      <c r="O109" s="1131"/>
      <c r="P109" s="1131"/>
      <c r="Q109" s="1131"/>
      <c r="R109" s="1136">
        <v>26</v>
      </c>
    </row>
    <row r="110" spans="1:18">
      <c r="A110" s="1136">
        <v>27</v>
      </c>
      <c r="B110" s="1049" t="s">
        <v>1383</v>
      </c>
      <c r="C110" s="1131"/>
      <c r="D110" s="1131"/>
      <c r="E110" s="1148"/>
      <c r="F110" s="1131"/>
      <c r="G110" s="1131"/>
      <c r="H110" s="1148"/>
      <c r="I110" s="1153"/>
      <c r="J110" s="1131"/>
      <c r="K110" s="1148"/>
      <c r="L110" s="1131"/>
      <c r="M110" s="1131"/>
      <c r="N110" s="1148"/>
      <c r="O110" s="1131"/>
      <c r="P110" s="1131"/>
      <c r="Q110" s="1131"/>
      <c r="R110" s="1136">
        <v>27</v>
      </c>
    </row>
    <row r="111" spans="1:18">
      <c r="A111" s="1136">
        <v>28</v>
      </c>
      <c r="B111" s="1049" t="s">
        <v>3861</v>
      </c>
      <c r="C111" s="1131"/>
      <c r="D111" s="1131"/>
      <c r="E111" s="1148"/>
      <c r="F111" s="1131"/>
      <c r="G111" s="1131"/>
      <c r="H111" s="1148"/>
      <c r="I111" s="1153"/>
      <c r="J111" s="1131"/>
      <c r="K111" s="1148"/>
      <c r="L111" s="1131"/>
      <c r="M111" s="1131"/>
      <c r="N111" s="1148"/>
      <c r="O111" s="1131"/>
      <c r="P111" s="1131"/>
      <c r="Q111" s="1131"/>
      <c r="R111" s="1136">
        <v>28</v>
      </c>
    </row>
    <row r="112" spans="1:18">
      <c r="A112" s="1136">
        <v>29</v>
      </c>
      <c r="B112" s="1049" t="s">
        <v>3866</v>
      </c>
      <c r="C112" s="1131"/>
      <c r="D112" s="1131"/>
      <c r="E112" s="1148"/>
      <c r="F112" s="1131"/>
      <c r="G112" s="1131"/>
      <c r="H112" s="1148"/>
      <c r="I112" s="1153"/>
      <c r="J112" s="1131"/>
      <c r="K112" s="1148"/>
      <c r="L112" s="1131"/>
      <c r="M112" s="1131"/>
      <c r="N112" s="1148"/>
      <c r="O112" s="1131"/>
      <c r="P112" s="1131"/>
      <c r="Q112" s="1131"/>
      <c r="R112" s="1136">
        <v>29</v>
      </c>
    </row>
    <row r="113" spans="1:18">
      <c r="A113" s="1136">
        <v>30</v>
      </c>
      <c r="B113" s="1049" t="s">
        <v>2828</v>
      </c>
      <c r="C113" s="1131"/>
      <c r="D113" s="1131"/>
      <c r="E113" s="1148"/>
      <c r="F113" s="1131"/>
      <c r="G113" s="1131"/>
      <c r="H113" s="1148"/>
      <c r="I113" s="1153"/>
      <c r="J113" s="1131"/>
      <c r="K113" s="1148"/>
      <c r="L113" s="1131"/>
      <c r="M113" s="1131"/>
      <c r="N113" s="1148"/>
      <c r="O113" s="1131"/>
      <c r="P113" s="1131"/>
      <c r="Q113" s="1131"/>
      <c r="R113" s="1136">
        <v>30</v>
      </c>
    </row>
    <row r="114" spans="1:18">
      <c r="A114" s="1136">
        <v>31</v>
      </c>
      <c r="B114" s="1049" t="s">
        <v>1167</v>
      </c>
      <c r="C114" s="1131"/>
      <c r="D114" s="1131"/>
      <c r="E114" s="1148"/>
      <c r="F114" s="1131"/>
      <c r="G114" s="1131"/>
      <c r="H114" s="1148"/>
      <c r="I114" s="1153"/>
      <c r="J114" s="1131"/>
      <c r="K114" s="1148"/>
      <c r="L114" s="1131"/>
      <c r="M114" s="1131"/>
      <c r="N114" s="1148"/>
      <c r="O114" s="1131"/>
      <c r="P114" s="1131"/>
      <c r="Q114" s="1131"/>
      <c r="R114" s="1136">
        <v>31</v>
      </c>
    </row>
    <row r="115" spans="1:18">
      <c r="A115" s="1136">
        <v>32</v>
      </c>
      <c r="B115" s="1049" t="s">
        <v>2829</v>
      </c>
      <c r="C115" s="1131"/>
      <c r="D115" s="1131"/>
      <c r="E115" s="1148"/>
      <c r="F115" s="1131"/>
      <c r="G115" s="1131"/>
      <c r="H115" s="1148"/>
      <c r="I115" s="1153"/>
      <c r="J115" s="1131"/>
      <c r="K115" s="1148"/>
      <c r="L115" s="1131"/>
      <c r="M115" s="1131"/>
      <c r="N115" s="1148"/>
      <c r="O115" s="1131"/>
      <c r="P115" s="1131"/>
      <c r="Q115" s="1131"/>
      <c r="R115" s="1136">
        <v>32</v>
      </c>
    </row>
    <row r="116" spans="1:18">
      <c r="A116" s="1136">
        <v>33</v>
      </c>
      <c r="B116" s="1049" t="s">
        <v>2830</v>
      </c>
      <c r="C116" s="1150"/>
      <c r="D116" s="1150"/>
      <c r="E116" s="1151"/>
      <c r="F116" s="1150"/>
      <c r="G116" s="1150"/>
      <c r="H116" s="1151"/>
      <c r="I116" s="1154"/>
      <c r="J116" s="1150"/>
      <c r="K116" s="1151"/>
      <c r="L116" s="1150"/>
      <c r="M116" s="1150"/>
      <c r="N116" s="1151"/>
      <c r="O116" s="1150"/>
      <c r="P116" s="1150"/>
      <c r="Q116" s="1150"/>
      <c r="R116" s="1136">
        <v>33</v>
      </c>
    </row>
    <row r="117" spans="1:18" ht="15.75" thickBot="1">
      <c r="A117" s="1136">
        <v>34</v>
      </c>
      <c r="B117" s="1049" t="s">
        <v>2831</v>
      </c>
      <c r="C117" s="1158"/>
      <c r="D117" s="1158"/>
      <c r="E117" s="1159"/>
      <c r="F117" s="1158"/>
      <c r="G117" s="1158"/>
      <c r="H117" s="1159"/>
      <c r="I117" s="1160"/>
      <c r="J117" s="1158"/>
      <c r="K117" s="1159"/>
      <c r="L117" s="1158"/>
      <c r="M117" s="1158"/>
      <c r="N117" s="1159"/>
      <c r="O117" s="1158"/>
      <c r="P117" s="1158"/>
      <c r="Q117" s="1158"/>
      <c r="R117" s="1136">
        <v>34</v>
      </c>
    </row>
    <row r="118" spans="1:18" ht="15.75" thickBot="1">
      <c r="A118" s="1136">
        <v>35</v>
      </c>
      <c r="B118" s="1049" t="s">
        <v>2832</v>
      </c>
      <c r="C118" s="1093"/>
      <c r="D118" s="1093"/>
      <c r="E118" s="1093"/>
      <c r="F118" s="1093"/>
      <c r="G118" s="1093"/>
      <c r="H118" s="1093"/>
      <c r="I118" s="1161"/>
      <c r="J118" s="1162"/>
      <c r="K118" s="1093"/>
      <c r="L118" s="1162"/>
      <c r="M118" s="1162"/>
      <c r="N118" s="1093"/>
      <c r="O118" s="1162"/>
      <c r="P118" s="1162"/>
      <c r="Q118" s="1162"/>
      <c r="R118" s="1136">
        <v>35</v>
      </c>
    </row>
    <row r="119" spans="1:18">
      <c r="A119" s="1089">
        <v>36</v>
      </c>
      <c r="B119" s="1034" t="s">
        <v>2833</v>
      </c>
      <c r="C119" s="1034"/>
      <c r="D119" s="1034"/>
      <c r="E119" s="1034"/>
      <c r="F119" s="1034"/>
      <c r="G119" s="1034"/>
      <c r="H119" s="1034"/>
      <c r="I119" s="1089"/>
      <c r="J119" s="1034"/>
      <c r="K119" s="1034"/>
      <c r="L119" s="1034"/>
      <c r="M119" s="1034"/>
      <c r="N119" s="1034"/>
      <c r="O119" s="1034"/>
      <c r="P119" s="1034"/>
      <c r="Q119" s="977"/>
      <c r="R119" s="1089">
        <v>36</v>
      </c>
    </row>
    <row r="120" spans="1:18">
      <c r="A120" s="1136"/>
      <c r="B120" s="1049" t="s">
        <v>2834</v>
      </c>
      <c r="C120" s="1049"/>
      <c r="D120" s="1049"/>
      <c r="E120" s="1049"/>
      <c r="F120" s="1049"/>
      <c r="G120" s="1049"/>
      <c r="H120" s="1049"/>
      <c r="I120" s="1136"/>
      <c r="J120" s="1049"/>
      <c r="K120" s="1049"/>
      <c r="L120" s="1049"/>
      <c r="M120" s="1049"/>
      <c r="N120" s="1049"/>
      <c r="O120" s="1049"/>
      <c r="P120" s="1049"/>
      <c r="Q120" s="989"/>
      <c r="R120" s="1136"/>
    </row>
    <row r="121" spans="1:18">
      <c r="A121" s="1136">
        <v>37</v>
      </c>
      <c r="B121" s="1049" t="s">
        <v>2835</v>
      </c>
      <c r="C121" s="1148"/>
      <c r="D121" s="1148"/>
      <c r="E121" s="1148"/>
      <c r="F121" s="1148"/>
      <c r="G121" s="1148"/>
      <c r="H121" s="1148"/>
      <c r="I121" s="1163"/>
      <c r="J121" s="1148"/>
      <c r="K121" s="1148"/>
      <c r="L121" s="1148"/>
      <c r="M121" s="1148"/>
      <c r="N121" s="1148"/>
      <c r="O121" s="1148"/>
      <c r="P121" s="1148"/>
      <c r="Q121" s="1131"/>
      <c r="R121" s="1136">
        <v>37</v>
      </c>
    </row>
    <row r="122" spans="1:18">
      <c r="A122" s="1089">
        <v>38</v>
      </c>
      <c r="B122" s="1034" t="s">
        <v>464</v>
      </c>
      <c r="C122" s="1106"/>
      <c r="D122" s="1106"/>
      <c r="E122" s="1106"/>
      <c r="F122" s="1106"/>
      <c r="G122" s="1106"/>
      <c r="H122" s="1106"/>
      <c r="I122" s="1164"/>
      <c r="J122" s="1106"/>
      <c r="K122" s="1106"/>
      <c r="L122" s="1106"/>
      <c r="M122" s="1106"/>
      <c r="N122" s="1106"/>
      <c r="O122" s="1106"/>
      <c r="P122" s="1106"/>
      <c r="Q122" s="1048"/>
      <c r="R122" s="1089">
        <v>38</v>
      </c>
    </row>
    <row r="123" spans="1:18">
      <c r="A123" s="1136"/>
      <c r="B123" s="1049" t="s">
        <v>465</v>
      </c>
      <c r="C123" s="1148"/>
      <c r="D123" s="1148"/>
      <c r="E123" s="1148"/>
      <c r="F123" s="1148"/>
      <c r="G123" s="1148"/>
      <c r="H123" s="1148"/>
      <c r="I123" s="1163"/>
      <c r="J123" s="1148"/>
      <c r="K123" s="1148"/>
      <c r="L123" s="1148"/>
      <c r="M123" s="1148"/>
      <c r="N123" s="1148"/>
      <c r="O123" s="1148"/>
      <c r="P123" s="1148"/>
      <c r="Q123" s="1131"/>
      <c r="R123" s="1136"/>
    </row>
    <row r="124" spans="1:18">
      <c r="A124" s="1089">
        <v>39</v>
      </c>
      <c r="B124" s="1034" t="s">
        <v>86</v>
      </c>
      <c r="C124" s="1165"/>
      <c r="D124" s="1165"/>
      <c r="E124" s="1165"/>
      <c r="F124" s="1165"/>
      <c r="G124" s="1165"/>
      <c r="H124" s="1165"/>
      <c r="I124" s="1166"/>
      <c r="J124" s="1165"/>
      <c r="K124" s="1165"/>
      <c r="L124" s="1165"/>
      <c r="M124" s="1165"/>
      <c r="N124" s="1165"/>
      <c r="O124" s="1165"/>
      <c r="P124" s="1165"/>
      <c r="Q124" s="1167"/>
      <c r="R124" s="1089">
        <v>39</v>
      </c>
    </row>
    <row r="125" spans="1:18">
      <c r="A125" s="1136"/>
      <c r="B125" s="1049" t="s">
        <v>87</v>
      </c>
      <c r="C125" s="1168"/>
      <c r="D125" s="1168"/>
      <c r="E125" s="1168"/>
      <c r="F125" s="1168"/>
      <c r="G125" s="1168"/>
      <c r="H125" s="1168"/>
      <c r="I125" s="1169"/>
      <c r="J125" s="1168"/>
      <c r="K125" s="1168"/>
      <c r="L125" s="1168"/>
      <c r="M125" s="1168"/>
      <c r="N125" s="1168"/>
      <c r="O125" s="1168"/>
      <c r="P125" s="1168"/>
      <c r="Q125" s="1170"/>
      <c r="R125" s="1136"/>
    </row>
    <row r="126" spans="1:18">
      <c r="A126" s="1136">
        <v>40</v>
      </c>
      <c r="B126" s="1049" t="s">
        <v>88</v>
      </c>
      <c r="C126" s="1168"/>
      <c r="D126" s="1168"/>
      <c r="E126" s="1168"/>
      <c r="F126" s="1168"/>
      <c r="G126" s="1168"/>
      <c r="H126" s="1168"/>
      <c r="I126" s="1169"/>
      <c r="J126" s="1168"/>
      <c r="K126" s="1168"/>
      <c r="L126" s="1168"/>
      <c r="M126" s="1168"/>
      <c r="N126" s="1168"/>
      <c r="O126" s="1168"/>
      <c r="P126" s="1168"/>
      <c r="Q126" s="1170"/>
      <c r="R126" s="1136">
        <v>40</v>
      </c>
    </row>
    <row r="127" spans="1:18">
      <c r="A127" s="1136">
        <v>41</v>
      </c>
      <c r="B127" s="1049" t="s">
        <v>89</v>
      </c>
      <c r="C127" s="1168"/>
      <c r="D127" s="1168"/>
      <c r="E127" s="1168"/>
      <c r="F127" s="1168"/>
      <c r="G127" s="1168"/>
      <c r="H127" s="1168"/>
      <c r="I127" s="1169"/>
      <c r="J127" s="1168"/>
      <c r="K127" s="1168"/>
      <c r="L127" s="1168"/>
      <c r="M127" s="1168"/>
      <c r="N127" s="1168"/>
      <c r="O127" s="1168"/>
      <c r="P127" s="1168"/>
      <c r="Q127" s="1170"/>
      <c r="R127" s="1136">
        <v>41</v>
      </c>
    </row>
    <row r="128" spans="1:18">
      <c r="A128" s="1136">
        <v>42</v>
      </c>
      <c r="B128" s="1049" t="s">
        <v>90</v>
      </c>
      <c r="C128" s="1168"/>
      <c r="D128" s="1168"/>
      <c r="E128" s="1168"/>
      <c r="F128" s="1168"/>
      <c r="G128" s="1168"/>
      <c r="H128" s="1168"/>
      <c r="I128" s="1169"/>
      <c r="J128" s="1168"/>
      <c r="K128" s="1168"/>
      <c r="L128" s="1168"/>
      <c r="M128" s="1168"/>
      <c r="N128" s="1168"/>
      <c r="O128" s="1168"/>
      <c r="P128" s="1168"/>
      <c r="Q128" s="1170"/>
      <c r="R128" s="1136">
        <v>42</v>
      </c>
    </row>
    <row r="129" spans="1:18" ht="15.75" thickBot="1">
      <c r="A129" s="1107">
        <v>43</v>
      </c>
      <c r="B129" s="1058" t="s">
        <v>91</v>
      </c>
      <c r="C129" s="1171"/>
      <c r="D129" s="1171"/>
      <c r="E129" s="1171"/>
      <c r="F129" s="1171"/>
      <c r="G129" s="1171"/>
      <c r="H129" s="1171"/>
      <c r="I129" s="1172"/>
      <c r="J129" s="1171"/>
      <c r="K129" s="1171"/>
      <c r="L129" s="1171"/>
      <c r="M129" s="1171"/>
      <c r="N129" s="1171"/>
      <c r="O129" s="1171"/>
      <c r="P129" s="1171"/>
      <c r="Q129" s="1173"/>
      <c r="R129" s="1107">
        <v>43</v>
      </c>
    </row>
    <row r="130" spans="1:18" ht="15.75">
      <c r="A130" s="113" t="s">
        <v>92</v>
      </c>
      <c r="B130" s="977"/>
      <c r="C130" s="977"/>
      <c r="D130" s="977"/>
      <c r="E130" s="977"/>
      <c r="F130" s="977"/>
      <c r="G130" s="977"/>
      <c r="H130" s="977"/>
      <c r="I130" s="113" t="s">
        <v>92</v>
      </c>
      <c r="J130" s="977"/>
      <c r="K130" s="977"/>
      <c r="L130" s="977"/>
      <c r="M130" s="977"/>
      <c r="N130" s="977"/>
      <c r="O130" s="977"/>
      <c r="P130" s="977"/>
      <c r="Q130" s="978" t="s">
        <v>93</v>
      </c>
      <c r="R130" s="978"/>
    </row>
    <row r="131" spans="1:18">
      <c r="A131" s="978" t="s">
        <v>96</v>
      </c>
      <c r="B131" s="978"/>
      <c r="C131" s="978"/>
      <c r="D131" s="978"/>
      <c r="E131" s="978"/>
      <c r="F131" s="978"/>
      <c r="G131" s="978"/>
      <c r="H131" s="978"/>
      <c r="I131" s="978" t="s">
        <v>97</v>
      </c>
      <c r="J131" s="978"/>
      <c r="K131" s="978"/>
      <c r="L131" s="978"/>
      <c r="M131" s="978"/>
      <c r="N131" s="978"/>
      <c r="O131" s="978"/>
      <c r="P131" s="978"/>
      <c r="Q131" s="978"/>
      <c r="R131" s="978"/>
    </row>
  </sheetData>
  <mergeCells count="9">
    <mergeCell ref="P3:Q3"/>
    <mergeCell ref="P2:Q2"/>
    <mergeCell ref="P1:Q1"/>
    <mergeCell ref="E3:F3"/>
    <mergeCell ref="E2:F2"/>
    <mergeCell ref="E1:F1"/>
    <mergeCell ref="N3:O3"/>
    <mergeCell ref="N2:O2"/>
    <mergeCell ref="N1:O1"/>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2"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pageSetUpPr fitToPage="1"/>
  </sheetPr>
  <dimension ref="A1:N126"/>
  <sheetViews>
    <sheetView defaultGridColor="0" view="pageBreakPreview" topLeftCell="A25" colorId="22" zoomScale="60" zoomScaleNormal="55" workbookViewId="0">
      <selection activeCell="C41" sqref="C41"/>
    </sheetView>
  </sheetViews>
  <sheetFormatPr defaultColWidth="9.6640625" defaultRowHeight="15"/>
  <cols>
    <col min="1" max="1" width="4.6640625" customWidth="1"/>
    <col min="2" max="2" width="48.33203125" customWidth="1"/>
    <col min="3" max="3" width="14.6640625" customWidth="1"/>
    <col min="4" max="4" width="13.6640625" customWidth="1"/>
    <col min="5" max="5" width="18.33203125" customWidth="1"/>
    <col min="6" max="6" width="18.109375" customWidth="1"/>
    <col min="7" max="7" width="2.6640625" customWidth="1"/>
    <col min="8" max="9" width="15.6640625" customWidth="1"/>
    <col min="10" max="10" width="17.6640625" customWidth="1"/>
    <col min="11" max="11" width="15.6640625" customWidth="1"/>
    <col min="12" max="12" width="17.88671875" customWidth="1"/>
    <col min="13" max="13" width="15.6640625" customWidth="1"/>
    <col min="14" max="14" width="4.6640625" customWidth="1"/>
  </cols>
  <sheetData>
    <row r="1" spans="1:14">
      <c r="A1" s="29" t="s">
        <v>5587</v>
      </c>
      <c r="B1" s="980"/>
      <c r="C1" s="1083" t="s">
        <v>1433</v>
      </c>
      <c r="D1" s="1086"/>
      <c r="E1" s="1085" t="s">
        <v>1917</v>
      </c>
      <c r="F1" s="1085" t="s">
        <v>1918</v>
      </c>
      <c r="G1" s="977"/>
      <c r="H1" s="29" t="s">
        <v>5587</v>
      </c>
      <c r="I1" s="1030"/>
      <c r="J1" s="1083" t="s">
        <v>1433</v>
      </c>
      <c r="K1" s="1086"/>
      <c r="L1" s="1085" t="s">
        <v>1917</v>
      </c>
      <c r="M1" s="1084" t="s">
        <v>1918</v>
      </c>
      <c r="N1" s="1070"/>
    </row>
    <row r="2" spans="1:14">
      <c r="A2" s="71" t="str">
        <f>'Data Sheet'!$C$25</f>
        <v xml:space="preserve"> Niagara Mohawk Power Corporation </v>
      </c>
      <c r="B2" s="977"/>
      <c r="C2" s="97" t="s">
        <v>5784</v>
      </c>
      <c r="D2" s="977"/>
      <c r="E2" s="1088" t="s">
        <v>1919</v>
      </c>
      <c r="F2" s="1097"/>
      <c r="G2" s="977"/>
      <c r="H2" s="71" t="str">
        <f>'Data Sheet'!$C$25</f>
        <v xml:space="preserve"> Niagara Mohawk Power Corporation </v>
      </c>
      <c r="I2" s="1034"/>
      <c r="J2" s="97" t="s">
        <v>5784</v>
      </c>
      <c r="K2" s="977"/>
      <c r="L2" s="1088" t="s">
        <v>1919</v>
      </c>
      <c r="M2" s="1088"/>
      <c r="N2" s="1032"/>
    </row>
    <row r="3" spans="1:14" ht="15" customHeight="1" thickBot="1">
      <c r="A3" s="1057"/>
      <c r="B3" s="1023"/>
      <c r="C3" s="104" t="s">
        <v>5672</v>
      </c>
      <c r="D3" s="1058"/>
      <c r="E3" s="1979" t="str">
        <f>'Data Sheet'!$C$40</f>
        <v>June 1, 2015</v>
      </c>
      <c r="F3" s="1099" t="str">
        <f>'Data Sheet'!$C$38</f>
        <v>December 31, 2014</v>
      </c>
      <c r="G3" s="977"/>
      <c r="H3" s="1057"/>
      <c r="I3" s="1058"/>
      <c r="J3" s="104" t="s">
        <v>5672</v>
      </c>
      <c r="K3" s="1058"/>
      <c r="L3" s="1979" t="str">
        <f>'Data Sheet'!$C$40</f>
        <v>June 1, 2015</v>
      </c>
      <c r="M3" s="1135" t="str">
        <f>'Data Sheet'!$C$38</f>
        <v>December 31, 2014</v>
      </c>
      <c r="N3" s="1101"/>
    </row>
    <row r="4" spans="1:14" ht="15" customHeight="1" thickBot="1">
      <c r="A4" s="668" t="s">
        <v>98</v>
      </c>
      <c r="B4" s="669"/>
      <c r="C4" s="669"/>
      <c r="D4" s="1090"/>
      <c r="E4" s="1090"/>
      <c r="F4" s="1091"/>
      <c r="G4" s="977"/>
      <c r="H4" s="668" t="s">
        <v>887</v>
      </c>
      <c r="I4" s="669"/>
      <c r="J4" s="669"/>
      <c r="K4" s="669"/>
      <c r="L4" s="1090"/>
      <c r="M4" s="1092"/>
      <c r="N4" s="1058"/>
    </row>
    <row r="5" spans="1:14" ht="15.75">
      <c r="A5" s="67"/>
      <c r="B5" s="70"/>
      <c r="C5" s="70"/>
      <c r="D5" s="978"/>
      <c r="E5" s="978"/>
      <c r="F5" s="1070"/>
      <c r="G5" s="977"/>
      <c r="H5" s="67"/>
      <c r="I5" s="70"/>
      <c r="J5" s="70"/>
      <c r="K5" s="70"/>
      <c r="L5" s="978"/>
      <c r="M5" s="1095"/>
      <c r="N5" s="1034"/>
    </row>
    <row r="6" spans="1:14">
      <c r="A6" s="1033" t="s">
        <v>888</v>
      </c>
      <c r="B6" s="977"/>
      <c r="C6" s="977" t="s">
        <v>889</v>
      </c>
      <c r="D6" s="977"/>
      <c r="E6" s="977"/>
      <c r="F6" s="1034"/>
      <c r="G6" s="977"/>
      <c r="H6" s="1033" t="s">
        <v>890</v>
      </c>
      <c r="I6" s="977"/>
      <c r="J6" s="977"/>
      <c r="K6" s="977" t="s">
        <v>891</v>
      </c>
      <c r="L6" s="977"/>
      <c r="M6" s="977"/>
      <c r="N6" s="1034"/>
    </row>
    <row r="7" spans="1:14">
      <c r="A7" s="1033" t="s">
        <v>892</v>
      </c>
      <c r="B7" s="977"/>
      <c r="C7" s="977" t="s">
        <v>893</v>
      </c>
      <c r="D7" s="977"/>
      <c r="E7" s="977"/>
      <c r="F7" s="1034"/>
      <c r="G7" s="977"/>
      <c r="H7" s="1033" t="s">
        <v>894</v>
      </c>
      <c r="I7" s="977"/>
      <c r="J7" s="977"/>
      <c r="K7" s="977" t="s">
        <v>895</v>
      </c>
      <c r="L7" s="977"/>
      <c r="M7" s="977"/>
      <c r="N7" s="1034"/>
    </row>
    <row r="8" spans="1:14">
      <c r="A8" s="1033" t="s">
        <v>896</v>
      </c>
      <c r="B8" s="977"/>
      <c r="C8" s="977" t="s">
        <v>897</v>
      </c>
      <c r="D8" s="977"/>
      <c r="E8" s="977"/>
      <c r="F8" s="1034"/>
      <c r="G8" s="977"/>
      <c r="H8" s="1033" t="s">
        <v>898</v>
      </c>
      <c r="I8" s="977"/>
      <c r="J8" s="977"/>
      <c r="K8" s="977" t="s">
        <v>899</v>
      </c>
      <c r="L8" s="977"/>
      <c r="M8" s="977"/>
      <c r="N8" s="1034"/>
    </row>
    <row r="9" spans="1:14">
      <c r="A9" s="1033" t="s">
        <v>900</v>
      </c>
      <c r="B9" s="977"/>
      <c r="C9" s="977" t="s">
        <v>901</v>
      </c>
      <c r="D9" s="977"/>
      <c r="E9" s="977"/>
      <c r="F9" s="1034"/>
      <c r="G9" s="977"/>
      <c r="H9" s="1033" t="s">
        <v>902</v>
      </c>
      <c r="I9" s="977"/>
      <c r="J9" s="977"/>
      <c r="K9" s="977"/>
      <c r="L9" s="977"/>
      <c r="M9" s="977"/>
      <c r="N9" s="1034"/>
    </row>
    <row r="10" spans="1:14">
      <c r="A10" s="1033" t="s">
        <v>903</v>
      </c>
      <c r="B10" s="977"/>
      <c r="C10" s="977" t="s">
        <v>904</v>
      </c>
      <c r="D10" s="977"/>
      <c r="E10" s="977"/>
      <c r="F10" s="1034"/>
      <c r="G10" s="977"/>
      <c r="H10" s="1033" t="s">
        <v>905</v>
      </c>
      <c r="I10" s="977"/>
      <c r="J10" s="977"/>
      <c r="K10" s="977"/>
      <c r="L10" s="977"/>
      <c r="M10" s="977"/>
      <c r="N10" s="1034"/>
    </row>
    <row r="11" spans="1:14">
      <c r="A11" s="1033" t="s">
        <v>906</v>
      </c>
      <c r="B11" s="977"/>
      <c r="C11" s="977"/>
      <c r="D11" s="977"/>
      <c r="E11" s="977"/>
      <c r="F11" s="1034"/>
      <c r="G11" s="977"/>
      <c r="H11" s="1033"/>
      <c r="I11" s="977"/>
      <c r="J11" s="977"/>
      <c r="K11" s="977"/>
      <c r="L11" s="977"/>
      <c r="M11" s="977"/>
      <c r="N11" s="1034"/>
    </row>
    <row r="12" spans="1:14" ht="15.75" thickBot="1">
      <c r="A12" s="1057"/>
      <c r="B12" s="1023"/>
      <c r="C12" s="1023"/>
      <c r="D12" s="1023"/>
      <c r="E12" s="1023"/>
      <c r="F12" s="1058"/>
      <c r="G12" s="977"/>
      <c r="H12" s="1057"/>
      <c r="I12" s="1023"/>
      <c r="J12" s="1023"/>
      <c r="K12" s="1023"/>
      <c r="L12" s="1023"/>
      <c r="M12" s="1023"/>
      <c r="N12" s="1058"/>
    </row>
    <row r="13" spans="1:14">
      <c r="A13" s="1089"/>
      <c r="B13" s="1034"/>
      <c r="C13" s="977"/>
      <c r="D13" s="1034"/>
      <c r="E13" s="977"/>
      <c r="F13" s="1034"/>
      <c r="G13" s="977"/>
      <c r="H13" s="1033"/>
      <c r="I13" s="1034"/>
      <c r="J13" s="977"/>
      <c r="K13" s="1034"/>
      <c r="L13" s="977"/>
      <c r="M13" s="1034"/>
      <c r="N13" s="1034"/>
    </row>
    <row r="14" spans="1:14">
      <c r="A14" s="1098"/>
      <c r="B14" s="1034"/>
      <c r="C14" s="977" t="s">
        <v>907</v>
      </c>
      <c r="D14" s="987"/>
      <c r="E14" s="977" t="s">
        <v>907</v>
      </c>
      <c r="F14" s="1034"/>
      <c r="G14" s="977"/>
      <c r="H14" s="1033" t="s">
        <v>908</v>
      </c>
      <c r="I14" s="1032"/>
      <c r="J14" s="1033" t="s">
        <v>908</v>
      </c>
      <c r="K14" s="1034"/>
      <c r="L14" s="1033" t="s">
        <v>908</v>
      </c>
      <c r="M14" s="1034"/>
      <c r="N14" s="1034"/>
    </row>
    <row r="15" spans="1:14">
      <c r="A15" s="1097" t="s">
        <v>1843</v>
      </c>
      <c r="B15" s="1032" t="s">
        <v>1898</v>
      </c>
      <c r="C15" s="977" t="s">
        <v>909</v>
      </c>
      <c r="D15" s="1034"/>
      <c r="E15" s="977" t="s">
        <v>909</v>
      </c>
      <c r="F15" s="1034"/>
      <c r="G15" s="977"/>
      <c r="H15" s="1033" t="s">
        <v>910</v>
      </c>
      <c r="I15" s="987"/>
      <c r="J15" s="1033" t="s">
        <v>910</v>
      </c>
      <c r="K15" s="1034"/>
      <c r="L15" s="1033" t="s">
        <v>910</v>
      </c>
      <c r="M15" s="1034"/>
      <c r="N15" s="1097" t="s">
        <v>1843</v>
      </c>
    </row>
    <row r="16" spans="1:14">
      <c r="A16" s="1097" t="s">
        <v>1846</v>
      </c>
      <c r="B16" s="1032"/>
      <c r="C16" s="977"/>
      <c r="D16" s="1034"/>
      <c r="E16" s="977"/>
      <c r="F16" s="1034"/>
      <c r="G16" s="977"/>
      <c r="H16" s="1088"/>
      <c r="I16" s="987"/>
      <c r="J16" s="977"/>
      <c r="K16" s="1034"/>
      <c r="L16" s="977"/>
      <c r="M16" s="1034"/>
      <c r="N16" s="1097" t="s">
        <v>1846</v>
      </c>
    </row>
    <row r="17" spans="1:14" ht="15.75" thickBot="1">
      <c r="A17" s="1099"/>
      <c r="B17" s="1101" t="s">
        <v>3230</v>
      </c>
      <c r="C17" s="1090" t="s">
        <v>3231</v>
      </c>
      <c r="D17" s="1101"/>
      <c r="E17" s="1090" t="s">
        <v>3232</v>
      </c>
      <c r="F17" s="1101"/>
      <c r="G17" s="977"/>
      <c r="H17" s="1102" t="s">
        <v>3233</v>
      </c>
      <c r="I17" s="1101"/>
      <c r="J17" s="1090" t="s">
        <v>2512</v>
      </c>
      <c r="K17" s="1101"/>
      <c r="L17" s="1090" t="s">
        <v>2513</v>
      </c>
      <c r="M17" s="1101"/>
      <c r="N17" s="1099"/>
    </row>
    <row r="18" spans="1:14">
      <c r="A18" s="1116">
        <v>1</v>
      </c>
      <c r="B18" s="1049" t="s">
        <v>911</v>
      </c>
      <c r="C18" s="989"/>
      <c r="D18" s="1049"/>
      <c r="E18" s="1054"/>
      <c r="F18" s="1045"/>
      <c r="G18" s="977"/>
      <c r="H18" s="988"/>
      <c r="I18" s="1049"/>
      <c r="J18" s="989"/>
      <c r="K18" s="1049"/>
      <c r="L18" s="1054"/>
      <c r="M18" s="1045"/>
      <c r="N18" s="1116">
        <v>1</v>
      </c>
    </row>
    <row r="19" spans="1:14">
      <c r="A19" s="1116">
        <v>2</v>
      </c>
      <c r="B19" s="1049" t="s">
        <v>912</v>
      </c>
      <c r="C19" s="989"/>
      <c r="D19" s="1049"/>
      <c r="E19" s="1117"/>
      <c r="F19" s="1077"/>
      <c r="G19" s="977"/>
      <c r="H19" s="988"/>
      <c r="I19" s="1049"/>
      <c r="J19" s="989"/>
      <c r="K19" s="1049"/>
      <c r="L19" s="1117"/>
      <c r="M19" s="1077"/>
      <c r="N19" s="1116">
        <v>2</v>
      </c>
    </row>
    <row r="20" spans="1:14">
      <c r="A20" s="1116">
        <v>3</v>
      </c>
      <c r="B20" s="1049" t="s">
        <v>1335</v>
      </c>
      <c r="C20" s="989"/>
      <c r="D20" s="1049"/>
      <c r="E20" s="1117"/>
      <c r="F20" s="1077"/>
      <c r="G20" s="977"/>
      <c r="H20" s="988"/>
      <c r="I20" s="1049"/>
      <c r="J20" s="989"/>
      <c r="K20" s="1049"/>
      <c r="L20" s="1117"/>
      <c r="M20" s="1077"/>
      <c r="N20" s="1116">
        <v>3</v>
      </c>
    </row>
    <row r="21" spans="1:14">
      <c r="A21" s="1116">
        <v>4</v>
      </c>
      <c r="B21" s="1049" t="s">
        <v>1336</v>
      </c>
      <c r="C21" s="989"/>
      <c r="D21" s="1049"/>
      <c r="E21" s="989"/>
      <c r="F21" s="1049"/>
      <c r="G21" s="977"/>
      <c r="H21" s="1147"/>
      <c r="I21" s="1174"/>
      <c r="J21" s="989"/>
      <c r="K21" s="1049"/>
      <c r="L21" s="989"/>
      <c r="M21" s="1049"/>
      <c r="N21" s="1116">
        <v>4</v>
      </c>
    </row>
    <row r="22" spans="1:14">
      <c r="A22" s="1097">
        <v>5</v>
      </c>
      <c r="B22" s="1034" t="s">
        <v>913</v>
      </c>
      <c r="C22" s="977"/>
      <c r="D22" s="1034"/>
      <c r="E22" s="977"/>
      <c r="F22" s="1034"/>
      <c r="G22" s="977"/>
      <c r="H22" s="1104"/>
      <c r="I22" s="1175"/>
      <c r="J22" s="977"/>
      <c r="K22" s="1034"/>
      <c r="L22" s="977"/>
      <c r="M22" s="1034"/>
      <c r="N22" s="1097">
        <v>5</v>
      </c>
    </row>
    <row r="23" spans="1:14">
      <c r="A23" s="1116"/>
      <c r="B23" s="1049" t="s">
        <v>914</v>
      </c>
      <c r="C23" s="989"/>
      <c r="D23" s="1049"/>
      <c r="E23" s="989"/>
      <c r="F23" s="1049"/>
      <c r="G23" s="977"/>
      <c r="H23" s="1147"/>
      <c r="I23" s="1174"/>
      <c r="J23" s="989"/>
      <c r="K23" s="1049"/>
      <c r="L23" s="989"/>
      <c r="M23" s="1049"/>
      <c r="N23" s="1116"/>
    </row>
    <row r="24" spans="1:14">
      <c r="A24" s="1116">
        <v>6</v>
      </c>
      <c r="B24" s="1049" t="s">
        <v>915</v>
      </c>
      <c r="C24" s="989"/>
      <c r="D24" s="1049"/>
      <c r="E24" s="989"/>
      <c r="F24" s="1049"/>
      <c r="G24" s="977"/>
      <c r="H24" s="1147"/>
      <c r="I24" s="1174"/>
      <c r="J24" s="989"/>
      <c r="K24" s="1049"/>
      <c r="L24" s="989"/>
      <c r="M24" s="1049"/>
      <c r="N24" s="1116">
        <v>6</v>
      </c>
    </row>
    <row r="25" spans="1:14">
      <c r="A25" s="1116">
        <v>7</v>
      </c>
      <c r="B25" s="1049" t="s">
        <v>1340</v>
      </c>
      <c r="C25" s="989"/>
      <c r="D25" s="1049"/>
      <c r="E25" s="989"/>
      <c r="F25" s="1049"/>
      <c r="G25" s="977"/>
      <c r="H25" s="1147"/>
      <c r="I25" s="1174"/>
      <c r="J25" s="989"/>
      <c r="K25" s="1049"/>
      <c r="L25" s="989"/>
      <c r="M25" s="1049"/>
      <c r="N25" s="1116">
        <v>7</v>
      </c>
    </row>
    <row r="26" spans="1:14">
      <c r="A26" s="1116">
        <v>8</v>
      </c>
      <c r="B26" s="1049" t="s">
        <v>916</v>
      </c>
      <c r="C26" s="989"/>
      <c r="D26" s="1049"/>
      <c r="E26" s="989"/>
      <c r="F26" s="1049"/>
      <c r="G26" s="977"/>
      <c r="H26" s="1147"/>
      <c r="I26" s="1174"/>
      <c r="J26" s="989"/>
      <c r="K26" s="1049"/>
      <c r="L26" s="989"/>
      <c r="M26" s="1049"/>
      <c r="N26" s="1116">
        <v>8</v>
      </c>
    </row>
    <row r="27" spans="1:14">
      <c r="A27" s="1116">
        <v>9</v>
      </c>
      <c r="B27" s="1049" t="s">
        <v>917</v>
      </c>
      <c r="C27" s="989"/>
      <c r="D27" s="1049"/>
      <c r="E27" s="989"/>
      <c r="F27" s="1049"/>
      <c r="G27" s="977"/>
      <c r="H27" s="1147"/>
      <c r="I27" s="1174"/>
      <c r="J27" s="989"/>
      <c r="K27" s="1049"/>
      <c r="L27" s="989"/>
      <c r="M27" s="1049"/>
      <c r="N27" s="1116">
        <v>9</v>
      </c>
    </row>
    <row r="28" spans="1:14">
      <c r="A28" s="1116">
        <v>10</v>
      </c>
      <c r="B28" s="1049" t="s">
        <v>918</v>
      </c>
      <c r="C28" s="989"/>
      <c r="D28" s="1049"/>
      <c r="E28" s="989"/>
      <c r="F28" s="1049"/>
      <c r="G28" s="977"/>
      <c r="H28" s="1147"/>
      <c r="I28" s="1174"/>
      <c r="J28" s="989"/>
      <c r="K28" s="1049"/>
      <c r="L28" s="989"/>
      <c r="M28" s="1049"/>
      <c r="N28" s="1116">
        <v>10</v>
      </c>
    </row>
    <row r="29" spans="1:14">
      <c r="A29" s="1116">
        <v>11</v>
      </c>
      <c r="B29" s="1049" t="s">
        <v>1344</v>
      </c>
      <c r="C29" s="1131"/>
      <c r="D29" s="1148"/>
      <c r="E29" s="1131"/>
      <c r="F29" s="1148"/>
      <c r="G29" s="1048"/>
      <c r="H29" s="1149"/>
      <c r="I29" s="1176"/>
      <c r="J29" s="1131"/>
      <c r="K29" s="1148"/>
      <c r="L29" s="1131"/>
      <c r="M29" s="1148"/>
      <c r="N29" s="1116">
        <v>11</v>
      </c>
    </row>
    <row r="30" spans="1:14">
      <c r="A30" s="1116">
        <v>12</v>
      </c>
      <c r="B30" s="1049" t="s">
        <v>1345</v>
      </c>
      <c r="C30" s="1131"/>
      <c r="D30" s="1148"/>
      <c r="E30" s="1131"/>
      <c r="F30" s="1148"/>
      <c r="G30" s="1048"/>
      <c r="H30" s="1149"/>
      <c r="I30" s="1176"/>
      <c r="J30" s="1131"/>
      <c r="K30" s="1148"/>
      <c r="L30" s="1131"/>
      <c r="M30" s="1148"/>
      <c r="N30" s="1116">
        <v>12</v>
      </c>
    </row>
    <row r="31" spans="1:14">
      <c r="A31" s="1116">
        <v>13</v>
      </c>
      <c r="B31" s="1049" t="s">
        <v>919</v>
      </c>
      <c r="C31" s="989"/>
      <c r="D31" s="1049"/>
      <c r="E31" s="989"/>
      <c r="F31" s="1049"/>
      <c r="G31" s="977"/>
      <c r="H31" s="1147"/>
      <c r="I31" s="1174"/>
      <c r="J31" s="989"/>
      <c r="K31" s="1049"/>
      <c r="L31" s="989"/>
      <c r="M31" s="1049"/>
      <c r="N31" s="1116">
        <v>13</v>
      </c>
    </row>
    <row r="32" spans="1:14">
      <c r="A32" s="1116">
        <v>14</v>
      </c>
      <c r="B32" s="1049" t="s">
        <v>920</v>
      </c>
      <c r="C32" s="1150"/>
      <c r="D32" s="1151"/>
      <c r="E32" s="1150"/>
      <c r="F32" s="1151"/>
      <c r="G32" s="1177"/>
      <c r="H32" s="1154"/>
      <c r="I32" s="1151"/>
      <c r="J32" s="1150"/>
      <c r="K32" s="1151"/>
      <c r="L32" s="1150"/>
      <c r="M32" s="1151"/>
      <c r="N32" s="1116">
        <v>14</v>
      </c>
    </row>
    <row r="33" spans="1:14">
      <c r="A33" s="1116">
        <v>15</v>
      </c>
      <c r="B33" s="1049" t="s">
        <v>921</v>
      </c>
      <c r="C33" s="1131"/>
      <c r="D33" s="1148"/>
      <c r="E33" s="1131"/>
      <c r="F33" s="1148"/>
      <c r="G33" s="1048"/>
      <c r="H33" s="1153"/>
      <c r="I33" s="1148"/>
      <c r="J33" s="1131"/>
      <c r="K33" s="1148"/>
      <c r="L33" s="1131"/>
      <c r="M33" s="1148"/>
      <c r="N33" s="1116">
        <v>15</v>
      </c>
    </row>
    <row r="34" spans="1:14">
      <c r="A34" s="1116">
        <v>16</v>
      </c>
      <c r="B34" s="1049" t="s">
        <v>248</v>
      </c>
      <c r="C34" s="1131"/>
      <c r="D34" s="1148"/>
      <c r="E34" s="1131"/>
      <c r="F34" s="1148"/>
      <c r="G34" s="1048"/>
      <c r="H34" s="1153"/>
      <c r="I34" s="1148"/>
      <c r="J34" s="1131"/>
      <c r="K34" s="1148"/>
      <c r="L34" s="1131"/>
      <c r="M34" s="1148"/>
      <c r="N34" s="1116">
        <v>16</v>
      </c>
    </row>
    <row r="35" spans="1:14">
      <c r="A35" s="1116">
        <v>17</v>
      </c>
      <c r="B35" s="1049" t="s">
        <v>249</v>
      </c>
      <c r="C35" s="1131"/>
      <c r="D35" s="1148"/>
      <c r="E35" s="1131"/>
      <c r="F35" s="1148"/>
      <c r="G35" s="1048"/>
      <c r="H35" s="1153"/>
      <c r="I35" s="1148"/>
      <c r="J35" s="1131"/>
      <c r="K35" s="1148"/>
      <c r="L35" s="1131"/>
      <c r="M35" s="1148"/>
      <c r="N35" s="1116">
        <v>17</v>
      </c>
    </row>
    <row r="36" spans="1:14">
      <c r="A36" s="1116">
        <v>18</v>
      </c>
      <c r="B36" s="1049" t="s">
        <v>250</v>
      </c>
      <c r="C36" s="1131"/>
      <c r="D36" s="1148"/>
      <c r="E36" s="1131"/>
      <c r="F36" s="1148"/>
      <c r="G36" s="1048"/>
      <c r="H36" s="1153"/>
      <c r="I36" s="1148"/>
      <c r="J36" s="1131"/>
      <c r="K36" s="1148"/>
      <c r="L36" s="1131"/>
      <c r="M36" s="1148"/>
      <c r="N36" s="1116">
        <v>18</v>
      </c>
    </row>
    <row r="37" spans="1:14">
      <c r="A37" s="1116">
        <v>19</v>
      </c>
      <c r="B37" s="1049" t="s">
        <v>251</v>
      </c>
      <c r="C37" s="1150">
        <f>SUM(C32:C36)</f>
        <v>0</v>
      </c>
      <c r="D37" s="1151"/>
      <c r="E37" s="1150">
        <f>SUM(E32:E36)</f>
        <v>0</v>
      </c>
      <c r="F37" s="1151"/>
      <c r="G37" s="1177"/>
      <c r="H37" s="1154">
        <f>SUM(H32:H36)</f>
        <v>0</v>
      </c>
      <c r="I37" s="1151"/>
      <c r="J37" s="1150">
        <f>SUM(J32:J36)</f>
        <v>0</v>
      </c>
      <c r="K37" s="1151"/>
      <c r="L37" s="1150">
        <f>SUM(L32:L36)</f>
        <v>0</v>
      </c>
      <c r="M37" s="1151"/>
      <c r="N37" s="1116">
        <v>19</v>
      </c>
    </row>
    <row r="38" spans="1:14">
      <c r="A38" s="1116">
        <v>20</v>
      </c>
      <c r="B38" s="1049" t="s">
        <v>252</v>
      </c>
      <c r="C38" s="1178"/>
      <c r="D38" s="1179"/>
      <c r="E38" s="1178"/>
      <c r="F38" s="1179"/>
      <c r="G38" s="1180"/>
      <c r="H38" s="1181"/>
      <c r="I38" s="1179"/>
      <c r="J38" s="1178"/>
      <c r="K38" s="1179"/>
      <c r="L38" s="1178"/>
      <c r="M38" s="1179"/>
      <c r="N38" s="1116">
        <v>20</v>
      </c>
    </row>
    <row r="39" spans="1:14">
      <c r="A39" s="1116">
        <v>21</v>
      </c>
      <c r="B39" s="1049" t="s">
        <v>253</v>
      </c>
      <c r="C39" s="989"/>
      <c r="D39" s="1049"/>
      <c r="E39" s="989"/>
      <c r="F39" s="1049"/>
      <c r="G39" s="977"/>
      <c r="H39" s="988"/>
      <c r="I39" s="1049"/>
      <c r="J39" s="989"/>
      <c r="K39" s="1049"/>
      <c r="L39" s="989"/>
      <c r="M39" s="1049"/>
      <c r="N39" s="1116">
        <v>21</v>
      </c>
    </row>
    <row r="40" spans="1:14">
      <c r="A40" s="1116">
        <v>22</v>
      </c>
      <c r="B40" s="1049" t="s">
        <v>254</v>
      </c>
      <c r="C40" s="1150"/>
      <c r="D40" s="1151"/>
      <c r="E40" s="1150"/>
      <c r="F40" s="1151"/>
      <c r="G40" s="1177"/>
      <c r="H40" s="1154"/>
      <c r="I40" s="1150"/>
      <c r="J40" s="1890"/>
      <c r="K40" s="1151"/>
      <c r="L40" s="1150"/>
      <c r="M40" s="1151"/>
      <c r="N40" s="1116">
        <v>22</v>
      </c>
    </row>
    <row r="41" spans="1:14">
      <c r="A41" s="1116">
        <v>23</v>
      </c>
      <c r="B41" s="1049" t="s">
        <v>255</v>
      </c>
      <c r="C41" s="1131"/>
      <c r="D41" s="1148"/>
      <c r="E41" s="1131"/>
      <c r="F41" s="1148"/>
      <c r="G41" s="1048"/>
      <c r="H41" s="1153"/>
      <c r="I41" s="1131"/>
      <c r="J41" s="1153"/>
      <c r="K41" s="1148"/>
      <c r="L41" s="1131"/>
      <c r="M41" s="1148"/>
      <c r="N41" s="1116">
        <v>23</v>
      </c>
    </row>
    <row r="42" spans="1:14">
      <c r="A42" s="1116">
        <v>24</v>
      </c>
      <c r="B42" s="1049" t="s">
        <v>256</v>
      </c>
      <c r="C42" s="1131"/>
      <c r="D42" s="1148"/>
      <c r="E42" s="1131"/>
      <c r="F42" s="1148"/>
      <c r="G42" s="1048"/>
      <c r="H42" s="1153"/>
      <c r="I42" s="1131"/>
      <c r="J42" s="1153"/>
      <c r="K42" s="1148"/>
      <c r="L42" s="1131"/>
      <c r="M42" s="1148"/>
      <c r="N42" s="1116">
        <v>24</v>
      </c>
    </row>
    <row r="43" spans="1:14">
      <c r="A43" s="1116">
        <v>25</v>
      </c>
      <c r="B43" s="1049" t="s">
        <v>257</v>
      </c>
      <c r="C43" s="1131"/>
      <c r="D43" s="1148"/>
      <c r="E43" s="1131"/>
      <c r="F43" s="1148"/>
      <c r="G43" s="1048"/>
      <c r="H43" s="1153"/>
      <c r="I43" s="1131"/>
      <c r="J43" s="1153"/>
      <c r="K43" s="1148"/>
      <c r="L43" s="1131"/>
      <c r="M43" s="1148"/>
      <c r="N43" s="1116">
        <v>25</v>
      </c>
    </row>
    <row r="44" spans="1:14">
      <c r="A44" s="1116">
        <v>26</v>
      </c>
      <c r="B44" s="1049" t="s">
        <v>258</v>
      </c>
      <c r="C44" s="1131"/>
      <c r="D44" s="1148"/>
      <c r="E44" s="1131"/>
      <c r="F44" s="1148"/>
      <c r="G44" s="1048"/>
      <c r="H44" s="1153"/>
      <c r="I44" s="1131"/>
      <c r="J44" s="1153"/>
      <c r="K44" s="1148"/>
      <c r="L44" s="1131"/>
      <c r="M44" s="1148"/>
      <c r="N44" s="1116">
        <v>26</v>
      </c>
    </row>
    <row r="45" spans="1:14">
      <c r="A45" s="1116">
        <v>27</v>
      </c>
      <c r="B45" s="1049" t="s">
        <v>259</v>
      </c>
      <c r="C45" s="1131"/>
      <c r="D45" s="1148"/>
      <c r="E45" s="1131"/>
      <c r="F45" s="1148"/>
      <c r="G45" s="1048"/>
      <c r="H45" s="1153"/>
      <c r="I45" s="1131"/>
      <c r="J45" s="1153"/>
      <c r="K45" s="1148"/>
      <c r="L45" s="1131"/>
      <c r="M45" s="1148"/>
      <c r="N45" s="1116">
        <v>27</v>
      </c>
    </row>
    <row r="46" spans="1:14">
      <c r="A46" s="1116">
        <v>28</v>
      </c>
      <c r="B46" s="1049" t="s">
        <v>260</v>
      </c>
      <c r="C46" s="1131"/>
      <c r="D46" s="1148"/>
      <c r="E46" s="1131"/>
      <c r="F46" s="1148"/>
      <c r="G46" s="1048"/>
      <c r="H46" s="1153"/>
      <c r="I46" s="1131"/>
      <c r="J46" s="1153"/>
      <c r="K46" s="1148"/>
      <c r="L46" s="1131"/>
      <c r="M46" s="1148"/>
      <c r="N46" s="1116">
        <v>28</v>
      </c>
    </row>
    <row r="47" spans="1:14">
      <c r="A47" s="1116">
        <v>29</v>
      </c>
      <c r="B47" s="1049" t="s">
        <v>261</v>
      </c>
      <c r="C47" s="1131"/>
      <c r="D47" s="1148"/>
      <c r="E47" s="1131"/>
      <c r="F47" s="1148"/>
      <c r="G47" s="1048"/>
      <c r="H47" s="1153"/>
      <c r="I47" s="1131"/>
      <c r="J47" s="1153"/>
      <c r="K47" s="1148"/>
      <c r="L47" s="1131"/>
      <c r="M47" s="1148"/>
      <c r="N47" s="1116">
        <v>29</v>
      </c>
    </row>
    <row r="48" spans="1:14">
      <c r="A48" s="1116">
        <v>30</v>
      </c>
      <c r="B48" s="1049" t="s">
        <v>262</v>
      </c>
      <c r="C48" s="1131"/>
      <c r="D48" s="1148"/>
      <c r="E48" s="1131"/>
      <c r="F48" s="1148"/>
      <c r="G48" s="1048"/>
      <c r="H48" s="1153"/>
      <c r="I48" s="1131"/>
      <c r="J48" s="1153"/>
      <c r="K48" s="1148"/>
      <c r="L48" s="1131"/>
      <c r="M48" s="1148"/>
      <c r="N48" s="1116">
        <v>30</v>
      </c>
    </row>
    <row r="49" spans="1:14">
      <c r="A49" s="1116">
        <v>31</v>
      </c>
      <c r="B49" s="1049" t="s">
        <v>263</v>
      </c>
      <c r="C49" s="1131"/>
      <c r="D49" s="1148"/>
      <c r="E49" s="1131"/>
      <c r="F49" s="1148"/>
      <c r="G49" s="1048"/>
      <c r="H49" s="1153"/>
      <c r="I49" s="1131"/>
      <c r="J49" s="1891"/>
      <c r="K49" s="1148"/>
      <c r="L49" s="1131"/>
      <c r="M49" s="1148"/>
      <c r="N49" s="1116">
        <v>31</v>
      </c>
    </row>
    <row r="50" spans="1:14">
      <c r="A50" s="1116">
        <v>32</v>
      </c>
      <c r="B50" s="1049" t="s">
        <v>264</v>
      </c>
      <c r="C50" s="1131"/>
      <c r="D50" s="1148"/>
      <c r="E50" s="1131"/>
      <c r="F50" s="1148"/>
      <c r="G50" s="1048"/>
      <c r="H50" s="1153"/>
      <c r="I50" s="1131"/>
      <c r="J50" s="1153"/>
      <c r="K50" s="1148"/>
      <c r="L50" s="1131"/>
      <c r="M50" s="1148"/>
      <c r="N50" s="1116">
        <v>32</v>
      </c>
    </row>
    <row r="51" spans="1:14">
      <c r="A51" s="1116">
        <v>33</v>
      </c>
      <c r="B51" s="1049" t="s">
        <v>265</v>
      </c>
      <c r="C51" s="1150">
        <f>SUM(C40:C50)</f>
        <v>0</v>
      </c>
      <c r="D51" s="1151"/>
      <c r="E51" s="1150">
        <f>SUM(E40:E50)</f>
        <v>0</v>
      </c>
      <c r="F51" s="1151"/>
      <c r="G51" s="1177"/>
      <c r="H51" s="1154">
        <f>SUM(H40:H50)</f>
        <v>0</v>
      </c>
      <c r="I51" s="1131"/>
      <c r="J51" s="1154">
        <f>SUM(J40:J50)</f>
        <v>0</v>
      </c>
      <c r="K51" s="1151"/>
      <c r="L51" s="1150">
        <f>SUM(L40:L50)</f>
        <v>0</v>
      </c>
      <c r="M51" s="1151"/>
      <c r="N51" s="1116">
        <v>33</v>
      </c>
    </row>
    <row r="52" spans="1:14">
      <c r="A52" s="1116">
        <v>34</v>
      </c>
      <c r="B52" s="1049" t="s">
        <v>145</v>
      </c>
      <c r="C52" s="1178"/>
      <c r="D52" s="1179"/>
      <c r="E52" s="1178"/>
      <c r="F52" s="1179"/>
      <c r="G52" s="1180"/>
      <c r="H52" s="1181"/>
      <c r="I52" s="1178"/>
      <c r="J52" s="1181"/>
      <c r="K52" s="1179"/>
      <c r="L52" s="1178"/>
      <c r="M52" s="1179"/>
      <c r="N52" s="1116">
        <v>34</v>
      </c>
    </row>
    <row r="53" spans="1:14" ht="15.75" thickBot="1">
      <c r="A53" s="1099">
        <v>35</v>
      </c>
      <c r="B53" s="1058"/>
      <c r="C53" s="1023"/>
      <c r="D53" s="1058"/>
      <c r="E53" s="1023"/>
      <c r="F53" s="1058"/>
      <c r="G53" s="977"/>
      <c r="H53" s="1057"/>
      <c r="I53" s="1023"/>
      <c r="J53" s="1108"/>
      <c r="K53" s="1980"/>
      <c r="L53" s="1023"/>
      <c r="M53" s="1023"/>
      <c r="N53" s="1099">
        <v>35</v>
      </c>
    </row>
    <row r="54" spans="1:14">
      <c r="A54" s="1182"/>
      <c r="B54" s="1182"/>
      <c r="C54" s="1182"/>
      <c r="D54" s="1182"/>
      <c r="E54" s="1182"/>
      <c r="F54" s="1182"/>
      <c r="G54" s="977"/>
      <c r="H54" s="1182"/>
      <c r="I54" s="1182"/>
      <c r="J54" s="1182"/>
      <c r="K54" s="1182"/>
      <c r="L54" s="1182"/>
      <c r="M54" s="1182"/>
      <c r="N54" s="1182"/>
    </row>
    <row r="55" spans="1:14" ht="15.75">
      <c r="A55" s="113" t="s">
        <v>631</v>
      </c>
      <c r="B55" s="977"/>
      <c r="C55" s="977"/>
      <c r="D55" s="977"/>
      <c r="E55" s="977"/>
      <c r="F55" s="977"/>
      <c r="G55" s="977"/>
      <c r="H55" s="113" t="s">
        <v>146</v>
      </c>
      <c r="I55" s="977"/>
      <c r="J55" s="977"/>
      <c r="K55" s="978"/>
    </row>
    <row r="56" spans="1:14">
      <c r="A56" s="978" t="s">
        <v>147</v>
      </c>
      <c r="B56" s="978"/>
      <c r="C56" s="978"/>
      <c r="D56" s="978"/>
      <c r="E56" s="978"/>
      <c r="F56" s="978"/>
      <c r="G56" s="977"/>
      <c r="H56" s="978" t="s">
        <v>148</v>
      </c>
      <c r="I56" s="978"/>
      <c r="J56" s="978"/>
      <c r="K56" s="978"/>
      <c r="L56" s="978"/>
      <c r="M56" s="978"/>
      <c r="N56" s="978"/>
    </row>
    <row r="59" spans="1:14" ht="15.75">
      <c r="A59" s="70" t="s">
        <v>466</v>
      </c>
      <c r="B59" s="978"/>
      <c r="C59" s="978"/>
      <c r="D59" s="978"/>
      <c r="E59" s="978"/>
      <c r="F59" s="978"/>
    </row>
    <row r="61" spans="1:14" ht="16.5" thickBot="1">
      <c r="A61" s="1040" t="str">
        <f>'Data Sheet'!$C$25</f>
        <v xml:space="preserve"> Niagara Mohawk Power Corporation </v>
      </c>
      <c r="B61" s="977"/>
      <c r="C61" s="1183"/>
      <c r="D61" s="1183"/>
      <c r="E61" s="1110" t="str">
        <f>'Data Sheet'!$C$40</f>
        <v>June 1, 2015</v>
      </c>
      <c r="F61" s="977" t="str">
        <f>'Data Sheet'!$C$38</f>
        <v>December 31, 2014</v>
      </c>
      <c r="G61" s="977"/>
      <c r="H61" s="1040" t="str">
        <f>'Data Sheet'!$C$25</f>
        <v xml:space="preserve"> Niagara Mohawk Power Corporation </v>
      </c>
      <c r="I61" s="977"/>
      <c r="J61" s="1183"/>
      <c r="K61" s="1183"/>
      <c r="L61" s="1110" t="str">
        <f>'Data Sheet'!$C$40</f>
        <v>June 1, 2015</v>
      </c>
      <c r="M61" s="977" t="str">
        <f>'Data Sheet'!$C$38</f>
        <v>December 31, 2014</v>
      </c>
      <c r="N61" s="978"/>
    </row>
    <row r="62" spans="1:14">
      <c r="A62" s="979"/>
      <c r="B62" s="980"/>
      <c r="C62" s="980"/>
      <c r="D62" s="980"/>
      <c r="E62" s="980"/>
      <c r="F62" s="1030"/>
      <c r="G62" s="977"/>
      <c r="H62" s="979"/>
      <c r="I62" s="980"/>
      <c r="J62" s="980"/>
      <c r="K62" s="980"/>
      <c r="L62" s="980"/>
      <c r="M62" s="980"/>
      <c r="N62" s="1070"/>
    </row>
    <row r="63" spans="1:14" ht="15.75">
      <c r="A63" s="67" t="s">
        <v>98</v>
      </c>
      <c r="B63" s="70"/>
      <c r="C63" s="70"/>
      <c r="D63" s="978"/>
      <c r="E63" s="978"/>
      <c r="F63" s="1032"/>
      <c r="G63" s="977"/>
      <c r="H63" s="67" t="s">
        <v>98</v>
      </c>
      <c r="I63" s="70"/>
      <c r="J63" s="70"/>
      <c r="K63" s="978"/>
      <c r="L63" s="978"/>
      <c r="M63" s="978"/>
      <c r="N63" s="1034"/>
    </row>
    <row r="64" spans="1:14" ht="16.5" thickBot="1">
      <c r="A64" s="668"/>
      <c r="B64" s="669"/>
      <c r="C64" s="669"/>
      <c r="D64" s="1090"/>
      <c r="E64" s="1090"/>
      <c r="F64" s="1101"/>
      <c r="G64" s="977"/>
      <c r="H64" s="668"/>
      <c r="I64" s="669"/>
      <c r="J64" s="669"/>
      <c r="K64" s="669"/>
      <c r="L64" s="1090"/>
      <c r="M64" s="1090"/>
      <c r="N64" s="1058"/>
    </row>
    <row r="65" spans="1:14">
      <c r="A65" s="979" t="s">
        <v>888</v>
      </c>
      <c r="B65" s="980"/>
      <c r="C65" s="980" t="s">
        <v>889</v>
      </c>
      <c r="D65" s="980"/>
      <c r="E65" s="980"/>
      <c r="F65" s="1030"/>
      <c r="G65" s="977"/>
      <c r="H65" s="1033" t="s">
        <v>890</v>
      </c>
      <c r="I65" s="977"/>
      <c r="J65" s="977"/>
      <c r="K65" s="977" t="s">
        <v>891</v>
      </c>
      <c r="L65" s="977"/>
      <c r="M65" s="977"/>
      <c r="N65" s="1034"/>
    </row>
    <row r="66" spans="1:14">
      <c r="A66" s="1033" t="s">
        <v>892</v>
      </c>
      <c r="B66" s="977"/>
      <c r="C66" s="977" t="s">
        <v>893</v>
      </c>
      <c r="D66" s="977"/>
      <c r="E66" s="977"/>
      <c r="F66" s="1034"/>
      <c r="G66" s="977"/>
      <c r="H66" s="1033" t="s">
        <v>894</v>
      </c>
      <c r="I66" s="977"/>
      <c r="J66" s="977"/>
      <c r="K66" s="977" t="s">
        <v>895</v>
      </c>
      <c r="L66" s="977"/>
      <c r="M66" s="977"/>
      <c r="N66" s="1034"/>
    </row>
    <row r="67" spans="1:14">
      <c r="A67" s="1033" t="s">
        <v>896</v>
      </c>
      <c r="B67" s="977"/>
      <c r="C67" s="977" t="s">
        <v>897</v>
      </c>
      <c r="D67" s="977"/>
      <c r="E67" s="977"/>
      <c r="F67" s="1034"/>
      <c r="G67" s="977"/>
      <c r="H67" s="1033" t="s">
        <v>898</v>
      </c>
      <c r="I67" s="977"/>
      <c r="J67" s="977"/>
      <c r="K67" s="977" t="s">
        <v>899</v>
      </c>
      <c r="L67" s="977"/>
      <c r="M67" s="977"/>
      <c r="N67" s="1034"/>
    </row>
    <row r="68" spans="1:14">
      <c r="A68" s="1033" t="s">
        <v>900</v>
      </c>
      <c r="B68" s="977"/>
      <c r="C68" s="977" t="s">
        <v>901</v>
      </c>
      <c r="D68" s="977"/>
      <c r="E68" s="977"/>
      <c r="F68" s="1034"/>
      <c r="G68" s="977"/>
      <c r="H68" s="1033" t="s">
        <v>902</v>
      </c>
      <c r="I68" s="977"/>
      <c r="J68" s="977"/>
      <c r="K68" s="977"/>
      <c r="L68" s="977"/>
      <c r="M68" s="977"/>
      <c r="N68" s="1034"/>
    </row>
    <row r="69" spans="1:14">
      <c r="A69" s="1033" t="s">
        <v>903</v>
      </c>
      <c r="B69" s="977"/>
      <c r="C69" s="977" t="s">
        <v>904</v>
      </c>
      <c r="D69" s="977"/>
      <c r="E69" s="977"/>
      <c r="F69" s="1034"/>
      <c r="G69" s="977"/>
      <c r="H69" s="1033" t="s">
        <v>905</v>
      </c>
      <c r="I69" s="977"/>
      <c r="J69" s="977"/>
      <c r="K69" s="977"/>
      <c r="L69" s="977"/>
      <c r="M69" s="977"/>
      <c r="N69" s="1034"/>
    </row>
    <row r="70" spans="1:14">
      <c r="A70" s="1033" t="s">
        <v>906</v>
      </c>
      <c r="B70" s="977"/>
      <c r="C70" s="977"/>
      <c r="D70" s="977"/>
      <c r="E70" s="977"/>
      <c r="F70" s="1034"/>
      <c r="G70" s="977"/>
      <c r="H70" s="1033"/>
      <c r="I70" s="977"/>
      <c r="J70" s="977"/>
      <c r="K70" s="977"/>
      <c r="L70" s="977"/>
      <c r="M70" s="977"/>
      <c r="N70" s="1034"/>
    </row>
    <row r="71" spans="1:14" ht="15.75" thickBot="1">
      <c r="A71" s="1057"/>
      <c r="B71" s="1023"/>
      <c r="C71" s="1023"/>
      <c r="D71" s="1023"/>
      <c r="E71" s="1023"/>
      <c r="F71" s="1058"/>
      <c r="G71" s="977"/>
      <c r="H71" s="1057"/>
      <c r="I71" s="1023"/>
      <c r="J71" s="1023"/>
      <c r="K71" s="1023"/>
      <c r="L71" s="1023"/>
      <c r="M71" s="1023"/>
      <c r="N71" s="1058"/>
    </row>
    <row r="72" spans="1:14">
      <c r="A72" s="1089"/>
      <c r="B72" s="1034"/>
      <c r="C72" s="977"/>
      <c r="D72" s="1034"/>
      <c r="E72" s="977"/>
      <c r="F72" s="1034"/>
      <c r="G72" s="977"/>
      <c r="H72" s="1033"/>
      <c r="I72" s="1034"/>
      <c r="J72" s="977"/>
      <c r="K72" s="1034"/>
      <c r="L72" s="977"/>
      <c r="M72" s="1034"/>
      <c r="N72" s="1034"/>
    </row>
    <row r="73" spans="1:14">
      <c r="A73" s="1098"/>
      <c r="B73" s="1034"/>
      <c r="C73" s="977" t="s">
        <v>907</v>
      </c>
      <c r="D73" s="987"/>
      <c r="E73" s="977" t="s">
        <v>907</v>
      </c>
      <c r="F73" s="1034"/>
      <c r="G73" s="977"/>
      <c r="H73" s="1033" t="s">
        <v>908</v>
      </c>
      <c r="I73" s="1032"/>
      <c r="J73" s="1033" t="s">
        <v>908</v>
      </c>
      <c r="K73" s="1034"/>
      <c r="L73" s="1033" t="s">
        <v>908</v>
      </c>
      <c r="M73" s="1034"/>
      <c r="N73" s="1034"/>
    </row>
    <row r="74" spans="1:14">
      <c r="A74" s="1097" t="s">
        <v>1843</v>
      </c>
      <c r="B74" s="1032" t="s">
        <v>1898</v>
      </c>
      <c r="C74" s="977" t="s">
        <v>909</v>
      </c>
      <c r="D74" s="1034"/>
      <c r="E74" s="977" t="s">
        <v>909</v>
      </c>
      <c r="F74" s="1034"/>
      <c r="G74" s="977"/>
      <c r="H74" s="1033" t="s">
        <v>910</v>
      </c>
      <c r="I74" s="987"/>
      <c r="J74" s="1033" t="s">
        <v>910</v>
      </c>
      <c r="K74" s="1034"/>
      <c r="L74" s="1033" t="s">
        <v>910</v>
      </c>
      <c r="M74" s="1034"/>
      <c r="N74" s="1097" t="s">
        <v>1843</v>
      </c>
    </row>
    <row r="75" spans="1:14">
      <c r="A75" s="1097" t="s">
        <v>1846</v>
      </c>
      <c r="B75" s="1032"/>
      <c r="C75" s="977"/>
      <c r="D75" s="1034"/>
      <c r="E75" s="977"/>
      <c r="F75" s="1034"/>
      <c r="G75" s="977"/>
      <c r="H75" s="1088"/>
      <c r="I75" s="987"/>
      <c r="J75" s="977"/>
      <c r="K75" s="1034"/>
      <c r="L75" s="977"/>
      <c r="M75" s="1034"/>
      <c r="N75" s="1097" t="s">
        <v>1846</v>
      </c>
    </row>
    <row r="76" spans="1:14" ht="15.75" thickBot="1">
      <c r="A76" s="1099"/>
      <c r="B76" s="1101" t="s">
        <v>3230</v>
      </c>
      <c r="C76" s="1090" t="s">
        <v>3231</v>
      </c>
      <c r="D76" s="1101"/>
      <c r="E76" s="1090" t="s">
        <v>3232</v>
      </c>
      <c r="F76" s="1101"/>
      <c r="G76" s="977"/>
      <c r="H76" s="1102" t="s">
        <v>3233</v>
      </c>
      <c r="I76" s="1101"/>
      <c r="J76" s="1090" t="s">
        <v>2512</v>
      </c>
      <c r="K76" s="1101"/>
      <c r="L76" s="1090" t="s">
        <v>2513</v>
      </c>
      <c r="M76" s="1101"/>
      <c r="N76" s="1099"/>
    </row>
    <row r="77" spans="1:14">
      <c r="A77" s="1136">
        <v>1</v>
      </c>
      <c r="B77" s="1049" t="s">
        <v>911</v>
      </c>
      <c r="C77" s="989"/>
      <c r="D77" s="1049"/>
      <c r="E77" s="1054"/>
      <c r="F77" s="1045"/>
      <c r="G77" s="977"/>
      <c r="H77" s="988"/>
      <c r="I77" s="1049"/>
      <c r="J77" s="989"/>
      <c r="K77" s="1049"/>
      <c r="L77" s="1054"/>
      <c r="M77" s="1045"/>
      <c r="N77" s="1136">
        <v>1</v>
      </c>
    </row>
    <row r="78" spans="1:14">
      <c r="A78" s="1136">
        <v>2</v>
      </c>
      <c r="B78" s="1049" t="s">
        <v>912</v>
      </c>
      <c r="C78" s="989"/>
      <c r="D78" s="1049"/>
      <c r="E78" s="1117"/>
      <c r="F78" s="1077"/>
      <c r="G78" s="977"/>
      <c r="H78" s="988"/>
      <c r="I78" s="1049"/>
      <c r="J78" s="989"/>
      <c r="K78" s="1049"/>
      <c r="L78" s="1117"/>
      <c r="M78" s="1077"/>
      <c r="N78" s="1136">
        <v>2</v>
      </c>
    </row>
    <row r="79" spans="1:14">
      <c r="A79" s="1136">
        <v>3</v>
      </c>
      <c r="B79" s="1049" t="s">
        <v>1335</v>
      </c>
      <c r="C79" s="989"/>
      <c r="D79" s="1049"/>
      <c r="E79" s="1117"/>
      <c r="F79" s="1077"/>
      <c r="G79" s="977"/>
      <c r="H79" s="988"/>
      <c r="I79" s="1049"/>
      <c r="J79" s="989"/>
      <c r="K79" s="1049"/>
      <c r="L79" s="1117"/>
      <c r="M79" s="1077"/>
      <c r="N79" s="1136">
        <v>3</v>
      </c>
    </row>
    <row r="80" spans="1:14">
      <c r="A80" s="1142">
        <v>4</v>
      </c>
      <c r="B80" s="1049" t="s">
        <v>1336</v>
      </c>
      <c r="C80" s="989"/>
      <c r="D80" s="1049"/>
      <c r="E80" s="989"/>
      <c r="F80" s="1049"/>
      <c r="G80" s="977"/>
      <c r="H80" s="1147"/>
      <c r="I80" s="1174"/>
      <c r="J80" s="989"/>
      <c r="K80" s="1049"/>
      <c r="L80" s="989"/>
      <c r="M80" s="1049"/>
      <c r="N80" s="1142">
        <v>4</v>
      </c>
    </row>
    <row r="81" spans="1:14">
      <c r="A81" s="1103">
        <v>5</v>
      </c>
      <c r="B81" s="1034" t="s">
        <v>913</v>
      </c>
      <c r="C81" s="977"/>
      <c r="D81" s="1034"/>
      <c r="E81" s="977"/>
      <c r="F81" s="1034"/>
      <c r="G81" s="977"/>
      <c r="H81" s="1104"/>
      <c r="I81" s="1175"/>
      <c r="J81" s="977"/>
      <c r="K81" s="1034"/>
      <c r="L81" s="977"/>
      <c r="M81" s="1034"/>
      <c r="N81" s="1103">
        <v>5</v>
      </c>
    </row>
    <row r="82" spans="1:14">
      <c r="A82" s="1142"/>
      <c r="B82" s="1049" t="s">
        <v>914</v>
      </c>
      <c r="C82" s="989"/>
      <c r="D82" s="1049"/>
      <c r="E82" s="989"/>
      <c r="F82" s="1049"/>
      <c r="G82" s="977"/>
      <c r="H82" s="1147"/>
      <c r="I82" s="1174"/>
      <c r="J82" s="989"/>
      <c r="K82" s="1049"/>
      <c r="L82" s="989"/>
      <c r="M82" s="1049"/>
      <c r="N82" s="1142"/>
    </row>
    <row r="83" spans="1:14">
      <c r="A83" s="1142">
        <v>6</v>
      </c>
      <c r="B83" s="1049" t="s">
        <v>915</v>
      </c>
      <c r="C83" s="989"/>
      <c r="D83" s="1049"/>
      <c r="E83" s="989"/>
      <c r="F83" s="1049"/>
      <c r="G83" s="977"/>
      <c r="H83" s="1147"/>
      <c r="I83" s="1174"/>
      <c r="J83" s="989"/>
      <c r="K83" s="1049"/>
      <c r="L83" s="989"/>
      <c r="M83" s="1049"/>
      <c r="N83" s="1142">
        <v>6</v>
      </c>
    </row>
    <row r="84" spans="1:14">
      <c r="A84" s="1142">
        <v>7</v>
      </c>
      <c r="B84" s="1049" t="s">
        <v>1340</v>
      </c>
      <c r="C84" s="989"/>
      <c r="D84" s="1049"/>
      <c r="E84" s="989"/>
      <c r="F84" s="1049"/>
      <c r="G84" s="977"/>
      <c r="H84" s="1147"/>
      <c r="I84" s="1174"/>
      <c r="J84" s="989"/>
      <c r="K84" s="1049"/>
      <c r="L84" s="989"/>
      <c r="M84" s="1049"/>
      <c r="N84" s="1142">
        <v>7</v>
      </c>
    </row>
    <row r="85" spans="1:14">
      <c r="A85" s="1142">
        <v>8</v>
      </c>
      <c r="B85" s="1049" t="s">
        <v>916</v>
      </c>
      <c r="C85" s="989"/>
      <c r="D85" s="1049"/>
      <c r="E85" s="989"/>
      <c r="F85" s="1049"/>
      <c r="G85" s="977"/>
      <c r="H85" s="1147"/>
      <c r="I85" s="1174"/>
      <c r="J85" s="989"/>
      <c r="K85" s="1049"/>
      <c r="L85" s="989"/>
      <c r="M85" s="1049"/>
      <c r="N85" s="1142">
        <v>8</v>
      </c>
    </row>
    <row r="86" spans="1:14">
      <c r="A86" s="1142">
        <v>9</v>
      </c>
      <c r="B86" s="1049" t="s">
        <v>917</v>
      </c>
      <c r="C86" s="989"/>
      <c r="D86" s="1049"/>
      <c r="E86" s="989"/>
      <c r="F86" s="1049"/>
      <c r="G86" s="977"/>
      <c r="H86" s="1147"/>
      <c r="I86" s="1174"/>
      <c r="J86" s="989"/>
      <c r="K86" s="1049"/>
      <c r="L86" s="989"/>
      <c r="M86" s="1049"/>
      <c r="N86" s="1142">
        <v>9</v>
      </c>
    </row>
    <row r="87" spans="1:14">
      <c r="A87" s="1142">
        <v>10</v>
      </c>
      <c r="B87" s="1049" t="s">
        <v>918</v>
      </c>
      <c r="C87" s="989"/>
      <c r="D87" s="1049"/>
      <c r="E87" s="989"/>
      <c r="F87" s="1049"/>
      <c r="G87" s="977"/>
      <c r="H87" s="1147"/>
      <c r="I87" s="1174"/>
      <c r="J87" s="989"/>
      <c r="K87" s="1049"/>
      <c r="L87" s="989"/>
      <c r="M87" s="1049"/>
      <c r="N87" s="1142">
        <v>10</v>
      </c>
    </row>
    <row r="88" spans="1:14">
      <c r="A88" s="1142">
        <v>11</v>
      </c>
      <c r="B88" s="1049" t="s">
        <v>1344</v>
      </c>
      <c r="C88" s="1131"/>
      <c r="D88" s="1148"/>
      <c r="E88" s="1131"/>
      <c r="F88" s="1148"/>
      <c r="G88" s="1048"/>
      <c r="H88" s="1149"/>
      <c r="I88" s="1176"/>
      <c r="J88" s="1131"/>
      <c r="K88" s="1148"/>
      <c r="L88" s="1131"/>
      <c r="M88" s="1148"/>
      <c r="N88" s="1142">
        <v>11</v>
      </c>
    </row>
    <row r="89" spans="1:14">
      <c r="A89" s="1142">
        <v>12</v>
      </c>
      <c r="B89" s="1049" t="s">
        <v>1345</v>
      </c>
      <c r="C89" s="1131"/>
      <c r="D89" s="1148"/>
      <c r="E89" s="1131"/>
      <c r="F89" s="1148"/>
      <c r="G89" s="1048"/>
      <c r="H89" s="1149"/>
      <c r="I89" s="1176"/>
      <c r="J89" s="1131"/>
      <c r="K89" s="1148"/>
      <c r="L89" s="1131"/>
      <c r="M89" s="1148"/>
      <c r="N89" s="1142">
        <v>12</v>
      </c>
    </row>
    <row r="90" spans="1:14">
      <c r="A90" s="1142">
        <v>13</v>
      </c>
      <c r="B90" s="1049" t="s">
        <v>919</v>
      </c>
      <c r="C90" s="989"/>
      <c r="D90" s="1049"/>
      <c r="E90" s="989"/>
      <c r="F90" s="1049"/>
      <c r="G90" s="977"/>
      <c r="H90" s="1147"/>
      <c r="I90" s="1174"/>
      <c r="J90" s="989"/>
      <c r="K90" s="1049"/>
      <c r="L90" s="989"/>
      <c r="M90" s="1049"/>
      <c r="N90" s="1142">
        <v>13</v>
      </c>
    </row>
    <row r="91" spans="1:14">
      <c r="A91" s="1136">
        <v>14</v>
      </c>
      <c r="B91" s="1049" t="s">
        <v>920</v>
      </c>
      <c r="C91" s="1150"/>
      <c r="D91" s="1151"/>
      <c r="E91" s="1150"/>
      <c r="F91" s="1151"/>
      <c r="G91" s="1177"/>
      <c r="H91" s="1154"/>
      <c r="I91" s="1151"/>
      <c r="J91" s="1150"/>
      <c r="K91" s="1151"/>
      <c r="L91" s="1150"/>
      <c r="M91" s="1151"/>
      <c r="N91" s="1136">
        <v>14</v>
      </c>
    </row>
    <row r="92" spans="1:14">
      <c r="A92" s="1136">
        <v>15</v>
      </c>
      <c r="B92" s="1049" t="s">
        <v>921</v>
      </c>
      <c r="C92" s="1131"/>
      <c r="D92" s="1148"/>
      <c r="E92" s="1131"/>
      <c r="F92" s="1148"/>
      <c r="G92" s="1048"/>
      <c r="H92" s="1153"/>
      <c r="I92" s="1148"/>
      <c r="J92" s="1131"/>
      <c r="K92" s="1148"/>
      <c r="L92" s="1131"/>
      <c r="M92" s="1148"/>
      <c r="N92" s="1136">
        <v>15</v>
      </c>
    </row>
    <row r="93" spans="1:14">
      <c r="A93" s="1136">
        <v>16</v>
      </c>
      <c r="B93" s="1049" t="s">
        <v>248</v>
      </c>
      <c r="C93" s="1131"/>
      <c r="D93" s="1148"/>
      <c r="E93" s="1131"/>
      <c r="F93" s="1148"/>
      <c r="G93" s="1048"/>
      <c r="H93" s="1153"/>
      <c r="I93" s="1148"/>
      <c r="J93" s="1131"/>
      <c r="K93" s="1148"/>
      <c r="L93" s="1131"/>
      <c r="M93" s="1148"/>
      <c r="N93" s="1136">
        <v>16</v>
      </c>
    </row>
    <row r="94" spans="1:14">
      <c r="A94" s="1136">
        <v>17</v>
      </c>
      <c r="B94" s="1049" t="s">
        <v>249</v>
      </c>
      <c r="C94" s="1131"/>
      <c r="D94" s="1148"/>
      <c r="E94" s="1131"/>
      <c r="F94" s="1148"/>
      <c r="G94" s="1048"/>
      <c r="H94" s="1153"/>
      <c r="I94" s="1148"/>
      <c r="J94" s="1131"/>
      <c r="K94" s="1148"/>
      <c r="L94" s="1131"/>
      <c r="M94" s="1148"/>
      <c r="N94" s="1136">
        <v>17</v>
      </c>
    </row>
    <row r="95" spans="1:14">
      <c r="A95" s="1136">
        <v>18</v>
      </c>
      <c r="B95" s="1049" t="s">
        <v>250</v>
      </c>
      <c r="C95" s="1131"/>
      <c r="D95" s="1148"/>
      <c r="E95" s="1131"/>
      <c r="F95" s="1148"/>
      <c r="G95" s="1048"/>
      <c r="H95" s="1153"/>
      <c r="I95" s="1148"/>
      <c r="J95" s="1131"/>
      <c r="K95" s="1148"/>
      <c r="L95" s="1131"/>
      <c r="M95" s="1148"/>
      <c r="N95" s="1136">
        <v>18</v>
      </c>
    </row>
    <row r="96" spans="1:14">
      <c r="A96" s="1136">
        <v>19</v>
      </c>
      <c r="B96" s="1049" t="s">
        <v>251</v>
      </c>
      <c r="C96" s="1150">
        <f>SUM(C91:C95)</f>
        <v>0</v>
      </c>
      <c r="D96" s="1151"/>
      <c r="E96" s="1150">
        <f>SUM(E91:E95)</f>
        <v>0</v>
      </c>
      <c r="F96" s="1151"/>
      <c r="G96" s="1177"/>
      <c r="H96" s="1154">
        <f>SUM(H91:H95)</f>
        <v>0</v>
      </c>
      <c r="I96" s="1151"/>
      <c r="J96" s="1150">
        <f>SUM(J91:J95)</f>
        <v>0</v>
      </c>
      <c r="K96" s="1151"/>
      <c r="L96" s="1150">
        <f>SUM(L91:L95)</f>
        <v>0</v>
      </c>
      <c r="M96" s="1151"/>
      <c r="N96" s="1136">
        <v>19</v>
      </c>
    </row>
    <row r="97" spans="1:14">
      <c r="A97" s="1136">
        <v>20</v>
      </c>
      <c r="B97" s="1049" t="s">
        <v>252</v>
      </c>
      <c r="C97" s="1178"/>
      <c r="D97" s="1179"/>
      <c r="E97" s="1178"/>
      <c r="F97" s="1179"/>
      <c r="G97" s="1180"/>
      <c r="H97" s="1181"/>
      <c r="I97" s="1179"/>
      <c r="J97" s="1178"/>
      <c r="K97" s="1179"/>
      <c r="L97" s="1178"/>
      <c r="M97" s="1179"/>
      <c r="N97" s="1136">
        <v>20</v>
      </c>
    </row>
    <row r="98" spans="1:14">
      <c r="A98" s="1136">
        <v>21</v>
      </c>
      <c r="B98" s="1049" t="s">
        <v>253</v>
      </c>
      <c r="C98" s="989"/>
      <c r="D98" s="1049"/>
      <c r="E98" s="989"/>
      <c r="F98" s="1049"/>
      <c r="G98" s="977"/>
      <c r="H98" s="988"/>
      <c r="I98" s="1049"/>
      <c r="J98" s="989"/>
      <c r="K98" s="1049"/>
      <c r="L98" s="989"/>
      <c r="M98" s="1049"/>
      <c r="N98" s="1136">
        <v>21</v>
      </c>
    </row>
    <row r="99" spans="1:14">
      <c r="A99" s="1136">
        <v>22</v>
      </c>
      <c r="B99" s="1049" t="s">
        <v>254</v>
      </c>
      <c r="C99" s="1150"/>
      <c r="D99" s="1151"/>
      <c r="E99" s="1150"/>
      <c r="F99" s="1151"/>
      <c r="G99" s="1177"/>
      <c r="H99" s="1154"/>
      <c r="I99" s="1151"/>
      <c r="J99" s="1150"/>
      <c r="K99" s="1151"/>
      <c r="L99" s="1150"/>
      <c r="M99" s="1151"/>
      <c r="N99" s="1136">
        <v>22</v>
      </c>
    </row>
    <row r="100" spans="1:14">
      <c r="A100" s="1136">
        <v>23</v>
      </c>
      <c r="B100" s="1049" t="s">
        <v>255</v>
      </c>
      <c r="C100" s="1131"/>
      <c r="D100" s="1148"/>
      <c r="E100" s="1131"/>
      <c r="F100" s="1148"/>
      <c r="G100" s="1048"/>
      <c r="H100" s="1153"/>
      <c r="I100" s="1148"/>
      <c r="J100" s="1131"/>
      <c r="K100" s="1148"/>
      <c r="L100" s="1131"/>
      <c r="M100" s="1148"/>
      <c r="N100" s="1136">
        <v>23</v>
      </c>
    </row>
    <row r="101" spans="1:14">
      <c r="A101" s="1136">
        <v>24</v>
      </c>
      <c r="B101" s="1049" t="s">
        <v>256</v>
      </c>
      <c r="C101" s="1131"/>
      <c r="D101" s="1148"/>
      <c r="E101" s="1131"/>
      <c r="F101" s="1148"/>
      <c r="G101" s="1048"/>
      <c r="H101" s="1153"/>
      <c r="I101" s="1148"/>
      <c r="J101" s="1131"/>
      <c r="K101" s="1148"/>
      <c r="L101" s="1131"/>
      <c r="M101" s="1148"/>
      <c r="N101" s="1136">
        <v>24</v>
      </c>
    </row>
    <row r="102" spans="1:14">
      <c r="A102" s="1136">
        <v>25</v>
      </c>
      <c r="B102" s="1049" t="s">
        <v>257</v>
      </c>
      <c r="C102" s="1131"/>
      <c r="D102" s="1148"/>
      <c r="E102" s="1131"/>
      <c r="F102" s="1148"/>
      <c r="G102" s="1048"/>
      <c r="H102" s="1153"/>
      <c r="I102" s="1148"/>
      <c r="J102" s="1131"/>
      <c r="K102" s="1148"/>
      <c r="L102" s="1131"/>
      <c r="M102" s="1148"/>
      <c r="N102" s="1136">
        <v>25</v>
      </c>
    </row>
    <row r="103" spans="1:14">
      <c r="A103" s="1136">
        <v>26</v>
      </c>
      <c r="B103" s="1049" t="s">
        <v>258</v>
      </c>
      <c r="C103" s="1131"/>
      <c r="D103" s="1148"/>
      <c r="E103" s="1131"/>
      <c r="F103" s="1148"/>
      <c r="G103" s="1048"/>
      <c r="H103" s="1153"/>
      <c r="I103" s="1148"/>
      <c r="J103" s="1131"/>
      <c r="K103" s="1148"/>
      <c r="L103" s="1131"/>
      <c r="M103" s="1148"/>
      <c r="N103" s="1136">
        <v>26</v>
      </c>
    </row>
    <row r="104" spans="1:14">
      <c r="A104" s="1136">
        <v>27</v>
      </c>
      <c r="B104" s="1049" t="s">
        <v>259</v>
      </c>
      <c r="C104" s="1131"/>
      <c r="D104" s="1148"/>
      <c r="E104" s="1131"/>
      <c r="F104" s="1148"/>
      <c r="G104" s="1048"/>
      <c r="H104" s="1153"/>
      <c r="I104" s="1148"/>
      <c r="J104" s="1131"/>
      <c r="K104" s="1148"/>
      <c r="L104" s="1131"/>
      <c r="M104" s="1148"/>
      <c r="N104" s="1136">
        <v>27</v>
      </c>
    </row>
    <row r="105" spans="1:14">
      <c r="A105" s="1136">
        <v>28</v>
      </c>
      <c r="B105" s="1049" t="s">
        <v>260</v>
      </c>
      <c r="C105" s="1131"/>
      <c r="D105" s="1148"/>
      <c r="E105" s="1131"/>
      <c r="F105" s="1148"/>
      <c r="G105" s="1048"/>
      <c r="H105" s="1153"/>
      <c r="I105" s="1148"/>
      <c r="J105" s="1131"/>
      <c r="K105" s="1148"/>
      <c r="L105" s="1131"/>
      <c r="M105" s="1148"/>
      <c r="N105" s="1136">
        <v>28</v>
      </c>
    </row>
    <row r="106" spans="1:14">
      <c r="A106" s="1136">
        <v>29</v>
      </c>
      <c r="B106" s="1049" t="s">
        <v>261</v>
      </c>
      <c r="C106" s="1131"/>
      <c r="D106" s="1148"/>
      <c r="E106" s="1131"/>
      <c r="F106" s="1148"/>
      <c r="G106" s="1048"/>
      <c r="H106" s="1153"/>
      <c r="I106" s="1148"/>
      <c r="J106" s="1131"/>
      <c r="K106" s="1148"/>
      <c r="L106" s="1131"/>
      <c r="M106" s="1148"/>
      <c r="N106" s="1136">
        <v>29</v>
      </c>
    </row>
    <row r="107" spans="1:14">
      <c r="A107" s="1136">
        <v>30</v>
      </c>
      <c r="B107" s="1049" t="s">
        <v>262</v>
      </c>
      <c r="C107" s="1131"/>
      <c r="D107" s="1148"/>
      <c r="E107" s="1131"/>
      <c r="F107" s="1148"/>
      <c r="G107" s="1048"/>
      <c r="H107" s="1153"/>
      <c r="I107" s="1148"/>
      <c r="J107" s="1131"/>
      <c r="K107" s="1148"/>
      <c r="L107" s="1131"/>
      <c r="M107" s="1148"/>
      <c r="N107" s="1136">
        <v>30</v>
      </c>
    </row>
    <row r="108" spans="1:14">
      <c r="A108" s="1136">
        <v>31</v>
      </c>
      <c r="B108" s="1049" t="s">
        <v>263</v>
      </c>
      <c r="C108" s="1131"/>
      <c r="D108" s="1148"/>
      <c r="E108" s="1131"/>
      <c r="F108" s="1148"/>
      <c r="G108" s="1048"/>
      <c r="H108" s="1153"/>
      <c r="I108" s="1148"/>
      <c r="J108" s="1131"/>
      <c r="K108" s="1148"/>
      <c r="L108" s="1131"/>
      <c r="M108" s="1148"/>
      <c r="N108" s="1136">
        <v>31</v>
      </c>
    </row>
    <row r="109" spans="1:14">
      <c r="A109" s="1136">
        <v>32</v>
      </c>
      <c r="B109" s="1049" t="s">
        <v>264</v>
      </c>
      <c r="C109" s="1131"/>
      <c r="D109" s="1148"/>
      <c r="E109" s="1131"/>
      <c r="F109" s="1148"/>
      <c r="G109" s="1048"/>
      <c r="H109" s="1153"/>
      <c r="I109" s="1148"/>
      <c r="J109" s="1131"/>
      <c r="K109" s="1148"/>
      <c r="L109" s="1131"/>
      <c r="M109" s="1148"/>
      <c r="N109" s="1136">
        <v>32</v>
      </c>
    </row>
    <row r="110" spans="1:14">
      <c r="A110" s="1136">
        <v>33</v>
      </c>
      <c r="B110" s="1049" t="s">
        <v>265</v>
      </c>
      <c r="C110" s="1150">
        <f>SUM(C99:C109)</f>
        <v>0</v>
      </c>
      <c r="D110" s="1151"/>
      <c r="E110" s="1150">
        <f>SUM(E99:E109)</f>
        <v>0</v>
      </c>
      <c r="F110" s="1151"/>
      <c r="G110" s="1177"/>
      <c r="H110" s="1154">
        <f>SUM(H99:H109)</f>
        <v>0</v>
      </c>
      <c r="I110" s="1151"/>
      <c r="J110" s="1150">
        <f>SUM(J99:J109)</f>
        <v>0</v>
      </c>
      <c r="K110" s="1151"/>
      <c r="L110" s="1150">
        <f>SUM(L99:L109)</f>
        <v>0</v>
      </c>
      <c r="M110" s="1151"/>
      <c r="N110" s="1136">
        <v>33</v>
      </c>
    </row>
    <row r="111" spans="1:14">
      <c r="A111" s="1136">
        <v>34</v>
      </c>
      <c r="B111" s="1049" t="s">
        <v>145</v>
      </c>
      <c r="C111" s="989"/>
      <c r="D111" s="1049"/>
      <c r="E111" s="989"/>
      <c r="F111" s="1049"/>
      <c r="G111" s="977"/>
      <c r="H111" s="988"/>
      <c r="I111" s="1049"/>
      <c r="J111" s="989"/>
      <c r="K111" s="1049"/>
      <c r="L111" s="989"/>
      <c r="M111" s="1049"/>
      <c r="N111" s="1136">
        <v>34</v>
      </c>
    </row>
    <row r="112" spans="1:14">
      <c r="A112" s="1089"/>
      <c r="B112" s="1034"/>
      <c r="C112" s="977"/>
      <c r="D112" s="1034"/>
      <c r="E112" s="977"/>
      <c r="F112" s="1034"/>
      <c r="G112" s="977"/>
      <c r="H112" s="1033"/>
      <c r="I112" s="977"/>
      <c r="J112" s="977"/>
      <c r="K112" s="977"/>
      <c r="L112" s="977"/>
      <c r="M112" s="977"/>
      <c r="N112" s="1089"/>
    </row>
    <row r="113" spans="1:14">
      <c r="A113" s="1089"/>
      <c r="B113" s="1034"/>
      <c r="C113" s="977"/>
      <c r="D113" s="1034"/>
      <c r="E113" s="977"/>
      <c r="F113" s="1034"/>
      <c r="G113" s="977"/>
      <c r="H113" s="1033"/>
      <c r="I113" s="977"/>
      <c r="J113" s="977"/>
      <c r="K113" s="977"/>
      <c r="L113" s="977"/>
      <c r="M113" s="977"/>
      <c r="N113" s="1089"/>
    </row>
    <row r="114" spans="1:14">
      <c r="A114" s="1089"/>
      <c r="B114" s="1034"/>
      <c r="C114" s="977"/>
      <c r="D114" s="1034"/>
      <c r="E114" s="977"/>
      <c r="F114" s="1034"/>
      <c r="G114" s="977"/>
      <c r="H114" s="1033"/>
      <c r="I114" s="977"/>
      <c r="J114" s="977"/>
      <c r="K114" s="977"/>
      <c r="L114" s="977"/>
      <c r="M114" s="977"/>
      <c r="N114" s="1089"/>
    </row>
    <row r="115" spans="1:14">
      <c r="A115" s="1089"/>
      <c r="B115" s="1034"/>
      <c r="C115" s="977"/>
      <c r="D115" s="1034"/>
      <c r="E115" s="977"/>
      <c r="F115" s="1034"/>
      <c r="G115" s="977"/>
      <c r="H115" s="1033"/>
      <c r="I115" s="977"/>
      <c r="J115" s="977"/>
      <c r="K115" s="977"/>
      <c r="L115" s="977"/>
      <c r="M115" s="977"/>
      <c r="N115" s="1089"/>
    </row>
    <row r="116" spans="1:14">
      <c r="A116" s="1089"/>
      <c r="B116" s="1034"/>
      <c r="C116" s="977"/>
      <c r="D116" s="1034"/>
      <c r="E116" s="977"/>
      <c r="F116" s="1034"/>
      <c r="G116" s="977"/>
      <c r="H116" s="1033"/>
      <c r="I116" s="977"/>
      <c r="J116" s="977"/>
      <c r="K116" s="977"/>
      <c r="L116" s="977"/>
      <c r="M116" s="977"/>
      <c r="N116" s="1089"/>
    </row>
    <row r="117" spans="1:14">
      <c r="A117" s="1089"/>
      <c r="B117" s="1034"/>
      <c r="C117" s="977"/>
      <c r="D117" s="1034"/>
      <c r="E117" s="977"/>
      <c r="F117" s="1034"/>
      <c r="G117" s="977"/>
      <c r="H117" s="1033"/>
      <c r="I117" s="977"/>
      <c r="J117" s="977"/>
      <c r="K117" s="977"/>
      <c r="L117" s="977"/>
      <c r="M117" s="977"/>
      <c r="N117" s="1089"/>
    </row>
    <row r="118" spans="1:14">
      <c r="A118" s="1089"/>
      <c r="B118" s="1034"/>
      <c r="C118" s="977"/>
      <c r="D118" s="1034"/>
      <c r="E118" s="977"/>
      <c r="F118" s="1034"/>
      <c r="G118" s="977"/>
      <c r="H118" s="1033"/>
      <c r="I118" s="977"/>
      <c r="J118" s="977"/>
      <c r="K118" s="977"/>
      <c r="L118" s="977"/>
      <c r="M118" s="977"/>
      <c r="N118" s="1089"/>
    </row>
    <row r="119" spans="1:14">
      <c r="A119" s="1089"/>
      <c r="B119" s="1034"/>
      <c r="C119" s="977"/>
      <c r="D119" s="1034"/>
      <c r="E119" s="977"/>
      <c r="F119" s="1034"/>
      <c r="G119" s="977"/>
      <c r="H119" s="1033"/>
      <c r="J119" s="977"/>
      <c r="K119" s="977"/>
      <c r="L119" s="977"/>
      <c r="M119" s="977"/>
      <c r="N119" s="1089"/>
    </row>
    <row r="120" spans="1:14">
      <c r="A120" s="1089"/>
      <c r="B120" s="1034"/>
      <c r="C120" s="977"/>
      <c r="D120" s="1034"/>
      <c r="E120" s="977"/>
      <c r="F120" s="1034"/>
      <c r="G120" s="977"/>
      <c r="H120" s="1033"/>
      <c r="I120" s="977"/>
      <c r="J120" s="977"/>
      <c r="K120" s="977"/>
      <c r="L120" s="977"/>
      <c r="M120" s="977"/>
      <c r="N120" s="1089"/>
    </row>
    <row r="121" spans="1:14">
      <c r="A121" s="1089"/>
      <c r="B121" s="1034"/>
      <c r="C121" s="977"/>
      <c r="D121" s="1034"/>
      <c r="E121" s="977"/>
      <c r="F121" s="1034"/>
      <c r="G121" s="977"/>
      <c r="H121" s="1033"/>
      <c r="I121" s="977"/>
      <c r="J121" s="977"/>
      <c r="K121" s="977"/>
      <c r="L121" s="977"/>
      <c r="M121" s="977"/>
      <c r="N121" s="1089"/>
    </row>
    <row r="122" spans="1:14">
      <c r="A122" s="1089"/>
      <c r="B122" s="1034"/>
      <c r="C122" s="977"/>
      <c r="D122" s="1034"/>
      <c r="E122" s="977"/>
      <c r="F122" s="1034"/>
      <c r="G122" s="977"/>
      <c r="H122" s="1033"/>
      <c r="I122" s="977"/>
      <c r="J122" s="977"/>
      <c r="K122" s="977"/>
      <c r="L122" s="977"/>
      <c r="M122" s="977"/>
      <c r="N122" s="1089"/>
    </row>
    <row r="123" spans="1:14" ht="15.75" thickBot="1">
      <c r="A123" s="1107"/>
      <c r="B123" s="1058"/>
      <c r="C123" s="1023"/>
      <c r="D123" s="1058"/>
      <c r="E123" s="1023"/>
      <c r="F123" s="1058"/>
      <c r="G123" s="977"/>
      <c r="H123" s="1057"/>
      <c r="I123" s="1023"/>
      <c r="J123" s="1023"/>
      <c r="K123" s="1023"/>
      <c r="L123" s="1023"/>
      <c r="M123" s="1023"/>
      <c r="N123" s="1107"/>
    </row>
    <row r="124" spans="1:14">
      <c r="A124" s="1182"/>
      <c r="B124" s="1182"/>
      <c r="C124" s="1182"/>
      <c r="D124" s="1182"/>
      <c r="E124" s="1182"/>
      <c r="F124" s="1182"/>
      <c r="G124" s="977"/>
      <c r="H124" s="1182"/>
      <c r="I124" s="1182"/>
      <c r="J124" s="1182"/>
      <c r="K124" s="1182"/>
      <c r="L124" s="1182"/>
      <c r="M124" s="1182"/>
      <c r="N124" s="1182"/>
    </row>
    <row r="125" spans="1:14" ht="15.75">
      <c r="A125" s="113" t="s">
        <v>631</v>
      </c>
      <c r="B125" s="977"/>
      <c r="C125" s="977"/>
      <c r="D125" s="977"/>
      <c r="E125" s="977"/>
      <c r="F125" s="977"/>
      <c r="G125" s="977"/>
      <c r="H125" s="113" t="s">
        <v>146</v>
      </c>
      <c r="I125" s="977"/>
      <c r="J125" s="977"/>
      <c r="K125" s="978"/>
    </row>
    <row r="126" spans="1:14">
      <c r="A126" s="978" t="s">
        <v>149</v>
      </c>
      <c r="B126" s="978"/>
      <c r="C126" s="978"/>
      <c r="D126" s="978"/>
      <c r="E126" s="978"/>
      <c r="F126" s="978"/>
      <c r="G126" s="977"/>
      <c r="H126" s="978" t="s">
        <v>150</v>
      </c>
      <c r="I126" s="978"/>
      <c r="J126" s="978"/>
      <c r="K126" s="978"/>
      <c r="L126" s="978"/>
      <c r="M126" s="978"/>
      <c r="N126" s="978"/>
    </row>
  </sheetData>
  <printOptions horizontalCentered="1" verticalCentered="1"/>
  <pageMargins left="0.25" right="0.25" top="0.25" bottom="0.25" header="0" footer="0"/>
  <pageSetup scale="72" fitToWidth="2" fitToHeight="2" pageOrder="overThenDown" orientation="portrait" horizontalDpi="300" verticalDpi="300" r:id="rId1"/>
  <headerFooter alignWithMargins="0"/>
  <colBreaks count="1" manualBreakCount="1">
    <brk id="6"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pageSetUpPr fitToPage="1"/>
  </sheetPr>
  <dimension ref="A1:N60"/>
  <sheetViews>
    <sheetView defaultGridColor="0" view="pageBreakPreview" topLeftCell="A19" colorId="22" zoomScale="60" zoomScaleNormal="55" workbookViewId="0">
      <selection activeCell="C41" sqref="C41"/>
    </sheetView>
  </sheetViews>
  <sheetFormatPr defaultColWidth="9.6640625" defaultRowHeight="15"/>
  <cols>
    <col min="1" max="1" width="4.6640625" customWidth="1"/>
    <col min="2" max="2" width="52.5546875" customWidth="1"/>
    <col min="3" max="3" width="19.88671875" customWidth="1"/>
    <col min="4" max="4" width="5.6640625" customWidth="1"/>
    <col min="5" max="5" width="17.109375" customWidth="1"/>
    <col min="6" max="6" width="16.77734375" customWidth="1"/>
    <col min="7" max="7" width="2.6640625" customWidth="1"/>
    <col min="8" max="11" width="16.6640625" customWidth="1"/>
    <col min="12" max="12" width="17.77734375" customWidth="1"/>
    <col min="13" max="13" width="16.6640625" customWidth="1"/>
    <col min="14" max="14" width="4.6640625" customWidth="1"/>
  </cols>
  <sheetData>
    <row r="1" spans="1:14">
      <c r="A1" s="29" t="s">
        <v>5587</v>
      </c>
      <c r="B1" s="980"/>
      <c r="C1" s="1083" t="s">
        <v>1433</v>
      </c>
      <c r="D1" s="1086"/>
      <c r="E1" s="1085" t="s">
        <v>1917</v>
      </c>
      <c r="F1" s="1085" t="s">
        <v>1918</v>
      </c>
      <c r="G1" s="977"/>
      <c r="H1" s="29" t="s">
        <v>5587</v>
      </c>
      <c r="I1" s="1030"/>
      <c r="J1" s="1083" t="s">
        <v>1433</v>
      </c>
      <c r="K1" s="1086"/>
      <c r="L1" s="1085" t="s">
        <v>1917</v>
      </c>
      <c r="M1" s="1084" t="s">
        <v>1918</v>
      </c>
      <c r="N1" s="1070"/>
    </row>
    <row r="2" spans="1:14">
      <c r="A2" s="71" t="str">
        <f>'Data Sheet'!$C$25</f>
        <v xml:space="preserve"> Niagara Mohawk Power Corporation </v>
      </c>
      <c r="B2" s="977"/>
      <c r="C2" s="97" t="s">
        <v>5784</v>
      </c>
      <c r="D2" s="977"/>
      <c r="E2" s="1088" t="s">
        <v>1919</v>
      </c>
      <c r="F2" s="1097"/>
      <c r="G2" s="977"/>
      <c r="H2" s="71" t="str">
        <f>'Data Sheet'!$C$25</f>
        <v xml:space="preserve"> Niagara Mohawk Power Corporation </v>
      </c>
      <c r="I2" s="1034"/>
      <c r="J2" s="97" t="s">
        <v>5784</v>
      </c>
      <c r="K2" s="977"/>
      <c r="L2" s="1088" t="s">
        <v>1919</v>
      </c>
      <c r="M2" s="1088"/>
      <c r="N2" s="1032"/>
    </row>
    <row r="3" spans="1:14" ht="15" customHeight="1" thickBot="1">
      <c r="A3" s="1057"/>
      <c r="B3" s="1023"/>
      <c r="C3" s="104" t="s">
        <v>5672</v>
      </c>
      <c r="D3" s="1058"/>
      <c r="E3" s="1979" t="str">
        <f>'Data Sheet'!$C$40</f>
        <v>June 1, 2015</v>
      </c>
      <c r="F3" s="1981" t="str">
        <f>'Data Sheet'!$C$38</f>
        <v>December 31, 2014</v>
      </c>
      <c r="G3" s="977"/>
      <c r="H3" s="1057"/>
      <c r="I3" s="1058"/>
      <c r="J3" s="104" t="s">
        <v>5672</v>
      </c>
      <c r="K3" s="1058"/>
      <c r="L3" s="1979" t="str">
        <f>'Data Sheet'!$C$40</f>
        <v>June 1, 2015</v>
      </c>
      <c r="M3" s="1135" t="str">
        <f>'Data Sheet'!$C$38</f>
        <v>December 31, 2014</v>
      </c>
      <c r="N3" s="1101"/>
    </row>
    <row r="4" spans="1:14" ht="15" customHeight="1" thickBot="1">
      <c r="A4" s="668" t="s">
        <v>151</v>
      </c>
      <c r="B4" s="669"/>
      <c r="C4" s="669"/>
      <c r="D4" s="1090"/>
      <c r="E4" s="1090"/>
      <c r="F4" s="1091"/>
      <c r="G4" s="977"/>
      <c r="H4" s="668" t="s">
        <v>152</v>
      </c>
      <c r="I4" s="669"/>
      <c r="J4" s="669"/>
      <c r="K4" s="669"/>
      <c r="L4" s="1090"/>
      <c r="M4" s="1092"/>
      <c r="N4" s="1058"/>
    </row>
    <row r="5" spans="1:14" ht="15.75">
      <c r="A5" s="67"/>
      <c r="B5" s="70"/>
      <c r="C5" s="70"/>
      <c r="D5" s="978"/>
      <c r="E5" s="978"/>
      <c r="F5" s="1070"/>
      <c r="G5" s="977"/>
      <c r="H5" s="67"/>
      <c r="I5" s="70"/>
      <c r="J5" s="70"/>
      <c r="K5" s="70"/>
      <c r="L5" s="978"/>
      <c r="M5" s="1095"/>
      <c r="N5" s="1034"/>
    </row>
    <row r="6" spans="1:14">
      <c r="A6" s="1033" t="s">
        <v>153</v>
      </c>
      <c r="B6" s="977"/>
      <c r="C6" s="977" t="s">
        <v>154</v>
      </c>
      <c r="D6" s="977"/>
      <c r="E6" s="977"/>
      <c r="F6" s="1034"/>
      <c r="G6" s="977"/>
      <c r="H6" s="1033" t="s">
        <v>155</v>
      </c>
      <c r="I6" s="977"/>
      <c r="J6" s="977"/>
      <c r="K6" s="977" t="s">
        <v>156</v>
      </c>
      <c r="L6" s="977"/>
      <c r="M6" s="977"/>
      <c r="N6" s="1034"/>
    </row>
    <row r="7" spans="1:14">
      <c r="A7" s="1033" t="s">
        <v>157</v>
      </c>
      <c r="B7" s="977"/>
      <c r="C7" s="977" t="s">
        <v>158</v>
      </c>
      <c r="D7" s="977"/>
      <c r="E7" s="977"/>
      <c r="F7" s="1034"/>
      <c r="G7" s="977"/>
      <c r="H7" s="1033" t="s">
        <v>159</v>
      </c>
      <c r="I7" s="977"/>
      <c r="J7" s="977"/>
      <c r="K7" s="977" t="s">
        <v>160</v>
      </c>
      <c r="L7" s="977"/>
      <c r="M7" s="977"/>
      <c r="N7" s="1034"/>
    </row>
    <row r="8" spans="1:14">
      <c r="A8" s="1033" t="s">
        <v>896</v>
      </c>
      <c r="B8" s="977"/>
      <c r="C8" s="977" t="s">
        <v>114</v>
      </c>
      <c r="D8" s="977"/>
      <c r="E8" s="977"/>
      <c r="F8" s="1034"/>
      <c r="G8" s="977"/>
      <c r="H8" s="1033" t="s">
        <v>115</v>
      </c>
      <c r="I8" s="977"/>
      <c r="J8" s="977"/>
      <c r="K8" s="977" t="s">
        <v>116</v>
      </c>
      <c r="L8" s="977"/>
      <c r="M8" s="977"/>
      <c r="N8" s="1034"/>
    </row>
    <row r="9" spans="1:14">
      <c r="A9" s="1033" t="s">
        <v>922</v>
      </c>
      <c r="B9" s="977"/>
      <c r="C9" s="977" t="s">
        <v>923</v>
      </c>
      <c r="D9" s="977"/>
      <c r="E9" s="977"/>
      <c r="F9" s="1034"/>
      <c r="G9" s="977"/>
      <c r="H9" s="1033" t="s">
        <v>924</v>
      </c>
      <c r="I9" s="977"/>
      <c r="J9" s="977"/>
      <c r="K9" s="977" t="s">
        <v>925</v>
      </c>
      <c r="L9" s="977"/>
      <c r="M9" s="977"/>
      <c r="N9" s="1034"/>
    </row>
    <row r="10" spans="1:14">
      <c r="A10" s="1033" t="s">
        <v>926</v>
      </c>
      <c r="B10" s="977"/>
      <c r="C10" s="977" t="s">
        <v>927</v>
      </c>
      <c r="D10" s="977"/>
      <c r="E10" s="977"/>
      <c r="F10" s="1034"/>
      <c r="G10" s="977"/>
      <c r="H10" s="1033" t="s">
        <v>928</v>
      </c>
      <c r="I10" s="977"/>
      <c r="J10" s="977"/>
      <c r="K10" s="977" t="s">
        <v>929</v>
      </c>
      <c r="L10" s="977"/>
      <c r="M10" s="977"/>
      <c r="N10" s="1034"/>
    </row>
    <row r="11" spans="1:14">
      <c r="A11" s="1033" t="s">
        <v>930</v>
      </c>
      <c r="B11" s="977"/>
      <c r="C11" s="977" t="s">
        <v>931</v>
      </c>
      <c r="D11" s="977"/>
      <c r="E11" s="977"/>
      <c r="F11" s="1034"/>
      <c r="G11" s="977"/>
      <c r="H11" s="1033" t="s">
        <v>932</v>
      </c>
      <c r="I11" s="977"/>
      <c r="J11" s="977"/>
      <c r="K11" s="977" t="s">
        <v>933</v>
      </c>
      <c r="L11" s="977"/>
      <c r="M11" s="977"/>
      <c r="N11" s="1034"/>
    </row>
    <row r="12" spans="1:14">
      <c r="A12" s="1033" t="s">
        <v>182</v>
      </c>
      <c r="B12" s="977"/>
      <c r="C12" s="977" t="s">
        <v>183</v>
      </c>
      <c r="D12" s="977"/>
      <c r="E12" s="977"/>
      <c r="F12" s="1034"/>
      <c r="G12" s="977"/>
      <c r="H12" s="1033" t="s">
        <v>184</v>
      </c>
      <c r="I12" s="977"/>
      <c r="J12" s="977"/>
      <c r="K12" s="977" t="s">
        <v>185</v>
      </c>
      <c r="L12" s="977"/>
      <c r="M12" s="977"/>
      <c r="N12" s="1034"/>
    </row>
    <row r="13" spans="1:14">
      <c r="A13" s="1033"/>
      <c r="B13" s="977"/>
      <c r="C13" s="977" t="s">
        <v>186</v>
      </c>
      <c r="D13" s="977"/>
      <c r="E13" s="977"/>
      <c r="F13" s="1034"/>
      <c r="G13" s="977"/>
      <c r="H13" s="1033" t="s">
        <v>187</v>
      </c>
      <c r="I13" s="977"/>
      <c r="J13" s="977"/>
      <c r="K13" s="977" t="s">
        <v>188</v>
      </c>
      <c r="L13" s="977"/>
      <c r="M13" s="977"/>
      <c r="N13" s="1034"/>
    </row>
    <row r="14" spans="1:14">
      <c r="A14" s="1033"/>
      <c r="B14" s="977"/>
      <c r="C14" s="977"/>
      <c r="D14" s="977"/>
      <c r="E14" s="977"/>
      <c r="F14" s="1034"/>
      <c r="G14" s="977"/>
      <c r="H14" s="1033"/>
      <c r="I14" s="977"/>
      <c r="J14" s="977"/>
      <c r="K14" s="977"/>
      <c r="L14" s="977"/>
      <c r="M14" s="977"/>
      <c r="N14" s="1034"/>
    </row>
    <row r="15" spans="1:14" ht="15.75" thickBot="1">
      <c r="A15" s="1057"/>
      <c r="B15" s="1023"/>
      <c r="C15" s="1023"/>
      <c r="D15" s="1023"/>
      <c r="E15" s="1023"/>
      <c r="F15" s="1058"/>
      <c r="G15" s="977"/>
      <c r="H15" s="1057"/>
      <c r="I15" s="1023"/>
      <c r="J15" s="1023"/>
      <c r="K15" s="1023"/>
      <c r="L15" s="1023"/>
      <c r="M15" s="1023"/>
      <c r="N15" s="1058"/>
    </row>
    <row r="16" spans="1:14">
      <c r="A16" s="1089"/>
      <c r="B16" s="977"/>
      <c r="C16" s="977"/>
      <c r="D16" s="1034"/>
      <c r="E16" s="977"/>
      <c r="F16" s="1034"/>
      <c r="G16" s="977"/>
      <c r="H16" s="1033"/>
      <c r="I16" s="1034"/>
      <c r="J16" s="977"/>
      <c r="K16" s="1034"/>
      <c r="L16" s="977"/>
      <c r="M16" s="1034"/>
      <c r="N16" s="1034"/>
    </row>
    <row r="17" spans="1:14">
      <c r="A17" s="1098"/>
      <c r="B17" s="977"/>
      <c r="C17" s="977"/>
      <c r="D17" s="987"/>
      <c r="E17" s="977" t="s">
        <v>189</v>
      </c>
      <c r="F17" s="1034"/>
      <c r="G17" s="977"/>
      <c r="H17" s="1033" t="s">
        <v>189</v>
      </c>
      <c r="I17" s="1032"/>
      <c r="J17" s="1033" t="s">
        <v>189</v>
      </c>
      <c r="K17" s="1034"/>
      <c r="L17" s="1033" t="s">
        <v>189</v>
      </c>
      <c r="M17" s="1034"/>
      <c r="N17" s="1034"/>
    </row>
    <row r="18" spans="1:14">
      <c r="A18" s="1097" t="s">
        <v>1843</v>
      </c>
      <c r="B18" s="978" t="s">
        <v>1898</v>
      </c>
      <c r="C18" s="977"/>
      <c r="D18" s="1034"/>
      <c r="E18" s="977" t="s">
        <v>1747</v>
      </c>
      <c r="F18" s="1034"/>
      <c r="G18" s="977"/>
      <c r="H18" s="1033" t="s">
        <v>1747</v>
      </c>
      <c r="I18" s="987"/>
      <c r="J18" s="1033" t="s">
        <v>1747</v>
      </c>
      <c r="K18" s="1034"/>
      <c r="L18" s="1033" t="s">
        <v>1747</v>
      </c>
      <c r="M18" s="1034"/>
      <c r="N18" s="1097" t="s">
        <v>1843</v>
      </c>
    </row>
    <row r="19" spans="1:14">
      <c r="A19" s="1097" t="s">
        <v>1846</v>
      </c>
      <c r="B19" s="978"/>
      <c r="C19" s="977"/>
      <c r="D19" s="1034"/>
      <c r="E19" s="977"/>
      <c r="F19" s="1034"/>
      <c r="G19" s="977"/>
      <c r="H19" s="1088"/>
      <c r="I19" s="987"/>
      <c r="J19" s="977"/>
      <c r="K19" s="1034"/>
      <c r="L19" s="977"/>
      <c r="M19" s="1034"/>
      <c r="N19" s="1097" t="s">
        <v>1846</v>
      </c>
    </row>
    <row r="20" spans="1:14" ht="15.75" thickBot="1">
      <c r="A20" s="1099"/>
      <c r="B20" s="1090" t="s">
        <v>3230</v>
      </c>
      <c r="C20" s="1090"/>
      <c r="D20" s="1101"/>
      <c r="E20" s="1090" t="s">
        <v>3231</v>
      </c>
      <c r="F20" s="1101"/>
      <c r="G20" s="977"/>
      <c r="H20" s="1102" t="s">
        <v>3232</v>
      </c>
      <c r="I20" s="1101"/>
      <c r="J20" s="1090" t="s">
        <v>3233</v>
      </c>
      <c r="K20" s="1101"/>
      <c r="L20" s="1090" t="s">
        <v>2512</v>
      </c>
      <c r="M20" s="1101"/>
      <c r="N20" s="1099"/>
    </row>
    <row r="21" spans="1:14">
      <c r="A21" s="1116">
        <v>1</v>
      </c>
      <c r="B21" s="340" t="s">
        <v>912</v>
      </c>
      <c r="C21" s="989"/>
      <c r="D21" s="1049"/>
      <c r="E21" s="1054"/>
      <c r="F21" s="1045"/>
      <c r="G21" s="977"/>
      <c r="H21" s="988"/>
      <c r="I21" s="1049"/>
      <c r="J21" s="989"/>
      <c r="K21" s="1049"/>
      <c r="L21" s="1054"/>
      <c r="M21" s="1045"/>
      <c r="N21" s="1116">
        <v>1</v>
      </c>
    </row>
    <row r="22" spans="1:14">
      <c r="A22" s="1116">
        <v>2</v>
      </c>
      <c r="B22" s="340" t="s">
        <v>1335</v>
      </c>
      <c r="C22" s="989"/>
      <c r="D22" s="1049"/>
      <c r="E22" s="1117"/>
      <c r="F22" s="1077"/>
      <c r="G22" s="977"/>
      <c r="H22" s="988"/>
      <c r="I22" s="1049"/>
      <c r="J22" s="989"/>
      <c r="K22" s="1049"/>
      <c r="L22" s="1117"/>
      <c r="M22" s="1077"/>
      <c r="N22" s="1116">
        <v>2</v>
      </c>
    </row>
    <row r="23" spans="1:14">
      <c r="A23" s="1116">
        <v>3</v>
      </c>
      <c r="B23" s="340" t="s">
        <v>1336</v>
      </c>
      <c r="C23" s="989"/>
      <c r="D23" s="1049"/>
      <c r="E23" s="1117"/>
      <c r="F23" s="1077"/>
      <c r="G23" s="977"/>
      <c r="H23" s="988"/>
      <c r="I23" s="1049"/>
      <c r="J23" s="989"/>
      <c r="K23" s="1049"/>
      <c r="L23" s="1117"/>
      <c r="M23" s="1077"/>
      <c r="N23" s="1116">
        <v>3</v>
      </c>
    </row>
    <row r="24" spans="1:14">
      <c r="A24" s="1116">
        <v>4</v>
      </c>
      <c r="B24" s="340" t="s">
        <v>1748</v>
      </c>
      <c r="C24" s="989"/>
      <c r="D24" s="1049"/>
      <c r="E24" s="989"/>
      <c r="F24" s="1049"/>
      <c r="G24" s="977"/>
      <c r="H24" s="1147"/>
      <c r="I24" s="1174"/>
      <c r="J24" s="989"/>
      <c r="K24" s="1049"/>
      <c r="L24" s="989"/>
      <c r="M24" s="1049"/>
      <c r="N24" s="1116">
        <v>4</v>
      </c>
    </row>
    <row r="25" spans="1:14">
      <c r="A25" s="1116">
        <v>5</v>
      </c>
      <c r="B25" s="340" t="s">
        <v>915</v>
      </c>
      <c r="C25" s="989"/>
      <c r="D25" s="1049"/>
      <c r="E25" s="989"/>
      <c r="F25" s="1049"/>
      <c r="G25" s="977"/>
      <c r="H25" s="1147"/>
      <c r="I25" s="1174"/>
      <c r="J25" s="989"/>
      <c r="K25" s="1049"/>
      <c r="L25" s="989"/>
      <c r="M25" s="1049"/>
      <c r="N25" s="1116">
        <v>5</v>
      </c>
    </row>
    <row r="26" spans="1:14">
      <c r="A26" s="1116">
        <v>6</v>
      </c>
      <c r="B26" s="340" t="s">
        <v>3117</v>
      </c>
      <c r="C26" s="989"/>
      <c r="D26" s="1049"/>
      <c r="E26" s="989"/>
      <c r="F26" s="1049"/>
      <c r="G26" s="977"/>
      <c r="H26" s="1147"/>
      <c r="I26" s="1174"/>
      <c r="J26" s="989"/>
      <c r="K26" s="1049"/>
      <c r="L26" s="989"/>
      <c r="M26" s="1049"/>
      <c r="N26" s="1116">
        <v>6</v>
      </c>
    </row>
    <row r="27" spans="1:14">
      <c r="A27" s="1116">
        <v>7</v>
      </c>
      <c r="B27" s="340" t="s">
        <v>916</v>
      </c>
      <c r="C27" s="989"/>
      <c r="D27" s="1049"/>
      <c r="E27" s="989"/>
      <c r="F27" s="1049"/>
      <c r="G27" s="977"/>
      <c r="H27" s="1147"/>
      <c r="I27" s="1174"/>
      <c r="J27" s="989"/>
      <c r="K27" s="1049"/>
      <c r="L27" s="989"/>
      <c r="M27" s="1049"/>
      <c r="N27" s="1116">
        <v>7</v>
      </c>
    </row>
    <row r="28" spans="1:14">
      <c r="A28" s="1116">
        <v>8</v>
      </c>
      <c r="B28" s="340" t="s">
        <v>1344</v>
      </c>
      <c r="C28" s="989"/>
      <c r="D28" s="1049"/>
      <c r="E28" s="989"/>
      <c r="F28" s="1049"/>
      <c r="G28" s="977"/>
      <c r="H28" s="1147"/>
      <c r="I28" s="1174"/>
      <c r="J28" s="989"/>
      <c r="K28" s="1049"/>
      <c r="L28" s="989"/>
      <c r="M28" s="1049"/>
      <c r="N28" s="1116">
        <v>8</v>
      </c>
    </row>
    <row r="29" spans="1:14">
      <c r="A29" s="1116">
        <v>9</v>
      </c>
      <c r="B29" s="340" t="s">
        <v>3118</v>
      </c>
      <c r="C29" s="989"/>
      <c r="D29" s="1049"/>
      <c r="E29" s="989"/>
      <c r="F29" s="1049"/>
      <c r="G29" s="977"/>
      <c r="H29" s="1147"/>
      <c r="I29" s="1174"/>
      <c r="J29" s="989"/>
      <c r="K29" s="1049"/>
      <c r="L29" s="989"/>
      <c r="M29" s="1049"/>
      <c r="N29" s="1116">
        <v>9</v>
      </c>
    </row>
    <row r="30" spans="1:14">
      <c r="A30" s="1116">
        <v>10</v>
      </c>
      <c r="B30" s="340" t="s">
        <v>3119</v>
      </c>
      <c r="C30" s="989"/>
      <c r="D30" s="1049"/>
      <c r="E30" s="989"/>
      <c r="F30" s="1049"/>
      <c r="G30" s="977"/>
      <c r="H30" s="1147"/>
      <c r="I30" s="1174"/>
      <c r="J30" s="989"/>
      <c r="K30" s="1049"/>
      <c r="L30" s="989"/>
      <c r="M30" s="1049"/>
      <c r="N30" s="1116">
        <v>10</v>
      </c>
    </row>
    <row r="31" spans="1:14">
      <c r="A31" s="1116">
        <v>11</v>
      </c>
      <c r="B31" s="340" t="s">
        <v>3120</v>
      </c>
      <c r="C31" s="989"/>
      <c r="D31" s="1049"/>
      <c r="E31" s="989"/>
      <c r="F31" s="1049"/>
      <c r="G31" s="977"/>
      <c r="H31" s="1147"/>
      <c r="I31" s="1174"/>
      <c r="J31" s="989"/>
      <c r="K31" s="1049"/>
      <c r="L31" s="989"/>
      <c r="M31" s="1049"/>
      <c r="N31" s="1116">
        <v>11</v>
      </c>
    </row>
    <row r="32" spans="1:14">
      <c r="A32" s="1116">
        <v>12</v>
      </c>
      <c r="B32" s="340" t="s">
        <v>919</v>
      </c>
      <c r="C32" s="989"/>
      <c r="D32" s="1049"/>
      <c r="E32" s="989"/>
      <c r="F32" s="1049"/>
      <c r="G32" s="977"/>
      <c r="H32" s="1147"/>
      <c r="I32" s="1174"/>
      <c r="J32" s="989"/>
      <c r="K32" s="1049"/>
      <c r="L32" s="989"/>
      <c r="M32" s="1049"/>
      <c r="N32" s="1116">
        <v>12</v>
      </c>
    </row>
    <row r="33" spans="1:14">
      <c r="A33" s="1116">
        <v>13</v>
      </c>
      <c r="B33" s="340" t="s">
        <v>920</v>
      </c>
      <c r="C33" s="989"/>
      <c r="D33" s="1049"/>
      <c r="E33" s="989"/>
      <c r="F33" s="1049"/>
      <c r="G33" s="977"/>
      <c r="H33" s="1147"/>
      <c r="I33" s="1174"/>
      <c r="J33" s="989"/>
      <c r="K33" s="1049"/>
      <c r="L33" s="989"/>
      <c r="M33" s="1049"/>
      <c r="N33" s="1116">
        <v>13</v>
      </c>
    </row>
    <row r="34" spans="1:14">
      <c r="A34" s="1116">
        <v>14</v>
      </c>
      <c r="B34" s="340" t="s">
        <v>921</v>
      </c>
      <c r="C34" s="989"/>
      <c r="D34" s="1049"/>
      <c r="E34" s="989"/>
      <c r="F34" s="1049"/>
      <c r="G34" s="977"/>
      <c r="H34" s="988"/>
      <c r="I34" s="1049"/>
      <c r="J34" s="989"/>
      <c r="K34" s="1049"/>
      <c r="L34" s="989"/>
      <c r="M34" s="1049"/>
      <c r="N34" s="1116">
        <v>14</v>
      </c>
    </row>
    <row r="35" spans="1:14">
      <c r="A35" s="1116">
        <v>15</v>
      </c>
      <c r="B35" s="340" t="s">
        <v>248</v>
      </c>
      <c r="C35" s="989"/>
      <c r="D35" s="1049"/>
      <c r="E35" s="989"/>
      <c r="F35" s="1049"/>
      <c r="G35" s="977"/>
      <c r="H35" s="988"/>
      <c r="I35" s="1049"/>
      <c r="J35" s="989"/>
      <c r="K35" s="1049"/>
      <c r="L35" s="989"/>
      <c r="M35" s="1049"/>
      <c r="N35" s="1116">
        <v>15</v>
      </c>
    </row>
    <row r="36" spans="1:14">
      <c r="A36" s="1116">
        <v>16</v>
      </c>
      <c r="B36" s="340" t="s">
        <v>3121</v>
      </c>
      <c r="C36" s="989"/>
      <c r="D36" s="1049"/>
      <c r="E36" s="989"/>
      <c r="F36" s="1049"/>
      <c r="G36" s="977"/>
      <c r="H36" s="988"/>
      <c r="I36" s="1049"/>
      <c r="J36" s="989"/>
      <c r="K36" s="1049"/>
      <c r="L36" s="989"/>
      <c r="M36" s="1049"/>
      <c r="N36" s="1116">
        <v>16</v>
      </c>
    </row>
    <row r="37" spans="1:14">
      <c r="A37" s="1116">
        <v>17</v>
      </c>
      <c r="B37" s="340" t="s">
        <v>3122</v>
      </c>
      <c r="C37" s="989"/>
      <c r="D37" s="1049"/>
      <c r="E37" s="989"/>
      <c r="F37" s="1049"/>
      <c r="G37" s="977"/>
      <c r="H37" s="988"/>
      <c r="I37" s="1049"/>
      <c r="J37" s="989"/>
      <c r="K37" s="1049"/>
      <c r="L37" s="989"/>
      <c r="M37" s="1049"/>
      <c r="N37" s="1116">
        <v>17</v>
      </c>
    </row>
    <row r="38" spans="1:14">
      <c r="A38" s="1116">
        <v>18</v>
      </c>
      <c r="B38" s="340" t="s">
        <v>3123</v>
      </c>
      <c r="C38" s="989"/>
      <c r="D38" s="1049"/>
      <c r="E38" s="989"/>
      <c r="F38" s="1049"/>
      <c r="G38" s="977"/>
      <c r="H38" s="988"/>
      <c r="I38" s="1049"/>
      <c r="J38" s="989"/>
      <c r="K38" s="1049"/>
      <c r="L38" s="989"/>
      <c r="M38" s="1049"/>
      <c r="N38" s="1116">
        <v>18</v>
      </c>
    </row>
    <row r="39" spans="1:14">
      <c r="A39" s="1116">
        <v>19</v>
      </c>
      <c r="B39" s="340" t="s">
        <v>250</v>
      </c>
      <c r="C39" s="989"/>
      <c r="D39" s="1049"/>
      <c r="E39" s="989"/>
      <c r="F39" s="1049"/>
      <c r="G39" s="977"/>
      <c r="H39" s="988"/>
      <c r="I39" s="1049"/>
      <c r="J39" s="989"/>
      <c r="K39" s="1049"/>
      <c r="L39" s="989"/>
      <c r="M39" s="1049"/>
      <c r="N39" s="1116">
        <v>19</v>
      </c>
    </row>
    <row r="40" spans="1:14">
      <c r="A40" s="1116">
        <v>20</v>
      </c>
      <c r="B40" s="340" t="s">
        <v>3124</v>
      </c>
      <c r="C40" s="989"/>
      <c r="D40" s="1049"/>
      <c r="E40" s="989"/>
      <c r="F40" s="1049"/>
      <c r="G40" s="977"/>
      <c r="H40" s="988"/>
      <c r="I40" s="1049"/>
      <c r="J40" s="989"/>
      <c r="K40" s="1049"/>
      <c r="L40" s="989"/>
      <c r="M40" s="1049"/>
      <c r="N40" s="1116">
        <v>20</v>
      </c>
    </row>
    <row r="41" spans="1:14">
      <c r="A41" s="1116">
        <v>21</v>
      </c>
      <c r="B41" s="340" t="s">
        <v>3079</v>
      </c>
      <c r="C41" s="989"/>
      <c r="D41" s="1049"/>
      <c r="E41" s="989"/>
      <c r="F41" s="1049"/>
      <c r="G41" s="977"/>
      <c r="H41" s="988"/>
      <c r="I41" s="1049"/>
      <c r="J41" s="989"/>
      <c r="K41" s="1049"/>
      <c r="L41" s="989"/>
      <c r="M41" s="1049"/>
      <c r="N41" s="1116">
        <v>21</v>
      </c>
    </row>
    <row r="42" spans="1:14">
      <c r="A42" s="1116">
        <v>22</v>
      </c>
      <c r="B42" s="340" t="s">
        <v>3080</v>
      </c>
      <c r="C42" s="989"/>
      <c r="D42" s="1049"/>
      <c r="E42" s="989"/>
      <c r="F42" s="1049"/>
      <c r="G42" s="977"/>
      <c r="H42" s="988"/>
      <c r="I42" s="1049"/>
      <c r="J42" s="989"/>
      <c r="K42" s="1049"/>
      <c r="L42" s="989"/>
      <c r="M42" s="1049"/>
      <c r="N42" s="1116">
        <v>22</v>
      </c>
    </row>
    <row r="43" spans="1:14">
      <c r="A43" s="1116">
        <v>23</v>
      </c>
      <c r="B43" s="340" t="s">
        <v>254</v>
      </c>
      <c r="C43" s="989"/>
      <c r="D43" s="1049"/>
      <c r="E43" s="989"/>
      <c r="F43" s="1049"/>
      <c r="G43" s="977"/>
      <c r="H43" s="988"/>
      <c r="I43" s="1049"/>
      <c r="J43" s="989"/>
      <c r="K43" s="1049"/>
      <c r="L43" s="989"/>
      <c r="M43" s="1049"/>
      <c r="N43" s="1116">
        <v>23</v>
      </c>
    </row>
    <row r="44" spans="1:14">
      <c r="A44" s="1116">
        <v>24</v>
      </c>
      <c r="B44" s="340" t="s">
        <v>255</v>
      </c>
      <c r="C44" s="989"/>
      <c r="D44" s="1049"/>
      <c r="E44" s="989"/>
      <c r="F44" s="1049"/>
      <c r="G44" s="977"/>
      <c r="H44" s="988"/>
      <c r="I44" s="1049"/>
      <c r="J44" s="989"/>
      <c r="K44" s="1049"/>
      <c r="L44" s="989"/>
      <c r="M44" s="1049"/>
      <c r="N44" s="1116">
        <v>24</v>
      </c>
    </row>
    <row r="45" spans="1:14">
      <c r="A45" s="1116">
        <v>25</v>
      </c>
      <c r="B45" s="340" t="s">
        <v>3081</v>
      </c>
      <c r="C45" s="989"/>
      <c r="D45" s="1049"/>
      <c r="E45" s="989"/>
      <c r="F45" s="1049"/>
      <c r="G45" s="977"/>
      <c r="H45" s="988"/>
      <c r="I45" s="1049"/>
      <c r="J45" s="989"/>
      <c r="K45" s="1049"/>
      <c r="L45" s="989"/>
      <c r="M45" s="1049"/>
      <c r="N45" s="1116">
        <v>25</v>
      </c>
    </row>
    <row r="46" spans="1:14">
      <c r="A46" s="1116">
        <v>26</v>
      </c>
      <c r="B46" s="340" t="s">
        <v>257</v>
      </c>
      <c r="C46" s="989"/>
      <c r="D46" s="1049"/>
      <c r="E46" s="989"/>
      <c r="F46" s="1049"/>
      <c r="G46" s="977"/>
      <c r="H46" s="988"/>
      <c r="I46" s="1049"/>
      <c r="J46" s="989"/>
      <c r="K46" s="1049"/>
      <c r="L46" s="989"/>
      <c r="M46" s="1049"/>
      <c r="N46" s="1116">
        <v>26</v>
      </c>
    </row>
    <row r="47" spans="1:14">
      <c r="A47" s="1116">
        <v>27</v>
      </c>
      <c r="B47" s="340" t="s">
        <v>3082</v>
      </c>
      <c r="C47" s="989"/>
      <c r="D47" s="1049"/>
      <c r="E47" s="989"/>
      <c r="F47" s="1049"/>
      <c r="G47" s="977"/>
      <c r="H47" s="988"/>
      <c r="I47" s="1049"/>
      <c r="J47" s="989"/>
      <c r="K47" s="1049"/>
      <c r="L47" s="989"/>
      <c r="M47" s="1049"/>
      <c r="N47" s="1116">
        <v>27</v>
      </c>
    </row>
    <row r="48" spans="1:14">
      <c r="A48" s="1116">
        <v>28</v>
      </c>
      <c r="B48" s="340" t="s">
        <v>259</v>
      </c>
      <c r="C48" s="989"/>
      <c r="D48" s="1049"/>
      <c r="E48" s="989"/>
      <c r="F48" s="1049"/>
      <c r="G48" s="977"/>
      <c r="H48" s="988"/>
      <c r="I48" s="1049"/>
      <c r="J48" s="989"/>
      <c r="K48" s="1049"/>
      <c r="L48" s="989"/>
      <c r="M48" s="1049"/>
      <c r="N48" s="1116">
        <v>28</v>
      </c>
    </row>
    <row r="49" spans="1:14">
      <c r="A49" s="1116">
        <v>29</v>
      </c>
      <c r="B49" s="340" t="s">
        <v>260</v>
      </c>
      <c r="C49" s="989"/>
      <c r="D49" s="1049"/>
      <c r="E49" s="989"/>
      <c r="F49" s="1049"/>
      <c r="G49" s="977"/>
      <c r="H49" s="988"/>
      <c r="I49" s="1049"/>
      <c r="J49" s="989"/>
      <c r="K49" s="1049"/>
      <c r="L49" s="989"/>
      <c r="M49" s="1049"/>
      <c r="N49" s="1116">
        <v>29</v>
      </c>
    </row>
    <row r="50" spans="1:14">
      <c r="A50" s="1116">
        <v>30</v>
      </c>
      <c r="B50" s="340" t="s">
        <v>261</v>
      </c>
      <c r="C50" s="989"/>
      <c r="D50" s="1049"/>
      <c r="E50" s="989"/>
      <c r="F50" s="1049"/>
      <c r="G50" s="977"/>
      <c r="H50" s="988"/>
      <c r="I50" s="1049"/>
      <c r="J50" s="989"/>
      <c r="K50" s="1049"/>
      <c r="L50" s="989"/>
      <c r="M50" s="1049"/>
      <c r="N50" s="1116">
        <v>30</v>
      </c>
    </row>
    <row r="51" spans="1:14">
      <c r="A51" s="1116">
        <v>31</v>
      </c>
      <c r="B51" s="340" t="s">
        <v>262</v>
      </c>
      <c r="C51" s="989"/>
      <c r="D51" s="1049"/>
      <c r="E51" s="989"/>
      <c r="F51" s="1049"/>
      <c r="G51" s="977"/>
      <c r="H51" s="988"/>
      <c r="I51" s="1049"/>
      <c r="J51" s="989"/>
      <c r="K51" s="1049"/>
      <c r="L51" s="989"/>
      <c r="M51" s="1049"/>
      <c r="N51" s="1116">
        <v>31</v>
      </c>
    </row>
    <row r="52" spans="1:14">
      <c r="A52" s="1116">
        <v>32</v>
      </c>
      <c r="B52" s="340" t="s">
        <v>263</v>
      </c>
      <c r="C52" s="989"/>
      <c r="D52" s="1049"/>
      <c r="E52" s="989"/>
      <c r="F52" s="1049"/>
      <c r="G52" s="977"/>
      <c r="H52" s="988"/>
      <c r="I52" s="1049"/>
      <c r="J52" s="989"/>
      <c r="K52" s="1049"/>
      <c r="L52" s="989"/>
      <c r="M52" s="1049"/>
      <c r="N52" s="1116">
        <v>32</v>
      </c>
    </row>
    <row r="53" spans="1:14">
      <c r="A53" s="1116">
        <v>33</v>
      </c>
      <c r="B53" s="340" t="s">
        <v>3083</v>
      </c>
      <c r="C53" s="989"/>
      <c r="D53" s="1049"/>
      <c r="E53" s="989"/>
      <c r="F53" s="1049"/>
      <c r="G53" s="977"/>
      <c r="H53" s="988"/>
      <c r="I53" s="1049"/>
      <c r="J53" s="989"/>
      <c r="K53" s="1049"/>
      <c r="L53" s="989"/>
      <c r="M53" s="1049"/>
      <c r="N53" s="1116">
        <v>33</v>
      </c>
    </row>
    <row r="54" spans="1:14">
      <c r="A54" s="1116">
        <v>34</v>
      </c>
      <c r="B54" s="340" t="s">
        <v>3084</v>
      </c>
      <c r="C54" s="989"/>
      <c r="D54" s="1049"/>
      <c r="E54" s="989"/>
      <c r="F54" s="1049"/>
      <c r="G54" s="977"/>
      <c r="H54" s="988"/>
      <c r="I54" s="1049"/>
      <c r="J54" s="989"/>
      <c r="K54" s="1049"/>
      <c r="L54" s="989"/>
      <c r="M54" s="1049"/>
      <c r="N54" s="1116">
        <v>34</v>
      </c>
    </row>
    <row r="55" spans="1:14">
      <c r="A55" s="1116">
        <v>35</v>
      </c>
      <c r="B55" s="340" t="s">
        <v>3085</v>
      </c>
      <c r="C55" s="989"/>
      <c r="D55" s="1049"/>
      <c r="E55" s="989"/>
      <c r="F55" s="1049"/>
      <c r="G55" s="977"/>
      <c r="H55" s="988"/>
      <c r="I55" s="1049"/>
      <c r="J55" s="989"/>
      <c r="K55" s="1049"/>
      <c r="L55" s="989"/>
      <c r="M55" s="1049"/>
      <c r="N55" s="1116">
        <v>35</v>
      </c>
    </row>
    <row r="56" spans="1:14">
      <c r="A56" s="1116">
        <v>36</v>
      </c>
      <c r="B56" s="340" t="s">
        <v>3086</v>
      </c>
      <c r="C56" s="989"/>
      <c r="D56" s="1049"/>
      <c r="E56" s="989"/>
      <c r="F56" s="1049"/>
      <c r="G56" s="977"/>
      <c r="H56" s="988"/>
      <c r="I56" s="1049"/>
      <c r="J56" s="989"/>
      <c r="K56" s="1049"/>
      <c r="L56" s="989"/>
      <c r="M56" s="1049"/>
      <c r="N56" s="1116">
        <v>36</v>
      </c>
    </row>
    <row r="57" spans="1:14" ht="15.75" thickBot="1">
      <c r="A57" s="1099">
        <v>37</v>
      </c>
      <c r="B57" s="679" t="s">
        <v>3573</v>
      </c>
      <c r="C57" s="1023"/>
      <c r="D57" s="1058"/>
      <c r="E57" s="1023"/>
      <c r="F57" s="1058"/>
      <c r="G57" s="977"/>
      <c r="H57" s="1057"/>
      <c r="I57" s="1058"/>
      <c r="J57" s="1023"/>
      <c r="K57" s="1058"/>
      <c r="L57" s="1023"/>
      <c r="M57" s="1058"/>
      <c r="N57" s="1099">
        <v>37</v>
      </c>
    </row>
    <row r="59" spans="1:14" ht="15.75">
      <c r="A59" s="113" t="s">
        <v>631</v>
      </c>
      <c r="B59" s="977"/>
      <c r="C59" s="977"/>
      <c r="D59" s="977"/>
      <c r="E59" s="977"/>
      <c r="F59" s="977"/>
      <c r="G59" s="977"/>
      <c r="H59" s="113" t="s">
        <v>3574</v>
      </c>
    </row>
    <row r="60" spans="1:14">
      <c r="A60" s="978" t="s">
        <v>3575</v>
      </c>
      <c r="B60" s="978"/>
      <c r="C60" s="978"/>
      <c r="D60" s="978"/>
      <c r="E60" s="978"/>
      <c r="F60" s="978"/>
      <c r="G60" s="977"/>
      <c r="H60" s="978" t="s">
        <v>3576</v>
      </c>
      <c r="I60" s="978"/>
      <c r="J60" s="978"/>
      <c r="K60" s="978"/>
      <c r="L60" s="978"/>
      <c r="M60" s="978"/>
      <c r="N60" s="978"/>
    </row>
  </sheetData>
  <printOptions horizontalCentered="1" verticalCentered="1"/>
  <pageMargins left="0.25" right="0.25" top="0.25" bottom="0.25" header="0" footer="0"/>
  <pageSetup scale="73" fitToWidth="2"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7">
    <pageSetUpPr fitToPage="1"/>
  </sheetPr>
  <dimension ref="A1:P134"/>
  <sheetViews>
    <sheetView defaultGridColor="0" view="pageBreakPreview" topLeftCell="H1" colorId="22" zoomScale="60" zoomScaleNormal="55" workbookViewId="0">
      <selection activeCell="J57" sqref="J56:Z57"/>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7.44140625" customWidth="1"/>
    <col min="8" max="8" width="18.5546875" customWidth="1"/>
    <col min="9" max="9" width="2.6640625" customWidth="1"/>
    <col min="10" max="11" width="16.6640625" customWidth="1"/>
    <col min="12" max="12" width="17.5546875" customWidth="1"/>
    <col min="13" max="13" width="16.6640625" customWidth="1"/>
    <col min="14" max="14" width="18.33203125" customWidth="1"/>
    <col min="15" max="15" width="16.6640625" customWidth="1"/>
    <col min="16" max="16" width="4.6640625" customWidth="1"/>
  </cols>
  <sheetData>
    <row r="1" spans="1:16">
      <c r="A1" s="29" t="s">
        <v>5587</v>
      </c>
      <c r="B1" s="980"/>
      <c r="C1" s="980"/>
      <c r="D1" s="1086"/>
      <c r="E1" s="1083" t="s">
        <v>1433</v>
      </c>
      <c r="F1" s="1115"/>
      <c r="G1" s="1085" t="s">
        <v>1917</v>
      </c>
      <c r="H1" s="1094" t="s">
        <v>1918</v>
      </c>
      <c r="I1" s="977"/>
      <c r="J1" s="29" t="s">
        <v>5587</v>
      </c>
      <c r="K1" s="980"/>
      <c r="L1" s="1083" t="s">
        <v>1433</v>
      </c>
      <c r="M1" s="984"/>
      <c r="N1" s="1085" t="s">
        <v>1917</v>
      </c>
      <c r="O1" s="1115" t="s">
        <v>1918</v>
      </c>
      <c r="P1" s="1070"/>
    </row>
    <row r="2" spans="1:16">
      <c r="A2" s="71" t="str">
        <f>'Data Sheet'!$C$25</f>
        <v xml:space="preserve"> Niagara Mohawk Power Corporation </v>
      </c>
      <c r="B2" s="977"/>
      <c r="C2" s="977"/>
      <c r="D2" s="977"/>
      <c r="E2" s="97" t="s">
        <v>5784</v>
      </c>
      <c r="F2" s="1018"/>
      <c r="G2" s="1097" t="s">
        <v>1919</v>
      </c>
      <c r="H2" s="987"/>
      <c r="I2" s="977"/>
      <c r="J2" s="71" t="str">
        <f>'Data Sheet'!$C$25</f>
        <v xml:space="preserve"> Niagara Mohawk Power Corporation </v>
      </c>
      <c r="K2" s="977"/>
      <c r="L2" s="97" t="s">
        <v>5784</v>
      </c>
      <c r="M2" s="1034"/>
      <c r="N2" s="1097" t="s">
        <v>1919</v>
      </c>
      <c r="O2" s="1088"/>
      <c r="P2" s="1032"/>
    </row>
    <row r="3" spans="1:16" ht="15" customHeight="1" thickBot="1">
      <c r="A3" s="1057"/>
      <c r="B3" s="1023"/>
      <c r="C3" s="1023"/>
      <c r="D3" s="1023"/>
      <c r="E3" s="104" t="s">
        <v>5672</v>
      </c>
      <c r="F3" s="1023"/>
      <c r="G3" s="1982" t="str">
        <f>'Data Sheet'!$C$40</f>
        <v>June 1, 2015</v>
      </c>
      <c r="H3" s="1417" t="str">
        <f>'Data Sheet'!$C$38</f>
        <v>December 31, 2014</v>
      </c>
      <c r="I3" s="977"/>
      <c r="J3" s="1057"/>
      <c r="K3" s="1023"/>
      <c r="L3" s="104" t="s">
        <v>5672</v>
      </c>
      <c r="M3" s="1058"/>
      <c r="N3" s="1979" t="str">
        <f>'Data Sheet'!$C$40</f>
        <v>June 1, 2015</v>
      </c>
      <c r="O3" s="1939" t="str">
        <f>'Data Sheet'!$C$38</f>
        <v>December 31, 2014</v>
      </c>
      <c r="P3" s="1101"/>
    </row>
    <row r="4" spans="1:16" ht="15" customHeight="1" thickBot="1">
      <c r="A4" s="668" t="s">
        <v>3577</v>
      </c>
      <c r="B4" s="669"/>
      <c r="C4" s="669"/>
      <c r="D4" s="1090"/>
      <c r="E4" s="1090"/>
      <c r="F4" s="1090"/>
      <c r="G4" s="1092"/>
      <c r="H4" s="1101"/>
      <c r="I4" s="977"/>
      <c r="J4" s="668" t="s">
        <v>3578</v>
      </c>
      <c r="K4" s="669"/>
      <c r="L4" s="669"/>
      <c r="M4" s="1090"/>
      <c r="N4" s="1090"/>
      <c r="O4" s="1092"/>
      <c r="P4" s="1101"/>
    </row>
    <row r="5" spans="1:16" ht="15.75">
      <c r="A5" s="67"/>
      <c r="B5" s="70"/>
      <c r="C5" s="70"/>
      <c r="D5" s="978"/>
      <c r="E5" s="978"/>
      <c r="F5" s="978"/>
      <c r="G5" s="1095"/>
      <c r="H5" s="1034"/>
      <c r="I5" s="977"/>
      <c r="J5" s="67"/>
      <c r="K5" s="70"/>
      <c r="L5" s="70"/>
      <c r="M5" s="978"/>
      <c r="N5" s="978"/>
      <c r="O5" s="1095"/>
      <c r="P5" s="1034"/>
    </row>
    <row r="6" spans="1:16">
      <c r="A6" s="1033" t="s">
        <v>3579</v>
      </c>
      <c r="B6" s="977"/>
      <c r="C6" s="977"/>
      <c r="D6" s="977"/>
      <c r="E6" s="977" t="s">
        <v>3580</v>
      </c>
      <c r="F6" s="977"/>
      <c r="G6" s="977"/>
      <c r="H6" s="1034"/>
      <c r="I6" s="977"/>
      <c r="J6" s="1033" t="s">
        <v>3581</v>
      </c>
      <c r="K6" s="977"/>
      <c r="L6" s="977"/>
      <c r="M6" s="977" t="s">
        <v>3582</v>
      </c>
      <c r="N6" s="977"/>
      <c r="O6" s="977"/>
      <c r="P6" s="1034"/>
    </row>
    <row r="7" spans="1:16">
      <c r="A7" s="1033" t="s">
        <v>3583</v>
      </c>
      <c r="B7" s="977"/>
      <c r="C7" s="977"/>
      <c r="D7" s="977"/>
      <c r="E7" s="977" t="s">
        <v>3584</v>
      </c>
      <c r="F7" s="977"/>
      <c r="G7" s="977"/>
      <c r="H7" s="1034"/>
      <c r="I7" s="977"/>
      <c r="J7" s="1033" t="s">
        <v>3585</v>
      </c>
      <c r="K7" s="977"/>
      <c r="L7" s="977"/>
      <c r="M7" s="977" t="s">
        <v>3586</v>
      </c>
      <c r="N7" s="977"/>
      <c r="O7" s="977"/>
      <c r="P7" s="1034"/>
    </row>
    <row r="8" spans="1:16">
      <c r="A8" s="1033" t="s">
        <v>3587</v>
      </c>
      <c r="B8" s="977"/>
      <c r="C8" s="977"/>
      <c r="D8" s="977"/>
      <c r="E8" s="977" t="s">
        <v>3588</v>
      </c>
      <c r="F8" s="977"/>
      <c r="G8" s="977"/>
      <c r="H8" s="1034"/>
      <c r="I8" s="977"/>
      <c r="J8" s="1033" t="s">
        <v>3589</v>
      </c>
      <c r="K8" s="977"/>
      <c r="L8" s="977"/>
      <c r="M8" s="977" t="s">
        <v>3590</v>
      </c>
      <c r="N8" s="977"/>
      <c r="O8" s="977"/>
      <c r="P8" s="1034"/>
    </row>
    <row r="9" spans="1:16">
      <c r="A9" s="1033" t="s">
        <v>3591</v>
      </c>
      <c r="B9" s="977"/>
      <c r="C9" s="977"/>
      <c r="D9" s="977"/>
      <c r="E9" s="977" t="s">
        <v>3592</v>
      </c>
      <c r="F9" s="977"/>
      <c r="G9" s="977"/>
      <c r="H9" s="1034"/>
      <c r="I9" s="977"/>
      <c r="J9" s="1033" t="s">
        <v>3593</v>
      </c>
      <c r="K9" s="977"/>
      <c r="L9" s="977"/>
      <c r="M9" s="977" t="s">
        <v>3594</v>
      </c>
      <c r="N9" s="977"/>
      <c r="O9" s="977"/>
      <c r="P9" s="1034"/>
    </row>
    <row r="10" spans="1:16">
      <c r="A10" s="1033"/>
      <c r="B10" s="977"/>
      <c r="C10" s="977"/>
      <c r="D10" s="977"/>
      <c r="E10" s="977"/>
      <c r="F10" s="977"/>
      <c r="G10" s="977"/>
      <c r="H10" s="1034"/>
      <c r="I10" s="977"/>
      <c r="J10" s="1033" t="s">
        <v>3595</v>
      </c>
      <c r="K10" s="977"/>
      <c r="L10" s="977"/>
      <c r="M10" s="977" t="s">
        <v>3596</v>
      </c>
      <c r="N10" s="977"/>
      <c r="O10" s="977"/>
      <c r="P10" s="1034"/>
    </row>
    <row r="11" spans="1:16" ht="15.75" thickBot="1">
      <c r="A11" s="1033"/>
      <c r="B11" s="977"/>
      <c r="C11" s="977"/>
      <c r="D11" s="977"/>
      <c r="E11" s="977"/>
      <c r="F11" s="977"/>
      <c r="G11" s="977"/>
      <c r="H11" s="1034"/>
      <c r="I11" s="977"/>
      <c r="J11" s="1033"/>
      <c r="K11" s="977"/>
      <c r="L11" s="977"/>
      <c r="M11" s="977"/>
      <c r="N11" s="977"/>
      <c r="O11" s="977"/>
      <c r="P11" s="1034"/>
    </row>
    <row r="12" spans="1:16" ht="15.75" thickBot="1">
      <c r="A12" s="1096"/>
      <c r="B12" s="1095"/>
      <c r="C12" s="1070"/>
      <c r="D12" s="1070"/>
      <c r="E12" s="1094" t="s">
        <v>3597</v>
      </c>
      <c r="F12" s="1094" t="s">
        <v>3598</v>
      </c>
      <c r="G12" s="1070" t="s">
        <v>3598</v>
      </c>
      <c r="H12" s="1030"/>
      <c r="I12" s="977"/>
      <c r="J12" s="1085" t="s">
        <v>3599</v>
      </c>
      <c r="K12" s="1094"/>
      <c r="L12" s="1092" t="s">
        <v>3080</v>
      </c>
      <c r="M12" s="1091"/>
      <c r="N12" s="1094"/>
      <c r="O12" s="1094"/>
      <c r="P12" s="1030"/>
    </row>
    <row r="13" spans="1:16">
      <c r="A13" s="1097"/>
      <c r="B13" s="1088"/>
      <c r="C13" s="987"/>
      <c r="D13" s="987" t="s">
        <v>2502</v>
      </c>
      <c r="E13" s="987" t="s">
        <v>3600</v>
      </c>
      <c r="F13" s="987" t="s">
        <v>3601</v>
      </c>
      <c r="G13" s="987" t="s">
        <v>3602</v>
      </c>
      <c r="H13" s="987"/>
      <c r="I13" s="977"/>
      <c r="J13" s="1097" t="s">
        <v>1020</v>
      </c>
      <c r="K13" s="1097"/>
      <c r="L13" s="987"/>
      <c r="M13" s="987"/>
      <c r="N13" s="987" t="s">
        <v>3603</v>
      </c>
      <c r="O13" s="987" t="s">
        <v>3604</v>
      </c>
      <c r="P13" s="987"/>
    </row>
    <row r="14" spans="1:16">
      <c r="A14" s="1097" t="s">
        <v>1843</v>
      </c>
      <c r="B14" s="1031" t="s">
        <v>3605</v>
      </c>
      <c r="C14" s="1032"/>
      <c r="D14" s="987" t="s">
        <v>3606</v>
      </c>
      <c r="E14" s="987" t="s">
        <v>3607</v>
      </c>
      <c r="F14" s="987" t="s">
        <v>2079</v>
      </c>
      <c r="G14" s="987" t="s">
        <v>3171</v>
      </c>
      <c r="H14" s="987" t="s">
        <v>3172</v>
      </c>
      <c r="I14" s="977"/>
      <c r="J14" s="1097" t="s">
        <v>3173</v>
      </c>
      <c r="K14" s="1097" t="s">
        <v>3864</v>
      </c>
      <c r="L14" s="987"/>
      <c r="M14" s="987"/>
      <c r="N14" s="987" t="s">
        <v>578</v>
      </c>
      <c r="O14" s="987" t="s">
        <v>3174</v>
      </c>
      <c r="P14" s="1097" t="s">
        <v>1843</v>
      </c>
    </row>
    <row r="15" spans="1:16">
      <c r="A15" s="1097" t="s">
        <v>1846</v>
      </c>
      <c r="B15" s="1031"/>
      <c r="C15" s="1032"/>
      <c r="D15" s="987" t="s">
        <v>3175</v>
      </c>
      <c r="E15" s="987" t="s">
        <v>3176</v>
      </c>
      <c r="F15" s="987" t="s">
        <v>3177</v>
      </c>
      <c r="G15" s="987" t="s">
        <v>3599</v>
      </c>
      <c r="H15" s="987"/>
      <c r="I15" s="977"/>
      <c r="J15" s="1097" t="s">
        <v>3178</v>
      </c>
      <c r="K15" s="1097" t="s">
        <v>3179</v>
      </c>
      <c r="L15" s="987" t="s">
        <v>2679</v>
      </c>
      <c r="M15" s="987" t="s">
        <v>3856</v>
      </c>
      <c r="N15" s="987" t="s">
        <v>2679</v>
      </c>
      <c r="O15" s="987" t="s">
        <v>3180</v>
      </c>
      <c r="P15" s="1097" t="s">
        <v>1846</v>
      </c>
    </row>
    <row r="16" spans="1:16">
      <c r="A16" s="1097"/>
      <c r="B16" s="1031"/>
      <c r="C16" s="1032"/>
      <c r="D16" s="987"/>
      <c r="E16" s="987" t="s">
        <v>3181</v>
      </c>
      <c r="F16" s="987" t="s">
        <v>3182</v>
      </c>
      <c r="G16" s="987" t="s">
        <v>3183</v>
      </c>
      <c r="H16" s="987"/>
      <c r="I16" s="977"/>
      <c r="J16" s="1097" t="s">
        <v>3184</v>
      </c>
      <c r="K16" s="1097"/>
      <c r="L16" s="987"/>
      <c r="M16" s="987"/>
      <c r="N16" s="987"/>
      <c r="O16" s="987" t="s">
        <v>3185</v>
      </c>
      <c r="P16" s="1097"/>
    </row>
    <row r="17" spans="1:16" ht="15.75" thickBot="1">
      <c r="A17" s="1099"/>
      <c r="B17" s="1090" t="s">
        <v>3230</v>
      </c>
      <c r="C17" s="1101"/>
      <c r="D17" s="1100" t="s">
        <v>3231</v>
      </c>
      <c r="E17" s="1100" t="s">
        <v>3232</v>
      </c>
      <c r="F17" s="1100" t="s">
        <v>3233</v>
      </c>
      <c r="G17" s="1100" t="s">
        <v>2512</v>
      </c>
      <c r="H17" s="1100" t="s">
        <v>2513</v>
      </c>
      <c r="I17" s="977"/>
      <c r="J17" s="1099" t="s">
        <v>2514</v>
      </c>
      <c r="K17" s="1100" t="s">
        <v>2515</v>
      </c>
      <c r="L17" s="1100" t="s">
        <v>2516</v>
      </c>
      <c r="M17" s="1100" t="s">
        <v>2517</v>
      </c>
      <c r="N17" s="1100" t="s">
        <v>2518</v>
      </c>
      <c r="O17" s="1100" t="s">
        <v>2519</v>
      </c>
      <c r="P17" s="1099"/>
    </row>
    <row r="18" spans="1:16">
      <c r="A18" s="1097">
        <v>1</v>
      </c>
      <c r="B18" s="1104"/>
      <c r="C18" s="1034"/>
      <c r="D18" s="1034"/>
      <c r="E18" s="1034"/>
      <c r="F18" s="1034"/>
      <c r="G18" s="1106"/>
      <c r="H18" s="1106"/>
      <c r="I18" s="977"/>
      <c r="J18" s="1164"/>
      <c r="K18" s="1482"/>
      <c r="L18" s="1106"/>
      <c r="M18" s="1106"/>
      <c r="N18" s="1034"/>
      <c r="O18" s="1034"/>
      <c r="P18" s="1097">
        <v>1</v>
      </c>
    </row>
    <row r="19" spans="1:16">
      <c r="A19" s="1097">
        <v>2</v>
      </c>
      <c r="B19" s="1104"/>
      <c r="C19" s="1034"/>
      <c r="D19" s="1034"/>
      <c r="E19" s="1034"/>
      <c r="F19" s="1034"/>
      <c r="G19" s="1106"/>
      <c r="H19" s="1106"/>
      <c r="I19" s="977"/>
      <c r="J19" s="1164"/>
      <c r="K19" s="1482"/>
      <c r="L19" s="1106"/>
      <c r="M19" s="1106"/>
      <c r="N19" s="1034"/>
      <c r="O19" s="1034"/>
      <c r="P19" s="1097">
        <v>2</v>
      </c>
    </row>
    <row r="20" spans="1:16">
      <c r="A20" s="1097">
        <v>3</v>
      </c>
      <c r="B20" s="1104"/>
      <c r="C20" s="1034"/>
      <c r="D20" s="1034"/>
      <c r="E20" s="1034"/>
      <c r="F20" s="1034"/>
      <c r="G20" s="1106"/>
      <c r="H20" s="1106"/>
      <c r="I20" s="977"/>
      <c r="J20" s="1164"/>
      <c r="K20" s="1482"/>
      <c r="L20" s="1106"/>
      <c r="M20" s="1106"/>
      <c r="N20" s="1034"/>
      <c r="O20" s="1034"/>
      <c r="P20" s="1097">
        <v>3</v>
      </c>
    </row>
    <row r="21" spans="1:16">
      <c r="A21" s="1097">
        <v>4</v>
      </c>
      <c r="B21" s="1104"/>
      <c r="C21" s="1034"/>
      <c r="D21" s="1034"/>
      <c r="E21" s="1034"/>
      <c r="F21" s="1034"/>
      <c r="G21" s="1106"/>
      <c r="H21" s="1106"/>
      <c r="I21" s="977"/>
      <c r="J21" s="1164"/>
      <c r="K21" s="1482"/>
      <c r="L21" s="1106"/>
      <c r="M21" s="1106"/>
      <c r="N21" s="1034"/>
      <c r="O21" s="1034"/>
      <c r="P21" s="1097">
        <v>4</v>
      </c>
    </row>
    <row r="22" spans="1:16">
      <c r="A22" s="1097">
        <v>5</v>
      </c>
      <c r="B22" s="1104"/>
      <c r="C22" s="1034"/>
      <c r="D22" s="1034"/>
      <c r="E22" s="1034"/>
      <c r="F22" s="1034"/>
      <c r="G22" s="1106"/>
      <c r="H22" s="1106"/>
      <c r="I22" s="977"/>
      <c r="J22" s="1164"/>
      <c r="K22" s="1482"/>
      <c r="L22" s="1106"/>
      <c r="M22" s="1106"/>
      <c r="N22" s="1034"/>
      <c r="O22" s="1034"/>
      <c r="P22" s="1097">
        <v>5</v>
      </c>
    </row>
    <row r="23" spans="1:16">
      <c r="A23" s="1097">
        <v>6</v>
      </c>
      <c r="B23" s="1104"/>
      <c r="C23" s="1034"/>
      <c r="D23" s="1034"/>
      <c r="E23" s="1034"/>
      <c r="F23" s="1034"/>
      <c r="G23" s="1106"/>
      <c r="H23" s="1106"/>
      <c r="I23" s="977"/>
      <c r="J23" s="1164"/>
      <c r="K23" s="1482"/>
      <c r="L23" s="1106"/>
      <c r="M23" s="1106"/>
      <c r="N23" s="1034"/>
      <c r="O23" s="1034"/>
      <c r="P23" s="1097">
        <v>6</v>
      </c>
    </row>
    <row r="24" spans="1:16">
      <c r="A24" s="1097">
        <v>7</v>
      </c>
      <c r="B24" s="1104"/>
      <c r="C24" s="1034"/>
      <c r="D24" s="1034"/>
      <c r="E24" s="1034"/>
      <c r="F24" s="1034"/>
      <c r="G24" s="1106"/>
      <c r="H24" s="1106"/>
      <c r="I24" s="977"/>
      <c r="J24" s="1164"/>
      <c r="K24" s="1482"/>
      <c r="L24" s="1106"/>
      <c r="M24" s="1106"/>
      <c r="N24" s="1034"/>
      <c r="O24" s="1034"/>
      <c r="P24" s="1097">
        <v>7</v>
      </c>
    </row>
    <row r="25" spans="1:16">
      <c r="A25" s="1097">
        <v>8</v>
      </c>
      <c r="B25" s="1104"/>
      <c r="C25" s="1034"/>
      <c r="D25" s="1034"/>
      <c r="E25" s="1034"/>
      <c r="F25" s="1034"/>
      <c r="G25" s="1106"/>
      <c r="H25" s="1106"/>
      <c r="I25" s="977"/>
      <c r="J25" s="1164"/>
      <c r="K25" s="1482"/>
      <c r="L25" s="1106"/>
      <c r="M25" s="1106"/>
      <c r="N25" s="1034"/>
      <c r="O25" s="1034"/>
      <c r="P25" s="1097">
        <v>8</v>
      </c>
    </row>
    <row r="26" spans="1:16">
      <c r="A26" s="1097">
        <v>9</v>
      </c>
      <c r="B26" s="1104"/>
      <c r="C26" s="1034"/>
      <c r="D26" s="1034"/>
      <c r="E26" s="1034"/>
      <c r="F26" s="1034"/>
      <c r="G26" s="1106"/>
      <c r="H26" s="1106"/>
      <c r="I26" s="977"/>
      <c r="J26" s="1164"/>
      <c r="K26" s="1482"/>
      <c r="L26" s="1106"/>
      <c r="M26" s="1106"/>
      <c r="N26" s="1034"/>
      <c r="O26" s="1034"/>
      <c r="P26" s="1097">
        <v>9</v>
      </c>
    </row>
    <row r="27" spans="1:16">
      <c r="A27" s="1097">
        <v>10</v>
      </c>
      <c r="B27" s="1104"/>
      <c r="C27" s="1034"/>
      <c r="D27" s="1034"/>
      <c r="E27" s="1034"/>
      <c r="F27" s="1034"/>
      <c r="G27" s="1106"/>
      <c r="H27" s="1106"/>
      <c r="I27" s="977"/>
      <c r="J27" s="1164"/>
      <c r="K27" s="1482"/>
      <c r="L27" s="1106"/>
      <c r="M27" s="1106"/>
      <c r="N27" s="1034"/>
      <c r="O27" s="1034"/>
      <c r="P27" s="1097">
        <v>10</v>
      </c>
    </row>
    <row r="28" spans="1:16">
      <c r="A28" s="1097">
        <v>11</v>
      </c>
      <c r="B28" s="1104"/>
      <c r="C28" s="1034"/>
      <c r="D28" s="1034"/>
      <c r="E28" s="1034"/>
      <c r="F28" s="1034"/>
      <c r="G28" s="1106"/>
      <c r="H28" s="1106"/>
      <c r="I28" s="977"/>
      <c r="J28" s="1164"/>
      <c r="K28" s="1482"/>
      <c r="L28" s="1106"/>
      <c r="M28" s="1106"/>
      <c r="N28" s="1034"/>
      <c r="O28" s="1034"/>
      <c r="P28" s="1097">
        <v>11</v>
      </c>
    </row>
    <row r="29" spans="1:16">
      <c r="A29" s="1097">
        <v>12</v>
      </c>
      <c r="B29" s="1033"/>
      <c r="C29" s="1034"/>
      <c r="D29" s="1034"/>
      <c r="E29" s="1034"/>
      <c r="F29" s="1034"/>
      <c r="G29" s="1106"/>
      <c r="H29" s="1106"/>
      <c r="I29" s="977"/>
      <c r="J29" s="1164"/>
      <c r="K29" s="1164"/>
      <c r="L29" s="1106"/>
      <c r="M29" s="1106"/>
      <c r="N29" s="1034"/>
      <c r="O29" s="1034"/>
      <c r="P29" s="1097">
        <v>12</v>
      </c>
    </row>
    <row r="30" spans="1:16">
      <c r="A30" s="1097">
        <v>13</v>
      </c>
      <c r="B30" s="1033"/>
      <c r="C30" s="1034"/>
      <c r="D30" s="1034"/>
      <c r="E30" s="1034"/>
      <c r="F30" s="1034"/>
      <c r="G30" s="1106"/>
      <c r="H30" s="1106"/>
      <c r="I30" s="977"/>
      <c r="J30" s="1164"/>
      <c r="K30" s="1164"/>
      <c r="L30" s="1106"/>
      <c r="M30" s="1106"/>
      <c r="N30" s="1034"/>
      <c r="O30" s="1034"/>
      <c r="P30" s="1097">
        <v>13</v>
      </c>
    </row>
    <row r="31" spans="1:16">
      <c r="A31" s="1097">
        <v>14</v>
      </c>
      <c r="B31" s="1033"/>
      <c r="C31" s="1034"/>
      <c r="D31" s="1034"/>
      <c r="E31" s="1034"/>
      <c r="F31" s="1034"/>
      <c r="G31" s="1106"/>
      <c r="H31" s="1106"/>
      <c r="I31" s="977"/>
      <c r="J31" s="1164"/>
      <c r="K31" s="1164"/>
      <c r="L31" s="1106"/>
      <c r="M31" s="1106"/>
      <c r="N31" s="1034"/>
      <c r="O31" s="1034"/>
      <c r="P31" s="1097">
        <v>14</v>
      </c>
    </row>
    <row r="32" spans="1:16">
      <c r="A32" s="1097">
        <v>15</v>
      </c>
      <c r="B32" s="1033"/>
      <c r="C32" s="1034"/>
      <c r="D32" s="1034"/>
      <c r="E32" s="1034"/>
      <c r="F32" s="1034"/>
      <c r="G32" s="1106"/>
      <c r="H32" s="1106"/>
      <c r="I32" s="977"/>
      <c r="J32" s="1164"/>
      <c r="K32" s="1164"/>
      <c r="L32" s="1106"/>
      <c r="M32" s="1106"/>
      <c r="N32" s="1034"/>
      <c r="O32" s="1034"/>
      <c r="P32" s="1097">
        <v>15</v>
      </c>
    </row>
    <row r="33" spans="1:16">
      <c r="A33" s="1097">
        <v>16</v>
      </c>
      <c r="B33" s="1033"/>
      <c r="C33" s="1034"/>
      <c r="D33" s="1034"/>
      <c r="E33" s="1034"/>
      <c r="F33" s="1034"/>
      <c r="G33" s="1106"/>
      <c r="H33" s="1106"/>
      <c r="I33" s="977"/>
      <c r="J33" s="1164"/>
      <c r="K33" s="1164"/>
      <c r="L33" s="1106"/>
      <c r="M33" s="1106"/>
      <c r="N33" s="1034"/>
      <c r="O33" s="1034"/>
      <c r="P33" s="1097">
        <v>16</v>
      </c>
    </row>
    <row r="34" spans="1:16">
      <c r="A34" s="1097">
        <v>17</v>
      </c>
      <c r="B34" s="1033"/>
      <c r="C34" s="1034"/>
      <c r="D34" s="1034"/>
      <c r="E34" s="1034"/>
      <c r="F34" s="1034"/>
      <c r="G34" s="1106"/>
      <c r="H34" s="1106"/>
      <c r="I34" s="977"/>
      <c r="J34" s="1164"/>
      <c r="K34" s="1164"/>
      <c r="L34" s="1106"/>
      <c r="M34" s="1106"/>
      <c r="N34" s="1034"/>
      <c r="O34" s="1034"/>
      <c r="P34" s="1097">
        <v>17</v>
      </c>
    </row>
    <row r="35" spans="1:16">
      <c r="A35" s="1097">
        <v>18</v>
      </c>
      <c r="B35" s="1033"/>
      <c r="C35" s="1034"/>
      <c r="D35" s="1034"/>
      <c r="E35" s="1034"/>
      <c r="F35" s="1034"/>
      <c r="G35" s="1106"/>
      <c r="H35" s="1106"/>
      <c r="I35" s="977"/>
      <c r="J35" s="1164"/>
      <c r="K35" s="1164"/>
      <c r="L35" s="1106"/>
      <c r="M35" s="1106"/>
      <c r="N35" s="1034"/>
      <c r="O35" s="1034"/>
      <c r="P35" s="1097">
        <v>18</v>
      </c>
    </row>
    <row r="36" spans="1:16">
      <c r="A36" s="1097">
        <v>19</v>
      </c>
      <c r="B36" s="1033"/>
      <c r="C36" s="1034"/>
      <c r="D36" s="1034"/>
      <c r="E36" s="1034"/>
      <c r="F36" s="1034"/>
      <c r="G36" s="1106"/>
      <c r="H36" s="1106"/>
      <c r="I36" s="977"/>
      <c r="J36" s="1164"/>
      <c r="K36" s="1164"/>
      <c r="L36" s="1106"/>
      <c r="M36" s="1106"/>
      <c r="N36" s="1034"/>
      <c r="O36" s="1034"/>
      <c r="P36" s="1097">
        <v>19</v>
      </c>
    </row>
    <row r="37" spans="1:16">
      <c r="A37" s="1097">
        <v>20</v>
      </c>
      <c r="B37" s="1033"/>
      <c r="C37" s="1034"/>
      <c r="D37" s="1034"/>
      <c r="E37" s="1034"/>
      <c r="F37" s="1034"/>
      <c r="G37" s="1106"/>
      <c r="H37" s="1106"/>
      <c r="I37" s="977"/>
      <c r="J37" s="1164"/>
      <c r="K37" s="1164"/>
      <c r="L37" s="1106"/>
      <c r="M37" s="1106"/>
      <c r="N37" s="1034"/>
      <c r="O37" s="1034"/>
      <c r="P37" s="1097">
        <v>20</v>
      </c>
    </row>
    <row r="38" spans="1:16">
      <c r="A38" s="1097">
        <v>21</v>
      </c>
      <c r="B38" s="1033"/>
      <c r="C38" s="1034"/>
      <c r="D38" s="1034"/>
      <c r="E38" s="1034"/>
      <c r="F38" s="1034"/>
      <c r="G38" s="1106"/>
      <c r="H38" s="1106"/>
      <c r="I38" s="977"/>
      <c r="J38" s="1164"/>
      <c r="K38" s="1164"/>
      <c r="L38" s="1106"/>
      <c r="M38" s="1106"/>
      <c r="N38" s="1034"/>
      <c r="O38" s="1034"/>
      <c r="P38" s="1097">
        <v>21</v>
      </c>
    </row>
    <row r="39" spans="1:16">
      <c r="A39" s="1097">
        <v>22</v>
      </c>
      <c r="B39" s="1033"/>
      <c r="C39" s="1034"/>
      <c r="D39" s="1034"/>
      <c r="E39" s="1034"/>
      <c r="F39" s="1034"/>
      <c r="G39" s="1106"/>
      <c r="H39" s="1106"/>
      <c r="I39" s="977"/>
      <c r="J39" s="1164"/>
      <c r="K39" s="1164"/>
      <c r="L39" s="1106"/>
      <c r="M39" s="1106"/>
      <c r="N39" s="1034"/>
      <c r="O39" s="1034"/>
      <c r="P39" s="1097">
        <v>22</v>
      </c>
    </row>
    <row r="40" spans="1:16">
      <c r="A40" s="1097">
        <v>23</v>
      </c>
      <c r="B40" s="1033"/>
      <c r="C40" s="1034"/>
      <c r="D40" s="1034"/>
      <c r="E40" s="1034"/>
      <c r="F40" s="1034"/>
      <c r="G40" s="1106"/>
      <c r="H40" s="1106"/>
      <c r="I40" s="977"/>
      <c r="J40" s="1164"/>
      <c r="K40" s="1164"/>
      <c r="L40" s="1106"/>
      <c r="M40" s="1106"/>
      <c r="N40" s="1034"/>
      <c r="O40" s="1034"/>
      <c r="P40" s="1097">
        <v>23</v>
      </c>
    </row>
    <row r="41" spans="1:16">
      <c r="A41" s="1097">
        <v>24</v>
      </c>
      <c r="B41" s="1033"/>
      <c r="C41" s="1034"/>
      <c r="D41" s="1034"/>
      <c r="E41" s="1034"/>
      <c r="F41" s="1034"/>
      <c r="G41" s="1106"/>
      <c r="H41" s="1106"/>
      <c r="I41" s="977"/>
      <c r="J41" s="1164"/>
      <c r="K41" s="1164"/>
      <c r="L41" s="1106"/>
      <c r="M41" s="1106"/>
      <c r="N41" s="1034"/>
      <c r="O41" s="1034"/>
      <c r="P41" s="1097">
        <v>24</v>
      </c>
    </row>
    <row r="42" spans="1:16">
      <c r="A42" s="1097">
        <v>25</v>
      </c>
      <c r="B42" s="1033"/>
      <c r="C42" s="1034"/>
      <c r="D42" s="1034"/>
      <c r="E42" s="1034"/>
      <c r="F42" s="1034"/>
      <c r="G42" s="1106"/>
      <c r="H42" s="1106"/>
      <c r="I42" s="977"/>
      <c r="J42" s="1164"/>
      <c r="K42" s="1164"/>
      <c r="L42" s="1106"/>
      <c r="M42" s="1106"/>
      <c r="N42" s="1034"/>
      <c r="O42" s="1034"/>
      <c r="P42" s="1097">
        <v>25</v>
      </c>
    </row>
    <row r="43" spans="1:16">
      <c r="A43" s="1097">
        <v>26</v>
      </c>
      <c r="B43" s="1033"/>
      <c r="C43" s="1034"/>
      <c r="D43" s="1034"/>
      <c r="E43" s="1034"/>
      <c r="F43" s="1034"/>
      <c r="G43" s="1106"/>
      <c r="H43" s="1106"/>
      <c r="I43" s="977"/>
      <c r="J43" s="1164"/>
      <c r="K43" s="1164"/>
      <c r="L43" s="1106"/>
      <c r="M43" s="1106"/>
      <c r="N43" s="1034"/>
      <c r="O43" s="1034"/>
      <c r="P43" s="1097">
        <v>26</v>
      </c>
    </row>
    <row r="44" spans="1:16">
      <c r="A44" s="1097">
        <v>27</v>
      </c>
      <c r="B44" s="1033"/>
      <c r="C44" s="1034"/>
      <c r="D44" s="1034"/>
      <c r="E44" s="1034"/>
      <c r="F44" s="1034"/>
      <c r="G44" s="1106"/>
      <c r="H44" s="1106"/>
      <c r="I44" s="977"/>
      <c r="J44" s="1164"/>
      <c r="K44" s="1164"/>
      <c r="L44" s="1106"/>
      <c r="M44" s="1106"/>
      <c r="N44" s="1034"/>
      <c r="O44" s="1034"/>
      <c r="P44" s="1097">
        <v>27</v>
      </c>
    </row>
    <row r="45" spans="1:16">
      <c r="A45" s="1097">
        <v>28</v>
      </c>
      <c r="B45" s="1033"/>
      <c r="C45" s="1034"/>
      <c r="D45" s="1034"/>
      <c r="E45" s="1034"/>
      <c r="F45" s="1034"/>
      <c r="G45" s="1106"/>
      <c r="H45" s="1106"/>
      <c r="I45" s="977"/>
      <c r="J45" s="1164"/>
      <c r="K45" s="1164"/>
      <c r="L45" s="1106"/>
      <c r="M45" s="1106"/>
      <c r="N45" s="1034"/>
      <c r="O45" s="1034"/>
      <c r="P45" s="1097">
        <v>28</v>
      </c>
    </row>
    <row r="46" spans="1:16">
      <c r="A46" s="1097">
        <v>29</v>
      </c>
      <c r="B46" s="1033"/>
      <c r="C46" s="1034"/>
      <c r="D46" s="1034"/>
      <c r="E46" s="1034"/>
      <c r="F46" s="1034"/>
      <c r="G46" s="1106"/>
      <c r="H46" s="1106"/>
      <c r="I46" s="977"/>
      <c r="J46" s="1164"/>
      <c r="K46" s="1164"/>
      <c r="L46" s="1106"/>
      <c r="M46" s="1106"/>
      <c r="N46" s="1034"/>
      <c r="O46" s="1034"/>
      <c r="P46" s="1097">
        <v>29</v>
      </c>
    </row>
    <row r="47" spans="1:16">
      <c r="A47" s="1097">
        <v>30</v>
      </c>
      <c r="B47" s="1033"/>
      <c r="C47" s="1034"/>
      <c r="D47" s="1034"/>
      <c r="E47" s="1034"/>
      <c r="F47" s="1034"/>
      <c r="G47" s="1106"/>
      <c r="H47" s="1106"/>
      <c r="I47" s="977"/>
      <c r="J47" s="1164"/>
      <c r="K47" s="1164"/>
      <c r="L47" s="1106"/>
      <c r="M47" s="1106"/>
      <c r="N47" s="1034"/>
      <c r="O47" s="1034"/>
      <c r="P47" s="1097">
        <v>30</v>
      </c>
    </row>
    <row r="48" spans="1:16">
      <c r="A48" s="1097">
        <v>31</v>
      </c>
      <c r="B48" s="1033"/>
      <c r="C48" s="1034"/>
      <c r="D48" s="1034"/>
      <c r="E48" s="1034"/>
      <c r="F48" s="1034"/>
      <c r="G48" s="1106"/>
      <c r="H48" s="1106"/>
      <c r="I48" s="977"/>
      <c r="J48" s="1164"/>
      <c r="K48" s="1164"/>
      <c r="L48" s="1106"/>
      <c r="M48" s="1106"/>
      <c r="N48" s="1034"/>
      <c r="O48" s="1034"/>
      <c r="P48" s="1097">
        <v>31</v>
      </c>
    </row>
    <row r="49" spans="1:16">
      <c r="A49" s="1097">
        <v>32</v>
      </c>
      <c r="B49" s="1033"/>
      <c r="C49" s="1034"/>
      <c r="D49" s="1034"/>
      <c r="E49" s="1034"/>
      <c r="F49" s="1034"/>
      <c r="G49" s="1106"/>
      <c r="H49" s="1106"/>
      <c r="I49" s="977"/>
      <c r="J49" s="1164"/>
      <c r="K49" s="1164"/>
      <c r="L49" s="1106"/>
      <c r="M49" s="1106"/>
      <c r="N49" s="1034"/>
      <c r="O49" s="1034"/>
      <c r="P49" s="1097">
        <v>32</v>
      </c>
    </row>
    <row r="50" spans="1:16">
      <c r="A50" s="1097">
        <v>33</v>
      </c>
      <c r="B50" s="1033"/>
      <c r="C50" s="1034"/>
      <c r="D50" s="1034"/>
      <c r="E50" s="1034"/>
      <c r="F50" s="1034"/>
      <c r="G50" s="1106"/>
      <c r="H50" s="1106"/>
      <c r="I50" s="977"/>
      <c r="J50" s="1164"/>
      <c r="K50" s="1164"/>
      <c r="L50" s="1106"/>
      <c r="M50" s="1106"/>
      <c r="N50" s="1034"/>
      <c r="O50" s="1034"/>
      <c r="P50" s="1097">
        <v>33</v>
      </c>
    </row>
    <row r="51" spans="1:16">
      <c r="A51" s="1097">
        <v>34</v>
      </c>
      <c r="B51" s="1033"/>
      <c r="C51" s="1034"/>
      <c r="D51" s="1034"/>
      <c r="E51" s="1034"/>
      <c r="F51" s="1034"/>
      <c r="G51" s="1106"/>
      <c r="H51" s="1106"/>
      <c r="I51" s="977"/>
      <c r="J51" s="1164"/>
      <c r="K51" s="1164"/>
      <c r="L51" s="1106"/>
      <c r="M51" s="1106"/>
      <c r="N51" s="1034"/>
      <c r="O51" s="1034"/>
      <c r="P51" s="1097">
        <v>34</v>
      </c>
    </row>
    <row r="52" spans="1:16">
      <c r="A52" s="1097">
        <v>35</v>
      </c>
      <c r="B52" s="1033"/>
      <c r="C52" s="1034"/>
      <c r="D52" s="1034"/>
      <c r="E52" s="1034"/>
      <c r="F52" s="1034"/>
      <c r="G52" s="1106"/>
      <c r="H52" s="1106"/>
      <c r="I52" s="977"/>
      <c r="J52" s="1164"/>
      <c r="K52" s="1164"/>
      <c r="L52" s="1106"/>
      <c r="M52" s="1106"/>
      <c r="N52" s="1034"/>
      <c r="O52" s="1034"/>
      <c r="P52" s="1097">
        <v>35</v>
      </c>
    </row>
    <row r="53" spans="1:16">
      <c r="A53" s="1097">
        <v>36</v>
      </c>
      <c r="B53" s="1033"/>
      <c r="C53" s="1034"/>
      <c r="D53" s="1034"/>
      <c r="E53" s="1034"/>
      <c r="F53" s="1034"/>
      <c r="G53" s="1106"/>
      <c r="H53" s="1106"/>
      <c r="I53" s="977"/>
      <c r="J53" s="1164"/>
      <c r="K53" s="1164"/>
      <c r="L53" s="1106"/>
      <c r="M53" s="1106"/>
      <c r="N53" s="1034"/>
      <c r="O53" s="1034"/>
      <c r="P53" s="1097">
        <v>36</v>
      </c>
    </row>
    <row r="54" spans="1:16">
      <c r="A54" s="1097">
        <v>37</v>
      </c>
      <c r="B54" s="1033"/>
      <c r="C54" s="1034"/>
      <c r="D54" s="1034"/>
      <c r="E54" s="1034"/>
      <c r="F54" s="1034"/>
      <c r="G54" s="1106"/>
      <c r="H54" s="1106"/>
      <c r="I54" s="977"/>
      <c r="J54" s="1164"/>
      <c r="K54" s="1164"/>
      <c r="L54" s="1106"/>
      <c r="M54" s="1106"/>
      <c r="N54" s="1034"/>
      <c r="O54" s="1034"/>
      <c r="P54" s="1097">
        <v>37</v>
      </c>
    </row>
    <row r="55" spans="1:16">
      <c r="A55" s="1097">
        <v>38</v>
      </c>
      <c r="B55" s="1033"/>
      <c r="C55" s="1034"/>
      <c r="D55" s="1034"/>
      <c r="E55" s="1034"/>
      <c r="F55" s="1034"/>
      <c r="G55" s="1106"/>
      <c r="H55" s="1106"/>
      <c r="I55" s="977"/>
      <c r="J55" s="1164"/>
      <c r="K55" s="1164"/>
      <c r="L55" s="1106"/>
      <c r="M55" s="1106"/>
      <c r="N55" s="1034"/>
      <c r="O55" s="1034"/>
      <c r="P55" s="1097">
        <v>38</v>
      </c>
    </row>
    <row r="56" spans="1:16">
      <c r="A56" s="1097">
        <v>39</v>
      </c>
      <c r="B56" s="1033"/>
      <c r="C56" s="1034"/>
      <c r="D56" s="1034"/>
      <c r="E56" s="1034"/>
      <c r="F56" s="1034"/>
      <c r="G56" s="1106"/>
      <c r="H56" s="1106"/>
      <c r="I56" s="977"/>
      <c r="J56" s="1164"/>
      <c r="K56" s="1164"/>
      <c r="L56" s="1106"/>
      <c r="M56" s="1106"/>
      <c r="N56" s="1034"/>
      <c r="O56" s="1034"/>
      <c r="P56" s="1097">
        <v>39</v>
      </c>
    </row>
    <row r="57" spans="1:16">
      <c r="A57" s="1097">
        <v>40</v>
      </c>
      <c r="B57" s="1033"/>
      <c r="C57" s="1034"/>
      <c r="D57" s="1034"/>
      <c r="E57" s="1034"/>
      <c r="F57" s="1034"/>
      <c r="G57" s="1106"/>
      <c r="H57" s="1106"/>
      <c r="I57" s="977"/>
      <c r="J57" s="1164"/>
      <c r="K57" s="1164"/>
      <c r="L57" s="1106"/>
      <c r="M57" s="1106"/>
      <c r="N57" s="1034"/>
      <c r="O57" s="1034"/>
      <c r="P57" s="1097">
        <v>40</v>
      </c>
    </row>
    <row r="58" spans="1:16">
      <c r="A58" s="1097">
        <v>41</v>
      </c>
      <c r="B58" s="1033"/>
      <c r="C58" s="1034"/>
      <c r="D58" s="1034"/>
      <c r="E58" s="1034"/>
      <c r="F58" s="1034"/>
      <c r="G58" s="1106"/>
      <c r="H58" s="1106"/>
      <c r="I58" s="977"/>
      <c r="J58" s="1164"/>
      <c r="K58" s="1164"/>
      <c r="L58" s="1106"/>
      <c r="M58" s="1106"/>
      <c r="N58" s="1034"/>
      <c r="O58" s="1034"/>
      <c r="P58" s="1097">
        <v>41</v>
      </c>
    </row>
    <row r="59" spans="1:16">
      <c r="A59" s="1097">
        <v>42</v>
      </c>
      <c r="B59" s="1033"/>
      <c r="C59" s="1034"/>
      <c r="D59" s="1034"/>
      <c r="E59" s="1034"/>
      <c r="F59" s="1034"/>
      <c r="G59" s="1106"/>
      <c r="H59" s="1106"/>
      <c r="I59" s="977"/>
      <c r="J59" s="1164"/>
      <c r="K59" s="1164"/>
      <c r="L59" s="1106"/>
      <c r="M59" s="1106"/>
      <c r="N59" s="1034"/>
      <c r="O59" s="1034"/>
      <c r="P59" s="1097">
        <v>42</v>
      </c>
    </row>
    <row r="60" spans="1:16">
      <c r="A60" s="1097">
        <v>43</v>
      </c>
      <c r="B60" s="1033"/>
      <c r="C60" s="1034"/>
      <c r="D60" s="1034"/>
      <c r="E60" s="1034"/>
      <c r="F60" s="1034"/>
      <c r="G60" s="1106"/>
      <c r="H60" s="1106"/>
      <c r="I60" s="977"/>
      <c r="J60" s="1164"/>
      <c r="K60" s="1164"/>
      <c r="L60" s="1106"/>
      <c r="M60" s="1106"/>
      <c r="N60" s="1034"/>
      <c r="O60" s="1034"/>
      <c r="P60" s="1097">
        <v>43</v>
      </c>
    </row>
    <row r="61" spans="1:16">
      <c r="A61" s="1097">
        <v>44</v>
      </c>
      <c r="B61" s="1033"/>
      <c r="C61" s="1034"/>
      <c r="D61" s="1034"/>
      <c r="E61" s="1034"/>
      <c r="F61" s="1034"/>
      <c r="G61" s="1106"/>
      <c r="H61" s="1106"/>
      <c r="I61" s="977"/>
      <c r="J61" s="1164"/>
      <c r="K61" s="1164"/>
      <c r="L61" s="1106"/>
      <c r="M61" s="1106"/>
      <c r="N61" s="1034"/>
      <c r="O61" s="1034"/>
      <c r="P61" s="1097">
        <v>44</v>
      </c>
    </row>
    <row r="62" spans="1:16">
      <c r="A62" s="1097">
        <v>45</v>
      </c>
      <c r="B62" s="1033"/>
      <c r="C62" s="1034"/>
      <c r="D62" s="1034"/>
      <c r="E62" s="1034"/>
      <c r="F62" s="1034"/>
      <c r="G62" s="1106"/>
      <c r="H62" s="1106"/>
      <c r="I62" s="977"/>
      <c r="J62" s="1164"/>
      <c r="K62" s="1164"/>
      <c r="L62" s="1106"/>
      <c r="M62" s="1106"/>
      <c r="N62" s="1034"/>
      <c r="O62" s="1034"/>
      <c r="P62" s="1097">
        <v>45</v>
      </c>
    </row>
    <row r="63" spans="1:16" ht="15.75" thickBot="1">
      <c r="A63" s="1099">
        <v>46</v>
      </c>
      <c r="B63" s="1057"/>
      <c r="C63" s="1100"/>
      <c r="D63" s="1058"/>
      <c r="E63" s="1058"/>
      <c r="F63" s="1058"/>
      <c r="G63" s="1171"/>
      <c r="H63" s="1171"/>
      <c r="I63" s="977"/>
      <c r="J63" s="1172"/>
      <c r="K63" s="1172"/>
      <c r="L63" s="1483"/>
      <c r="M63" s="1171"/>
      <c r="N63" s="1058"/>
      <c r="O63" s="1058"/>
      <c r="P63" s="1099">
        <v>46</v>
      </c>
    </row>
    <row r="64" spans="1:16">
      <c r="A64" s="1182"/>
      <c r="B64" s="1182"/>
      <c r="C64" s="1184"/>
      <c r="D64" s="1182"/>
      <c r="E64" s="1182"/>
      <c r="F64" s="1182"/>
      <c r="G64" s="1182"/>
      <c r="H64" s="1182"/>
      <c r="I64" s="977"/>
      <c r="J64" s="1182"/>
      <c r="K64" s="1182"/>
      <c r="L64" s="1184"/>
      <c r="M64" s="1182"/>
      <c r="N64" s="1182"/>
      <c r="O64" s="1182"/>
      <c r="P64" s="1182"/>
    </row>
    <row r="65" spans="1:16" ht="15.75">
      <c r="A65" s="113" t="s">
        <v>4091</v>
      </c>
      <c r="B65" s="977"/>
      <c r="C65" s="977"/>
      <c r="D65" s="977"/>
      <c r="E65" s="977"/>
      <c r="F65" s="977"/>
      <c r="G65" s="977"/>
      <c r="H65" s="977"/>
      <c r="I65" s="977"/>
      <c r="J65" s="113" t="s">
        <v>4091</v>
      </c>
      <c r="K65" s="977"/>
      <c r="L65" s="977"/>
      <c r="M65" s="977"/>
      <c r="N65" s="977"/>
      <c r="O65" s="977"/>
      <c r="P65" s="1028" t="s">
        <v>3186</v>
      </c>
    </row>
    <row r="66" spans="1:16">
      <c r="A66" s="978" t="s">
        <v>3187</v>
      </c>
      <c r="B66" s="978"/>
      <c r="C66" s="978"/>
      <c r="D66" s="978"/>
      <c r="E66" s="978"/>
      <c r="F66" s="978"/>
      <c r="G66" s="978"/>
      <c r="H66" s="978"/>
      <c r="I66" s="977"/>
      <c r="J66" s="978" t="s">
        <v>3188</v>
      </c>
      <c r="K66" s="978"/>
      <c r="L66" s="978"/>
      <c r="M66" s="978"/>
      <c r="N66" s="978"/>
      <c r="O66" s="978"/>
      <c r="P66" s="978"/>
    </row>
    <row r="68" spans="1:16" ht="15.75">
      <c r="A68" s="70" t="s">
        <v>466</v>
      </c>
      <c r="B68" s="978"/>
      <c r="C68" s="978"/>
      <c r="D68" s="978"/>
      <c r="E68" s="978"/>
      <c r="F68" s="978"/>
      <c r="G68" s="978"/>
      <c r="H68" s="978"/>
    </row>
    <row r="70" spans="1:16" ht="16.5" thickBot="1">
      <c r="A70" s="1040" t="str">
        <f>'Data Sheet'!$C$25</f>
        <v xml:space="preserve"> Niagara Mohawk Power Corporation </v>
      </c>
      <c r="B70" s="977"/>
      <c r="C70" s="977"/>
      <c r="D70" s="1183"/>
      <c r="E70" s="1183"/>
      <c r="F70" s="1018"/>
      <c r="G70" s="1110" t="str">
        <f>'Data Sheet'!$C$40</f>
        <v>June 1, 2015</v>
      </c>
      <c r="H70" s="977" t="str">
        <f>'Data Sheet'!$C$38</f>
        <v>December 31, 2014</v>
      </c>
      <c r="I70" s="977"/>
      <c r="J70" s="1040" t="str">
        <f>'Data Sheet'!$C$25</f>
        <v xml:space="preserve"> Niagara Mohawk Power Corporation </v>
      </c>
      <c r="K70" s="977"/>
      <c r="L70" s="1183"/>
      <c r="M70" s="1183"/>
      <c r="N70" s="1110" t="str">
        <f>'Data Sheet'!$C$40</f>
        <v>June 1, 2015</v>
      </c>
      <c r="O70" s="977" t="str">
        <f>'Data Sheet'!$C$38</f>
        <v>December 31, 2014</v>
      </c>
      <c r="P70" s="978"/>
    </row>
    <row r="71" spans="1:16">
      <c r="A71" s="979"/>
      <c r="B71" s="980"/>
      <c r="C71" s="980"/>
      <c r="D71" s="980"/>
      <c r="E71" s="980"/>
      <c r="F71" s="980"/>
      <c r="G71" s="980"/>
      <c r="H71" s="1030"/>
      <c r="I71" s="977"/>
      <c r="J71" s="979"/>
      <c r="K71" s="980"/>
      <c r="L71" s="980"/>
      <c r="M71" s="980"/>
      <c r="N71" s="980"/>
      <c r="O71" s="980"/>
      <c r="P71" s="1070"/>
    </row>
    <row r="72" spans="1:16" ht="15.75">
      <c r="A72" s="67" t="s">
        <v>3577</v>
      </c>
      <c r="B72" s="70"/>
      <c r="C72" s="70"/>
      <c r="D72" s="978"/>
      <c r="E72" s="978"/>
      <c r="F72" s="978"/>
      <c r="G72" s="978"/>
      <c r="H72" s="1032"/>
      <c r="I72" s="977"/>
      <c r="J72" s="67" t="s">
        <v>3578</v>
      </c>
      <c r="K72" s="70"/>
      <c r="L72" s="70"/>
      <c r="M72" s="978"/>
      <c r="N72" s="978"/>
      <c r="O72" s="978"/>
      <c r="P72" s="1032"/>
    </row>
    <row r="73" spans="1:16" ht="16.5" thickBot="1">
      <c r="A73" s="668"/>
      <c r="B73" s="669"/>
      <c r="C73" s="669"/>
      <c r="D73" s="1090"/>
      <c r="E73" s="1090"/>
      <c r="F73" s="1090"/>
      <c r="G73" s="1090"/>
      <c r="H73" s="1058"/>
      <c r="I73" s="977"/>
      <c r="J73" s="668"/>
      <c r="K73" s="669"/>
      <c r="L73" s="669"/>
      <c r="M73" s="1090"/>
      <c r="N73" s="1090"/>
      <c r="O73" s="1090"/>
      <c r="P73" s="1058"/>
    </row>
    <row r="74" spans="1:16">
      <c r="A74" s="1033" t="s">
        <v>3579</v>
      </c>
      <c r="B74" s="977"/>
      <c r="C74" s="977"/>
      <c r="D74" s="977"/>
      <c r="E74" s="977" t="s">
        <v>3580</v>
      </c>
      <c r="F74" s="977"/>
      <c r="G74" s="977"/>
      <c r="H74" s="1034"/>
      <c r="I74" s="977"/>
      <c r="J74" s="1033" t="s">
        <v>3581</v>
      </c>
      <c r="K74" s="977"/>
      <c r="L74" s="977"/>
      <c r="M74" s="977" t="s">
        <v>3582</v>
      </c>
      <c r="N74" s="977"/>
      <c r="O74" s="977"/>
      <c r="P74" s="1034"/>
    </row>
    <row r="75" spans="1:16">
      <c r="A75" s="1033" t="s">
        <v>3583</v>
      </c>
      <c r="B75" s="977"/>
      <c r="C75" s="977"/>
      <c r="D75" s="977"/>
      <c r="E75" s="977" t="s">
        <v>3584</v>
      </c>
      <c r="F75" s="977"/>
      <c r="G75" s="977"/>
      <c r="H75" s="1034"/>
      <c r="I75" s="977"/>
      <c r="J75" s="1033" t="s">
        <v>3585</v>
      </c>
      <c r="K75" s="977"/>
      <c r="L75" s="977"/>
      <c r="M75" s="977" t="s">
        <v>3586</v>
      </c>
      <c r="N75" s="977"/>
      <c r="O75" s="977"/>
      <c r="P75" s="1034"/>
    </row>
    <row r="76" spans="1:16">
      <c r="A76" s="1033" t="s">
        <v>3587</v>
      </c>
      <c r="B76" s="977"/>
      <c r="C76" s="977"/>
      <c r="D76" s="977"/>
      <c r="E76" s="977" t="s">
        <v>3588</v>
      </c>
      <c r="F76" s="977"/>
      <c r="G76" s="977"/>
      <c r="H76" s="1034"/>
      <c r="I76" s="977"/>
      <c r="J76" s="1033" t="s">
        <v>3589</v>
      </c>
      <c r="K76" s="977"/>
      <c r="L76" s="977"/>
      <c r="M76" s="977" t="s">
        <v>3590</v>
      </c>
      <c r="N76" s="977"/>
      <c r="O76" s="977"/>
      <c r="P76" s="1034"/>
    </row>
    <row r="77" spans="1:16">
      <c r="A77" s="1033" t="s">
        <v>3591</v>
      </c>
      <c r="B77" s="977"/>
      <c r="C77" s="977"/>
      <c r="D77" s="977"/>
      <c r="E77" s="977" t="s">
        <v>3592</v>
      </c>
      <c r="F77" s="977"/>
      <c r="G77" s="977"/>
      <c r="H77" s="1034"/>
      <c r="I77" s="977"/>
      <c r="J77" s="1033" t="s">
        <v>3593</v>
      </c>
      <c r="K77" s="977"/>
      <c r="L77" s="977"/>
      <c r="M77" s="977" t="s">
        <v>3594</v>
      </c>
      <c r="N77" s="977"/>
      <c r="O77" s="977"/>
      <c r="P77" s="1034"/>
    </row>
    <row r="78" spans="1:16">
      <c r="A78" s="1033"/>
      <c r="B78" s="977"/>
      <c r="C78" s="977"/>
      <c r="D78" s="977"/>
      <c r="E78" s="977"/>
      <c r="F78" s="977"/>
      <c r="G78" s="977"/>
      <c r="H78" s="1034"/>
      <c r="I78" s="977"/>
      <c r="J78" s="1033" t="s">
        <v>3595</v>
      </c>
      <c r="K78" s="977"/>
      <c r="L78" s="977"/>
      <c r="M78" s="977" t="s">
        <v>3596</v>
      </c>
      <c r="N78" s="977"/>
      <c r="O78" s="977"/>
      <c r="P78" s="1034"/>
    </row>
    <row r="79" spans="1:16" ht="15.75" thickBot="1">
      <c r="A79" s="1033"/>
      <c r="B79" s="977"/>
      <c r="C79" s="977"/>
      <c r="D79" s="977"/>
      <c r="E79" s="977"/>
      <c r="F79" s="977"/>
      <c r="G79" s="977"/>
      <c r="H79" s="1034"/>
      <c r="I79" s="977"/>
      <c r="J79" s="1033"/>
      <c r="K79" s="977"/>
      <c r="L79" s="977"/>
      <c r="M79" s="977"/>
      <c r="N79" s="977"/>
      <c r="O79" s="977"/>
      <c r="P79" s="1034"/>
    </row>
    <row r="80" spans="1:16" ht="15.75" thickBot="1">
      <c r="A80" s="1096"/>
      <c r="B80" s="1095"/>
      <c r="C80" s="1070"/>
      <c r="D80" s="1070"/>
      <c r="E80" s="1094" t="s">
        <v>3597</v>
      </c>
      <c r="F80" s="1094" t="s">
        <v>3598</v>
      </c>
      <c r="G80" s="1070" t="s">
        <v>3598</v>
      </c>
      <c r="H80" s="1030"/>
      <c r="I80" s="977"/>
      <c r="J80" s="1085" t="s">
        <v>3599</v>
      </c>
      <c r="K80" s="1094"/>
      <c r="L80" s="1092" t="s">
        <v>3080</v>
      </c>
      <c r="M80" s="1091"/>
      <c r="N80" s="1094"/>
      <c r="O80" s="1094"/>
      <c r="P80" s="1030"/>
    </row>
    <row r="81" spans="1:16">
      <c r="A81" s="1097"/>
      <c r="B81" s="1088"/>
      <c r="C81" s="987"/>
      <c r="D81" s="987" t="s">
        <v>2502</v>
      </c>
      <c r="E81" s="987" t="s">
        <v>3600</v>
      </c>
      <c r="F81" s="987" t="s">
        <v>3601</v>
      </c>
      <c r="G81" s="987" t="s">
        <v>3602</v>
      </c>
      <c r="H81" s="987"/>
      <c r="I81" s="977"/>
      <c r="J81" s="1097" t="s">
        <v>1020</v>
      </c>
      <c r="K81" s="1097"/>
      <c r="L81" s="987"/>
      <c r="M81" s="987"/>
      <c r="N81" s="987" t="s">
        <v>3603</v>
      </c>
      <c r="O81" s="987" t="s">
        <v>3604</v>
      </c>
      <c r="P81" s="987"/>
    </row>
    <row r="82" spans="1:16">
      <c r="A82" s="1097" t="s">
        <v>1843</v>
      </c>
      <c r="B82" s="1031" t="s">
        <v>3605</v>
      </c>
      <c r="C82" s="1032"/>
      <c r="D82" s="987" t="s">
        <v>3606</v>
      </c>
      <c r="E82" s="987" t="s">
        <v>3607</v>
      </c>
      <c r="F82" s="987" t="s">
        <v>2079</v>
      </c>
      <c r="G82" s="987" t="s">
        <v>3171</v>
      </c>
      <c r="H82" s="987" t="s">
        <v>3172</v>
      </c>
      <c r="I82" s="977"/>
      <c r="J82" s="1097" t="s">
        <v>3173</v>
      </c>
      <c r="K82" s="1097" t="s">
        <v>3864</v>
      </c>
      <c r="L82" s="987"/>
      <c r="M82" s="987"/>
      <c r="N82" s="987" t="s">
        <v>578</v>
      </c>
      <c r="O82" s="987" t="s">
        <v>3174</v>
      </c>
      <c r="P82" s="1097" t="s">
        <v>1843</v>
      </c>
    </row>
    <row r="83" spans="1:16">
      <c r="A83" s="1097" t="s">
        <v>1846</v>
      </c>
      <c r="B83" s="1031"/>
      <c r="C83" s="1032"/>
      <c r="D83" s="987" t="s">
        <v>3175</v>
      </c>
      <c r="E83" s="987" t="s">
        <v>3176</v>
      </c>
      <c r="F83" s="987" t="s">
        <v>3177</v>
      </c>
      <c r="G83" s="987" t="s">
        <v>3599</v>
      </c>
      <c r="H83" s="987"/>
      <c r="I83" s="977"/>
      <c r="J83" s="1097" t="s">
        <v>3178</v>
      </c>
      <c r="K83" s="1097" t="s">
        <v>3179</v>
      </c>
      <c r="L83" s="987" t="s">
        <v>2679</v>
      </c>
      <c r="M83" s="987" t="s">
        <v>3856</v>
      </c>
      <c r="N83" s="987" t="s">
        <v>2679</v>
      </c>
      <c r="O83" s="987" t="s">
        <v>3180</v>
      </c>
      <c r="P83" s="1097" t="s">
        <v>1846</v>
      </c>
    </row>
    <row r="84" spans="1:16">
      <c r="A84" s="1097"/>
      <c r="B84" s="1031"/>
      <c r="C84" s="1032"/>
      <c r="D84" s="987"/>
      <c r="E84" s="987" t="s">
        <v>3181</v>
      </c>
      <c r="F84" s="987" t="s">
        <v>3182</v>
      </c>
      <c r="G84" s="987" t="s">
        <v>3183</v>
      </c>
      <c r="H84" s="987"/>
      <c r="I84" s="977"/>
      <c r="J84" s="1097" t="s">
        <v>3184</v>
      </c>
      <c r="K84" s="1097"/>
      <c r="L84" s="987"/>
      <c r="M84" s="987"/>
      <c r="N84" s="987"/>
      <c r="O84" s="987" t="s">
        <v>3185</v>
      </c>
      <c r="P84" s="1097"/>
    </row>
    <row r="85" spans="1:16" ht="15.75" thickBot="1">
      <c r="A85" s="1099"/>
      <c r="B85" s="1090" t="s">
        <v>3230</v>
      </c>
      <c r="C85" s="1101"/>
      <c r="D85" s="1100" t="s">
        <v>3231</v>
      </c>
      <c r="E85" s="1100" t="s">
        <v>3232</v>
      </c>
      <c r="F85" s="1100" t="s">
        <v>3233</v>
      </c>
      <c r="G85" s="1100" t="s">
        <v>2512</v>
      </c>
      <c r="H85" s="1100" t="s">
        <v>2513</v>
      </c>
      <c r="I85" s="977"/>
      <c r="J85" s="1099" t="s">
        <v>2514</v>
      </c>
      <c r="K85" s="1100" t="s">
        <v>2515</v>
      </c>
      <c r="L85" s="1100" t="s">
        <v>2516</v>
      </c>
      <c r="M85" s="1100" t="s">
        <v>2517</v>
      </c>
      <c r="N85" s="1100" t="s">
        <v>2518</v>
      </c>
      <c r="O85" s="1100" t="s">
        <v>2519</v>
      </c>
      <c r="P85" s="1099"/>
    </row>
    <row r="86" spans="1:16">
      <c r="A86" s="1089">
        <v>1</v>
      </c>
      <c r="B86" s="1104"/>
      <c r="C86" s="1034"/>
      <c r="D86" s="1034"/>
      <c r="E86" s="1034"/>
      <c r="F86" s="1034"/>
      <c r="G86" s="1106"/>
      <c r="H86" s="1106"/>
      <c r="I86" s="977"/>
      <c r="J86" s="1164"/>
      <c r="K86" s="1482"/>
      <c r="L86" s="1106"/>
      <c r="M86" s="1106"/>
      <c r="N86" s="1034"/>
      <c r="O86" s="1034"/>
      <c r="P86" s="1089">
        <v>1</v>
      </c>
    </row>
    <row r="87" spans="1:16">
      <c r="A87" s="1089">
        <v>2</v>
      </c>
      <c r="B87" s="1104"/>
      <c r="C87" s="1034"/>
      <c r="D87" s="1034"/>
      <c r="E87" s="1034"/>
      <c r="F87" s="1034"/>
      <c r="G87" s="1106"/>
      <c r="H87" s="1106"/>
      <c r="I87" s="977"/>
      <c r="J87" s="1164"/>
      <c r="K87" s="1482"/>
      <c r="L87" s="1106"/>
      <c r="M87" s="1106"/>
      <c r="N87" s="1034"/>
      <c r="O87" s="1034"/>
      <c r="P87" s="1089">
        <v>2</v>
      </c>
    </row>
    <row r="88" spans="1:16">
      <c r="A88" s="1089">
        <v>3</v>
      </c>
      <c r="B88" s="1104"/>
      <c r="C88" s="1034"/>
      <c r="D88" s="1034"/>
      <c r="E88" s="1034"/>
      <c r="F88" s="1034"/>
      <c r="G88" s="1106"/>
      <c r="H88" s="1106"/>
      <c r="I88" s="977"/>
      <c r="J88" s="1164"/>
      <c r="K88" s="1482"/>
      <c r="L88" s="1106"/>
      <c r="M88" s="1106"/>
      <c r="N88" s="1034"/>
      <c r="O88" s="1034"/>
      <c r="P88" s="1089">
        <v>3</v>
      </c>
    </row>
    <row r="89" spans="1:16">
      <c r="A89" s="1089">
        <v>4</v>
      </c>
      <c r="B89" s="1104"/>
      <c r="C89" s="1034"/>
      <c r="D89" s="1034"/>
      <c r="E89" s="1034"/>
      <c r="F89" s="1034"/>
      <c r="G89" s="1106"/>
      <c r="H89" s="1106"/>
      <c r="I89" s="977"/>
      <c r="J89" s="1164"/>
      <c r="K89" s="1482"/>
      <c r="L89" s="1106"/>
      <c r="M89" s="1106"/>
      <c r="N89" s="1034"/>
      <c r="O89" s="1034"/>
      <c r="P89" s="1089">
        <v>4</v>
      </c>
    </row>
    <row r="90" spans="1:16">
      <c r="A90" s="1089">
        <v>5</v>
      </c>
      <c r="B90" s="1104"/>
      <c r="C90" s="1034"/>
      <c r="D90" s="1034"/>
      <c r="E90" s="1034"/>
      <c r="F90" s="1034"/>
      <c r="G90" s="1106"/>
      <c r="H90" s="1106"/>
      <c r="I90" s="977"/>
      <c r="J90" s="1164"/>
      <c r="K90" s="1482"/>
      <c r="L90" s="1106"/>
      <c r="M90" s="1106"/>
      <c r="N90" s="1034"/>
      <c r="O90" s="1034"/>
      <c r="P90" s="1089">
        <v>5</v>
      </c>
    </row>
    <row r="91" spans="1:16">
      <c r="A91" s="1089">
        <v>6</v>
      </c>
      <c r="B91" s="1104"/>
      <c r="C91" s="1034"/>
      <c r="D91" s="1034"/>
      <c r="E91" s="1034"/>
      <c r="F91" s="1034"/>
      <c r="G91" s="1106"/>
      <c r="H91" s="1106"/>
      <c r="I91" s="977"/>
      <c r="J91" s="1164"/>
      <c r="K91" s="1482"/>
      <c r="L91" s="1106"/>
      <c r="M91" s="1106"/>
      <c r="N91" s="1034"/>
      <c r="O91" s="1034"/>
      <c r="P91" s="1089">
        <v>6</v>
      </c>
    </row>
    <row r="92" spans="1:16">
      <c r="A92" s="1089">
        <v>7</v>
      </c>
      <c r="B92" s="1104"/>
      <c r="C92" s="1034"/>
      <c r="D92" s="1034"/>
      <c r="E92" s="1034"/>
      <c r="F92" s="1034"/>
      <c r="G92" s="1106"/>
      <c r="H92" s="1106"/>
      <c r="I92" s="977"/>
      <c r="J92" s="1164"/>
      <c r="K92" s="1482"/>
      <c r="L92" s="1106"/>
      <c r="M92" s="1106"/>
      <c r="N92" s="1034"/>
      <c r="O92" s="1034"/>
      <c r="P92" s="1089">
        <v>7</v>
      </c>
    </row>
    <row r="93" spans="1:16">
      <c r="A93" s="1089">
        <v>8</v>
      </c>
      <c r="B93" s="1104"/>
      <c r="C93" s="1034"/>
      <c r="D93" s="1034"/>
      <c r="E93" s="1034"/>
      <c r="F93" s="1034"/>
      <c r="G93" s="1106"/>
      <c r="H93" s="1106"/>
      <c r="I93" s="977"/>
      <c r="J93" s="1164"/>
      <c r="K93" s="1482"/>
      <c r="L93" s="1106"/>
      <c r="M93" s="1106"/>
      <c r="N93" s="1034"/>
      <c r="O93" s="1034"/>
      <c r="P93" s="1089">
        <v>8</v>
      </c>
    </row>
    <row r="94" spans="1:16">
      <c r="A94" s="1089">
        <v>9</v>
      </c>
      <c r="B94" s="1104"/>
      <c r="C94" s="1034"/>
      <c r="D94" s="1034"/>
      <c r="E94" s="1034"/>
      <c r="F94" s="1034"/>
      <c r="G94" s="1106"/>
      <c r="H94" s="1106"/>
      <c r="I94" s="977"/>
      <c r="J94" s="1164"/>
      <c r="K94" s="1482"/>
      <c r="L94" s="1106"/>
      <c r="M94" s="1106"/>
      <c r="N94" s="1034"/>
      <c r="O94" s="1034"/>
      <c r="P94" s="1089">
        <v>9</v>
      </c>
    </row>
    <row r="95" spans="1:16">
      <c r="A95" s="1089">
        <v>10</v>
      </c>
      <c r="B95" s="1104"/>
      <c r="C95" s="1034"/>
      <c r="D95" s="1034"/>
      <c r="E95" s="1034"/>
      <c r="F95" s="1034"/>
      <c r="G95" s="1106"/>
      <c r="H95" s="1106"/>
      <c r="I95" s="977"/>
      <c r="J95" s="1164"/>
      <c r="K95" s="1482"/>
      <c r="L95" s="1106"/>
      <c r="M95" s="1106"/>
      <c r="N95" s="1034"/>
      <c r="O95" s="1034"/>
      <c r="P95" s="1089">
        <v>10</v>
      </c>
    </row>
    <row r="96" spans="1:16">
      <c r="A96" s="1089">
        <v>11</v>
      </c>
      <c r="B96" s="1104"/>
      <c r="C96" s="1034"/>
      <c r="D96" s="1034"/>
      <c r="E96" s="1034"/>
      <c r="F96" s="1034"/>
      <c r="G96" s="1106"/>
      <c r="H96" s="1106"/>
      <c r="I96" s="977"/>
      <c r="J96" s="1164"/>
      <c r="K96" s="1482"/>
      <c r="L96" s="1106"/>
      <c r="M96" s="1106"/>
      <c r="N96" s="1034"/>
      <c r="O96" s="1034"/>
      <c r="P96" s="1089">
        <v>11</v>
      </c>
    </row>
    <row r="97" spans="1:16">
      <c r="A97" s="1089">
        <v>12</v>
      </c>
      <c r="B97" s="1033"/>
      <c r="C97" s="1034"/>
      <c r="D97" s="1034"/>
      <c r="E97" s="1034"/>
      <c r="F97" s="1034"/>
      <c r="G97" s="1106"/>
      <c r="H97" s="1106"/>
      <c r="I97" s="977"/>
      <c r="J97" s="1164"/>
      <c r="K97" s="1164"/>
      <c r="L97" s="1106"/>
      <c r="M97" s="1106"/>
      <c r="N97" s="1034"/>
      <c r="O97" s="1034"/>
      <c r="P97" s="1089">
        <v>12</v>
      </c>
    </row>
    <row r="98" spans="1:16">
      <c r="A98" s="1089">
        <v>13</v>
      </c>
      <c r="B98" s="1033"/>
      <c r="C98" s="1034"/>
      <c r="D98" s="1034"/>
      <c r="E98" s="1034"/>
      <c r="F98" s="1034"/>
      <c r="G98" s="1106"/>
      <c r="H98" s="1106"/>
      <c r="I98" s="977"/>
      <c r="J98" s="1164"/>
      <c r="K98" s="1164"/>
      <c r="L98" s="1106"/>
      <c r="M98" s="1106"/>
      <c r="N98" s="1034"/>
      <c r="O98" s="1034"/>
      <c r="P98" s="1089">
        <v>13</v>
      </c>
    </row>
    <row r="99" spans="1:16">
      <c r="A99" s="1089">
        <v>14</v>
      </c>
      <c r="B99" s="1033"/>
      <c r="C99" s="1034"/>
      <c r="D99" s="1034"/>
      <c r="E99" s="1034"/>
      <c r="F99" s="1034"/>
      <c r="G99" s="1106"/>
      <c r="H99" s="1106"/>
      <c r="I99" s="977"/>
      <c r="J99" s="1164"/>
      <c r="K99" s="1164"/>
      <c r="L99" s="1106"/>
      <c r="M99" s="1106"/>
      <c r="N99" s="1034"/>
      <c r="O99" s="1034"/>
      <c r="P99" s="1089">
        <v>14</v>
      </c>
    </row>
    <row r="100" spans="1:16">
      <c r="A100" s="1089">
        <v>15</v>
      </c>
      <c r="B100" s="1033"/>
      <c r="C100" s="1034"/>
      <c r="D100" s="1034"/>
      <c r="E100" s="1034"/>
      <c r="F100" s="1034"/>
      <c r="G100" s="1106"/>
      <c r="H100" s="1106"/>
      <c r="I100" s="977"/>
      <c r="J100" s="1164"/>
      <c r="K100" s="1164"/>
      <c r="L100" s="1106"/>
      <c r="M100" s="1106"/>
      <c r="N100" s="1034"/>
      <c r="O100" s="1034"/>
      <c r="P100" s="1089">
        <v>15</v>
      </c>
    </row>
    <row r="101" spans="1:16">
      <c r="A101" s="1089">
        <v>16</v>
      </c>
      <c r="B101" s="1033"/>
      <c r="C101" s="1034"/>
      <c r="D101" s="1034"/>
      <c r="E101" s="1034"/>
      <c r="F101" s="1034"/>
      <c r="G101" s="1106"/>
      <c r="H101" s="1106"/>
      <c r="I101" s="977"/>
      <c r="J101" s="1164"/>
      <c r="K101" s="1164"/>
      <c r="L101" s="1106"/>
      <c r="M101" s="1106"/>
      <c r="N101" s="1034"/>
      <c r="O101" s="1034"/>
      <c r="P101" s="1089">
        <v>16</v>
      </c>
    </row>
    <row r="102" spans="1:16">
      <c r="A102" s="1089">
        <v>17</v>
      </c>
      <c r="B102" s="1033"/>
      <c r="C102" s="1034"/>
      <c r="D102" s="1034"/>
      <c r="E102" s="1034"/>
      <c r="F102" s="1034"/>
      <c r="G102" s="1106"/>
      <c r="H102" s="1106"/>
      <c r="I102" s="977"/>
      <c r="J102" s="1164"/>
      <c r="K102" s="1164"/>
      <c r="L102" s="1106"/>
      <c r="M102" s="1106"/>
      <c r="N102" s="1034"/>
      <c r="O102" s="1034"/>
      <c r="P102" s="1089">
        <v>17</v>
      </c>
    </row>
    <row r="103" spans="1:16">
      <c r="A103" s="1089">
        <v>18</v>
      </c>
      <c r="B103" s="1033"/>
      <c r="C103" s="1034"/>
      <c r="D103" s="1034"/>
      <c r="E103" s="1034"/>
      <c r="F103" s="1034"/>
      <c r="G103" s="1106"/>
      <c r="H103" s="1106"/>
      <c r="I103" s="977"/>
      <c r="J103" s="1164"/>
      <c r="K103" s="1164"/>
      <c r="L103" s="1106"/>
      <c r="M103" s="1106"/>
      <c r="N103" s="1034"/>
      <c r="O103" s="1034"/>
      <c r="P103" s="1089">
        <v>18</v>
      </c>
    </row>
    <row r="104" spans="1:16">
      <c r="A104" s="1089">
        <v>19</v>
      </c>
      <c r="B104" s="1033"/>
      <c r="C104" s="1034"/>
      <c r="D104" s="1034"/>
      <c r="E104" s="1034"/>
      <c r="F104" s="1034"/>
      <c r="G104" s="1106"/>
      <c r="H104" s="1106"/>
      <c r="I104" s="977"/>
      <c r="J104" s="1164"/>
      <c r="K104" s="1164"/>
      <c r="L104" s="1106"/>
      <c r="M104" s="1106"/>
      <c r="N104" s="1034"/>
      <c r="O104" s="1034"/>
      <c r="P104" s="1089">
        <v>19</v>
      </c>
    </row>
    <row r="105" spans="1:16">
      <c r="A105" s="1089">
        <v>20</v>
      </c>
      <c r="B105" s="1033"/>
      <c r="C105" s="1034"/>
      <c r="D105" s="1034"/>
      <c r="E105" s="1034"/>
      <c r="F105" s="1034"/>
      <c r="G105" s="1106"/>
      <c r="H105" s="1106"/>
      <c r="I105" s="977"/>
      <c r="J105" s="1164"/>
      <c r="K105" s="1164"/>
      <c r="L105" s="1106"/>
      <c r="M105" s="1106"/>
      <c r="N105" s="1034"/>
      <c r="O105" s="1034"/>
      <c r="P105" s="1089">
        <v>20</v>
      </c>
    </row>
    <row r="106" spans="1:16">
      <c r="A106" s="1089">
        <v>21</v>
      </c>
      <c r="B106" s="1033"/>
      <c r="C106" s="1034"/>
      <c r="D106" s="1034"/>
      <c r="E106" s="1034"/>
      <c r="F106" s="1034"/>
      <c r="G106" s="1106"/>
      <c r="H106" s="1106"/>
      <c r="I106" s="977"/>
      <c r="J106" s="1164"/>
      <c r="K106" s="1164"/>
      <c r="L106" s="1106"/>
      <c r="M106" s="1106"/>
      <c r="N106" s="1034"/>
      <c r="O106" s="1034"/>
      <c r="P106" s="1089">
        <v>21</v>
      </c>
    </row>
    <row r="107" spans="1:16">
      <c r="A107" s="1089">
        <v>22</v>
      </c>
      <c r="B107" s="1033"/>
      <c r="C107" s="1034"/>
      <c r="D107" s="1034"/>
      <c r="E107" s="1034"/>
      <c r="F107" s="1034"/>
      <c r="G107" s="1106"/>
      <c r="H107" s="1106"/>
      <c r="I107" s="977"/>
      <c r="J107" s="1164"/>
      <c r="K107" s="1164"/>
      <c r="L107" s="1106"/>
      <c r="M107" s="1106"/>
      <c r="N107" s="1034"/>
      <c r="O107" s="1034"/>
      <c r="P107" s="1089">
        <v>22</v>
      </c>
    </row>
    <row r="108" spans="1:16">
      <c r="A108" s="1089">
        <v>23</v>
      </c>
      <c r="B108" s="1033"/>
      <c r="C108" s="1034"/>
      <c r="D108" s="1034"/>
      <c r="E108" s="1034"/>
      <c r="F108" s="1034"/>
      <c r="G108" s="1106"/>
      <c r="H108" s="1106"/>
      <c r="I108" s="977"/>
      <c r="J108" s="1164"/>
      <c r="K108" s="1164"/>
      <c r="L108" s="1106"/>
      <c r="M108" s="1106"/>
      <c r="N108" s="1034"/>
      <c r="O108" s="1034"/>
      <c r="P108" s="1089">
        <v>23</v>
      </c>
    </row>
    <row r="109" spans="1:16">
      <c r="A109" s="1089">
        <v>24</v>
      </c>
      <c r="B109" s="1033"/>
      <c r="C109" s="1034"/>
      <c r="D109" s="1034"/>
      <c r="E109" s="1034"/>
      <c r="F109" s="1034"/>
      <c r="G109" s="1106"/>
      <c r="H109" s="1106"/>
      <c r="I109" s="977"/>
      <c r="J109" s="1164"/>
      <c r="K109" s="1164"/>
      <c r="L109" s="1106"/>
      <c r="M109" s="1106"/>
      <c r="N109" s="1034"/>
      <c r="O109" s="1034"/>
      <c r="P109" s="1089">
        <v>24</v>
      </c>
    </row>
    <row r="110" spans="1:16">
      <c r="A110" s="1089">
        <v>25</v>
      </c>
      <c r="B110" s="1033"/>
      <c r="C110" s="1034"/>
      <c r="D110" s="1034"/>
      <c r="E110" s="1034"/>
      <c r="F110" s="1034"/>
      <c r="G110" s="1106"/>
      <c r="H110" s="1106"/>
      <c r="I110" s="977"/>
      <c r="J110" s="1164"/>
      <c r="K110" s="1164"/>
      <c r="L110" s="1106"/>
      <c r="M110" s="1106"/>
      <c r="N110" s="1034"/>
      <c r="O110" s="1034"/>
      <c r="P110" s="1089">
        <v>25</v>
      </c>
    </row>
    <row r="111" spans="1:16">
      <c r="A111" s="1089">
        <v>26</v>
      </c>
      <c r="B111" s="1033"/>
      <c r="C111" s="1034"/>
      <c r="D111" s="1034"/>
      <c r="E111" s="1034"/>
      <c r="F111" s="1034"/>
      <c r="G111" s="1106"/>
      <c r="H111" s="1106"/>
      <c r="I111" s="977"/>
      <c r="J111" s="1164"/>
      <c r="K111" s="1164"/>
      <c r="L111" s="1106"/>
      <c r="M111" s="1106"/>
      <c r="N111" s="1034"/>
      <c r="O111" s="1034"/>
      <c r="P111" s="1089">
        <v>26</v>
      </c>
    </row>
    <row r="112" spans="1:16">
      <c r="A112" s="1089">
        <v>27</v>
      </c>
      <c r="B112" s="1033"/>
      <c r="C112" s="1034"/>
      <c r="D112" s="1034"/>
      <c r="E112" s="1034"/>
      <c r="F112" s="1034"/>
      <c r="G112" s="1106"/>
      <c r="H112" s="1106"/>
      <c r="I112" s="977"/>
      <c r="J112" s="1164"/>
      <c r="K112" s="1164"/>
      <c r="L112" s="1106"/>
      <c r="M112" s="1106"/>
      <c r="N112" s="1034"/>
      <c r="O112" s="1034"/>
      <c r="P112" s="1089">
        <v>27</v>
      </c>
    </row>
    <row r="113" spans="1:16">
      <c r="A113" s="1089">
        <v>28</v>
      </c>
      <c r="B113" s="1033"/>
      <c r="C113" s="1034"/>
      <c r="D113" s="1034"/>
      <c r="E113" s="1034"/>
      <c r="F113" s="1034"/>
      <c r="G113" s="1106"/>
      <c r="H113" s="1106"/>
      <c r="I113" s="977"/>
      <c r="J113" s="1164"/>
      <c r="K113" s="1164"/>
      <c r="L113" s="1106"/>
      <c r="M113" s="1106"/>
      <c r="N113" s="1034"/>
      <c r="O113" s="1034"/>
      <c r="P113" s="1089">
        <v>28</v>
      </c>
    </row>
    <row r="114" spans="1:16">
      <c r="A114" s="1089">
        <v>29</v>
      </c>
      <c r="B114" s="1033"/>
      <c r="C114" s="1034"/>
      <c r="D114" s="1034"/>
      <c r="E114" s="1034"/>
      <c r="F114" s="1034"/>
      <c r="G114" s="1106"/>
      <c r="H114" s="1106"/>
      <c r="I114" s="977"/>
      <c r="J114" s="1164"/>
      <c r="K114" s="1164"/>
      <c r="L114" s="1106"/>
      <c r="M114" s="1106"/>
      <c r="N114" s="1034"/>
      <c r="O114" s="1034"/>
      <c r="P114" s="1089">
        <v>29</v>
      </c>
    </row>
    <row r="115" spans="1:16">
      <c r="A115" s="1089">
        <v>30</v>
      </c>
      <c r="B115" s="1033"/>
      <c r="C115" s="1034"/>
      <c r="D115" s="1034"/>
      <c r="E115" s="1034"/>
      <c r="F115" s="1034"/>
      <c r="G115" s="1106"/>
      <c r="H115" s="1106"/>
      <c r="I115" s="977"/>
      <c r="J115" s="1164"/>
      <c r="K115" s="1164"/>
      <c r="L115" s="1106"/>
      <c r="M115" s="1106"/>
      <c r="N115" s="1034"/>
      <c r="O115" s="1034"/>
      <c r="P115" s="1089">
        <v>30</v>
      </c>
    </row>
    <row r="116" spans="1:16">
      <c r="A116" s="1089">
        <v>31</v>
      </c>
      <c r="B116" s="1033"/>
      <c r="C116" s="1034"/>
      <c r="D116" s="1034"/>
      <c r="E116" s="1034"/>
      <c r="F116" s="1034"/>
      <c r="G116" s="1106"/>
      <c r="H116" s="1106"/>
      <c r="I116" s="977"/>
      <c r="J116" s="1164"/>
      <c r="K116" s="1164"/>
      <c r="L116" s="1106"/>
      <c r="M116" s="1106"/>
      <c r="N116" s="1034"/>
      <c r="O116" s="1034"/>
      <c r="P116" s="1089">
        <v>31</v>
      </c>
    </row>
    <row r="117" spans="1:16">
      <c r="A117" s="1089">
        <v>32</v>
      </c>
      <c r="B117" s="1033"/>
      <c r="C117" s="1034"/>
      <c r="D117" s="1034"/>
      <c r="E117" s="1034"/>
      <c r="F117" s="1034"/>
      <c r="G117" s="1106"/>
      <c r="H117" s="1106"/>
      <c r="I117" s="977"/>
      <c r="J117" s="1164"/>
      <c r="K117" s="1164"/>
      <c r="L117" s="1106"/>
      <c r="M117" s="1106"/>
      <c r="N117" s="1034"/>
      <c r="O117" s="1034"/>
      <c r="P117" s="1089">
        <v>32</v>
      </c>
    </row>
    <row r="118" spans="1:16">
      <c r="A118" s="1089">
        <v>33</v>
      </c>
      <c r="B118" s="1033"/>
      <c r="C118" s="1034"/>
      <c r="D118" s="1034"/>
      <c r="E118" s="1034"/>
      <c r="F118" s="1034"/>
      <c r="G118" s="1106"/>
      <c r="H118" s="1106"/>
      <c r="I118" s="977"/>
      <c r="J118" s="1164"/>
      <c r="K118" s="1164"/>
      <c r="L118" s="1106"/>
      <c r="M118" s="1106"/>
      <c r="N118" s="1034"/>
      <c r="O118" s="1034"/>
      <c r="P118" s="1089">
        <v>33</v>
      </c>
    </row>
    <row r="119" spans="1:16">
      <c r="A119" s="1089">
        <v>34</v>
      </c>
      <c r="B119" s="1033"/>
      <c r="C119" s="1034"/>
      <c r="D119" s="1034"/>
      <c r="E119" s="1034"/>
      <c r="F119" s="1034"/>
      <c r="G119" s="1106"/>
      <c r="H119" s="1106"/>
      <c r="I119" s="977"/>
      <c r="J119" s="1164"/>
      <c r="K119" s="1164"/>
      <c r="L119" s="1106"/>
      <c r="M119" s="1106"/>
      <c r="N119" s="1034"/>
      <c r="O119" s="1034"/>
      <c r="P119" s="1089">
        <v>34</v>
      </c>
    </row>
    <row r="120" spans="1:16">
      <c r="A120" s="1089">
        <v>35</v>
      </c>
      <c r="B120" s="1033"/>
      <c r="C120" s="1034"/>
      <c r="D120" s="1034"/>
      <c r="E120" s="1034"/>
      <c r="F120" s="1034"/>
      <c r="G120" s="1106"/>
      <c r="H120" s="1106"/>
      <c r="I120" s="977"/>
      <c r="J120" s="1164"/>
      <c r="K120" s="1164"/>
      <c r="L120" s="1106"/>
      <c r="M120" s="1106"/>
      <c r="N120" s="1034"/>
      <c r="O120" s="1034"/>
      <c r="P120" s="1089">
        <v>35</v>
      </c>
    </row>
    <row r="121" spans="1:16">
      <c r="A121" s="1089">
        <v>36</v>
      </c>
      <c r="B121" s="1033"/>
      <c r="C121" s="1034"/>
      <c r="D121" s="1034"/>
      <c r="E121" s="1034"/>
      <c r="F121" s="1034"/>
      <c r="G121" s="1106"/>
      <c r="H121" s="1106"/>
      <c r="I121" s="977"/>
      <c r="J121" s="1164"/>
      <c r="K121" s="1164"/>
      <c r="L121" s="1106"/>
      <c r="M121" s="1106"/>
      <c r="N121" s="1034"/>
      <c r="O121" s="1034"/>
      <c r="P121" s="1089">
        <v>36</v>
      </c>
    </row>
    <row r="122" spans="1:16">
      <c r="A122" s="1089">
        <v>37</v>
      </c>
      <c r="B122" s="1033"/>
      <c r="C122" s="1034"/>
      <c r="D122" s="1034"/>
      <c r="E122" s="1034"/>
      <c r="F122" s="1034"/>
      <c r="G122" s="1106"/>
      <c r="H122" s="1106"/>
      <c r="I122" s="977"/>
      <c r="J122" s="1164"/>
      <c r="K122" s="1164"/>
      <c r="L122" s="1106"/>
      <c r="M122" s="1106"/>
      <c r="N122" s="1034"/>
      <c r="O122" s="1034"/>
      <c r="P122" s="1089">
        <v>37</v>
      </c>
    </row>
    <row r="123" spans="1:16">
      <c r="A123" s="1089">
        <v>38</v>
      </c>
      <c r="B123" s="1033"/>
      <c r="C123" s="1034"/>
      <c r="D123" s="1034"/>
      <c r="E123" s="1034"/>
      <c r="F123" s="1034"/>
      <c r="G123" s="1106"/>
      <c r="H123" s="1106"/>
      <c r="I123" s="977"/>
      <c r="J123" s="1164"/>
      <c r="K123" s="1164"/>
      <c r="L123" s="1106"/>
      <c r="M123" s="1106"/>
      <c r="N123" s="1034"/>
      <c r="O123" s="1034"/>
      <c r="P123" s="1089">
        <v>38</v>
      </c>
    </row>
    <row r="124" spans="1:16">
      <c r="A124" s="1089">
        <v>39</v>
      </c>
      <c r="B124" s="1033"/>
      <c r="C124" s="1034"/>
      <c r="D124" s="1034"/>
      <c r="E124" s="1034"/>
      <c r="F124" s="1034"/>
      <c r="G124" s="1106"/>
      <c r="H124" s="1106"/>
      <c r="I124" s="977"/>
      <c r="J124" s="1164"/>
      <c r="K124" s="1164"/>
      <c r="L124" s="1106"/>
      <c r="M124" s="1106"/>
      <c r="N124" s="1034"/>
      <c r="O124" s="1034"/>
      <c r="P124" s="1089">
        <v>39</v>
      </c>
    </row>
    <row r="125" spans="1:16">
      <c r="A125" s="1089">
        <v>40</v>
      </c>
      <c r="B125" s="1033"/>
      <c r="C125" s="1034"/>
      <c r="D125" s="1034"/>
      <c r="E125" s="1034"/>
      <c r="F125" s="1034"/>
      <c r="G125" s="1106"/>
      <c r="H125" s="1106"/>
      <c r="I125" s="977"/>
      <c r="J125" s="1164"/>
      <c r="K125" s="1164"/>
      <c r="L125" s="1106"/>
      <c r="M125" s="1106"/>
      <c r="N125" s="1034"/>
      <c r="O125" s="1034"/>
      <c r="P125" s="1089">
        <v>40</v>
      </c>
    </row>
    <row r="126" spans="1:16">
      <c r="A126" s="1089">
        <v>41</v>
      </c>
      <c r="B126" s="1033"/>
      <c r="C126" s="1034"/>
      <c r="D126" s="1034"/>
      <c r="E126" s="1034"/>
      <c r="F126" s="1034"/>
      <c r="G126" s="1106"/>
      <c r="H126" s="1106"/>
      <c r="I126" s="977"/>
      <c r="J126" s="1164"/>
      <c r="K126" s="1164"/>
      <c r="L126" s="1106"/>
      <c r="M126" s="1106"/>
      <c r="N126" s="1034"/>
      <c r="O126" s="1034"/>
      <c r="P126" s="1089">
        <v>41</v>
      </c>
    </row>
    <row r="127" spans="1:16">
      <c r="A127" s="1089">
        <v>42</v>
      </c>
      <c r="B127" s="1033"/>
      <c r="C127" s="1034"/>
      <c r="D127" s="1034"/>
      <c r="E127" s="1034"/>
      <c r="F127" s="1034"/>
      <c r="G127" s="1106"/>
      <c r="H127" s="1106"/>
      <c r="I127" s="977"/>
      <c r="J127" s="1164"/>
      <c r="K127" s="1164"/>
      <c r="L127" s="1106"/>
      <c r="M127" s="1106"/>
      <c r="N127" s="1034"/>
      <c r="O127" s="1034"/>
      <c r="P127" s="1089">
        <v>42</v>
      </c>
    </row>
    <row r="128" spans="1:16">
      <c r="A128" s="1089">
        <v>43</v>
      </c>
      <c r="B128" s="1033"/>
      <c r="C128" s="1034"/>
      <c r="D128" s="1034"/>
      <c r="E128" s="1034"/>
      <c r="F128" s="1034"/>
      <c r="G128" s="1106"/>
      <c r="H128" s="1106"/>
      <c r="I128" s="977"/>
      <c r="J128" s="1164"/>
      <c r="K128" s="1164"/>
      <c r="L128" s="1106"/>
      <c r="M128" s="1106"/>
      <c r="N128" s="1034"/>
      <c r="O128" s="1034"/>
      <c r="P128" s="1089">
        <v>43</v>
      </c>
    </row>
    <row r="129" spans="1:16">
      <c r="A129" s="1089">
        <v>44</v>
      </c>
      <c r="B129" s="1033"/>
      <c r="C129" s="1034"/>
      <c r="D129" s="1034"/>
      <c r="E129" s="1034"/>
      <c r="F129" s="1034"/>
      <c r="G129" s="1106"/>
      <c r="H129" s="1106"/>
      <c r="I129" s="977"/>
      <c r="J129" s="1164"/>
      <c r="K129" s="1164"/>
      <c r="L129" s="1106"/>
      <c r="M129" s="1106"/>
      <c r="N129" s="1034"/>
      <c r="O129" s="1034"/>
      <c r="P129" s="1089">
        <v>44</v>
      </c>
    </row>
    <row r="130" spans="1:16">
      <c r="A130" s="1089">
        <v>45</v>
      </c>
      <c r="B130" s="1033"/>
      <c r="C130" s="1034"/>
      <c r="D130" s="1034"/>
      <c r="E130" s="1034"/>
      <c r="F130" s="1034"/>
      <c r="G130" s="1106"/>
      <c r="H130" s="1106"/>
      <c r="I130" s="977"/>
      <c r="J130" s="1164"/>
      <c r="K130" s="1164"/>
      <c r="L130" s="1106"/>
      <c r="M130" s="1106"/>
      <c r="N130" s="1034"/>
      <c r="O130" s="1034"/>
      <c r="P130" s="1089">
        <v>45</v>
      </c>
    </row>
    <row r="131" spans="1:16" ht="15.75" thickBot="1">
      <c r="A131" s="1107">
        <v>46</v>
      </c>
      <c r="B131" s="1057"/>
      <c r="C131" s="1100"/>
      <c r="D131" s="1058"/>
      <c r="E131" s="1058"/>
      <c r="F131" s="1058"/>
      <c r="G131" s="1171"/>
      <c r="H131" s="1171"/>
      <c r="I131" s="977"/>
      <c r="J131" s="1172"/>
      <c r="K131" s="1172"/>
      <c r="L131" s="1483"/>
      <c r="M131" s="1171"/>
      <c r="N131" s="1058"/>
      <c r="O131" s="1058"/>
      <c r="P131" s="1107">
        <v>46</v>
      </c>
    </row>
    <row r="132" spans="1:16">
      <c r="A132" s="1182"/>
      <c r="B132" s="1182"/>
      <c r="C132" s="1184"/>
      <c r="D132" s="1182"/>
      <c r="E132" s="1182"/>
      <c r="F132" s="1182"/>
      <c r="G132" s="1182"/>
      <c r="H132" s="1182"/>
      <c r="I132" s="977"/>
      <c r="J132" s="1182"/>
      <c r="K132" s="1182"/>
      <c r="L132" s="1184"/>
      <c r="M132" s="1182"/>
      <c r="N132" s="1182"/>
      <c r="O132" s="1182"/>
      <c r="P132" s="1182"/>
    </row>
    <row r="133" spans="1:16" ht="15.75">
      <c r="A133" s="113" t="s">
        <v>4091</v>
      </c>
      <c r="B133" s="977"/>
      <c r="C133" s="977"/>
      <c r="D133" s="977"/>
      <c r="E133" s="977"/>
      <c r="F133" s="977"/>
      <c r="G133" s="977"/>
      <c r="H133" s="977"/>
      <c r="I133" s="977"/>
      <c r="J133" s="113" t="s">
        <v>4091</v>
      </c>
      <c r="K133" s="977"/>
      <c r="L133" s="977"/>
      <c r="M133" s="977"/>
      <c r="N133" s="977"/>
      <c r="O133" s="977"/>
      <c r="P133" s="1028" t="s">
        <v>3186</v>
      </c>
    </row>
    <row r="134" spans="1:16">
      <c r="A134" s="978" t="s">
        <v>3189</v>
      </c>
      <c r="B134" s="978"/>
      <c r="C134" s="978"/>
      <c r="D134" s="978"/>
      <c r="E134" s="978"/>
      <c r="F134" s="978"/>
      <c r="G134" s="978"/>
      <c r="H134" s="978"/>
      <c r="I134" s="977"/>
      <c r="J134" s="978" t="s">
        <v>3190</v>
      </c>
      <c r="K134" s="978"/>
      <c r="L134" s="978"/>
      <c r="M134" s="978"/>
      <c r="N134" s="978"/>
      <c r="O134" s="978"/>
      <c r="P134" s="978"/>
    </row>
  </sheetData>
  <printOptions horizontalCentered="1" verticalCentered="1"/>
  <pageMargins left="0.5" right="0.5" top="0.5" bottom="0.5" header="0" footer="0"/>
  <pageSetup scale="70" fitToWidth="2" fitToHeight="2" pageOrder="overThenDown"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dimension ref="A1:S261"/>
  <sheetViews>
    <sheetView defaultGridColor="0" view="pageBreakPreview" topLeftCell="I226" colorId="22" zoomScale="60" zoomScaleNormal="80" workbookViewId="0">
      <selection activeCell="O130" sqref="O130:AA130"/>
    </sheetView>
  </sheetViews>
  <sheetFormatPr defaultColWidth="9.6640625" defaultRowHeight="15"/>
  <cols>
    <col min="1" max="1" width="4.6640625" customWidth="1"/>
    <col min="2" max="2" width="20.6640625" customWidth="1"/>
    <col min="3" max="3" width="23.44140625" customWidth="1"/>
    <col min="4" max="5" width="12.6640625" customWidth="1"/>
    <col min="6" max="6" width="14.77734375" customWidth="1"/>
    <col min="7" max="7" width="17.33203125" customWidth="1"/>
    <col min="8" max="8" width="17.44140625" customWidth="1"/>
    <col min="9" max="9" width="18.21875" customWidth="1"/>
    <col min="10" max="10" width="2.6640625" customWidth="1"/>
    <col min="11" max="11" width="23.109375" style="943" customWidth="1"/>
    <col min="12" max="12" width="13.6640625" customWidth="1"/>
    <col min="13" max="13" width="15.33203125" customWidth="1"/>
    <col min="14" max="14" width="19.33203125" bestFit="1" customWidth="1"/>
    <col min="15" max="15" width="11.6640625" customWidth="1"/>
    <col min="16" max="16" width="13.6640625" customWidth="1"/>
    <col min="17" max="17" width="17.77734375" customWidth="1"/>
    <col min="18" max="18" width="13.6640625" customWidth="1"/>
    <col min="19" max="19" width="4.6640625" customWidth="1"/>
  </cols>
  <sheetData>
    <row r="1" spans="1:19">
      <c r="A1" s="29" t="s">
        <v>5587</v>
      </c>
      <c r="B1" s="980"/>
      <c r="C1" s="980"/>
      <c r="D1" s="1086"/>
      <c r="E1" s="1086"/>
      <c r="F1" s="1083" t="s">
        <v>1433</v>
      </c>
      <c r="G1" s="1094"/>
      <c r="H1" s="1085" t="s">
        <v>1917</v>
      </c>
      <c r="I1" s="1085" t="s">
        <v>1918</v>
      </c>
      <c r="J1" s="977"/>
      <c r="K1" s="1618" t="s">
        <v>5587</v>
      </c>
      <c r="L1" s="980"/>
      <c r="M1" s="980"/>
      <c r="N1" s="1083" t="s">
        <v>1433</v>
      </c>
      <c r="O1" s="1086"/>
      <c r="P1" s="980"/>
      <c r="Q1" s="1085" t="s">
        <v>1917</v>
      </c>
      <c r="R1" s="2739" t="s">
        <v>1918</v>
      </c>
      <c r="S1" s="2744"/>
    </row>
    <row r="2" spans="1:19">
      <c r="A2" s="71" t="str">
        <f>'Data Sheet'!$C$25</f>
        <v xml:space="preserve"> Niagara Mohawk Power Corporation </v>
      </c>
      <c r="B2" s="977"/>
      <c r="C2" s="977"/>
      <c r="D2" s="977"/>
      <c r="E2" s="977"/>
      <c r="F2" s="97" t="s">
        <v>5784</v>
      </c>
      <c r="G2" s="987"/>
      <c r="H2" s="1097" t="s">
        <v>1919</v>
      </c>
      <c r="I2" s="1097"/>
      <c r="J2" s="977"/>
      <c r="K2" s="745" t="str">
        <f>'Data Sheet'!$C$25</f>
        <v xml:space="preserve"> Niagara Mohawk Power Corporation </v>
      </c>
      <c r="L2" s="977"/>
      <c r="M2" s="977"/>
      <c r="N2" s="97" t="s">
        <v>5784</v>
      </c>
      <c r="O2" s="977"/>
      <c r="P2" s="977"/>
      <c r="Q2" s="1097" t="s">
        <v>1919</v>
      </c>
      <c r="R2" s="2737"/>
      <c r="S2" s="2743"/>
    </row>
    <row r="3" spans="1:19" ht="15" customHeight="1" thickBot="1">
      <c r="A3" s="1057"/>
      <c r="B3" s="1023"/>
      <c r="C3" s="1023"/>
      <c r="D3" s="1023"/>
      <c r="E3" s="1023"/>
      <c r="F3" s="104" t="s">
        <v>5672</v>
      </c>
      <c r="G3" s="1100"/>
      <c r="H3" s="1983" t="str">
        <f>'Data Sheet'!$C$40</f>
        <v>June 1, 2015</v>
      </c>
      <c r="I3" s="1099" t="str">
        <f>'Data Sheet'!$C$38</f>
        <v>December 31, 2014</v>
      </c>
      <c r="J3" s="977"/>
      <c r="K3" s="1643"/>
      <c r="L3" s="1023"/>
      <c r="M3" s="1023"/>
      <c r="N3" s="104" t="s">
        <v>5672</v>
      </c>
      <c r="O3" s="1023"/>
      <c r="P3" s="1058"/>
      <c r="Q3" s="1979" t="str">
        <f>'Data Sheet'!$C$40</f>
        <v>June 1, 2015</v>
      </c>
      <c r="R3" s="2735" t="str">
        <f>'Data Sheet'!$C$38</f>
        <v>December 31, 2014</v>
      </c>
      <c r="S3" s="2748"/>
    </row>
    <row r="4" spans="1:19" ht="15" customHeight="1" thickBot="1">
      <c r="A4" s="668" t="s">
        <v>3191</v>
      </c>
      <c r="B4" s="669"/>
      <c r="C4" s="669"/>
      <c r="D4" s="1090"/>
      <c r="E4" s="1090"/>
      <c r="F4" s="1090"/>
      <c r="G4" s="1090"/>
      <c r="H4" s="1092"/>
      <c r="I4" s="1101"/>
      <c r="J4" s="977"/>
      <c r="K4" s="2745" t="s">
        <v>3192</v>
      </c>
      <c r="L4" s="2746"/>
      <c r="M4" s="2746"/>
      <c r="N4" s="2746"/>
      <c r="O4" s="2746"/>
      <c r="P4" s="2746"/>
      <c r="Q4" s="2746"/>
      <c r="R4" s="2746"/>
      <c r="S4" s="2747"/>
    </row>
    <row r="5" spans="1:19" ht="15.75">
      <c r="A5" s="67"/>
      <c r="B5" s="70"/>
      <c r="C5" s="70"/>
      <c r="D5" s="68"/>
      <c r="E5" s="68"/>
      <c r="F5" s="68"/>
      <c r="G5" s="68"/>
      <c r="H5" s="428"/>
      <c r="I5" s="72"/>
      <c r="J5" s="977"/>
      <c r="K5" s="1644"/>
      <c r="L5" s="70"/>
      <c r="M5" s="70"/>
      <c r="N5" s="68"/>
      <c r="O5" s="68"/>
      <c r="P5" s="68"/>
      <c r="Q5" s="68"/>
      <c r="R5" s="428"/>
      <c r="S5" s="72"/>
    </row>
    <row r="6" spans="1:19">
      <c r="A6" s="250" t="s">
        <v>3193</v>
      </c>
      <c r="B6" s="251"/>
      <c r="C6" s="251"/>
      <c r="D6" s="251"/>
      <c r="E6" s="251"/>
      <c r="F6" s="251" t="s">
        <v>3194</v>
      </c>
      <c r="G6" s="251"/>
      <c r="H6" s="251"/>
      <c r="I6" s="252"/>
      <c r="J6" s="977"/>
      <c r="K6" s="1589" t="s">
        <v>3195</v>
      </c>
      <c r="L6" s="251"/>
      <c r="M6" s="251"/>
      <c r="N6" s="251"/>
      <c r="O6" s="251" t="s">
        <v>3196</v>
      </c>
      <c r="P6" s="251"/>
      <c r="Q6" s="251"/>
      <c r="R6" s="251"/>
      <c r="S6" s="252"/>
    </row>
    <row r="7" spans="1:19">
      <c r="A7" s="250" t="s">
        <v>3197</v>
      </c>
      <c r="B7" s="251"/>
      <c r="C7" s="251"/>
      <c r="D7" s="251"/>
      <c r="E7" s="251"/>
      <c r="F7" s="251" t="s">
        <v>3198</v>
      </c>
      <c r="G7" s="251"/>
      <c r="H7" s="251"/>
      <c r="I7" s="252"/>
      <c r="J7" s="977"/>
      <c r="K7" s="1589" t="s">
        <v>3199</v>
      </c>
      <c r="L7" s="251"/>
      <c r="M7" s="251"/>
      <c r="N7" s="251"/>
      <c r="O7" s="251" t="s">
        <v>3200</v>
      </c>
      <c r="P7" s="251"/>
      <c r="Q7" s="251"/>
      <c r="R7" s="251"/>
      <c r="S7" s="252"/>
    </row>
    <row r="8" spans="1:19">
      <c r="A8" s="250" t="s">
        <v>1279</v>
      </c>
      <c r="B8" s="251"/>
      <c r="C8" s="251"/>
      <c r="D8" s="251"/>
      <c r="E8" s="251"/>
      <c r="F8" s="251" t="s">
        <v>1280</v>
      </c>
      <c r="G8" s="251"/>
      <c r="H8" s="251"/>
      <c r="I8" s="252"/>
      <c r="J8" s="977"/>
      <c r="K8" s="1589" t="s">
        <v>1281</v>
      </c>
      <c r="L8" s="251"/>
      <c r="M8" s="251"/>
      <c r="N8" s="251"/>
      <c r="O8" s="251" t="s">
        <v>1282</v>
      </c>
      <c r="P8" s="251"/>
      <c r="Q8" s="251"/>
      <c r="R8" s="251"/>
      <c r="S8" s="252"/>
    </row>
    <row r="9" spans="1:19">
      <c r="A9" s="250" t="s">
        <v>1283</v>
      </c>
      <c r="B9" s="251"/>
      <c r="C9" s="251"/>
      <c r="D9" s="251"/>
      <c r="E9" s="251"/>
      <c r="F9" s="251" t="s">
        <v>1284</v>
      </c>
      <c r="G9" s="251"/>
      <c r="H9" s="251"/>
      <c r="I9" s="252"/>
      <c r="J9" s="977"/>
      <c r="K9" s="1589" t="s">
        <v>1285</v>
      </c>
      <c r="L9" s="251"/>
      <c r="M9" s="251"/>
      <c r="N9" s="251"/>
      <c r="O9" s="251" t="s">
        <v>1286</v>
      </c>
      <c r="P9" s="251"/>
      <c r="Q9" s="251"/>
      <c r="R9" s="251"/>
      <c r="S9" s="252"/>
    </row>
    <row r="10" spans="1:19">
      <c r="A10" s="250" t="s">
        <v>1287</v>
      </c>
      <c r="B10" s="251"/>
      <c r="C10" s="251"/>
      <c r="D10" s="251"/>
      <c r="E10" s="251"/>
      <c r="F10" s="251" t="s">
        <v>1288</v>
      </c>
      <c r="G10" s="251"/>
      <c r="H10" s="251"/>
      <c r="I10" s="252"/>
      <c r="J10" s="977"/>
      <c r="K10" s="1589" t="s">
        <v>1289</v>
      </c>
      <c r="L10" s="251"/>
      <c r="M10" s="251"/>
      <c r="N10" s="251"/>
      <c r="O10" s="251" t="s">
        <v>1290</v>
      </c>
      <c r="P10" s="251"/>
      <c r="Q10" s="251"/>
      <c r="R10" s="251"/>
      <c r="S10" s="252"/>
    </row>
    <row r="11" spans="1:19">
      <c r="A11" s="250" t="s">
        <v>1291</v>
      </c>
      <c r="B11" s="251"/>
      <c r="C11" s="251"/>
      <c r="D11" s="251"/>
      <c r="E11" s="251"/>
      <c r="F11" s="251" t="s">
        <v>1292</v>
      </c>
      <c r="G11" s="251"/>
      <c r="H11" s="251"/>
      <c r="I11" s="252"/>
      <c r="J11" s="977"/>
      <c r="K11" s="1589" t="s">
        <v>1293</v>
      </c>
      <c r="L11" s="251"/>
      <c r="M11" s="251"/>
      <c r="N11" s="251"/>
      <c r="O11" s="251" t="s">
        <v>1294</v>
      </c>
      <c r="P11" s="251"/>
      <c r="Q11" s="251"/>
      <c r="R11" s="251"/>
      <c r="S11" s="252"/>
    </row>
    <row r="12" spans="1:19">
      <c r="A12" s="250" t="s">
        <v>1295</v>
      </c>
      <c r="B12" s="251"/>
      <c r="C12" s="251"/>
      <c r="D12" s="251"/>
      <c r="E12" s="251"/>
      <c r="F12" s="251" t="s">
        <v>1296</v>
      </c>
      <c r="G12" s="251"/>
      <c r="H12" s="251"/>
      <c r="I12" s="252"/>
      <c r="J12" s="977"/>
      <c r="K12" s="1589" t="s">
        <v>1297</v>
      </c>
      <c r="L12" s="251"/>
      <c r="M12" s="251"/>
      <c r="N12" s="251"/>
      <c r="O12" s="251" t="s">
        <v>1298</v>
      </c>
      <c r="P12" s="251"/>
      <c r="Q12" s="251"/>
      <c r="R12" s="251"/>
      <c r="S12" s="252"/>
    </row>
    <row r="13" spans="1:19">
      <c r="A13" s="250" t="s">
        <v>1299</v>
      </c>
      <c r="B13" s="251"/>
      <c r="C13" s="251"/>
      <c r="D13" s="251"/>
      <c r="E13" s="251"/>
      <c r="F13" s="251" t="s">
        <v>1300</v>
      </c>
      <c r="G13" s="251"/>
      <c r="H13" s="251"/>
      <c r="I13" s="252"/>
      <c r="J13" s="977"/>
      <c r="K13" s="1589" t="s">
        <v>1301</v>
      </c>
      <c r="L13" s="251"/>
      <c r="M13" s="251"/>
      <c r="N13" s="251"/>
      <c r="O13" s="251" t="s">
        <v>1302</v>
      </c>
      <c r="P13" s="251"/>
      <c r="Q13" s="251"/>
      <c r="R13" s="251"/>
      <c r="S13" s="252"/>
    </row>
    <row r="14" spans="1:19">
      <c r="A14" s="250" t="s">
        <v>1303</v>
      </c>
      <c r="B14" s="251"/>
      <c r="C14" s="251"/>
      <c r="D14" s="251"/>
      <c r="E14" s="251"/>
      <c r="F14" s="251" t="s">
        <v>1304</v>
      </c>
      <c r="G14" s="251"/>
      <c r="H14" s="251"/>
      <c r="I14" s="252"/>
      <c r="J14" s="977"/>
      <c r="K14" s="1589" t="s">
        <v>2784</v>
      </c>
      <c r="L14" s="251"/>
      <c r="M14" s="251"/>
      <c r="N14" s="251"/>
      <c r="O14" s="251" t="s">
        <v>2785</v>
      </c>
      <c r="P14" s="251"/>
      <c r="Q14" s="251"/>
      <c r="R14" s="251"/>
      <c r="S14" s="252"/>
    </row>
    <row r="15" spans="1:19">
      <c r="A15" s="250" t="s">
        <v>2786</v>
      </c>
      <c r="B15" s="251"/>
      <c r="C15" s="251"/>
      <c r="D15" s="251"/>
      <c r="E15" s="251"/>
      <c r="F15" s="251" t="s">
        <v>2787</v>
      </c>
      <c r="G15" s="251"/>
      <c r="H15" s="251"/>
      <c r="I15" s="252"/>
      <c r="J15" s="977"/>
      <c r="K15" s="1589" t="s">
        <v>2788</v>
      </c>
      <c r="L15" s="251"/>
      <c r="M15" s="251"/>
      <c r="N15" s="251"/>
      <c r="O15" s="251" t="s">
        <v>2789</v>
      </c>
      <c r="P15" s="251"/>
      <c r="Q15" s="251"/>
      <c r="R15" s="251"/>
      <c r="S15" s="252"/>
    </row>
    <row r="16" spans="1:19">
      <c r="A16" s="250" t="s">
        <v>2790</v>
      </c>
      <c r="B16" s="251"/>
      <c r="C16" s="251"/>
      <c r="D16" s="251"/>
      <c r="E16" s="251"/>
      <c r="F16" s="251" t="s">
        <v>2791</v>
      </c>
      <c r="G16" s="251"/>
      <c r="H16" s="251"/>
      <c r="I16" s="252"/>
      <c r="J16" s="977"/>
      <c r="K16" s="1589" t="s">
        <v>2792</v>
      </c>
      <c r="L16" s="251"/>
      <c r="M16" s="251"/>
      <c r="N16" s="251"/>
      <c r="O16" s="251" t="s">
        <v>1298</v>
      </c>
      <c r="P16" s="251"/>
      <c r="Q16" s="251"/>
      <c r="R16" s="251"/>
      <c r="S16" s="252"/>
    </row>
    <row r="17" spans="1:19">
      <c r="A17" s="250" t="s">
        <v>2793</v>
      </c>
      <c r="B17" s="251"/>
      <c r="C17" s="251"/>
      <c r="D17" s="251"/>
      <c r="E17" s="251"/>
      <c r="F17" s="251" t="s">
        <v>2794</v>
      </c>
      <c r="G17" s="251"/>
      <c r="H17" s="251"/>
      <c r="I17" s="252"/>
      <c r="J17" s="977"/>
      <c r="K17" s="1589" t="s">
        <v>2795</v>
      </c>
      <c r="L17" s="251"/>
      <c r="M17" s="251"/>
      <c r="N17" s="251"/>
      <c r="O17" s="251" t="s">
        <v>2796</v>
      </c>
      <c r="P17" s="251"/>
      <c r="Q17" s="251"/>
      <c r="R17" s="251"/>
      <c r="S17" s="252"/>
    </row>
    <row r="18" spans="1:19">
      <c r="A18" s="250" t="s">
        <v>2797</v>
      </c>
      <c r="B18" s="251"/>
      <c r="C18" s="251"/>
      <c r="D18" s="251"/>
      <c r="E18" s="251"/>
      <c r="F18" s="251" t="s">
        <v>2798</v>
      </c>
      <c r="G18" s="251"/>
      <c r="H18" s="251"/>
      <c r="I18" s="252"/>
      <c r="J18" s="977"/>
      <c r="K18" s="1589" t="s">
        <v>2799</v>
      </c>
      <c r="L18" s="251"/>
      <c r="M18" s="251"/>
      <c r="N18" s="251"/>
      <c r="O18" s="251" t="s">
        <v>2800</v>
      </c>
      <c r="P18" s="251"/>
      <c r="Q18" s="251"/>
      <c r="R18" s="251"/>
      <c r="S18" s="252"/>
    </row>
    <row r="19" spans="1:19">
      <c r="A19" s="250" t="s">
        <v>2801</v>
      </c>
      <c r="B19" s="251"/>
      <c r="C19" s="251"/>
      <c r="D19" s="251"/>
      <c r="E19" s="251"/>
      <c r="F19" s="251" t="s">
        <v>2802</v>
      </c>
      <c r="G19" s="251"/>
      <c r="H19" s="251"/>
      <c r="I19" s="252"/>
      <c r="J19" s="977"/>
      <c r="K19" s="1589"/>
      <c r="L19" s="251"/>
      <c r="M19" s="251"/>
      <c r="N19" s="251"/>
      <c r="O19" s="251"/>
      <c r="P19" s="251"/>
      <c r="Q19" s="251"/>
      <c r="R19" s="251"/>
      <c r="S19" s="252"/>
    </row>
    <row r="20" spans="1:19" ht="15.75" thickBot="1">
      <c r="A20" s="680"/>
      <c r="B20" s="679"/>
      <c r="C20" s="679"/>
      <c r="D20" s="679"/>
      <c r="E20" s="679"/>
      <c r="F20" s="679"/>
      <c r="G20" s="679"/>
      <c r="H20" s="679"/>
      <c r="I20" s="681"/>
      <c r="J20" s="977"/>
      <c r="K20" s="1589"/>
      <c r="L20" s="251"/>
      <c r="M20" s="251"/>
      <c r="N20" s="251"/>
      <c r="O20" s="251"/>
      <c r="P20" s="251"/>
      <c r="Q20" s="251"/>
      <c r="R20" s="251"/>
      <c r="S20" s="252"/>
    </row>
    <row r="21" spans="1:19">
      <c r="A21" s="1085"/>
      <c r="B21" s="977"/>
      <c r="C21" s="1034"/>
      <c r="D21" s="978" t="s">
        <v>2803</v>
      </c>
      <c r="E21" s="1032"/>
      <c r="F21" s="1034"/>
      <c r="G21" s="978" t="s">
        <v>2804</v>
      </c>
      <c r="H21" s="978"/>
      <c r="I21" s="1134"/>
      <c r="J21" s="977"/>
      <c r="K21" s="1645"/>
      <c r="L21" s="1095" t="s">
        <v>2805</v>
      </c>
      <c r="M21" s="1095"/>
      <c r="N21" s="1070"/>
      <c r="O21" s="1115"/>
      <c r="P21" s="1115"/>
      <c r="Q21" s="1115"/>
      <c r="R21" s="1115"/>
      <c r="S21" s="1134"/>
    </row>
    <row r="22" spans="1:19">
      <c r="A22" s="1097"/>
      <c r="B22" s="978" t="s">
        <v>2806</v>
      </c>
      <c r="C22" s="1032"/>
      <c r="D22" s="682" t="s">
        <v>2807</v>
      </c>
      <c r="E22" s="1032"/>
      <c r="F22" s="987" t="s">
        <v>2808</v>
      </c>
      <c r="G22" s="682" t="s">
        <v>2809</v>
      </c>
      <c r="H22" s="978"/>
      <c r="I22" s="1097" t="s">
        <v>1902</v>
      </c>
      <c r="J22" s="977"/>
      <c r="K22" s="1646" t="s">
        <v>2810</v>
      </c>
      <c r="L22" s="682" t="s">
        <v>2811</v>
      </c>
      <c r="M22" s="978"/>
      <c r="N22" s="683"/>
      <c r="O22" s="978" t="s">
        <v>2812</v>
      </c>
      <c r="P22" s="978"/>
      <c r="Q22" s="682"/>
      <c r="R22" s="978"/>
      <c r="S22" s="1097"/>
    </row>
    <row r="23" spans="1:19" ht="15.75" thickBot="1">
      <c r="A23" s="1097" t="s">
        <v>1843</v>
      </c>
      <c r="B23" s="1023"/>
      <c r="C23" s="1058"/>
      <c r="D23" s="684" t="s">
        <v>2813</v>
      </c>
      <c r="E23" s="1101"/>
      <c r="F23" s="987" t="s">
        <v>2814</v>
      </c>
      <c r="G23" s="684" t="s">
        <v>2836</v>
      </c>
      <c r="H23" s="1090"/>
      <c r="I23" s="1097" t="s">
        <v>578</v>
      </c>
      <c r="J23" s="977"/>
      <c r="K23" s="1646" t="s">
        <v>2837</v>
      </c>
      <c r="L23" s="684" t="s">
        <v>2838</v>
      </c>
      <c r="M23" s="1090"/>
      <c r="N23" s="685"/>
      <c r="O23" s="1067"/>
      <c r="P23" s="1067"/>
      <c r="Q23" s="686"/>
      <c r="R23" s="1100"/>
      <c r="S23" s="1097" t="s">
        <v>1843</v>
      </c>
    </row>
    <row r="24" spans="1:19">
      <c r="A24" s="1097" t="s">
        <v>1846</v>
      </c>
      <c r="B24" s="987" t="s">
        <v>2839</v>
      </c>
      <c r="C24" s="987" t="s">
        <v>2840</v>
      </c>
      <c r="D24" s="987" t="s">
        <v>2841</v>
      </c>
      <c r="E24" s="987" t="s">
        <v>2842</v>
      </c>
      <c r="F24" s="987" t="s">
        <v>2843</v>
      </c>
      <c r="G24" s="1032" t="s">
        <v>2844</v>
      </c>
      <c r="H24" s="1032" t="s">
        <v>2844</v>
      </c>
      <c r="I24" s="1097" t="s">
        <v>2845</v>
      </c>
      <c r="J24" s="977"/>
      <c r="K24" s="1646" t="s">
        <v>2846</v>
      </c>
      <c r="L24" s="987" t="s">
        <v>2847</v>
      </c>
      <c r="M24" s="987" t="s">
        <v>2848</v>
      </c>
      <c r="N24" s="987" t="s">
        <v>2849</v>
      </c>
      <c r="O24" s="987" t="s">
        <v>3864</v>
      </c>
      <c r="P24" s="987" t="s">
        <v>3856</v>
      </c>
      <c r="Q24" s="987" t="s">
        <v>655</v>
      </c>
      <c r="R24" s="1018" t="s">
        <v>2497</v>
      </c>
      <c r="S24" s="1097" t="s">
        <v>1846</v>
      </c>
    </row>
    <row r="25" spans="1:19">
      <c r="A25" s="1097"/>
      <c r="B25" s="1034"/>
      <c r="C25" s="987"/>
      <c r="D25" s="1034"/>
      <c r="E25" s="987"/>
      <c r="F25" s="987"/>
      <c r="G25" s="1032" t="s">
        <v>2850</v>
      </c>
      <c r="H25" s="1032" t="s">
        <v>2851</v>
      </c>
      <c r="I25" s="1089"/>
      <c r="J25" s="977"/>
      <c r="K25" s="1646"/>
      <c r="L25" s="1034"/>
      <c r="M25" s="987" t="s">
        <v>2852</v>
      </c>
      <c r="N25" s="1034"/>
      <c r="O25" s="987" t="s">
        <v>2213</v>
      </c>
      <c r="P25" s="987" t="s">
        <v>2213</v>
      </c>
      <c r="Q25" s="1034"/>
      <c r="R25" s="987" t="s">
        <v>2213</v>
      </c>
      <c r="S25" s="1097"/>
    </row>
    <row r="26" spans="1:19" ht="15.75" thickBot="1">
      <c r="A26" s="1099"/>
      <c r="B26" s="1100" t="s">
        <v>3230</v>
      </c>
      <c r="C26" s="1100" t="s">
        <v>3231</v>
      </c>
      <c r="D26" s="1100" t="s">
        <v>3232</v>
      </c>
      <c r="E26" s="1100" t="s">
        <v>3233</v>
      </c>
      <c r="F26" s="1100" t="s">
        <v>2512</v>
      </c>
      <c r="G26" s="1101" t="s">
        <v>2513</v>
      </c>
      <c r="H26" s="1101" t="s">
        <v>2514</v>
      </c>
      <c r="I26" s="1101" t="s">
        <v>2515</v>
      </c>
      <c r="J26" s="977"/>
      <c r="K26" s="1647" t="s">
        <v>2516</v>
      </c>
      <c r="L26" s="1100" t="s">
        <v>2517</v>
      </c>
      <c r="M26" s="1100" t="s">
        <v>2518</v>
      </c>
      <c r="N26" s="1100" t="s">
        <v>2519</v>
      </c>
      <c r="O26" s="1100" t="s">
        <v>214</v>
      </c>
      <c r="P26" s="1100" t="s">
        <v>215</v>
      </c>
      <c r="Q26" s="1100" t="s">
        <v>216</v>
      </c>
      <c r="R26" s="1090" t="s">
        <v>217</v>
      </c>
      <c r="S26" s="1099"/>
    </row>
    <row r="27" spans="1:19">
      <c r="A27" s="1097">
        <v>1</v>
      </c>
      <c r="B27" s="1034" t="s">
        <v>4590</v>
      </c>
      <c r="C27" s="1034" t="s">
        <v>4603</v>
      </c>
      <c r="D27" s="1488">
        <v>345</v>
      </c>
      <c r="E27" s="1492">
        <v>345</v>
      </c>
      <c r="F27" s="1032" t="s">
        <v>4616</v>
      </c>
      <c r="G27" s="1550">
        <v>37.299999999999997</v>
      </c>
      <c r="H27" s="1490"/>
      <c r="I27" s="1164">
        <v>1</v>
      </c>
      <c r="J27" s="977"/>
      <c r="K27" s="1646" t="s">
        <v>4684</v>
      </c>
      <c r="L27" s="1186">
        <v>1897017</v>
      </c>
      <c r="M27" s="1186">
        <v>11153202</v>
      </c>
      <c r="N27" s="1186">
        <v>13050219</v>
      </c>
      <c r="O27" s="1187"/>
      <c r="P27" s="1187"/>
      <c r="Q27" s="1187"/>
      <c r="R27" s="1188"/>
      <c r="S27" s="1097">
        <v>1</v>
      </c>
    </row>
    <row r="28" spans="1:19">
      <c r="A28" s="1097">
        <v>2</v>
      </c>
      <c r="B28" s="1034"/>
      <c r="C28" s="1034"/>
      <c r="D28" s="1488"/>
      <c r="E28" s="1492"/>
      <c r="F28" s="987" t="s">
        <v>4617</v>
      </c>
      <c r="G28" s="1550"/>
      <c r="H28" s="1490"/>
      <c r="I28" s="1164"/>
      <c r="J28" s="977"/>
      <c r="K28" s="1646"/>
      <c r="L28" s="1106"/>
      <c r="M28" s="1106"/>
      <c r="N28" s="1106"/>
      <c r="O28" s="1105"/>
      <c r="P28" s="1105"/>
      <c r="Q28" s="1105"/>
      <c r="R28" s="1190"/>
      <c r="S28" s="1097">
        <v>2</v>
      </c>
    </row>
    <row r="29" spans="1:19">
      <c r="A29" s="1097">
        <v>3</v>
      </c>
      <c r="B29" s="1034"/>
      <c r="C29" s="1034"/>
      <c r="D29" s="1488"/>
      <c r="E29" s="1492"/>
      <c r="F29" s="987"/>
      <c r="G29" s="1550"/>
      <c r="H29" s="1490"/>
      <c r="I29" s="1164"/>
      <c r="J29" s="977"/>
      <c r="K29" s="1646"/>
      <c r="L29" s="1106"/>
      <c r="M29" s="1106"/>
      <c r="N29" s="1106"/>
      <c r="O29" s="1105"/>
      <c r="P29" s="1105"/>
      <c r="Q29" s="1105"/>
      <c r="R29" s="1190"/>
      <c r="S29" s="1097">
        <v>3</v>
      </c>
    </row>
    <row r="30" spans="1:19">
      <c r="A30" s="1097">
        <v>4</v>
      </c>
      <c r="B30" s="1034" t="s">
        <v>4591</v>
      </c>
      <c r="C30" s="1034" t="s">
        <v>4604</v>
      </c>
      <c r="D30" s="1488">
        <v>345</v>
      </c>
      <c r="E30" s="1492">
        <v>345</v>
      </c>
      <c r="F30" s="987" t="s">
        <v>4617</v>
      </c>
      <c r="G30" s="1550">
        <v>84.34</v>
      </c>
      <c r="H30" s="1490"/>
      <c r="I30" s="1164">
        <v>1</v>
      </c>
      <c r="J30" s="977"/>
      <c r="K30" s="1646" t="s">
        <v>4685</v>
      </c>
      <c r="L30" s="1106"/>
      <c r="M30" s="1106"/>
      <c r="N30" s="1106"/>
      <c r="O30" s="1105"/>
      <c r="P30" s="1105"/>
      <c r="Q30" s="1105"/>
      <c r="R30" s="1190"/>
      <c r="S30" s="1097">
        <v>4</v>
      </c>
    </row>
    <row r="31" spans="1:19">
      <c r="A31" s="1097">
        <v>5</v>
      </c>
      <c r="B31" s="1034" t="s">
        <v>4592</v>
      </c>
      <c r="C31" s="1034" t="s">
        <v>4605</v>
      </c>
      <c r="D31" s="1488">
        <v>345</v>
      </c>
      <c r="E31" s="1492">
        <v>345</v>
      </c>
      <c r="F31" s="987" t="s">
        <v>4617</v>
      </c>
      <c r="G31" s="1550">
        <v>83.24</v>
      </c>
      <c r="H31" s="1490"/>
      <c r="I31" s="1164">
        <v>1</v>
      </c>
      <c r="J31" s="977"/>
      <c r="K31" s="1646" t="s">
        <v>4685</v>
      </c>
      <c r="L31" s="1106">
        <v>3377678</v>
      </c>
      <c r="M31" s="1106">
        <v>50208005</v>
      </c>
      <c r="N31" s="1106">
        <v>53585683</v>
      </c>
      <c r="O31" s="1105"/>
      <c r="P31" s="1105"/>
      <c r="Q31" s="1105"/>
      <c r="R31" s="1190"/>
      <c r="S31" s="1097">
        <v>5</v>
      </c>
    </row>
    <row r="32" spans="1:19">
      <c r="A32" s="1097">
        <v>6</v>
      </c>
      <c r="B32" s="1034"/>
      <c r="C32" s="1034"/>
      <c r="D32" s="1488"/>
      <c r="E32" s="1492"/>
      <c r="F32" s="1034"/>
      <c r="G32" s="1550"/>
      <c r="H32" s="1490"/>
      <c r="I32" s="1164"/>
      <c r="J32" s="977"/>
      <c r="K32" s="1646"/>
      <c r="L32" s="1106"/>
      <c r="M32" s="1106"/>
      <c r="N32" s="1106"/>
      <c r="O32" s="1105"/>
      <c r="P32" s="1105"/>
      <c r="Q32" s="1105"/>
      <c r="R32" s="1190"/>
      <c r="S32" s="1097">
        <v>6</v>
      </c>
    </row>
    <row r="33" spans="1:19">
      <c r="A33" s="1097">
        <v>7</v>
      </c>
      <c r="B33" s="1034" t="s">
        <v>4593</v>
      </c>
      <c r="C33" s="1034" t="s">
        <v>4606</v>
      </c>
      <c r="D33" s="1488">
        <v>345</v>
      </c>
      <c r="E33" s="1492">
        <v>345</v>
      </c>
      <c r="F33" s="1034" t="s">
        <v>4616</v>
      </c>
      <c r="G33" s="1550">
        <v>26.5</v>
      </c>
      <c r="H33" s="1490"/>
      <c r="I33" s="1164">
        <v>1</v>
      </c>
      <c r="J33" s="977"/>
      <c r="K33" s="1646" t="s">
        <v>4686</v>
      </c>
      <c r="L33" s="1106">
        <v>1220242</v>
      </c>
      <c r="M33" s="1106">
        <v>8602547</v>
      </c>
      <c r="N33" s="1106">
        <v>9822789</v>
      </c>
      <c r="O33" s="1105"/>
      <c r="P33" s="1105"/>
      <c r="Q33" s="1105"/>
      <c r="R33" s="1190"/>
      <c r="S33" s="1097">
        <v>7</v>
      </c>
    </row>
    <row r="34" spans="1:19">
      <c r="A34" s="1097">
        <v>8</v>
      </c>
      <c r="B34" s="1034"/>
      <c r="C34" s="1034"/>
      <c r="D34" s="1488"/>
      <c r="E34" s="1492"/>
      <c r="F34" s="1034" t="s">
        <v>4617</v>
      </c>
      <c r="G34" s="1550"/>
      <c r="H34" s="1490"/>
      <c r="I34" s="1164"/>
      <c r="J34" s="977"/>
      <c r="K34" s="1646"/>
      <c r="L34" s="1106"/>
      <c r="M34" s="1106"/>
      <c r="N34" s="1106"/>
      <c r="O34" s="1105"/>
      <c r="P34" s="1105"/>
      <c r="Q34" s="1105"/>
      <c r="R34" s="1190"/>
      <c r="S34" s="1097">
        <v>8</v>
      </c>
    </row>
    <row r="35" spans="1:19">
      <c r="A35" s="1097">
        <v>9</v>
      </c>
      <c r="B35" s="1034"/>
      <c r="C35" s="1034"/>
      <c r="D35" s="1488"/>
      <c r="E35" s="1492"/>
      <c r="F35" s="1034"/>
      <c r="G35" s="1550"/>
      <c r="H35" s="1490"/>
      <c r="I35" s="1164"/>
      <c r="J35" s="977"/>
      <c r="K35" s="1646"/>
      <c r="L35" s="1106"/>
      <c r="M35" s="1106"/>
      <c r="N35" s="1106"/>
      <c r="O35" s="1105"/>
      <c r="P35" s="1105"/>
      <c r="Q35" s="1105"/>
      <c r="R35" s="1190"/>
      <c r="S35" s="1097">
        <v>9</v>
      </c>
    </row>
    <row r="36" spans="1:19">
      <c r="A36" s="1097">
        <v>10</v>
      </c>
      <c r="B36" s="1034" t="s">
        <v>4594</v>
      </c>
      <c r="C36" s="1034" t="s">
        <v>4607</v>
      </c>
      <c r="D36" s="1488">
        <v>345</v>
      </c>
      <c r="E36" s="1492">
        <v>345</v>
      </c>
      <c r="F36" s="1034" t="s">
        <v>4617</v>
      </c>
      <c r="G36" s="1550">
        <v>15.07</v>
      </c>
      <c r="H36" s="1490"/>
      <c r="I36" s="1164">
        <v>1</v>
      </c>
      <c r="J36" s="977"/>
      <c r="K36" s="1646" t="s">
        <v>4686</v>
      </c>
      <c r="L36" s="1106">
        <v>900555</v>
      </c>
      <c r="M36" s="1106">
        <v>4393859</v>
      </c>
      <c r="N36" s="1106">
        <v>5294414</v>
      </c>
      <c r="O36" s="1105"/>
      <c r="P36" s="1105"/>
      <c r="Q36" s="1105"/>
      <c r="R36" s="1190"/>
      <c r="S36" s="1097">
        <v>10</v>
      </c>
    </row>
    <row r="37" spans="1:19">
      <c r="A37" s="1097">
        <v>11</v>
      </c>
      <c r="B37" s="1034"/>
      <c r="C37" s="1034"/>
      <c r="D37" s="1488"/>
      <c r="E37" s="1492"/>
      <c r="F37" s="1034"/>
      <c r="G37" s="1550"/>
      <c r="H37" s="1490"/>
      <c r="I37" s="1164"/>
      <c r="J37" s="977"/>
      <c r="K37" s="1646"/>
      <c r="L37" s="1106"/>
      <c r="M37" s="1106"/>
      <c r="N37" s="1106"/>
      <c r="O37" s="1105"/>
      <c r="P37" s="1105"/>
      <c r="Q37" s="1105"/>
      <c r="R37" s="1190"/>
      <c r="S37" s="1097">
        <v>11</v>
      </c>
    </row>
    <row r="38" spans="1:19">
      <c r="A38" s="1097">
        <v>12</v>
      </c>
      <c r="B38" s="1034" t="s">
        <v>4595</v>
      </c>
      <c r="C38" s="1034" t="s">
        <v>4608</v>
      </c>
      <c r="D38" s="1488">
        <v>345</v>
      </c>
      <c r="E38" s="1492">
        <v>345</v>
      </c>
      <c r="F38" s="1034" t="s">
        <v>4617</v>
      </c>
      <c r="G38" s="1550">
        <v>39.020000000000003</v>
      </c>
      <c r="H38" s="1490"/>
      <c r="I38" s="1164"/>
      <c r="J38" s="977"/>
      <c r="K38" s="1646"/>
      <c r="L38" s="1106"/>
      <c r="M38" s="1106"/>
      <c r="N38" s="1106"/>
      <c r="O38" s="1105"/>
      <c r="P38" s="1105"/>
      <c r="Q38" s="1105"/>
      <c r="R38" s="1190"/>
      <c r="S38" s="1097">
        <v>12</v>
      </c>
    </row>
    <row r="39" spans="1:19">
      <c r="A39" s="1097">
        <v>13</v>
      </c>
      <c r="B39" s="1034" t="s">
        <v>4596</v>
      </c>
      <c r="C39" s="1034" t="s">
        <v>4609</v>
      </c>
      <c r="D39" s="1488">
        <v>345</v>
      </c>
      <c r="E39" s="1492">
        <v>345</v>
      </c>
      <c r="F39" s="1034" t="s">
        <v>4617</v>
      </c>
      <c r="G39" s="1550">
        <v>38.840000000000003</v>
      </c>
      <c r="H39" s="1490"/>
      <c r="I39" s="1164">
        <v>1</v>
      </c>
      <c r="J39" s="977"/>
      <c r="K39" s="1646" t="s">
        <v>4687</v>
      </c>
      <c r="L39" s="1106"/>
      <c r="M39" s="1106">
        <v>154118</v>
      </c>
      <c r="N39" s="1106">
        <v>154118</v>
      </c>
      <c r="O39" s="1105"/>
      <c r="P39" s="1105"/>
      <c r="Q39" s="1105"/>
      <c r="R39" s="1190"/>
      <c r="S39" s="1097">
        <v>13</v>
      </c>
    </row>
    <row r="40" spans="1:19">
      <c r="A40" s="1097">
        <v>14</v>
      </c>
      <c r="B40" s="1034"/>
      <c r="C40" s="1034"/>
      <c r="D40" s="1488"/>
      <c r="E40" s="1492"/>
      <c r="F40" s="1034"/>
      <c r="G40" s="1550"/>
      <c r="H40" s="1490"/>
      <c r="I40" s="1164"/>
      <c r="J40" s="977"/>
      <c r="K40" s="1646"/>
      <c r="L40" s="1106"/>
      <c r="M40" s="1106"/>
      <c r="N40" s="1106"/>
      <c r="O40" s="1105"/>
      <c r="P40" s="1105"/>
      <c r="Q40" s="1105"/>
      <c r="R40" s="1190"/>
      <c r="S40" s="1097">
        <v>14</v>
      </c>
    </row>
    <row r="41" spans="1:19">
      <c r="A41" s="1097">
        <v>15</v>
      </c>
      <c r="B41" s="1034"/>
      <c r="C41" s="1034"/>
      <c r="D41" s="1488"/>
      <c r="E41" s="1492"/>
      <c r="F41" s="1034"/>
      <c r="G41" s="1550"/>
      <c r="H41" s="1490"/>
      <c r="I41" s="1164"/>
      <c r="J41" s="977"/>
      <c r="K41" s="1646"/>
      <c r="L41" s="1106"/>
      <c r="M41" s="1106"/>
      <c r="N41" s="1106"/>
      <c r="O41" s="1105"/>
      <c r="P41" s="1105"/>
      <c r="Q41" s="1105"/>
      <c r="R41" s="1190"/>
      <c r="S41" s="1097">
        <v>15</v>
      </c>
    </row>
    <row r="42" spans="1:19">
      <c r="A42" s="1097">
        <v>16</v>
      </c>
      <c r="B42" s="1034" t="s">
        <v>4597</v>
      </c>
      <c r="C42" s="1034" t="s">
        <v>4610</v>
      </c>
      <c r="D42" s="1488">
        <v>345</v>
      </c>
      <c r="E42" s="1492">
        <v>345</v>
      </c>
      <c r="F42" s="1034" t="s">
        <v>4616</v>
      </c>
      <c r="G42" s="1550">
        <v>47.55</v>
      </c>
      <c r="H42" s="1490"/>
      <c r="I42" s="1164">
        <v>1</v>
      </c>
      <c r="J42" s="977"/>
      <c r="K42" s="1646" t="s">
        <v>4684</v>
      </c>
      <c r="L42" s="1106">
        <v>5625110</v>
      </c>
      <c r="M42" s="1106">
        <v>20595182</v>
      </c>
      <c r="N42" s="1106">
        <v>26220292</v>
      </c>
      <c r="O42" s="1105"/>
      <c r="P42" s="1105"/>
      <c r="Q42" s="1105"/>
      <c r="R42" s="1190"/>
      <c r="S42" s="1097">
        <v>16</v>
      </c>
    </row>
    <row r="43" spans="1:19">
      <c r="A43" s="1097">
        <v>17</v>
      </c>
      <c r="B43" s="1034"/>
      <c r="C43" s="1034"/>
      <c r="D43" s="1488"/>
      <c r="E43" s="1492"/>
      <c r="F43" s="1034" t="s">
        <v>4617</v>
      </c>
      <c r="G43" s="1550"/>
      <c r="H43" s="1490"/>
      <c r="I43" s="1164"/>
      <c r="J43" s="977"/>
      <c r="K43" s="1646" t="s">
        <v>4688</v>
      </c>
      <c r="L43" s="1106"/>
      <c r="M43" s="1106"/>
      <c r="N43" s="1106"/>
      <c r="O43" s="1105"/>
      <c r="P43" s="1105"/>
      <c r="Q43" s="1105"/>
      <c r="R43" s="1190"/>
      <c r="S43" s="1097">
        <v>17</v>
      </c>
    </row>
    <row r="44" spans="1:19">
      <c r="A44" s="1097">
        <v>18</v>
      </c>
      <c r="B44" s="1034"/>
      <c r="C44" s="1034"/>
      <c r="D44" s="1488"/>
      <c r="E44" s="1492"/>
      <c r="F44" s="1034"/>
      <c r="G44" s="1550"/>
      <c r="H44" s="1490"/>
      <c r="I44" s="1164"/>
      <c r="J44" s="977"/>
      <c r="K44" s="1646"/>
      <c r="L44" s="1106"/>
      <c r="M44" s="1106"/>
      <c r="N44" s="1106"/>
      <c r="O44" s="1105"/>
      <c r="P44" s="1105"/>
      <c r="Q44" s="1105"/>
      <c r="R44" s="1190"/>
      <c r="S44" s="1097">
        <v>18</v>
      </c>
    </row>
    <row r="45" spans="1:19">
      <c r="A45" s="1097">
        <v>19</v>
      </c>
      <c r="B45" s="1034" t="s">
        <v>4598</v>
      </c>
      <c r="C45" s="1034" t="s">
        <v>4611</v>
      </c>
      <c r="D45" s="1488">
        <v>345</v>
      </c>
      <c r="E45" s="1492">
        <v>345</v>
      </c>
      <c r="F45" s="1034" t="s">
        <v>4616</v>
      </c>
      <c r="G45" s="1550">
        <v>13.4</v>
      </c>
      <c r="H45" s="1490"/>
      <c r="I45" s="1164">
        <v>1</v>
      </c>
      <c r="J45" s="977"/>
      <c r="K45" s="1646" t="s">
        <v>4684</v>
      </c>
      <c r="L45" s="1106">
        <v>1743552</v>
      </c>
      <c r="M45" s="1106">
        <v>3798316</v>
      </c>
      <c r="N45" s="1106">
        <v>5541868</v>
      </c>
      <c r="O45" s="1105"/>
      <c r="P45" s="1105"/>
      <c r="Q45" s="1105"/>
      <c r="R45" s="1190"/>
      <c r="S45" s="1097">
        <v>19</v>
      </c>
    </row>
    <row r="46" spans="1:19">
      <c r="A46" s="1097">
        <v>20</v>
      </c>
      <c r="B46" s="1034"/>
      <c r="C46" s="1034"/>
      <c r="D46" s="1488"/>
      <c r="E46" s="1492"/>
      <c r="F46" s="1034" t="s">
        <v>4617</v>
      </c>
      <c r="G46" s="1550"/>
      <c r="H46" s="1490"/>
      <c r="I46" s="1164"/>
      <c r="J46" s="977"/>
      <c r="K46" s="1646"/>
      <c r="L46" s="1106"/>
      <c r="M46" s="1106"/>
      <c r="N46" s="1106"/>
      <c r="O46" s="1105"/>
      <c r="P46" s="1105"/>
      <c r="Q46" s="1105"/>
      <c r="R46" s="1190"/>
      <c r="S46" s="1097">
        <v>20</v>
      </c>
    </row>
    <row r="47" spans="1:19">
      <c r="A47" s="1097">
        <v>21</v>
      </c>
      <c r="B47" s="1034"/>
      <c r="C47" s="1034"/>
      <c r="D47" s="1488"/>
      <c r="E47" s="1492"/>
      <c r="F47" s="1034"/>
      <c r="G47" s="1550"/>
      <c r="H47" s="1490"/>
      <c r="I47" s="1164"/>
      <c r="J47" s="977"/>
      <c r="K47" s="1646"/>
      <c r="L47" s="1106"/>
      <c r="M47" s="1106"/>
      <c r="N47" s="1106"/>
      <c r="O47" s="1105"/>
      <c r="P47" s="1105"/>
      <c r="Q47" s="1105"/>
      <c r="R47" s="1190"/>
      <c r="S47" s="1097">
        <v>21</v>
      </c>
    </row>
    <row r="48" spans="1:19">
      <c r="A48" s="1097">
        <v>22</v>
      </c>
      <c r="B48" s="1034" t="s">
        <v>4599</v>
      </c>
      <c r="C48" s="1034" t="s">
        <v>4612</v>
      </c>
      <c r="D48" s="1488">
        <v>345</v>
      </c>
      <c r="E48" s="1492">
        <v>345</v>
      </c>
      <c r="F48" s="1034" t="s">
        <v>4616</v>
      </c>
      <c r="G48" s="1550">
        <v>13.4</v>
      </c>
      <c r="H48" s="1490"/>
      <c r="I48" s="1164">
        <v>1</v>
      </c>
      <c r="J48" s="977"/>
      <c r="K48" s="1646" t="s">
        <v>4684</v>
      </c>
      <c r="L48" s="1106"/>
      <c r="M48" s="1106">
        <v>4028181</v>
      </c>
      <c r="N48" s="1106">
        <v>4028181</v>
      </c>
      <c r="O48" s="1105"/>
      <c r="P48" s="1105"/>
      <c r="Q48" s="1105"/>
      <c r="R48" s="1190"/>
      <c r="S48" s="1097">
        <v>22</v>
      </c>
    </row>
    <row r="49" spans="1:19">
      <c r="A49" s="1097">
        <v>23</v>
      </c>
      <c r="B49" s="1034"/>
      <c r="C49" s="1034"/>
      <c r="D49" s="1488"/>
      <c r="E49" s="1492"/>
      <c r="F49" s="1034" t="s">
        <v>4617</v>
      </c>
      <c r="G49" s="1550"/>
      <c r="H49" s="1490"/>
      <c r="I49" s="1164"/>
      <c r="J49" s="977"/>
      <c r="K49" s="1646"/>
      <c r="L49" s="1106"/>
      <c r="M49" s="1106"/>
      <c r="N49" s="1106"/>
      <c r="O49" s="1105"/>
      <c r="P49" s="1105"/>
      <c r="Q49" s="1105"/>
      <c r="R49" s="1190"/>
      <c r="S49" s="1097">
        <v>23</v>
      </c>
    </row>
    <row r="50" spans="1:19">
      <c r="A50" s="1097">
        <v>24</v>
      </c>
      <c r="B50" s="1034"/>
      <c r="C50" s="1034"/>
      <c r="D50" s="1488"/>
      <c r="E50" s="1492"/>
      <c r="F50" s="1034"/>
      <c r="G50" s="1550"/>
      <c r="H50" s="1490"/>
      <c r="I50" s="1164"/>
      <c r="J50" s="977"/>
      <c r="K50" s="1646"/>
      <c r="L50" s="1106"/>
      <c r="M50" s="1106"/>
      <c r="N50" s="1106"/>
      <c r="O50" s="1105"/>
      <c r="P50" s="1105"/>
      <c r="Q50" s="1105"/>
      <c r="R50" s="1190"/>
      <c r="S50" s="1097">
        <v>24</v>
      </c>
    </row>
    <row r="51" spans="1:19">
      <c r="A51" s="1097">
        <v>25</v>
      </c>
      <c r="B51" s="1034" t="s">
        <v>4600</v>
      </c>
      <c r="C51" s="1034" t="s">
        <v>4613</v>
      </c>
      <c r="D51" s="1488">
        <v>345</v>
      </c>
      <c r="E51" s="1492">
        <v>345</v>
      </c>
      <c r="F51" s="1034" t="s">
        <v>4618</v>
      </c>
      <c r="G51" s="1550">
        <v>29.52</v>
      </c>
      <c r="H51" s="1490">
        <v>2.8</v>
      </c>
      <c r="I51" s="1164">
        <v>2</v>
      </c>
      <c r="J51" s="977"/>
      <c r="K51" s="1646" t="s">
        <v>4684</v>
      </c>
      <c r="L51" s="1106"/>
      <c r="M51" s="1106">
        <v>28088916</v>
      </c>
      <c r="N51" s="1106">
        <v>28088916</v>
      </c>
      <c r="O51" s="1105"/>
      <c r="P51" s="1105"/>
      <c r="Q51" s="1105"/>
      <c r="R51" s="1190"/>
      <c r="S51" s="1097">
        <v>25</v>
      </c>
    </row>
    <row r="52" spans="1:19">
      <c r="A52" s="1097">
        <v>26</v>
      </c>
      <c r="B52" s="1034"/>
      <c r="C52" s="1034"/>
      <c r="D52" s="1488"/>
      <c r="E52" s="1492"/>
      <c r="F52" s="1034" t="s">
        <v>4616</v>
      </c>
      <c r="G52" s="1550"/>
      <c r="H52" s="1490"/>
      <c r="I52" s="1164"/>
      <c r="J52" s="977"/>
      <c r="K52" s="1646"/>
      <c r="L52" s="1106"/>
      <c r="M52" s="1106"/>
      <c r="N52" s="1106"/>
      <c r="O52" s="1105"/>
      <c r="P52" s="1105"/>
      <c r="Q52" s="1105"/>
      <c r="R52" s="1190"/>
      <c r="S52" s="1097">
        <v>26</v>
      </c>
    </row>
    <row r="53" spans="1:19">
      <c r="A53" s="1097">
        <v>27</v>
      </c>
      <c r="B53" s="1034"/>
      <c r="C53" s="1034"/>
      <c r="D53" s="1488"/>
      <c r="E53" s="1492"/>
      <c r="F53" s="1034"/>
      <c r="G53" s="1550"/>
      <c r="H53" s="1490"/>
      <c r="I53" s="1164"/>
      <c r="J53" s="977"/>
      <c r="K53" s="1646"/>
      <c r="L53" s="1106"/>
      <c r="M53" s="1106"/>
      <c r="N53" s="1106"/>
      <c r="O53" s="1105"/>
      <c r="P53" s="1105"/>
      <c r="Q53" s="1105"/>
      <c r="R53" s="1190"/>
      <c r="S53" s="1097">
        <v>27</v>
      </c>
    </row>
    <row r="54" spans="1:19">
      <c r="A54" s="1097">
        <v>28</v>
      </c>
      <c r="B54" s="1034" t="s">
        <v>4601</v>
      </c>
      <c r="C54" s="1034" t="s">
        <v>4614</v>
      </c>
      <c r="D54" s="1488">
        <v>345</v>
      </c>
      <c r="E54" s="1492">
        <v>345</v>
      </c>
      <c r="F54" s="1034" t="s">
        <v>4616</v>
      </c>
      <c r="G54" s="1550">
        <v>18.5</v>
      </c>
      <c r="H54" s="1490"/>
      <c r="I54" s="1164">
        <v>1</v>
      </c>
      <c r="J54" s="977"/>
      <c r="K54" s="1646" t="s">
        <v>4686</v>
      </c>
      <c r="L54" s="1106"/>
      <c r="M54" s="1106">
        <v>887691</v>
      </c>
      <c r="N54" s="1106">
        <v>887691</v>
      </c>
      <c r="O54" s="1105"/>
      <c r="P54" s="1105"/>
      <c r="Q54" s="1105"/>
      <c r="R54" s="1190"/>
      <c r="S54" s="1097">
        <v>28</v>
      </c>
    </row>
    <row r="55" spans="1:19">
      <c r="A55" s="1097">
        <v>29</v>
      </c>
      <c r="B55" s="1034"/>
      <c r="C55" s="1034"/>
      <c r="D55" s="1488"/>
      <c r="E55" s="1492"/>
      <c r="F55" s="1034" t="s">
        <v>4617</v>
      </c>
      <c r="G55" s="1550"/>
      <c r="H55" s="1490"/>
      <c r="I55" s="1164"/>
      <c r="J55" s="977"/>
      <c r="K55" s="1646"/>
      <c r="L55" s="1106"/>
      <c r="M55" s="1106"/>
      <c r="N55" s="1106"/>
      <c r="O55" s="1105"/>
      <c r="P55" s="1105"/>
      <c r="Q55" s="1105"/>
      <c r="R55" s="1190"/>
      <c r="S55" s="1097">
        <v>29</v>
      </c>
    </row>
    <row r="56" spans="1:19">
      <c r="A56" s="1097">
        <v>30</v>
      </c>
      <c r="B56" s="1034"/>
      <c r="C56" s="1034"/>
      <c r="D56" s="1488"/>
      <c r="E56" s="1492"/>
      <c r="F56" s="1034"/>
      <c r="G56" s="1550"/>
      <c r="H56" s="1490"/>
      <c r="I56" s="1164"/>
      <c r="J56" s="977"/>
      <c r="K56" s="1646"/>
      <c r="L56" s="1106"/>
      <c r="M56" s="1106"/>
      <c r="N56" s="1106"/>
      <c r="O56" s="1105"/>
      <c r="P56" s="1105"/>
      <c r="Q56" s="1105"/>
      <c r="R56" s="1190"/>
      <c r="S56" s="1097">
        <v>30</v>
      </c>
    </row>
    <row r="57" spans="1:19">
      <c r="A57" s="1097">
        <v>31</v>
      </c>
      <c r="B57" s="1034" t="s">
        <v>4602</v>
      </c>
      <c r="C57" s="72" t="s">
        <v>5792</v>
      </c>
      <c r="D57" s="1488">
        <v>345</v>
      </c>
      <c r="E57" s="1492">
        <v>345</v>
      </c>
      <c r="F57" s="1034" t="s">
        <v>4616</v>
      </c>
      <c r="G57" s="1550">
        <v>8.49</v>
      </c>
      <c r="H57" s="1490"/>
      <c r="I57" s="1164">
        <v>1</v>
      </c>
      <c r="J57" s="977"/>
      <c r="K57" s="1646" t="s">
        <v>4684</v>
      </c>
      <c r="L57" s="1106">
        <v>541168</v>
      </c>
      <c r="M57" s="1106">
        <v>4659547</v>
      </c>
      <c r="N57" s="1106">
        <v>5200715</v>
      </c>
      <c r="O57" s="1105"/>
      <c r="P57" s="1105"/>
      <c r="Q57" s="1105"/>
      <c r="R57" s="1190"/>
      <c r="S57" s="1097">
        <v>31</v>
      </c>
    </row>
    <row r="58" spans="1:19">
      <c r="A58" s="1097">
        <v>32</v>
      </c>
      <c r="B58" s="1034"/>
      <c r="C58" s="1034"/>
      <c r="D58" s="1488"/>
      <c r="E58" s="1492"/>
      <c r="F58" s="1034" t="s">
        <v>4617</v>
      </c>
      <c r="G58" s="1550"/>
      <c r="H58" s="1490"/>
      <c r="I58" s="1164"/>
      <c r="J58" s="977"/>
      <c r="K58" s="1646"/>
      <c r="L58" s="1106"/>
      <c r="M58" s="1106"/>
      <c r="N58" s="1106"/>
      <c r="O58" s="1105"/>
      <c r="P58" s="1105"/>
      <c r="Q58" s="1105"/>
      <c r="R58" s="1190"/>
      <c r="S58" s="1097">
        <v>32</v>
      </c>
    </row>
    <row r="59" spans="1:19">
      <c r="A59" s="1097">
        <v>33</v>
      </c>
      <c r="B59" s="1034"/>
      <c r="C59" s="1034"/>
      <c r="D59" s="1488"/>
      <c r="E59" s="1492"/>
      <c r="F59" s="1034"/>
      <c r="G59" s="1550"/>
      <c r="H59" s="1490"/>
      <c r="I59" s="1164"/>
      <c r="J59" s="977"/>
      <c r="K59" s="1646"/>
      <c r="L59" s="1106"/>
      <c r="M59" s="1106"/>
      <c r="N59" s="1106"/>
      <c r="O59" s="1105"/>
      <c r="P59" s="1105"/>
      <c r="Q59" s="1105"/>
      <c r="R59" s="1190"/>
      <c r="S59" s="1097">
        <v>33</v>
      </c>
    </row>
    <row r="60" spans="1:19">
      <c r="A60" s="1097">
        <v>34</v>
      </c>
      <c r="B60" s="72" t="s">
        <v>5793</v>
      </c>
      <c r="C60" s="1034" t="s">
        <v>4615</v>
      </c>
      <c r="D60" s="1488">
        <v>345</v>
      </c>
      <c r="E60" s="1492">
        <v>345</v>
      </c>
      <c r="F60" s="1034" t="s">
        <v>4616</v>
      </c>
      <c r="G60" s="1550">
        <v>38.64</v>
      </c>
      <c r="H60" s="1490"/>
      <c r="I60" s="1164">
        <v>1</v>
      </c>
      <c r="J60" s="977"/>
      <c r="K60" s="1646" t="s">
        <v>4684</v>
      </c>
      <c r="L60" s="1106">
        <v>523794</v>
      </c>
      <c r="M60" s="1106">
        <v>27275543</v>
      </c>
      <c r="N60" s="1106">
        <v>27799337</v>
      </c>
      <c r="O60" s="1105"/>
      <c r="P60" s="1105"/>
      <c r="Q60" s="1105"/>
      <c r="R60" s="1190"/>
      <c r="S60" s="1097">
        <v>34</v>
      </c>
    </row>
    <row r="61" spans="1:19" ht="15.75" thickBot="1">
      <c r="A61" s="1099">
        <v>35</v>
      </c>
      <c r="B61" s="1058"/>
      <c r="C61" s="1058"/>
      <c r="D61" s="1171"/>
      <c r="E61" s="1485"/>
      <c r="F61" s="1058" t="s">
        <v>4617</v>
      </c>
      <c r="G61" s="1551"/>
      <c r="H61" s="1491"/>
      <c r="I61" s="1172"/>
      <c r="J61" s="977"/>
      <c r="K61" s="1646"/>
      <c r="L61" s="1106"/>
      <c r="M61" s="1106"/>
      <c r="N61" s="1106"/>
      <c r="O61" s="1105"/>
      <c r="P61" s="1105"/>
      <c r="Q61" s="1105"/>
      <c r="R61" s="1190"/>
      <c r="S61" s="1099">
        <v>35</v>
      </c>
    </row>
    <row r="62" spans="1:19" ht="15.75" thickBot="1">
      <c r="A62" s="1099">
        <v>36</v>
      </c>
      <c r="B62" s="1023"/>
      <c r="C62" s="1023"/>
      <c r="D62" s="1023"/>
      <c r="E62" s="1023"/>
      <c r="F62" s="1100" t="s">
        <v>2497</v>
      </c>
      <c r="G62" s="1557">
        <f>SUM($G$27:$G$61)+SUM($G$77:$G$128)+SUM($G$142:$G$193)+SUM($G$207:$G$258)</f>
        <v>10582.11</v>
      </c>
      <c r="H62" s="1493">
        <f>SUM($H$27:$H$61)+SUM($H$77:$H$128)+SUM($H$142:$H$193)+SUM($H$207:$H$258)</f>
        <v>361.39</v>
      </c>
      <c r="I62" s="1485">
        <f>SUM($I$27:$I$61)+SUM($I$77:$I$128)+SUM($I$142:$I$193)+SUM($I$207:$I$258)</f>
        <v>47</v>
      </c>
      <c r="J62" s="977"/>
      <c r="K62" s="1648"/>
      <c r="L62" s="1892">
        <f>SUM($L$27:$L$61)+SUM($L$77:$L$128)+SUM($L$142:$L$193)+SUM($L$207:$L$258)</f>
        <v>89279221</v>
      </c>
      <c r="M62" s="1893">
        <f>SUM($M$27:$M$61)+SUM($M$77:$M$128)+SUM($M$142:$M$193)+SUM($M$207:$M$258)</f>
        <v>1362030353</v>
      </c>
      <c r="N62" s="1893">
        <f>SUM($N$27:$N$61)+SUM($N$77:$N$128)+SUM($N$142:$N$193)+SUM($N$207:$N$258)</f>
        <v>1451309574</v>
      </c>
      <c r="O62" s="1893">
        <f>SUM($O$27:$O$61)+SUM($O$77:$O$128)+SUM($O$142:$O$193)+SUM($O$207:$O$258)</f>
        <v>4626151</v>
      </c>
      <c r="P62" s="1893">
        <f>SUM($P$27:$P$61)+SUM($P$77:$P$128)+SUM($P$142:$P$193)+SUM($P$207:$P$258)</f>
        <v>41711915</v>
      </c>
      <c r="Q62" s="1893">
        <f>SUM($Q$27:$Q$61)+SUM($Q$77:$Q$128)+SUM($Q$142:$Q$193)+SUM($Q$207:$Q$258)</f>
        <v>10991431</v>
      </c>
      <c r="R62" s="1893">
        <f>SUM($R$27:$R$61)+SUM($R$77:$R$128)+SUM($R$142:$R$193)+SUM($R$207:$R$258)</f>
        <v>57329497</v>
      </c>
      <c r="S62" s="1099">
        <v>36</v>
      </c>
    </row>
    <row r="63" spans="1:19">
      <c r="A63" s="1182"/>
      <c r="B63" s="1182"/>
      <c r="C63" s="1182"/>
      <c r="D63" s="1182"/>
      <c r="E63" s="1182"/>
      <c r="F63" s="1184"/>
      <c r="G63" s="1191"/>
      <c r="H63" s="1191"/>
      <c r="I63" s="1191"/>
      <c r="J63" s="977"/>
      <c r="K63" s="1649"/>
      <c r="L63" s="1192"/>
      <c r="M63" s="1192"/>
      <c r="N63" s="1192"/>
      <c r="O63" s="1192"/>
      <c r="P63" s="1192"/>
      <c r="Q63" s="1192"/>
      <c r="R63" s="1192"/>
      <c r="S63" s="1182"/>
    </row>
    <row r="64" spans="1:19" ht="15.75">
      <c r="A64" s="113" t="s">
        <v>4091</v>
      </c>
      <c r="B64" s="977"/>
      <c r="C64" s="977"/>
      <c r="D64" s="977"/>
      <c r="E64" s="977"/>
      <c r="F64" s="977"/>
      <c r="G64" s="977"/>
      <c r="H64" s="977"/>
      <c r="I64" s="977"/>
      <c r="J64" s="977"/>
      <c r="K64" s="1650" t="s">
        <v>4091</v>
      </c>
      <c r="L64" s="977"/>
      <c r="M64" s="977"/>
      <c r="N64" s="1183" t="s">
        <v>2854</v>
      </c>
      <c r="O64" s="978"/>
    </row>
    <row r="65" spans="1:19">
      <c r="A65" s="978" t="s">
        <v>2853</v>
      </c>
      <c r="B65" s="978"/>
      <c r="C65" s="978"/>
      <c r="D65" s="978"/>
      <c r="E65" s="978"/>
      <c r="F65" s="978"/>
      <c r="G65" s="978"/>
      <c r="H65" s="978"/>
      <c r="I65" s="978"/>
      <c r="J65" s="977"/>
      <c r="L65" s="978"/>
      <c r="M65" s="978"/>
      <c r="N65" s="978"/>
      <c r="O65" s="978"/>
      <c r="P65" s="978"/>
      <c r="Q65" s="978"/>
      <c r="R65" s="978"/>
      <c r="S65" s="978"/>
    </row>
    <row r="67" spans="1:19" ht="15.75">
      <c r="A67" s="70" t="s">
        <v>1512</v>
      </c>
      <c r="B67" s="978"/>
      <c r="C67" s="978"/>
      <c r="D67" s="978"/>
      <c r="E67" s="978"/>
      <c r="F67" s="978"/>
      <c r="G67" s="978"/>
      <c r="H67" s="978"/>
      <c r="I67" s="978"/>
    </row>
    <row r="69" spans="1:19" ht="16.5" thickBot="1">
      <c r="A69" s="1040" t="str">
        <f>'Data Sheet'!$C$25</f>
        <v xml:space="preserve"> Niagara Mohawk Power Corporation </v>
      </c>
      <c r="B69" s="1023"/>
      <c r="C69" s="1023"/>
      <c r="D69" s="1023"/>
      <c r="E69" s="1023"/>
      <c r="F69" s="1023"/>
      <c r="G69" s="1029" t="str">
        <f>'Data Sheet'!$C$40</f>
        <v>June 1, 2015</v>
      </c>
      <c r="H69" s="1018" t="str">
        <f>'Data Sheet'!$C$38</f>
        <v>December 31, 2014</v>
      </c>
      <c r="I69" s="1090"/>
      <c r="J69" s="977"/>
      <c r="K69" s="1651" t="str">
        <f>'Data Sheet'!$C$25</f>
        <v xml:space="preserve"> Niagara Mohawk Power Corporation </v>
      </c>
      <c r="L69" s="1023"/>
      <c r="M69" s="1023"/>
      <c r="N69" s="1023"/>
      <c r="O69" s="1023"/>
      <c r="P69" s="1023"/>
      <c r="Q69" s="1029" t="str">
        <f>'Data Sheet'!$C$40</f>
        <v>June 1, 2015</v>
      </c>
      <c r="R69" s="1018" t="str">
        <f>'Data Sheet'!$C$38</f>
        <v>December 31, 2014</v>
      </c>
      <c r="S69" s="1090"/>
    </row>
    <row r="70" spans="1:19" ht="16.5" thickBot="1">
      <c r="A70" s="687" t="s">
        <v>3192</v>
      </c>
      <c r="B70" s="669"/>
      <c r="C70" s="669"/>
      <c r="D70" s="1090"/>
      <c r="E70" s="1090"/>
      <c r="F70" s="1090"/>
      <c r="G70" s="1092"/>
      <c r="H70" s="1092"/>
      <c r="I70" s="1101"/>
      <c r="J70" s="977"/>
      <c r="K70" s="1652" t="s">
        <v>3192</v>
      </c>
      <c r="L70" s="669"/>
      <c r="M70" s="669"/>
      <c r="N70" s="1090"/>
      <c r="O70" s="1090"/>
      <c r="P70" s="1090"/>
      <c r="Q70" s="1092"/>
      <c r="R70" s="1092"/>
      <c r="S70" s="1101"/>
    </row>
    <row r="71" spans="1:19">
      <c r="A71" s="1085"/>
      <c r="B71" s="977"/>
      <c r="C71" s="1034"/>
      <c r="D71" s="978" t="s">
        <v>2803</v>
      </c>
      <c r="E71" s="1032"/>
      <c r="F71" s="1034"/>
      <c r="G71" s="978" t="s">
        <v>2804</v>
      </c>
      <c r="H71" s="978"/>
      <c r="I71" s="1134"/>
      <c r="J71" s="977"/>
      <c r="K71" s="1645"/>
      <c r="L71" s="1095" t="s">
        <v>2805</v>
      </c>
      <c r="M71" s="1095"/>
      <c r="N71" s="1070"/>
      <c r="O71" s="1115"/>
      <c r="P71" s="1115"/>
      <c r="Q71" s="1115"/>
      <c r="R71" s="1115"/>
      <c r="S71" s="1134"/>
    </row>
    <row r="72" spans="1:19">
      <c r="A72" s="1097"/>
      <c r="B72" s="978" t="s">
        <v>2806</v>
      </c>
      <c r="C72" s="1032"/>
      <c r="D72" s="682" t="s">
        <v>2807</v>
      </c>
      <c r="E72" s="1032"/>
      <c r="F72" s="987" t="s">
        <v>2808</v>
      </c>
      <c r="G72" s="682" t="s">
        <v>2809</v>
      </c>
      <c r="H72" s="978"/>
      <c r="I72" s="1097" t="s">
        <v>1902</v>
      </c>
      <c r="J72" s="977"/>
      <c r="K72" s="1646" t="s">
        <v>2810</v>
      </c>
      <c r="L72" s="682" t="s">
        <v>2811</v>
      </c>
      <c r="M72" s="978"/>
      <c r="N72" s="683"/>
      <c r="O72" s="978" t="s">
        <v>2812</v>
      </c>
      <c r="P72" s="978"/>
      <c r="Q72" s="682"/>
      <c r="R72" s="978"/>
      <c r="S72" s="1097"/>
    </row>
    <row r="73" spans="1:19" ht="15.75" thickBot="1">
      <c r="A73" s="1097" t="s">
        <v>1843</v>
      </c>
      <c r="B73" s="1023"/>
      <c r="C73" s="1058"/>
      <c r="D73" s="684" t="s">
        <v>2813</v>
      </c>
      <c r="E73" s="1101"/>
      <c r="F73" s="987" t="s">
        <v>2814</v>
      </c>
      <c r="G73" s="684" t="s">
        <v>2836</v>
      </c>
      <c r="H73" s="1090"/>
      <c r="I73" s="1097" t="s">
        <v>578</v>
      </c>
      <c r="J73" s="977"/>
      <c r="K73" s="1646" t="s">
        <v>2837</v>
      </c>
      <c r="L73" s="684" t="s">
        <v>2838</v>
      </c>
      <c r="M73" s="1090"/>
      <c r="N73" s="685"/>
      <c r="O73" s="1067"/>
      <c r="P73" s="1067"/>
      <c r="Q73" s="686"/>
      <c r="R73" s="1100"/>
      <c r="S73" s="1097" t="s">
        <v>1843</v>
      </c>
    </row>
    <row r="74" spans="1:19">
      <c r="A74" s="1097" t="s">
        <v>1846</v>
      </c>
      <c r="B74" s="987" t="s">
        <v>2839</v>
      </c>
      <c r="C74" s="987" t="s">
        <v>2840</v>
      </c>
      <c r="D74" s="987" t="s">
        <v>2841</v>
      </c>
      <c r="E74" s="987" t="s">
        <v>2842</v>
      </c>
      <c r="F74" s="987" t="s">
        <v>2843</v>
      </c>
      <c r="G74" s="1032" t="s">
        <v>2844</v>
      </c>
      <c r="H74" s="1032" t="s">
        <v>2844</v>
      </c>
      <c r="I74" s="1097" t="s">
        <v>2845</v>
      </c>
      <c r="J74" s="977"/>
      <c r="K74" s="1646" t="s">
        <v>2846</v>
      </c>
      <c r="L74" s="987" t="s">
        <v>2847</v>
      </c>
      <c r="M74" s="987" t="s">
        <v>2848</v>
      </c>
      <c r="N74" s="987" t="s">
        <v>2849</v>
      </c>
      <c r="O74" s="987" t="s">
        <v>3864</v>
      </c>
      <c r="P74" s="987" t="s">
        <v>3856</v>
      </c>
      <c r="Q74" s="987" t="s">
        <v>655</v>
      </c>
      <c r="R74" s="1018" t="s">
        <v>2497</v>
      </c>
      <c r="S74" s="1097" t="s">
        <v>1846</v>
      </c>
    </row>
    <row r="75" spans="1:19">
      <c r="A75" s="1097"/>
      <c r="B75" s="1034"/>
      <c r="C75" s="987"/>
      <c r="D75" s="1034"/>
      <c r="E75" s="987"/>
      <c r="F75" s="987"/>
      <c r="G75" s="1032" t="s">
        <v>2850</v>
      </c>
      <c r="H75" s="1032" t="s">
        <v>2851</v>
      </c>
      <c r="I75" s="1089"/>
      <c r="J75" s="977"/>
      <c r="K75" s="1646"/>
      <c r="L75" s="1034"/>
      <c r="M75" s="987" t="s">
        <v>2852</v>
      </c>
      <c r="N75" s="1034"/>
      <c r="O75" s="987" t="s">
        <v>2213</v>
      </c>
      <c r="P75" s="987" t="s">
        <v>2213</v>
      </c>
      <c r="Q75" s="1034"/>
      <c r="R75" s="987" t="s">
        <v>2213</v>
      </c>
      <c r="S75" s="1097"/>
    </row>
    <row r="76" spans="1:19" ht="15.75" thickBot="1">
      <c r="A76" s="1099"/>
      <c r="B76" s="1100" t="s">
        <v>3230</v>
      </c>
      <c r="C76" s="1100" t="s">
        <v>3231</v>
      </c>
      <c r="D76" s="1100" t="s">
        <v>3232</v>
      </c>
      <c r="E76" s="1100" t="s">
        <v>3233</v>
      </c>
      <c r="F76" s="1100" t="s">
        <v>2512</v>
      </c>
      <c r="G76" s="1101" t="s">
        <v>2513</v>
      </c>
      <c r="H76" s="1101" t="s">
        <v>2514</v>
      </c>
      <c r="I76" s="1101" t="s">
        <v>2515</v>
      </c>
      <c r="J76" s="977"/>
      <c r="K76" s="1647" t="s">
        <v>2516</v>
      </c>
      <c r="L76" s="1100" t="s">
        <v>2517</v>
      </c>
      <c r="M76" s="1100" t="s">
        <v>2518</v>
      </c>
      <c r="N76" s="1100" t="s">
        <v>2519</v>
      </c>
      <c r="O76" s="1100" t="s">
        <v>214</v>
      </c>
      <c r="P76" s="1100" t="s">
        <v>215</v>
      </c>
      <c r="Q76" s="1100" t="s">
        <v>216</v>
      </c>
      <c r="R76" s="1090" t="s">
        <v>217</v>
      </c>
      <c r="S76" s="1099"/>
    </row>
    <row r="77" spans="1:19">
      <c r="A77" s="1097">
        <v>1</v>
      </c>
      <c r="B77" s="1034"/>
      <c r="C77" s="1034"/>
      <c r="D77" s="1488"/>
      <c r="E77" s="1492"/>
      <c r="F77" s="1032"/>
      <c r="G77" s="1492"/>
      <c r="H77" s="1553"/>
      <c r="I77" s="1164"/>
      <c r="J77" s="977"/>
      <c r="K77" s="1646"/>
      <c r="L77" s="1106"/>
      <c r="M77" s="1106"/>
      <c r="N77" s="1106"/>
      <c r="O77" s="1484"/>
      <c r="P77" s="1484"/>
      <c r="Q77" s="1484"/>
      <c r="R77" s="1486"/>
      <c r="S77" s="1097">
        <v>1</v>
      </c>
    </row>
    <row r="78" spans="1:19">
      <c r="A78" s="1097">
        <v>2</v>
      </c>
      <c r="B78" s="1034" t="s">
        <v>4619</v>
      </c>
      <c r="C78" s="1034" t="s">
        <v>4628</v>
      </c>
      <c r="D78" s="1488">
        <v>345</v>
      </c>
      <c r="E78" s="1492">
        <v>345</v>
      </c>
      <c r="F78" s="987" t="s">
        <v>4616</v>
      </c>
      <c r="G78" s="1492">
        <v>65.3</v>
      </c>
      <c r="H78" s="1554"/>
      <c r="I78" s="1164">
        <v>1</v>
      </c>
      <c r="J78" s="977"/>
      <c r="K78" s="1646" t="s">
        <v>4689</v>
      </c>
      <c r="L78" s="1106">
        <v>2640639</v>
      </c>
      <c r="M78" s="1106">
        <v>84286</v>
      </c>
      <c r="N78" s="1106">
        <v>2724925</v>
      </c>
      <c r="O78" s="1484"/>
      <c r="P78" s="1484"/>
      <c r="Q78" s="1484"/>
      <c r="R78" s="1486"/>
      <c r="S78" s="1097">
        <v>2</v>
      </c>
    </row>
    <row r="79" spans="1:19">
      <c r="A79" s="1097">
        <v>3</v>
      </c>
      <c r="B79" s="1034"/>
      <c r="C79" s="1034"/>
      <c r="D79" s="1488"/>
      <c r="E79" s="1492"/>
      <c r="F79" s="987" t="s">
        <v>4617</v>
      </c>
      <c r="G79" s="1492"/>
      <c r="H79" s="1554"/>
      <c r="I79" s="1164"/>
      <c r="J79" s="977"/>
      <c r="K79" s="1646" t="s">
        <v>4684</v>
      </c>
      <c r="L79" s="1106"/>
      <c r="M79" s="1106"/>
      <c r="N79" s="1106"/>
      <c r="O79" s="1484"/>
      <c r="P79" s="1484"/>
      <c r="Q79" s="1484"/>
      <c r="R79" s="1486"/>
      <c r="S79" s="1097">
        <v>3</v>
      </c>
    </row>
    <row r="80" spans="1:19">
      <c r="A80" s="1097">
        <v>4</v>
      </c>
      <c r="B80" s="1034"/>
      <c r="C80" s="1034"/>
      <c r="D80" s="1488"/>
      <c r="E80" s="1492"/>
      <c r="F80" s="987"/>
      <c r="G80" s="1492"/>
      <c r="H80" s="1554"/>
      <c r="I80" s="1164"/>
      <c r="J80" s="977"/>
      <c r="K80" s="1646"/>
      <c r="L80" s="1106"/>
      <c r="M80" s="1106"/>
      <c r="N80" s="1106"/>
      <c r="O80" s="1484"/>
      <c r="P80" s="1484"/>
      <c r="Q80" s="1484"/>
      <c r="R80" s="1486"/>
      <c r="S80" s="1097">
        <v>4</v>
      </c>
    </row>
    <row r="81" spans="1:19">
      <c r="A81" s="1097">
        <v>5</v>
      </c>
      <c r="B81" s="1034" t="s">
        <v>4620</v>
      </c>
      <c r="C81" s="1034" t="s">
        <v>4629</v>
      </c>
      <c r="D81" s="1488">
        <v>345</v>
      </c>
      <c r="E81" s="1492">
        <v>345</v>
      </c>
      <c r="F81" s="987" t="s">
        <v>4643</v>
      </c>
      <c r="G81" s="1492">
        <v>8.9</v>
      </c>
      <c r="H81" s="1554"/>
      <c r="I81" s="1164"/>
      <c r="J81" s="977"/>
      <c r="K81" s="1646"/>
      <c r="L81" s="1106"/>
      <c r="M81" s="1106"/>
      <c r="N81" s="1106"/>
      <c r="O81" s="1484"/>
      <c r="P81" s="1484"/>
      <c r="Q81" s="1484"/>
      <c r="R81" s="1486"/>
      <c r="S81" s="1097">
        <v>5</v>
      </c>
    </row>
    <row r="82" spans="1:19">
      <c r="A82" s="1097">
        <v>6</v>
      </c>
      <c r="B82" s="1034" t="s">
        <v>4620</v>
      </c>
      <c r="C82" s="1034" t="s">
        <v>4630</v>
      </c>
      <c r="D82" s="1488">
        <v>345</v>
      </c>
      <c r="E82" s="1492">
        <v>345</v>
      </c>
      <c r="F82" s="1034" t="s">
        <v>4644</v>
      </c>
      <c r="G82" s="1492">
        <v>8.81</v>
      </c>
      <c r="H82" s="1555">
        <v>8.8000000000000007</v>
      </c>
      <c r="I82" s="1164">
        <v>2</v>
      </c>
      <c r="J82" s="977"/>
      <c r="K82" s="1646" t="s">
        <v>4684</v>
      </c>
      <c r="L82" s="1106">
        <v>208643</v>
      </c>
      <c r="M82" s="1106">
        <v>3891586</v>
      </c>
      <c r="N82" s="1106">
        <v>4100229</v>
      </c>
      <c r="O82" s="1484"/>
      <c r="P82" s="1484"/>
      <c r="Q82" s="1484"/>
      <c r="R82" s="1486"/>
      <c r="S82" s="1097">
        <v>6</v>
      </c>
    </row>
    <row r="83" spans="1:19">
      <c r="A83" s="1097">
        <v>7</v>
      </c>
      <c r="B83" s="1034"/>
      <c r="C83" s="1034"/>
      <c r="D83" s="1488"/>
      <c r="E83" s="1492"/>
      <c r="F83" s="1034"/>
      <c r="G83" s="1492"/>
      <c r="H83" s="1555"/>
      <c r="I83" s="1164"/>
      <c r="J83" s="977"/>
      <c r="K83" s="1646" t="s">
        <v>4686</v>
      </c>
      <c r="L83" s="1106"/>
      <c r="M83" s="1106"/>
      <c r="N83" s="1106"/>
      <c r="O83" s="1484"/>
      <c r="P83" s="1484"/>
      <c r="Q83" s="1484"/>
      <c r="R83" s="1486"/>
      <c r="S83" s="1097">
        <v>7</v>
      </c>
    </row>
    <row r="84" spans="1:19">
      <c r="A84" s="1097">
        <v>8</v>
      </c>
      <c r="B84" s="1034"/>
      <c r="C84" s="1034"/>
      <c r="D84" s="1488"/>
      <c r="E84" s="1492"/>
      <c r="F84" s="1034"/>
      <c r="G84" s="1492"/>
      <c r="H84" s="1555"/>
      <c r="I84" s="1164"/>
      <c r="J84" s="977"/>
      <c r="K84" s="1646"/>
      <c r="L84" s="1106"/>
      <c r="M84" s="1106"/>
      <c r="N84" s="1106"/>
      <c r="O84" s="1484"/>
      <c r="P84" s="1484"/>
      <c r="Q84" s="1484"/>
      <c r="R84" s="1486"/>
      <c r="S84" s="1097">
        <v>8</v>
      </c>
    </row>
    <row r="85" spans="1:19">
      <c r="A85" s="1097">
        <v>9</v>
      </c>
      <c r="B85" s="1034" t="s">
        <v>4593</v>
      </c>
      <c r="C85" s="1034" t="s">
        <v>4631</v>
      </c>
      <c r="D85" s="1488">
        <v>345</v>
      </c>
      <c r="E85" s="1492">
        <v>345</v>
      </c>
      <c r="F85" s="1034" t="s">
        <v>4644</v>
      </c>
      <c r="G85" s="1492">
        <v>0.4</v>
      </c>
      <c r="H85" s="1555"/>
      <c r="I85" s="1164">
        <v>1</v>
      </c>
      <c r="J85" s="977"/>
      <c r="K85" s="1646" t="s">
        <v>4684</v>
      </c>
      <c r="L85" s="1106"/>
      <c r="M85" s="1106">
        <v>442025</v>
      </c>
      <c r="N85" s="1106">
        <v>442025</v>
      </c>
      <c r="O85" s="1484"/>
      <c r="P85" s="1484"/>
      <c r="Q85" s="1484"/>
      <c r="R85" s="1486"/>
      <c r="S85" s="1097">
        <v>9</v>
      </c>
    </row>
    <row r="86" spans="1:19">
      <c r="A86" s="1097">
        <v>10</v>
      </c>
      <c r="B86" s="1034"/>
      <c r="C86" s="1034"/>
      <c r="D86" s="1488"/>
      <c r="E86" s="1492"/>
      <c r="F86" s="1034" t="s">
        <v>4617</v>
      </c>
      <c r="G86" s="1492"/>
      <c r="H86" s="1555"/>
      <c r="I86" s="1164"/>
      <c r="J86" s="977"/>
      <c r="K86" s="1646" t="s">
        <v>4686</v>
      </c>
      <c r="L86" s="1106"/>
      <c r="M86" s="1106"/>
      <c r="N86" s="1106"/>
      <c r="O86" s="1484"/>
      <c r="P86" s="1484"/>
      <c r="Q86" s="1484"/>
      <c r="R86" s="1486"/>
      <c r="S86" s="1097">
        <v>10</v>
      </c>
    </row>
    <row r="87" spans="1:19">
      <c r="A87" s="1097">
        <v>11</v>
      </c>
      <c r="B87" s="1034"/>
      <c r="C87" s="1034"/>
      <c r="D87" s="1488"/>
      <c r="E87" s="1492"/>
      <c r="F87" s="1034"/>
      <c r="G87" s="1492"/>
      <c r="H87" s="1555"/>
      <c r="I87" s="1164"/>
      <c r="J87" s="977"/>
      <c r="K87" s="1646"/>
      <c r="L87" s="1106"/>
      <c r="M87" s="1106"/>
      <c r="N87" s="1106"/>
      <c r="O87" s="1484"/>
      <c r="P87" s="1484"/>
      <c r="Q87" s="1484"/>
      <c r="R87" s="1486"/>
      <c r="S87" s="1097">
        <v>11</v>
      </c>
    </row>
    <row r="88" spans="1:19">
      <c r="A88" s="1097">
        <v>12</v>
      </c>
      <c r="B88" s="1034" t="s">
        <v>4621</v>
      </c>
      <c r="C88" s="1034" t="s">
        <v>4632</v>
      </c>
      <c r="D88" s="1488">
        <v>345</v>
      </c>
      <c r="E88" s="1492">
        <v>345</v>
      </c>
      <c r="F88" s="1034" t="s">
        <v>4645</v>
      </c>
      <c r="G88" s="1492">
        <v>30.81</v>
      </c>
      <c r="H88" s="1555"/>
      <c r="I88" s="1164">
        <v>1</v>
      </c>
      <c r="J88" s="977"/>
      <c r="K88" s="1646" t="s">
        <v>4684</v>
      </c>
      <c r="L88" s="1106">
        <v>2587038</v>
      </c>
      <c r="M88" s="1106">
        <v>16609222</v>
      </c>
      <c r="N88" s="1106">
        <v>19196260</v>
      </c>
      <c r="O88" s="1484"/>
      <c r="P88" s="1484"/>
      <c r="Q88" s="1484"/>
      <c r="R88" s="1486"/>
      <c r="S88" s="1097">
        <v>12</v>
      </c>
    </row>
    <row r="89" spans="1:19">
      <c r="A89" s="1097">
        <v>13</v>
      </c>
      <c r="B89" s="1034"/>
      <c r="C89" s="1034"/>
      <c r="D89" s="1488"/>
      <c r="E89" s="1492"/>
      <c r="F89" s="1034"/>
      <c r="G89" s="1492"/>
      <c r="H89" s="1555"/>
      <c r="I89" s="1164"/>
      <c r="J89" s="977"/>
      <c r="K89" s="1646" t="s">
        <v>4690</v>
      </c>
      <c r="L89" s="1106"/>
      <c r="M89" s="1106"/>
      <c r="N89" s="1106"/>
      <c r="O89" s="1484"/>
      <c r="P89" s="1484"/>
      <c r="Q89" s="1484"/>
      <c r="R89" s="1486"/>
      <c r="S89" s="1097">
        <v>13</v>
      </c>
    </row>
    <row r="90" spans="1:19">
      <c r="A90" s="1097">
        <v>14</v>
      </c>
      <c r="B90" s="1034"/>
      <c r="C90" s="1034"/>
      <c r="D90" s="1488"/>
      <c r="E90" s="1492"/>
      <c r="F90" s="1034"/>
      <c r="G90" s="1492"/>
      <c r="H90" s="1555"/>
      <c r="I90" s="1164"/>
      <c r="J90" s="977"/>
      <c r="K90" s="1646"/>
      <c r="L90" s="1106"/>
      <c r="M90" s="1106"/>
      <c r="N90" s="1106"/>
      <c r="O90" s="1484"/>
      <c r="P90" s="1484"/>
      <c r="Q90" s="1484"/>
      <c r="R90" s="1486"/>
      <c r="S90" s="1097">
        <v>14</v>
      </c>
    </row>
    <row r="91" spans="1:19">
      <c r="A91" s="1097">
        <v>15</v>
      </c>
      <c r="B91" s="1034" t="s">
        <v>4622</v>
      </c>
      <c r="C91" s="1034" t="s">
        <v>4633</v>
      </c>
      <c r="D91" s="1488">
        <v>345</v>
      </c>
      <c r="E91" s="1492">
        <v>345</v>
      </c>
      <c r="F91" s="1034" t="s">
        <v>4644</v>
      </c>
      <c r="G91" s="1492">
        <v>11.12</v>
      </c>
      <c r="H91" s="1555"/>
      <c r="I91" s="1164">
        <v>1</v>
      </c>
      <c r="J91" s="977"/>
      <c r="K91" s="1646" t="s">
        <v>4684</v>
      </c>
      <c r="L91" s="1106">
        <v>608370</v>
      </c>
      <c r="M91" s="1106">
        <v>4648858</v>
      </c>
      <c r="N91" s="1106">
        <v>5257228</v>
      </c>
      <c r="O91" s="1484"/>
      <c r="P91" s="1484"/>
      <c r="Q91" s="1484"/>
      <c r="R91" s="1486"/>
      <c r="S91" s="1097">
        <v>15</v>
      </c>
    </row>
    <row r="92" spans="1:19">
      <c r="A92" s="1097">
        <v>16</v>
      </c>
      <c r="B92" s="1034"/>
      <c r="C92" s="1034"/>
      <c r="D92" s="1488"/>
      <c r="E92" s="1492"/>
      <c r="F92" s="1034" t="s">
        <v>4616</v>
      </c>
      <c r="G92" s="1492"/>
      <c r="H92" s="1555"/>
      <c r="I92" s="1164"/>
      <c r="J92" s="977"/>
      <c r="K92" s="1646"/>
      <c r="L92" s="1106"/>
      <c r="M92" s="1106"/>
      <c r="N92" s="1106"/>
      <c r="O92" s="1484"/>
      <c r="P92" s="1484"/>
      <c r="Q92" s="1484"/>
      <c r="R92" s="1486"/>
      <c r="S92" s="1097">
        <v>16</v>
      </c>
    </row>
    <row r="93" spans="1:19">
      <c r="A93" s="1097">
        <v>17</v>
      </c>
      <c r="B93" s="1034"/>
      <c r="C93" s="1034"/>
      <c r="D93" s="1488"/>
      <c r="E93" s="1492"/>
      <c r="F93" s="1034" t="s">
        <v>4617</v>
      </c>
      <c r="G93" s="1492"/>
      <c r="H93" s="1555"/>
      <c r="I93" s="1164"/>
      <c r="J93" s="977"/>
      <c r="K93" s="1646"/>
      <c r="L93" s="1106"/>
      <c r="M93" s="1106"/>
      <c r="N93" s="1106"/>
      <c r="O93" s="1484"/>
      <c r="P93" s="1484"/>
      <c r="Q93" s="1484"/>
      <c r="R93" s="1486"/>
      <c r="S93" s="1097">
        <v>17</v>
      </c>
    </row>
    <row r="94" spans="1:19">
      <c r="A94" s="1097">
        <v>18</v>
      </c>
      <c r="B94" s="1034"/>
      <c r="C94" s="1034"/>
      <c r="D94" s="1488"/>
      <c r="E94" s="1492"/>
      <c r="F94" s="1034"/>
      <c r="G94" s="1492"/>
      <c r="H94" s="1555"/>
      <c r="I94" s="1164"/>
      <c r="J94" s="977"/>
      <c r="K94" s="1646"/>
      <c r="L94" s="1106"/>
      <c r="M94" s="1106"/>
      <c r="N94" s="1106"/>
      <c r="O94" s="1484"/>
      <c r="P94" s="1484"/>
      <c r="Q94" s="1484"/>
      <c r="R94" s="1486"/>
      <c r="S94" s="1097">
        <v>18</v>
      </c>
    </row>
    <row r="95" spans="1:19">
      <c r="A95" s="1097">
        <v>19</v>
      </c>
      <c r="B95" s="1034" t="s">
        <v>4596</v>
      </c>
      <c r="C95" s="1034" t="s">
        <v>4634</v>
      </c>
      <c r="D95" s="1488">
        <v>345</v>
      </c>
      <c r="E95" s="1492">
        <v>345</v>
      </c>
      <c r="F95" s="1034" t="s">
        <v>4617</v>
      </c>
      <c r="G95" s="1492">
        <v>0.06</v>
      </c>
      <c r="H95" s="1555"/>
      <c r="I95" s="1164">
        <v>1</v>
      </c>
      <c r="J95" s="977"/>
      <c r="K95" s="1646" t="s">
        <v>4691</v>
      </c>
      <c r="L95" s="1106"/>
      <c r="M95" s="1106">
        <v>59438</v>
      </c>
      <c r="N95" s="1106">
        <v>59438</v>
      </c>
      <c r="O95" s="1484"/>
      <c r="P95" s="1484"/>
      <c r="Q95" s="1484"/>
      <c r="R95" s="1486"/>
      <c r="S95" s="1097">
        <v>19</v>
      </c>
    </row>
    <row r="96" spans="1:19">
      <c r="A96" s="1097">
        <v>20</v>
      </c>
      <c r="B96" s="1034"/>
      <c r="C96" s="1034"/>
      <c r="D96" s="1488"/>
      <c r="E96" s="1492"/>
      <c r="F96" s="1034"/>
      <c r="G96" s="1492"/>
      <c r="H96" s="1555"/>
      <c r="I96" s="1164"/>
      <c r="J96" s="977"/>
      <c r="K96" s="1646"/>
      <c r="L96" s="1106"/>
      <c r="M96" s="1106"/>
      <c r="N96" s="1106"/>
      <c r="O96" s="1484"/>
      <c r="P96" s="1484"/>
      <c r="Q96" s="1484"/>
      <c r="R96" s="1486"/>
      <c r="S96" s="1097">
        <v>20</v>
      </c>
    </row>
    <row r="97" spans="1:19">
      <c r="A97" s="1097">
        <v>21</v>
      </c>
      <c r="B97" s="1034" t="s">
        <v>4621</v>
      </c>
      <c r="C97" s="1034" t="s">
        <v>4635</v>
      </c>
      <c r="D97" s="1488">
        <v>345</v>
      </c>
      <c r="E97" s="1492">
        <v>345</v>
      </c>
      <c r="F97" s="1034" t="s">
        <v>4617</v>
      </c>
      <c r="G97" s="1492">
        <v>51.6</v>
      </c>
      <c r="H97" s="1555"/>
      <c r="I97" s="1164">
        <v>2</v>
      </c>
      <c r="J97" s="977"/>
      <c r="K97" s="1646" t="s">
        <v>4685</v>
      </c>
      <c r="L97" s="1106">
        <v>2018970</v>
      </c>
      <c r="M97" s="1106">
        <v>12714760</v>
      </c>
      <c r="N97" s="1106">
        <v>14733730</v>
      </c>
      <c r="O97" s="1484"/>
      <c r="P97" s="1484"/>
      <c r="Q97" s="1484"/>
      <c r="R97" s="1486"/>
      <c r="S97" s="1097">
        <v>21</v>
      </c>
    </row>
    <row r="98" spans="1:19">
      <c r="A98" s="1097">
        <v>22</v>
      </c>
      <c r="B98" s="1034"/>
      <c r="C98" s="1034"/>
      <c r="D98" s="1488"/>
      <c r="E98" s="1492"/>
      <c r="F98" s="1034"/>
      <c r="G98" s="1492"/>
      <c r="H98" s="1555"/>
      <c r="I98" s="1164"/>
      <c r="J98" s="977"/>
      <c r="K98" s="1646"/>
      <c r="L98" s="1106"/>
      <c r="M98" s="1106"/>
      <c r="N98" s="1106"/>
      <c r="O98" s="1484"/>
      <c r="P98" s="1484"/>
      <c r="Q98" s="1484"/>
      <c r="R98" s="1486"/>
      <c r="S98" s="1097">
        <v>22</v>
      </c>
    </row>
    <row r="99" spans="1:19">
      <c r="A99" s="1097">
        <v>23</v>
      </c>
      <c r="B99" s="1034" t="s">
        <v>4623</v>
      </c>
      <c r="C99" s="1034" t="s">
        <v>4636</v>
      </c>
      <c r="D99" s="1488">
        <v>345</v>
      </c>
      <c r="E99" s="1492">
        <v>345</v>
      </c>
      <c r="F99" s="1034" t="s">
        <v>4617</v>
      </c>
      <c r="G99" s="1492">
        <v>8.1</v>
      </c>
      <c r="H99" s="1555"/>
      <c r="I99" s="1164">
        <v>1</v>
      </c>
      <c r="J99" s="977"/>
      <c r="K99" s="1646" t="s">
        <v>4684</v>
      </c>
      <c r="L99" s="1106"/>
      <c r="M99" s="1106"/>
      <c r="N99" s="1106"/>
      <c r="O99" s="1484"/>
      <c r="P99" s="1484"/>
      <c r="Q99" s="1484"/>
      <c r="R99" s="1486"/>
      <c r="S99" s="1097">
        <v>23</v>
      </c>
    </row>
    <row r="100" spans="1:19">
      <c r="A100" s="1097">
        <v>24</v>
      </c>
      <c r="B100" s="1034"/>
      <c r="C100" s="1034"/>
      <c r="D100" s="1488"/>
      <c r="E100" s="1492"/>
      <c r="F100" s="1034"/>
      <c r="G100" s="1492"/>
      <c r="H100" s="1555"/>
      <c r="I100" s="1164"/>
      <c r="J100" s="977"/>
      <c r="K100" s="1646"/>
      <c r="L100" s="1106"/>
      <c r="M100" s="1106"/>
      <c r="N100" s="1106"/>
      <c r="O100" s="1484"/>
      <c r="P100" s="1484"/>
      <c r="Q100" s="1484"/>
      <c r="R100" s="1486"/>
      <c r="S100" s="1097">
        <v>24</v>
      </c>
    </row>
    <row r="101" spans="1:19">
      <c r="A101" s="1097">
        <v>25</v>
      </c>
      <c r="B101" s="1034" t="s">
        <v>4624</v>
      </c>
      <c r="C101" s="1034" t="s">
        <v>4637</v>
      </c>
      <c r="D101" s="1488">
        <v>345</v>
      </c>
      <c r="E101" s="1492">
        <v>345</v>
      </c>
      <c r="F101" s="1034" t="s">
        <v>4617</v>
      </c>
      <c r="G101" s="1492">
        <v>8.77</v>
      </c>
      <c r="H101" s="1555"/>
      <c r="I101" s="1164">
        <v>1</v>
      </c>
      <c r="J101" s="977"/>
      <c r="K101" s="1646" t="s">
        <v>4684</v>
      </c>
      <c r="L101" s="1106">
        <v>3571519</v>
      </c>
      <c r="M101" s="1106">
        <v>21258080</v>
      </c>
      <c r="N101" s="1106">
        <v>24829599</v>
      </c>
      <c r="O101" s="1484"/>
      <c r="P101" s="1484"/>
      <c r="Q101" s="1484"/>
      <c r="R101" s="1486"/>
      <c r="S101" s="1097">
        <v>25</v>
      </c>
    </row>
    <row r="102" spans="1:19">
      <c r="A102" s="1097">
        <v>26</v>
      </c>
      <c r="B102" s="1034" t="s">
        <v>4600</v>
      </c>
      <c r="C102" s="1034" t="s">
        <v>4638</v>
      </c>
      <c r="D102" s="1488">
        <v>345</v>
      </c>
      <c r="E102" s="1492">
        <v>345</v>
      </c>
      <c r="F102" s="1034" t="s">
        <v>4617</v>
      </c>
      <c r="G102" s="1492">
        <v>2.8</v>
      </c>
      <c r="H102" s="1555"/>
      <c r="I102" s="1164">
        <v>1</v>
      </c>
      <c r="J102" s="977"/>
      <c r="K102" s="1646" t="s">
        <v>4684</v>
      </c>
      <c r="L102" s="1106">
        <v>28088916</v>
      </c>
      <c r="M102" s="1106"/>
      <c r="N102" s="1106">
        <v>28088916</v>
      </c>
      <c r="O102" s="1484"/>
      <c r="P102" s="1484"/>
      <c r="Q102" s="1484"/>
      <c r="R102" s="1486"/>
      <c r="S102" s="1097">
        <v>26</v>
      </c>
    </row>
    <row r="103" spans="1:19">
      <c r="A103" s="1097">
        <v>27</v>
      </c>
      <c r="B103" s="1034"/>
      <c r="C103" s="1034"/>
      <c r="D103" s="1488"/>
      <c r="E103" s="1492"/>
      <c r="F103" s="1034"/>
      <c r="G103" s="1492"/>
      <c r="H103" s="1555"/>
      <c r="I103" s="1164"/>
      <c r="J103" s="977"/>
      <c r="K103" s="1646"/>
      <c r="L103" s="1106"/>
      <c r="M103" s="1106"/>
      <c r="N103" s="1106"/>
      <c r="O103" s="1484"/>
      <c r="P103" s="1484"/>
      <c r="Q103" s="1484"/>
      <c r="R103" s="1486"/>
      <c r="S103" s="1097">
        <v>27</v>
      </c>
    </row>
    <row r="104" spans="1:19">
      <c r="A104" s="1097">
        <v>28</v>
      </c>
      <c r="B104" s="1034" t="s">
        <v>4596</v>
      </c>
      <c r="C104" s="1034" t="s">
        <v>4639</v>
      </c>
      <c r="D104" s="1488">
        <v>345</v>
      </c>
      <c r="E104" s="1492">
        <v>345</v>
      </c>
      <c r="F104" s="1034" t="s">
        <v>4617</v>
      </c>
      <c r="G104" s="1492">
        <v>0.5</v>
      </c>
      <c r="H104" s="1555"/>
      <c r="I104" s="1164">
        <v>1</v>
      </c>
      <c r="J104" s="977"/>
      <c r="K104" s="1646" t="s">
        <v>4685</v>
      </c>
      <c r="L104" s="1106"/>
      <c r="M104" s="1106"/>
      <c r="N104" s="1106"/>
      <c r="O104" s="1484"/>
      <c r="P104" s="1484"/>
      <c r="Q104" s="1484"/>
      <c r="R104" s="1486"/>
      <c r="S104" s="1097">
        <v>28</v>
      </c>
    </row>
    <row r="105" spans="1:19">
      <c r="A105" s="1097">
        <v>29</v>
      </c>
      <c r="B105" s="1034"/>
      <c r="C105" s="1034"/>
      <c r="D105" s="1488"/>
      <c r="E105" s="1492"/>
      <c r="F105" s="1034"/>
      <c r="G105" s="1492"/>
      <c r="H105" s="1555"/>
      <c r="I105" s="1164"/>
      <c r="J105" s="977"/>
      <c r="K105" s="1646"/>
      <c r="L105" s="1106"/>
      <c r="M105" s="1106"/>
      <c r="N105" s="1106"/>
      <c r="O105" s="1484"/>
      <c r="P105" s="1484"/>
      <c r="Q105" s="1484"/>
      <c r="R105" s="1486"/>
      <c r="S105" s="1097">
        <v>29</v>
      </c>
    </row>
    <row r="106" spans="1:19">
      <c r="A106" s="1097">
        <v>30</v>
      </c>
      <c r="B106" s="1034" t="s">
        <v>4625</v>
      </c>
      <c r="C106" s="1034" t="s">
        <v>4640</v>
      </c>
      <c r="D106" s="1488">
        <v>230</v>
      </c>
      <c r="E106" s="1492">
        <v>230</v>
      </c>
      <c r="F106" s="1034" t="s">
        <v>4644</v>
      </c>
      <c r="G106" s="1492">
        <v>31.38</v>
      </c>
      <c r="H106" s="1555"/>
      <c r="I106" s="1164">
        <v>1</v>
      </c>
      <c r="J106" s="977"/>
      <c r="K106" s="1646" t="s">
        <v>4692</v>
      </c>
      <c r="L106" s="1106">
        <v>587933</v>
      </c>
      <c r="M106" s="1106">
        <v>2109106</v>
      </c>
      <c r="N106" s="1106">
        <v>2697039</v>
      </c>
      <c r="O106" s="1484"/>
      <c r="P106" s="1484"/>
      <c r="Q106" s="1484"/>
      <c r="R106" s="1486"/>
      <c r="S106" s="1097">
        <v>30</v>
      </c>
    </row>
    <row r="107" spans="1:19">
      <c r="A107" s="1097">
        <v>31</v>
      </c>
      <c r="B107" s="1034" t="s">
        <v>4626</v>
      </c>
      <c r="C107" s="1034" t="s">
        <v>4641</v>
      </c>
      <c r="D107" s="1488"/>
      <c r="E107" s="1492"/>
      <c r="F107" s="1034" t="s">
        <v>4616</v>
      </c>
      <c r="G107" s="1492">
        <v>4.7</v>
      </c>
      <c r="H107" s="1555"/>
      <c r="I107" s="1164">
        <v>1</v>
      </c>
      <c r="J107" s="977"/>
      <c r="K107" s="1646" t="s">
        <v>4692</v>
      </c>
      <c r="L107" s="1106"/>
      <c r="M107" s="1106"/>
      <c r="N107" s="1106"/>
      <c r="O107" s="1484"/>
      <c r="P107" s="1484"/>
      <c r="Q107" s="1484"/>
      <c r="R107" s="1486"/>
      <c r="S107" s="1097">
        <v>31</v>
      </c>
    </row>
    <row r="108" spans="1:19">
      <c r="A108" s="1097">
        <v>32</v>
      </c>
      <c r="B108" s="1034"/>
      <c r="C108" s="1034"/>
      <c r="D108" s="1488"/>
      <c r="E108" s="1492"/>
      <c r="F108" s="1034"/>
      <c r="G108" s="1492"/>
      <c r="H108" s="1555"/>
      <c r="I108" s="1164"/>
      <c r="J108" s="977"/>
      <c r="K108" s="1646"/>
      <c r="L108" s="1106"/>
      <c r="M108" s="1106"/>
      <c r="N108" s="1106"/>
      <c r="O108" s="1484"/>
      <c r="P108" s="1484"/>
      <c r="Q108" s="1484"/>
      <c r="R108" s="1486"/>
      <c r="S108" s="1097">
        <v>32</v>
      </c>
    </row>
    <row r="109" spans="1:19">
      <c r="A109" s="1097">
        <v>33</v>
      </c>
      <c r="B109" s="1034"/>
      <c r="C109" s="1034"/>
      <c r="D109" s="1488"/>
      <c r="E109" s="1492"/>
      <c r="F109" s="1034"/>
      <c r="G109" s="1492"/>
      <c r="H109" s="1555"/>
      <c r="I109" s="1164"/>
      <c r="J109" s="977"/>
      <c r="K109" s="1646"/>
      <c r="L109" s="1106"/>
      <c r="M109" s="1106"/>
      <c r="N109" s="1106"/>
      <c r="O109" s="1484"/>
      <c r="P109" s="1484"/>
      <c r="Q109" s="1484"/>
      <c r="R109" s="1486"/>
      <c r="S109" s="1097">
        <v>33</v>
      </c>
    </row>
    <row r="110" spans="1:19">
      <c r="A110" s="1097">
        <v>34</v>
      </c>
      <c r="B110" s="1034" t="s">
        <v>4627</v>
      </c>
      <c r="C110" s="1034" t="s">
        <v>4642</v>
      </c>
      <c r="D110" s="1488">
        <v>230</v>
      </c>
      <c r="E110" s="1492">
        <v>230</v>
      </c>
      <c r="F110" s="1034" t="s">
        <v>4617</v>
      </c>
      <c r="G110" s="1492">
        <v>4.55</v>
      </c>
      <c r="H110" s="1555"/>
      <c r="I110" s="1164"/>
      <c r="J110" s="977"/>
      <c r="K110" s="1646"/>
      <c r="L110" s="1106">
        <v>26139</v>
      </c>
      <c r="M110" s="1106">
        <v>490510</v>
      </c>
      <c r="N110" s="1106">
        <v>516649</v>
      </c>
      <c r="O110" s="1484"/>
      <c r="P110" s="1484"/>
      <c r="Q110" s="1484"/>
      <c r="R110" s="1486"/>
      <c r="S110" s="1097">
        <v>34</v>
      </c>
    </row>
    <row r="111" spans="1:19">
      <c r="A111" s="1097">
        <v>35</v>
      </c>
      <c r="B111" s="1034"/>
      <c r="C111" s="1034"/>
      <c r="D111" s="1488"/>
      <c r="E111" s="1492"/>
      <c r="F111" s="1034" t="s">
        <v>4616</v>
      </c>
      <c r="G111" s="1492"/>
      <c r="H111" s="1555"/>
      <c r="I111" s="1164"/>
      <c r="J111" s="977"/>
      <c r="K111" s="1646"/>
      <c r="L111" s="1106"/>
      <c r="M111" s="1106"/>
      <c r="N111" s="1106"/>
      <c r="O111" s="1484"/>
      <c r="P111" s="1484"/>
      <c r="Q111" s="1484"/>
      <c r="R111" s="1486"/>
      <c r="S111" s="1097">
        <v>35</v>
      </c>
    </row>
    <row r="112" spans="1:19">
      <c r="A112" s="1097">
        <v>36</v>
      </c>
      <c r="B112" s="1034"/>
      <c r="C112" s="1034"/>
      <c r="D112" s="1488"/>
      <c r="E112" s="1492"/>
      <c r="F112" s="1034"/>
      <c r="G112" s="1492"/>
      <c r="H112" s="1555"/>
      <c r="I112" s="1164"/>
      <c r="J112" s="977"/>
      <c r="K112" s="1646"/>
      <c r="L112" s="1106"/>
      <c r="M112" s="1106"/>
      <c r="N112" s="1106"/>
      <c r="O112" s="1484"/>
      <c r="P112" s="1484"/>
      <c r="Q112" s="1484"/>
      <c r="R112" s="1486"/>
      <c r="S112" s="1097">
        <v>36</v>
      </c>
    </row>
    <row r="113" spans="1:19">
      <c r="A113" s="1097">
        <v>37</v>
      </c>
      <c r="B113" s="1034"/>
      <c r="C113" s="1034"/>
      <c r="D113" s="1488"/>
      <c r="E113" s="1492"/>
      <c r="F113" s="1034"/>
      <c r="G113" s="1492"/>
      <c r="H113" s="1555"/>
      <c r="I113" s="1164"/>
      <c r="J113" s="977"/>
      <c r="K113" s="1646"/>
      <c r="L113" s="1106"/>
      <c r="M113" s="1106"/>
      <c r="N113" s="1106"/>
      <c r="O113" s="1484"/>
      <c r="P113" s="1484"/>
      <c r="Q113" s="1484"/>
      <c r="R113" s="1486"/>
      <c r="S113" s="1097">
        <v>37</v>
      </c>
    </row>
    <row r="114" spans="1:19">
      <c r="A114" s="1097">
        <v>38</v>
      </c>
      <c r="B114" s="1034"/>
      <c r="C114" s="1034"/>
      <c r="D114" s="1488"/>
      <c r="E114" s="1492"/>
      <c r="F114" s="1034"/>
      <c r="G114" s="1492"/>
      <c r="H114" s="1555"/>
      <c r="I114" s="1164"/>
      <c r="J114" s="977"/>
      <c r="K114" s="1646"/>
      <c r="L114" s="1106"/>
      <c r="M114" s="1106"/>
      <c r="N114" s="1106"/>
      <c r="O114" s="1484"/>
      <c r="P114" s="1484"/>
      <c r="Q114" s="1484"/>
      <c r="R114" s="1486"/>
      <c r="S114" s="1097">
        <v>38</v>
      </c>
    </row>
    <row r="115" spans="1:19">
      <c r="A115" s="1097">
        <v>39</v>
      </c>
      <c r="B115" s="1034"/>
      <c r="C115" s="1034"/>
      <c r="D115" s="1488"/>
      <c r="E115" s="1492"/>
      <c r="F115" s="1034"/>
      <c r="G115" s="1492"/>
      <c r="H115" s="1555"/>
      <c r="I115" s="1164"/>
      <c r="J115" s="977"/>
      <c r="K115" s="1646"/>
      <c r="L115" s="1106"/>
      <c r="M115" s="1106"/>
      <c r="N115" s="1106"/>
      <c r="O115" s="1484"/>
      <c r="P115" s="1484"/>
      <c r="Q115" s="1484"/>
      <c r="R115" s="1486"/>
      <c r="S115" s="1097">
        <v>39</v>
      </c>
    </row>
    <row r="116" spans="1:19">
      <c r="A116" s="1097">
        <v>40</v>
      </c>
      <c r="B116" s="1034"/>
      <c r="C116" s="1034"/>
      <c r="D116" s="1488"/>
      <c r="E116" s="1492"/>
      <c r="F116" s="1034"/>
      <c r="G116" s="1492"/>
      <c r="H116" s="1555"/>
      <c r="I116" s="1164"/>
      <c r="J116" s="977"/>
      <c r="K116" s="1646"/>
      <c r="L116" s="1106"/>
      <c r="M116" s="1106"/>
      <c r="N116" s="1106"/>
      <c r="O116" s="1484"/>
      <c r="P116" s="1484"/>
      <c r="Q116" s="1484"/>
      <c r="R116" s="1486"/>
      <c r="S116" s="1097">
        <v>40</v>
      </c>
    </row>
    <row r="117" spans="1:19">
      <c r="A117" s="1097">
        <v>41</v>
      </c>
      <c r="B117" s="1034"/>
      <c r="C117" s="1034"/>
      <c r="D117" s="1488"/>
      <c r="E117" s="1492"/>
      <c r="F117" s="1034"/>
      <c r="G117" s="1492"/>
      <c r="H117" s="1555"/>
      <c r="I117" s="1164"/>
      <c r="J117" s="977"/>
      <c r="K117" s="1646"/>
      <c r="L117" s="1106"/>
      <c r="M117" s="1106"/>
      <c r="N117" s="1106"/>
      <c r="O117" s="1484"/>
      <c r="P117" s="1484"/>
      <c r="Q117" s="1484"/>
      <c r="R117" s="1486"/>
      <c r="S117" s="1097">
        <v>41</v>
      </c>
    </row>
    <row r="118" spans="1:19">
      <c r="A118" s="1097">
        <v>42</v>
      </c>
      <c r="B118" s="1034"/>
      <c r="C118" s="1034"/>
      <c r="D118" s="1488"/>
      <c r="E118" s="1492"/>
      <c r="F118" s="1034"/>
      <c r="G118" s="1492"/>
      <c r="H118" s="1555"/>
      <c r="I118" s="1164"/>
      <c r="J118" s="977"/>
      <c r="K118" s="1646"/>
      <c r="L118" s="1106"/>
      <c r="M118" s="1106"/>
      <c r="N118" s="1106"/>
      <c r="O118" s="1484"/>
      <c r="P118" s="1484"/>
      <c r="Q118" s="1484"/>
      <c r="R118" s="1486"/>
      <c r="S118" s="1097">
        <v>42</v>
      </c>
    </row>
    <row r="119" spans="1:19">
      <c r="A119" s="1097">
        <v>43</v>
      </c>
      <c r="B119" s="1034"/>
      <c r="C119" s="1034"/>
      <c r="D119" s="1488"/>
      <c r="E119" s="1492"/>
      <c r="F119" s="1034"/>
      <c r="G119" s="1492"/>
      <c r="H119" s="1555"/>
      <c r="I119" s="1164"/>
      <c r="J119" s="977"/>
      <c r="K119" s="1646"/>
      <c r="L119" s="1106"/>
      <c r="M119" s="1106"/>
      <c r="N119" s="1106"/>
      <c r="O119" s="1484"/>
      <c r="P119" s="1484"/>
      <c r="Q119" s="1484"/>
      <c r="R119" s="1486"/>
      <c r="S119" s="1097">
        <v>43</v>
      </c>
    </row>
    <row r="120" spans="1:19">
      <c r="A120" s="1097">
        <v>44</v>
      </c>
      <c r="B120" s="1034"/>
      <c r="C120" s="1034"/>
      <c r="D120" s="1488"/>
      <c r="E120" s="1492"/>
      <c r="F120" s="1034"/>
      <c r="G120" s="1492"/>
      <c r="H120" s="1555"/>
      <c r="I120" s="1164"/>
      <c r="J120" s="977"/>
      <c r="K120" s="1646"/>
      <c r="L120" s="1106"/>
      <c r="M120" s="1106"/>
      <c r="N120" s="1106"/>
      <c r="O120" s="1484"/>
      <c r="P120" s="1484"/>
      <c r="Q120" s="1484"/>
      <c r="R120" s="1486"/>
      <c r="S120" s="1097">
        <v>44</v>
      </c>
    </row>
    <row r="121" spans="1:19">
      <c r="A121" s="1097">
        <v>45</v>
      </c>
      <c r="B121" s="1034"/>
      <c r="C121" s="1034"/>
      <c r="D121" s="1488"/>
      <c r="E121" s="1492"/>
      <c r="F121" s="1034"/>
      <c r="G121" s="1492"/>
      <c r="H121" s="1555"/>
      <c r="I121" s="1164"/>
      <c r="J121" s="977"/>
      <c r="K121" s="1646"/>
      <c r="L121" s="1106"/>
      <c r="M121" s="1106"/>
      <c r="N121" s="1106"/>
      <c r="O121" s="1484"/>
      <c r="P121" s="1484"/>
      <c r="Q121" s="1484"/>
      <c r="R121" s="1486"/>
      <c r="S121" s="1097">
        <v>45</v>
      </c>
    </row>
    <row r="122" spans="1:19">
      <c r="A122" s="1097">
        <v>46</v>
      </c>
      <c r="B122" s="1034"/>
      <c r="C122" s="1034"/>
      <c r="D122" s="1488"/>
      <c r="E122" s="1492"/>
      <c r="F122" s="1034"/>
      <c r="G122" s="1492"/>
      <c r="H122" s="1555"/>
      <c r="I122" s="1164"/>
      <c r="J122" s="977"/>
      <c r="K122" s="1646"/>
      <c r="L122" s="1106"/>
      <c r="M122" s="1106"/>
      <c r="N122" s="1106"/>
      <c r="O122" s="1484"/>
      <c r="P122" s="1484"/>
      <c r="Q122" s="1484"/>
      <c r="R122" s="1486"/>
      <c r="S122" s="1097">
        <v>46</v>
      </c>
    </row>
    <row r="123" spans="1:19">
      <c r="A123" s="1097">
        <v>47</v>
      </c>
      <c r="B123" s="1034"/>
      <c r="C123" s="1034"/>
      <c r="D123" s="1488"/>
      <c r="E123" s="1492"/>
      <c r="F123" s="1034"/>
      <c r="G123" s="1492"/>
      <c r="H123" s="1555"/>
      <c r="I123" s="1164"/>
      <c r="J123" s="977"/>
      <c r="K123" s="1646"/>
      <c r="L123" s="1106"/>
      <c r="M123" s="1106"/>
      <c r="N123" s="1106"/>
      <c r="O123" s="1484"/>
      <c r="P123" s="1484"/>
      <c r="Q123" s="1484"/>
      <c r="R123" s="1486"/>
      <c r="S123" s="1097">
        <v>47</v>
      </c>
    </row>
    <row r="124" spans="1:19">
      <c r="A124" s="1097">
        <v>48</v>
      </c>
      <c r="B124" s="1034"/>
      <c r="C124" s="1034"/>
      <c r="D124" s="1488"/>
      <c r="E124" s="1492"/>
      <c r="F124" s="1034"/>
      <c r="G124" s="1492"/>
      <c r="H124" s="1555"/>
      <c r="I124" s="1164"/>
      <c r="J124" s="977"/>
      <c r="K124" s="1646"/>
      <c r="L124" s="1106"/>
      <c r="M124" s="1106"/>
      <c r="N124" s="1106"/>
      <c r="O124" s="1484"/>
      <c r="P124" s="1484"/>
      <c r="Q124" s="1484"/>
      <c r="R124" s="1486"/>
      <c r="S124" s="1097">
        <v>48</v>
      </c>
    </row>
    <row r="125" spans="1:19">
      <c r="A125" s="1097">
        <v>49</v>
      </c>
      <c r="B125" s="1034"/>
      <c r="C125" s="1034"/>
      <c r="D125" s="1488"/>
      <c r="E125" s="1492"/>
      <c r="F125" s="1034"/>
      <c r="G125" s="1492"/>
      <c r="H125" s="1555"/>
      <c r="I125" s="1164"/>
      <c r="J125" s="977"/>
      <c r="K125" s="1646"/>
      <c r="L125" s="1106"/>
      <c r="M125" s="1106"/>
      <c r="N125" s="1106"/>
      <c r="O125" s="1484"/>
      <c r="P125" s="1484"/>
      <c r="Q125" s="1484"/>
      <c r="R125" s="1486"/>
      <c r="S125" s="1097">
        <v>49</v>
      </c>
    </row>
    <row r="126" spans="1:19">
      <c r="A126" s="1097">
        <v>50</v>
      </c>
      <c r="B126" s="1034"/>
      <c r="C126" s="1034"/>
      <c r="D126" s="1488"/>
      <c r="E126" s="1492"/>
      <c r="F126" s="1034"/>
      <c r="G126" s="1492"/>
      <c r="H126" s="1555"/>
      <c r="I126" s="1164"/>
      <c r="J126" s="977"/>
      <c r="K126" s="1646"/>
      <c r="L126" s="1106"/>
      <c r="M126" s="1106"/>
      <c r="N126" s="1106"/>
      <c r="O126" s="1484"/>
      <c r="P126" s="1484"/>
      <c r="Q126" s="1484"/>
      <c r="R126" s="1486"/>
      <c r="S126" s="1097">
        <v>50</v>
      </c>
    </row>
    <row r="127" spans="1:19">
      <c r="A127" s="1097">
        <v>51</v>
      </c>
      <c r="B127" s="1034"/>
      <c r="C127" s="1034"/>
      <c r="D127" s="1488"/>
      <c r="E127" s="1492"/>
      <c r="F127" s="1034"/>
      <c r="G127" s="1492"/>
      <c r="H127" s="1555"/>
      <c r="I127" s="1164"/>
      <c r="J127" s="977"/>
      <c r="K127" s="1646"/>
      <c r="L127" s="1106"/>
      <c r="M127" s="1106"/>
      <c r="N127" s="1106"/>
      <c r="O127" s="1484"/>
      <c r="P127" s="1484"/>
      <c r="Q127" s="1484"/>
      <c r="R127" s="1486"/>
      <c r="S127" s="1097">
        <v>51</v>
      </c>
    </row>
    <row r="128" spans="1:19" ht="15.75" thickBot="1">
      <c r="A128" s="1099">
        <v>52</v>
      </c>
      <c r="B128" s="1058"/>
      <c r="C128" s="1058"/>
      <c r="D128" s="1489"/>
      <c r="E128" s="1493"/>
      <c r="F128" s="1058"/>
      <c r="G128" s="1493"/>
      <c r="H128" s="1556"/>
      <c r="I128" s="1172"/>
      <c r="J128" s="977"/>
      <c r="K128" s="1646"/>
      <c r="L128" s="1106"/>
      <c r="M128" s="1106"/>
      <c r="N128" s="1106"/>
      <c r="O128" s="1484"/>
      <c r="P128" s="1484"/>
      <c r="Q128" s="1484"/>
      <c r="R128" s="1486"/>
      <c r="S128" s="1099">
        <v>52</v>
      </c>
    </row>
    <row r="129" spans="1:19" ht="15.75" thickBot="1">
      <c r="A129" s="1099">
        <v>53</v>
      </c>
      <c r="B129" s="1023"/>
      <c r="C129" s="1023"/>
      <c r="D129" s="1023"/>
      <c r="E129" s="1023"/>
      <c r="F129" s="1100" t="s">
        <v>2497</v>
      </c>
      <c r="G129" s="1557">
        <f>SUM($G$27:$G$61)+SUM($G$77:$G$128)+SUM($G$142:$G$193)+SUM($G$207:$G$258)</f>
        <v>10582.11</v>
      </c>
      <c r="H129" s="1557">
        <f>SUM($H$27:$H$61)+SUM($H$77:$H$128)+SUM($H$142:$H$193)+SUM($H$207:$H$258)</f>
        <v>361.39</v>
      </c>
      <c r="I129" s="1485">
        <f>SUM($I$27:$I$61)+SUM($I$77:$I$128)+SUM($I$142:$I$193)+SUM($I$207:$I$258)</f>
        <v>47</v>
      </c>
      <c r="J129" s="977"/>
      <c r="K129" s="1648"/>
      <c r="L129" s="1892">
        <f>SUM($L$27:$L$61)+SUM($L$77:$L$128)+SUM($L$142:$L$193)+SUM($L$207:$L$258)</f>
        <v>89279221</v>
      </c>
      <c r="M129" s="1893">
        <f>SUM($M$27:$M$61)+SUM($M$77:$M$128)+SUM($M$142:$M$193)+SUM($M$207:$M$258)</f>
        <v>1362030353</v>
      </c>
      <c r="N129" s="1893">
        <f>SUM($N$27:$N$61)+SUM($N$77:$N$128)+SUM($N$142:$N$193)+SUM($N$207:$N$258)</f>
        <v>1451309574</v>
      </c>
      <c r="O129" s="1893">
        <f>SUM($O$27:$O$61)+SUM($O$77:$O$128)+SUM($O$142:$O$193)+SUM($O$207:$O$258)</f>
        <v>4626151</v>
      </c>
      <c r="P129" s="1893">
        <f>SUM($P$27:$P$61)+SUM($P$77:$P$128)+SUM($P$142:$P$193)+SUM($P$207:$P$258)</f>
        <v>41711915</v>
      </c>
      <c r="Q129" s="1893">
        <f>SUM($Q$27:$Q$61)+SUM($Q$77:$Q$128)+SUM($Q$142:$Q$193)+SUM($Q$207:$Q$258)</f>
        <v>10991431</v>
      </c>
      <c r="R129" s="1893">
        <f>SUM($R$27:$R$61)+SUM($R$77:$R$128)+SUM($R$142:$R$193)+SUM($R$207:$R$258)</f>
        <v>57329497</v>
      </c>
      <c r="S129" s="1099">
        <v>53</v>
      </c>
    </row>
    <row r="131" spans="1:19">
      <c r="B131" s="1183" t="s">
        <v>3077</v>
      </c>
      <c r="K131" s="1183" t="s">
        <v>3078</v>
      </c>
    </row>
    <row r="132" spans="1:19">
      <c r="L132" s="1586"/>
      <c r="N132" s="1586"/>
    </row>
    <row r="134" spans="1:19" ht="16.5" thickBot="1">
      <c r="A134" s="1040" t="str">
        <f>'Data Sheet'!$C$25</f>
        <v xml:space="preserve"> Niagara Mohawk Power Corporation </v>
      </c>
      <c r="B134" s="1023"/>
      <c r="C134" s="1023"/>
      <c r="D134" s="1023"/>
      <c r="E134" s="1023"/>
      <c r="F134" s="1023"/>
      <c r="G134" s="1029" t="str">
        <f>'Data Sheet'!$C$40</f>
        <v>June 1, 2015</v>
      </c>
      <c r="H134" s="977" t="str">
        <f>'Data Sheet'!$C$38</f>
        <v>December 31, 2014</v>
      </c>
      <c r="I134" s="1090"/>
      <c r="J134" s="977"/>
      <c r="K134" s="1651" t="str">
        <f>'Data Sheet'!$C$25</f>
        <v xml:space="preserve"> Niagara Mohawk Power Corporation </v>
      </c>
      <c r="L134" s="1023"/>
      <c r="M134" s="1023"/>
      <c r="N134" s="1023"/>
      <c r="O134" s="1023"/>
      <c r="P134" s="1023"/>
      <c r="Q134" s="1029" t="str">
        <f>'Data Sheet'!$C$40</f>
        <v>June 1, 2015</v>
      </c>
      <c r="R134" s="977" t="str">
        <f>'Data Sheet'!$C$38</f>
        <v>December 31, 2014</v>
      </c>
      <c r="S134" s="1090"/>
    </row>
    <row r="135" spans="1:19" ht="16.5" thickBot="1">
      <c r="A135" s="687" t="s">
        <v>3192</v>
      </c>
      <c r="B135" s="669"/>
      <c r="C135" s="669"/>
      <c r="D135" s="1090"/>
      <c r="E135" s="1090"/>
      <c r="F135" s="1090"/>
      <c r="G135" s="1092"/>
      <c r="H135" s="1092"/>
      <c r="I135" s="1101"/>
      <c r="J135" s="977"/>
      <c r="K135" s="1652" t="s">
        <v>3192</v>
      </c>
      <c r="L135" s="669"/>
      <c r="M135" s="669"/>
      <c r="N135" s="1090"/>
      <c r="O135" s="1090"/>
      <c r="P135" s="1090"/>
      <c r="Q135" s="1092"/>
      <c r="R135" s="1092"/>
      <c r="S135" s="1101"/>
    </row>
    <row r="136" spans="1:19">
      <c r="A136" s="1085"/>
      <c r="B136" s="977"/>
      <c r="C136" s="1034"/>
      <c r="D136" s="978" t="s">
        <v>2803</v>
      </c>
      <c r="E136" s="1032"/>
      <c r="F136" s="1034"/>
      <c r="G136" s="978" t="s">
        <v>2804</v>
      </c>
      <c r="H136" s="978"/>
      <c r="I136" s="1134"/>
      <c r="J136" s="977"/>
      <c r="K136" s="1645"/>
      <c r="L136" s="1095" t="s">
        <v>2805</v>
      </c>
      <c r="M136" s="1095"/>
      <c r="N136" s="1070"/>
      <c r="O136" s="1115"/>
      <c r="P136" s="1115"/>
      <c r="Q136" s="1115"/>
      <c r="R136" s="1115"/>
      <c r="S136" s="1134"/>
    </row>
    <row r="137" spans="1:19">
      <c r="A137" s="1097"/>
      <c r="B137" s="978" t="s">
        <v>2806</v>
      </c>
      <c r="C137" s="1032"/>
      <c r="D137" s="682" t="s">
        <v>2807</v>
      </c>
      <c r="E137" s="1032"/>
      <c r="F137" s="987" t="s">
        <v>2808</v>
      </c>
      <c r="G137" s="682" t="s">
        <v>2809</v>
      </c>
      <c r="H137" s="978"/>
      <c r="I137" s="1097" t="s">
        <v>1902</v>
      </c>
      <c r="J137" s="977"/>
      <c r="K137" s="1646" t="s">
        <v>2810</v>
      </c>
      <c r="L137" s="682" t="s">
        <v>2811</v>
      </c>
      <c r="M137" s="978"/>
      <c r="N137" s="683"/>
      <c r="O137" s="978" t="s">
        <v>2812</v>
      </c>
      <c r="P137" s="978"/>
      <c r="Q137" s="682"/>
      <c r="R137" s="978"/>
      <c r="S137" s="1097"/>
    </row>
    <row r="138" spans="1:19" ht="15.75" thickBot="1">
      <c r="A138" s="1097" t="s">
        <v>1843</v>
      </c>
      <c r="B138" s="1023"/>
      <c r="C138" s="1058"/>
      <c r="D138" s="684" t="s">
        <v>2813</v>
      </c>
      <c r="E138" s="1101"/>
      <c r="F138" s="987" t="s">
        <v>2814</v>
      </c>
      <c r="G138" s="684" t="s">
        <v>2836</v>
      </c>
      <c r="H138" s="1090"/>
      <c r="I138" s="1097" t="s">
        <v>578</v>
      </c>
      <c r="J138" s="977"/>
      <c r="K138" s="1646" t="s">
        <v>2837</v>
      </c>
      <c r="L138" s="684" t="s">
        <v>2838</v>
      </c>
      <c r="M138" s="1090"/>
      <c r="N138" s="685"/>
      <c r="O138" s="1067"/>
      <c r="P138" s="1067"/>
      <c r="Q138" s="686"/>
      <c r="R138" s="1100"/>
      <c r="S138" s="1097" t="s">
        <v>1843</v>
      </c>
    </row>
    <row r="139" spans="1:19">
      <c r="A139" s="1097" t="s">
        <v>1846</v>
      </c>
      <c r="B139" s="987" t="s">
        <v>2839</v>
      </c>
      <c r="C139" s="987" t="s">
        <v>2840</v>
      </c>
      <c r="D139" s="987" t="s">
        <v>2841</v>
      </c>
      <c r="E139" s="987" t="s">
        <v>2842</v>
      </c>
      <c r="F139" s="987" t="s">
        <v>2843</v>
      </c>
      <c r="G139" s="1032" t="s">
        <v>2844</v>
      </c>
      <c r="H139" s="1032" t="s">
        <v>2844</v>
      </c>
      <c r="I139" s="1097" t="s">
        <v>2845</v>
      </c>
      <c r="J139" s="977"/>
      <c r="K139" s="1646" t="s">
        <v>2846</v>
      </c>
      <c r="L139" s="987" t="s">
        <v>2847</v>
      </c>
      <c r="M139" s="987" t="s">
        <v>2848</v>
      </c>
      <c r="N139" s="987" t="s">
        <v>2849</v>
      </c>
      <c r="O139" s="987" t="s">
        <v>3864</v>
      </c>
      <c r="P139" s="987" t="s">
        <v>3856</v>
      </c>
      <c r="Q139" s="987" t="s">
        <v>655</v>
      </c>
      <c r="R139" s="1018" t="s">
        <v>2497</v>
      </c>
      <c r="S139" s="1097" t="s">
        <v>1846</v>
      </c>
    </row>
    <row r="140" spans="1:19">
      <c r="A140" s="1097"/>
      <c r="B140" s="1034"/>
      <c r="C140" s="987"/>
      <c r="D140" s="1034"/>
      <c r="E140" s="987"/>
      <c r="F140" s="987"/>
      <c r="G140" s="1032" t="s">
        <v>2850</v>
      </c>
      <c r="H140" s="1032" t="s">
        <v>2851</v>
      </c>
      <c r="I140" s="1089"/>
      <c r="J140" s="977"/>
      <c r="K140" s="1646"/>
      <c r="L140" s="1034"/>
      <c r="M140" s="987" t="s">
        <v>2852</v>
      </c>
      <c r="N140" s="1034"/>
      <c r="O140" s="987" t="s">
        <v>2213</v>
      </c>
      <c r="P140" s="987" t="s">
        <v>2213</v>
      </c>
      <c r="Q140" s="1034"/>
      <c r="R140" s="987" t="s">
        <v>2213</v>
      </c>
      <c r="S140" s="1097"/>
    </row>
    <row r="141" spans="1:19" ht="15.75" thickBot="1">
      <c r="A141" s="1099"/>
      <c r="B141" s="1100" t="s">
        <v>3230</v>
      </c>
      <c r="C141" s="1100" t="s">
        <v>3231</v>
      </c>
      <c r="D141" s="1100" t="s">
        <v>3232</v>
      </c>
      <c r="E141" s="1100" t="s">
        <v>3233</v>
      </c>
      <c r="F141" s="1100" t="s">
        <v>2512</v>
      </c>
      <c r="G141" s="1101" t="s">
        <v>2513</v>
      </c>
      <c r="H141" s="1101" t="s">
        <v>2514</v>
      </c>
      <c r="I141" s="1101" t="s">
        <v>2515</v>
      </c>
      <c r="J141" s="977"/>
      <c r="K141" s="1647" t="s">
        <v>2516</v>
      </c>
      <c r="L141" s="1100" t="s">
        <v>2517</v>
      </c>
      <c r="M141" s="1100" t="s">
        <v>2518</v>
      </c>
      <c r="N141" s="1100" t="s">
        <v>2519</v>
      </c>
      <c r="O141" s="1100" t="s">
        <v>214</v>
      </c>
      <c r="P141" s="1100" t="s">
        <v>215</v>
      </c>
      <c r="Q141" s="1100" t="s">
        <v>216</v>
      </c>
      <c r="R141" s="1090" t="s">
        <v>217</v>
      </c>
      <c r="S141" s="1099"/>
    </row>
    <row r="142" spans="1:19">
      <c r="A142" s="1097">
        <v>1</v>
      </c>
      <c r="B142" s="72" t="s">
        <v>5794</v>
      </c>
      <c r="C142" s="72" t="s">
        <v>5798</v>
      </c>
      <c r="D142" s="1488">
        <v>230</v>
      </c>
      <c r="E142" s="1492">
        <v>230</v>
      </c>
      <c r="F142" s="69" t="s">
        <v>4682</v>
      </c>
      <c r="G142" s="1492">
        <v>6.2</v>
      </c>
      <c r="H142" s="1553"/>
      <c r="I142" s="1164">
        <v>1</v>
      </c>
      <c r="J142" s="977"/>
      <c r="K142" s="1646"/>
      <c r="L142" s="1106">
        <v>51513</v>
      </c>
      <c r="M142" s="361">
        <v>91992</v>
      </c>
      <c r="N142" s="1106">
        <v>143505</v>
      </c>
      <c r="O142" s="1484"/>
      <c r="P142" s="1484"/>
      <c r="Q142" s="1484"/>
      <c r="R142" s="1486"/>
      <c r="S142" s="1097">
        <v>1</v>
      </c>
    </row>
    <row r="143" spans="1:19">
      <c r="A143" s="1097">
        <v>2</v>
      </c>
      <c r="B143" s="72" t="s">
        <v>5796</v>
      </c>
      <c r="C143" s="1034"/>
      <c r="D143" s="1488"/>
      <c r="E143" s="1492"/>
      <c r="F143" s="987"/>
      <c r="G143" s="1492"/>
      <c r="H143" s="1554"/>
      <c r="I143" s="1164"/>
      <c r="J143" s="977"/>
      <c r="K143" s="1646"/>
      <c r="L143" s="1106"/>
      <c r="M143" s="1106"/>
      <c r="N143" s="1106"/>
      <c r="O143" s="1484"/>
      <c r="P143" s="1484"/>
      <c r="Q143" s="1484"/>
      <c r="R143" s="1486"/>
      <c r="S143" s="1097">
        <v>2</v>
      </c>
    </row>
    <row r="144" spans="1:19">
      <c r="A144" s="1097">
        <v>3</v>
      </c>
      <c r="B144" s="1034" t="s">
        <v>5795</v>
      </c>
      <c r="C144" s="72" t="s">
        <v>5798</v>
      </c>
      <c r="D144" s="1488">
        <v>230</v>
      </c>
      <c r="E144" s="1492">
        <v>230</v>
      </c>
      <c r="F144" s="69" t="s">
        <v>4682</v>
      </c>
      <c r="G144" s="1492">
        <v>6.1</v>
      </c>
      <c r="H144" s="1554"/>
      <c r="I144" s="1164">
        <v>1</v>
      </c>
      <c r="J144" s="977"/>
      <c r="K144" s="1646"/>
      <c r="L144" s="1106"/>
      <c r="M144" s="1106">
        <v>91992</v>
      </c>
      <c r="N144" s="1106">
        <v>91992</v>
      </c>
      <c r="O144" s="1484"/>
      <c r="P144" s="1484"/>
      <c r="Q144" s="1484"/>
      <c r="R144" s="1486"/>
      <c r="S144" s="1097">
        <v>3</v>
      </c>
    </row>
    <row r="145" spans="1:19">
      <c r="A145" s="1097">
        <v>4</v>
      </c>
      <c r="B145" s="72" t="s">
        <v>5797</v>
      </c>
      <c r="C145" s="1034"/>
      <c r="D145" s="1488"/>
      <c r="E145" s="1492"/>
      <c r="F145" s="987"/>
      <c r="G145" s="1492"/>
      <c r="H145" s="1554"/>
      <c r="I145" s="1164"/>
      <c r="J145" s="977"/>
      <c r="K145" s="1646"/>
      <c r="L145" s="1106"/>
      <c r="M145" s="1106"/>
      <c r="N145" s="1106"/>
      <c r="O145" s="1484"/>
      <c r="P145" s="1484"/>
      <c r="Q145" s="1484"/>
      <c r="R145" s="1486"/>
      <c r="S145" s="1097">
        <v>4</v>
      </c>
    </row>
    <row r="146" spans="1:19">
      <c r="A146" s="1097">
        <v>5</v>
      </c>
      <c r="B146" s="1034"/>
      <c r="C146" s="1034"/>
      <c r="D146" s="1488"/>
      <c r="E146" s="1492"/>
      <c r="F146" s="987"/>
      <c r="G146" s="1492"/>
      <c r="H146" s="1554"/>
      <c r="I146" s="1164"/>
      <c r="J146" s="977"/>
      <c r="K146" s="1646"/>
      <c r="L146" s="1106"/>
      <c r="M146" s="1106"/>
      <c r="N146" s="1106"/>
      <c r="O146" s="1484"/>
      <c r="P146" s="1484"/>
      <c r="Q146" s="1484"/>
      <c r="R146" s="1486"/>
      <c r="S146" s="1097">
        <v>5</v>
      </c>
    </row>
    <row r="147" spans="1:19">
      <c r="A147" s="1097">
        <v>6</v>
      </c>
      <c r="B147" s="1034"/>
      <c r="C147" s="1034"/>
      <c r="D147" s="1488"/>
      <c r="E147" s="1492"/>
      <c r="F147" s="1034"/>
      <c r="G147" s="1492"/>
      <c r="H147" s="1555"/>
      <c r="I147" s="1164"/>
      <c r="J147" s="977"/>
      <c r="K147" s="1646"/>
      <c r="L147" s="1106"/>
      <c r="M147" s="1106"/>
      <c r="N147" s="1106"/>
      <c r="O147" s="1484"/>
      <c r="P147" s="1484"/>
      <c r="Q147" s="1484"/>
      <c r="R147" s="1486"/>
      <c r="S147" s="1097">
        <v>6</v>
      </c>
    </row>
    <row r="148" spans="1:19">
      <c r="A148" s="1097">
        <v>7</v>
      </c>
      <c r="B148" s="1034" t="s">
        <v>4648</v>
      </c>
      <c r="C148" s="1034" t="s">
        <v>4655</v>
      </c>
      <c r="D148" s="1488">
        <v>230</v>
      </c>
      <c r="E148" s="1492">
        <v>230</v>
      </c>
      <c r="F148" s="1034" t="s">
        <v>4644</v>
      </c>
      <c r="G148" s="1492">
        <v>47.22</v>
      </c>
      <c r="H148" s="1555"/>
      <c r="I148" s="1164">
        <v>1</v>
      </c>
      <c r="J148" s="977"/>
      <c r="K148" s="1646" t="s">
        <v>4692</v>
      </c>
      <c r="L148" s="1106">
        <v>3628032</v>
      </c>
      <c r="M148" s="1106">
        <v>6930032</v>
      </c>
      <c r="N148" s="1106">
        <v>10558064</v>
      </c>
      <c r="O148" s="1484"/>
      <c r="P148" s="1484"/>
      <c r="Q148" s="1484"/>
      <c r="R148" s="1486"/>
      <c r="S148" s="1097">
        <v>7</v>
      </c>
    </row>
    <row r="149" spans="1:19">
      <c r="A149" s="1097">
        <v>8</v>
      </c>
      <c r="B149" s="1034" t="s">
        <v>4648</v>
      </c>
      <c r="C149" s="1034" t="s">
        <v>4656</v>
      </c>
      <c r="D149" s="1488"/>
      <c r="E149" s="1492"/>
      <c r="F149" s="1034" t="s">
        <v>4616</v>
      </c>
      <c r="G149" s="1492"/>
      <c r="H149" s="1555">
        <v>47.22</v>
      </c>
      <c r="I149" s="1164">
        <v>1</v>
      </c>
      <c r="J149" s="977"/>
      <c r="K149" s="1646"/>
      <c r="L149" s="1106"/>
      <c r="M149" s="1106"/>
      <c r="N149" s="1106"/>
      <c r="O149" s="1484"/>
      <c r="P149" s="1484"/>
      <c r="Q149" s="1484"/>
      <c r="R149" s="1486"/>
      <c r="S149" s="1097">
        <v>8</v>
      </c>
    </row>
    <row r="150" spans="1:19">
      <c r="A150" s="1097">
        <v>9</v>
      </c>
      <c r="B150" s="1034"/>
      <c r="C150" s="1034"/>
      <c r="D150" s="1488"/>
      <c r="E150" s="1492"/>
      <c r="F150" s="1034" t="s">
        <v>4617</v>
      </c>
      <c r="G150" s="1492"/>
      <c r="H150" s="1555"/>
      <c r="I150" s="1164"/>
      <c r="J150" s="977"/>
      <c r="K150" s="1646"/>
      <c r="L150" s="1106"/>
      <c r="M150" s="1106"/>
      <c r="N150" s="1106"/>
      <c r="O150" s="1484"/>
      <c r="P150" s="1484"/>
      <c r="Q150" s="1484"/>
      <c r="R150" s="1486"/>
      <c r="S150" s="1097">
        <v>9</v>
      </c>
    </row>
    <row r="151" spans="1:19">
      <c r="A151" s="1097">
        <v>10</v>
      </c>
      <c r="B151" s="1034"/>
      <c r="C151" s="1034"/>
      <c r="D151" s="1488"/>
      <c r="E151" s="1492"/>
      <c r="F151" s="1034"/>
      <c r="G151" s="1492"/>
      <c r="H151" s="1555"/>
      <c r="I151" s="1164"/>
      <c r="J151" s="977"/>
      <c r="K151" s="1646"/>
      <c r="L151" s="1106"/>
      <c r="M151" s="1106"/>
      <c r="N151" s="1106"/>
      <c r="O151" s="1484"/>
      <c r="P151" s="1484"/>
      <c r="Q151" s="1484"/>
      <c r="R151" s="1486"/>
      <c r="S151" s="1097">
        <v>10</v>
      </c>
    </row>
    <row r="152" spans="1:19">
      <c r="A152" s="1097">
        <v>11</v>
      </c>
      <c r="B152" s="1034" t="s">
        <v>4649</v>
      </c>
      <c r="C152" s="1034" t="s">
        <v>4657</v>
      </c>
      <c r="D152" s="1488">
        <v>230</v>
      </c>
      <c r="E152" s="1492">
        <v>230</v>
      </c>
      <c r="F152" s="1034" t="s">
        <v>4617</v>
      </c>
      <c r="G152" s="1492">
        <v>3.42</v>
      </c>
      <c r="H152" s="1555"/>
      <c r="I152" s="1164">
        <v>1</v>
      </c>
      <c r="J152" s="977"/>
      <c r="K152" s="1646" t="s">
        <v>4693</v>
      </c>
      <c r="L152" s="1106">
        <v>68648</v>
      </c>
      <c r="M152" s="1106">
        <v>574375</v>
      </c>
      <c r="N152" s="1106">
        <v>643023</v>
      </c>
      <c r="O152" s="1484"/>
      <c r="P152" s="1484"/>
      <c r="Q152" s="1484"/>
      <c r="R152" s="1486"/>
      <c r="S152" s="1097">
        <v>11</v>
      </c>
    </row>
    <row r="153" spans="1:19">
      <c r="A153" s="1097">
        <v>12</v>
      </c>
      <c r="B153" s="1034"/>
      <c r="C153" s="1034"/>
      <c r="D153" s="1488"/>
      <c r="E153" s="1492"/>
      <c r="F153" s="1034"/>
      <c r="G153" s="1492"/>
      <c r="H153" s="1555"/>
      <c r="I153" s="1164"/>
      <c r="J153" s="977"/>
      <c r="K153" s="1646"/>
      <c r="L153" s="1106"/>
      <c r="M153" s="1106"/>
      <c r="N153" s="1106"/>
      <c r="O153" s="1484"/>
      <c r="P153" s="1484"/>
      <c r="Q153" s="1484"/>
      <c r="R153" s="1486"/>
      <c r="S153" s="1097">
        <v>12</v>
      </c>
    </row>
    <row r="154" spans="1:19">
      <c r="A154" s="1097">
        <v>13</v>
      </c>
      <c r="B154" s="1034" t="s">
        <v>4649</v>
      </c>
      <c r="C154" s="1034" t="s">
        <v>4658</v>
      </c>
      <c r="D154" s="1488">
        <v>230</v>
      </c>
      <c r="E154" s="1492">
        <v>230</v>
      </c>
      <c r="F154" s="1034" t="s">
        <v>4617</v>
      </c>
      <c r="G154" s="1492">
        <v>3.47</v>
      </c>
      <c r="H154" s="1555"/>
      <c r="I154" s="1164">
        <v>1</v>
      </c>
      <c r="J154" s="977"/>
      <c r="K154" s="1646" t="s">
        <v>4693</v>
      </c>
      <c r="L154" s="1106"/>
      <c r="M154" s="1106">
        <v>347181</v>
      </c>
      <c r="N154" s="1106">
        <v>347181</v>
      </c>
      <c r="O154" s="1484"/>
      <c r="P154" s="1484"/>
      <c r="Q154" s="1484"/>
      <c r="R154" s="1486"/>
      <c r="S154" s="1097">
        <v>13</v>
      </c>
    </row>
    <row r="155" spans="1:19">
      <c r="A155" s="1097">
        <v>14</v>
      </c>
      <c r="B155" s="1034"/>
      <c r="C155" s="1034"/>
      <c r="D155" s="1488"/>
      <c r="E155" s="1492"/>
      <c r="F155" s="1034"/>
      <c r="G155" s="1492"/>
      <c r="H155" s="1555"/>
      <c r="I155" s="1164"/>
      <c r="J155" s="977"/>
      <c r="K155" s="1646"/>
      <c r="L155" s="1106"/>
      <c r="M155" s="1106"/>
      <c r="N155" s="1106"/>
      <c r="O155" s="1484"/>
      <c r="P155" s="1484"/>
      <c r="Q155" s="1484"/>
      <c r="R155" s="1486"/>
      <c r="S155" s="1097">
        <v>14</v>
      </c>
    </row>
    <row r="156" spans="1:19">
      <c r="A156" s="1097">
        <v>15</v>
      </c>
      <c r="B156" s="1034" t="s">
        <v>4650</v>
      </c>
      <c r="C156" s="1034" t="s">
        <v>4659</v>
      </c>
      <c r="D156" s="1488">
        <v>230</v>
      </c>
      <c r="E156" s="1492">
        <v>230</v>
      </c>
      <c r="F156" s="1034" t="s">
        <v>4617</v>
      </c>
      <c r="G156" s="1492">
        <v>12.14</v>
      </c>
      <c r="H156" s="1555">
        <v>12.1</v>
      </c>
      <c r="I156" s="1164">
        <v>2</v>
      </c>
      <c r="J156" s="977"/>
      <c r="K156" s="1646" t="s">
        <v>4692</v>
      </c>
      <c r="L156" s="1106">
        <v>1239863</v>
      </c>
      <c r="M156" s="1106">
        <v>4411847</v>
      </c>
      <c r="N156" s="1106">
        <v>5651710</v>
      </c>
      <c r="O156" s="1484"/>
      <c r="P156" s="1484"/>
      <c r="Q156" s="1484"/>
      <c r="R156" s="1486"/>
      <c r="S156" s="1097">
        <v>15</v>
      </c>
    </row>
    <row r="157" spans="1:19">
      <c r="A157" s="1097">
        <v>16</v>
      </c>
      <c r="B157" s="1034" t="s">
        <v>4650</v>
      </c>
      <c r="C157" s="1034" t="s">
        <v>4660</v>
      </c>
      <c r="D157" s="1488"/>
      <c r="E157" s="1492"/>
      <c r="F157" s="1034"/>
      <c r="G157" s="1492"/>
      <c r="H157" s="1555"/>
      <c r="I157" s="1164"/>
      <c r="J157" s="977"/>
      <c r="K157" s="1646" t="s">
        <v>4694</v>
      </c>
      <c r="L157" s="1106"/>
      <c r="M157" s="1106"/>
      <c r="N157" s="1106"/>
      <c r="O157" s="1484"/>
      <c r="P157" s="1484"/>
      <c r="Q157" s="1484"/>
      <c r="R157" s="1486"/>
      <c r="S157" s="1097">
        <v>16</v>
      </c>
    </row>
    <row r="158" spans="1:19">
      <c r="A158" s="1097">
        <v>17</v>
      </c>
      <c r="B158" s="1034"/>
      <c r="C158" s="1034"/>
      <c r="D158" s="1488"/>
      <c r="E158" s="1492"/>
      <c r="F158" s="1034"/>
      <c r="G158" s="1492"/>
      <c r="H158" s="1555"/>
      <c r="I158" s="1164"/>
      <c r="J158" s="977"/>
      <c r="K158" s="1646" t="s">
        <v>4692</v>
      </c>
      <c r="L158" s="1106"/>
      <c r="M158" s="1106"/>
      <c r="N158" s="1106"/>
      <c r="O158" s="1484"/>
      <c r="P158" s="1484"/>
      <c r="Q158" s="1484"/>
      <c r="R158" s="1486"/>
      <c r="S158" s="1097">
        <v>17</v>
      </c>
    </row>
    <row r="159" spans="1:19">
      <c r="A159" s="1097">
        <v>18</v>
      </c>
      <c r="B159" s="1034"/>
      <c r="C159" s="1034"/>
      <c r="D159" s="1488"/>
      <c r="E159" s="1492"/>
      <c r="F159" s="1034"/>
      <c r="G159" s="1492"/>
      <c r="H159" s="1555"/>
      <c r="I159" s="1164"/>
      <c r="J159" s="977"/>
      <c r="K159" s="1646"/>
      <c r="L159" s="1106"/>
      <c r="M159" s="1106"/>
      <c r="N159" s="1106"/>
      <c r="O159" s="1484"/>
      <c r="P159" s="1484"/>
      <c r="Q159" s="1484"/>
      <c r="R159" s="1486"/>
      <c r="S159" s="1097">
        <v>18</v>
      </c>
    </row>
    <row r="160" spans="1:19">
      <c r="A160" s="1097">
        <v>19</v>
      </c>
      <c r="B160" s="1034" t="s">
        <v>4592</v>
      </c>
      <c r="C160" s="1034" t="s">
        <v>4661</v>
      </c>
      <c r="D160" s="1488">
        <v>230</v>
      </c>
      <c r="E160" s="1492">
        <v>230</v>
      </c>
      <c r="F160" s="1034" t="s">
        <v>4644</v>
      </c>
      <c r="G160" s="1492">
        <v>0.42</v>
      </c>
      <c r="H160" s="1555"/>
      <c r="I160" s="1164">
        <v>1</v>
      </c>
      <c r="J160" s="977"/>
      <c r="K160" s="1646" t="s">
        <v>4685</v>
      </c>
      <c r="L160" s="1106"/>
      <c r="M160" s="1106">
        <v>114101</v>
      </c>
      <c r="N160" s="1106">
        <v>114101</v>
      </c>
      <c r="O160" s="1484"/>
      <c r="P160" s="1484"/>
      <c r="Q160" s="1484"/>
      <c r="R160" s="1486"/>
      <c r="S160" s="1097">
        <v>19</v>
      </c>
    </row>
    <row r="161" spans="1:19">
      <c r="A161" s="1097">
        <v>20</v>
      </c>
      <c r="B161" s="1034"/>
      <c r="C161" s="1034"/>
      <c r="D161" s="1488"/>
      <c r="E161" s="1492"/>
      <c r="F161" s="1034" t="s">
        <v>4616</v>
      </c>
      <c r="G161" s="1492"/>
      <c r="H161" s="1555"/>
      <c r="I161" s="1164"/>
      <c r="J161" s="977"/>
      <c r="K161" s="1646" t="s">
        <v>4686</v>
      </c>
      <c r="L161" s="1106"/>
      <c r="M161" s="1106"/>
      <c r="N161" s="1106"/>
      <c r="O161" s="1484"/>
      <c r="P161" s="1484"/>
      <c r="Q161" s="1484"/>
      <c r="R161" s="1486"/>
      <c r="S161" s="1097">
        <v>20</v>
      </c>
    </row>
    <row r="162" spans="1:19">
      <c r="A162" s="1097">
        <v>21</v>
      </c>
      <c r="B162" s="1034"/>
      <c r="C162" s="1034"/>
      <c r="D162" s="1488"/>
      <c r="E162" s="1492"/>
      <c r="F162" s="1034" t="s">
        <v>4617</v>
      </c>
      <c r="G162" s="1492"/>
      <c r="H162" s="1555"/>
      <c r="I162" s="1164"/>
      <c r="J162" s="977"/>
      <c r="K162" s="1646"/>
      <c r="L162" s="1106"/>
      <c r="M162" s="1106"/>
      <c r="N162" s="1106"/>
      <c r="O162" s="1484"/>
      <c r="P162" s="1484"/>
      <c r="Q162" s="1484"/>
      <c r="R162" s="1486"/>
      <c r="S162" s="1097">
        <v>21</v>
      </c>
    </row>
    <row r="163" spans="1:19">
      <c r="A163" s="1097">
        <v>22</v>
      </c>
      <c r="B163" s="1034"/>
      <c r="C163" s="1034"/>
      <c r="D163" s="1488"/>
      <c r="E163" s="1492"/>
      <c r="F163" s="1034"/>
      <c r="G163" s="1492"/>
      <c r="H163" s="1555"/>
      <c r="I163" s="1164"/>
      <c r="J163" s="977"/>
      <c r="K163" s="1646"/>
      <c r="L163" s="1106"/>
      <c r="M163" s="1106"/>
      <c r="N163" s="1106"/>
      <c r="O163" s="1484"/>
      <c r="P163" s="1484"/>
      <c r="Q163" s="1484"/>
      <c r="R163" s="1486"/>
      <c r="S163" s="1097">
        <v>22</v>
      </c>
    </row>
    <row r="164" spans="1:19">
      <c r="A164" s="1097">
        <v>23</v>
      </c>
      <c r="B164" s="1034" t="s">
        <v>4651</v>
      </c>
      <c r="C164" s="1034" t="s">
        <v>4662</v>
      </c>
      <c r="D164" s="1488">
        <v>230</v>
      </c>
      <c r="E164" s="1492">
        <v>230</v>
      </c>
      <c r="F164" s="1034" t="s">
        <v>4616</v>
      </c>
      <c r="G164" s="1492">
        <v>11.1</v>
      </c>
      <c r="H164" s="1555"/>
      <c r="I164" s="1164">
        <v>1</v>
      </c>
      <c r="J164" s="977"/>
      <c r="K164" s="1646" t="s">
        <v>4695</v>
      </c>
      <c r="L164" s="1106">
        <v>523366</v>
      </c>
      <c r="M164" s="1106">
        <v>4235031</v>
      </c>
      <c r="N164" s="1106">
        <v>4758397</v>
      </c>
      <c r="O164" s="1484"/>
      <c r="P164" s="1484"/>
      <c r="Q164" s="1484"/>
      <c r="R164" s="1486"/>
      <c r="S164" s="1097">
        <v>23</v>
      </c>
    </row>
    <row r="165" spans="1:19">
      <c r="A165" s="1097">
        <v>24</v>
      </c>
      <c r="B165" s="1034" t="s">
        <v>4652</v>
      </c>
      <c r="C165" s="1034" t="s">
        <v>4663</v>
      </c>
      <c r="D165" s="1488"/>
      <c r="E165" s="1492"/>
      <c r="F165" s="1034" t="s">
        <v>4617</v>
      </c>
      <c r="G165" s="1492">
        <v>43.3</v>
      </c>
      <c r="H165" s="1555"/>
      <c r="I165" s="1164">
        <v>1</v>
      </c>
      <c r="J165" s="977"/>
      <c r="K165" s="1646" t="s">
        <v>4695</v>
      </c>
      <c r="L165" s="1106"/>
      <c r="M165" s="1106"/>
      <c r="N165" s="1106"/>
      <c r="O165" s="1484"/>
      <c r="P165" s="1484"/>
      <c r="Q165" s="1484"/>
      <c r="R165" s="1486"/>
      <c r="S165" s="1097">
        <v>24</v>
      </c>
    </row>
    <row r="166" spans="1:19">
      <c r="A166" s="1097">
        <v>25</v>
      </c>
      <c r="B166" s="1034"/>
      <c r="C166" s="1034"/>
      <c r="D166" s="1488"/>
      <c r="E166" s="1492"/>
      <c r="F166" s="1034"/>
      <c r="G166" s="1492"/>
      <c r="H166" s="1555"/>
      <c r="I166" s="1164"/>
      <c r="J166" s="977"/>
      <c r="K166" s="1646"/>
      <c r="L166" s="1106"/>
      <c r="M166" s="1106"/>
      <c r="N166" s="1106"/>
      <c r="O166" s="1484"/>
      <c r="P166" s="1484"/>
      <c r="Q166" s="1484"/>
      <c r="R166" s="1486"/>
      <c r="S166" s="1097">
        <v>25</v>
      </c>
    </row>
    <row r="167" spans="1:19">
      <c r="A167" s="1097">
        <v>26</v>
      </c>
      <c r="B167" s="1034" t="s">
        <v>4651</v>
      </c>
      <c r="C167" s="1034" t="s">
        <v>4664</v>
      </c>
      <c r="D167" s="1488">
        <v>230</v>
      </c>
      <c r="E167" s="1492">
        <v>230</v>
      </c>
      <c r="F167" s="1034" t="s">
        <v>4616</v>
      </c>
      <c r="G167" s="1492"/>
      <c r="H167" s="1555">
        <v>54.5</v>
      </c>
      <c r="I167" s="1164">
        <v>1</v>
      </c>
      <c r="J167" s="977"/>
      <c r="K167" s="1646" t="s">
        <v>4695</v>
      </c>
      <c r="L167" s="1106"/>
      <c r="M167" s="1106">
        <v>3927780</v>
      </c>
      <c r="N167" s="1106">
        <f>+M167</f>
        <v>3927780</v>
      </c>
      <c r="O167" s="1484"/>
      <c r="P167" s="1484"/>
      <c r="Q167" s="1484"/>
      <c r="R167" s="1486"/>
      <c r="S167" s="1097">
        <v>26</v>
      </c>
    </row>
    <row r="168" spans="1:19">
      <c r="A168" s="1097">
        <v>27</v>
      </c>
      <c r="B168" s="1034"/>
      <c r="C168" s="1034"/>
      <c r="D168" s="1488"/>
      <c r="E168" s="1492"/>
      <c r="F168" s="1034" t="s">
        <v>4617</v>
      </c>
      <c r="G168" s="1492"/>
      <c r="H168" s="1555"/>
      <c r="I168" s="1164"/>
      <c r="J168" s="977"/>
      <c r="K168" s="1646"/>
      <c r="L168" s="1106"/>
      <c r="M168" s="1106"/>
      <c r="N168" s="1106"/>
      <c r="O168" s="1484"/>
      <c r="P168" s="1484"/>
      <c r="Q168" s="1484"/>
      <c r="R168" s="1486"/>
      <c r="S168" s="1097">
        <v>27</v>
      </c>
    </row>
    <row r="169" spans="1:19">
      <c r="A169" s="1097">
        <v>28</v>
      </c>
      <c r="B169" s="1034"/>
      <c r="C169" s="1034"/>
      <c r="D169" s="1488"/>
      <c r="E169" s="1492"/>
      <c r="F169" s="1034"/>
      <c r="G169" s="1492"/>
      <c r="H169" s="1555"/>
      <c r="I169" s="1164"/>
      <c r="J169" s="977"/>
      <c r="K169" s="1646"/>
      <c r="L169" s="1106"/>
      <c r="M169" s="1106"/>
      <c r="N169" s="1106"/>
      <c r="O169" s="1484"/>
      <c r="P169" s="1484"/>
      <c r="Q169" s="1484"/>
      <c r="R169" s="1486"/>
      <c r="S169" s="1097">
        <v>28</v>
      </c>
    </row>
    <row r="170" spans="1:19">
      <c r="A170" s="1097">
        <v>29</v>
      </c>
      <c r="B170" s="1034" t="s">
        <v>4653</v>
      </c>
      <c r="C170" s="1034" t="s">
        <v>4665</v>
      </c>
      <c r="D170" s="1488">
        <v>230</v>
      </c>
      <c r="E170" s="1492">
        <v>230</v>
      </c>
      <c r="F170" s="1034" t="s">
        <v>4616</v>
      </c>
      <c r="G170" s="1492">
        <v>71.53</v>
      </c>
      <c r="H170" s="1555"/>
      <c r="I170" s="1164">
        <v>1</v>
      </c>
      <c r="J170" s="977"/>
      <c r="K170" s="1646" t="s">
        <v>4695</v>
      </c>
      <c r="L170" s="1106">
        <v>788373</v>
      </c>
      <c r="M170" s="1106">
        <v>6081185</v>
      </c>
      <c r="N170" s="1106">
        <v>6869558</v>
      </c>
      <c r="O170" s="1484"/>
      <c r="P170" s="1484"/>
      <c r="Q170" s="1484"/>
      <c r="R170" s="1486"/>
      <c r="S170" s="1097">
        <v>29</v>
      </c>
    </row>
    <row r="171" spans="1:19">
      <c r="A171" s="1097">
        <v>30</v>
      </c>
      <c r="B171" s="1034"/>
      <c r="C171" s="1034"/>
      <c r="D171" s="1488"/>
      <c r="E171" s="1492"/>
      <c r="F171" s="1034" t="s">
        <v>4617</v>
      </c>
      <c r="G171" s="1492"/>
      <c r="H171" s="1555"/>
      <c r="I171" s="1164"/>
      <c r="J171" s="977"/>
      <c r="K171" s="1646" t="s">
        <v>4695</v>
      </c>
      <c r="L171" s="1106"/>
      <c r="M171" s="1106"/>
      <c r="N171" s="1106"/>
      <c r="O171" s="1484"/>
      <c r="P171" s="1484"/>
      <c r="Q171" s="1484"/>
      <c r="R171" s="1486"/>
      <c r="S171" s="1097">
        <v>30</v>
      </c>
    </row>
    <row r="172" spans="1:19">
      <c r="A172" s="1097">
        <v>31</v>
      </c>
      <c r="B172" s="1034"/>
      <c r="C172" s="1034"/>
      <c r="D172" s="1488"/>
      <c r="E172" s="1492"/>
      <c r="F172" s="1034"/>
      <c r="G172" s="1492"/>
      <c r="H172" s="1555"/>
      <c r="I172" s="1164"/>
      <c r="J172" s="977"/>
      <c r="K172" s="1646"/>
      <c r="L172" s="1106"/>
      <c r="M172" s="1106"/>
      <c r="N172" s="1106"/>
      <c r="O172" s="1484"/>
      <c r="P172" s="1484"/>
      <c r="Q172" s="1484"/>
      <c r="R172" s="1486"/>
      <c r="S172" s="1097">
        <v>31</v>
      </c>
    </row>
    <row r="173" spans="1:19">
      <c r="A173" s="1097">
        <v>32</v>
      </c>
      <c r="B173" s="1034" t="s">
        <v>4653</v>
      </c>
      <c r="C173" s="1034" t="s">
        <v>4666</v>
      </c>
      <c r="D173" s="1488">
        <v>230</v>
      </c>
      <c r="E173" s="1492">
        <v>230</v>
      </c>
      <c r="F173" s="1034" t="s">
        <v>4616</v>
      </c>
      <c r="G173" s="1492">
        <v>71.16</v>
      </c>
      <c r="H173" s="1555"/>
      <c r="I173" s="1164">
        <v>1</v>
      </c>
      <c r="J173" s="977"/>
      <c r="K173" s="1646" t="s">
        <v>4695</v>
      </c>
      <c r="L173" s="1106">
        <v>178309</v>
      </c>
      <c r="M173" s="1106">
        <v>10194089</v>
      </c>
      <c r="N173" s="1106">
        <v>10372398</v>
      </c>
      <c r="O173" s="1484"/>
      <c r="P173" s="1484"/>
      <c r="Q173" s="1484"/>
      <c r="R173" s="1486"/>
      <c r="S173" s="1097">
        <v>32</v>
      </c>
    </row>
    <row r="174" spans="1:19">
      <c r="A174" s="1097">
        <v>33</v>
      </c>
      <c r="B174" s="1034"/>
      <c r="C174" s="1034"/>
      <c r="D174" s="1488"/>
      <c r="E174" s="1492"/>
      <c r="F174" s="1034" t="s">
        <v>4644</v>
      </c>
      <c r="G174" s="1492"/>
      <c r="H174" s="1555"/>
      <c r="I174" s="1164"/>
      <c r="J174" s="977"/>
      <c r="K174" s="1646"/>
      <c r="L174" s="1106"/>
      <c r="M174" s="1106"/>
      <c r="N174" s="1106"/>
      <c r="O174" s="1484"/>
      <c r="P174" s="1484"/>
      <c r="Q174" s="1484"/>
      <c r="R174" s="1486"/>
      <c r="S174" s="1097">
        <v>33</v>
      </c>
    </row>
    <row r="175" spans="1:19">
      <c r="A175" s="1097">
        <v>34</v>
      </c>
      <c r="B175" s="1034"/>
      <c r="C175" s="1034"/>
      <c r="D175" s="1488"/>
      <c r="E175" s="1492"/>
      <c r="F175" s="1034"/>
      <c r="G175" s="1492"/>
      <c r="H175" s="1555"/>
      <c r="I175" s="1164"/>
      <c r="J175" s="977"/>
      <c r="K175" s="1646"/>
      <c r="L175" s="1106"/>
      <c r="M175" s="1106"/>
      <c r="N175" s="1106"/>
      <c r="O175" s="1484"/>
      <c r="P175" s="1484"/>
      <c r="Q175" s="1484"/>
      <c r="R175" s="1486"/>
      <c r="S175" s="1097">
        <v>34</v>
      </c>
    </row>
    <row r="176" spans="1:19">
      <c r="A176" s="1097">
        <v>35</v>
      </c>
      <c r="B176" s="1034" t="s">
        <v>4654</v>
      </c>
      <c r="C176" s="1034" t="s">
        <v>4667</v>
      </c>
      <c r="D176" s="1488">
        <v>230</v>
      </c>
      <c r="E176" s="1492">
        <v>230</v>
      </c>
      <c r="F176" s="1034" t="s">
        <v>4616</v>
      </c>
      <c r="G176" s="1492">
        <v>43.78</v>
      </c>
      <c r="H176" s="1555"/>
      <c r="I176" s="1164">
        <v>1</v>
      </c>
      <c r="J176" s="977"/>
      <c r="K176" s="1646" t="s">
        <v>4695</v>
      </c>
      <c r="L176" s="1106">
        <v>1048577</v>
      </c>
      <c r="M176" s="1106">
        <v>19440573</v>
      </c>
      <c r="N176" s="1106">
        <v>20489150</v>
      </c>
      <c r="O176" s="1484"/>
      <c r="P176" s="1484"/>
      <c r="Q176" s="1484"/>
      <c r="R176" s="1486"/>
      <c r="S176" s="1097">
        <v>35</v>
      </c>
    </row>
    <row r="177" spans="1:19">
      <c r="A177" s="1097">
        <v>36</v>
      </c>
      <c r="B177" s="1034"/>
      <c r="C177" s="1034"/>
      <c r="D177" s="1488"/>
      <c r="E177" s="1492"/>
      <c r="F177" s="1034"/>
      <c r="G177" s="1492"/>
      <c r="H177" s="1555"/>
      <c r="I177" s="1164"/>
      <c r="J177" s="977"/>
      <c r="K177" s="1646"/>
      <c r="L177" s="1106"/>
      <c r="M177" s="1106"/>
      <c r="N177" s="1106"/>
      <c r="O177" s="1484"/>
      <c r="P177" s="1484"/>
      <c r="Q177" s="1484"/>
      <c r="R177" s="1486"/>
      <c r="S177" s="1097">
        <v>36</v>
      </c>
    </row>
    <row r="178" spans="1:19">
      <c r="A178" s="1097">
        <v>37</v>
      </c>
      <c r="B178" s="1034"/>
      <c r="C178" s="1034"/>
      <c r="D178" s="1488"/>
      <c r="E178" s="1492"/>
      <c r="F178" s="1034"/>
      <c r="G178" s="1492"/>
      <c r="H178" s="1555"/>
      <c r="I178" s="1164"/>
      <c r="J178" s="977"/>
      <c r="K178" s="1646"/>
      <c r="L178" s="1106"/>
      <c r="M178" s="1106"/>
      <c r="N178" s="1106"/>
      <c r="O178" s="1484"/>
      <c r="P178" s="1484"/>
      <c r="Q178" s="1484"/>
      <c r="R178" s="1486"/>
      <c r="S178" s="1097">
        <v>37</v>
      </c>
    </row>
    <row r="179" spans="1:19">
      <c r="A179" s="1097">
        <v>38</v>
      </c>
      <c r="B179" s="1034"/>
      <c r="C179" s="1034"/>
      <c r="D179" s="1488"/>
      <c r="E179" s="1492"/>
      <c r="F179" s="1034"/>
      <c r="G179" s="1492"/>
      <c r="H179" s="1555"/>
      <c r="I179" s="1164"/>
      <c r="J179" s="977"/>
      <c r="K179" s="1646"/>
      <c r="L179" s="1106"/>
      <c r="M179" s="1106"/>
      <c r="N179" s="1106"/>
      <c r="O179" s="1484"/>
      <c r="P179" s="1484"/>
      <c r="Q179" s="1484"/>
      <c r="R179" s="1486"/>
      <c r="S179" s="1097">
        <v>38</v>
      </c>
    </row>
    <row r="180" spans="1:19">
      <c r="A180" s="1097">
        <v>39</v>
      </c>
      <c r="B180" s="1034"/>
      <c r="C180" s="1034"/>
      <c r="D180" s="1488"/>
      <c r="E180" s="1492"/>
      <c r="F180" s="1034"/>
      <c r="G180" s="1492"/>
      <c r="H180" s="1555"/>
      <c r="I180" s="1164"/>
      <c r="J180" s="977"/>
      <c r="K180" s="1646"/>
      <c r="L180" s="1106"/>
      <c r="M180" s="1106"/>
      <c r="N180" s="1106"/>
      <c r="O180" s="1484"/>
      <c r="P180" s="1484"/>
      <c r="Q180" s="1484"/>
      <c r="R180" s="1486"/>
      <c r="S180" s="1097">
        <v>39</v>
      </c>
    </row>
    <row r="181" spans="1:19">
      <c r="A181" s="1097">
        <v>40</v>
      </c>
      <c r="B181" s="1034"/>
      <c r="C181" s="1034"/>
      <c r="D181" s="1488"/>
      <c r="E181" s="1492"/>
      <c r="F181" s="1034"/>
      <c r="G181" s="1492"/>
      <c r="H181" s="1555"/>
      <c r="I181" s="1164"/>
      <c r="J181" s="977"/>
      <c r="K181" s="1646"/>
      <c r="L181" s="1106"/>
      <c r="M181" s="1106"/>
      <c r="N181" s="1106"/>
      <c r="O181" s="1484"/>
      <c r="P181" s="1484"/>
      <c r="Q181" s="1484"/>
      <c r="R181" s="1486"/>
      <c r="S181" s="1097">
        <v>40</v>
      </c>
    </row>
    <row r="182" spans="1:19">
      <c r="A182" s="1097">
        <v>41</v>
      </c>
      <c r="B182" s="1034"/>
      <c r="C182" s="1034"/>
      <c r="D182" s="1488"/>
      <c r="E182" s="1492"/>
      <c r="F182" s="1034"/>
      <c r="G182" s="1492"/>
      <c r="H182" s="1555"/>
      <c r="I182" s="1164"/>
      <c r="J182" s="977"/>
      <c r="K182" s="1646"/>
      <c r="L182" s="1106"/>
      <c r="M182" s="1106"/>
      <c r="N182" s="1106"/>
      <c r="O182" s="1484"/>
      <c r="P182" s="1484"/>
      <c r="Q182" s="1484"/>
      <c r="R182" s="1486"/>
      <c r="S182" s="1097">
        <v>41</v>
      </c>
    </row>
    <row r="183" spans="1:19">
      <c r="A183" s="1097">
        <v>42</v>
      </c>
      <c r="B183" s="1034"/>
      <c r="C183" s="1034"/>
      <c r="D183" s="1488"/>
      <c r="E183" s="1492"/>
      <c r="F183" s="1034"/>
      <c r="G183" s="1492"/>
      <c r="H183" s="1555"/>
      <c r="I183" s="1164"/>
      <c r="J183" s="977"/>
      <c r="K183" s="1646"/>
      <c r="L183" s="1106"/>
      <c r="M183" s="1106"/>
      <c r="N183" s="1106"/>
      <c r="O183" s="1484"/>
      <c r="P183" s="1484"/>
      <c r="Q183" s="1484"/>
      <c r="R183" s="1486"/>
      <c r="S183" s="1097">
        <v>42</v>
      </c>
    </row>
    <row r="184" spans="1:19">
      <c r="A184" s="1097">
        <v>43</v>
      </c>
      <c r="B184" s="1034"/>
      <c r="C184" s="1034"/>
      <c r="D184" s="1488"/>
      <c r="E184" s="1492"/>
      <c r="F184" s="1034"/>
      <c r="G184" s="1492"/>
      <c r="H184" s="1555"/>
      <c r="I184" s="1164"/>
      <c r="J184" s="977"/>
      <c r="K184" s="1646"/>
      <c r="L184" s="1106"/>
      <c r="M184" s="1106"/>
      <c r="N184" s="1106"/>
      <c r="O184" s="1484"/>
      <c r="P184" s="1484"/>
      <c r="Q184" s="1484"/>
      <c r="R184" s="1486"/>
      <c r="S184" s="1097">
        <v>43</v>
      </c>
    </row>
    <row r="185" spans="1:19">
      <c r="A185" s="1097">
        <v>44</v>
      </c>
      <c r="B185" s="1034"/>
      <c r="C185" s="1034"/>
      <c r="D185" s="1488"/>
      <c r="E185" s="1492"/>
      <c r="F185" s="1034"/>
      <c r="G185" s="1492"/>
      <c r="H185" s="1555"/>
      <c r="I185" s="1164"/>
      <c r="J185" s="977"/>
      <c r="K185" s="1646"/>
      <c r="L185" s="1106"/>
      <c r="M185" s="1106"/>
      <c r="N185" s="1106"/>
      <c r="O185" s="1484"/>
      <c r="P185" s="1484"/>
      <c r="Q185" s="1484"/>
      <c r="R185" s="1486"/>
      <c r="S185" s="1097">
        <v>44</v>
      </c>
    </row>
    <row r="186" spans="1:19">
      <c r="A186" s="1097">
        <v>45</v>
      </c>
      <c r="B186" s="1034"/>
      <c r="C186" s="1034"/>
      <c r="D186" s="1488"/>
      <c r="E186" s="1492"/>
      <c r="F186" s="1034"/>
      <c r="G186" s="1492"/>
      <c r="H186" s="1555"/>
      <c r="I186" s="1164"/>
      <c r="J186" s="977"/>
      <c r="K186" s="1646"/>
      <c r="L186" s="1106"/>
      <c r="M186" s="1106"/>
      <c r="N186" s="1106"/>
      <c r="O186" s="1484"/>
      <c r="P186" s="1484"/>
      <c r="Q186" s="1484"/>
      <c r="R186" s="1486"/>
      <c r="S186" s="1097">
        <v>45</v>
      </c>
    </row>
    <row r="187" spans="1:19">
      <c r="A187" s="1097">
        <v>46</v>
      </c>
      <c r="B187" s="1034"/>
      <c r="C187" s="1034"/>
      <c r="D187" s="1488"/>
      <c r="E187" s="1492"/>
      <c r="F187" s="1034"/>
      <c r="G187" s="1492"/>
      <c r="H187" s="1555"/>
      <c r="I187" s="1164"/>
      <c r="J187" s="977"/>
      <c r="K187" s="1646"/>
      <c r="L187" s="1106"/>
      <c r="M187" s="1106"/>
      <c r="N187" s="1106"/>
      <c r="O187" s="1484"/>
      <c r="P187" s="1484"/>
      <c r="Q187" s="1484"/>
      <c r="R187" s="1486"/>
      <c r="S187" s="1097">
        <v>46</v>
      </c>
    </row>
    <row r="188" spans="1:19">
      <c r="A188" s="1097">
        <v>47</v>
      </c>
      <c r="B188" s="1034"/>
      <c r="C188" s="1034"/>
      <c r="D188" s="1488"/>
      <c r="E188" s="1492"/>
      <c r="F188" s="1034"/>
      <c r="G188" s="1492"/>
      <c r="H188" s="1555"/>
      <c r="I188" s="1164"/>
      <c r="J188" s="977"/>
      <c r="K188" s="1646"/>
      <c r="L188" s="1106"/>
      <c r="M188" s="1106"/>
      <c r="N188" s="1106"/>
      <c r="O188" s="1484"/>
      <c r="P188" s="1484"/>
      <c r="Q188" s="1484"/>
      <c r="R188" s="1486"/>
      <c r="S188" s="1097">
        <v>47</v>
      </c>
    </row>
    <row r="189" spans="1:19">
      <c r="A189" s="1097">
        <v>48</v>
      </c>
      <c r="B189" s="1034"/>
      <c r="C189" s="1034"/>
      <c r="D189" s="1488"/>
      <c r="E189" s="1492"/>
      <c r="F189" s="1034"/>
      <c r="G189" s="1492"/>
      <c r="H189" s="1555"/>
      <c r="I189" s="1164"/>
      <c r="J189" s="977"/>
      <c r="K189" s="1646"/>
      <c r="L189" s="1106"/>
      <c r="M189" s="1106"/>
      <c r="N189" s="1106"/>
      <c r="O189" s="1484"/>
      <c r="P189" s="1484"/>
      <c r="Q189" s="1484"/>
      <c r="R189" s="1486"/>
      <c r="S189" s="1097">
        <v>48</v>
      </c>
    </row>
    <row r="190" spans="1:19">
      <c r="A190" s="1097">
        <v>49</v>
      </c>
      <c r="B190" s="1034"/>
      <c r="C190" s="1034"/>
      <c r="D190" s="1488"/>
      <c r="E190" s="1492"/>
      <c r="F190" s="1034"/>
      <c r="G190" s="1492"/>
      <c r="H190" s="1555"/>
      <c r="I190" s="1164"/>
      <c r="J190" s="977"/>
      <c r="K190" s="1646"/>
      <c r="L190" s="1106"/>
      <c r="M190" s="1106"/>
      <c r="N190" s="1106"/>
      <c r="O190" s="1484"/>
      <c r="P190" s="1484"/>
      <c r="Q190" s="1484"/>
      <c r="R190" s="1486"/>
      <c r="S190" s="1097">
        <v>49</v>
      </c>
    </row>
    <row r="191" spans="1:19">
      <c r="A191" s="1097">
        <v>50</v>
      </c>
      <c r="B191" s="1034"/>
      <c r="C191" s="1034"/>
      <c r="D191" s="1488"/>
      <c r="E191" s="1492"/>
      <c r="F191" s="1034"/>
      <c r="G191" s="1492"/>
      <c r="H191" s="1555"/>
      <c r="I191" s="1164"/>
      <c r="J191" s="977"/>
      <c r="K191" s="1646"/>
      <c r="L191" s="1106"/>
      <c r="M191" s="1106"/>
      <c r="N191" s="1106"/>
      <c r="O191" s="1484"/>
      <c r="P191" s="1484"/>
      <c r="Q191" s="1484"/>
      <c r="R191" s="1486"/>
      <c r="S191" s="1097">
        <v>50</v>
      </c>
    </row>
    <row r="192" spans="1:19">
      <c r="A192" s="1097">
        <v>51</v>
      </c>
      <c r="B192" s="1034"/>
      <c r="C192" s="1034"/>
      <c r="D192" s="1488"/>
      <c r="E192" s="1492"/>
      <c r="F192" s="1034"/>
      <c r="G192" s="1492"/>
      <c r="H192" s="1555"/>
      <c r="I192" s="1164"/>
      <c r="J192" s="977"/>
      <c r="K192" s="1646"/>
      <c r="L192" s="1106"/>
      <c r="M192" s="1106"/>
      <c r="N192" s="1106"/>
      <c r="O192" s="1484"/>
      <c r="P192" s="1484"/>
      <c r="Q192" s="1484"/>
      <c r="R192" s="1486"/>
      <c r="S192" s="1097">
        <v>51</v>
      </c>
    </row>
    <row r="193" spans="1:19" ht="15.75" thickBot="1">
      <c r="A193" s="1099">
        <v>52</v>
      </c>
      <c r="B193" s="1058"/>
      <c r="C193" s="1058"/>
      <c r="D193" s="1489"/>
      <c r="E193" s="1493"/>
      <c r="F193" s="1058"/>
      <c r="G193" s="1493"/>
      <c r="H193" s="1556"/>
      <c r="I193" s="1172"/>
      <c r="J193" s="977"/>
      <c r="K193" s="1646"/>
      <c r="L193" s="1106"/>
      <c r="M193" s="1106"/>
      <c r="N193" s="1106"/>
      <c r="O193" s="1484"/>
      <c r="P193" s="1484"/>
      <c r="Q193" s="1484"/>
      <c r="R193" s="1486"/>
      <c r="S193" s="1099">
        <v>52</v>
      </c>
    </row>
    <row r="194" spans="1:19" ht="15.75" thickBot="1">
      <c r="A194" s="1099">
        <v>53</v>
      </c>
      <c r="B194" s="1023"/>
      <c r="C194" s="1023"/>
      <c r="D194" s="1023"/>
      <c r="E194" s="1023"/>
      <c r="F194" s="1100" t="s">
        <v>2497</v>
      </c>
      <c r="G194" s="1493">
        <f>SUM($G$27:$G$61)+SUM($G$77:$G$128)+SUM($G$142:$G$193)+SUM($G$207:$G$258)</f>
        <v>10582.11</v>
      </c>
      <c r="H194" s="1493">
        <f>SUM($H$27:$H$61)+SUM($H$77:$H$128)+SUM($H$142:$H$193)+SUM($H$207:$H$258)</f>
        <v>361.39</v>
      </c>
      <c r="I194" s="1485">
        <f>SUM($I$27:$I$61)+SUM($I$77:$I$128)+SUM($I$142:$I$193)+SUM($I$207:$I$258)</f>
        <v>47</v>
      </c>
      <c r="J194" s="977"/>
      <c r="K194" s="1648"/>
      <c r="L194" s="1892">
        <f>SUM($L$27:$L$61)+SUM($L$77:$L$128)+SUM($L$142:$L$193)+SUM($L$207:$L$258)</f>
        <v>89279221</v>
      </c>
      <c r="M194" s="1893">
        <f>SUM($M$27:$M$61)+SUM($M$77:$M$128)+SUM($M$142:$M$193)+SUM($M$207:$M$258)</f>
        <v>1362030353</v>
      </c>
      <c r="N194" s="1893">
        <f>SUM($N$27:$N$61)+SUM($N$77:$N$128)+SUM($N$142:$N$193)+SUM($N$207:$N$258)</f>
        <v>1451309574</v>
      </c>
      <c r="O194" s="1893">
        <f>SUM($O$27:$O$61)+SUM($O$77:$O$128)+SUM($O$142:$O$193)+SUM($O$207:$O$258)</f>
        <v>4626151</v>
      </c>
      <c r="P194" s="1893">
        <f>SUM($P$27:$P$61)+SUM($P$77:$P$128)+SUM($P$142:$P$193)+SUM($P$207:$P$258)</f>
        <v>41711915</v>
      </c>
      <c r="Q194" s="1893">
        <f>SUM($Q$27:$Q$61)+SUM($Q$77:$Q$128)+SUM($Q$142:$Q$193)+SUM($Q$207:$Q$258)</f>
        <v>10991431</v>
      </c>
      <c r="R194" s="1893">
        <f>SUM($R$27:$R$61)+SUM($R$77:$R$128)+SUM($R$142:$R$193)+SUM($R$207:$R$258)</f>
        <v>57329497</v>
      </c>
      <c r="S194" s="1099">
        <v>53</v>
      </c>
    </row>
    <row r="196" spans="1:19">
      <c r="B196" s="1183" t="s">
        <v>4646</v>
      </c>
      <c r="K196" s="1183" t="s">
        <v>4647</v>
      </c>
    </row>
    <row r="199" spans="1:19" ht="16.5" thickBot="1">
      <c r="A199" s="1040" t="str">
        <f>'Data Sheet'!$C$25</f>
        <v xml:space="preserve"> Niagara Mohawk Power Corporation </v>
      </c>
      <c r="B199" s="1023"/>
      <c r="C199" s="1023"/>
      <c r="D199" s="1023"/>
      <c r="E199" s="1023"/>
      <c r="F199" s="1023"/>
      <c r="G199" s="1029" t="str">
        <f>'Data Sheet'!$C$40</f>
        <v>June 1, 2015</v>
      </c>
      <c r="H199" s="1018" t="str">
        <f>'Data Sheet'!$C$38</f>
        <v>December 31, 2014</v>
      </c>
      <c r="I199" s="1090"/>
      <c r="J199" s="977"/>
      <c r="K199" s="1651" t="str">
        <f>'Data Sheet'!$C$25</f>
        <v xml:space="preserve"> Niagara Mohawk Power Corporation </v>
      </c>
      <c r="L199" s="1023"/>
      <c r="M199" s="1023"/>
      <c r="N199" s="1023"/>
      <c r="O199" s="1023"/>
      <c r="P199" s="1023"/>
      <c r="Q199" s="1029" t="str">
        <f>'Data Sheet'!$C$40</f>
        <v>June 1, 2015</v>
      </c>
      <c r="R199" s="977" t="str">
        <f>'Data Sheet'!$C$38</f>
        <v>December 31, 2014</v>
      </c>
      <c r="S199" s="1090"/>
    </row>
    <row r="200" spans="1:19" ht="16.5" thickBot="1">
      <c r="A200" s="687" t="s">
        <v>3192</v>
      </c>
      <c r="B200" s="669"/>
      <c r="C200" s="669"/>
      <c r="D200" s="1090"/>
      <c r="E200" s="1090"/>
      <c r="F200" s="1090"/>
      <c r="G200" s="1092"/>
      <c r="H200" s="1092"/>
      <c r="I200" s="1101"/>
      <c r="J200" s="977"/>
      <c r="K200" s="1652" t="s">
        <v>3192</v>
      </c>
      <c r="L200" s="669"/>
      <c r="M200" s="669"/>
      <c r="N200" s="1090"/>
      <c r="O200" s="1090"/>
      <c r="P200" s="1090"/>
      <c r="Q200" s="1092"/>
      <c r="R200" s="1092"/>
      <c r="S200" s="1101"/>
    </row>
    <row r="201" spans="1:19">
      <c r="A201" s="1085"/>
      <c r="B201" s="977"/>
      <c r="C201" s="1034"/>
      <c r="D201" s="978" t="s">
        <v>2803</v>
      </c>
      <c r="E201" s="1032"/>
      <c r="F201" s="1034"/>
      <c r="G201" s="978" t="s">
        <v>2804</v>
      </c>
      <c r="H201" s="978"/>
      <c r="I201" s="1134"/>
      <c r="J201" s="977"/>
      <c r="K201" s="1645"/>
      <c r="L201" s="1095" t="s">
        <v>2805</v>
      </c>
      <c r="M201" s="1095"/>
      <c r="N201" s="1070"/>
      <c r="O201" s="1115"/>
      <c r="P201" s="1115"/>
      <c r="Q201" s="1115"/>
      <c r="R201" s="1115"/>
      <c r="S201" s="1134"/>
    </row>
    <row r="202" spans="1:19">
      <c r="A202" s="1097"/>
      <c r="B202" s="978" t="s">
        <v>2806</v>
      </c>
      <c r="C202" s="1032"/>
      <c r="D202" s="682" t="s">
        <v>2807</v>
      </c>
      <c r="E202" s="1032"/>
      <c r="F202" s="987" t="s">
        <v>2808</v>
      </c>
      <c r="G202" s="682" t="s">
        <v>2809</v>
      </c>
      <c r="H202" s="978"/>
      <c r="I202" s="1097" t="s">
        <v>1902</v>
      </c>
      <c r="J202" s="977"/>
      <c r="K202" s="1646" t="s">
        <v>2810</v>
      </c>
      <c r="L202" s="682" t="s">
        <v>2811</v>
      </c>
      <c r="M202" s="978"/>
      <c r="N202" s="683"/>
      <c r="O202" s="978" t="s">
        <v>2812</v>
      </c>
      <c r="P202" s="978"/>
      <c r="Q202" s="682"/>
      <c r="R202" s="978"/>
      <c r="S202" s="1097"/>
    </row>
    <row r="203" spans="1:19" ht="15.75" thickBot="1">
      <c r="A203" s="1097" t="s">
        <v>1843</v>
      </c>
      <c r="B203" s="1023"/>
      <c r="C203" s="1058"/>
      <c r="D203" s="684" t="s">
        <v>2813</v>
      </c>
      <c r="E203" s="1101"/>
      <c r="F203" s="987" t="s">
        <v>2814</v>
      </c>
      <c r="G203" s="684" t="s">
        <v>2836</v>
      </c>
      <c r="H203" s="1090"/>
      <c r="I203" s="1097" t="s">
        <v>578</v>
      </c>
      <c r="J203" s="977"/>
      <c r="K203" s="1646" t="s">
        <v>2837</v>
      </c>
      <c r="L203" s="684" t="s">
        <v>2838</v>
      </c>
      <c r="M203" s="1090"/>
      <c r="N203" s="685"/>
      <c r="O203" s="1067"/>
      <c r="P203" s="1067"/>
      <c r="Q203" s="686"/>
      <c r="R203" s="1100"/>
      <c r="S203" s="1097" t="s">
        <v>1843</v>
      </c>
    </row>
    <row r="204" spans="1:19">
      <c r="A204" s="1097" t="s">
        <v>1846</v>
      </c>
      <c r="B204" s="987" t="s">
        <v>2839</v>
      </c>
      <c r="C204" s="987" t="s">
        <v>2840</v>
      </c>
      <c r="D204" s="987" t="s">
        <v>2841</v>
      </c>
      <c r="E204" s="987" t="s">
        <v>2842</v>
      </c>
      <c r="F204" s="987" t="s">
        <v>2843</v>
      </c>
      <c r="G204" s="1032" t="s">
        <v>2844</v>
      </c>
      <c r="H204" s="1032" t="s">
        <v>2844</v>
      </c>
      <c r="I204" s="1097" t="s">
        <v>2845</v>
      </c>
      <c r="J204" s="977"/>
      <c r="K204" s="1646" t="s">
        <v>2846</v>
      </c>
      <c r="L204" s="987" t="s">
        <v>2847</v>
      </c>
      <c r="M204" s="987" t="s">
        <v>2848</v>
      </c>
      <c r="N204" s="987" t="s">
        <v>2849</v>
      </c>
      <c r="O204" s="987" t="s">
        <v>3864</v>
      </c>
      <c r="P204" s="987" t="s">
        <v>3856</v>
      </c>
      <c r="Q204" s="987" t="s">
        <v>655</v>
      </c>
      <c r="R204" s="1018" t="s">
        <v>2497</v>
      </c>
      <c r="S204" s="1097" t="s">
        <v>1846</v>
      </c>
    </row>
    <row r="205" spans="1:19">
      <c r="A205" s="1097"/>
      <c r="B205" s="1034"/>
      <c r="C205" s="987"/>
      <c r="D205" s="1034"/>
      <c r="E205" s="987"/>
      <c r="F205" s="987"/>
      <c r="G205" s="1032" t="s">
        <v>2850</v>
      </c>
      <c r="H205" s="1032" t="s">
        <v>2851</v>
      </c>
      <c r="I205" s="1089"/>
      <c r="J205" s="977"/>
      <c r="K205" s="1646"/>
      <c r="L205" s="1034"/>
      <c r="M205" s="987" t="s">
        <v>2852</v>
      </c>
      <c r="N205" s="1034"/>
      <c r="O205" s="987" t="s">
        <v>2213</v>
      </c>
      <c r="P205" s="987" t="s">
        <v>2213</v>
      </c>
      <c r="Q205" s="1034"/>
      <c r="R205" s="987" t="s">
        <v>2213</v>
      </c>
      <c r="S205" s="1097"/>
    </row>
    <row r="206" spans="1:19" ht="15.75" thickBot="1">
      <c r="A206" s="1099"/>
      <c r="B206" s="1100" t="s">
        <v>3230</v>
      </c>
      <c r="C206" s="1100" t="s">
        <v>3231</v>
      </c>
      <c r="D206" s="1100" t="s">
        <v>3232</v>
      </c>
      <c r="E206" s="1100" t="s">
        <v>3233</v>
      </c>
      <c r="F206" s="1100" t="s">
        <v>2512</v>
      </c>
      <c r="G206" s="1101" t="s">
        <v>2513</v>
      </c>
      <c r="H206" s="1101" t="s">
        <v>2514</v>
      </c>
      <c r="I206" s="1101" t="s">
        <v>2515</v>
      </c>
      <c r="J206" s="977"/>
      <c r="K206" s="1647" t="s">
        <v>2516</v>
      </c>
      <c r="L206" s="1100" t="s">
        <v>2517</v>
      </c>
      <c r="M206" s="1100" t="s">
        <v>2518</v>
      </c>
      <c r="N206" s="1100" t="s">
        <v>2519</v>
      </c>
      <c r="O206" s="1100" t="s">
        <v>214</v>
      </c>
      <c r="P206" s="1100" t="s">
        <v>215</v>
      </c>
      <c r="Q206" s="1100" t="s">
        <v>216</v>
      </c>
      <c r="R206" s="1090" t="s">
        <v>217</v>
      </c>
      <c r="S206" s="1099"/>
    </row>
    <row r="207" spans="1:19">
      <c r="A207" s="1097">
        <v>1</v>
      </c>
      <c r="B207" s="1034"/>
      <c r="C207" s="1034"/>
      <c r="D207" s="1488"/>
      <c r="E207" s="1492"/>
      <c r="F207" s="1032" t="s">
        <v>4617</v>
      </c>
      <c r="G207" s="1492"/>
      <c r="H207" s="1553"/>
      <c r="I207" s="1164"/>
      <c r="J207" s="977"/>
      <c r="K207" s="1646" t="s">
        <v>4696</v>
      </c>
      <c r="L207" s="1106"/>
      <c r="M207" s="1106"/>
      <c r="N207" s="1106"/>
      <c r="O207" s="1484"/>
      <c r="P207" s="1484"/>
      <c r="Q207" s="1484"/>
      <c r="R207" s="1486"/>
      <c r="S207" s="1097">
        <v>1</v>
      </c>
    </row>
    <row r="208" spans="1:19">
      <c r="A208" s="1097">
        <v>2</v>
      </c>
      <c r="B208" s="1034"/>
      <c r="C208" s="1034"/>
      <c r="D208" s="1488"/>
      <c r="E208" s="1492"/>
      <c r="F208" s="987"/>
      <c r="G208" s="1492"/>
      <c r="H208" s="1554"/>
      <c r="I208" s="1164"/>
      <c r="J208" s="977"/>
      <c r="K208" s="1646"/>
      <c r="L208" s="1106"/>
      <c r="M208" s="1106"/>
      <c r="N208" s="1106"/>
      <c r="O208" s="1484"/>
      <c r="P208" s="1484"/>
      <c r="Q208" s="1484"/>
      <c r="R208" s="1486"/>
      <c r="S208" s="1097">
        <v>2</v>
      </c>
    </row>
    <row r="209" spans="1:19">
      <c r="A209" s="1097">
        <v>3</v>
      </c>
      <c r="B209" s="1034" t="s">
        <v>4670</v>
      </c>
      <c r="C209" s="1034" t="s">
        <v>4678</v>
      </c>
      <c r="D209" s="1488">
        <v>230</v>
      </c>
      <c r="E209" s="1492">
        <v>230</v>
      </c>
      <c r="F209" s="987" t="s">
        <v>4616</v>
      </c>
      <c r="G209" s="1492">
        <v>4.55</v>
      </c>
      <c r="H209" s="1554"/>
      <c r="I209" s="1164">
        <v>1</v>
      </c>
      <c r="J209" s="977"/>
      <c r="K209" s="1646" t="s">
        <v>4694</v>
      </c>
      <c r="L209" s="1106">
        <v>26140</v>
      </c>
      <c r="M209" s="1106">
        <v>490510</v>
      </c>
      <c r="N209" s="1106">
        <v>516650</v>
      </c>
      <c r="O209" s="1484"/>
      <c r="P209" s="1484"/>
      <c r="Q209" s="1484"/>
      <c r="R209" s="1486"/>
      <c r="S209" s="1097">
        <v>3</v>
      </c>
    </row>
    <row r="210" spans="1:19">
      <c r="A210" s="1097">
        <v>4</v>
      </c>
      <c r="B210" s="1034"/>
      <c r="C210" s="1034"/>
      <c r="D210" s="1488"/>
      <c r="E210" s="1492"/>
      <c r="F210" s="987" t="s">
        <v>4617</v>
      </c>
      <c r="G210" s="1492"/>
      <c r="H210" s="1554"/>
      <c r="I210" s="1164"/>
      <c r="J210" s="977"/>
      <c r="K210" s="1646" t="s">
        <v>4692</v>
      </c>
      <c r="L210" s="1106"/>
      <c r="M210" s="1106"/>
      <c r="N210" s="1106"/>
      <c r="O210" s="1484"/>
      <c r="P210" s="1484"/>
      <c r="Q210" s="1484"/>
      <c r="R210" s="1486"/>
      <c r="S210" s="1097">
        <v>4</v>
      </c>
    </row>
    <row r="211" spans="1:19">
      <c r="A211" s="1097">
        <v>5</v>
      </c>
      <c r="B211" s="1034"/>
      <c r="C211" s="1034"/>
      <c r="D211" s="1488"/>
      <c r="E211" s="1492"/>
      <c r="F211" s="987"/>
      <c r="G211" s="1492"/>
      <c r="H211" s="1554"/>
      <c r="I211" s="1164"/>
      <c r="J211" s="977"/>
      <c r="K211" s="1646"/>
      <c r="L211" s="1106"/>
      <c r="M211" s="1106"/>
      <c r="N211" s="1106"/>
      <c r="O211" s="1484"/>
      <c r="P211" s="1484"/>
      <c r="Q211" s="1484"/>
      <c r="R211" s="1486"/>
      <c r="S211" s="1097">
        <v>5</v>
      </c>
    </row>
    <row r="212" spans="1:19">
      <c r="A212" s="1097">
        <v>6</v>
      </c>
      <c r="B212" s="1034" t="s">
        <v>4671</v>
      </c>
      <c r="C212" s="1034" t="s">
        <v>4679</v>
      </c>
      <c r="D212" s="1488">
        <v>230</v>
      </c>
      <c r="E212" s="1492">
        <v>230</v>
      </c>
      <c r="F212" s="1034" t="s">
        <v>4616</v>
      </c>
      <c r="G212" s="1492">
        <v>20.63</v>
      </c>
      <c r="H212" s="1555"/>
      <c r="I212" s="1164">
        <v>1</v>
      </c>
      <c r="J212" s="977"/>
      <c r="K212" s="1646" t="s">
        <v>4692</v>
      </c>
      <c r="L212" s="1106"/>
      <c r="M212" s="1106"/>
      <c r="N212" s="1106"/>
      <c r="O212" s="1484"/>
      <c r="P212" s="1484"/>
      <c r="Q212" s="1484"/>
      <c r="R212" s="1486"/>
      <c r="S212" s="1097">
        <v>6</v>
      </c>
    </row>
    <row r="213" spans="1:19">
      <c r="A213" s="1097">
        <v>7</v>
      </c>
      <c r="B213" s="1034"/>
      <c r="C213" s="1034"/>
      <c r="D213" s="1488"/>
      <c r="E213" s="1492"/>
      <c r="F213" s="1034" t="s">
        <v>4617</v>
      </c>
      <c r="G213" s="1492"/>
      <c r="H213" s="1555"/>
      <c r="I213" s="1164"/>
      <c r="J213" s="977"/>
      <c r="K213" s="1646" t="s">
        <v>4695</v>
      </c>
      <c r="L213" s="1106">
        <v>1053701</v>
      </c>
      <c r="M213" s="1106">
        <v>9017164</v>
      </c>
      <c r="N213" s="1106">
        <v>10070865</v>
      </c>
      <c r="O213" s="1484"/>
      <c r="P213" s="1484"/>
      <c r="Q213" s="1484"/>
      <c r="R213" s="1486"/>
      <c r="S213" s="1097">
        <v>7</v>
      </c>
    </row>
    <row r="214" spans="1:19">
      <c r="A214" s="1097">
        <v>8</v>
      </c>
      <c r="B214" s="1034" t="s">
        <v>4671</v>
      </c>
      <c r="C214" s="1034" t="s">
        <v>4680</v>
      </c>
      <c r="D214" s="1488">
        <v>230</v>
      </c>
      <c r="E214" s="1492">
        <v>230</v>
      </c>
      <c r="F214" s="1034" t="s">
        <v>4616</v>
      </c>
      <c r="G214" s="1492">
        <v>20.63</v>
      </c>
      <c r="H214" s="1555"/>
      <c r="I214" s="1164">
        <v>1</v>
      </c>
      <c r="J214" s="977"/>
      <c r="K214" s="1646" t="s">
        <v>4692</v>
      </c>
      <c r="L214" s="1106"/>
      <c r="M214" s="1106"/>
      <c r="N214" s="1106"/>
      <c r="O214" s="1484"/>
      <c r="P214" s="1484"/>
      <c r="Q214" s="1484"/>
      <c r="R214" s="1486"/>
      <c r="S214" s="1097">
        <v>8</v>
      </c>
    </row>
    <row r="215" spans="1:19">
      <c r="A215" s="1097">
        <v>9</v>
      </c>
      <c r="B215" s="1034"/>
      <c r="C215" s="1034"/>
      <c r="D215" s="1488"/>
      <c r="E215" s="1492"/>
      <c r="F215" s="1034" t="s">
        <v>4617</v>
      </c>
      <c r="G215" s="1492"/>
      <c r="H215" s="1555"/>
      <c r="I215" s="1164"/>
      <c r="J215" s="977"/>
      <c r="K215" s="1646" t="s">
        <v>4695</v>
      </c>
      <c r="L215" s="1106"/>
      <c r="M215" s="1106"/>
      <c r="N215" s="1106"/>
      <c r="O215" s="1484"/>
      <c r="P215" s="1484"/>
      <c r="Q215" s="1484"/>
      <c r="R215" s="1486"/>
      <c r="S215" s="1097">
        <v>9</v>
      </c>
    </row>
    <row r="216" spans="1:19">
      <c r="A216" s="1097">
        <v>10</v>
      </c>
      <c r="B216" s="1034"/>
      <c r="C216" s="1034"/>
      <c r="D216" s="1488"/>
      <c r="E216" s="1492"/>
      <c r="F216" s="1034"/>
      <c r="G216" s="1492"/>
      <c r="H216" s="1555"/>
      <c r="I216" s="1164"/>
      <c r="J216" s="977"/>
      <c r="K216" s="1646"/>
      <c r="L216" s="1106"/>
      <c r="M216" s="1106"/>
      <c r="N216" s="1106"/>
      <c r="O216" s="1484"/>
      <c r="P216" s="1484"/>
      <c r="Q216" s="1484"/>
      <c r="R216" s="1486"/>
      <c r="S216" s="1097">
        <v>10</v>
      </c>
    </row>
    <row r="217" spans="1:19">
      <c r="A217" s="1097">
        <v>11</v>
      </c>
      <c r="B217" s="1034" t="s">
        <v>4671</v>
      </c>
      <c r="C217" s="1034" t="s">
        <v>4681</v>
      </c>
      <c r="D217" s="1488">
        <v>230</v>
      </c>
      <c r="E217" s="1492">
        <v>230</v>
      </c>
      <c r="F217" s="1034" t="s">
        <v>4617</v>
      </c>
      <c r="G217" s="1492">
        <v>7.9</v>
      </c>
      <c r="H217" s="1555"/>
      <c r="I217" s="1164"/>
      <c r="J217" s="977"/>
      <c r="K217" s="1646"/>
      <c r="L217" s="1106"/>
      <c r="M217" s="1106"/>
      <c r="N217" s="1106"/>
      <c r="O217" s="1484"/>
      <c r="P217" s="1484"/>
      <c r="Q217" s="1484"/>
      <c r="R217" s="1486"/>
      <c r="S217" s="1097">
        <v>11</v>
      </c>
    </row>
    <row r="218" spans="1:19">
      <c r="A218" s="1097">
        <v>12</v>
      </c>
      <c r="B218" s="1034"/>
      <c r="C218" s="1034"/>
      <c r="D218" s="1488"/>
      <c r="E218" s="1492"/>
      <c r="F218" s="1034" t="s">
        <v>4616</v>
      </c>
      <c r="G218" s="1492"/>
      <c r="H218" s="1555"/>
      <c r="I218" s="1164"/>
      <c r="J218" s="977"/>
      <c r="K218" s="1646"/>
      <c r="L218" s="1106"/>
      <c r="M218" s="1106"/>
      <c r="N218" s="1106"/>
      <c r="O218" s="1484"/>
      <c r="P218" s="1484"/>
      <c r="Q218" s="1484"/>
      <c r="R218" s="1486"/>
      <c r="S218" s="1097">
        <v>12</v>
      </c>
    </row>
    <row r="219" spans="1:19">
      <c r="A219" s="1097">
        <v>13</v>
      </c>
      <c r="B219" s="1034"/>
      <c r="C219" s="1034"/>
      <c r="D219" s="1488"/>
      <c r="E219" s="1492"/>
      <c r="F219" s="1034"/>
      <c r="G219" s="1492"/>
      <c r="H219" s="1555"/>
      <c r="I219" s="1164"/>
      <c r="J219" s="977"/>
      <c r="K219" s="1646"/>
      <c r="L219" s="1106"/>
      <c r="M219" s="1106"/>
      <c r="N219" s="1106"/>
      <c r="O219" s="1484"/>
      <c r="P219" s="1484"/>
      <c r="Q219" s="1484"/>
      <c r="R219" s="1486"/>
      <c r="S219" s="1097">
        <v>13</v>
      </c>
    </row>
    <row r="220" spans="1:19">
      <c r="A220" s="1097">
        <v>14</v>
      </c>
      <c r="B220" s="1034"/>
      <c r="C220" s="1034"/>
      <c r="D220" s="1488"/>
      <c r="E220" s="1492"/>
      <c r="F220" s="1034"/>
      <c r="G220" s="1492"/>
      <c r="H220" s="1555"/>
      <c r="I220" s="1164"/>
      <c r="J220" s="977"/>
      <c r="K220" s="1646"/>
      <c r="L220" s="1106"/>
      <c r="M220" s="1106"/>
      <c r="N220" s="1106"/>
      <c r="O220" s="1484"/>
      <c r="P220" s="1484"/>
      <c r="Q220" s="1484"/>
      <c r="R220" s="1486"/>
      <c r="S220" s="1097">
        <v>14</v>
      </c>
    </row>
    <row r="221" spans="1:19">
      <c r="A221" s="1097">
        <v>15</v>
      </c>
      <c r="B221" s="1034"/>
      <c r="C221" s="1034"/>
      <c r="D221" s="1488"/>
      <c r="E221" s="1492"/>
      <c r="F221" s="1034"/>
      <c r="G221" s="1492"/>
      <c r="H221" s="1555"/>
      <c r="I221" s="1164"/>
      <c r="J221" s="977"/>
      <c r="K221" s="1646"/>
      <c r="L221" s="1106"/>
      <c r="M221" s="1106"/>
      <c r="N221" s="1106"/>
      <c r="O221" s="1484"/>
      <c r="P221" s="1484"/>
      <c r="Q221" s="1484"/>
      <c r="R221" s="1486"/>
      <c r="S221" s="1097">
        <v>15</v>
      </c>
    </row>
    <row r="222" spans="1:19">
      <c r="A222" s="1097">
        <v>16</v>
      </c>
      <c r="B222" s="1034"/>
      <c r="C222" s="1034"/>
      <c r="D222" s="1488"/>
      <c r="E222" s="1492"/>
      <c r="F222" s="1034"/>
      <c r="G222" s="1492"/>
      <c r="H222" s="1555"/>
      <c r="I222" s="1164"/>
      <c r="J222" s="977"/>
      <c r="K222" s="1646"/>
      <c r="L222" s="1106"/>
      <c r="M222" s="1106"/>
      <c r="N222" s="1106"/>
      <c r="O222" s="1484"/>
      <c r="P222" s="1484"/>
      <c r="Q222" s="1484"/>
      <c r="R222" s="1486"/>
      <c r="S222" s="1097">
        <v>16</v>
      </c>
    </row>
    <row r="223" spans="1:19">
      <c r="A223" s="1097">
        <v>17</v>
      </c>
      <c r="B223" s="1034"/>
      <c r="C223" s="1034"/>
      <c r="D223" s="1488"/>
      <c r="E223" s="1492"/>
      <c r="F223" s="1034"/>
      <c r="G223" s="1492"/>
      <c r="H223" s="1555"/>
      <c r="I223" s="1164"/>
      <c r="J223" s="977"/>
      <c r="K223" s="1646"/>
      <c r="L223" s="1106"/>
      <c r="M223" s="1106"/>
      <c r="N223" s="1106"/>
      <c r="O223" s="1484"/>
      <c r="P223" s="1484"/>
      <c r="Q223" s="1484"/>
      <c r="R223" s="1486"/>
      <c r="S223" s="1097">
        <v>17</v>
      </c>
    </row>
    <row r="224" spans="1:19">
      <c r="A224" s="1097">
        <v>18</v>
      </c>
      <c r="B224" s="1034"/>
      <c r="C224" s="1034"/>
      <c r="D224" s="1488"/>
      <c r="E224" s="1492"/>
      <c r="F224" s="1034"/>
      <c r="G224" s="1492"/>
      <c r="H224" s="1555"/>
      <c r="I224" s="1164"/>
      <c r="J224" s="977"/>
      <c r="K224" s="1646"/>
      <c r="L224" s="1106"/>
      <c r="M224" s="1106"/>
      <c r="N224" s="1106"/>
      <c r="O224" s="1484"/>
      <c r="P224" s="1484"/>
      <c r="Q224" s="1484"/>
      <c r="R224" s="1486"/>
      <c r="S224" s="1097">
        <v>18</v>
      </c>
    </row>
    <row r="225" spans="1:19">
      <c r="A225" s="1097">
        <v>19</v>
      </c>
      <c r="B225" s="1034"/>
      <c r="C225" s="1034"/>
      <c r="D225" s="1488"/>
      <c r="E225" s="1492"/>
      <c r="F225" s="1034"/>
      <c r="G225" s="1492"/>
      <c r="H225" s="1555"/>
      <c r="I225" s="1164"/>
      <c r="J225" s="977"/>
      <c r="K225" s="1646"/>
      <c r="L225" s="1106"/>
      <c r="M225" s="1106"/>
      <c r="N225" s="1106"/>
      <c r="O225" s="1484"/>
      <c r="P225" s="1484"/>
      <c r="Q225" s="1484"/>
      <c r="R225" s="1486"/>
      <c r="S225" s="1097">
        <v>19</v>
      </c>
    </row>
    <row r="226" spans="1:19">
      <c r="A226" s="1097">
        <v>20</v>
      </c>
      <c r="B226" s="1034"/>
      <c r="C226" s="1034"/>
      <c r="D226" s="1488"/>
      <c r="E226" s="1492"/>
      <c r="F226" s="1034"/>
      <c r="G226" s="1492"/>
      <c r="H226" s="1555"/>
      <c r="I226" s="1164"/>
      <c r="J226" s="977"/>
      <c r="K226" s="1646"/>
      <c r="L226" s="1106"/>
      <c r="M226" s="1106"/>
      <c r="N226" s="1106"/>
      <c r="O226" s="1484"/>
      <c r="P226" s="1484"/>
      <c r="Q226" s="1484"/>
      <c r="R226" s="1486"/>
      <c r="S226" s="1097">
        <v>20</v>
      </c>
    </row>
    <row r="227" spans="1:19">
      <c r="A227" s="1097">
        <v>21</v>
      </c>
      <c r="B227" s="1034" t="s">
        <v>4672</v>
      </c>
      <c r="C227" s="1034"/>
      <c r="D227" s="1488"/>
      <c r="E227" s="1492"/>
      <c r="F227" s="1034" t="s">
        <v>4616</v>
      </c>
      <c r="G227" s="1492">
        <v>17.989999999999998</v>
      </c>
      <c r="H227" s="1555"/>
      <c r="I227" s="1164"/>
      <c r="J227" s="977"/>
      <c r="K227" s="1646"/>
      <c r="L227" s="1106">
        <v>17968091</v>
      </c>
      <c r="M227" s="1106">
        <v>494911100</v>
      </c>
      <c r="N227" s="1106">
        <v>512879191</v>
      </c>
      <c r="O227" s="1484"/>
      <c r="P227" s="1484"/>
      <c r="Q227" s="1484"/>
      <c r="R227" s="1486"/>
      <c r="S227" s="1097">
        <v>21</v>
      </c>
    </row>
    <row r="228" spans="1:19">
      <c r="A228" s="1097">
        <v>22</v>
      </c>
      <c r="B228" s="1034"/>
      <c r="C228" s="1034"/>
      <c r="D228" s="1488"/>
      <c r="E228" s="1492"/>
      <c r="F228" s="1034" t="s">
        <v>4644</v>
      </c>
      <c r="G228" s="1492">
        <v>8.43</v>
      </c>
      <c r="H228" s="1555"/>
      <c r="I228" s="1164"/>
      <c r="J228" s="977"/>
      <c r="K228" s="1646"/>
      <c r="L228" s="1106">
        <v>19593</v>
      </c>
      <c r="M228" s="1106">
        <v>149364797</v>
      </c>
      <c r="N228" s="1106">
        <v>149384390</v>
      </c>
      <c r="O228" s="1484"/>
      <c r="P228" s="1484"/>
      <c r="Q228" s="1484"/>
      <c r="R228" s="1486"/>
      <c r="S228" s="1097">
        <v>22</v>
      </c>
    </row>
    <row r="229" spans="1:19">
      <c r="A229" s="1097">
        <v>23</v>
      </c>
      <c r="B229" s="1034"/>
      <c r="C229" s="1034"/>
      <c r="D229" s="1488"/>
      <c r="E229" s="1492"/>
      <c r="F229" s="1034" t="s">
        <v>4617</v>
      </c>
      <c r="G229" s="1492">
        <v>4755.28</v>
      </c>
      <c r="H229" s="1555">
        <v>121.43</v>
      </c>
      <c r="I229" s="1164"/>
      <c r="J229" s="977"/>
      <c r="K229" s="1646"/>
      <c r="L229" s="1106"/>
      <c r="M229" s="1106"/>
      <c r="N229" s="1106"/>
      <c r="O229" s="1484"/>
      <c r="P229" s="1484"/>
      <c r="Q229" s="1484"/>
      <c r="R229" s="1486"/>
      <c r="S229" s="1097">
        <v>23</v>
      </c>
    </row>
    <row r="230" spans="1:19">
      <c r="A230" s="1097">
        <v>24</v>
      </c>
      <c r="B230" s="1034"/>
      <c r="C230" s="1034"/>
      <c r="D230" s="1488"/>
      <c r="E230" s="1492"/>
      <c r="F230" s="1034" t="s">
        <v>4682</v>
      </c>
      <c r="G230" s="1492">
        <v>18.3</v>
      </c>
      <c r="H230" s="1555"/>
      <c r="I230" s="1164"/>
      <c r="J230" s="977"/>
      <c r="K230" s="1646"/>
      <c r="L230" s="1106"/>
      <c r="M230" s="1106">
        <v>166018245</v>
      </c>
      <c r="N230" s="1106">
        <v>166018245</v>
      </c>
      <c r="O230" s="1484"/>
      <c r="P230" s="1484"/>
      <c r="Q230" s="1484"/>
      <c r="R230" s="1486"/>
      <c r="S230" s="1097">
        <v>24</v>
      </c>
    </row>
    <row r="231" spans="1:19">
      <c r="A231" s="1097">
        <v>25</v>
      </c>
      <c r="B231" s="1034"/>
      <c r="C231" s="1034"/>
      <c r="D231" s="1488"/>
      <c r="E231" s="1492"/>
      <c r="F231" s="1034"/>
      <c r="G231" s="1492"/>
      <c r="H231" s="1555"/>
      <c r="I231" s="1164"/>
      <c r="J231" s="977"/>
      <c r="K231" s="1646"/>
      <c r="L231" s="1106"/>
      <c r="M231" s="1106"/>
      <c r="N231" s="1106"/>
      <c r="O231" s="1484"/>
      <c r="P231" s="1484"/>
      <c r="Q231" s="1484"/>
      <c r="R231" s="1486"/>
      <c r="S231" s="1097">
        <v>25</v>
      </c>
    </row>
    <row r="232" spans="1:19">
      <c r="A232" s="1097">
        <v>26</v>
      </c>
      <c r="B232" s="1034" t="s">
        <v>4673</v>
      </c>
      <c r="C232" s="1034"/>
      <c r="D232" s="1488"/>
      <c r="E232" s="1492"/>
      <c r="F232" s="1034" t="s">
        <v>4683</v>
      </c>
      <c r="G232" s="1492">
        <v>265.26</v>
      </c>
      <c r="H232" s="1555">
        <v>24.19</v>
      </c>
      <c r="I232" s="1164"/>
      <c r="J232" s="977"/>
      <c r="K232" s="1646"/>
      <c r="L232" s="1106">
        <v>2294539</v>
      </c>
      <c r="M232" s="1106">
        <v>26032111</v>
      </c>
      <c r="N232" s="1106">
        <v>28326650</v>
      </c>
      <c r="O232" s="1484"/>
      <c r="P232" s="1484"/>
      <c r="Q232" s="1484"/>
      <c r="R232" s="1486"/>
      <c r="S232" s="1097">
        <v>26</v>
      </c>
    </row>
    <row r="233" spans="1:19">
      <c r="A233" s="1097">
        <v>27</v>
      </c>
      <c r="B233" s="1034" t="s">
        <v>4674</v>
      </c>
      <c r="C233" s="1034"/>
      <c r="D233" s="1488"/>
      <c r="E233" s="1492"/>
      <c r="F233" s="1034" t="s">
        <v>4644</v>
      </c>
      <c r="G233" s="1492">
        <v>317.32</v>
      </c>
      <c r="H233" s="1555">
        <v>0.41</v>
      </c>
      <c r="I233" s="1164"/>
      <c r="J233" s="977"/>
      <c r="K233" s="1646"/>
      <c r="L233" s="1106">
        <v>1050637</v>
      </c>
      <c r="M233" s="1106">
        <v>42365728</v>
      </c>
      <c r="N233" s="1106">
        <v>43416365</v>
      </c>
      <c r="O233" s="1484"/>
      <c r="P233" s="1484"/>
      <c r="Q233" s="1484"/>
      <c r="R233" s="1486"/>
      <c r="S233" s="1097">
        <v>27</v>
      </c>
    </row>
    <row r="234" spans="1:19">
      <c r="A234" s="1097">
        <v>28</v>
      </c>
      <c r="B234" s="1034" t="s">
        <v>4675</v>
      </c>
      <c r="C234" s="1034"/>
      <c r="D234" s="1488"/>
      <c r="E234" s="1492"/>
      <c r="F234" s="1034" t="s">
        <v>4616</v>
      </c>
      <c r="G234" s="1492">
        <v>3508.52</v>
      </c>
      <c r="H234" s="1555">
        <v>81.040000000000006</v>
      </c>
      <c r="I234" s="1164"/>
      <c r="J234" s="977"/>
      <c r="K234" s="1646"/>
      <c r="L234" s="1106">
        <v>1188511</v>
      </c>
      <c r="M234" s="1106">
        <v>163389509</v>
      </c>
      <c r="N234" s="1106">
        <v>164578020</v>
      </c>
      <c r="O234" s="1484"/>
      <c r="P234" s="1484"/>
      <c r="Q234" s="1484"/>
      <c r="R234" s="1486"/>
      <c r="S234" s="1097">
        <v>28</v>
      </c>
    </row>
    <row r="235" spans="1:19">
      <c r="A235" s="1097">
        <v>29</v>
      </c>
      <c r="B235" s="1034" t="s">
        <v>4676</v>
      </c>
      <c r="C235" s="1034"/>
      <c r="D235" s="1488"/>
      <c r="E235" s="1492"/>
      <c r="F235" s="1034" t="s">
        <v>4644</v>
      </c>
      <c r="G235" s="1492">
        <v>473.4</v>
      </c>
      <c r="H235" s="1555">
        <v>7.94</v>
      </c>
      <c r="I235" s="1164"/>
      <c r="J235" s="977"/>
      <c r="K235" s="1646"/>
      <c r="L235" s="1106">
        <v>1157039</v>
      </c>
      <c r="M235" s="1106">
        <v>26048835</v>
      </c>
      <c r="N235" s="1106">
        <v>27205874</v>
      </c>
      <c r="O235" s="1484"/>
      <c r="P235" s="1484"/>
      <c r="Q235" s="1484"/>
      <c r="R235" s="1486"/>
      <c r="S235" s="1097">
        <v>29</v>
      </c>
    </row>
    <row r="236" spans="1:19">
      <c r="A236" s="1097">
        <v>30</v>
      </c>
      <c r="B236" s="1034" t="s">
        <v>4677</v>
      </c>
      <c r="C236" s="1034"/>
      <c r="D236" s="1488"/>
      <c r="E236" s="1492"/>
      <c r="F236" s="1034" t="s">
        <v>4644</v>
      </c>
      <c r="G236" s="1492">
        <v>112.45</v>
      </c>
      <c r="H236" s="1555">
        <v>0.96</v>
      </c>
      <c r="I236" s="1164"/>
      <c r="J236" s="977"/>
      <c r="K236" s="1646"/>
      <c r="L236" s="1106">
        <v>827006</v>
      </c>
      <c r="M236" s="1106">
        <v>1799198</v>
      </c>
      <c r="N236" s="1106">
        <v>2626204</v>
      </c>
      <c r="O236" s="1484"/>
      <c r="P236" s="1484"/>
      <c r="Q236" s="1484"/>
      <c r="R236" s="1486"/>
      <c r="S236" s="1097">
        <v>30</v>
      </c>
    </row>
    <row r="237" spans="1:19">
      <c r="A237" s="1097">
        <v>31</v>
      </c>
      <c r="B237" s="1034"/>
      <c r="C237" s="1034"/>
      <c r="D237" s="1488"/>
      <c r="E237" s="1492"/>
      <c r="F237" s="1034"/>
      <c r="G237" s="1492"/>
      <c r="H237" s="1555"/>
      <c r="I237" s="1164"/>
      <c r="J237" s="977"/>
      <c r="K237" s="1646"/>
      <c r="L237" s="1106"/>
      <c r="M237" s="1106"/>
      <c r="N237" s="1106"/>
      <c r="O237" s="1484"/>
      <c r="P237" s="1484"/>
      <c r="Q237" s="1484"/>
      <c r="R237" s="1486"/>
      <c r="S237" s="1097">
        <v>31</v>
      </c>
    </row>
    <row r="238" spans="1:19">
      <c r="A238" s="1097">
        <v>32</v>
      </c>
      <c r="B238" s="1034"/>
      <c r="C238" s="1034"/>
      <c r="D238" s="1488"/>
      <c r="E238" s="1492"/>
      <c r="F238" s="1034"/>
      <c r="G238" s="1492"/>
      <c r="H238" s="1555"/>
      <c r="I238" s="1164"/>
      <c r="J238" s="977"/>
      <c r="K238" s="1646"/>
      <c r="L238" s="1106"/>
      <c r="M238" s="1106"/>
      <c r="N238" s="1106"/>
      <c r="O238" s="1484">
        <v>4626151</v>
      </c>
      <c r="P238" s="1484">
        <v>41711915</v>
      </c>
      <c r="Q238" s="1484">
        <v>10991431</v>
      </c>
      <c r="R238" s="1486">
        <v>57329497</v>
      </c>
      <c r="S238" s="1097">
        <v>32</v>
      </c>
    </row>
    <row r="239" spans="1:19">
      <c r="A239" s="1097">
        <v>33</v>
      </c>
      <c r="B239" s="1034"/>
      <c r="C239" s="1034"/>
      <c r="D239" s="1488"/>
      <c r="E239" s="1492"/>
      <c r="F239" s="1034"/>
      <c r="G239" s="1492"/>
      <c r="H239" s="1555"/>
      <c r="I239" s="1164"/>
      <c r="J239" s="977"/>
      <c r="K239" s="1646"/>
      <c r="L239" s="1106"/>
      <c r="M239" s="1106"/>
      <c r="N239" s="1106"/>
      <c r="O239" s="1484"/>
      <c r="P239" s="1484"/>
      <c r="Q239" s="1484"/>
      <c r="R239" s="1486"/>
      <c r="S239" s="1097">
        <v>33</v>
      </c>
    </row>
    <row r="240" spans="1:19">
      <c r="A240" s="1097">
        <v>34</v>
      </c>
      <c r="B240" s="1034"/>
      <c r="C240" s="1034"/>
      <c r="D240" s="1488"/>
      <c r="E240" s="1492"/>
      <c r="F240" s="1034"/>
      <c r="G240" s="1492"/>
      <c r="H240" s="1555"/>
      <c r="I240" s="1164"/>
      <c r="J240" s="977"/>
      <c r="K240" s="1646"/>
      <c r="L240" s="1106"/>
      <c r="M240" s="1106"/>
      <c r="N240" s="1106"/>
      <c r="O240" s="1484"/>
      <c r="P240" s="1484"/>
      <c r="Q240" s="1484"/>
      <c r="R240" s="1486"/>
      <c r="S240" s="1097">
        <v>34</v>
      </c>
    </row>
    <row r="241" spans="1:19">
      <c r="A241" s="1097">
        <v>35</v>
      </c>
      <c r="B241" s="1034"/>
      <c r="C241" s="1034"/>
      <c r="D241" s="1488"/>
      <c r="E241" s="1492"/>
      <c r="F241" s="1034"/>
      <c r="G241" s="1492"/>
      <c r="H241" s="1555"/>
      <c r="I241" s="1164"/>
      <c r="J241" s="977"/>
      <c r="K241" s="1646"/>
      <c r="L241" s="1106"/>
      <c r="M241" s="1106"/>
      <c r="N241" s="1106"/>
      <c r="O241" s="1484"/>
      <c r="P241" s="1484"/>
      <c r="Q241" s="1484"/>
      <c r="R241" s="1486"/>
      <c r="S241" s="1097">
        <v>35</v>
      </c>
    </row>
    <row r="242" spans="1:19">
      <c r="A242" s="1097">
        <v>36</v>
      </c>
      <c r="B242" s="1034"/>
      <c r="C242" s="1034"/>
      <c r="D242" s="1488"/>
      <c r="E242" s="1492"/>
      <c r="F242" s="1034"/>
      <c r="G242" s="1492"/>
      <c r="H242" s="1555"/>
      <c r="I242" s="1164"/>
      <c r="J242" s="977"/>
      <c r="K242" s="1646"/>
      <c r="L242" s="1106"/>
      <c r="M242" s="1106"/>
      <c r="N242" s="1106"/>
      <c r="O242" s="1484"/>
      <c r="P242" s="1484"/>
      <c r="Q242" s="1484"/>
      <c r="R242" s="1486"/>
      <c r="S242" s="1097">
        <v>36</v>
      </c>
    </row>
    <row r="243" spans="1:19">
      <c r="A243" s="1097">
        <v>37</v>
      </c>
      <c r="B243" s="1034"/>
      <c r="C243" s="1034"/>
      <c r="D243" s="1488"/>
      <c r="E243" s="1492"/>
      <c r="F243" s="1034"/>
      <c r="G243" s="1492"/>
      <c r="H243" s="1555"/>
      <c r="I243" s="1164"/>
      <c r="J243" s="977"/>
      <c r="K243" s="1646"/>
      <c r="L243" s="1106"/>
      <c r="M243" s="1106"/>
      <c r="N243" s="1106"/>
      <c r="O243" s="1484"/>
      <c r="P243" s="1484"/>
      <c r="Q243" s="1484"/>
      <c r="R243" s="1486"/>
      <c r="S243" s="1097">
        <v>37</v>
      </c>
    </row>
    <row r="244" spans="1:19">
      <c r="A244" s="1097">
        <v>38</v>
      </c>
      <c r="B244" s="1034"/>
      <c r="C244" s="1034"/>
      <c r="D244" s="1488"/>
      <c r="E244" s="1492"/>
      <c r="F244" s="1034"/>
      <c r="G244" s="1492"/>
      <c r="H244" s="1555"/>
      <c r="I244" s="1164"/>
      <c r="J244" s="977"/>
      <c r="K244" s="1646"/>
      <c r="L244" s="1106"/>
      <c r="M244" s="1106"/>
      <c r="N244" s="1106"/>
      <c r="O244" s="1484"/>
      <c r="P244" s="1484"/>
      <c r="Q244" s="1484"/>
      <c r="R244" s="1486"/>
      <c r="S244" s="1097">
        <v>38</v>
      </c>
    </row>
    <row r="245" spans="1:19">
      <c r="A245" s="1097">
        <v>39</v>
      </c>
      <c r="B245" s="1034"/>
      <c r="C245" s="1034"/>
      <c r="D245" s="1488"/>
      <c r="E245" s="1492"/>
      <c r="F245" s="1034"/>
      <c r="G245" s="1492"/>
      <c r="H245" s="1555"/>
      <c r="I245" s="1164"/>
      <c r="J245" s="977"/>
      <c r="K245" s="1646"/>
      <c r="L245" s="1106"/>
      <c r="M245" s="1106"/>
      <c r="N245" s="1106"/>
      <c r="O245" s="1484"/>
      <c r="P245" s="1484"/>
      <c r="Q245" s="1484"/>
      <c r="R245" s="1486"/>
      <c r="S245" s="1097">
        <v>39</v>
      </c>
    </row>
    <row r="246" spans="1:19">
      <c r="A246" s="1097">
        <v>40</v>
      </c>
      <c r="B246" s="1034"/>
      <c r="C246" s="1034"/>
      <c r="D246" s="1488"/>
      <c r="E246" s="1492"/>
      <c r="F246" s="1034"/>
      <c r="G246" s="1492"/>
      <c r="H246" s="1555"/>
      <c r="I246" s="1164"/>
      <c r="J246" s="977"/>
      <c r="K246" s="1646"/>
      <c r="L246" s="1106"/>
      <c r="M246" s="1106"/>
      <c r="N246" s="1106"/>
      <c r="O246" s="1484"/>
      <c r="P246" s="1484"/>
      <c r="Q246" s="1484"/>
      <c r="R246" s="1486"/>
      <c r="S246" s="1097">
        <v>40</v>
      </c>
    </row>
    <row r="247" spans="1:19">
      <c r="A247" s="1097">
        <v>41</v>
      </c>
      <c r="B247" s="1034"/>
      <c r="C247" s="1034"/>
      <c r="D247" s="1488"/>
      <c r="E247" s="1492"/>
      <c r="F247" s="1034"/>
      <c r="G247" s="1492"/>
      <c r="H247" s="1555"/>
      <c r="I247" s="1164"/>
      <c r="J247" s="977"/>
      <c r="K247" s="1646"/>
      <c r="L247" s="1106"/>
      <c r="M247" s="1106"/>
      <c r="N247" s="1106"/>
      <c r="O247" s="1484"/>
      <c r="P247" s="1484"/>
      <c r="Q247" s="1484"/>
      <c r="R247" s="1486"/>
      <c r="S247" s="1097">
        <v>41</v>
      </c>
    </row>
    <row r="248" spans="1:19">
      <c r="A248" s="1097">
        <v>42</v>
      </c>
      <c r="B248" s="1034"/>
      <c r="C248" s="1034"/>
      <c r="D248" s="1488"/>
      <c r="E248" s="1492"/>
      <c r="F248" s="1034"/>
      <c r="G248" s="1492"/>
      <c r="H248" s="1555"/>
      <c r="I248" s="1164"/>
      <c r="J248" s="977"/>
      <c r="K248" s="1646"/>
      <c r="L248" s="1106"/>
      <c r="M248" s="1106"/>
      <c r="N248" s="1106"/>
      <c r="O248" s="1484"/>
      <c r="P248" s="1484"/>
      <c r="Q248" s="1484"/>
      <c r="R248" s="1486"/>
      <c r="S248" s="1097">
        <v>42</v>
      </c>
    </row>
    <row r="249" spans="1:19">
      <c r="A249" s="1097">
        <v>43</v>
      </c>
      <c r="B249" s="1034"/>
      <c r="C249" s="1034"/>
      <c r="D249" s="1488"/>
      <c r="E249" s="1492"/>
      <c r="F249" s="1034"/>
      <c r="G249" s="1492"/>
      <c r="H249" s="1555"/>
      <c r="I249" s="1164"/>
      <c r="J249" s="977"/>
      <c r="K249" s="1646"/>
      <c r="L249" s="1106"/>
      <c r="M249" s="1106"/>
      <c r="N249" s="1106"/>
      <c r="O249" s="1484"/>
      <c r="P249" s="1484"/>
      <c r="Q249" s="1484"/>
      <c r="R249" s="1486"/>
      <c r="S249" s="1097">
        <v>43</v>
      </c>
    </row>
    <row r="250" spans="1:19">
      <c r="A250" s="1097">
        <v>44</v>
      </c>
      <c r="B250" s="1034"/>
      <c r="C250" s="1034"/>
      <c r="D250" s="1488"/>
      <c r="E250" s="1492"/>
      <c r="F250" s="1034"/>
      <c r="G250" s="1492"/>
      <c r="H250" s="1555"/>
      <c r="I250" s="1164"/>
      <c r="J250" s="977"/>
      <c r="K250" s="1646"/>
      <c r="L250" s="1106"/>
      <c r="M250" s="1106"/>
      <c r="N250" s="1106"/>
      <c r="O250" s="1484"/>
      <c r="P250" s="1484"/>
      <c r="Q250" s="1484"/>
      <c r="R250" s="1486"/>
      <c r="S250" s="1097">
        <v>44</v>
      </c>
    </row>
    <row r="251" spans="1:19">
      <c r="A251" s="1097">
        <v>45</v>
      </c>
      <c r="B251" s="1034"/>
      <c r="C251" s="1034"/>
      <c r="D251" s="1488"/>
      <c r="E251" s="1492"/>
      <c r="F251" s="1034"/>
      <c r="G251" s="1492"/>
      <c r="H251" s="1555"/>
      <c r="I251" s="1164"/>
      <c r="J251" s="977"/>
      <c r="K251" s="1646"/>
      <c r="L251" s="1106"/>
      <c r="M251" s="1106"/>
      <c r="N251" s="1106"/>
      <c r="O251" s="1484"/>
      <c r="P251" s="1484"/>
      <c r="Q251" s="1484"/>
      <c r="R251" s="1486"/>
      <c r="S251" s="1097">
        <v>45</v>
      </c>
    </row>
    <row r="252" spans="1:19">
      <c r="A252" s="1097">
        <v>46</v>
      </c>
      <c r="B252" s="1034"/>
      <c r="C252" s="1034"/>
      <c r="D252" s="1488"/>
      <c r="E252" s="1492"/>
      <c r="F252" s="1034"/>
      <c r="G252" s="1492"/>
      <c r="H252" s="1555"/>
      <c r="I252" s="1164"/>
      <c r="J252" s="977"/>
      <c r="K252" s="1646"/>
      <c r="L252" s="1106"/>
      <c r="M252" s="1106"/>
      <c r="N252" s="1106"/>
      <c r="O252" s="1484"/>
      <c r="P252" s="1484"/>
      <c r="Q252" s="1484"/>
      <c r="R252" s="1486"/>
      <c r="S252" s="1097">
        <v>46</v>
      </c>
    </row>
    <row r="253" spans="1:19">
      <c r="A253" s="1097">
        <v>47</v>
      </c>
      <c r="B253" s="1034"/>
      <c r="C253" s="1034"/>
      <c r="D253" s="1488"/>
      <c r="E253" s="1492"/>
      <c r="F253" s="1034"/>
      <c r="G253" s="1492"/>
      <c r="H253" s="1555"/>
      <c r="I253" s="1164"/>
      <c r="J253" s="977"/>
      <c r="K253" s="1646"/>
      <c r="L253" s="1106"/>
      <c r="M253" s="1106"/>
      <c r="N253" s="1106"/>
      <c r="O253" s="1484"/>
      <c r="P253" s="1484"/>
      <c r="Q253" s="1484"/>
      <c r="R253" s="1486"/>
      <c r="S253" s="1097">
        <v>47</v>
      </c>
    </row>
    <row r="254" spans="1:19">
      <c r="A254" s="1097">
        <v>48</v>
      </c>
      <c r="B254" s="1034"/>
      <c r="C254" s="1034"/>
      <c r="D254" s="1488"/>
      <c r="E254" s="1492"/>
      <c r="F254" s="1034"/>
      <c r="G254" s="1492"/>
      <c r="H254" s="1555"/>
      <c r="I254" s="1164"/>
      <c r="J254" s="977"/>
      <c r="K254" s="1646"/>
      <c r="L254" s="1106"/>
      <c r="M254" s="1106"/>
      <c r="N254" s="1106"/>
      <c r="O254" s="1484"/>
      <c r="P254" s="1484"/>
      <c r="Q254" s="1484"/>
      <c r="R254" s="1486"/>
      <c r="S254" s="1097">
        <v>48</v>
      </c>
    </row>
    <row r="255" spans="1:19">
      <c r="A255" s="1097">
        <v>49</v>
      </c>
      <c r="B255" s="1034"/>
      <c r="C255" s="1034"/>
      <c r="D255" s="1488"/>
      <c r="E255" s="1492"/>
      <c r="F255" s="1034"/>
      <c r="G255" s="1492"/>
      <c r="H255" s="1555"/>
      <c r="I255" s="1164"/>
      <c r="J255" s="977"/>
      <c r="K255" s="1646"/>
      <c r="L255" s="1106"/>
      <c r="M255" s="1106"/>
      <c r="N255" s="1106"/>
      <c r="O255" s="1484"/>
      <c r="P255" s="1484"/>
      <c r="Q255" s="1484"/>
      <c r="R255" s="1486"/>
      <c r="S255" s="1097">
        <v>49</v>
      </c>
    </row>
    <row r="256" spans="1:19">
      <c r="A256" s="1097">
        <v>50</v>
      </c>
      <c r="B256" s="1034"/>
      <c r="C256" s="1034"/>
      <c r="D256" s="1488"/>
      <c r="E256" s="1492"/>
      <c r="F256" s="1034"/>
      <c r="G256" s="1492"/>
      <c r="H256" s="1555"/>
      <c r="I256" s="1164"/>
      <c r="J256" s="977"/>
      <c r="K256" s="1646"/>
      <c r="L256" s="1106"/>
      <c r="M256" s="1106"/>
      <c r="N256" s="1106"/>
      <c r="O256" s="1484"/>
      <c r="P256" s="1484"/>
      <c r="Q256" s="1484"/>
      <c r="R256" s="1486"/>
      <c r="S256" s="1097">
        <v>50</v>
      </c>
    </row>
    <row r="257" spans="1:19">
      <c r="A257" s="1097">
        <v>51</v>
      </c>
      <c r="B257" s="1034"/>
      <c r="C257" s="1034"/>
      <c r="D257" s="1488"/>
      <c r="E257" s="1492"/>
      <c r="F257" s="1034"/>
      <c r="G257" s="1492"/>
      <c r="H257" s="1555"/>
      <c r="I257" s="1164"/>
      <c r="J257" s="977"/>
      <c r="K257" s="1646"/>
      <c r="L257" s="1106"/>
      <c r="M257" s="1106"/>
      <c r="N257" s="1106"/>
      <c r="O257" s="1484"/>
      <c r="P257" s="1484"/>
      <c r="Q257" s="1484"/>
      <c r="R257" s="1486"/>
      <c r="S257" s="1097">
        <v>51</v>
      </c>
    </row>
    <row r="258" spans="1:19" ht="15.75" thickBot="1">
      <c r="A258" s="1099">
        <v>52</v>
      </c>
      <c r="B258" s="1058"/>
      <c r="C258" s="1058"/>
      <c r="D258" s="1489"/>
      <c r="E258" s="1493"/>
      <c r="F258" s="1058"/>
      <c r="G258" s="1493"/>
      <c r="H258" s="1556"/>
      <c r="I258" s="1172"/>
      <c r="J258" s="977"/>
      <c r="K258" s="1646"/>
      <c r="L258" s="1106"/>
      <c r="M258" s="1106"/>
      <c r="N258" s="1106"/>
      <c r="O258" s="1484"/>
      <c r="P258" s="1484"/>
      <c r="Q258" s="1484"/>
      <c r="R258" s="1486"/>
      <c r="S258" s="1099">
        <v>52</v>
      </c>
    </row>
    <row r="259" spans="1:19" ht="15.75" thickBot="1">
      <c r="A259" s="1099">
        <v>53</v>
      </c>
      <c r="B259" s="1023"/>
      <c r="C259" s="1023"/>
      <c r="D259" s="1556"/>
      <c r="E259" s="1556"/>
      <c r="F259" s="1100" t="s">
        <v>2497</v>
      </c>
      <c r="G259" s="1493">
        <f>SUM($G$27:$G$61)+SUM($G$77:$G$128)+SUM($G$142:$G$193)+SUM($G$207:$G$258)</f>
        <v>10582.11</v>
      </c>
      <c r="H259" s="1493">
        <f>SUM($H$27:$H$61)+SUM($H$77:$H$128)+SUM($H$142:$H$193)+SUM($H$207:$H$258)</f>
        <v>361.39</v>
      </c>
      <c r="I259" s="1485">
        <f>SUM($I$27:$I$61)+SUM($I$77:$I$128)+SUM($I$142:$I$193)+SUM($I$207:$I$258)</f>
        <v>47</v>
      </c>
      <c r="J259" s="977"/>
      <c r="K259" s="1648"/>
      <c r="L259" s="1892">
        <f>SUM($L$27:$L$61)+SUM($L$77:$L$128)+SUM($L$142:$L$193)+SUM($L$207:$L$258)</f>
        <v>89279221</v>
      </c>
      <c r="M259" s="1893">
        <f>SUM($M$27:$M$61)+SUM($M$77:$M$128)+SUM($M$142:$M$193)+SUM($M$207:$M$258)</f>
        <v>1362030353</v>
      </c>
      <c r="N259" s="1893">
        <f>SUM($N$27:$N$61)+SUM($N$77:$N$128)+SUM($N$142:$N$193)+SUM($N$207:$N$258)</f>
        <v>1451309574</v>
      </c>
      <c r="O259" s="1893">
        <f>SUM($O$27:$O$61)+SUM($O$77:$O$128)+SUM($O$142:$O$193)+SUM($O$207:$O$258)</f>
        <v>4626151</v>
      </c>
      <c r="P259" s="1893">
        <f>SUM($P$27:$P$61)+SUM($P$77:$P$128)+SUM($P$142:$P$193)+SUM($P$207:$P$258)</f>
        <v>41711915</v>
      </c>
      <c r="Q259" s="1893">
        <f>SUM($Q$27:$Q$61)+SUM($Q$77:$Q$128)+SUM($Q$142:$Q$193)+SUM($Q$207:$Q$258)</f>
        <v>10991431</v>
      </c>
      <c r="R259" s="1893">
        <f>SUM($R$27:$R$61)+SUM($R$77:$R$128)+SUM($R$142:$R$193)+SUM($R$207:$R$258)</f>
        <v>57329497</v>
      </c>
      <c r="S259" s="1099">
        <v>53</v>
      </c>
    </row>
    <row r="261" spans="1:19">
      <c r="B261" s="1183" t="s">
        <v>4668</v>
      </c>
      <c r="K261" s="1183" t="s">
        <v>4669</v>
      </c>
    </row>
  </sheetData>
  <mergeCells count="4">
    <mergeCell ref="K4:S4"/>
    <mergeCell ref="R3:S3"/>
    <mergeCell ref="R2:S2"/>
    <mergeCell ref="R1:S1"/>
  </mergeCells>
  <printOptions horizontalCentered="1" verticalCentered="1"/>
  <pageMargins left="0.5" right="0.5" top="0.5" bottom="0.5" header="0" footer="0"/>
  <pageSetup scale="54" fitToWidth="2" fitToHeight="2" pageOrder="overThenDown" orientation="portrait" horizontalDpi="300" verticalDpi="300" r:id="rId1"/>
  <headerFooter alignWithMargins="0"/>
  <rowBreaks count="3" manualBreakCount="3">
    <brk id="67" max="16383" man="1"/>
    <brk id="132" max="16383" man="1"/>
    <brk id="196" max="16383" man="1"/>
  </rowBreaks>
  <colBreaks count="1" manualBreakCount="1">
    <brk id="9"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pageSetUpPr fitToPage="1"/>
  </sheetPr>
  <dimension ref="A1:R64"/>
  <sheetViews>
    <sheetView defaultGridColor="0" view="pageBreakPreview" colorId="22" zoomScale="60" zoomScaleNormal="55" workbookViewId="0">
      <selection activeCell="C41" sqref="C41"/>
    </sheetView>
  </sheetViews>
  <sheetFormatPr defaultColWidth="9.6640625" defaultRowHeight="15"/>
  <cols>
    <col min="1" max="1" width="4.6640625" customWidth="1"/>
    <col min="2" max="2" width="19.44140625" customWidth="1"/>
    <col min="3" max="3" width="19.109375" customWidth="1"/>
    <col min="4" max="6" width="13.6640625" customWidth="1"/>
    <col min="7" max="8" width="16.5546875" customWidth="1"/>
    <col min="9" max="9" width="2.6640625" customWidth="1"/>
    <col min="10" max="10" width="12" customWidth="1"/>
    <col min="11" max="11" width="12.6640625" customWidth="1"/>
    <col min="12" max="12" width="14.6640625" customWidth="1"/>
    <col min="13" max="15" width="12.6640625" customWidth="1"/>
    <col min="16" max="16" width="18.5546875" customWidth="1"/>
    <col min="17" max="17" width="13.6640625" customWidth="1"/>
    <col min="18" max="18" width="4.6640625" customWidth="1"/>
  </cols>
  <sheetData>
    <row r="1" spans="1:18">
      <c r="A1" s="29" t="s">
        <v>5587</v>
      </c>
      <c r="B1" s="980"/>
      <c r="C1" s="980"/>
      <c r="D1" s="1086"/>
      <c r="E1" s="1083" t="s">
        <v>1433</v>
      </c>
      <c r="F1" s="980"/>
      <c r="G1" s="1085" t="s">
        <v>1917</v>
      </c>
      <c r="H1" s="1094" t="s">
        <v>1918</v>
      </c>
      <c r="I1" s="977"/>
      <c r="J1" s="29" t="s">
        <v>5587</v>
      </c>
      <c r="K1" s="980"/>
      <c r="L1" s="980"/>
      <c r="M1" s="1086"/>
      <c r="N1" s="1083" t="s">
        <v>1433</v>
      </c>
      <c r="O1" s="980"/>
      <c r="P1" s="1085" t="s">
        <v>1917</v>
      </c>
      <c r="Q1" s="2739" t="s">
        <v>1918</v>
      </c>
      <c r="R1" s="2744"/>
    </row>
    <row r="2" spans="1:18">
      <c r="A2" s="71" t="str">
        <f>'Data Sheet'!$C$25</f>
        <v xml:space="preserve"> Niagara Mohawk Power Corporation </v>
      </c>
      <c r="B2" s="977"/>
      <c r="C2" s="977"/>
      <c r="D2" s="977"/>
      <c r="E2" s="97" t="s">
        <v>5784</v>
      </c>
      <c r="F2" s="977"/>
      <c r="G2" s="1097" t="s">
        <v>1919</v>
      </c>
      <c r="H2" s="987"/>
      <c r="I2" s="977"/>
      <c r="J2" s="71" t="str">
        <f>'Data Sheet'!$C$25</f>
        <v xml:space="preserve"> Niagara Mohawk Power Corporation </v>
      </c>
      <c r="K2" s="977"/>
      <c r="L2" s="977"/>
      <c r="M2" s="977"/>
      <c r="N2" s="97" t="s">
        <v>5784</v>
      </c>
      <c r="O2" s="977"/>
      <c r="P2" s="1097" t="s">
        <v>1919</v>
      </c>
      <c r="Q2" s="2737"/>
      <c r="R2" s="2743"/>
    </row>
    <row r="3" spans="1:18" ht="15" customHeight="1" thickBot="1">
      <c r="A3" s="1057"/>
      <c r="B3" s="1023"/>
      <c r="C3" s="1023"/>
      <c r="D3" s="1023"/>
      <c r="E3" s="104" t="s">
        <v>5672</v>
      </c>
      <c r="F3" s="1023"/>
      <c r="G3" s="1982" t="str">
        <f>'Data Sheet'!$C$40</f>
        <v>June 1, 2015</v>
      </c>
      <c r="H3" s="1417" t="str">
        <f>'Data Sheet'!$C$38</f>
        <v>December 31, 2014</v>
      </c>
      <c r="I3" s="977"/>
      <c r="J3" s="1057"/>
      <c r="K3" s="1023"/>
      <c r="L3" s="1023"/>
      <c r="M3" s="1023"/>
      <c r="N3" s="104" t="s">
        <v>5672</v>
      </c>
      <c r="O3" s="1023"/>
      <c r="P3" s="1982" t="str">
        <f>'Data Sheet'!$C$40</f>
        <v>June 1, 2015</v>
      </c>
      <c r="Q3" s="2735" t="str">
        <f>'Data Sheet'!$C$38</f>
        <v>December 31, 2014</v>
      </c>
      <c r="R3" s="2748"/>
    </row>
    <row r="4" spans="1:18" ht="15" customHeight="1" thickBot="1">
      <c r="A4" s="668" t="s">
        <v>2855</v>
      </c>
      <c r="B4" s="669"/>
      <c r="C4" s="669"/>
      <c r="D4" s="1090"/>
      <c r="E4" s="1090"/>
      <c r="F4" s="1090"/>
      <c r="G4" s="1092"/>
      <c r="H4" s="1101"/>
      <c r="I4" s="977"/>
      <c r="J4" s="668" t="s">
        <v>2856</v>
      </c>
      <c r="K4" s="669"/>
      <c r="L4" s="669"/>
      <c r="M4" s="1090"/>
      <c r="N4" s="1090"/>
      <c r="O4" s="1090"/>
      <c r="P4" s="1092"/>
      <c r="Q4" s="1092"/>
      <c r="R4" s="1101"/>
    </row>
    <row r="5" spans="1:18" ht="15.75">
      <c r="A5" s="67"/>
      <c r="B5" s="70"/>
      <c r="C5" s="70"/>
      <c r="D5" s="68"/>
      <c r="E5" s="68"/>
      <c r="F5" s="68"/>
      <c r="G5" s="428"/>
      <c r="H5" s="72"/>
      <c r="I5" s="977"/>
      <c r="J5" s="67"/>
      <c r="K5" s="70"/>
      <c r="L5" s="70"/>
      <c r="M5" s="68"/>
      <c r="N5" s="68"/>
      <c r="O5" s="68"/>
      <c r="P5" s="428"/>
      <c r="Q5" s="428"/>
      <c r="R5" s="72"/>
    </row>
    <row r="6" spans="1:18">
      <c r="A6" s="71" t="s">
        <v>2857</v>
      </c>
      <c r="B6" s="17"/>
      <c r="C6" s="17"/>
      <c r="D6" s="17"/>
      <c r="E6" s="17" t="s">
        <v>2858</v>
      </c>
      <c r="F6" s="17"/>
      <c r="G6" s="17"/>
      <c r="H6" s="72"/>
      <c r="I6" s="977"/>
      <c r="J6" s="71" t="s">
        <v>2859</v>
      </c>
      <c r="K6" s="17"/>
      <c r="L6" s="17"/>
      <c r="M6" s="17"/>
      <c r="N6" s="17" t="s">
        <v>2860</v>
      </c>
      <c r="O6" s="17"/>
      <c r="P6" s="17"/>
      <c r="Q6" s="17"/>
      <c r="R6" s="72"/>
    </row>
    <row r="7" spans="1:18">
      <c r="A7" s="71" t="s">
        <v>2861</v>
      </c>
      <c r="B7" s="17"/>
      <c r="C7" s="17"/>
      <c r="D7" s="17"/>
      <c r="E7" s="17" t="s">
        <v>2862</v>
      </c>
      <c r="F7" s="17"/>
      <c r="G7" s="17"/>
      <c r="H7" s="72"/>
      <c r="I7" s="977"/>
      <c r="J7" s="71" t="s">
        <v>2863</v>
      </c>
      <c r="K7" s="17"/>
      <c r="L7" s="17"/>
      <c r="M7" s="17"/>
      <c r="N7" s="17" t="s">
        <v>2864</v>
      </c>
      <c r="O7" s="17"/>
      <c r="P7" s="17"/>
      <c r="Q7" s="17"/>
      <c r="R7" s="72"/>
    </row>
    <row r="8" spans="1:18">
      <c r="A8" s="71" t="s">
        <v>2865</v>
      </c>
      <c r="B8" s="17"/>
      <c r="C8" s="17"/>
      <c r="D8" s="17"/>
      <c r="E8" s="17" t="s">
        <v>244</v>
      </c>
      <c r="F8" s="17"/>
      <c r="G8" s="17"/>
      <c r="H8" s="72"/>
      <c r="I8" s="977"/>
      <c r="J8" s="71" t="s">
        <v>245</v>
      </c>
      <c r="K8" s="17"/>
      <c r="L8" s="17"/>
      <c r="M8" s="17"/>
      <c r="N8" s="17" t="s">
        <v>246</v>
      </c>
      <c r="O8" s="17"/>
      <c r="P8" s="17"/>
      <c r="Q8" s="17"/>
      <c r="R8" s="72"/>
    </row>
    <row r="9" spans="1:18">
      <c r="A9" s="71" t="s">
        <v>247</v>
      </c>
      <c r="B9" s="17"/>
      <c r="C9" s="17"/>
      <c r="D9" s="17"/>
      <c r="E9" s="17" t="s">
        <v>3612</v>
      </c>
      <c r="F9" s="17"/>
      <c r="G9" s="17"/>
      <c r="H9" s="72"/>
      <c r="I9" s="977"/>
      <c r="J9" s="71" t="s">
        <v>3613</v>
      </c>
      <c r="K9" s="17"/>
      <c r="L9" s="17"/>
      <c r="M9" s="17"/>
      <c r="N9" s="17" t="s">
        <v>3614</v>
      </c>
      <c r="O9" s="17"/>
      <c r="P9" s="17"/>
      <c r="Q9" s="17"/>
      <c r="R9" s="72"/>
    </row>
    <row r="10" spans="1:18" ht="15.75" thickBot="1">
      <c r="A10" s="110"/>
      <c r="B10" s="111"/>
      <c r="C10" s="111"/>
      <c r="D10" s="111"/>
      <c r="E10" s="111"/>
      <c r="F10" s="111"/>
      <c r="G10" s="111"/>
      <c r="H10" s="112"/>
      <c r="I10" s="977"/>
      <c r="J10" s="110"/>
      <c r="K10" s="111"/>
      <c r="L10" s="111"/>
      <c r="M10" s="111"/>
      <c r="N10" s="111"/>
      <c r="O10" s="111"/>
      <c r="P10" s="111"/>
      <c r="Q10" s="111"/>
      <c r="R10" s="112"/>
    </row>
    <row r="11" spans="1:18">
      <c r="A11" s="1085"/>
      <c r="B11" s="977"/>
      <c r="C11" s="1034"/>
      <c r="D11" s="1032"/>
      <c r="E11" s="978" t="s">
        <v>3615</v>
      </c>
      <c r="F11" s="1032"/>
      <c r="G11" s="978" t="s">
        <v>3616</v>
      </c>
      <c r="H11" s="1070"/>
      <c r="I11" s="977"/>
      <c r="J11" s="1084"/>
      <c r="K11" s="1018"/>
      <c r="L11" s="987"/>
      <c r="M11" s="987"/>
      <c r="N11" s="1018"/>
      <c r="O11" s="1018"/>
      <c r="P11" s="1018"/>
      <c r="Q11" s="1018"/>
      <c r="R11" s="1094"/>
    </row>
    <row r="12" spans="1:18" ht="15.75" thickBot="1">
      <c r="A12" s="1097"/>
      <c r="B12" s="1090" t="s">
        <v>3617</v>
      </c>
      <c r="C12" s="1101"/>
      <c r="D12" s="1032" t="s">
        <v>1843</v>
      </c>
      <c r="E12" s="1090" t="s">
        <v>3618</v>
      </c>
      <c r="F12" s="1101"/>
      <c r="G12" s="1090" t="s">
        <v>3618</v>
      </c>
      <c r="H12" s="1101"/>
      <c r="I12" s="977"/>
      <c r="J12" s="1102" t="s">
        <v>3619</v>
      </c>
      <c r="K12" s="1090"/>
      <c r="L12" s="1101"/>
      <c r="M12" s="987"/>
      <c r="N12" s="1090" t="s">
        <v>3620</v>
      </c>
      <c r="O12" s="1090"/>
      <c r="P12" s="1090"/>
      <c r="Q12" s="1090"/>
      <c r="R12" s="1101"/>
    </row>
    <row r="13" spans="1:18">
      <c r="A13" s="1097"/>
      <c r="B13" s="1032"/>
      <c r="C13" s="1032"/>
      <c r="D13" s="987" t="s">
        <v>3621</v>
      </c>
      <c r="E13" s="1032"/>
      <c r="F13" s="987" t="s">
        <v>3821</v>
      </c>
      <c r="G13" s="1032"/>
      <c r="H13" s="987"/>
      <c r="I13" s="977"/>
      <c r="J13" s="1097"/>
      <c r="K13" s="1032"/>
      <c r="L13" s="1032"/>
      <c r="M13" s="987" t="s">
        <v>3622</v>
      </c>
      <c r="N13" s="1032" t="s">
        <v>2847</v>
      </c>
      <c r="O13" s="987" t="s">
        <v>3623</v>
      </c>
      <c r="P13" s="987"/>
      <c r="Q13" s="987"/>
      <c r="R13" s="987"/>
    </row>
    <row r="14" spans="1:18">
      <c r="A14" s="1097" t="s">
        <v>1843</v>
      </c>
      <c r="B14" s="1034"/>
      <c r="C14" s="1034"/>
      <c r="D14" s="987" t="s">
        <v>3624</v>
      </c>
      <c r="E14" s="1032"/>
      <c r="F14" s="987" t="s">
        <v>1902</v>
      </c>
      <c r="G14" s="1032"/>
      <c r="H14" s="987"/>
      <c r="I14" s="977"/>
      <c r="J14" s="1097"/>
      <c r="K14" s="1034"/>
      <c r="L14" s="987" t="s">
        <v>3625</v>
      </c>
      <c r="M14" s="987" t="s">
        <v>3626</v>
      </c>
      <c r="N14" s="1032" t="s">
        <v>3627</v>
      </c>
      <c r="O14" s="987" t="s">
        <v>3628</v>
      </c>
      <c r="P14" s="987" t="s">
        <v>3619</v>
      </c>
      <c r="Q14" s="987"/>
      <c r="R14" s="987" t="s">
        <v>1843</v>
      </c>
    </row>
    <row r="15" spans="1:18">
      <c r="A15" s="1097" t="s">
        <v>1846</v>
      </c>
      <c r="B15" s="987" t="s">
        <v>2839</v>
      </c>
      <c r="C15" s="987" t="s">
        <v>2840</v>
      </c>
      <c r="D15" s="987" t="s">
        <v>3629</v>
      </c>
      <c r="E15" s="987" t="s">
        <v>2054</v>
      </c>
      <c r="F15" s="987" t="s">
        <v>3630</v>
      </c>
      <c r="G15" s="1032" t="s">
        <v>3631</v>
      </c>
      <c r="H15" s="987" t="s">
        <v>3632</v>
      </c>
      <c r="I15" s="977"/>
      <c r="J15" s="1097" t="s">
        <v>3633</v>
      </c>
      <c r="K15" s="987" t="s">
        <v>3634</v>
      </c>
      <c r="L15" s="987" t="s">
        <v>3627</v>
      </c>
      <c r="M15" s="987" t="s">
        <v>3635</v>
      </c>
      <c r="N15" s="987" t="s">
        <v>2847</v>
      </c>
      <c r="O15" s="987" t="s">
        <v>3627</v>
      </c>
      <c r="P15" s="987" t="s">
        <v>3627</v>
      </c>
      <c r="Q15" s="987" t="s">
        <v>2497</v>
      </c>
      <c r="R15" s="987" t="s">
        <v>1846</v>
      </c>
    </row>
    <row r="16" spans="1:18">
      <c r="A16" s="1097"/>
      <c r="B16" s="1034"/>
      <c r="C16" s="987"/>
      <c r="D16" s="1034"/>
      <c r="E16" s="987"/>
      <c r="F16" s="987" t="s">
        <v>3629</v>
      </c>
      <c r="G16" s="1032"/>
      <c r="H16" s="1034"/>
      <c r="I16" s="977"/>
      <c r="J16" s="1089"/>
      <c r="K16" s="1034"/>
      <c r="L16" s="987" t="s">
        <v>3636</v>
      </c>
      <c r="M16" s="1034"/>
      <c r="N16" s="987" t="s">
        <v>3637</v>
      </c>
      <c r="O16" s="987" t="s">
        <v>3638</v>
      </c>
      <c r="P16" s="987" t="s">
        <v>3639</v>
      </c>
      <c r="Q16" s="987"/>
      <c r="R16" s="987"/>
    </row>
    <row r="17" spans="1:18" ht="15.75" thickBot="1">
      <c r="A17" s="1099"/>
      <c r="B17" s="1100" t="s">
        <v>3230</v>
      </c>
      <c r="C17" s="1100" t="s">
        <v>3231</v>
      </c>
      <c r="D17" s="1100" t="s">
        <v>3232</v>
      </c>
      <c r="E17" s="1100" t="s">
        <v>3233</v>
      </c>
      <c r="F17" s="1100" t="s">
        <v>2512</v>
      </c>
      <c r="G17" s="1101" t="s">
        <v>2513</v>
      </c>
      <c r="H17" s="1101" t="s">
        <v>2514</v>
      </c>
      <c r="I17" s="977"/>
      <c r="J17" s="1099" t="s">
        <v>2515</v>
      </c>
      <c r="K17" s="1100" t="s">
        <v>2516</v>
      </c>
      <c r="L17" s="1100" t="s">
        <v>2517</v>
      </c>
      <c r="M17" s="1100" t="s">
        <v>2518</v>
      </c>
      <c r="N17" s="1100" t="s">
        <v>2519</v>
      </c>
      <c r="O17" s="1100" t="s">
        <v>214</v>
      </c>
      <c r="P17" s="1100" t="s">
        <v>215</v>
      </c>
      <c r="Q17" s="1100" t="s">
        <v>216</v>
      </c>
      <c r="R17" s="1100"/>
    </row>
    <row r="18" spans="1:18">
      <c r="A18" s="1097">
        <v>1</v>
      </c>
      <c r="B18" s="1034"/>
      <c r="C18" s="1034"/>
      <c r="D18" s="1488"/>
      <c r="E18" s="1032"/>
      <c r="F18" s="1105"/>
      <c r="G18" s="1185"/>
      <c r="H18" s="1164"/>
      <c r="I18" s="977"/>
      <c r="J18" s="1089"/>
      <c r="K18" s="1034"/>
      <c r="L18" s="1034"/>
      <c r="M18" s="1034"/>
      <c r="N18" s="1187"/>
      <c r="O18" s="1187"/>
      <c r="P18" s="1187"/>
      <c r="Q18" s="1188"/>
      <c r="R18" s="1097">
        <v>1</v>
      </c>
    </row>
    <row r="19" spans="1:18">
      <c r="A19" s="1097">
        <v>2</v>
      </c>
      <c r="B19" s="1034"/>
      <c r="C19" s="1034"/>
      <c r="D19" s="1488"/>
      <c r="E19" s="987"/>
      <c r="F19" s="1105"/>
      <c r="G19" s="1189"/>
      <c r="H19" s="1164"/>
      <c r="I19" s="977"/>
      <c r="J19" s="1089"/>
      <c r="K19" s="1034"/>
      <c r="L19" s="1034"/>
      <c r="M19" s="1034"/>
      <c r="N19" s="1105"/>
      <c r="O19" s="1105"/>
      <c r="P19" s="1105"/>
      <c r="Q19" s="1190"/>
      <c r="R19" s="1097">
        <v>2</v>
      </c>
    </row>
    <row r="20" spans="1:18">
      <c r="A20" s="1097">
        <v>3</v>
      </c>
      <c r="B20" s="1034"/>
      <c r="C20" s="1034"/>
      <c r="D20" s="1488"/>
      <c r="E20" s="987"/>
      <c r="F20" s="1105"/>
      <c r="G20" s="1189"/>
      <c r="H20" s="1164"/>
      <c r="I20" s="977"/>
      <c r="J20" s="1089"/>
      <c r="K20" s="1034"/>
      <c r="L20" s="1034"/>
      <c r="M20" s="1034"/>
      <c r="N20" s="1105"/>
      <c r="O20" s="1105"/>
      <c r="P20" s="1105"/>
      <c r="Q20" s="1190"/>
      <c r="R20" s="1097">
        <v>3</v>
      </c>
    </row>
    <row r="21" spans="1:18">
      <c r="A21" s="1097">
        <v>4</v>
      </c>
      <c r="B21" s="1034"/>
      <c r="C21" s="1034"/>
      <c r="D21" s="1488"/>
      <c r="E21" s="987"/>
      <c r="F21" s="1105"/>
      <c r="G21" s="1189"/>
      <c r="H21" s="1164"/>
      <c r="I21" s="977"/>
      <c r="J21" s="1089"/>
      <c r="K21" s="1034"/>
      <c r="L21" s="1034"/>
      <c r="M21" s="1034"/>
      <c r="N21" s="1105"/>
      <c r="O21" s="1105"/>
      <c r="P21" s="1105"/>
      <c r="Q21" s="1190"/>
      <c r="R21" s="1097">
        <v>4</v>
      </c>
    </row>
    <row r="22" spans="1:18">
      <c r="A22" s="1097">
        <v>5</v>
      </c>
      <c r="B22" s="1034"/>
      <c r="C22" s="1034"/>
      <c r="D22" s="1488"/>
      <c r="E22" s="987"/>
      <c r="F22" s="1105"/>
      <c r="G22" s="1189"/>
      <c r="H22" s="1164"/>
      <c r="I22" s="977"/>
      <c r="J22" s="1089"/>
      <c r="K22" s="1034"/>
      <c r="L22" s="1034"/>
      <c r="M22" s="1034"/>
      <c r="N22" s="1105"/>
      <c r="O22" s="1105"/>
      <c r="P22" s="1105"/>
      <c r="Q22" s="1190"/>
      <c r="R22" s="1097">
        <v>5</v>
      </c>
    </row>
    <row r="23" spans="1:18">
      <c r="A23" s="1097">
        <v>6</v>
      </c>
      <c r="B23" s="1034"/>
      <c r="C23" s="1034"/>
      <c r="D23" s="1552"/>
      <c r="E23" s="1034"/>
      <c r="F23" s="1105"/>
      <c r="G23" s="1048"/>
      <c r="H23" s="1164"/>
      <c r="I23" s="977"/>
      <c r="J23" s="1646"/>
      <c r="K23" s="1034"/>
      <c r="L23" s="1034"/>
      <c r="M23" s="1034"/>
      <c r="N23" s="1105"/>
      <c r="O23" s="1105"/>
      <c r="P23" s="1105"/>
      <c r="Q23" s="1190"/>
      <c r="R23" s="1097">
        <v>6</v>
      </c>
    </row>
    <row r="24" spans="1:18">
      <c r="A24" s="1097">
        <v>7</v>
      </c>
      <c r="B24" s="1034"/>
      <c r="C24" s="1034"/>
      <c r="D24" s="1552"/>
      <c r="E24" s="1034"/>
      <c r="F24" s="1105"/>
      <c r="G24" s="1048"/>
      <c r="H24" s="1164"/>
      <c r="I24" s="977"/>
      <c r="J24" s="1103"/>
      <c r="K24" s="1034"/>
      <c r="L24" s="1034"/>
      <c r="M24" s="1034"/>
      <c r="N24" s="1105"/>
      <c r="O24" s="1105"/>
      <c r="P24" s="1105"/>
      <c r="Q24" s="1190"/>
      <c r="R24" s="1097">
        <v>7</v>
      </c>
    </row>
    <row r="25" spans="1:18">
      <c r="A25" s="1097">
        <v>8</v>
      </c>
      <c r="B25" s="1034"/>
      <c r="C25" s="1034"/>
      <c r="D25" s="1106"/>
      <c r="E25" s="1034"/>
      <c r="F25" s="1105"/>
      <c r="G25" s="1048"/>
      <c r="H25" s="1164"/>
      <c r="I25" s="977"/>
      <c r="J25" s="1103"/>
      <c r="K25" s="1034"/>
      <c r="L25" s="1034"/>
      <c r="M25" s="1034"/>
      <c r="N25" s="1105"/>
      <c r="O25" s="1105"/>
      <c r="P25" s="1105"/>
      <c r="Q25" s="1190"/>
      <c r="R25" s="1097">
        <v>8</v>
      </c>
    </row>
    <row r="26" spans="1:18">
      <c r="A26" s="1097">
        <v>9</v>
      </c>
      <c r="B26" s="1034"/>
      <c r="C26" s="1034"/>
      <c r="D26" s="1106"/>
      <c r="E26" s="1034"/>
      <c r="F26" s="1105"/>
      <c r="G26" s="1048"/>
      <c r="H26" s="1164"/>
      <c r="I26" s="977"/>
      <c r="J26" s="1103"/>
      <c r="K26" s="1034"/>
      <c r="L26" s="1034"/>
      <c r="M26" s="1034"/>
      <c r="N26" s="1105"/>
      <c r="O26" s="1105"/>
      <c r="P26" s="1105"/>
      <c r="Q26" s="1190"/>
      <c r="R26" s="1097">
        <v>9</v>
      </c>
    </row>
    <row r="27" spans="1:18">
      <c r="A27" s="1097">
        <v>10</v>
      </c>
      <c r="B27" s="1034"/>
      <c r="C27" s="1034"/>
      <c r="D27" s="1106"/>
      <c r="E27" s="1034"/>
      <c r="F27" s="1105"/>
      <c r="G27" s="1048"/>
      <c r="H27" s="1164"/>
      <c r="I27" s="977"/>
      <c r="J27" s="1103"/>
      <c r="K27" s="1034"/>
      <c r="L27" s="1034"/>
      <c r="M27" s="1034"/>
      <c r="N27" s="1105"/>
      <c r="O27" s="1105"/>
      <c r="P27" s="1105"/>
      <c r="Q27" s="1190"/>
      <c r="R27" s="1097">
        <v>10</v>
      </c>
    </row>
    <row r="28" spans="1:18">
      <c r="A28" s="1097">
        <v>11</v>
      </c>
      <c r="B28" s="1034"/>
      <c r="C28" s="1034"/>
      <c r="D28" s="1106"/>
      <c r="E28" s="1034"/>
      <c r="F28" s="1105"/>
      <c r="G28" s="1048"/>
      <c r="H28" s="1164"/>
      <c r="I28" s="977"/>
      <c r="J28" s="1103"/>
      <c r="K28" s="1034"/>
      <c r="L28" s="1034"/>
      <c r="M28" s="1034"/>
      <c r="N28" s="1105"/>
      <c r="O28" s="1105"/>
      <c r="P28" s="1105"/>
      <c r="Q28" s="1190"/>
      <c r="R28" s="1097">
        <v>11</v>
      </c>
    </row>
    <row r="29" spans="1:18">
      <c r="A29" s="1097">
        <v>12</v>
      </c>
      <c r="B29" s="1034"/>
      <c r="C29" s="1034"/>
      <c r="D29" s="1106"/>
      <c r="E29" s="1034"/>
      <c r="F29" s="1105"/>
      <c r="G29" s="1048"/>
      <c r="H29" s="1164"/>
      <c r="I29" s="977"/>
      <c r="J29" s="1103"/>
      <c r="K29" s="1034"/>
      <c r="L29" s="1034"/>
      <c r="M29" s="1034"/>
      <c r="N29" s="1105"/>
      <c r="O29" s="1105"/>
      <c r="P29" s="1105"/>
      <c r="Q29" s="1190"/>
      <c r="R29" s="1097">
        <v>12</v>
      </c>
    </row>
    <row r="30" spans="1:18">
      <c r="A30" s="1097">
        <v>13</v>
      </c>
      <c r="B30" s="1034"/>
      <c r="C30" s="1034"/>
      <c r="D30" s="1106"/>
      <c r="E30" s="1034"/>
      <c r="F30" s="1105"/>
      <c r="G30" s="1048"/>
      <c r="H30" s="1164"/>
      <c r="I30" s="977"/>
      <c r="J30" s="1103"/>
      <c r="K30" s="1034"/>
      <c r="L30" s="1034"/>
      <c r="M30" s="1034"/>
      <c r="N30" s="1105"/>
      <c r="O30" s="1105"/>
      <c r="P30" s="1105"/>
      <c r="Q30" s="1190"/>
      <c r="R30" s="1097">
        <v>13</v>
      </c>
    </row>
    <row r="31" spans="1:18">
      <c r="A31" s="1097">
        <v>14</v>
      </c>
      <c r="B31" s="1034"/>
      <c r="C31" s="1034"/>
      <c r="D31" s="1106"/>
      <c r="E31" s="1034"/>
      <c r="F31" s="1105"/>
      <c r="G31" s="1048"/>
      <c r="H31" s="1164"/>
      <c r="I31" s="977"/>
      <c r="J31" s="1103"/>
      <c r="K31" s="1034"/>
      <c r="L31" s="1034"/>
      <c r="M31" s="1034"/>
      <c r="N31" s="1105"/>
      <c r="O31" s="1105"/>
      <c r="P31" s="1105"/>
      <c r="Q31" s="1190"/>
      <c r="R31" s="1097">
        <v>14</v>
      </c>
    </row>
    <row r="32" spans="1:18">
      <c r="A32" s="1097">
        <v>15</v>
      </c>
      <c r="B32" s="1034"/>
      <c r="C32" s="1034"/>
      <c r="D32" s="1106"/>
      <c r="E32" s="1034"/>
      <c r="F32" s="1105"/>
      <c r="G32" s="1048"/>
      <c r="H32" s="1164"/>
      <c r="I32" s="977"/>
      <c r="J32" s="1103"/>
      <c r="K32" s="1034"/>
      <c r="L32" s="1034"/>
      <c r="M32" s="1034"/>
      <c r="N32" s="1105"/>
      <c r="O32" s="1105"/>
      <c r="P32" s="1105"/>
      <c r="Q32" s="1190"/>
      <c r="R32" s="1097">
        <v>15</v>
      </c>
    </row>
    <row r="33" spans="1:18">
      <c r="A33" s="1097">
        <v>16</v>
      </c>
      <c r="B33" s="1034"/>
      <c r="C33" s="1034"/>
      <c r="D33" s="1106"/>
      <c r="E33" s="1034"/>
      <c r="F33" s="1105"/>
      <c r="G33" s="1048"/>
      <c r="H33" s="1164"/>
      <c r="I33" s="977"/>
      <c r="J33" s="1103"/>
      <c r="K33" s="1034"/>
      <c r="L33" s="1034"/>
      <c r="M33" s="1034"/>
      <c r="N33" s="1105"/>
      <c r="O33" s="1105"/>
      <c r="P33" s="1105"/>
      <c r="Q33" s="1190"/>
      <c r="R33" s="1097">
        <v>16</v>
      </c>
    </row>
    <row r="34" spans="1:18">
      <c r="A34" s="1097">
        <v>17</v>
      </c>
      <c r="B34" s="1034"/>
      <c r="C34" s="1034"/>
      <c r="D34" s="1106"/>
      <c r="E34" s="1034"/>
      <c r="F34" s="1105"/>
      <c r="G34" s="1048"/>
      <c r="H34" s="1164"/>
      <c r="I34" s="977"/>
      <c r="J34" s="1089"/>
      <c r="K34" s="1034"/>
      <c r="L34" s="1034"/>
      <c r="M34" s="1034"/>
      <c r="N34" s="1105"/>
      <c r="O34" s="1105"/>
      <c r="P34" s="1105"/>
      <c r="Q34" s="1190"/>
      <c r="R34" s="1097">
        <v>17</v>
      </c>
    </row>
    <row r="35" spans="1:18">
      <c r="A35" s="1097">
        <v>18</v>
      </c>
      <c r="B35" s="1034"/>
      <c r="C35" s="1034"/>
      <c r="D35" s="1106"/>
      <c r="E35" s="1034"/>
      <c r="F35" s="1105"/>
      <c r="G35" s="1048"/>
      <c r="H35" s="1164"/>
      <c r="I35" s="977"/>
      <c r="J35" s="1089"/>
      <c r="K35" s="1034"/>
      <c r="L35" s="1034"/>
      <c r="M35" s="1034"/>
      <c r="N35" s="1105"/>
      <c r="O35" s="1105"/>
      <c r="P35" s="1105"/>
      <c r="Q35" s="1190"/>
      <c r="R35" s="1097">
        <v>18</v>
      </c>
    </row>
    <row r="36" spans="1:18">
      <c r="A36" s="1097">
        <v>19</v>
      </c>
      <c r="B36" s="1034"/>
      <c r="C36" s="1034"/>
      <c r="D36" s="1106"/>
      <c r="E36" s="1034"/>
      <c r="F36" s="1105"/>
      <c r="G36" s="1048"/>
      <c r="H36" s="1164"/>
      <c r="I36" s="977"/>
      <c r="J36" s="1089"/>
      <c r="K36" s="1034"/>
      <c r="L36" s="1034"/>
      <c r="M36" s="1034"/>
      <c r="N36" s="1105"/>
      <c r="O36" s="1105"/>
      <c r="P36" s="1105"/>
      <c r="Q36" s="1190"/>
      <c r="R36" s="1097">
        <v>19</v>
      </c>
    </row>
    <row r="37" spans="1:18">
      <c r="A37" s="1097">
        <v>20</v>
      </c>
      <c r="B37" s="1034"/>
      <c r="C37" s="1034"/>
      <c r="D37" s="1106"/>
      <c r="E37" s="1034"/>
      <c r="F37" s="1105"/>
      <c r="G37" s="1048"/>
      <c r="H37" s="1164"/>
      <c r="I37" s="977"/>
      <c r="J37" s="1089"/>
      <c r="K37" s="1034"/>
      <c r="L37" s="1034"/>
      <c r="M37" s="1034"/>
      <c r="N37" s="1105"/>
      <c r="O37" s="1105"/>
      <c r="P37" s="1105"/>
      <c r="Q37" s="1190"/>
      <c r="R37" s="1097">
        <v>20</v>
      </c>
    </row>
    <row r="38" spans="1:18">
      <c r="A38" s="1097">
        <v>21</v>
      </c>
      <c r="B38" s="1034"/>
      <c r="C38" s="1034"/>
      <c r="D38" s="1106"/>
      <c r="E38" s="1034"/>
      <c r="F38" s="1105"/>
      <c r="G38" s="1048"/>
      <c r="H38" s="1164"/>
      <c r="I38" s="977"/>
      <c r="J38" s="1089"/>
      <c r="K38" s="1034"/>
      <c r="L38" s="1034"/>
      <c r="M38" s="1034"/>
      <c r="N38" s="1105"/>
      <c r="O38" s="1105"/>
      <c r="P38" s="1105"/>
      <c r="Q38" s="1190"/>
      <c r="R38" s="1097">
        <v>21</v>
      </c>
    </row>
    <row r="39" spans="1:18">
      <c r="A39" s="1097">
        <v>22</v>
      </c>
      <c r="B39" s="1034"/>
      <c r="C39" s="1034"/>
      <c r="D39" s="1106"/>
      <c r="E39" s="1034"/>
      <c r="F39" s="1105"/>
      <c r="G39" s="1048"/>
      <c r="H39" s="1164"/>
      <c r="I39" s="977"/>
      <c r="J39" s="1089"/>
      <c r="K39" s="1034"/>
      <c r="L39" s="1034"/>
      <c r="M39" s="1034"/>
      <c r="N39" s="1105"/>
      <c r="O39" s="1105"/>
      <c r="P39" s="1105"/>
      <c r="Q39" s="1190"/>
      <c r="R39" s="1097">
        <v>22</v>
      </c>
    </row>
    <row r="40" spans="1:18">
      <c r="A40" s="1097">
        <v>23</v>
      </c>
      <c r="B40" s="1034"/>
      <c r="C40" s="1034"/>
      <c r="D40" s="1106"/>
      <c r="E40" s="1034"/>
      <c r="F40" s="1105"/>
      <c r="G40" s="1048"/>
      <c r="H40" s="1164"/>
      <c r="I40" s="977"/>
      <c r="J40" s="1089"/>
      <c r="K40" s="1034"/>
      <c r="L40" s="1034"/>
      <c r="M40" s="1034"/>
      <c r="N40" s="1105"/>
      <c r="O40" s="1105"/>
      <c r="P40" s="1105"/>
      <c r="Q40" s="1190"/>
      <c r="R40" s="1097">
        <v>23</v>
      </c>
    </row>
    <row r="41" spans="1:18">
      <c r="A41" s="1097">
        <v>24</v>
      </c>
      <c r="B41" s="1034"/>
      <c r="C41" s="1034"/>
      <c r="D41" s="1106"/>
      <c r="E41" s="1034"/>
      <c r="F41" s="1105"/>
      <c r="G41" s="1048"/>
      <c r="H41" s="1164"/>
      <c r="I41" s="977"/>
      <c r="J41" s="1089"/>
      <c r="K41" s="1034"/>
      <c r="L41" s="1034"/>
      <c r="M41" s="1034"/>
      <c r="N41" s="1105"/>
      <c r="O41" s="1105"/>
      <c r="P41" s="1105"/>
      <c r="Q41" s="1190"/>
      <c r="R41" s="1097">
        <v>24</v>
      </c>
    </row>
    <row r="42" spans="1:18">
      <c r="A42" s="1097">
        <v>25</v>
      </c>
      <c r="B42" s="1034"/>
      <c r="C42" s="1034"/>
      <c r="D42" s="1106"/>
      <c r="E42" s="1034"/>
      <c r="F42" s="1105"/>
      <c r="G42" s="1048"/>
      <c r="H42" s="1164"/>
      <c r="I42" s="977"/>
      <c r="J42" s="1089"/>
      <c r="K42" s="1034"/>
      <c r="L42" s="1034"/>
      <c r="M42" s="1034"/>
      <c r="N42" s="1105"/>
      <c r="O42" s="1105"/>
      <c r="P42" s="1105"/>
      <c r="Q42" s="1190"/>
      <c r="R42" s="1097">
        <v>25</v>
      </c>
    </row>
    <row r="43" spans="1:18">
      <c r="A43" s="1097">
        <v>26</v>
      </c>
      <c r="B43" s="1034"/>
      <c r="C43" s="1034"/>
      <c r="D43" s="1106"/>
      <c r="E43" s="1034"/>
      <c r="F43" s="1105"/>
      <c r="G43" s="1048"/>
      <c r="H43" s="1164"/>
      <c r="I43" s="977"/>
      <c r="J43" s="1089"/>
      <c r="K43" s="1034"/>
      <c r="L43" s="1034"/>
      <c r="M43" s="1034"/>
      <c r="N43" s="1105"/>
      <c r="O43" s="1105"/>
      <c r="P43" s="1105"/>
      <c r="Q43" s="1190"/>
      <c r="R43" s="1097">
        <v>26</v>
      </c>
    </row>
    <row r="44" spans="1:18">
      <c r="A44" s="1097">
        <v>27</v>
      </c>
      <c r="B44" s="1034"/>
      <c r="C44" s="1034"/>
      <c r="D44" s="1106"/>
      <c r="E44" s="1034"/>
      <c r="F44" s="1105"/>
      <c r="G44" s="1048"/>
      <c r="H44" s="1164"/>
      <c r="I44" s="977"/>
      <c r="J44" s="1089"/>
      <c r="K44" s="1034"/>
      <c r="L44" s="1034"/>
      <c r="M44" s="1034"/>
      <c r="N44" s="1105"/>
      <c r="O44" s="1105"/>
      <c r="P44" s="1105"/>
      <c r="Q44" s="1190"/>
      <c r="R44" s="1097">
        <v>27</v>
      </c>
    </row>
    <row r="45" spans="1:18">
      <c r="A45" s="1097">
        <v>28</v>
      </c>
      <c r="B45" s="1034"/>
      <c r="C45" s="1034"/>
      <c r="D45" s="1106"/>
      <c r="E45" s="1034"/>
      <c r="F45" s="1105"/>
      <c r="G45" s="1048"/>
      <c r="H45" s="1164"/>
      <c r="I45" s="977"/>
      <c r="J45" s="1089"/>
      <c r="K45" s="1034"/>
      <c r="L45" s="1034"/>
      <c r="M45" s="1034"/>
      <c r="N45" s="1105"/>
      <c r="O45" s="1105"/>
      <c r="P45" s="1105"/>
      <c r="Q45" s="1190"/>
      <c r="R45" s="1097">
        <v>28</v>
      </c>
    </row>
    <row r="46" spans="1:18">
      <c r="A46" s="1097">
        <v>29</v>
      </c>
      <c r="B46" s="1034"/>
      <c r="C46" s="1034"/>
      <c r="D46" s="1106"/>
      <c r="E46" s="1034"/>
      <c r="F46" s="1105"/>
      <c r="G46" s="1048"/>
      <c r="H46" s="1164"/>
      <c r="I46" s="977"/>
      <c r="J46" s="1089"/>
      <c r="K46" s="1034"/>
      <c r="L46" s="1034"/>
      <c r="M46" s="1034"/>
      <c r="N46" s="1105"/>
      <c r="O46" s="1105"/>
      <c r="P46" s="1105"/>
      <c r="Q46" s="1190"/>
      <c r="R46" s="1097">
        <v>29</v>
      </c>
    </row>
    <row r="47" spans="1:18">
      <c r="A47" s="1097">
        <v>30</v>
      </c>
      <c r="B47" s="1034"/>
      <c r="C47" s="1034"/>
      <c r="D47" s="1106"/>
      <c r="E47" s="1034"/>
      <c r="F47" s="1105"/>
      <c r="G47" s="1048"/>
      <c r="H47" s="1164"/>
      <c r="I47" s="977"/>
      <c r="J47" s="1089"/>
      <c r="K47" s="1034"/>
      <c r="L47" s="1034"/>
      <c r="M47" s="1034"/>
      <c r="N47" s="1105"/>
      <c r="O47" s="1105"/>
      <c r="P47" s="1105"/>
      <c r="Q47" s="1190"/>
      <c r="R47" s="1097">
        <v>30</v>
      </c>
    </row>
    <row r="48" spans="1:18">
      <c r="A48" s="1097">
        <v>31</v>
      </c>
      <c r="B48" s="1034"/>
      <c r="C48" s="1034"/>
      <c r="D48" s="1106"/>
      <c r="E48" s="1034"/>
      <c r="F48" s="1105"/>
      <c r="G48" s="1048"/>
      <c r="H48" s="1164"/>
      <c r="I48" s="977"/>
      <c r="J48" s="1089"/>
      <c r="K48" s="1034"/>
      <c r="L48" s="1034"/>
      <c r="M48" s="1034"/>
      <c r="N48" s="1105"/>
      <c r="O48" s="1105"/>
      <c r="P48" s="1105"/>
      <c r="Q48" s="1190"/>
      <c r="R48" s="1097">
        <v>31</v>
      </c>
    </row>
    <row r="49" spans="1:18">
      <c r="A49" s="1097">
        <v>32</v>
      </c>
      <c r="B49" s="1034"/>
      <c r="C49" s="1034"/>
      <c r="D49" s="1106"/>
      <c r="E49" s="1034"/>
      <c r="F49" s="1105"/>
      <c r="G49" s="1048"/>
      <c r="H49" s="1164"/>
      <c r="I49" s="977"/>
      <c r="J49" s="1089"/>
      <c r="K49" s="1034"/>
      <c r="L49" s="1034"/>
      <c r="M49" s="1034"/>
      <c r="N49" s="1105"/>
      <c r="O49" s="1105"/>
      <c r="P49" s="1105"/>
      <c r="Q49" s="1190"/>
      <c r="R49" s="1097">
        <v>32</v>
      </c>
    </row>
    <row r="50" spans="1:18">
      <c r="A50" s="1097">
        <v>33</v>
      </c>
      <c r="B50" s="1034"/>
      <c r="C50" s="1034"/>
      <c r="D50" s="1106"/>
      <c r="E50" s="1034"/>
      <c r="F50" s="1105"/>
      <c r="G50" s="1048"/>
      <c r="H50" s="1164"/>
      <c r="I50" s="977"/>
      <c r="J50" s="1089"/>
      <c r="K50" s="1034"/>
      <c r="L50" s="1034"/>
      <c r="M50" s="1034"/>
      <c r="N50" s="1105"/>
      <c r="O50" s="1105"/>
      <c r="P50" s="1105"/>
      <c r="Q50" s="1190"/>
      <c r="R50" s="1097">
        <v>33</v>
      </c>
    </row>
    <row r="51" spans="1:18">
      <c r="A51" s="1097">
        <v>34</v>
      </c>
      <c r="B51" s="1034"/>
      <c r="C51" s="1034"/>
      <c r="D51" s="1106"/>
      <c r="E51" s="1034"/>
      <c r="F51" s="1105"/>
      <c r="G51" s="1048"/>
      <c r="H51" s="1164"/>
      <c r="I51" s="977"/>
      <c r="J51" s="1089"/>
      <c r="K51" s="1034"/>
      <c r="L51" s="1034"/>
      <c r="M51" s="1034"/>
      <c r="N51" s="1105"/>
      <c r="O51" s="1105"/>
      <c r="P51" s="1105"/>
      <c r="Q51" s="1190"/>
      <c r="R51" s="1097">
        <v>34</v>
      </c>
    </row>
    <row r="52" spans="1:18">
      <c r="A52" s="1097">
        <v>35</v>
      </c>
      <c r="B52" s="1034"/>
      <c r="C52" s="1034"/>
      <c r="D52" s="1106"/>
      <c r="E52" s="1034"/>
      <c r="F52" s="1105"/>
      <c r="G52" s="1048"/>
      <c r="H52" s="1164"/>
      <c r="I52" s="977"/>
      <c r="J52" s="1089"/>
      <c r="K52" s="1034"/>
      <c r="L52" s="1034"/>
      <c r="M52" s="1034"/>
      <c r="N52" s="1105"/>
      <c r="O52" s="1105"/>
      <c r="P52" s="1105"/>
      <c r="Q52" s="1190"/>
      <c r="R52" s="1097">
        <v>35</v>
      </c>
    </row>
    <row r="53" spans="1:18">
      <c r="A53" s="1097">
        <v>36</v>
      </c>
      <c r="B53" s="1034"/>
      <c r="C53" s="1034"/>
      <c r="D53" s="1106"/>
      <c r="E53" s="1034"/>
      <c r="F53" s="1105"/>
      <c r="G53" s="1048"/>
      <c r="H53" s="1164"/>
      <c r="I53" s="977"/>
      <c r="J53" s="1089"/>
      <c r="K53" s="1034"/>
      <c r="L53" s="1034"/>
      <c r="M53" s="1034"/>
      <c r="N53" s="1105"/>
      <c r="O53" s="1105"/>
      <c r="P53" s="1105"/>
      <c r="Q53" s="1190"/>
      <c r="R53" s="1097">
        <v>36</v>
      </c>
    </row>
    <row r="54" spans="1:18">
      <c r="A54" s="1097">
        <v>37</v>
      </c>
      <c r="B54" s="1034"/>
      <c r="C54" s="1034"/>
      <c r="D54" s="1106"/>
      <c r="E54" s="1034"/>
      <c r="F54" s="1105"/>
      <c r="G54" s="1048"/>
      <c r="H54" s="1164"/>
      <c r="I54" s="977"/>
      <c r="J54" s="1089"/>
      <c r="K54" s="1034"/>
      <c r="L54" s="1034"/>
      <c r="M54" s="1034"/>
      <c r="N54" s="1105"/>
      <c r="O54" s="1105"/>
      <c r="P54" s="1105"/>
      <c r="Q54" s="1190"/>
      <c r="R54" s="1097">
        <v>37</v>
      </c>
    </row>
    <row r="55" spans="1:18">
      <c r="A55" s="1097">
        <v>38</v>
      </c>
      <c r="B55" s="1034"/>
      <c r="C55" s="1034"/>
      <c r="D55" s="1106"/>
      <c r="E55" s="1034"/>
      <c r="F55" s="1105"/>
      <c r="G55" s="1048"/>
      <c r="H55" s="1164"/>
      <c r="I55" s="977"/>
      <c r="J55" s="1089"/>
      <c r="K55" s="1034"/>
      <c r="L55" s="1034"/>
      <c r="M55" s="1034"/>
      <c r="N55" s="1105"/>
      <c r="O55" s="1105"/>
      <c r="P55" s="1105"/>
      <c r="Q55" s="1190"/>
      <c r="R55" s="1097">
        <v>38</v>
      </c>
    </row>
    <row r="56" spans="1:18">
      <c r="A56" s="1097">
        <v>39</v>
      </c>
      <c r="B56" s="1034"/>
      <c r="C56" s="1034"/>
      <c r="D56" s="1106"/>
      <c r="E56" s="1034"/>
      <c r="F56" s="1105"/>
      <c r="G56" s="1048"/>
      <c r="H56" s="1164"/>
      <c r="I56" s="977"/>
      <c r="J56" s="1089"/>
      <c r="K56" s="1034"/>
      <c r="L56" s="1034"/>
      <c r="M56" s="1034"/>
      <c r="N56" s="1105"/>
      <c r="O56" s="1105"/>
      <c r="P56" s="1105"/>
      <c r="Q56" s="1190"/>
      <c r="R56" s="1097">
        <v>39</v>
      </c>
    </row>
    <row r="57" spans="1:18">
      <c r="A57" s="1097">
        <v>40</v>
      </c>
      <c r="B57" s="1034"/>
      <c r="C57" s="1034"/>
      <c r="D57" s="1106"/>
      <c r="E57" s="1034"/>
      <c r="F57" s="1105"/>
      <c r="G57" s="1048"/>
      <c r="H57" s="1164"/>
      <c r="I57" s="977"/>
      <c r="J57" s="1089"/>
      <c r="K57" s="1034"/>
      <c r="L57" s="1034"/>
      <c r="M57" s="1034"/>
      <c r="N57" s="1105"/>
      <c r="O57" s="1105"/>
      <c r="P57" s="1105"/>
      <c r="Q57" s="1190"/>
      <c r="R57" s="1097">
        <v>40</v>
      </c>
    </row>
    <row r="58" spans="1:18">
      <c r="A58" s="1097">
        <v>41</v>
      </c>
      <c r="B58" s="1034"/>
      <c r="C58" s="1034"/>
      <c r="D58" s="1106"/>
      <c r="E58" s="1034"/>
      <c r="F58" s="1105"/>
      <c r="G58" s="1048"/>
      <c r="H58" s="1164"/>
      <c r="I58" s="977"/>
      <c r="J58" s="1089"/>
      <c r="K58" s="1034"/>
      <c r="L58" s="1034"/>
      <c r="M58" s="1034"/>
      <c r="N58" s="1105"/>
      <c r="O58" s="1105"/>
      <c r="P58" s="1105"/>
      <c r="Q58" s="1190"/>
      <c r="R58" s="1097">
        <v>41</v>
      </c>
    </row>
    <row r="59" spans="1:18">
      <c r="A59" s="1097">
        <v>42</v>
      </c>
      <c r="B59" s="1034"/>
      <c r="C59" s="1034"/>
      <c r="D59" s="1106"/>
      <c r="E59" s="1034"/>
      <c r="F59" s="1105"/>
      <c r="G59" s="1048"/>
      <c r="H59" s="1164"/>
      <c r="I59" s="977"/>
      <c r="J59" s="1089"/>
      <c r="K59" s="1034"/>
      <c r="L59" s="1034"/>
      <c r="M59" s="1034"/>
      <c r="N59" s="1105"/>
      <c r="O59" s="1105"/>
      <c r="P59" s="1105"/>
      <c r="Q59" s="1190"/>
      <c r="R59" s="1097">
        <v>42</v>
      </c>
    </row>
    <row r="60" spans="1:18" ht="15.75" thickBot="1">
      <c r="A60" s="1099">
        <v>43</v>
      </c>
      <c r="B60" s="1058"/>
      <c r="C60" s="1058"/>
      <c r="D60" s="1171"/>
      <c r="E60" s="1058"/>
      <c r="F60" s="1193"/>
      <c r="G60" s="1173"/>
      <c r="H60" s="1172"/>
      <c r="I60" s="977"/>
      <c r="J60" s="1107"/>
      <c r="K60" s="1058"/>
      <c r="L60" s="1058"/>
      <c r="M60" s="1058"/>
      <c r="N60" s="1193"/>
      <c r="O60" s="1193"/>
      <c r="P60" s="1193"/>
      <c r="Q60" s="1194"/>
      <c r="R60" s="1099">
        <v>43</v>
      </c>
    </row>
    <row r="61" spans="1:18" ht="15.75" thickBot="1">
      <c r="A61" s="1099">
        <v>44</v>
      </c>
      <c r="B61" s="1058" t="s">
        <v>2497</v>
      </c>
      <c r="C61" s="1058"/>
      <c r="D61" s="1489">
        <f>SUM(D18:D60)</f>
        <v>0</v>
      </c>
      <c r="E61" s="1058"/>
      <c r="F61" s="1171" t="str">
        <f>IF(ISERR(AVERAGEA(F18:F60))," ",AVERAGEA(F18:F60))</f>
        <v xml:space="preserve"> </v>
      </c>
      <c r="G61" s="1171">
        <f>SUM(G18:G60)</f>
        <v>0</v>
      </c>
      <c r="H61" s="1171">
        <f>SUM(H18:H60)</f>
        <v>0</v>
      </c>
      <c r="I61" s="977"/>
      <c r="J61" s="1107"/>
      <c r="K61" s="1058"/>
      <c r="L61" s="1058"/>
      <c r="M61" s="1058"/>
      <c r="N61" s="1195">
        <f>SUM(N18:N60)</f>
        <v>0</v>
      </c>
      <c r="O61" s="1195">
        <f>SUM(O18:O60)</f>
        <v>0</v>
      </c>
      <c r="P61" s="1195">
        <f>SUM(P18:P60)</f>
        <v>0</v>
      </c>
      <c r="Q61" s="1195">
        <f>SUM(Q18:Q60)</f>
        <v>0</v>
      </c>
      <c r="R61" s="1099">
        <v>44</v>
      </c>
    </row>
    <row r="62" spans="1:18">
      <c r="A62" s="1182"/>
      <c r="B62" s="1182"/>
      <c r="C62" s="1182"/>
      <c r="D62" s="1191"/>
      <c r="E62" s="1182"/>
      <c r="F62" s="1191"/>
      <c r="G62" s="1191"/>
      <c r="H62" s="1191"/>
      <c r="I62" s="977"/>
      <c r="J62" s="1182"/>
      <c r="K62" s="1182"/>
      <c r="L62" s="1182"/>
      <c r="M62" s="1182"/>
      <c r="N62" s="1192"/>
      <c r="O62" s="1192"/>
      <c r="P62" s="1192"/>
      <c r="Q62" s="1192"/>
      <c r="R62" s="1182"/>
    </row>
    <row r="63" spans="1:18" ht="15.75">
      <c r="A63" s="113" t="s">
        <v>3640</v>
      </c>
      <c r="B63" s="977"/>
      <c r="C63" s="977"/>
      <c r="D63" s="977"/>
      <c r="E63" s="977"/>
      <c r="F63" s="977"/>
      <c r="G63" s="977"/>
      <c r="H63" s="977"/>
      <c r="I63" s="977"/>
      <c r="J63" s="113" t="s">
        <v>3640</v>
      </c>
    </row>
    <row r="64" spans="1:18">
      <c r="A64" s="978" t="s">
        <v>3641</v>
      </c>
      <c r="B64" s="978"/>
      <c r="C64" s="978"/>
      <c r="D64" s="978"/>
      <c r="E64" s="978"/>
      <c r="F64" s="978"/>
      <c r="G64" s="978"/>
      <c r="H64" s="978"/>
      <c r="I64" s="977"/>
      <c r="J64" s="978" t="s">
        <v>3642</v>
      </c>
      <c r="K64" s="978"/>
      <c r="L64" s="978"/>
      <c r="M64" s="978"/>
      <c r="N64" s="978"/>
      <c r="O64" s="978"/>
      <c r="P64" s="978"/>
      <c r="Q64" s="978"/>
      <c r="R64" s="978"/>
    </row>
  </sheetData>
  <mergeCells count="3">
    <mergeCell ref="Q1:R1"/>
    <mergeCell ref="Q2:R2"/>
    <mergeCell ref="Q3:R3"/>
  </mergeCells>
  <printOptions horizontalCentered="1" verticalCentered="1"/>
  <pageMargins left="0.5" right="0.5" top="0.5" bottom="0.5" header="0" footer="0"/>
  <pageSetup scale="66" fitToWidth="2"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dimension ref="A1:H58"/>
  <sheetViews>
    <sheetView defaultGridColor="0" view="pageBreakPreview" colorId="22" zoomScale="60" zoomScaleNormal="85" workbookViewId="0">
      <selection activeCell="K55" sqref="K55"/>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4.5546875" style="9" customWidth="1"/>
    <col min="7" max="7" width="20.109375" style="9" customWidth="1"/>
    <col min="8" max="8" width="23.77734375" style="9" customWidth="1"/>
    <col min="9" max="16384" width="9.6640625" style="9"/>
  </cols>
  <sheetData>
    <row r="1" spans="1:8">
      <c r="A1" s="896"/>
      <c r="B1" s="897" t="s">
        <v>5587</v>
      </c>
      <c r="C1" s="898" t="s">
        <v>1433</v>
      </c>
      <c r="D1" s="899"/>
      <c r="E1" s="899"/>
      <c r="F1" s="897"/>
      <c r="G1" s="1916" t="s">
        <v>1917</v>
      </c>
      <c r="H1" s="1917" t="s">
        <v>1918</v>
      </c>
    </row>
    <row r="2" spans="1:8">
      <c r="A2" s="900"/>
      <c r="B2" s="901" t="str">
        <f>'Data Sheet'!$C$25</f>
        <v xml:space="preserve"> Niagara Mohawk Power Corporation </v>
      </c>
      <c r="C2" s="475" t="s">
        <v>1434</v>
      </c>
      <c r="D2" s="9" t="s">
        <v>5597</v>
      </c>
      <c r="F2" s="901" t="s">
        <v>1436</v>
      </c>
      <c r="G2" s="1529" t="s">
        <v>1919</v>
      </c>
      <c r="H2" s="1222"/>
    </row>
    <row r="3" spans="1:8" ht="15" customHeight="1">
      <c r="A3" s="904"/>
      <c r="B3" s="514"/>
      <c r="C3" s="532" t="s">
        <v>1437</v>
      </c>
      <c r="D3" s="514" t="s">
        <v>1435</v>
      </c>
      <c r="E3" s="514"/>
      <c r="F3" s="905" t="s">
        <v>1438</v>
      </c>
      <c r="G3" s="743" t="str">
        <f>'Data Sheet'!$C$40</f>
        <v>June 1, 2015</v>
      </c>
      <c r="H3" s="1409" t="str">
        <f>'Data Sheet'!$C$38</f>
        <v>December 31, 2014</v>
      </c>
    </row>
    <row r="4" spans="1:8" ht="15" customHeight="1">
      <c r="A4" s="906" t="s">
        <v>1439</v>
      </c>
      <c r="B4" s="907"/>
      <c r="C4" s="907"/>
      <c r="D4" s="907"/>
      <c r="E4" s="907"/>
      <c r="F4" s="907"/>
      <c r="G4" s="907"/>
      <c r="H4" s="908"/>
    </row>
    <row r="5" spans="1:8">
      <c r="A5" s="900"/>
      <c r="B5" s="2549" t="s">
        <v>117</v>
      </c>
      <c r="C5" s="2553"/>
      <c r="D5" s="2553"/>
      <c r="E5" s="2553"/>
      <c r="F5" s="2553"/>
      <c r="G5" s="2553"/>
      <c r="H5" s="2554"/>
    </row>
    <row r="6" spans="1:8">
      <c r="A6" s="900"/>
      <c r="B6" s="2555"/>
      <c r="C6" s="2555"/>
      <c r="D6" s="2555"/>
      <c r="E6" s="2555"/>
      <c r="F6" s="2555"/>
      <c r="G6" s="2555"/>
      <c r="H6" s="2556"/>
    </row>
    <row r="7" spans="1:8">
      <c r="A7" s="900"/>
      <c r="B7" s="2555"/>
      <c r="C7" s="2555"/>
      <c r="D7" s="2555"/>
      <c r="E7" s="2555"/>
      <c r="F7" s="2555"/>
      <c r="G7" s="2555"/>
      <c r="H7" s="2556"/>
    </row>
    <row r="8" spans="1:8">
      <c r="A8" s="900"/>
      <c r="B8" s="911"/>
      <c r="C8" s="911"/>
      <c r="D8" s="911"/>
      <c r="E8" s="911"/>
      <c r="F8" s="911"/>
      <c r="G8" s="911"/>
      <c r="H8" s="910"/>
    </row>
    <row r="9" spans="1:8">
      <c r="A9" s="900"/>
      <c r="B9" s="911"/>
      <c r="C9" s="911"/>
      <c r="D9" s="911"/>
      <c r="E9" s="911"/>
      <c r="F9" s="911"/>
      <c r="G9" s="911"/>
      <c r="H9" s="910"/>
    </row>
    <row r="10" spans="1:8">
      <c r="A10" s="900"/>
      <c r="B10" s="12" t="s">
        <v>5622</v>
      </c>
      <c r="C10" s="12"/>
      <c r="D10" s="12"/>
      <c r="E10" s="12"/>
      <c r="F10" s="12"/>
      <c r="G10" s="12"/>
      <c r="H10" s="912"/>
    </row>
    <row r="11" spans="1:8">
      <c r="A11" s="900"/>
      <c r="B11" s="12" t="s">
        <v>4152</v>
      </c>
      <c r="C11" s="12"/>
      <c r="D11" s="12"/>
      <c r="E11" s="12"/>
      <c r="F11" s="12"/>
      <c r="G11" s="12"/>
      <c r="H11" s="912"/>
    </row>
    <row r="12" spans="1:8">
      <c r="A12" s="900"/>
      <c r="B12" s="12" t="s">
        <v>4153</v>
      </c>
      <c r="C12" s="12"/>
      <c r="D12" s="12"/>
      <c r="E12" s="12"/>
      <c r="F12" s="12"/>
      <c r="G12" s="12"/>
      <c r="H12" s="912"/>
    </row>
    <row r="13" spans="1:8">
      <c r="A13" s="900"/>
      <c r="B13" s="12" t="s">
        <v>4154</v>
      </c>
      <c r="C13" s="12"/>
      <c r="D13" s="12"/>
      <c r="E13" s="12"/>
      <c r="F13" s="12"/>
      <c r="G13" s="12"/>
      <c r="H13" s="912"/>
    </row>
    <row r="14" spans="1:8">
      <c r="A14" s="900"/>
      <c r="B14" s="12" t="s">
        <v>4155</v>
      </c>
      <c r="C14" s="12"/>
      <c r="D14" s="12"/>
      <c r="E14" s="12"/>
      <c r="F14" s="12"/>
      <c r="G14" s="12"/>
      <c r="H14" s="912"/>
    </row>
    <row r="15" spans="1:8">
      <c r="A15" s="904"/>
      <c r="B15" s="907" t="s">
        <v>4148</v>
      </c>
      <c r="C15" s="907"/>
      <c r="D15" s="907"/>
      <c r="E15" s="907"/>
      <c r="F15" s="907"/>
      <c r="G15" s="907"/>
      <c r="H15" s="908"/>
    </row>
    <row r="16" spans="1:8">
      <c r="A16" s="900"/>
      <c r="B16" s="2549" t="s">
        <v>118</v>
      </c>
      <c r="C16" s="2557"/>
      <c r="D16" s="2557"/>
      <c r="E16" s="2557"/>
      <c r="F16" s="2557"/>
      <c r="G16" s="2557"/>
      <c r="H16" s="2550"/>
    </row>
    <row r="17" spans="1:8">
      <c r="A17" s="900"/>
      <c r="B17" s="2558"/>
      <c r="C17" s="2558"/>
      <c r="D17" s="2558"/>
      <c r="E17" s="2558"/>
      <c r="F17" s="2558"/>
      <c r="G17" s="2558"/>
      <c r="H17" s="2552"/>
    </row>
    <row r="18" spans="1:8">
      <c r="A18" s="900"/>
      <c r="B18" s="2558"/>
      <c r="C18" s="2558"/>
      <c r="D18" s="2558"/>
      <c r="E18" s="2558"/>
      <c r="F18" s="2558"/>
      <c r="G18" s="2558"/>
      <c r="H18" s="2552"/>
    </row>
    <row r="19" spans="1:8">
      <c r="A19" s="900"/>
      <c r="B19" s="909"/>
      <c r="C19" s="909"/>
      <c r="D19" s="909"/>
      <c r="E19" s="909"/>
      <c r="F19" s="909"/>
      <c r="G19" s="909"/>
      <c r="H19" s="912"/>
    </row>
    <row r="20" spans="1:8">
      <c r="A20" s="900"/>
      <c r="B20" s="2559" t="s">
        <v>6096</v>
      </c>
      <c r="C20" s="2559"/>
      <c r="D20" s="2559"/>
      <c r="E20" s="2559"/>
      <c r="F20" s="2559"/>
      <c r="G20" s="2559"/>
      <c r="H20" s="2560"/>
    </row>
    <row r="21" spans="1:8">
      <c r="A21" s="900"/>
      <c r="B21" s="2559"/>
      <c r="C21" s="2559"/>
      <c r="D21" s="2559"/>
      <c r="E21" s="2559"/>
      <c r="F21" s="2559"/>
      <c r="G21" s="2559"/>
      <c r="H21" s="2560"/>
    </row>
    <row r="22" spans="1:8">
      <c r="A22" s="900"/>
      <c r="B22" s="2559"/>
      <c r="C22" s="2559"/>
      <c r="D22" s="2559"/>
      <c r="E22" s="2559"/>
      <c r="F22" s="2559"/>
      <c r="G22" s="2559"/>
      <c r="H22" s="2560"/>
    </row>
    <row r="23" spans="1:8">
      <c r="A23" s="900"/>
      <c r="B23" s="12"/>
      <c r="C23" s="12"/>
      <c r="D23" s="12"/>
      <c r="E23" s="12"/>
      <c r="F23" s="12"/>
      <c r="G23" s="12"/>
      <c r="H23" s="912"/>
    </row>
    <row r="24" spans="1:8">
      <c r="A24" s="900"/>
      <c r="B24" s="12"/>
      <c r="C24" s="12"/>
      <c r="D24" s="12"/>
      <c r="E24" s="12"/>
      <c r="F24" s="12"/>
      <c r="G24" s="12"/>
      <c r="H24" s="912"/>
    </row>
    <row r="25" spans="1:8">
      <c r="A25" s="904"/>
      <c r="B25" s="907"/>
      <c r="C25" s="907"/>
      <c r="D25" s="907"/>
      <c r="E25" s="907"/>
      <c r="F25" s="907"/>
      <c r="G25" s="907"/>
      <c r="H25" s="908"/>
    </row>
    <row r="26" spans="1:8">
      <c r="A26" s="900"/>
      <c r="B26" s="2549" t="s">
        <v>1936</v>
      </c>
      <c r="C26" s="2557"/>
      <c r="D26" s="2557"/>
      <c r="E26" s="2557"/>
      <c r="F26" s="2557"/>
      <c r="G26" s="2557"/>
      <c r="H26" s="2550"/>
    </row>
    <row r="27" spans="1:8">
      <c r="A27" s="900"/>
      <c r="B27" s="2558"/>
      <c r="C27" s="2558"/>
      <c r="D27" s="2558"/>
      <c r="E27" s="2558"/>
      <c r="F27" s="2558"/>
      <c r="G27" s="2558"/>
      <c r="H27" s="2552"/>
    </row>
    <row r="28" spans="1:8">
      <c r="A28" s="900"/>
      <c r="B28" s="2558"/>
      <c r="C28" s="2558"/>
      <c r="D28" s="2558"/>
      <c r="E28" s="2558"/>
      <c r="F28" s="2558"/>
      <c r="G28" s="2558"/>
      <c r="H28" s="2552"/>
    </row>
    <row r="29" spans="1:8">
      <c r="A29" s="900"/>
      <c r="B29" s="915"/>
      <c r="C29" s="915"/>
      <c r="D29" s="915"/>
      <c r="E29" s="915"/>
      <c r="F29" s="915"/>
      <c r="G29" s="915"/>
      <c r="H29" s="914"/>
    </row>
    <row r="30" spans="1:8">
      <c r="A30" s="900"/>
      <c r="B30" s="12" t="s">
        <v>4156</v>
      </c>
      <c r="C30" s="12"/>
      <c r="D30" s="12"/>
      <c r="E30" s="12"/>
      <c r="F30" s="12"/>
      <c r="G30" s="12"/>
      <c r="H30" s="912"/>
    </row>
    <row r="31" spans="1:8">
      <c r="A31" s="900"/>
      <c r="B31" s="12"/>
      <c r="C31" s="12"/>
      <c r="D31" s="12"/>
      <c r="E31" s="12"/>
      <c r="F31" s="12"/>
      <c r="G31" s="12"/>
      <c r="H31" s="912"/>
    </row>
    <row r="32" spans="1:8">
      <c r="A32" s="900"/>
      <c r="B32" s="12"/>
      <c r="C32" s="12"/>
      <c r="D32" s="12"/>
      <c r="E32" s="12"/>
      <c r="F32" s="12"/>
      <c r="G32" s="12"/>
      <c r="H32" s="912"/>
    </row>
    <row r="33" spans="1:8">
      <c r="A33" s="900"/>
      <c r="B33" s="12"/>
      <c r="C33" s="12"/>
      <c r="D33" s="12"/>
      <c r="E33" s="12"/>
      <c r="F33" s="12"/>
      <c r="G33" s="12"/>
      <c r="H33" s="912"/>
    </row>
    <row r="34" spans="1:8">
      <c r="A34" s="900"/>
      <c r="B34" s="12"/>
      <c r="C34" s="12"/>
      <c r="D34" s="12"/>
      <c r="E34" s="12"/>
      <c r="F34" s="12"/>
      <c r="G34" s="12"/>
      <c r="H34" s="912"/>
    </row>
    <row r="35" spans="1:8">
      <c r="A35" s="900"/>
      <c r="B35" s="12"/>
      <c r="C35" s="12"/>
      <c r="D35" s="12"/>
      <c r="E35" s="12"/>
      <c r="F35" s="12"/>
      <c r="G35" s="12"/>
      <c r="H35" s="912"/>
    </row>
    <row r="36" spans="1:8">
      <c r="A36" s="900"/>
      <c r="B36" s="12"/>
      <c r="C36" s="12"/>
      <c r="D36" s="12"/>
      <c r="E36" s="12"/>
      <c r="F36" s="12"/>
      <c r="G36" s="12"/>
      <c r="H36" s="912"/>
    </row>
    <row r="37" spans="1:8">
      <c r="A37" s="900"/>
      <c r="B37" s="12"/>
      <c r="C37" s="12"/>
      <c r="D37" s="12"/>
      <c r="E37" s="12"/>
      <c r="F37" s="12"/>
      <c r="G37" s="12"/>
      <c r="H37" s="912"/>
    </row>
    <row r="38" spans="1:8">
      <c r="A38" s="904"/>
      <c r="B38" s="907"/>
      <c r="C38" s="907"/>
      <c r="D38" s="907"/>
      <c r="E38" s="907"/>
      <c r="F38" s="907"/>
      <c r="G38" s="907"/>
      <c r="H38" s="908"/>
    </row>
    <row r="39" spans="1:8">
      <c r="A39" s="900"/>
      <c r="B39" s="2549" t="s">
        <v>1937</v>
      </c>
      <c r="C39" s="2549"/>
      <c r="D39" s="2549"/>
      <c r="E39" s="2549"/>
      <c r="F39" s="2549"/>
      <c r="G39" s="2549"/>
      <c r="H39" s="2550"/>
    </row>
    <row r="40" spans="1:8">
      <c r="A40" s="900"/>
      <c r="B40" s="2551"/>
      <c r="C40" s="2551"/>
      <c r="D40" s="2551"/>
      <c r="E40" s="2551"/>
      <c r="F40" s="2551"/>
      <c r="G40" s="2551"/>
      <c r="H40" s="2552"/>
    </row>
    <row r="41" spans="1:8">
      <c r="A41" s="900"/>
      <c r="B41" s="12"/>
      <c r="C41" s="12"/>
      <c r="D41" s="12"/>
      <c r="E41" s="12"/>
      <c r="F41" s="12"/>
      <c r="G41" s="12"/>
      <c r="H41" s="912"/>
    </row>
    <row r="42" spans="1:8" ht="30">
      <c r="A42" s="900"/>
      <c r="B42" s="7" t="s">
        <v>4157</v>
      </c>
      <c r="C42" s="7"/>
      <c r="D42" s="7"/>
      <c r="E42" s="7"/>
      <c r="F42" s="7"/>
      <c r="G42" s="7"/>
      <c r="H42" s="1504"/>
    </row>
    <row r="43" spans="1:8">
      <c r="A43" s="900"/>
      <c r="B43" s="7"/>
      <c r="C43" s="7"/>
      <c r="D43" s="7"/>
      <c r="E43" s="7"/>
      <c r="F43" s="7"/>
      <c r="G43" s="7"/>
      <c r="H43" s="1504"/>
    </row>
    <row r="44" spans="1:8">
      <c r="A44" s="900"/>
      <c r="B44" s="7"/>
      <c r="C44" s="7"/>
      <c r="D44" s="7"/>
      <c r="E44" s="7"/>
      <c r="F44" s="7"/>
      <c r="G44" s="7"/>
      <c r="H44" s="1504"/>
    </row>
    <row r="45" spans="1:8">
      <c r="A45" s="900"/>
      <c r="B45" s="12"/>
      <c r="C45" s="12"/>
      <c r="D45" s="12"/>
      <c r="E45" s="12"/>
      <c r="F45" s="12"/>
      <c r="G45" s="12"/>
      <c r="H45" s="912"/>
    </row>
    <row r="46" spans="1:8">
      <c r="A46" s="900"/>
      <c r="B46" s="12"/>
      <c r="C46" s="12"/>
      <c r="D46" s="12"/>
      <c r="E46" s="12"/>
      <c r="F46" s="12"/>
      <c r="G46" s="12"/>
      <c r="H46" s="912"/>
    </row>
    <row r="47" spans="1:8">
      <c r="A47" s="900"/>
      <c r="B47" s="12"/>
      <c r="C47" s="12"/>
      <c r="D47" s="12"/>
      <c r="E47" s="12"/>
      <c r="F47" s="12"/>
      <c r="G47" s="12"/>
      <c r="H47" s="912"/>
    </row>
    <row r="48" spans="1:8">
      <c r="A48" s="904"/>
      <c r="B48" s="907"/>
      <c r="C48" s="907"/>
      <c r="D48" s="907"/>
      <c r="E48" s="907"/>
      <c r="F48" s="907"/>
      <c r="G48" s="907"/>
      <c r="H48" s="908"/>
    </row>
    <row r="49" spans="1:8">
      <c r="A49" s="900"/>
      <c r="B49" s="2549" t="s">
        <v>1938</v>
      </c>
      <c r="C49" s="2549"/>
      <c r="D49" s="2549"/>
      <c r="E49" s="2549"/>
      <c r="F49" s="2549"/>
      <c r="G49" s="2549"/>
      <c r="H49" s="2550"/>
    </row>
    <row r="50" spans="1:8">
      <c r="A50" s="900"/>
      <c r="B50" s="2551"/>
      <c r="C50" s="2551"/>
      <c r="D50" s="2551"/>
      <c r="E50" s="2551"/>
      <c r="F50" s="2551"/>
      <c r="G50" s="2551"/>
      <c r="H50" s="2552"/>
    </row>
    <row r="51" spans="1:8">
      <c r="A51" s="900"/>
      <c r="B51" s="12"/>
      <c r="C51" s="12"/>
      <c r="D51" s="12"/>
      <c r="E51" s="12"/>
      <c r="F51" s="12"/>
      <c r="G51" s="12"/>
      <c r="H51" s="912"/>
    </row>
    <row r="52" spans="1:8">
      <c r="A52" s="900"/>
      <c r="B52" s="13" t="s">
        <v>1939</v>
      </c>
      <c r="C52" s="12"/>
      <c r="D52" s="12"/>
      <c r="E52" s="12"/>
      <c r="F52" s="12"/>
      <c r="G52" s="12"/>
      <c r="H52" s="912"/>
    </row>
    <row r="53" spans="1:8">
      <c r="A53" s="900"/>
      <c r="B53" s="1528" t="s">
        <v>5383</v>
      </c>
      <c r="C53" s="12"/>
      <c r="D53" s="12"/>
      <c r="E53" s="12"/>
      <c r="F53" s="12"/>
      <c r="G53" s="12"/>
      <c r="H53" s="912"/>
    </row>
    <row r="54" spans="1:8">
      <c r="A54" s="900"/>
      <c r="C54" s="12"/>
      <c r="D54" s="12"/>
      <c r="E54" s="12"/>
      <c r="F54" s="12"/>
      <c r="G54" s="12"/>
      <c r="H54" s="912"/>
    </row>
    <row r="55" spans="1:8">
      <c r="A55" s="900"/>
      <c r="C55" s="12"/>
      <c r="D55" s="12"/>
      <c r="E55" s="12"/>
      <c r="F55" s="12"/>
      <c r="G55" s="12"/>
      <c r="H55" s="912"/>
    </row>
    <row r="56" spans="1:8" ht="15.75" thickBot="1">
      <c r="A56" s="916"/>
      <c r="B56" s="917"/>
      <c r="C56" s="918"/>
      <c r="D56" s="918"/>
      <c r="E56" s="918"/>
      <c r="F56" s="918"/>
      <c r="G56" s="918"/>
      <c r="H56" s="919"/>
    </row>
    <row r="57" spans="1:8">
      <c r="A57" s="13" t="s">
        <v>1831</v>
      </c>
      <c r="C57" s="12"/>
      <c r="D57" s="12"/>
      <c r="E57" s="12"/>
      <c r="F57" s="12"/>
      <c r="G57" s="12"/>
      <c r="H57" s="12"/>
    </row>
    <row r="58" spans="1:8">
      <c r="A58" s="12" t="s">
        <v>1832</v>
      </c>
      <c r="B58" s="12"/>
      <c r="C58" s="12"/>
      <c r="D58" s="12"/>
      <c r="E58" s="12"/>
      <c r="F58" s="12"/>
      <c r="G58" s="12"/>
      <c r="H58" s="12"/>
    </row>
  </sheetData>
  <mergeCells count="6">
    <mergeCell ref="B49:H50"/>
    <mergeCell ref="B5:H7"/>
    <mergeCell ref="B16:H18"/>
    <mergeCell ref="B26:H28"/>
    <mergeCell ref="B39:H40"/>
    <mergeCell ref="B20:H22"/>
  </mergeCells>
  <printOptions horizontalCentered="1" verticalCentered="1"/>
  <pageMargins left="0.5" right="0.5" top="0.5" bottom="0.5" header="0" footer="0"/>
  <pageSetup scale="76"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dimension ref="A1:R2079"/>
  <sheetViews>
    <sheetView defaultGridColor="0" view="pageBreakPreview" topLeftCell="D1641" colorId="22" zoomScale="70" zoomScaleNormal="80" zoomScaleSheetLayoutView="70" workbookViewId="0">
      <selection activeCell="C41" sqref="C41"/>
    </sheetView>
  </sheetViews>
  <sheetFormatPr defaultColWidth="9.6640625" defaultRowHeight="15"/>
  <cols>
    <col min="1" max="1" width="4.6640625" style="2070" customWidth="1"/>
    <col min="2" max="2" width="17.44140625" style="2070" customWidth="1"/>
    <col min="3" max="3" width="19.21875" style="2070" customWidth="1"/>
    <col min="4" max="4" width="15.5546875" style="2070" customWidth="1"/>
    <col min="5" max="5" width="14.6640625" style="2070" customWidth="1"/>
    <col min="6" max="6" width="18.21875" style="2070" customWidth="1"/>
    <col min="7" max="8" width="12.6640625" style="2070" customWidth="1"/>
    <col min="9" max="9" width="2.6640625" style="2070" customWidth="1"/>
    <col min="10" max="10" width="14.6640625" style="2070" customWidth="1"/>
    <col min="11" max="12" width="10.6640625" style="2070" customWidth="1"/>
    <col min="13" max="14" width="15.6640625" style="2070" customWidth="1"/>
    <col min="15" max="15" width="5.6640625" style="2070" customWidth="1"/>
    <col min="16" max="16" width="17.44140625" style="2070" customWidth="1"/>
    <col min="17" max="17" width="16.6640625" style="2070" customWidth="1"/>
    <col min="18" max="18" width="4.6640625" style="2071" customWidth="1"/>
    <col min="19" max="16384" width="9.6640625" style="2070"/>
  </cols>
  <sheetData>
    <row r="1" spans="1:18">
      <c r="A1" s="29" t="s">
        <v>5587</v>
      </c>
      <c r="B1" s="980"/>
      <c r="C1" s="980"/>
      <c r="D1" s="1083" t="s">
        <v>1433</v>
      </c>
      <c r="E1" s="1086"/>
      <c r="F1" s="1085" t="s">
        <v>1917</v>
      </c>
      <c r="G1" s="2739" t="s">
        <v>1918</v>
      </c>
      <c r="H1" s="2744"/>
      <c r="I1" s="977"/>
      <c r="J1" s="29" t="s">
        <v>5587</v>
      </c>
      <c r="K1" s="980"/>
      <c r="L1" s="1086"/>
      <c r="M1" s="1083" t="s">
        <v>1433</v>
      </c>
      <c r="N1" s="1086"/>
      <c r="O1" s="1095"/>
      <c r="P1" s="2078" t="s">
        <v>1917</v>
      </c>
      <c r="Q1" s="2078" t="s">
        <v>1918</v>
      </c>
      <c r="R1" s="2081"/>
    </row>
    <row r="2" spans="1:18">
      <c r="A2" s="71" t="str">
        <f>'[5]Data Sheet'!$C$25</f>
        <v xml:space="preserve"> Niagara Mohawk Power Corporation </v>
      </c>
      <c r="B2" s="977"/>
      <c r="C2" s="977"/>
      <c r="D2" s="97" t="s">
        <v>5784</v>
      </c>
      <c r="E2" s="977"/>
      <c r="F2" s="1097" t="s">
        <v>1919</v>
      </c>
      <c r="G2" s="2737"/>
      <c r="H2" s="2743"/>
      <c r="I2" s="977"/>
      <c r="J2" s="71" t="str">
        <f>'[5]Data Sheet'!$C$25</f>
        <v xml:space="preserve"> Niagara Mohawk Power Corporation </v>
      </c>
      <c r="K2" s="977"/>
      <c r="L2" s="977"/>
      <c r="M2" s="97" t="s">
        <v>5784</v>
      </c>
      <c r="N2" s="977"/>
      <c r="O2" s="978"/>
      <c r="P2" s="2076" t="s">
        <v>1919</v>
      </c>
      <c r="Q2" s="2076"/>
      <c r="R2" s="2080"/>
    </row>
    <row r="3" spans="1:18" ht="15" customHeight="1" thickBot="1">
      <c r="A3" s="1057"/>
      <c r="B3" s="1023"/>
      <c r="C3" s="1023"/>
      <c r="D3" s="104" t="s">
        <v>5672</v>
      </c>
      <c r="E3" s="1023"/>
      <c r="F3" s="2079" t="str">
        <f>+'424425'!P3</f>
        <v>June 1, 2015</v>
      </c>
      <c r="G3" s="2735" t="str">
        <f>+'424425'!H3</f>
        <v>December 31, 2014</v>
      </c>
      <c r="H3" s="2748"/>
      <c r="I3" s="977"/>
      <c r="J3" s="1057"/>
      <c r="K3" s="1023"/>
      <c r="L3" s="1023"/>
      <c r="M3" s="104" t="s">
        <v>5672</v>
      </c>
      <c r="N3" s="1023"/>
      <c r="O3" s="1111"/>
      <c r="P3" s="2079" t="str">
        <f>+'424425'!P3</f>
        <v>June 1, 2015</v>
      </c>
      <c r="Q3" s="2074" t="str">
        <f>+'424425'!Q3:R3</f>
        <v>December 31, 2014</v>
      </c>
      <c r="R3" s="2082"/>
    </row>
    <row r="4" spans="1:18" ht="15" customHeight="1" thickBot="1">
      <c r="A4" s="668" t="s">
        <v>3643</v>
      </c>
      <c r="B4" s="669"/>
      <c r="C4" s="669"/>
      <c r="D4" s="1090"/>
      <c r="E4" s="1090"/>
      <c r="F4" s="1090"/>
      <c r="G4" s="1092"/>
      <c r="H4" s="1101"/>
      <c r="I4" s="977"/>
      <c r="J4" s="668" t="s">
        <v>3644</v>
      </c>
      <c r="K4" s="669"/>
      <c r="L4" s="669"/>
      <c r="M4" s="1090"/>
      <c r="N4" s="1090"/>
      <c r="O4" s="1090"/>
      <c r="P4" s="1090"/>
      <c r="Q4" s="1092"/>
      <c r="R4" s="2082"/>
    </row>
    <row r="5" spans="1:18" ht="15.75">
      <c r="A5" s="67"/>
      <c r="B5" s="70"/>
      <c r="C5" s="70"/>
      <c r="D5" s="68"/>
      <c r="E5" s="68"/>
      <c r="F5" s="68"/>
      <c r="G5" s="428"/>
      <c r="H5" s="72"/>
      <c r="I5" s="977"/>
      <c r="J5" s="67"/>
      <c r="K5" s="70"/>
      <c r="L5" s="70"/>
      <c r="M5" s="68"/>
      <c r="N5" s="68"/>
      <c r="O5" s="68"/>
      <c r="P5" s="68"/>
      <c r="Q5" s="428"/>
      <c r="R5" s="2072"/>
    </row>
    <row r="6" spans="1:18">
      <c r="A6" s="71" t="s">
        <v>2857</v>
      </c>
      <c r="B6" s="17"/>
      <c r="C6" s="17"/>
      <c r="D6" s="17"/>
      <c r="E6" s="17" t="s">
        <v>3645</v>
      </c>
      <c r="F6" s="17"/>
      <c r="G6" s="17"/>
      <c r="H6" s="72"/>
      <c r="I6" s="977"/>
      <c r="J6" s="1033" t="s">
        <v>3646</v>
      </c>
      <c r="K6" s="17"/>
      <c r="L6" s="17"/>
      <c r="M6" s="17"/>
      <c r="N6" s="17" t="s">
        <v>3647</v>
      </c>
      <c r="O6" s="17"/>
      <c r="P6" s="17"/>
      <c r="Q6" s="17"/>
      <c r="R6" s="2072"/>
    </row>
    <row r="7" spans="1:18">
      <c r="A7" s="71" t="s">
        <v>3648</v>
      </c>
      <c r="B7" s="17"/>
      <c r="C7" s="17"/>
      <c r="D7" s="17"/>
      <c r="E7" s="17" t="s">
        <v>3649</v>
      </c>
      <c r="F7" s="17"/>
      <c r="G7" s="17"/>
      <c r="H7" s="72"/>
      <c r="I7" s="977"/>
      <c r="J7" s="71" t="s">
        <v>3650</v>
      </c>
      <c r="K7" s="17"/>
      <c r="L7" s="17"/>
      <c r="M7" s="17"/>
      <c r="N7" s="17" t="s">
        <v>3651</v>
      </c>
      <c r="O7" s="17"/>
      <c r="P7" s="17"/>
      <c r="Q7" s="17"/>
      <c r="R7" s="2072"/>
    </row>
    <row r="8" spans="1:18">
      <c r="A8" s="71" t="s">
        <v>3652</v>
      </c>
      <c r="B8" s="17"/>
      <c r="C8" s="17"/>
      <c r="D8" s="17"/>
      <c r="E8" s="17" t="s">
        <v>3653</v>
      </c>
      <c r="F8" s="17"/>
      <c r="G8" s="17"/>
      <c r="H8" s="72"/>
      <c r="I8" s="977"/>
      <c r="J8" s="71" t="s">
        <v>3654</v>
      </c>
      <c r="K8" s="17"/>
      <c r="L8" s="17"/>
      <c r="M8" s="17"/>
      <c r="N8" s="17" t="s">
        <v>2866</v>
      </c>
      <c r="O8" s="17"/>
      <c r="P8" s="17"/>
      <c r="Q8" s="17"/>
      <c r="R8" s="2072"/>
    </row>
    <row r="9" spans="1:18">
      <c r="A9" s="71" t="s">
        <v>2867</v>
      </c>
      <c r="B9" s="17"/>
      <c r="C9" s="17"/>
      <c r="D9" s="17"/>
      <c r="E9" s="17" t="s">
        <v>2868</v>
      </c>
      <c r="F9" s="17"/>
      <c r="G9" s="17"/>
      <c r="H9" s="72"/>
      <c r="I9" s="977"/>
      <c r="J9" s="71" t="s">
        <v>2869</v>
      </c>
      <c r="K9" s="17"/>
      <c r="L9" s="17"/>
      <c r="M9" s="17"/>
      <c r="N9" s="17" t="s">
        <v>2870</v>
      </c>
      <c r="O9" s="17"/>
      <c r="P9" s="17"/>
      <c r="Q9" s="17"/>
      <c r="R9" s="2072"/>
    </row>
    <row r="10" spans="1:18">
      <c r="A10" s="71" t="s">
        <v>2871</v>
      </c>
      <c r="B10" s="17"/>
      <c r="C10" s="17"/>
      <c r="D10" s="17"/>
      <c r="E10" s="17" t="s">
        <v>2872</v>
      </c>
      <c r="F10" s="17"/>
      <c r="G10" s="17"/>
      <c r="H10" s="72"/>
      <c r="I10" s="977"/>
      <c r="J10" s="71" t="s">
        <v>2873</v>
      </c>
      <c r="K10" s="17"/>
      <c r="L10" s="17"/>
      <c r="M10" s="17"/>
      <c r="N10" s="17" t="s">
        <v>2874</v>
      </c>
      <c r="O10" s="17"/>
      <c r="P10" s="17"/>
      <c r="Q10" s="17"/>
      <c r="R10" s="2072"/>
    </row>
    <row r="11" spans="1:18">
      <c r="A11" s="71" t="s">
        <v>2875</v>
      </c>
      <c r="B11" s="17"/>
      <c r="C11" s="17"/>
      <c r="D11" s="17"/>
      <c r="E11" s="17" t="s">
        <v>2876</v>
      </c>
      <c r="F11" s="17"/>
      <c r="G11" s="17"/>
      <c r="H11" s="72"/>
      <c r="I11" s="977"/>
      <c r="J11" s="71" t="s">
        <v>2877</v>
      </c>
      <c r="K11" s="17"/>
      <c r="L11" s="17"/>
      <c r="M11" s="17"/>
      <c r="N11" s="17" t="s">
        <v>2289</v>
      </c>
      <c r="O11" s="17"/>
      <c r="P11" s="17"/>
      <c r="Q11" s="17"/>
      <c r="R11" s="2072"/>
    </row>
    <row r="12" spans="1:18">
      <c r="A12" s="71" t="s">
        <v>2290</v>
      </c>
      <c r="B12" s="17"/>
      <c r="C12" s="17"/>
      <c r="D12" s="17"/>
      <c r="E12" s="17" t="s">
        <v>2291</v>
      </c>
      <c r="F12" s="17"/>
      <c r="G12" s="17"/>
      <c r="H12" s="72"/>
      <c r="I12" s="977"/>
      <c r="J12" s="71" t="s">
        <v>3416</v>
      </c>
      <c r="K12" s="17"/>
      <c r="L12" s="17"/>
      <c r="M12" s="17"/>
      <c r="N12" s="17" t="s">
        <v>3417</v>
      </c>
      <c r="O12" s="17"/>
      <c r="P12" s="17"/>
      <c r="Q12" s="17"/>
      <c r="R12" s="2072"/>
    </row>
    <row r="13" spans="1:18" ht="15.75" thickBot="1">
      <c r="A13" s="110"/>
      <c r="B13" s="111"/>
      <c r="C13" s="111"/>
      <c r="D13" s="111"/>
      <c r="E13" s="111"/>
      <c r="F13" s="111"/>
      <c r="G13" s="111"/>
      <c r="H13" s="112"/>
      <c r="I13" s="977"/>
      <c r="J13" s="110"/>
      <c r="K13" s="111"/>
      <c r="L13" s="111"/>
      <c r="M13" s="111"/>
      <c r="N13" s="111"/>
      <c r="O13" s="111"/>
      <c r="P13" s="111"/>
      <c r="Q13" s="111"/>
      <c r="R13" s="2073"/>
    </row>
    <row r="14" spans="1:18">
      <c r="A14" s="1085"/>
      <c r="B14" s="977"/>
      <c r="C14" s="1034"/>
      <c r="D14" s="1018"/>
      <c r="E14" s="2080"/>
      <c r="F14" s="978"/>
      <c r="G14" s="978"/>
      <c r="H14" s="1070"/>
      <c r="I14" s="977"/>
      <c r="J14" s="1085"/>
      <c r="K14" s="1034"/>
      <c r="L14" s="1034"/>
      <c r="M14" s="978" t="s">
        <v>3418</v>
      </c>
      <c r="N14" s="978"/>
      <c r="O14" s="978"/>
      <c r="P14" s="978"/>
      <c r="Q14" s="1032"/>
      <c r="R14" s="2081"/>
    </row>
    <row r="15" spans="1:18" ht="15.75" thickBot="1">
      <c r="A15" s="1097"/>
      <c r="B15" s="1018"/>
      <c r="C15" s="2080"/>
      <c r="D15" s="1018"/>
      <c r="E15" s="2080"/>
      <c r="F15" s="1090" t="s">
        <v>3419</v>
      </c>
      <c r="G15" s="1090"/>
      <c r="H15" s="1101"/>
      <c r="I15" s="977"/>
      <c r="J15" s="1097" t="s">
        <v>3420</v>
      </c>
      <c r="K15" s="2080" t="s">
        <v>3421</v>
      </c>
      <c r="L15" s="2080" t="s">
        <v>3421</v>
      </c>
      <c r="M15" s="1090" t="s">
        <v>3422</v>
      </c>
      <c r="N15" s="1090"/>
      <c r="O15" s="1090"/>
      <c r="P15" s="1090"/>
      <c r="Q15" s="1101"/>
      <c r="R15" s="2080"/>
    </row>
    <row r="16" spans="1:18">
      <c r="A16" s="1097"/>
      <c r="B16" s="1018"/>
      <c r="C16" s="2080"/>
      <c r="D16" s="1018"/>
      <c r="E16" s="2080"/>
      <c r="F16" s="2080"/>
      <c r="G16" s="1032"/>
      <c r="H16" s="2080"/>
      <c r="I16" s="977"/>
      <c r="J16" s="1097" t="s">
        <v>3423</v>
      </c>
      <c r="K16" s="2080" t="s">
        <v>3424</v>
      </c>
      <c r="L16" s="2080" t="s">
        <v>3425</v>
      </c>
      <c r="M16" s="1018"/>
      <c r="N16" s="1018"/>
      <c r="O16" s="2080"/>
      <c r="P16" s="2080"/>
      <c r="Q16" s="1032"/>
      <c r="R16" s="2080"/>
    </row>
    <row r="17" spans="1:18">
      <c r="A17" s="1097" t="s">
        <v>1843</v>
      </c>
      <c r="B17" s="978" t="s">
        <v>3426</v>
      </c>
      <c r="C17" s="1032"/>
      <c r="D17" s="978" t="s">
        <v>3427</v>
      </c>
      <c r="E17" s="1032"/>
      <c r="F17" s="2080"/>
      <c r="G17" s="1032"/>
      <c r="H17" s="2080"/>
      <c r="I17" s="977"/>
      <c r="J17" s="1097" t="s">
        <v>3428</v>
      </c>
      <c r="K17" s="2080" t="s">
        <v>3429</v>
      </c>
      <c r="L17" s="2080" t="s">
        <v>3424</v>
      </c>
      <c r="M17" s="978"/>
      <c r="N17" s="978"/>
      <c r="O17" s="1032"/>
      <c r="P17" s="2080" t="s">
        <v>1902</v>
      </c>
      <c r="Q17" s="1032" t="s">
        <v>3430</v>
      </c>
      <c r="R17" s="2080" t="s">
        <v>1843</v>
      </c>
    </row>
    <row r="18" spans="1:18">
      <c r="A18" s="1097" t="s">
        <v>1846</v>
      </c>
      <c r="B18" s="977"/>
      <c r="C18" s="1034"/>
      <c r="D18" s="1018"/>
      <c r="E18" s="2080"/>
      <c r="F18" s="2080" t="s">
        <v>1952</v>
      </c>
      <c r="G18" s="1032" t="s">
        <v>3431</v>
      </c>
      <c r="H18" s="2080" t="s">
        <v>3432</v>
      </c>
      <c r="I18" s="977"/>
      <c r="J18" s="1097" t="s">
        <v>3433</v>
      </c>
      <c r="K18" s="2080" t="s">
        <v>4</v>
      </c>
      <c r="L18" s="2080" t="s">
        <v>3429</v>
      </c>
      <c r="M18" s="978" t="s">
        <v>3434</v>
      </c>
      <c r="N18" s="978"/>
      <c r="O18" s="1032"/>
      <c r="P18" s="2080" t="s">
        <v>3435</v>
      </c>
      <c r="Q18" s="1032" t="s">
        <v>3436</v>
      </c>
      <c r="R18" s="2080" t="s">
        <v>1846</v>
      </c>
    </row>
    <row r="19" spans="1:18">
      <c r="A19" s="1097"/>
      <c r="B19" s="977"/>
      <c r="C19" s="2080"/>
      <c r="D19" s="977"/>
      <c r="E19" s="2080"/>
      <c r="F19" s="2080"/>
      <c r="G19" s="1032"/>
      <c r="H19" s="1034"/>
      <c r="I19" s="977"/>
      <c r="J19" s="1089"/>
      <c r="K19" s="1034"/>
      <c r="L19" s="2080"/>
      <c r="M19" s="977"/>
      <c r="N19" s="977"/>
      <c r="O19" s="2080"/>
      <c r="P19" s="2080"/>
      <c r="Q19" s="2080"/>
      <c r="R19" s="2080"/>
    </row>
    <row r="20" spans="1:18" ht="15.75" thickBot="1">
      <c r="A20" s="1099"/>
      <c r="B20" s="1090" t="s">
        <v>3230</v>
      </c>
      <c r="C20" s="1101"/>
      <c r="D20" s="1090" t="s">
        <v>3231</v>
      </c>
      <c r="E20" s="1101"/>
      <c r="F20" s="2082" t="s">
        <v>3232</v>
      </c>
      <c r="G20" s="1101" t="s">
        <v>3233</v>
      </c>
      <c r="H20" s="1101" t="s">
        <v>2512</v>
      </c>
      <c r="I20" s="977"/>
      <c r="J20" s="1099" t="s">
        <v>2513</v>
      </c>
      <c r="K20" s="1099" t="s">
        <v>2514</v>
      </c>
      <c r="L20" s="1099" t="s">
        <v>2515</v>
      </c>
      <c r="M20" s="1090" t="s">
        <v>2516</v>
      </c>
      <c r="N20" s="1090"/>
      <c r="O20" s="1101"/>
      <c r="P20" s="2082" t="s">
        <v>2517</v>
      </c>
      <c r="Q20" s="2082" t="s">
        <v>2518</v>
      </c>
      <c r="R20" s="2082"/>
    </row>
    <row r="21" spans="1:18">
      <c r="A21" s="1097">
        <v>1</v>
      </c>
      <c r="B21" s="977" t="s">
        <v>4697</v>
      </c>
      <c r="C21" s="1034"/>
      <c r="D21" s="977" t="s">
        <v>4720</v>
      </c>
      <c r="E21" s="1032"/>
      <c r="F21" s="1492">
        <v>115</v>
      </c>
      <c r="G21" s="1490">
        <v>5.04</v>
      </c>
      <c r="H21" s="1494"/>
      <c r="I21" s="977"/>
      <c r="J21" s="1498">
        <v>10</v>
      </c>
      <c r="K21" s="1175">
        <v>1</v>
      </c>
      <c r="L21" s="1175"/>
      <c r="M21" s="977"/>
      <c r="N21" s="977"/>
      <c r="O21" s="1032"/>
      <c r="P21" s="1484"/>
      <c r="Q21" s="1486"/>
      <c r="R21" s="1097">
        <v>1</v>
      </c>
    </row>
    <row r="22" spans="1:18">
      <c r="A22" s="1097">
        <v>2</v>
      </c>
      <c r="B22" s="977" t="s">
        <v>4697</v>
      </c>
      <c r="C22" s="1034"/>
      <c r="D22" s="977" t="s">
        <v>4720</v>
      </c>
      <c r="E22" s="2080"/>
      <c r="F22" s="1492">
        <v>115</v>
      </c>
      <c r="G22" s="1490">
        <v>34.5</v>
      </c>
      <c r="H22" s="1494"/>
      <c r="I22" s="977"/>
      <c r="J22" s="1498">
        <v>20</v>
      </c>
      <c r="K22" s="1175">
        <v>1</v>
      </c>
      <c r="L22" s="1175"/>
      <c r="M22" s="977"/>
      <c r="N22" s="977"/>
      <c r="O22" s="2080"/>
      <c r="P22" s="1484"/>
      <c r="Q22" s="1486"/>
      <c r="R22" s="1097">
        <v>2</v>
      </c>
    </row>
    <row r="23" spans="1:18">
      <c r="A23" s="1097">
        <v>3</v>
      </c>
      <c r="B23" s="977" t="s">
        <v>4698</v>
      </c>
      <c r="C23" s="1034"/>
      <c r="D23" s="977" t="s">
        <v>4721</v>
      </c>
      <c r="E23" s="2080"/>
      <c r="F23" s="1492">
        <v>34.5</v>
      </c>
      <c r="G23" s="1490">
        <v>13.8</v>
      </c>
      <c r="H23" s="1494"/>
      <c r="I23" s="977"/>
      <c r="J23" s="1498">
        <v>4</v>
      </c>
      <c r="K23" s="1175">
        <v>1</v>
      </c>
      <c r="L23" s="1175"/>
      <c r="M23" s="977"/>
      <c r="N23" s="977"/>
      <c r="O23" s="2080"/>
      <c r="P23" s="1484"/>
      <c r="Q23" s="1486"/>
      <c r="R23" s="1097">
        <v>3</v>
      </c>
    </row>
    <row r="24" spans="1:18">
      <c r="A24" s="1097">
        <v>4</v>
      </c>
      <c r="B24" s="977" t="s">
        <v>4699</v>
      </c>
      <c r="C24" s="1034"/>
      <c r="D24" s="977" t="s">
        <v>4721</v>
      </c>
      <c r="E24" s="2080"/>
      <c r="F24" s="1492">
        <v>34.5</v>
      </c>
      <c r="G24" s="1490">
        <v>4.8</v>
      </c>
      <c r="H24" s="1494"/>
      <c r="I24" s="977"/>
      <c r="J24" s="1498">
        <v>8</v>
      </c>
      <c r="K24" s="1175">
        <v>2</v>
      </c>
      <c r="L24" s="1175"/>
      <c r="M24" s="977"/>
      <c r="N24" s="977"/>
      <c r="O24" s="2080"/>
      <c r="P24" s="1484"/>
      <c r="Q24" s="1486"/>
      <c r="R24" s="1097">
        <v>4</v>
      </c>
    </row>
    <row r="25" spans="1:18">
      <c r="A25" s="1097">
        <v>5</v>
      </c>
      <c r="B25" s="977" t="s">
        <v>4700</v>
      </c>
      <c r="C25" s="1034"/>
      <c r="D25" s="977" t="s">
        <v>4721</v>
      </c>
      <c r="E25" s="2080"/>
      <c r="F25" s="1492">
        <v>46</v>
      </c>
      <c r="G25" s="1490">
        <v>4.8</v>
      </c>
      <c r="H25" s="1494"/>
      <c r="I25" s="977"/>
      <c r="J25" s="1498">
        <v>5</v>
      </c>
      <c r="K25" s="1175">
        <v>4</v>
      </c>
      <c r="L25" s="1175"/>
      <c r="M25" s="977"/>
      <c r="N25" s="977"/>
      <c r="O25" s="2080"/>
      <c r="P25" s="1484"/>
      <c r="Q25" s="1486"/>
      <c r="R25" s="1097">
        <v>5</v>
      </c>
    </row>
    <row r="26" spans="1:18">
      <c r="A26" s="1097">
        <v>6</v>
      </c>
      <c r="B26" s="977" t="s">
        <v>4701</v>
      </c>
      <c r="C26" s="1034"/>
      <c r="D26" s="977" t="s">
        <v>4720</v>
      </c>
      <c r="E26" s="1034"/>
      <c r="F26" s="1492">
        <v>115</v>
      </c>
      <c r="G26" s="1490">
        <v>13.8</v>
      </c>
      <c r="H26" s="1494"/>
      <c r="I26" s="977"/>
      <c r="J26" s="1498">
        <v>10</v>
      </c>
      <c r="K26" s="1175">
        <v>2</v>
      </c>
      <c r="L26" s="1175"/>
      <c r="M26" s="977"/>
      <c r="N26" s="977"/>
      <c r="O26" s="1034"/>
      <c r="P26" s="1484"/>
      <c r="Q26" s="1486"/>
      <c r="R26" s="1097">
        <v>6</v>
      </c>
    </row>
    <row r="27" spans="1:18">
      <c r="A27" s="1097">
        <v>7</v>
      </c>
      <c r="B27" s="977" t="s">
        <v>4701</v>
      </c>
      <c r="C27" s="1034"/>
      <c r="D27" s="977" t="s">
        <v>4720</v>
      </c>
      <c r="E27" s="1034"/>
      <c r="F27" s="1492">
        <v>110</v>
      </c>
      <c r="G27" s="1490">
        <v>34.5</v>
      </c>
      <c r="H27" s="1494"/>
      <c r="I27" s="977"/>
      <c r="J27" s="1498">
        <v>17</v>
      </c>
      <c r="K27" s="1175">
        <v>2</v>
      </c>
      <c r="L27" s="1175"/>
      <c r="M27" s="977"/>
      <c r="N27" s="977"/>
      <c r="O27" s="1034"/>
      <c r="P27" s="1484"/>
      <c r="Q27" s="1486"/>
      <c r="R27" s="1097">
        <v>7</v>
      </c>
    </row>
    <row r="28" spans="1:18">
      <c r="A28" s="1097">
        <v>8</v>
      </c>
      <c r="B28" s="977" t="s">
        <v>4702</v>
      </c>
      <c r="C28" s="1034"/>
      <c r="D28" s="2109" t="s">
        <v>4721</v>
      </c>
      <c r="E28" s="2110"/>
      <c r="F28" s="2117">
        <v>34.5</v>
      </c>
      <c r="G28" s="2118">
        <v>4.8</v>
      </c>
      <c r="H28" s="2113"/>
      <c r="I28" s="2109"/>
      <c r="J28" s="2114">
        <v>1</v>
      </c>
      <c r="K28" s="2119">
        <v>1</v>
      </c>
      <c r="L28" s="2119"/>
      <c r="M28" s="2109"/>
      <c r="N28" s="2109"/>
      <c r="O28" s="2110"/>
      <c r="P28" s="2120"/>
      <c r="Q28" s="1486"/>
      <c r="R28" s="1097">
        <v>8</v>
      </c>
    </row>
    <row r="29" spans="1:18">
      <c r="A29" s="1097">
        <v>9</v>
      </c>
      <c r="B29" s="977" t="s">
        <v>4702</v>
      </c>
      <c r="C29" s="1034"/>
      <c r="D29" s="2109" t="s">
        <v>4720</v>
      </c>
      <c r="E29" s="2110"/>
      <c r="F29" s="2117">
        <v>115</v>
      </c>
      <c r="G29" s="2118">
        <v>34.5</v>
      </c>
      <c r="H29" s="2113"/>
      <c r="I29" s="2109"/>
      <c r="J29" s="2114">
        <v>20</v>
      </c>
      <c r="K29" s="2119">
        <v>1</v>
      </c>
      <c r="L29" s="2119"/>
      <c r="M29" s="2109"/>
      <c r="N29" s="2109"/>
      <c r="O29" s="2110"/>
      <c r="P29" s="2120"/>
      <c r="Q29" s="1486"/>
      <c r="R29" s="1097">
        <v>9</v>
      </c>
    </row>
    <row r="30" spans="1:18">
      <c r="A30" s="1097">
        <v>10</v>
      </c>
      <c r="B30" s="977" t="s">
        <v>4703</v>
      </c>
      <c r="C30" s="1034"/>
      <c r="D30" s="2109" t="s">
        <v>4721</v>
      </c>
      <c r="E30" s="2110"/>
      <c r="F30" s="2117">
        <v>23</v>
      </c>
      <c r="G30" s="2118">
        <v>4.8</v>
      </c>
      <c r="H30" s="2113"/>
      <c r="I30" s="2109"/>
      <c r="J30" s="2114">
        <v>4</v>
      </c>
      <c r="K30" s="2119">
        <v>1</v>
      </c>
      <c r="L30" s="2119"/>
      <c r="M30" s="2109"/>
      <c r="N30" s="2109"/>
      <c r="O30" s="2110"/>
      <c r="P30" s="2120"/>
      <c r="Q30" s="1486"/>
      <c r="R30" s="1097">
        <v>10</v>
      </c>
    </row>
    <row r="31" spans="1:18">
      <c r="A31" s="1097">
        <v>11</v>
      </c>
      <c r="B31" s="977" t="s">
        <v>4704</v>
      </c>
      <c r="C31" s="1034"/>
      <c r="D31" s="2109" t="s">
        <v>4721</v>
      </c>
      <c r="E31" s="2110"/>
      <c r="F31" s="2117">
        <v>23</v>
      </c>
      <c r="G31" s="2118">
        <v>0.28000000000000003</v>
      </c>
      <c r="H31" s="2113">
        <v>0.48</v>
      </c>
      <c r="I31" s="2109"/>
      <c r="J31" s="2114">
        <v>1</v>
      </c>
      <c r="K31" s="2119">
        <v>3</v>
      </c>
      <c r="L31" s="2119"/>
      <c r="M31" s="2109"/>
      <c r="N31" s="2109"/>
      <c r="O31" s="2110"/>
      <c r="P31" s="2120"/>
      <c r="Q31" s="1486"/>
      <c r="R31" s="1097">
        <v>11</v>
      </c>
    </row>
    <row r="32" spans="1:18">
      <c r="A32" s="1097">
        <v>12</v>
      </c>
      <c r="B32" s="977" t="s">
        <v>4705</v>
      </c>
      <c r="C32" s="1034"/>
      <c r="D32" s="2109" t="s">
        <v>4721</v>
      </c>
      <c r="E32" s="2110"/>
      <c r="F32" s="2117">
        <v>46</v>
      </c>
      <c r="G32" s="2118">
        <v>4.16</v>
      </c>
      <c r="H32" s="2113"/>
      <c r="I32" s="2109"/>
      <c r="J32" s="2114">
        <v>10</v>
      </c>
      <c r="K32" s="2119">
        <v>2</v>
      </c>
      <c r="L32" s="2119"/>
      <c r="M32" s="2109"/>
      <c r="N32" s="2109"/>
      <c r="O32" s="2110"/>
      <c r="P32" s="2120"/>
      <c r="Q32" s="1486"/>
      <c r="R32" s="1097">
        <v>12</v>
      </c>
    </row>
    <row r="33" spans="1:18">
      <c r="A33" s="1097">
        <v>13</v>
      </c>
      <c r="B33" s="977" t="s">
        <v>4706</v>
      </c>
      <c r="C33" s="1034"/>
      <c r="D33" s="2109" t="s">
        <v>4721</v>
      </c>
      <c r="E33" s="2110"/>
      <c r="F33" s="2117">
        <v>34.5</v>
      </c>
      <c r="G33" s="2118">
        <v>4.4000000000000004</v>
      </c>
      <c r="H33" s="2113"/>
      <c r="I33" s="2109"/>
      <c r="J33" s="2114">
        <v>23</v>
      </c>
      <c r="K33" s="2119">
        <v>3</v>
      </c>
      <c r="L33" s="2119"/>
      <c r="M33" s="2109"/>
      <c r="N33" s="2109"/>
      <c r="O33" s="2110"/>
      <c r="P33" s="2120"/>
      <c r="Q33" s="1486"/>
      <c r="R33" s="1097">
        <v>13</v>
      </c>
    </row>
    <row r="34" spans="1:18">
      <c r="A34" s="1097">
        <v>14</v>
      </c>
      <c r="B34" s="977" t="s">
        <v>4706</v>
      </c>
      <c r="C34" s="1034"/>
      <c r="D34" s="2109" t="s">
        <v>4721</v>
      </c>
      <c r="E34" s="2110"/>
      <c r="F34" s="2117">
        <v>115</v>
      </c>
      <c r="G34" s="2118">
        <v>34.5</v>
      </c>
      <c r="H34" s="2113"/>
      <c r="I34" s="2109"/>
      <c r="J34" s="2114">
        <v>30</v>
      </c>
      <c r="K34" s="2119">
        <v>1</v>
      </c>
      <c r="L34" s="2119"/>
      <c r="M34" s="2109"/>
      <c r="N34" s="2109"/>
      <c r="O34" s="2110"/>
      <c r="P34" s="2120"/>
      <c r="Q34" s="1486"/>
      <c r="R34" s="1097">
        <v>14</v>
      </c>
    </row>
    <row r="35" spans="1:18">
      <c r="A35" s="1097">
        <v>15</v>
      </c>
      <c r="B35" s="977" t="s">
        <v>4706</v>
      </c>
      <c r="C35" s="1034"/>
      <c r="D35" s="2109" t="s">
        <v>4721</v>
      </c>
      <c r="E35" s="2110"/>
      <c r="F35" s="2117">
        <v>115</v>
      </c>
      <c r="G35" s="2118">
        <v>34.5</v>
      </c>
      <c r="H35" s="2113"/>
      <c r="I35" s="2109"/>
      <c r="J35" s="2114">
        <v>30</v>
      </c>
      <c r="K35" s="2119">
        <v>1</v>
      </c>
      <c r="L35" s="2119"/>
      <c r="M35" s="2109"/>
      <c r="N35" s="2109"/>
      <c r="O35" s="2110"/>
      <c r="P35" s="2120"/>
      <c r="Q35" s="1486"/>
      <c r="R35" s="1097">
        <v>15</v>
      </c>
    </row>
    <row r="36" spans="1:18">
      <c r="A36" s="1097">
        <v>16</v>
      </c>
      <c r="B36" s="977" t="s">
        <v>4706</v>
      </c>
      <c r="C36" s="1034"/>
      <c r="D36" s="2109" t="s">
        <v>4720</v>
      </c>
      <c r="E36" s="2110"/>
      <c r="F36" s="2117">
        <v>115</v>
      </c>
      <c r="G36" s="2118">
        <v>12.5</v>
      </c>
      <c r="H36" s="2113"/>
      <c r="I36" s="2109"/>
      <c r="J36" s="2114">
        <v>48</v>
      </c>
      <c r="K36" s="2119">
        <v>2</v>
      </c>
      <c r="L36" s="2119"/>
      <c r="M36" s="2109"/>
      <c r="N36" s="2109"/>
      <c r="O36" s="2110"/>
      <c r="P36" s="2120"/>
      <c r="Q36" s="1486"/>
      <c r="R36" s="1097">
        <v>16</v>
      </c>
    </row>
    <row r="37" spans="1:18">
      <c r="A37" s="1097">
        <v>17</v>
      </c>
      <c r="B37" s="977" t="s">
        <v>4706</v>
      </c>
      <c r="C37" s="1034"/>
      <c r="D37" s="2109" t="s">
        <v>4720</v>
      </c>
      <c r="E37" s="2110"/>
      <c r="F37" s="2117">
        <v>115</v>
      </c>
      <c r="G37" s="2118">
        <v>13.8</v>
      </c>
      <c r="H37" s="2113"/>
      <c r="I37" s="2109"/>
      <c r="J37" s="2114">
        <v>33</v>
      </c>
      <c r="K37" s="2119">
        <v>1</v>
      </c>
      <c r="L37" s="2119"/>
      <c r="M37" s="2109"/>
      <c r="N37" s="2109"/>
      <c r="O37" s="2110"/>
      <c r="P37" s="2120"/>
      <c r="Q37" s="1486"/>
      <c r="R37" s="1097">
        <v>17</v>
      </c>
    </row>
    <row r="38" spans="1:18">
      <c r="A38" s="1097">
        <v>18</v>
      </c>
      <c r="B38" s="977" t="s">
        <v>4706</v>
      </c>
      <c r="C38" s="1034"/>
      <c r="D38" s="2109" t="s">
        <v>4720</v>
      </c>
      <c r="E38" s="2110"/>
      <c r="F38" s="2117">
        <v>115</v>
      </c>
      <c r="G38" s="2118">
        <v>13.8</v>
      </c>
      <c r="H38" s="2113"/>
      <c r="I38" s="2109"/>
      <c r="J38" s="2114">
        <v>33</v>
      </c>
      <c r="K38" s="2119">
        <v>1</v>
      </c>
      <c r="L38" s="2119"/>
      <c r="M38" s="2109"/>
      <c r="N38" s="2109"/>
      <c r="O38" s="2110"/>
      <c r="P38" s="2120"/>
      <c r="Q38" s="1486"/>
      <c r="R38" s="1097">
        <v>18</v>
      </c>
    </row>
    <row r="39" spans="1:18">
      <c r="A39" s="1097">
        <v>19</v>
      </c>
      <c r="B39" s="2109" t="s">
        <v>4707</v>
      </c>
      <c r="C39" s="2110"/>
      <c r="D39" s="2109" t="s">
        <v>4721</v>
      </c>
      <c r="E39" s="2110"/>
      <c r="F39" s="2117">
        <v>34.5</v>
      </c>
      <c r="G39" s="2118">
        <v>13.2</v>
      </c>
      <c r="H39" s="2113"/>
      <c r="I39" s="2109"/>
      <c r="J39" s="2114">
        <v>7</v>
      </c>
      <c r="K39" s="2119">
        <v>1</v>
      </c>
      <c r="L39" s="2119"/>
      <c r="M39" s="2109"/>
      <c r="N39" s="2109"/>
      <c r="O39" s="2110"/>
      <c r="P39" s="2120"/>
      <c r="Q39" s="1486"/>
      <c r="R39" s="1097">
        <v>19</v>
      </c>
    </row>
    <row r="40" spans="1:18">
      <c r="A40" s="1097">
        <v>20</v>
      </c>
      <c r="B40" s="2109" t="s">
        <v>4708</v>
      </c>
      <c r="C40" s="2110"/>
      <c r="D40" s="2109" t="s">
        <v>4721</v>
      </c>
      <c r="E40" s="2110"/>
      <c r="F40" s="2117">
        <v>34.5</v>
      </c>
      <c r="G40" s="2118">
        <v>4.8</v>
      </c>
      <c r="H40" s="2113"/>
      <c r="I40" s="2109"/>
      <c r="J40" s="2114">
        <v>5</v>
      </c>
      <c r="K40" s="2119">
        <v>1</v>
      </c>
      <c r="L40" s="2119"/>
      <c r="M40" s="2109"/>
      <c r="N40" s="2109"/>
      <c r="O40" s="2110"/>
      <c r="P40" s="2120"/>
      <c r="Q40" s="1486"/>
      <c r="R40" s="1097">
        <v>20</v>
      </c>
    </row>
    <row r="41" spans="1:18">
      <c r="A41" s="1097">
        <v>21</v>
      </c>
      <c r="B41" s="2109" t="s">
        <v>4709</v>
      </c>
      <c r="C41" s="2110"/>
      <c r="D41" s="2109" t="s">
        <v>4721</v>
      </c>
      <c r="E41" s="2110"/>
      <c r="F41" s="2117">
        <v>46</v>
      </c>
      <c r="G41" s="2118">
        <v>4.8</v>
      </c>
      <c r="H41" s="2113"/>
      <c r="I41" s="2109"/>
      <c r="J41" s="2114">
        <v>3</v>
      </c>
      <c r="K41" s="2119">
        <v>1</v>
      </c>
      <c r="L41" s="2119"/>
      <c r="M41" s="2109"/>
      <c r="N41" s="2109"/>
      <c r="O41" s="2110"/>
      <c r="P41" s="2120"/>
      <c r="Q41" s="1486"/>
      <c r="R41" s="1097">
        <v>21</v>
      </c>
    </row>
    <row r="42" spans="1:18">
      <c r="A42" s="1097">
        <v>22</v>
      </c>
      <c r="B42" s="2109" t="s">
        <v>4710</v>
      </c>
      <c r="C42" s="1034"/>
      <c r="D42" s="2109" t="s">
        <v>4721</v>
      </c>
      <c r="E42" s="2110"/>
      <c r="F42" s="2117">
        <v>34.5</v>
      </c>
      <c r="G42" s="2118">
        <v>4.4000000000000004</v>
      </c>
      <c r="H42" s="2113"/>
      <c r="I42" s="2109"/>
      <c r="J42" s="2114">
        <v>5</v>
      </c>
      <c r="K42" s="2119">
        <v>1</v>
      </c>
      <c r="L42" s="2119"/>
      <c r="M42" s="2109"/>
      <c r="N42" s="2109"/>
      <c r="O42" s="2110"/>
      <c r="P42" s="2120"/>
      <c r="Q42" s="1486"/>
      <c r="R42" s="1097">
        <v>22</v>
      </c>
    </row>
    <row r="43" spans="1:18">
      <c r="A43" s="1097">
        <v>23</v>
      </c>
      <c r="B43" s="2109" t="s">
        <v>4710</v>
      </c>
      <c r="C43" s="1034"/>
      <c r="D43" s="2109" t="s">
        <v>4721</v>
      </c>
      <c r="E43" s="2110"/>
      <c r="F43" s="2117">
        <v>34.5</v>
      </c>
      <c r="G43" s="2118">
        <v>4.4000000000000004</v>
      </c>
      <c r="H43" s="2113"/>
      <c r="I43" s="2109"/>
      <c r="J43" s="2114">
        <v>5</v>
      </c>
      <c r="K43" s="2119">
        <v>1</v>
      </c>
      <c r="L43" s="2119"/>
      <c r="M43" s="2109"/>
      <c r="N43" s="2109"/>
      <c r="O43" s="2110"/>
      <c r="P43" s="2120"/>
      <c r="Q43" s="1486"/>
      <c r="R43" s="1097">
        <v>23</v>
      </c>
    </row>
    <row r="44" spans="1:18">
      <c r="A44" s="1097">
        <v>24</v>
      </c>
      <c r="B44" s="2109" t="s">
        <v>4711</v>
      </c>
      <c r="C44" s="1034"/>
      <c r="D44" s="2109" t="s">
        <v>4721</v>
      </c>
      <c r="E44" s="2110"/>
      <c r="F44" s="2117">
        <v>34.5</v>
      </c>
      <c r="G44" s="2118">
        <v>4.8</v>
      </c>
      <c r="H44" s="2113"/>
      <c r="I44" s="2109"/>
      <c r="J44" s="2114">
        <v>3</v>
      </c>
      <c r="K44" s="2119">
        <v>1</v>
      </c>
      <c r="L44" s="2119"/>
      <c r="M44" s="2109"/>
      <c r="N44" s="2109"/>
      <c r="O44" s="2110"/>
      <c r="P44" s="2120"/>
      <c r="Q44" s="1486"/>
      <c r="R44" s="1097">
        <v>24</v>
      </c>
    </row>
    <row r="45" spans="1:18">
      <c r="A45" s="1097">
        <v>25</v>
      </c>
      <c r="B45" s="2109" t="s">
        <v>4712</v>
      </c>
      <c r="C45" s="1034"/>
      <c r="D45" s="2109" t="s">
        <v>4720</v>
      </c>
      <c r="E45" s="2110"/>
      <c r="F45" s="2117">
        <v>115</v>
      </c>
      <c r="G45" s="2118">
        <v>13.8</v>
      </c>
      <c r="H45" s="2113"/>
      <c r="I45" s="2109"/>
      <c r="J45" s="2114">
        <v>15</v>
      </c>
      <c r="K45" s="2119">
        <v>1</v>
      </c>
      <c r="L45" s="2119"/>
      <c r="M45" s="2109"/>
      <c r="N45" s="2109"/>
      <c r="O45" s="2110"/>
      <c r="P45" s="2120"/>
      <c r="Q45" s="1486"/>
      <c r="R45" s="1097">
        <v>25</v>
      </c>
    </row>
    <row r="46" spans="1:18">
      <c r="A46" s="1097">
        <v>26</v>
      </c>
      <c r="B46" s="2109" t="s">
        <v>4713</v>
      </c>
      <c r="C46" s="1034"/>
      <c r="D46" s="2109" t="s">
        <v>4721</v>
      </c>
      <c r="E46" s="2110"/>
      <c r="F46" s="2117">
        <v>34.5</v>
      </c>
      <c r="G46" s="2118">
        <v>13.8</v>
      </c>
      <c r="H46" s="2113"/>
      <c r="I46" s="2109"/>
      <c r="J46" s="2114">
        <v>6</v>
      </c>
      <c r="K46" s="2119">
        <v>1</v>
      </c>
      <c r="L46" s="2119"/>
      <c r="M46" s="2109"/>
      <c r="N46" s="2109"/>
      <c r="O46" s="2110"/>
      <c r="P46" s="2120"/>
      <c r="Q46" s="1486"/>
      <c r="R46" s="1097">
        <v>26</v>
      </c>
    </row>
    <row r="47" spans="1:18">
      <c r="A47" s="1097">
        <v>27</v>
      </c>
      <c r="B47" s="2109" t="s">
        <v>4714</v>
      </c>
      <c r="C47" s="1034"/>
      <c r="D47" s="2109" t="s">
        <v>4721</v>
      </c>
      <c r="E47" s="2110"/>
      <c r="F47" s="2117">
        <v>34.4</v>
      </c>
      <c r="G47" s="2118">
        <v>4.16</v>
      </c>
      <c r="H47" s="2113"/>
      <c r="I47" s="2109"/>
      <c r="J47" s="2114">
        <v>5</v>
      </c>
      <c r="K47" s="2119"/>
      <c r="L47" s="2119">
        <v>1</v>
      </c>
      <c r="M47" s="2109"/>
      <c r="N47" s="2109"/>
      <c r="O47" s="2110"/>
      <c r="P47" s="2120"/>
      <c r="Q47" s="1486"/>
      <c r="R47" s="1097">
        <v>27</v>
      </c>
    </row>
    <row r="48" spans="1:18">
      <c r="A48" s="1097">
        <v>28</v>
      </c>
      <c r="B48" s="2109" t="s">
        <v>4714</v>
      </c>
      <c r="C48" s="1034"/>
      <c r="D48" s="2109" t="s">
        <v>4720</v>
      </c>
      <c r="E48" s="2110"/>
      <c r="F48" s="2117">
        <v>110</v>
      </c>
      <c r="G48" s="2118">
        <v>34.5</v>
      </c>
      <c r="H48" s="2113"/>
      <c r="I48" s="2109"/>
      <c r="J48" s="2114">
        <v>30</v>
      </c>
      <c r="K48" s="2119">
        <v>1</v>
      </c>
      <c r="L48" s="2119"/>
      <c r="M48" s="2109"/>
      <c r="N48" s="2109"/>
      <c r="O48" s="2110"/>
      <c r="P48" s="2120"/>
      <c r="Q48" s="1486"/>
      <c r="R48" s="1097">
        <v>28</v>
      </c>
    </row>
    <row r="49" spans="1:18">
      <c r="A49" s="1097">
        <v>29</v>
      </c>
      <c r="B49" s="2109" t="s">
        <v>4714</v>
      </c>
      <c r="C49" s="1034"/>
      <c r="D49" s="2109" t="s">
        <v>4720</v>
      </c>
      <c r="E49" s="2110"/>
      <c r="F49" s="2117">
        <v>113</v>
      </c>
      <c r="G49" s="2118">
        <v>13.8</v>
      </c>
      <c r="H49" s="2113"/>
      <c r="I49" s="2109"/>
      <c r="J49" s="2114">
        <v>16</v>
      </c>
      <c r="K49" s="2119">
        <v>1</v>
      </c>
      <c r="L49" s="2119"/>
      <c r="M49" s="2109"/>
      <c r="N49" s="2109"/>
      <c r="O49" s="2110"/>
      <c r="P49" s="2120"/>
      <c r="Q49" s="1486"/>
      <c r="R49" s="1097">
        <v>29</v>
      </c>
    </row>
    <row r="50" spans="1:18">
      <c r="A50" s="1097">
        <v>30</v>
      </c>
      <c r="B50" s="2109" t="s">
        <v>4715</v>
      </c>
      <c r="C50" s="1034"/>
      <c r="D50" s="2109" t="s">
        <v>4721</v>
      </c>
      <c r="E50" s="2110"/>
      <c r="F50" s="2117">
        <v>23</v>
      </c>
      <c r="G50" s="2118">
        <v>4.8</v>
      </c>
      <c r="H50" s="2113"/>
      <c r="I50" s="2109"/>
      <c r="J50" s="2114">
        <v>2</v>
      </c>
      <c r="K50" s="2119">
        <v>1</v>
      </c>
      <c r="L50" s="2119"/>
      <c r="M50" s="2109"/>
      <c r="N50" s="2109"/>
      <c r="O50" s="2110"/>
      <c r="P50" s="2120"/>
      <c r="Q50" s="1486"/>
      <c r="R50" s="1097">
        <v>30</v>
      </c>
    </row>
    <row r="51" spans="1:18">
      <c r="A51" s="1097">
        <v>31</v>
      </c>
      <c r="B51" s="2109" t="s">
        <v>4715</v>
      </c>
      <c r="C51" s="1034"/>
      <c r="D51" s="2109" t="s">
        <v>4720</v>
      </c>
      <c r="E51" s="2110"/>
      <c r="F51" s="2117">
        <v>115</v>
      </c>
      <c r="G51" s="2118">
        <v>23</v>
      </c>
      <c r="H51" s="2113"/>
      <c r="I51" s="2109"/>
      <c r="J51" s="2114">
        <v>7</v>
      </c>
      <c r="K51" s="2119">
        <v>1</v>
      </c>
      <c r="L51" s="2119"/>
      <c r="M51" s="2109"/>
      <c r="N51" s="2109"/>
      <c r="O51" s="2110"/>
      <c r="P51" s="2120"/>
      <c r="Q51" s="1486"/>
      <c r="R51" s="1097">
        <v>31</v>
      </c>
    </row>
    <row r="52" spans="1:18">
      <c r="A52" s="1097">
        <v>32</v>
      </c>
      <c r="B52" s="2109" t="s">
        <v>4716</v>
      </c>
      <c r="C52" s="1034"/>
      <c r="D52" s="2109" t="s">
        <v>4721</v>
      </c>
      <c r="E52" s="2110"/>
      <c r="F52" s="2117">
        <v>34.5</v>
      </c>
      <c r="G52" s="2118">
        <v>4.8</v>
      </c>
      <c r="H52" s="2113"/>
      <c r="I52" s="2109"/>
      <c r="J52" s="2114">
        <v>4</v>
      </c>
      <c r="K52" s="2119">
        <v>1</v>
      </c>
      <c r="L52" s="2119"/>
      <c r="M52" s="2109"/>
      <c r="N52" s="2109"/>
      <c r="O52" s="2110"/>
      <c r="P52" s="2120"/>
      <c r="Q52" s="1486"/>
      <c r="R52" s="1097">
        <v>32</v>
      </c>
    </row>
    <row r="53" spans="1:18">
      <c r="A53" s="1097">
        <v>33</v>
      </c>
      <c r="B53" s="2109" t="s">
        <v>4717</v>
      </c>
      <c r="C53" s="1034"/>
      <c r="D53" s="2109" t="s">
        <v>4720</v>
      </c>
      <c r="E53" s="2110"/>
      <c r="F53" s="2117">
        <v>115</v>
      </c>
      <c r="G53" s="2118">
        <v>13.8</v>
      </c>
      <c r="H53" s="2113"/>
      <c r="I53" s="2109"/>
      <c r="J53" s="2114">
        <v>15</v>
      </c>
      <c r="K53" s="2119">
        <v>1</v>
      </c>
      <c r="L53" s="2119"/>
      <c r="M53" s="2109"/>
      <c r="N53" s="2109"/>
      <c r="O53" s="2110"/>
      <c r="P53" s="2120"/>
      <c r="Q53" s="1486"/>
      <c r="R53" s="1097">
        <v>33</v>
      </c>
    </row>
    <row r="54" spans="1:18">
      <c r="A54" s="1097">
        <v>34</v>
      </c>
      <c r="B54" s="2109" t="s">
        <v>4718</v>
      </c>
      <c r="C54" s="1034"/>
      <c r="D54" s="2109" t="s">
        <v>4721</v>
      </c>
      <c r="E54" s="2110"/>
      <c r="F54" s="2117">
        <v>34.5</v>
      </c>
      <c r="G54" s="2118">
        <v>4.8</v>
      </c>
      <c r="H54" s="2113"/>
      <c r="I54" s="2109"/>
      <c r="J54" s="2114">
        <v>1</v>
      </c>
      <c r="K54" s="2119">
        <v>1</v>
      </c>
      <c r="L54" s="2119"/>
      <c r="M54" s="2109"/>
      <c r="N54" s="2109"/>
      <c r="O54" s="2110"/>
      <c r="P54" s="2120"/>
      <c r="Q54" s="1486"/>
      <c r="R54" s="1097">
        <v>34</v>
      </c>
    </row>
    <row r="55" spans="1:18">
      <c r="A55" s="1097">
        <v>35</v>
      </c>
      <c r="B55" s="2109" t="s">
        <v>4718</v>
      </c>
      <c r="C55" s="1034"/>
      <c r="D55" s="2109" t="s">
        <v>4721</v>
      </c>
      <c r="E55" s="2110"/>
      <c r="F55" s="2117">
        <v>34.5</v>
      </c>
      <c r="G55" s="2118">
        <v>4.8</v>
      </c>
      <c r="H55" s="2113"/>
      <c r="I55" s="2109"/>
      <c r="J55" s="2114">
        <v>2</v>
      </c>
      <c r="K55" s="2119">
        <v>1</v>
      </c>
      <c r="L55" s="2119"/>
      <c r="M55" s="2109"/>
      <c r="N55" s="2109"/>
      <c r="O55" s="2110"/>
      <c r="P55" s="2120"/>
      <c r="Q55" s="1486"/>
      <c r="R55" s="1097">
        <v>35</v>
      </c>
    </row>
    <row r="56" spans="1:18">
      <c r="A56" s="1097">
        <v>36</v>
      </c>
      <c r="B56" s="2109" t="s">
        <v>4719</v>
      </c>
      <c r="C56" s="1034"/>
      <c r="D56" s="2109" t="s">
        <v>4720</v>
      </c>
      <c r="E56" s="2110"/>
      <c r="F56" s="2117">
        <v>115</v>
      </c>
      <c r="G56" s="2118">
        <v>34.5</v>
      </c>
      <c r="H56" s="2113"/>
      <c r="I56" s="2109"/>
      <c r="J56" s="2114">
        <v>15</v>
      </c>
      <c r="K56" s="2119">
        <v>1</v>
      </c>
      <c r="L56" s="2119"/>
      <c r="M56" s="2109"/>
      <c r="N56" s="2109"/>
      <c r="O56" s="2110"/>
      <c r="P56" s="2120"/>
      <c r="Q56" s="1486"/>
      <c r="R56" s="1097">
        <v>36</v>
      </c>
    </row>
    <row r="57" spans="1:18">
      <c r="A57" s="1097">
        <v>37</v>
      </c>
      <c r="B57" s="2109" t="s">
        <v>4719</v>
      </c>
      <c r="C57" s="1034"/>
      <c r="D57" s="2109" t="s">
        <v>4720</v>
      </c>
      <c r="E57" s="2110"/>
      <c r="F57" s="2117">
        <v>115</v>
      </c>
      <c r="G57" s="2118">
        <v>34.5</v>
      </c>
      <c r="H57" s="2113"/>
      <c r="I57" s="2109"/>
      <c r="J57" s="2114">
        <v>15</v>
      </c>
      <c r="K57" s="2119">
        <v>1</v>
      </c>
      <c r="L57" s="2119"/>
      <c r="M57" s="2109"/>
      <c r="N57" s="2109"/>
      <c r="O57" s="2110"/>
      <c r="P57" s="2120"/>
      <c r="Q57" s="1486"/>
      <c r="R57" s="1097">
        <v>37</v>
      </c>
    </row>
    <row r="58" spans="1:18">
      <c r="A58" s="1097">
        <v>38</v>
      </c>
      <c r="B58" s="2109" t="s">
        <v>4719</v>
      </c>
      <c r="C58" s="1034"/>
      <c r="D58" s="2109" t="s">
        <v>4720</v>
      </c>
      <c r="E58" s="2110"/>
      <c r="F58" s="2117">
        <v>115</v>
      </c>
      <c r="G58" s="2118">
        <v>13.8</v>
      </c>
      <c r="H58" s="2113"/>
      <c r="I58" s="2109"/>
      <c r="J58" s="2114">
        <v>20</v>
      </c>
      <c r="K58" s="2119">
        <v>1</v>
      </c>
      <c r="L58" s="2119"/>
      <c r="M58" s="2109"/>
      <c r="N58" s="2109"/>
      <c r="O58" s="2110"/>
      <c r="P58" s="2120"/>
      <c r="Q58" s="1486"/>
      <c r="R58" s="1097">
        <v>38</v>
      </c>
    </row>
    <row r="59" spans="1:18">
      <c r="A59" s="1097">
        <v>39</v>
      </c>
      <c r="B59" s="2109" t="s">
        <v>4719</v>
      </c>
      <c r="C59" s="1034"/>
      <c r="D59" s="2109" t="s">
        <v>4720</v>
      </c>
      <c r="E59" s="2110"/>
      <c r="F59" s="2117">
        <v>115</v>
      </c>
      <c r="G59" s="2118">
        <v>13.8</v>
      </c>
      <c r="H59" s="2113"/>
      <c r="I59" s="2109"/>
      <c r="J59" s="2114">
        <v>20</v>
      </c>
      <c r="K59" s="2119">
        <v>1</v>
      </c>
      <c r="L59" s="2119"/>
      <c r="M59" s="2109"/>
      <c r="N59" s="2109"/>
      <c r="O59" s="2110"/>
      <c r="P59" s="2120"/>
      <c r="Q59" s="1486"/>
      <c r="R59" s="1097">
        <v>39</v>
      </c>
    </row>
    <row r="60" spans="1:18" ht="15.75" thickBot="1">
      <c r="A60" s="1099">
        <v>40</v>
      </c>
      <c r="B60" s="2111" t="s">
        <v>4722</v>
      </c>
      <c r="C60" s="1058"/>
      <c r="D60" s="2111" t="s">
        <v>4720</v>
      </c>
      <c r="E60" s="2121"/>
      <c r="F60" s="1557">
        <v>115</v>
      </c>
      <c r="G60" s="2122">
        <v>34.5</v>
      </c>
      <c r="H60" s="2123">
        <v>13.2</v>
      </c>
      <c r="I60" s="2109"/>
      <c r="J60" s="2124">
        <v>30</v>
      </c>
      <c r="K60" s="2125">
        <v>1</v>
      </c>
      <c r="L60" s="2121"/>
      <c r="M60" s="2111"/>
      <c r="N60" s="2111"/>
      <c r="O60" s="2121"/>
      <c r="P60" s="2126"/>
      <c r="Q60" s="1485"/>
      <c r="R60" s="1099">
        <v>40</v>
      </c>
    </row>
    <row r="61" spans="1:18">
      <c r="A61" s="1182"/>
      <c r="B61" s="1182"/>
      <c r="C61" s="1182"/>
      <c r="D61" s="2127"/>
      <c r="E61" s="2127"/>
      <c r="F61" s="2127"/>
      <c r="G61" s="2127"/>
      <c r="H61" s="2127"/>
      <c r="I61" s="2109"/>
      <c r="J61" s="2127"/>
      <c r="K61" s="2127"/>
      <c r="L61" s="2127"/>
      <c r="M61" s="2127"/>
      <c r="N61" s="2127"/>
      <c r="O61" s="2127"/>
      <c r="P61" s="2127"/>
      <c r="Q61" s="1182"/>
      <c r="R61" s="2077"/>
    </row>
    <row r="62" spans="1:18" ht="15.75">
      <c r="A62" s="113" t="s">
        <v>1834</v>
      </c>
      <c r="B62" s="977"/>
      <c r="C62" s="977"/>
      <c r="D62" s="2109"/>
      <c r="E62" s="2109"/>
      <c r="F62" s="2109"/>
      <c r="G62" s="2109"/>
      <c r="H62" s="2109"/>
      <c r="I62" s="2109"/>
      <c r="J62" s="2089" t="s">
        <v>1834</v>
      </c>
      <c r="K62" s="2109"/>
      <c r="L62" s="2109"/>
      <c r="M62" s="2109"/>
      <c r="N62" s="2115"/>
      <c r="O62" s="2109"/>
      <c r="P62" s="2109"/>
      <c r="Q62" s="978"/>
      <c r="R62" s="1018"/>
    </row>
    <row r="63" spans="1:18">
      <c r="A63" s="978" t="s">
        <v>3438</v>
      </c>
      <c r="B63" s="978"/>
      <c r="C63" s="978"/>
      <c r="D63" s="2115"/>
      <c r="E63" s="2115"/>
      <c r="F63" s="2115"/>
      <c r="G63" s="2115"/>
      <c r="H63" s="2115"/>
      <c r="I63" s="2109"/>
      <c r="J63" s="2115" t="s">
        <v>3439</v>
      </c>
      <c r="K63" s="2115"/>
      <c r="L63" s="2115"/>
      <c r="M63" s="2115"/>
      <c r="N63" s="2115"/>
      <c r="O63" s="2115"/>
      <c r="P63" s="2115"/>
      <c r="Q63" s="978"/>
      <c r="R63" s="1018"/>
    </row>
    <row r="64" spans="1:18">
      <c r="A64" s="978"/>
      <c r="B64" s="978"/>
      <c r="C64" s="978"/>
      <c r="D64" s="2115"/>
      <c r="E64" s="2115"/>
      <c r="F64" s="2115"/>
      <c r="G64" s="2115"/>
      <c r="H64" s="2115"/>
      <c r="I64" s="2109"/>
      <c r="J64" s="2115"/>
      <c r="K64" s="2115"/>
      <c r="L64" s="2115"/>
      <c r="M64" s="2115"/>
      <c r="N64" s="2115"/>
      <c r="O64" s="2115"/>
      <c r="P64" s="2115"/>
      <c r="Q64" s="978"/>
      <c r="R64" s="1018"/>
    </row>
    <row r="65" spans="1:18">
      <c r="D65" s="2116"/>
      <c r="E65" s="2116"/>
      <c r="F65" s="2116"/>
      <c r="G65" s="2116"/>
      <c r="H65" s="2116"/>
      <c r="I65" s="2116"/>
      <c r="J65" s="2116"/>
      <c r="K65" s="2116"/>
      <c r="L65" s="2116"/>
      <c r="M65" s="2116"/>
      <c r="N65" s="2116"/>
      <c r="O65" s="2116"/>
      <c r="P65" s="2116"/>
    </row>
    <row r="66" spans="1:18" ht="15.75">
      <c r="A66" s="70" t="s">
        <v>1258</v>
      </c>
      <c r="B66" s="978"/>
      <c r="C66" s="978"/>
      <c r="D66" s="2115"/>
      <c r="E66" s="2115"/>
      <c r="F66" s="2115"/>
      <c r="G66" s="2115"/>
      <c r="H66" s="2115"/>
      <c r="I66" s="2116"/>
      <c r="J66" s="2116"/>
      <c r="K66" s="2116"/>
      <c r="L66" s="2116"/>
      <c r="M66" s="2116"/>
      <c r="N66" s="2116"/>
      <c r="O66" s="2116"/>
      <c r="P66" s="2116"/>
    </row>
    <row r="67" spans="1:18">
      <c r="D67" s="2116"/>
      <c r="E67" s="2116"/>
      <c r="F67" s="2116"/>
      <c r="G67" s="2116"/>
      <c r="H67" s="2116"/>
      <c r="I67" s="2116"/>
      <c r="J67" s="2116"/>
      <c r="K67" s="2116"/>
      <c r="L67" s="2116"/>
      <c r="M67" s="2116"/>
      <c r="N67" s="2116"/>
      <c r="O67" s="2116"/>
      <c r="P67" s="2116"/>
    </row>
    <row r="68" spans="1:18" ht="16.5" thickBot="1">
      <c r="A68" s="1040" t="str">
        <f>'[5]Data Sheet'!$C$25</f>
        <v xml:space="preserve"> Niagara Mohawk Power Corporation </v>
      </c>
      <c r="B68" s="1023"/>
      <c r="C68" s="1023"/>
      <c r="D68" s="2111"/>
      <c r="E68" s="2111"/>
      <c r="F68" s="2128" t="str">
        <f>+'424425'!P3</f>
        <v>June 1, 2015</v>
      </c>
      <c r="G68" s="2111" t="str">
        <f>+'424425'!H3</f>
        <v>December 31, 2014</v>
      </c>
      <c r="H68" s="2129"/>
      <c r="I68" s="2109"/>
      <c r="J68" s="2130" t="str">
        <f>'[5]Data Sheet'!$C$25</f>
        <v xml:space="preserve"> Niagara Mohawk Power Corporation </v>
      </c>
      <c r="K68" s="2111"/>
      <c r="L68" s="2111"/>
      <c r="M68" s="2111"/>
      <c r="N68" s="2111"/>
      <c r="O68" s="2111"/>
      <c r="P68" s="2128" t="str">
        <f>+'424425'!P3</f>
        <v>June 1, 2015</v>
      </c>
      <c r="Q68" s="1023" t="str">
        <f>+'424425'!H3</f>
        <v>December 31, 2014</v>
      </c>
      <c r="R68" s="2075"/>
    </row>
    <row r="69" spans="1:18" ht="16.5" thickBot="1">
      <c r="A69" s="687" t="s">
        <v>3644</v>
      </c>
      <c r="B69" s="669"/>
      <c r="C69" s="669"/>
      <c r="D69" s="2129"/>
      <c r="E69" s="2129"/>
      <c r="F69" s="2131"/>
      <c r="G69" s="2131"/>
      <c r="H69" s="2132"/>
      <c r="I69" s="2109"/>
      <c r="J69" s="2133" t="s">
        <v>3644</v>
      </c>
      <c r="K69" s="2134"/>
      <c r="L69" s="2134"/>
      <c r="M69" s="2129"/>
      <c r="N69" s="2129"/>
      <c r="O69" s="2129"/>
      <c r="P69" s="2131"/>
      <c r="Q69" s="1092"/>
      <c r="R69" s="2082"/>
    </row>
    <row r="70" spans="1:18">
      <c r="A70" s="1085"/>
      <c r="B70" s="977"/>
      <c r="C70" s="1034"/>
      <c r="D70" s="2135"/>
      <c r="E70" s="2136"/>
      <c r="F70" s="2115"/>
      <c r="G70" s="2115"/>
      <c r="H70" s="2137"/>
      <c r="I70" s="2109"/>
      <c r="J70" s="2138"/>
      <c r="K70" s="2110"/>
      <c r="L70" s="2110"/>
      <c r="M70" s="2115" t="s">
        <v>3418</v>
      </c>
      <c r="N70" s="2115"/>
      <c r="O70" s="2115"/>
      <c r="P70" s="2115"/>
      <c r="Q70" s="1032"/>
      <c r="R70" s="2081"/>
    </row>
    <row r="71" spans="1:18" ht="15.75" thickBot="1">
      <c r="A71" s="1097"/>
      <c r="B71" s="1018"/>
      <c r="C71" s="2080"/>
      <c r="D71" s="2135"/>
      <c r="E71" s="2136"/>
      <c r="F71" s="2129" t="s">
        <v>3419</v>
      </c>
      <c r="G71" s="2129"/>
      <c r="H71" s="2132"/>
      <c r="I71" s="2109"/>
      <c r="J71" s="2139" t="s">
        <v>3420</v>
      </c>
      <c r="K71" s="2136" t="s">
        <v>3421</v>
      </c>
      <c r="L71" s="2136" t="s">
        <v>3421</v>
      </c>
      <c r="M71" s="2129" t="s">
        <v>3422</v>
      </c>
      <c r="N71" s="2129"/>
      <c r="O71" s="2129"/>
      <c r="P71" s="2129"/>
      <c r="Q71" s="1101"/>
      <c r="R71" s="2080"/>
    </row>
    <row r="72" spans="1:18">
      <c r="A72" s="1097"/>
      <c r="B72" s="1018"/>
      <c r="C72" s="2080"/>
      <c r="D72" s="2135"/>
      <c r="E72" s="2136"/>
      <c r="F72" s="2136"/>
      <c r="G72" s="2140"/>
      <c r="H72" s="2136"/>
      <c r="I72" s="2109"/>
      <c r="J72" s="2139" t="s">
        <v>3423</v>
      </c>
      <c r="K72" s="2136" t="s">
        <v>3424</v>
      </c>
      <c r="L72" s="2136" t="s">
        <v>3425</v>
      </c>
      <c r="M72" s="2135"/>
      <c r="N72" s="2135"/>
      <c r="O72" s="2136"/>
      <c r="P72" s="2136"/>
      <c r="Q72" s="1032"/>
      <c r="R72" s="2080"/>
    </row>
    <row r="73" spans="1:18">
      <c r="A73" s="1097" t="s">
        <v>1843</v>
      </c>
      <c r="B73" s="978" t="s">
        <v>3426</v>
      </c>
      <c r="C73" s="1032"/>
      <c r="D73" s="2115" t="s">
        <v>3427</v>
      </c>
      <c r="E73" s="2140"/>
      <c r="F73" s="2136"/>
      <c r="G73" s="2140"/>
      <c r="H73" s="2136"/>
      <c r="I73" s="2109"/>
      <c r="J73" s="2139" t="s">
        <v>3428</v>
      </c>
      <c r="K73" s="2136" t="s">
        <v>3429</v>
      </c>
      <c r="L73" s="2136" t="s">
        <v>3424</v>
      </c>
      <c r="M73" s="2115"/>
      <c r="N73" s="2115"/>
      <c r="O73" s="2140"/>
      <c r="P73" s="2136" t="s">
        <v>1902</v>
      </c>
      <c r="Q73" s="1032" t="s">
        <v>3430</v>
      </c>
      <c r="R73" s="2080" t="s">
        <v>1843</v>
      </c>
    </row>
    <row r="74" spans="1:18">
      <c r="A74" s="1097" t="s">
        <v>1846</v>
      </c>
      <c r="B74" s="977"/>
      <c r="C74" s="1034"/>
      <c r="D74" s="2135"/>
      <c r="E74" s="2136"/>
      <c r="F74" s="2136" t="s">
        <v>1952</v>
      </c>
      <c r="G74" s="2140" t="s">
        <v>3431</v>
      </c>
      <c r="H74" s="2136" t="s">
        <v>3432</v>
      </c>
      <c r="I74" s="2109"/>
      <c r="J74" s="2139" t="s">
        <v>3433</v>
      </c>
      <c r="K74" s="2136" t="s">
        <v>4</v>
      </c>
      <c r="L74" s="2136" t="s">
        <v>3429</v>
      </c>
      <c r="M74" s="2115" t="s">
        <v>3434</v>
      </c>
      <c r="N74" s="2115"/>
      <c r="O74" s="2140"/>
      <c r="P74" s="2136" t="s">
        <v>3435</v>
      </c>
      <c r="Q74" s="1032" t="s">
        <v>3436</v>
      </c>
      <c r="R74" s="2080" t="s">
        <v>1846</v>
      </c>
    </row>
    <row r="75" spans="1:18">
      <c r="A75" s="1097"/>
      <c r="B75" s="977"/>
      <c r="C75" s="2080"/>
      <c r="D75" s="2109"/>
      <c r="E75" s="2136"/>
      <c r="F75" s="2136"/>
      <c r="G75" s="2140"/>
      <c r="H75" s="2110"/>
      <c r="I75" s="2109"/>
      <c r="J75" s="2141"/>
      <c r="K75" s="2110"/>
      <c r="L75" s="2136"/>
      <c r="M75" s="2109"/>
      <c r="N75" s="2109"/>
      <c r="O75" s="2136"/>
      <c r="P75" s="2136"/>
      <c r="Q75" s="2080"/>
      <c r="R75" s="2080"/>
    </row>
    <row r="76" spans="1:18" ht="15.75" thickBot="1">
      <c r="A76" s="1099"/>
      <c r="B76" s="1090" t="s">
        <v>3230</v>
      </c>
      <c r="C76" s="1101"/>
      <c r="D76" s="2129" t="s">
        <v>3231</v>
      </c>
      <c r="E76" s="2132"/>
      <c r="F76" s="2142" t="s">
        <v>3232</v>
      </c>
      <c r="G76" s="2132" t="s">
        <v>3233</v>
      </c>
      <c r="H76" s="2132" t="s">
        <v>2512</v>
      </c>
      <c r="I76" s="2109"/>
      <c r="J76" s="2143" t="s">
        <v>2513</v>
      </c>
      <c r="K76" s="2143" t="s">
        <v>2514</v>
      </c>
      <c r="L76" s="2143" t="s">
        <v>2515</v>
      </c>
      <c r="M76" s="2129" t="s">
        <v>2516</v>
      </c>
      <c r="N76" s="2129"/>
      <c r="O76" s="2132"/>
      <c r="P76" s="2142" t="s">
        <v>2517</v>
      </c>
      <c r="Q76" s="2082" t="s">
        <v>2518</v>
      </c>
      <c r="R76" s="2082"/>
    </row>
    <row r="77" spans="1:18">
      <c r="A77" s="1097">
        <v>1</v>
      </c>
      <c r="B77" s="977" t="s">
        <v>4722</v>
      </c>
      <c r="C77" s="1034"/>
      <c r="D77" s="2109" t="s">
        <v>4720</v>
      </c>
      <c r="E77" s="2136"/>
      <c r="F77" s="1559">
        <v>115</v>
      </c>
      <c r="G77" s="2144">
        <v>13.8</v>
      </c>
      <c r="H77" s="2113"/>
      <c r="I77" s="2109"/>
      <c r="J77" s="2114">
        <v>12</v>
      </c>
      <c r="K77" s="2112">
        <v>1</v>
      </c>
      <c r="L77" s="2112"/>
      <c r="M77" s="2109"/>
      <c r="N77" s="2109"/>
      <c r="O77" s="2140"/>
      <c r="P77" s="2120"/>
      <c r="Q77" s="1486"/>
      <c r="R77" s="1097">
        <v>1</v>
      </c>
    </row>
    <row r="78" spans="1:18">
      <c r="A78" s="1097">
        <v>2</v>
      </c>
      <c r="B78" s="977" t="s">
        <v>4723</v>
      </c>
      <c r="C78" s="1034"/>
      <c r="D78" s="2109" t="s">
        <v>4720</v>
      </c>
      <c r="E78" s="2136"/>
      <c r="F78" s="1559">
        <v>115</v>
      </c>
      <c r="G78" s="2144">
        <v>23</v>
      </c>
      <c r="H78" s="2113"/>
      <c r="I78" s="2109"/>
      <c r="J78" s="2114">
        <v>7</v>
      </c>
      <c r="K78" s="2112">
        <v>1</v>
      </c>
      <c r="L78" s="2112"/>
      <c r="M78" s="2109"/>
      <c r="N78" s="2109"/>
      <c r="O78" s="2136"/>
      <c r="P78" s="2120"/>
      <c r="Q78" s="1486"/>
      <c r="R78" s="1097">
        <v>2</v>
      </c>
    </row>
    <row r="79" spans="1:18">
      <c r="A79" s="1097">
        <v>3</v>
      </c>
      <c r="B79" s="977" t="s">
        <v>4724</v>
      </c>
      <c r="C79" s="1034"/>
      <c r="D79" s="2109" t="s">
        <v>4721</v>
      </c>
      <c r="E79" s="2110"/>
      <c r="F79" s="1558">
        <v>116</v>
      </c>
      <c r="G79" s="2144">
        <v>13.8</v>
      </c>
      <c r="H79" s="2113"/>
      <c r="I79" s="2109"/>
      <c r="J79" s="2114">
        <v>18</v>
      </c>
      <c r="K79" s="2112">
        <v>1</v>
      </c>
      <c r="L79" s="2112"/>
      <c r="M79" s="2109"/>
      <c r="N79" s="2109"/>
      <c r="O79" s="2136"/>
      <c r="P79" s="2120"/>
      <c r="Q79" s="1486"/>
      <c r="R79" s="1097">
        <v>3</v>
      </c>
    </row>
    <row r="80" spans="1:18">
      <c r="A80" s="1097">
        <v>4</v>
      </c>
      <c r="B80" s="977" t="s">
        <v>4724</v>
      </c>
      <c r="C80" s="1034"/>
      <c r="D80" s="2109" t="s">
        <v>4721</v>
      </c>
      <c r="E80" s="2110"/>
      <c r="F80" s="1558">
        <v>115</v>
      </c>
      <c r="G80" s="2144">
        <v>13.8</v>
      </c>
      <c r="H80" s="2113"/>
      <c r="I80" s="2109"/>
      <c r="J80" s="2114">
        <v>20</v>
      </c>
      <c r="K80" s="2112">
        <v>1</v>
      </c>
      <c r="L80" s="2112"/>
      <c r="M80" s="2109"/>
      <c r="N80" s="2109"/>
      <c r="O80" s="2136"/>
      <c r="P80" s="2120"/>
      <c r="Q80" s="1486"/>
      <c r="R80" s="1097">
        <v>4</v>
      </c>
    </row>
    <row r="81" spans="1:18">
      <c r="A81" s="1097">
        <v>5</v>
      </c>
      <c r="B81" s="977" t="s">
        <v>4725</v>
      </c>
      <c r="C81" s="1034"/>
      <c r="D81" s="2109" t="s">
        <v>4721</v>
      </c>
      <c r="E81" s="2110"/>
      <c r="F81" s="1558">
        <v>34.5</v>
      </c>
      <c r="G81" s="2144">
        <v>4.8</v>
      </c>
      <c r="H81" s="2113"/>
      <c r="I81" s="2109"/>
      <c r="J81" s="2114">
        <v>3</v>
      </c>
      <c r="K81" s="2112">
        <v>1</v>
      </c>
      <c r="L81" s="2112"/>
      <c r="M81" s="2109"/>
      <c r="N81" s="2109"/>
      <c r="O81" s="2136"/>
      <c r="P81" s="2120"/>
      <c r="Q81" s="1486"/>
      <c r="R81" s="1097">
        <v>5</v>
      </c>
    </row>
    <row r="82" spans="1:18">
      <c r="A82" s="1097">
        <v>6</v>
      </c>
      <c r="B82" s="977" t="s">
        <v>4726</v>
      </c>
      <c r="C82" s="1034"/>
      <c r="D82" s="2109" t="s">
        <v>4721</v>
      </c>
      <c r="E82" s="2110"/>
      <c r="F82" s="1558">
        <v>115</v>
      </c>
      <c r="G82" s="2144">
        <v>13.8</v>
      </c>
      <c r="H82" s="2113"/>
      <c r="I82" s="2109"/>
      <c r="J82" s="2114">
        <v>12</v>
      </c>
      <c r="K82" s="2112">
        <v>1</v>
      </c>
      <c r="L82" s="2112"/>
      <c r="M82" s="2109"/>
      <c r="N82" s="2109"/>
      <c r="O82" s="2110"/>
      <c r="P82" s="2120"/>
      <c r="Q82" s="1486"/>
      <c r="R82" s="1097">
        <v>6</v>
      </c>
    </row>
    <row r="83" spans="1:18">
      <c r="A83" s="1097">
        <v>7</v>
      </c>
      <c r="B83" s="977" t="s">
        <v>4726</v>
      </c>
      <c r="C83" s="1034"/>
      <c r="D83" s="2109" t="s">
        <v>4721</v>
      </c>
      <c r="E83" s="2110"/>
      <c r="F83" s="1558">
        <v>115</v>
      </c>
      <c r="G83" s="2144">
        <v>13.8</v>
      </c>
      <c r="H83" s="2113"/>
      <c r="I83" s="2109"/>
      <c r="J83" s="2114">
        <v>13</v>
      </c>
      <c r="K83" s="2112">
        <v>1</v>
      </c>
      <c r="L83" s="2112"/>
      <c r="M83" s="2109"/>
      <c r="N83" s="2109"/>
      <c r="O83" s="2110"/>
      <c r="P83" s="2120"/>
      <c r="Q83" s="1486"/>
      <c r="R83" s="1097">
        <v>7</v>
      </c>
    </row>
    <row r="84" spans="1:18">
      <c r="A84" s="1097">
        <v>8</v>
      </c>
      <c r="B84" s="977" t="s">
        <v>4727</v>
      </c>
      <c r="C84" s="1034"/>
      <c r="D84" s="2109" t="s">
        <v>4721</v>
      </c>
      <c r="E84" s="2110"/>
      <c r="F84" s="1558">
        <v>115</v>
      </c>
      <c r="G84" s="2144">
        <v>13.8</v>
      </c>
      <c r="H84" s="2113"/>
      <c r="I84" s="2109"/>
      <c r="J84" s="2114">
        <v>15</v>
      </c>
      <c r="K84" s="2112">
        <v>1</v>
      </c>
      <c r="L84" s="2112"/>
      <c r="M84" s="2109"/>
      <c r="N84" s="2109"/>
      <c r="O84" s="2110"/>
      <c r="P84" s="2120"/>
      <c r="Q84" s="1486"/>
      <c r="R84" s="1097">
        <v>8</v>
      </c>
    </row>
    <row r="85" spans="1:18">
      <c r="A85" s="1097">
        <v>9</v>
      </c>
      <c r="B85" s="977" t="s">
        <v>4728</v>
      </c>
      <c r="C85" s="1034"/>
      <c r="D85" s="2109" t="s">
        <v>4720</v>
      </c>
      <c r="E85" s="2110"/>
      <c r="F85" s="1558">
        <v>115</v>
      </c>
      <c r="G85" s="2144">
        <v>34.4</v>
      </c>
      <c r="H85" s="2113"/>
      <c r="I85" s="2109"/>
      <c r="J85" s="2114">
        <v>15</v>
      </c>
      <c r="K85" s="2112">
        <v>1</v>
      </c>
      <c r="L85" s="2112"/>
      <c r="M85" s="2109"/>
      <c r="N85" s="2109"/>
      <c r="O85" s="2110"/>
      <c r="P85" s="2120"/>
      <c r="Q85" s="1486"/>
      <c r="R85" s="1097">
        <v>9</v>
      </c>
    </row>
    <row r="86" spans="1:18">
      <c r="A86" s="1097">
        <v>10</v>
      </c>
      <c r="B86" s="977" t="s">
        <v>4728</v>
      </c>
      <c r="C86" s="1034"/>
      <c r="D86" s="2109" t="s">
        <v>4720</v>
      </c>
      <c r="E86" s="2110"/>
      <c r="F86" s="1558">
        <v>115</v>
      </c>
      <c r="G86" s="2144">
        <v>34.5</v>
      </c>
      <c r="H86" s="2113"/>
      <c r="I86" s="2109"/>
      <c r="J86" s="2114">
        <v>30</v>
      </c>
      <c r="K86" s="2112">
        <v>1</v>
      </c>
      <c r="L86" s="2112"/>
      <c r="M86" s="2109"/>
      <c r="N86" s="2109"/>
      <c r="O86" s="2110"/>
      <c r="P86" s="2120"/>
      <c r="Q86" s="1486"/>
      <c r="R86" s="1097">
        <v>10</v>
      </c>
    </row>
    <row r="87" spans="1:18">
      <c r="A87" s="1097">
        <v>11</v>
      </c>
      <c r="B87" s="977" t="s">
        <v>4728</v>
      </c>
      <c r="C87" s="1034"/>
      <c r="D87" s="2109" t="s">
        <v>4720</v>
      </c>
      <c r="E87" s="2110"/>
      <c r="F87" s="1558">
        <v>115</v>
      </c>
      <c r="G87" s="2144">
        <v>13.8</v>
      </c>
      <c r="H87" s="2113"/>
      <c r="I87" s="2109"/>
      <c r="J87" s="2114">
        <v>30</v>
      </c>
      <c r="K87" s="2112">
        <v>1</v>
      </c>
      <c r="L87" s="2112"/>
      <c r="M87" s="2109"/>
      <c r="N87" s="2109"/>
      <c r="O87" s="2110"/>
      <c r="P87" s="2120"/>
      <c r="Q87" s="1486"/>
      <c r="R87" s="1097">
        <v>11</v>
      </c>
    </row>
    <row r="88" spans="1:18">
      <c r="A88" s="1097">
        <v>12</v>
      </c>
      <c r="B88" s="977" t="s">
        <v>4729</v>
      </c>
      <c r="C88" s="1034"/>
      <c r="D88" s="2109" t="s">
        <v>4721</v>
      </c>
      <c r="E88" s="2110"/>
      <c r="F88" s="1558">
        <v>34.5</v>
      </c>
      <c r="G88" s="2144">
        <v>13.8</v>
      </c>
      <c r="H88" s="2113"/>
      <c r="I88" s="2109"/>
      <c r="J88" s="2114">
        <v>10</v>
      </c>
      <c r="K88" s="2112">
        <v>1</v>
      </c>
      <c r="L88" s="2112"/>
      <c r="M88" s="2109"/>
      <c r="N88" s="2109"/>
      <c r="O88" s="2110"/>
      <c r="P88" s="2120"/>
      <c r="Q88" s="1486"/>
      <c r="R88" s="1097">
        <v>12</v>
      </c>
    </row>
    <row r="89" spans="1:18">
      <c r="A89" s="1097">
        <v>13</v>
      </c>
      <c r="B89" s="977" t="s">
        <v>4730</v>
      </c>
      <c r="C89" s="1034"/>
      <c r="D89" s="2109" t="s">
        <v>4720</v>
      </c>
      <c r="E89" s="2110"/>
      <c r="F89" s="1558">
        <v>115</v>
      </c>
      <c r="G89" s="2144">
        <v>23</v>
      </c>
      <c r="H89" s="2113"/>
      <c r="I89" s="2109"/>
      <c r="J89" s="2114">
        <v>15</v>
      </c>
      <c r="K89" s="2112">
        <v>1</v>
      </c>
      <c r="L89" s="2112"/>
      <c r="M89" s="2109"/>
      <c r="N89" s="2109"/>
      <c r="O89" s="2110"/>
      <c r="P89" s="2120"/>
      <c r="Q89" s="1486"/>
      <c r="R89" s="1097">
        <v>13</v>
      </c>
    </row>
    <row r="90" spans="1:18">
      <c r="A90" s="1097">
        <v>14</v>
      </c>
      <c r="B90" s="977" t="s">
        <v>4731</v>
      </c>
      <c r="C90" s="1034"/>
      <c r="D90" s="2109" t="s">
        <v>4721</v>
      </c>
      <c r="E90" s="2110"/>
      <c r="F90" s="1558">
        <v>46</v>
      </c>
      <c r="G90" s="2144">
        <v>4.8</v>
      </c>
      <c r="H90" s="2113"/>
      <c r="I90" s="2109"/>
      <c r="J90" s="2114">
        <v>2</v>
      </c>
      <c r="K90" s="2112">
        <v>1</v>
      </c>
      <c r="L90" s="2112"/>
      <c r="M90" s="2109"/>
      <c r="N90" s="2109"/>
      <c r="O90" s="2110"/>
      <c r="P90" s="2120"/>
      <c r="Q90" s="1486"/>
      <c r="R90" s="1097">
        <v>14</v>
      </c>
    </row>
    <row r="91" spans="1:18">
      <c r="A91" s="1097">
        <v>15</v>
      </c>
      <c r="B91" s="977" t="s">
        <v>4732</v>
      </c>
      <c r="C91" s="1034"/>
      <c r="D91" s="2109" t="s">
        <v>4721</v>
      </c>
      <c r="E91" s="2110"/>
      <c r="F91" s="1558">
        <v>115</v>
      </c>
      <c r="G91" s="2144">
        <v>13.8</v>
      </c>
      <c r="H91" s="2113"/>
      <c r="I91" s="2109"/>
      <c r="J91" s="2114">
        <v>12</v>
      </c>
      <c r="K91" s="2112">
        <v>1</v>
      </c>
      <c r="L91" s="2112"/>
      <c r="M91" s="2109"/>
      <c r="N91" s="2109"/>
      <c r="O91" s="2110"/>
      <c r="P91" s="2120"/>
      <c r="Q91" s="1486"/>
      <c r="R91" s="1097">
        <v>15</v>
      </c>
    </row>
    <row r="92" spans="1:18">
      <c r="A92" s="1097">
        <v>16</v>
      </c>
      <c r="B92" s="977" t="s">
        <v>4733</v>
      </c>
      <c r="C92" s="1034"/>
      <c r="D92" s="2109" t="s">
        <v>4721</v>
      </c>
      <c r="E92" s="2110"/>
      <c r="F92" s="1558">
        <v>34.4</v>
      </c>
      <c r="G92" s="2144">
        <v>13.8</v>
      </c>
      <c r="H92" s="2113"/>
      <c r="I92" s="2109"/>
      <c r="J92" s="2114">
        <v>10</v>
      </c>
      <c r="K92" s="2112">
        <v>1</v>
      </c>
      <c r="L92" s="2112"/>
      <c r="M92" s="2109"/>
      <c r="N92" s="2109"/>
      <c r="O92" s="2110"/>
      <c r="P92" s="2120"/>
      <c r="Q92" s="1486"/>
      <c r="R92" s="1097">
        <v>16</v>
      </c>
    </row>
    <row r="93" spans="1:18">
      <c r="A93" s="1097">
        <v>17</v>
      </c>
      <c r="B93" s="977" t="s">
        <v>4734</v>
      </c>
      <c r="C93" s="1034"/>
      <c r="D93" s="2109" t="s">
        <v>4721</v>
      </c>
      <c r="E93" s="2110"/>
      <c r="F93" s="1558">
        <v>34.5</v>
      </c>
      <c r="G93" s="2144">
        <v>4.8</v>
      </c>
      <c r="H93" s="2113"/>
      <c r="I93" s="2109"/>
      <c r="J93" s="2114">
        <v>3</v>
      </c>
      <c r="K93" s="2112">
        <v>1</v>
      </c>
      <c r="L93" s="2112"/>
      <c r="M93" s="2109"/>
      <c r="N93" s="2109"/>
      <c r="O93" s="2110"/>
      <c r="P93" s="2120"/>
      <c r="Q93" s="1486"/>
      <c r="R93" s="1097">
        <v>17</v>
      </c>
    </row>
    <row r="94" spans="1:18">
      <c r="A94" s="1097">
        <v>18</v>
      </c>
      <c r="B94" s="977" t="s">
        <v>4735</v>
      </c>
      <c r="C94" s="1034"/>
      <c r="D94" s="2109" t="s">
        <v>4720</v>
      </c>
      <c r="E94" s="2110"/>
      <c r="F94" s="1558">
        <v>115</v>
      </c>
      <c r="G94" s="2144">
        <v>46</v>
      </c>
      <c r="H94" s="2113"/>
      <c r="I94" s="2109"/>
      <c r="J94" s="2114">
        <v>40</v>
      </c>
      <c r="K94" s="2112">
        <v>5</v>
      </c>
      <c r="L94" s="2112"/>
      <c r="M94" s="2109"/>
      <c r="N94" s="2109"/>
      <c r="O94" s="2110"/>
      <c r="P94" s="2120"/>
      <c r="Q94" s="1486"/>
      <c r="R94" s="1097">
        <v>18</v>
      </c>
    </row>
    <row r="95" spans="1:18">
      <c r="A95" s="1097">
        <v>19</v>
      </c>
      <c r="B95" s="977" t="s">
        <v>4735</v>
      </c>
      <c r="C95" s="1034"/>
      <c r="D95" s="2109" t="s">
        <v>4720</v>
      </c>
      <c r="E95" s="2110"/>
      <c r="F95" s="1558">
        <v>115</v>
      </c>
      <c r="G95" s="2144">
        <v>23</v>
      </c>
      <c r="H95" s="2113"/>
      <c r="I95" s="2109"/>
      <c r="J95" s="2114">
        <v>8</v>
      </c>
      <c r="K95" s="2112">
        <v>1</v>
      </c>
      <c r="L95" s="2112"/>
      <c r="M95" s="2109"/>
      <c r="N95" s="2109"/>
      <c r="O95" s="2110"/>
      <c r="P95" s="2120"/>
      <c r="Q95" s="1486"/>
      <c r="R95" s="1097">
        <v>19</v>
      </c>
    </row>
    <row r="96" spans="1:18">
      <c r="A96" s="1097">
        <v>20</v>
      </c>
      <c r="B96" s="977" t="s">
        <v>4736</v>
      </c>
      <c r="C96" s="1034"/>
      <c r="D96" s="2109" t="s">
        <v>4721</v>
      </c>
      <c r="E96" s="2110"/>
      <c r="F96" s="1558">
        <v>110</v>
      </c>
      <c r="G96" s="2144">
        <v>13.8</v>
      </c>
      <c r="H96" s="2113"/>
      <c r="I96" s="2109"/>
      <c r="J96" s="2114">
        <v>7</v>
      </c>
      <c r="K96" s="2112">
        <v>1</v>
      </c>
      <c r="L96" s="2112"/>
      <c r="M96" s="2109"/>
      <c r="N96" s="2109"/>
      <c r="O96" s="2110"/>
      <c r="P96" s="2120"/>
      <c r="Q96" s="1486"/>
      <c r="R96" s="1097">
        <v>20</v>
      </c>
    </row>
    <row r="97" spans="1:18">
      <c r="A97" s="1097">
        <v>21</v>
      </c>
      <c r="B97" s="977" t="s">
        <v>4737</v>
      </c>
      <c r="C97" s="1034"/>
      <c r="D97" s="2109" t="s">
        <v>4721</v>
      </c>
      <c r="E97" s="2110"/>
      <c r="F97" s="1558">
        <v>115</v>
      </c>
      <c r="G97" s="2144">
        <v>13.8</v>
      </c>
      <c r="H97" s="2113"/>
      <c r="I97" s="2109"/>
      <c r="J97" s="2114">
        <v>15</v>
      </c>
      <c r="K97" s="2112">
        <v>1</v>
      </c>
      <c r="L97" s="2112"/>
      <c r="M97" s="2109"/>
      <c r="N97" s="2109"/>
      <c r="O97" s="2110"/>
      <c r="P97" s="2120"/>
      <c r="Q97" s="1486"/>
      <c r="R97" s="1097">
        <v>21</v>
      </c>
    </row>
    <row r="98" spans="1:18">
      <c r="A98" s="1097">
        <v>22</v>
      </c>
      <c r="B98" s="977" t="s">
        <v>4738</v>
      </c>
      <c r="C98" s="1034"/>
      <c r="D98" s="2109" t="s">
        <v>4721</v>
      </c>
      <c r="E98" s="2110"/>
      <c r="F98" s="1558">
        <v>34.5</v>
      </c>
      <c r="G98" s="2144">
        <v>4.8</v>
      </c>
      <c r="H98" s="2113"/>
      <c r="I98" s="2109"/>
      <c r="J98" s="2114">
        <v>6</v>
      </c>
      <c r="K98" s="2112">
        <v>3</v>
      </c>
      <c r="L98" s="2112"/>
      <c r="M98" s="2109"/>
      <c r="N98" s="2109"/>
      <c r="O98" s="2110"/>
      <c r="P98" s="2120"/>
      <c r="Q98" s="1486"/>
      <c r="R98" s="1097">
        <v>22</v>
      </c>
    </row>
    <row r="99" spans="1:18">
      <c r="A99" s="1097">
        <v>23</v>
      </c>
      <c r="B99" s="977" t="s">
        <v>4739</v>
      </c>
      <c r="C99" s="1034"/>
      <c r="D99" s="2109" t="s">
        <v>4721</v>
      </c>
      <c r="E99" s="2110"/>
      <c r="F99" s="1558">
        <v>115</v>
      </c>
      <c r="G99" s="2144">
        <v>13.8</v>
      </c>
      <c r="H99" s="2113"/>
      <c r="I99" s="2109"/>
      <c r="J99" s="2114">
        <v>5</v>
      </c>
      <c r="K99" s="2112">
        <v>1</v>
      </c>
      <c r="L99" s="2112"/>
      <c r="M99" s="2109"/>
      <c r="N99" s="2109"/>
      <c r="O99" s="2110"/>
      <c r="P99" s="2120"/>
      <c r="Q99" s="1486"/>
      <c r="R99" s="1097">
        <v>23</v>
      </c>
    </row>
    <row r="100" spans="1:18">
      <c r="A100" s="1097">
        <v>24</v>
      </c>
      <c r="B100" s="977" t="s">
        <v>4740</v>
      </c>
      <c r="C100" s="1034"/>
      <c r="D100" s="2109" t="s">
        <v>4721</v>
      </c>
      <c r="E100" s="2110"/>
      <c r="F100" s="1558">
        <v>34.5</v>
      </c>
      <c r="G100" s="2144">
        <v>4.8</v>
      </c>
      <c r="H100" s="2113"/>
      <c r="I100" s="2109"/>
      <c r="J100" s="2114">
        <v>4</v>
      </c>
      <c r="K100" s="2112">
        <v>1</v>
      </c>
      <c r="L100" s="2112"/>
      <c r="M100" s="2109"/>
      <c r="N100" s="2109"/>
      <c r="O100" s="2110"/>
      <c r="P100" s="2120"/>
      <c r="Q100" s="1486"/>
      <c r="R100" s="1097">
        <v>24</v>
      </c>
    </row>
    <row r="101" spans="1:18">
      <c r="A101" s="1097">
        <v>25</v>
      </c>
      <c r="B101" s="977" t="s">
        <v>4741</v>
      </c>
      <c r="C101" s="1034"/>
      <c r="D101" s="2109" t="s">
        <v>4721</v>
      </c>
      <c r="E101" s="2110"/>
      <c r="F101" s="1558">
        <v>115</v>
      </c>
      <c r="G101" s="2144">
        <v>13.8</v>
      </c>
      <c r="H101" s="2113"/>
      <c r="I101" s="2109"/>
      <c r="J101" s="2114">
        <v>18</v>
      </c>
      <c r="K101" s="2112">
        <v>1</v>
      </c>
      <c r="L101" s="2112"/>
      <c r="M101" s="2109"/>
      <c r="N101" s="2109"/>
      <c r="O101" s="2110"/>
      <c r="P101" s="2120"/>
      <c r="Q101" s="1486"/>
      <c r="R101" s="1097">
        <v>25</v>
      </c>
    </row>
    <row r="102" spans="1:18">
      <c r="A102" s="1097">
        <v>26</v>
      </c>
      <c r="B102" s="977" t="s">
        <v>4742</v>
      </c>
      <c r="C102" s="1034"/>
      <c r="D102" s="2109" t="s">
        <v>4721</v>
      </c>
      <c r="E102" s="2110"/>
      <c r="F102" s="1558">
        <v>113</v>
      </c>
      <c r="G102" s="2144">
        <v>13.8</v>
      </c>
      <c r="H102" s="2113"/>
      <c r="I102" s="2109"/>
      <c r="J102" s="2114">
        <v>13</v>
      </c>
      <c r="K102" s="2112">
        <v>1</v>
      </c>
      <c r="L102" s="2112"/>
      <c r="M102" s="2109"/>
      <c r="N102" s="2109"/>
      <c r="O102" s="2110"/>
      <c r="P102" s="2120"/>
      <c r="Q102" s="1486"/>
      <c r="R102" s="1097">
        <v>26</v>
      </c>
    </row>
    <row r="103" spans="1:18">
      <c r="A103" s="1097">
        <v>27</v>
      </c>
      <c r="B103" s="977" t="s">
        <v>4743</v>
      </c>
      <c r="C103" s="1034"/>
      <c r="D103" s="2109" t="s">
        <v>4721</v>
      </c>
      <c r="E103" s="2110"/>
      <c r="F103" s="1558">
        <v>22</v>
      </c>
      <c r="G103" s="2144">
        <v>4.8</v>
      </c>
      <c r="H103" s="2113"/>
      <c r="I103" s="2109"/>
      <c r="J103" s="2114">
        <v>1</v>
      </c>
      <c r="K103" s="2112">
        <v>1</v>
      </c>
      <c r="L103" s="2112"/>
      <c r="M103" s="2109"/>
      <c r="N103" s="2109"/>
      <c r="O103" s="2110"/>
      <c r="P103" s="2120"/>
      <c r="Q103" s="1486"/>
      <c r="R103" s="1097">
        <v>27</v>
      </c>
    </row>
    <row r="104" spans="1:18">
      <c r="A104" s="1097">
        <v>28</v>
      </c>
      <c r="B104" s="977" t="s">
        <v>4744</v>
      </c>
      <c r="C104" s="1034"/>
      <c r="D104" s="2109" t="s">
        <v>4721</v>
      </c>
      <c r="E104" s="2110"/>
      <c r="F104" s="1558">
        <v>69</v>
      </c>
      <c r="G104" s="2144">
        <v>13.8</v>
      </c>
      <c r="H104" s="2113"/>
      <c r="I104" s="2109"/>
      <c r="J104" s="2114">
        <v>10</v>
      </c>
      <c r="K104" s="2112">
        <v>1</v>
      </c>
      <c r="L104" s="2112"/>
      <c r="M104" s="2109"/>
      <c r="N104" s="2109"/>
      <c r="O104" s="2110"/>
      <c r="P104" s="2120"/>
      <c r="Q104" s="1486"/>
      <c r="R104" s="1097">
        <v>28</v>
      </c>
    </row>
    <row r="105" spans="1:18">
      <c r="A105" s="1097">
        <v>29</v>
      </c>
      <c r="B105" s="977" t="s">
        <v>4745</v>
      </c>
      <c r="C105" s="1034"/>
      <c r="D105" s="2109" t="s">
        <v>4721</v>
      </c>
      <c r="E105" s="2110"/>
      <c r="F105" s="1558">
        <v>34.5</v>
      </c>
      <c r="G105" s="2144">
        <v>4.16</v>
      </c>
      <c r="H105" s="2113"/>
      <c r="I105" s="2109"/>
      <c r="J105" s="2114">
        <v>12</v>
      </c>
      <c r="K105" s="2112">
        <v>6</v>
      </c>
      <c r="L105" s="2112"/>
      <c r="M105" s="2109"/>
      <c r="N105" s="2109"/>
      <c r="O105" s="2110"/>
      <c r="P105" s="2120"/>
      <c r="Q105" s="1486"/>
      <c r="R105" s="1097">
        <v>29</v>
      </c>
    </row>
    <row r="106" spans="1:18">
      <c r="A106" s="1097">
        <v>30</v>
      </c>
      <c r="B106" s="977" t="s">
        <v>4746</v>
      </c>
      <c r="C106" s="1034"/>
      <c r="D106" s="2109" t="s">
        <v>4720</v>
      </c>
      <c r="E106" s="2110"/>
      <c r="F106" s="1558">
        <v>115</v>
      </c>
      <c r="G106" s="2144">
        <v>34.5</v>
      </c>
      <c r="H106" s="2113"/>
      <c r="I106" s="2109"/>
      <c r="J106" s="2114">
        <v>20</v>
      </c>
      <c r="K106" s="2112">
        <v>1</v>
      </c>
      <c r="L106" s="2112"/>
      <c r="M106" s="2109"/>
      <c r="N106" s="2109"/>
      <c r="O106" s="2110"/>
      <c r="P106" s="2120"/>
      <c r="Q106" s="1486"/>
      <c r="R106" s="1097">
        <v>30</v>
      </c>
    </row>
    <row r="107" spans="1:18">
      <c r="A107" s="1097">
        <v>31</v>
      </c>
      <c r="B107" s="977" t="s">
        <v>4747</v>
      </c>
      <c r="C107" s="1034"/>
      <c r="D107" s="2109" t="s">
        <v>4720</v>
      </c>
      <c r="E107" s="2110"/>
      <c r="F107" s="1558">
        <v>115</v>
      </c>
      <c r="G107" s="2144">
        <v>13.8</v>
      </c>
      <c r="H107" s="2113"/>
      <c r="I107" s="2109"/>
      <c r="J107" s="2114">
        <v>13</v>
      </c>
      <c r="K107" s="2112">
        <v>4</v>
      </c>
      <c r="L107" s="2112"/>
      <c r="M107" s="2109"/>
      <c r="N107" s="2109"/>
      <c r="O107" s="2110"/>
      <c r="P107" s="2120"/>
      <c r="Q107" s="1486"/>
      <c r="R107" s="1097">
        <v>31</v>
      </c>
    </row>
    <row r="108" spans="1:18">
      <c r="A108" s="1097">
        <v>32</v>
      </c>
      <c r="B108" s="977" t="s">
        <v>4747</v>
      </c>
      <c r="C108" s="1034"/>
      <c r="D108" s="2109" t="s">
        <v>4720</v>
      </c>
      <c r="E108" s="2110"/>
      <c r="F108" s="1558">
        <v>115</v>
      </c>
      <c r="G108" s="2144">
        <v>34.5</v>
      </c>
      <c r="H108" s="2113"/>
      <c r="I108" s="2109"/>
      <c r="J108" s="2114">
        <v>15</v>
      </c>
      <c r="K108" s="2112">
        <v>1</v>
      </c>
      <c r="L108" s="2112"/>
      <c r="M108" s="2109"/>
      <c r="N108" s="2109"/>
      <c r="O108" s="2110"/>
      <c r="P108" s="2120"/>
      <c r="Q108" s="1486"/>
      <c r="R108" s="1097">
        <v>32</v>
      </c>
    </row>
    <row r="109" spans="1:18">
      <c r="A109" s="1097">
        <v>33</v>
      </c>
      <c r="B109" s="977" t="s">
        <v>4747</v>
      </c>
      <c r="C109" s="1034"/>
      <c r="D109" s="2109" t="s">
        <v>4720</v>
      </c>
      <c r="E109" s="2110"/>
      <c r="F109" s="1558">
        <v>115</v>
      </c>
      <c r="G109" s="2144">
        <v>34.5</v>
      </c>
      <c r="H109" s="2113"/>
      <c r="I109" s="2109"/>
      <c r="J109" s="2114">
        <v>15</v>
      </c>
      <c r="K109" s="2112">
        <v>1</v>
      </c>
      <c r="L109" s="2112"/>
      <c r="M109" s="2109"/>
      <c r="N109" s="2109"/>
      <c r="O109" s="2110"/>
      <c r="P109" s="2120"/>
      <c r="Q109" s="1486"/>
      <c r="R109" s="1097">
        <v>33</v>
      </c>
    </row>
    <row r="110" spans="1:18">
      <c r="A110" s="1097">
        <v>34</v>
      </c>
      <c r="B110" s="977" t="s">
        <v>4747</v>
      </c>
      <c r="C110" s="1034"/>
      <c r="D110" s="2109" t="s">
        <v>4720</v>
      </c>
      <c r="E110" s="2110"/>
      <c r="F110" s="1558">
        <v>115</v>
      </c>
      <c r="G110" s="2144">
        <v>13.8</v>
      </c>
      <c r="H110" s="2113"/>
      <c r="I110" s="2109"/>
      <c r="J110" s="2114">
        <v>15</v>
      </c>
      <c r="K110" s="2112">
        <v>1</v>
      </c>
      <c r="L110" s="2112"/>
      <c r="M110" s="2109"/>
      <c r="N110" s="2109"/>
      <c r="O110" s="2110"/>
      <c r="P110" s="2120"/>
      <c r="Q110" s="1486"/>
      <c r="R110" s="1097">
        <v>34</v>
      </c>
    </row>
    <row r="111" spans="1:18">
      <c r="A111" s="1097">
        <v>35</v>
      </c>
      <c r="B111" s="977" t="s">
        <v>4748</v>
      </c>
      <c r="C111" s="1034"/>
      <c r="D111" s="2109" t="s">
        <v>4721</v>
      </c>
      <c r="E111" s="2110"/>
      <c r="F111" s="1558">
        <v>115</v>
      </c>
      <c r="G111" s="2144">
        <v>34.5</v>
      </c>
      <c r="H111" s="2113"/>
      <c r="I111" s="2109"/>
      <c r="J111" s="2114">
        <v>30</v>
      </c>
      <c r="K111" s="2112">
        <v>1</v>
      </c>
      <c r="L111" s="2112"/>
      <c r="M111" s="2109"/>
      <c r="N111" s="2109"/>
      <c r="O111" s="2110"/>
      <c r="P111" s="2120"/>
      <c r="Q111" s="1486"/>
      <c r="R111" s="1097">
        <v>35</v>
      </c>
    </row>
    <row r="112" spans="1:18">
      <c r="A112" s="1097">
        <v>36</v>
      </c>
      <c r="B112" s="977" t="s">
        <v>4748</v>
      </c>
      <c r="C112" s="1034"/>
      <c r="D112" s="2109" t="s">
        <v>4721</v>
      </c>
      <c r="E112" s="2110"/>
      <c r="F112" s="1558">
        <v>115</v>
      </c>
      <c r="G112" s="2144">
        <v>13.8</v>
      </c>
      <c r="H112" s="2113"/>
      <c r="I112" s="2109"/>
      <c r="J112" s="2114">
        <v>20</v>
      </c>
      <c r="K112" s="2112">
        <v>1</v>
      </c>
      <c r="L112" s="2112"/>
      <c r="M112" s="2109"/>
      <c r="N112" s="2109"/>
      <c r="O112" s="2110"/>
      <c r="P112" s="2120"/>
      <c r="Q112" s="1486"/>
      <c r="R112" s="1097">
        <v>36</v>
      </c>
    </row>
    <row r="113" spans="1:18">
      <c r="A113" s="1097">
        <v>37</v>
      </c>
      <c r="B113" s="977" t="s">
        <v>4748</v>
      </c>
      <c r="C113" s="1034"/>
      <c r="D113" s="2109" t="s">
        <v>4721</v>
      </c>
      <c r="E113" s="2140"/>
      <c r="F113" s="1559">
        <v>115</v>
      </c>
      <c r="G113" s="2144">
        <v>13.8</v>
      </c>
      <c r="H113" s="2113"/>
      <c r="I113" s="2109"/>
      <c r="J113" s="2114">
        <v>20</v>
      </c>
      <c r="K113" s="2112">
        <v>1</v>
      </c>
      <c r="L113" s="2112"/>
      <c r="M113" s="2109"/>
      <c r="N113" s="2109"/>
      <c r="O113" s="2110"/>
      <c r="P113" s="2120"/>
      <c r="Q113" s="1486"/>
      <c r="R113" s="1097">
        <v>37</v>
      </c>
    </row>
    <row r="114" spans="1:18">
      <c r="A114" s="1097">
        <v>38</v>
      </c>
      <c r="B114" s="977" t="s">
        <v>4749</v>
      </c>
      <c r="C114" s="1034"/>
      <c r="D114" s="2109" t="s">
        <v>4720</v>
      </c>
      <c r="E114" s="2136"/>
      <c r="F114" s="1559">
        <v>115</v>
      </c>
      <c r="G114" s="2144">
        <v>34.5</v>
      </c>
      <c r="H114" s="2113"/>
      <c r="I114" s="2109"/>
      <c r="J114" s="2114">
        <v>15</v>
      </c>
      <c r="K114" s="2112">
        <v>4</v>
      </c>
      <c r="L114" s="2112"/>
      <c r="M114" s="2109"/>
      <c r="N114" s="2109"/>
      <c r="O114" s="2110"/>
      <c r="P114" s="2120"/>
      <c r="Q114" s="1486"/>
      <c r="R114" s="1097">
        <v>38</v>
      </c>
    </row>
    <row r="115" spans="1:18">
      <c r="A115" s="1097">
        <v>39</v>
      </c>
      <c r="B115" s="977" t="s">
        <v>4750</v>
      </c>
      <c r="C115" s="1034"/>
      <c r="D115" s="2109" t="s">
        <v>4721</v>
      </c>
      <c r="E115" s="2136"/>
      <c r="F115" s="1559">
        <v>34.4</v>
      </c>
      <c r="G115" s="2144">
        <v>13.8</v>
      </c>
      <c r="H115" s="2113"/>
      <c r="I115" s="2109"/>
      <c r="J115" s="2114">
        <v>7</v>
      </c>
      <c r="K115" s="2112">
        <v>1</v>
      </c>
      <c r="L115" s="2112"/>
      <c r="M115" s="2109"/>
      <c r="N115" s="2109"/>
      <c r="O115" s="2110"/>
      <c r="P115" s="2120"/>
      <c r="Q115" s="1486"/>
      <c r="R115" s="1097">
        <v>39</v>
      </c>
    </row>
    <row r="116" spans="1:18">
      <c r="A116" s="1097">
        <v>40</v>
      </c>
      <c r="B116" s="977" t="s">
        <v>4751</v>
      </c>
      <c r="C116" s="1034"/>
      <c r="D116" s="2109" t="s">
        <v>4721</v>
      </c>
      <c r="E116" s="2110"/>
      <c r="F116" s="1558">
        <v>113</v>
      </c>
      <c r="G116" s="2145">
        <v>13.8</v>
      </c>
      <c r="H116" s="2113"/>
      <c r="I116" s="2109"/>
      <c r="J116" s="2114">
        <v>7</v>
      </c>
      <c r="K116" s="2112">
        <v>1</v>
      </c>
      <c r="L116" s="2112"/>
      <c r="M116" s="2109"/>
      <c r="N116" s="2109"/>
      <c r="O116" s="2110"/>
      <c r="P116" s="2120"/>
      <c r="Q116" s="1486"/>
      <c r="R116" s="1097">
        <v>40</v>
      </c>
    </row>
    <row r="117" spans="1:18">
      <c r="A117" s="1097">
        <v>41</v>
      </c>
      <c r="B117" s="977"/>
      <c r="C117" s="1034"/>
      <c r="D117" s="2109"/>
      <c r="E117" s="2136"/>
      <c r="F117" s="1559"/>
      <c r="G117" s="2144"/>
      <c r="H117" s="2113"/>
      <c r="I117" s="2109"/>
      <c r="J117" s="2113"/>
      <c r="K117" s="2112"/>
      <c r="L117" s="2112"/>
      <c r="M117" s="2109"/>
      <c r="N117" s="2109"/>
      <c r="O117" s="2110"/>
      <c r="P117" s="2120"/>
      <c r="Q117" s="1486"/>
      <c r="R117" s="1097">
        <v>41</v>
      </c>
    </row>
    <row r="118" spans="1:18">
      <c r="A118" s="1097">
        <v>42</v>
      </c>
      <c r="B118" s="977"/>
      <c r="C118" s="1034"/>
      <c r="D118" s="2109"/>
      <c r="E118" s="2136"/>
      <c r="F118" s="1559"/>
      <c r="G118" s="2144"/>
      <c r="H118" s="2113"/>
      <c r="I118" s="2109"/>
      <c r="J118" s="2113"/>
      <c r="K118" s="2112"/>
      <c r="L118" s="2112"/>
      <c r="M118" s="2109"/>
      <c r="N118" s="2109"/>
      <c r="O118" s="2110"/>
      <c r="P118" s="2120"/>
      <c r="Q118" s="1486"/>
      <c r="R118" s="1097">
        <v>42</v>
      </c>
    </row>
    <row r="119" spans="1:18">
      <c r="A119" s="1097">
        <v>43</v>
      </c>
      <c r="B119" s="977"/>
      <c r="C119" s="1034"/>
      <c r="D119" s="2109"/>
      <c r="E119" s="2110"/>
      <c r="F119" s="1558"/>
      <c r="G119" s="2145"/>
      <c r="H119" s="2113"/>
      <c r="I119" s="2109"/>
      <c r="J119" s="2113"/>
      <c r="K119" s="2112"/>
      <c r="L119" s="2112"/>
      <c r="M119" s="2109"/>
      <c r="N119" s="2109"/>
      <c r="O119" s="2110"/>
      <c r="P119" s="2120"/>
      <c r="Q119" s="1486"/>
      <c r="R119" s="1097">
        <v>43</v>
      </c>
    </row>
    <row r="120" spans="1:18">
      <c r="A120" s="1097">
        <v>44</v>
      </c>
      <c r="B120" s="977"/>
      <c r="C120" s="1034"/>
      <c r="D120" s="2109"/>
      <c r="E120" s="2136"/>
      <c r="F120" s="1559"/>
      <c r="G120" s="2144"/>
      <c r="H120" s="2113"/>
      <c r="I120" s="2109"/>
      <c r="J120" s="2113"/>
      <c r="K120" s="2112"/>
      <c r="L120" s="2112"/>
      <c r="M120" s="2109"/>
      <c r="N120" s="2109"/>
      <c r="O120" s="2110"/>
      <c r="P120" s="2120"/>
      <c r="Q120" s="1486"/>
      <c r="R120" s="1097">
        <v>44</v>
      </c>
    </row>
    <row r="121" spans="1:18">
      <c r="A121" s="1097">
        <v>45</v>
      </c>
      <c r="B121" s="977"/>
      <c r="C121" s="1034"/>
      <c r="D121" s="2109"/>
      <c r="E121" s="2110"/>
      <c r="F121" s="1558"/>
      <c r="G121" s="2145"/>
      <c r="H121" s="2113"/>
      <c r="I121" s="2109"/>
      <c r="J121" s="2113"/>
      <c r="K121" s="2112"/>
      <c r="L121" s="2112"/>
      <c r="M121" s="2109"/>
      <c r="N121" s="2109"/>
      <c r="O121" s="2110"/>
      <c r="P121" s="2120"/>
      <c r="Q121" s="1486"/>
      <c r="R121" s="1097">
        <v>45</v>
      </c>
    </row>
    <row r="122" spans="1:18">
      <c r="A122" s="1097">
        <v>46</v>
      </c>
      <c r="B122" s="977"/>
      <c r="C122" s="1034"/>
      <c r="D122" s="2109"/>
      <c r="E122" s="2110"/>
      <c r="F122" s="1558"/>
      <c r="G122" s="2145"/>
      <c r="H122" s="2113"/>
      <c r="I122" s="2109"/>
      <c r="J122" s="2113"/>
      <c r="K122" s="2112"/>
      <c r="L122" s="2112"/>
      <c r="M122" s="2109"/>
      <c r="N122" s="2109"/>
      <c r="O122" s="2110"/>
      <c r="P122" s="2120"/>
      <c r="Q122" s="1486"/>
      <c r="R122" s="1097">
        <v>46</v>
      </c>
    </row>
    <row r="123" spans="1:18">
      <c r="A123" s="1097">
        <v>47</v>
      </c>
      <c r="B123" s="977"/>
      <c r="C123" s="1034"/>
      <c r="D123" s="2109"/>
      <c r="E123" s="2110"/>
      <c r="F123" s="1558"/>
      <c r="G123" s="2145"/>
      <c r="H123" s="2113"/>
      <c r="I123" s="2109"/>
      <c r="J123" s="2113"/>
      <c r="K123" s="2112"/>
      <c r="L123" s="2112"/>
      <c r="M123" s="2109"/>
      <c r="N123" s="2109"/>
      <c r="O123" s="2110"/>
      <c r="P123" s="2120"/>
      <c r="Q123" s="1486"/>
      <c r="R123" s="1097">
        <v>47</v>
      </c>
    </row>
    <row r="124" spans="1:18">
      <c r="A124" s="1097">
        <v>48</v>
      </c>
      <c r="B124" s="977"/>
      <c r="C124" s="1034"/>
      <c r="D124" s="2109"/>
      <c r="E124" s="2110"/>
      <c r="F124" s="1558"/>
      <c r="G124" s="2145"/>
      <c r="H124" s="2113"/>
      <c r="I124" s="2109"/>
      <c r="J124" s="2113"/>
      <c r="K124" s="2112"/>
      <c r="L124" s="2112"/>
      <c r="M124" s="2109"/>
      <c r="N124" s="2109"/>
      <c r="O124" s="2110"/>
      <c r="P124" s="2120"/>
      <c r="Q124" s="1486"/>
      <c r="R124" s="1097">
        <v>48</v>
      </c>
    </row>
    <row r="125" spans="1:18">
      <c r="A125" s="1097">
        <v>49</v>
      </c>
      <c r="B125" s="977"/>
      <c r="C125" s="1034"/>
      <c r="D125" s="2109"/>
      <c r="E125" s="2110"/>
      <c r="F125" s="1558"/>
      <c r="G125" s="2145"/>
      <c r="H125" s="2113"/>
      <c r="I125" s="2109"/>
      <c r="J125" s="2113"/>
      <c r="K125" s="2112"/>
      <c r="L125" s="2112"/>
      <c r="M125" s="2109"/>
      <c r="N125" s="2109"/>
      <c r="O125" s="2110"/>
      <c r="P125" s="2120"/>
      <c r="Q125" s="1486"/>
      <c r="R125" s="1097">
        <v>49</v>
      </c>
    </row>
    <row r="126" spans="1:18">
      <c r="A126" s="1097">
        <v>50</v>
      </c>
      <c r="B126" s="977"/>
      <c r="C126" s="1034"/>
      <c r="D126" s="2109"/>
      <c r="E126" s="2110"/>
      <c r="F126" s="1558"/>
      <c r="G126" s="2145"/>
      <c r="H126" s="2113"/>
      <c r="I126" s="2109"/>
      <c r="J126" s="2113"/>
      <c r="K126" s="2112"/>
      <c r="L126" s="2112"/>
      <c r="M126" s="2109"/>
      <c r="N126" s="2109"/>
      <c r="O126" s="2110"/>
      <c r="P126" s="2120"/>
      <c r="Q126" s="1486"/>
      <c r="R126" s="1097">
        <v>50</v>
      </c>
    </row>
    <row r="127" spans="1:18">
      <c r="A127" s="1097">
        <v>51</v>
      </c>
      <c r="B127" s="977"/>
      <c r="C127" s="1034"/>
      <c r="D127" s="2109"/>
      <c r="E127" s="2110"/>
      <c r="F127" s="1558"/>
      <c r="G127" s="2145"/>
      <c r="H127" s="2113"/>
      <c r="I127" s="2109"/>
      <c r="J127" s="2113"/>
      <c r="K127" s="2112"/>
      <c r="L127" s="2112"/>
      <c r="M127" s="2109"/>
      <c r="N127" s="2109"/>
      <c r="O127" s="2110"/>
      <c r="P127" s="2120"/>
      <c r="Q127" s="1486"/>
      <c r="R127" s="1097">
        <v>51</v>
      </c>
    </row>
    <row r="128" spans="1:18">
      <c r="A128" s="1097">
        <v>52</v>
      </c>
      <c r="B128" s="977"/>
      <c r="C128" s="1034"/>
      <c r="D128" s="2109"/>
      <c r="E128" s="2110"/>
      <c r="F128" s="1558"/>
      <c r="G128" s="2145"/>
      <c r="H128" s="2113"/>
      <c r="I128" s="2109"/>
      <c r="J128" s="2113"/>
      <c r="K128" s="2112"/>
      <c r="L128" s="2112"/>
      <c r="M128" s="2109"/>
      <c r="N128" s="2109"/>
      <c r="O128" s="2110"/>
      <c r="P128" s="2120"/>
      <c r="Q128" s="1486"/>
      <c r="R128" s="1097">
        <v>52</v>
      </c>
    </row>
    <row r="129" spans="1:18">
      <c r="A129" s="1097">
        <v>53</v>
      </c>
      <c r="B129" s="977"/>
      <c r="C129" s="1034"/>
      <c r="D129" s="2109"/>
      <c r="E129" s="2110"/>
      <c r="F129" s="1558"/>
      <c r="G129" s="2145"/>
      <c r="H129" s="2113"/>
      <c r="I129" s="2109"/>
      <c r="J129" s="2113"/>
      <c r="K129" s="2112"/>
      <c r="L129" s="2112"/>
      <c r="M129" s="2109"/>
      <c r="N129" s="2109"/>
      <c r="O129" s="2110"/>
      <c r="P129" s="2120"/>
      <c r="Q129" s="1486"/>
      <c r="R129" s="1097">
        <v>53</v>
      </c>
    </row>
    <row r="130" spans="1:18">
      <c r="A130" s="1097">
        <v>54</v>
      </c>
      <c r="B130" s="977"/>
      <c r="C130" s="1034"/>
      <c r="D130" s="2109"/>
      <c r="E130" s="2110"/>
      <c r="F130" s="1558"/>
      <c r="G130" s="2145"/>
      <c r="H130" s="2113"/>
      <c r="I130" s="2109"/>
      <c r="J130" s="2113"/>
      <c r="K130" s="2112"/>
      <c r="L130" s="2112"/>
      <c r="M130" s="2109"/>
      <c r="N130" s="2109"/>
      <c r="O130" s="2110"/>
      <c r="P130" s="2120"/>
      <c r="Q130" s="1486"/>
      <c r="R130" s="1097">
        <v>54</v>
      </c>
    </row>
    <row r="131" spans="1:18">
      <c r="A131" s="1097">
        <v>55</v>
      </c>
      <c r="B131" s="977"/>
      <c r="C131" s="1034"/>
      <c r="D131" s="2109"/>
      <c r="E131" s="2110"/>
      <c r="F131" s="1558"/>
      <c r="G131" s="2145"/>
      <c r="H131" s="2113"/>
      <c r="I131" s="2109"/>
      <c r="J131" s="2113"/>
      <c r="K131" s="2112"/>
      <c r="L131" s="2112"/>
      <c r="M131" s="2109"/>
      <c r="N131" s="2109"/>
      <c r="O131" s="2110"/>
      <c r="P131" s="2120"/>
      <c r="Q131" s="1486"/>
      <c r="R131" s="1097">
        <v>55</v>
      </c>
    </row>
    <row r="132" spans="1:18">
      <c r="A132" s="1097">
        <v>56</v>
      </c>
      <c r="B132" s="977"/>
      <c r="C132" s="1034"/>
      <c r="D132" s="2109"/>
      <c r="E132" s="2110"/>
      <c r="F132" s="1558"/>
      <c r="G132" s="2145"/>
      <c r="H132" s="2113"/>
      <c r="I132" s="2109"/>
      <c r="J132" s="2113"/>
      <c r="K132" s="2112"/>
      <c r="L132" s="2112"/>
      <c r="M132" s="2109"/>
      <c r="N132" s="2109"/>
      <c r="O132" s="2110"/>
      <c r="P132" s="2120"/>
      <c r="Q132" s="1486"/>
      <c r="R132" s="1097">
        <v>56</v>
      </c>
    </row>
    <row r="133" spans="1:18">
      <c r="A133" s="1097">
        <v>57</v>
      </c>
      <c r="B133" s="977"/>
      <c r="C133" s="1034"/>
      <c r="D133" s="2109"/>
      <c r="E133" s="2110"/>
      <c r="F133" s="1558"/>
      <c r="G133" s="2145"/>
      <c r="H133" s="2113"/>
      <c r="I133" s="2109"/>
      <c r="J133" s="2113"/>
      <c r="K133" s="2112"/>
      <c r="L133" s="2112"/>
      <c r="M133" s="2109"/>
      <c r="N133" s="2109"/>
      <c r="O133" s="2110"/>
      <c r="P133" s="2120"/>
      <c r="Q133" s="1486"/>
      <c r="R133" s="1097">
        <v>57</v>
      </c>
    </row>
    <row r="134" spans="1:18" ht="15.75" thickBot="1">
      <c r="A134" s="1099">
        <v>58</v>
      </c>
      <c r="B134" s="1023"/>
      <c r="C134" s="1058"/>
      <c r="D134" s="2111"/>
      <c r="E134" s="2121"/>
      <c r="F134" s="2146"/>
      <c r="G134" s="2147"/>
      <c r="H134" s="2123"/>
      <c r="I134" s="2109"/>
      <c r="J134" s="2123"/>
      <c r="K134" s="2148"/>
      <c r="L134" s="2148"/>
      <c r="M134" s="2111"/>
      <c r="N134" s="2111"/>
      <c r="O134" s="2121"/>
      <c r="P134" s="2126"/>
      <c r="Q134" s="1487"/>
      <c r="R134" s="1099">
        <v>58</v>
      </c>
    </row>
    <row r="135" spans="1:18">
      <c r="D135" s="2116"/>
      <c r="E135" s="2116"/>
      <c r="F135" s="2116"/>
      <c r="G135" s="2116"/>
      <c r="H135" s="2116"/>
      <c r="I135" s="2116"/>
      <c r="J135" s="2116"/>
      <c r="K135" s="2116"/>
      <c r="L135" s="2116"/>
      <c r="M135" s="2116"/>
      <c r="N135" s="2116"/>
      <c r="O135" s="2116"/>
      <c r="P135" s="2116"/>
    </row>
    <row r="136" spans="1:18">
      <c r="A136" s="978" t="s">
        <v>3440</v>
      </c>
      <c r="B136" s="978"/>
      <c r="C136" s="978"/>
      <c r="D136" s="2115"/>
      <c r="E136" s="2115"/>
      <c r="F136" s="2115"/>
      <c r="G136" s="2115"/>
      <c r="H136" s="2115"/>
      <c r="I136" s="2109"/>
      <c r="J136" s="2115" t="s">
        <v>3441</v>
      </c>
      <c r="K136" s="2115"/>
      <c r="L136" s="2115"/>
      <c r="M136" s="2115"/>
      <c r="N136" s="2115"/>
      <c r="O136" s="2115"/>
      <c r="P136" s="2115"/>
      <c r="Q136" s="978"/>
      <c r="R136" s="1018"/>
    </row>
    <row r="137" spans="1:18">
      <c r="D137" s="2116"/>
      <c r="E137" s="2116"/>
      <c r="F137" s="2116"/>
      <c r="G137" s="2116"/>
      <c r="H137" s="2116"/>
      <c r="I137" s="2116"/>
      <c r="J137" s="2116"/>
      <c r="K137" s="2116"/>
      <c r="L137" s="2116"/>
      <c r="M137" s="2116"/>
      <c r="N137" s="2116"/>
      <c r="O137" s="2116"/>
      <c r="P137" s="2116"/>
    </row>
    <row r="138" spans="1:18" ht="15.75">
      <c r="A138" s="70" t="s">
        <v>1258</v>
      </c>
      <c r="B138" s="978"/>
      <c r="C138" s="978"/>
      <c r="D138" s="2115"/>
      <c r="E138" s="2115"/>
      <c r="F138" s="2115"/>
      <c r="G138" s="2115"/>
      <c r="H138" s="2115"/>
      <c r="I138" s="2116"/>
      <c r="J138" s="2116"/>
      <c r="K138" s="2116"/>
      <c r="L138" s="2116"/>
      <c r="M138" s="2116"/>
      <c r="N138" s="2116"/>
      <c r="O138" s="2116"/>
      <c r="P138" s="2116"/>
    </row>
    <row r="139" spans="1:18">
      <c r="D139" s="2116"/>
      <c r="E139" s="2116"/>
      <c r="F139" s="2116"/>
      <c r="G139" s="2116"/>
      <c r="H139" s="2116"/>
      <c r="I139" s="2116"/>
      <c r="J139" s="2116"/>
      <c r="K139" s="2116"/>
      <c r="L139" s="2116"/>
      <c r="M139" s="2116"/>
      <c r="N139" s="2116"/>
      <c r="O139" s="2116"/>
      <c r="P139" s="2116"/>
    </row>
    <row r="140" spans="1:18" ht="16.5" thickBot="1">
      <c r="A140" s="1040" t="str">
        <f>'[5]Data Sheet'!$C$25</f>
        <v xml:space="preserve"> Niagara Mohawk Power Corporation </v>
      </c>
      <c r="B140" s="1023"/>
      <c r="C140" s="1023"/>
      <c r="D140" s="2111"/>
      <c r="E140" s="2111"/>
      <c r="F140" s="2128" t="str">
        <f>+'424425'!P3</f>
        <v>June 1, 2015</v>
      </c>
      <c r="G140" s="2111" t="str">
        <f>+'424425'!H3</f>
        <v>December 31, 2014</v>
      </c>
      <c r="H140" s="2129"/>
      <c r="I140" s="2109"/>
      <c r="J140" s="2130" t="str">
        <f>'[5]Data Sheet'!$C$25</f>
        <v xml:space="preserve"> Niagara Mohawk Power Corporation </v>
      </c>
      <c r="K140" s="2111"/>
      <c r="L140" s="2111"/>
      <c r="M140" s="2111"/>
      <c r="N140" s="2111"/>
      <c r="O140" s="2111"/>
      <c r="P140" s="2128" t="str">
        <f>+'424425'!P3</f>
        <v>June 1, 2015</v>
      </c>
      <c r="Q140" s="1023" t="str">
        <f>+'424425'!H3</f>
        <v>December 31, 2014</v>
      </c>
      <c r="R140" s="2075"/>
    </row>
    <row r="141" spans="1:18" ht="16.5" thickBot="1">
      <c r="A141" s="687" t="s">
        <v>3644</v>
      </c>
      <c r="B141" s="669"/>
      <c r="C141" s="669"/>
      <c r="D141" s="2129"/>
      <c r="E141" s="2129"/>
      <c r="F141" s="2131"/>
      <c r="G141" s="2131"/>
      <c r="H141" s="2132"/>
      <c r="I141" s="2109"/>
      <c r="J141" s="2133" t="s">
        <v>3644</v>
      </c>
      <c r="K141" s="2134"/>
      <c r="L141" s="2134"/>
      <c r="M141" s="2129"/>
      <c r="N141" s="2129"/>
      <c r="O141" s="2129"/>
      <c r="P141" s="2131"/>
      <c r="Q141" s="1092"/>
      <c r="R141" s="2082"/>
    </row>
    <row r="142" spans="1:18">
      <c r="A142" s="1085"/>
      <c r="B142" s="977"/>
      <c r="C142" s="1034"/>
      <c r="D142" s="2135"/>
      <c r="E142" s="2136"/>
      <c r="F142" s="2115"/>
      <c r="G142" s="2115"/>
      <c r="H142" s="2137"/>
      <c r="I142" s="2109"/>
      <c r="J142" s="2138"/>
      <c r="K142" s="2110"/>
      <c r="L142" s="2110"/>
      <c r="M142" s="2115" t="s">
        <v>3418</v>
      </c>
      <c r="N142" s="2115"/>
      <c r="O142" s="2115"/>
      <c r="P142" s="2115"/>
      <c r="Q142" s="1032"/>
      <c r="R142" s="2081"/>
    </row>
    <row r="143" spans="1:18" ht="15.75" thickBot="1">
      <c r="A143" s="1097"/>
      <c r="B143" s="1018"/>
      <c r="C143" s="2080"/>
      <c r="D143" s="2135"/>
      <c r="E143" s="2136"/>
      <c r="F143" s="2129" t="s">
        <v>3419</v>
      </c>
      <c r="G143" s="2129"/>
      <c r="H143" s="2132"/>
      <c r="I143" s="2109"/>
      <c r="J143" s="2139" t="s">
        <v>3420</v>
      </c>
      <c r="K143" s="2136" t="s">
        <v>3421</v>
      </c>
      <c r="L143" s="2136" t="s">
        <v>3421</v>
      </c>
      <c r="M143" s="2129" t="s">
        <v>3422</v>
      </c>
      <c r="N143" s="2129"/>
      <c r="O143" s="2129"/>
      <c r="P143" s="2129"/>
      <c r="Q143" s="1101"/>
      <c r="R143" s="2080"/>
    </row>
    <row r="144" spans="1:18">
      <c r="A144" s="1097"/>
      <c r="B144" s="1018"/>
      <c r="C144" s="2080"/>
      <c r="D144" s="2135"/>
      <c r="E144" s="2136"/>
      <c r="F144" s="2136"/>
      <c r="G144" s="2140"/>
      <c r="H144" s="2136"/>
      <c r="I144" s="2109"/>
      <c r="J144" s="2139" t="s">
        <v>3423</v>
      </c>
      <c r="K144" s="2136" t="s">
        <v>3424</v>
      </c>
      <c r="L144" s="2136" t="s">
        <v>3425</v>
      </c>
      <c r="M144" s="2135"/>
      <c r="N144" s="2135"/>
      <c r="O144" s="2136"/>
      <c r="P144" s="2136"/>
      <c r="Q144" s="1032"/>
      <c r="R144" s="2080"/>
    </row>
    <row r="145" spans="1:18">
      <c r="A145" s="1097" t="s">
        <v>1843</v>
      </c>
      <c r="B145" s="978" t="s">
        <v>3426</v>
      </c>
      <c r="C145" s="1032"/>
      <c r="D145" s="2115" t="s">
        <v>3427</v>
      </c>
      <c r="E145" s="2140"/>
      <c r="F145" s="2136"/>
      <c r="G145" s="2140"/>
      <c r="H145" s="2136"/>
      <c r="I145" s="2109"/>
      <c r="J145" s="2139" t="s">
        <v>3428</v>
      </c>
      <c r="K145" s="2136" t="s">
        <v>3429</v>
      </c>
      <c r="L145" s="2136" t="s">
        <v>3424</v>
      </c>
      <c r="M145" s="2115"/>
      <c r="N145" s="2115"/>
      <c r="O145" s="2140"/>
      <c r="P145" s="2136" t="s">
        <v>1902</v>
      </c>
      <c r="Q145" s="1032" t="s">
        <v>3430</v>
      </c>
      <c r="R145" s="2080" t="s">
        <v>1843</v>
      </c>
    </row>
    <row r="146" spans="1:18">
      <c r="A146" s="1097" t="s">
        <v>1846</v>
      </c>
      <c r="B146" s="977"/>
      <c r="C146" s="1034"/>
      <c r="D146" s="2135"/>
      <c r="E146" s="2136"/>
      <c r="F146" s="2136" t="s">
        <v>1952</v>
      </c>
      <c r="G146" s="2140" t="s">
        <v>3431</v>
      </c>
      <c r="H146" s="2136" t="s">
        <v>3432</v>
      </c>
      <c r="I146" s="2109"/>
      <c r="J146" s="2139" t="s">
        <v>3433</v>
      </c>
      <c r="K146" s="2136" t="s">
        <v>4</v>
      </c>
      <c r="L146" s="2136" t="s">
        <v>3429</v>
      </c>
      <c r="M146" s="2115" t="s">
        <v>3434</v>
      </c>
      <c r="N146" s="2115"/>
      <c r="O146" s="2140"/>
      <c r="P146" s="2136" t="s">
        <v>3435</v>
      </c>
      <c r="Q146" s="1032" t="s">
        <v>3436</v>
      </c>
      <c r="R146" s="2080" t="s">
        <v>1846</v>
      </c>
    </row>
    <row r="147" spans="1:18">
      <c r="A147" s="1097"/>
      <c r="B147" s="977"/>
      <c r="C147" s="2080"/>
      <c r="D147" s="2109"/>
      <c r="E147" s="2136"/>
      <c r="F147" s="2136"/>
      <c r="G147" s="2140"/>
      <c r="H147" s="2110"/>
      <c r="I147" s="2109"/>
      <c r="J147" s="2141"/>
      <c r="K147" s="2110"/>
      <c r="L147" s="2136"/>
      <c r="M147" s="2109"/>
      <c r="N147" s="2109"/>
      <c r="O147" s="2136"/>
      <c r="P147" s="2136"/>
      <c r="Q147" s="2080"/>
      <c r="R147" s="2080"/>
    </row>
    <row r="148" spans="1:18" ht="15.75" thickBot="1">
      <c r="A148" s="1099"/>
      <c r="B148" s="1090" t="s">
        <v>3230</v>
      </c>
      <c r="C148" s="1101"/>
      <c r="D148" s="2129" t="s">
        <v>3231</v>
      </c>
      <c r="E148" s="2132"/>
      <c r="F148" s="2142" t="s">
        <v>3232</v>
      </c>
      <c r="G148" s="2132" t="s">
        <v>3233</v>
      </c>
      <c r="H148" s="2132" t="s">
        <v>2512</v>
      </c>
      <c r="I148" s="2109"/>
      <c r="J148" s="2143" t="s">
        <v>2513</v>
      </c>
      <c r="K148" s="2143" t="s">
        <v>2514</v>
      </c>
      <c r="L148" s="2143" t="s">
        <v>2515</v>
      </c>
      <c r="M148" s="2129" t="s">
        <v>2516</v>
      </c>
      <c r="N148" s="2129"/>
      <c r="O148" s="2132"/>
      <c r="P148" s="2142" t="s">
        <v>2517</v>
      </c>
      <c r="Q148" s="2082" t="s">
        <v>2518</v>
      </c>
      <c r="R148" s="2082"/>
    </row>
    <row r="149" spans="1:18">
      <c r="A149" s="1097">
        <v>1</v>
      </c>
      <c r="B149" s="977" t="s">
        <v>4752</v>
      </c>
      <c r="C149" s="1034"/>
      <c r="D149" s="2109" t="s">
        <v>4721</v>
      </c>
      <c r="E149" s="2110"/>
      <c r="F149" s="1558">
        <v>34.5</v>
      </c>
      <c r="G149" s="2145">
        <v>4.8</v>
      </c>
      <c r="H149" s="2113"/>
      <c r="I149" s="2109"/>
      <c r="J149" s="2114">
        <v>5</v>
      </c>
      <c r="K149" s="2112">
        <v>1</v>
      </c>
      <c r="L149" s="2112"/>
      <c r="M149" s="2109"/>
      <c r="N149" s="2109"/>
      <c r="O149" s="2140"/>
      <c r="P149" s="2120"/>
      <c r="Q149" s="1486"/>
      <c r="R149" s="1097">
        <v>1</v>
      </c>
    </row>
    <row r="150" spans="1:18">
      <c r="A150" s="1097">
        <v>2</v>
      </c>
      <c r="B150" s="977" t="s">
        <v>4753</v>
      </c>
      <c r="C150" s="1034"/>
      <c r="D150" s="2109" t="s">
        <v>4721</v>
      </c>
      <c r="E150" s="2110"/>
      <c r="F150" s="1558">
        <v>115</v>
      </c>
      <c r="G150" s="2145">
        <v>13.8</v>
      </c>
      <c r="H150" s="2113"/>
      <c r="I150" s="2109"/>
      <c r="J150" s="2114">
        <v>12</v>
      </c>
      <c r="K150" s="2112">
        <v>1</v>
      </c>
      <c r="L150" s="2112"/>
      <c r="M150" s="2109"/>
      <c r="N150" s="2109"/>
      <c r="O150" s="2136"/>
      <c r="P150" s="2120"/>
      <c r="Q150" s="1486"/>
      <c r="R150" s="1097">
        <v>2</v>
      </c>
    </row>
    <row r="151" spans="1:18">
      <c r="A151" s="1097">
        <v>3</v>
      </c>
      <c r="B151" s="977" t="s">
        <v>4754</v>
      </c>
      <c r="C151" s="1034"/>
      <c r="D151" s="2109" t="s">
        <v>4721</v>
      </c>
      <c r="E151" s="2110"/>
      <c r="F151" s="1558">
        <v>115</v>
      </c>
      <c r="G151" s="2145">
        <v>13.8</v>
      </c>
      <c r="H151" s="2113"/>
      <c r="I151" s="2109"/>
      <c r="J151" s="2114">
        <v>22</v>
      </c>
      <c r="K151" s="2112">
        <v>1</v>
      </c>
      <c r="L151" s="2112"/>
      <c r="M151" s="2109"/>
      <c r="N151" s="2109"/>
      <c r="O151" s="2136"/>
      <c r="P151" s="2120"/>
      <c r="Q151" s="1486"/>
      <c r="R151" s="1097">
        <v>3</v>
      </c>
    </row>
    <row r="152" spans="1:18">
      <c r="A152" s="1097">
        <v>4</v>
      </c>
      <c r="B152" s="977" t="s">
        <v>4755</v>
      </c>
      <c r="C152" s="1034"/>
      <c r="D152" s="2109" t="s">
        <v>4721</v>
      </c>
      <c r="E152" s="2110"/>
      <c r="F152" s="1558">
        <v>34.5</v>
      </c>
      <c r="G152" s="2145">
        <v>4.8</v>
      </c>
      <c r="H152" s="2113"/>
      <c r="I152" s="2109"/>
      <c r="J152" s="2114">
        <v>2</v>
      </c>
      <c r="K152" s="2112">
        <v>1</v>
      </c>
      <c r="L152" s="2112"/>
      <c r="M152" s="2109"/>
      <c r="N152" s="2109"/>
      <c r="O152" s="2136"/>
      <c r="P152" s="2120"/>
      <c r="Q152" s="1486"/>
      <c r="R152" s="1097">
        <v>4</v>
      </c>
    </row>
    <row r="153" spans="1:18">
      <c r="A153" s="1097">
        <v>5</v>
      </c>
      <c r="B153" s="977" t="s">
        <v>4756</v>
      </c>
      <c r="C153" s="1034"/>
      <c r="D153" s="2109" t="s">
        <v>4721</v>
      </c>
      <c r="E153" s="2110"/>
      <c r="F153" s="1558">
        <v>115</v>
      </c>
      <c r="G153" s="2145">
        <v>13.8</v>
      </c>
      <c r="H153" s="2113"/>
      <c r="I153" s="2109"/>
      <c r="J153" s="2114">
        <v>12</v>
      </c>
      <c r="K153" s="2112">
        <v>1</v>
      </c>
      <c r="L153" s="2112"/>
      <c r="M153" s="2109"/>
      <c r="N153" s="2109"/>
      <c r="O153" s="2136"/>
      <c r="P153" s="2120"/>
      <c r="Q153" s="1486"/>
      <c r="R153" s="1097">
        <v>5</v>
      </c>
    </row>
    <row r="154" spans="1:18">
      <c r="A154" s="1097">
        <v>6</v>
      </c>
      <c r="B154" s="977" t="s">
        <v>4757</v>
      </c>
      <c r="C154" s="1034"/>
      <c r="D154" s="2109" t="s">
        <v>4721</v>
      </c>
      <c r="E154" s="2110"/>
      <c r="F154" s="1558">
        <v>113</v>
      </c>
      <c r="G154" s="2145">
        <v>13.8</v>
      </c>
      <c r="H154" s="2113"/>
      <c r="I154" s="2109"/>
      <c r="J154" s="2114">
        <v>12</v>
      </c>
      <c r="K154" s="2112">
        <v>1</v>
      </c>
      <c r="L154" s="2112"/>
      <c r="M154" s="2109"/>
      <c r="N154" s="2109"/>
      <c r="O154" s="2110"/>
      <c r="P154" s="2120"/>
      <c r="Q154" s="1486"/>
      <c r="R154" s="1097">
        <v>6</v>
      </c>
    </row>
    <row r="155" spans="1:18">
      <c r="A155" s="1097">
        <v>7</v>
      </c>
      <c r="B155" s="977" t="s">
        <v>4758</v>
      </c>
      <c r="C155" s="1034"/>
      <c r="D155" s="2109" t="s">
        <v>4721</v>
      </c>
      <c r="E155" s="2110"/>
      <c r="F155" s="1558">
        <v>34.5</v>
      </c>
      <c r="G155" s="2145">
        <v>13.8</v>
      </c>
      <c r="H155" s="2113"/>
      <c r="I155" s="2109"/>
      <c r="J155" s="2114">
        <v>5</v>
      </c>
      <c r="K155" s="2112">
        <v>1</v>
      </c>
      <c r="L155" s="2112"/>
      <c r="M155" s="2109"/>
      <c r="N155" s="2109"/>
      <c r="O155" s="2110"/>
      <c r="P155" s="2120"/>
      <c r="Q155" s="1486"/>
      <c r="R155" s="1097">
        <v>7</v>
      </c>
    </row>
    <row r="156" spans="1:18">
      <c r="A156" s="1097">
        <v>8</v>
      </c>
      <c r="B156" s="977" t="s">
        <v>4758</v>
      </c>
      <c r="C156" s="1034"/>
      <c r="D156" s="2109" t="s">
        <v>4721</v>
      </c>
      <c r="E156" s="2110"/>
      <c r="F156" s="1558">
        <v>34.4</v>
      </c>
      <c r="G156" s="2145">
        <v>13.2</v>
      </c>
      <c r="H156" s="2113"/>
      <c r="I156" s="2109"/>
      <c r="J156" s="2114">
        <v>4</v>
      </c>
      <c r="K156" s="2112">
        <v>1</v>
      </c>
      <c r="L156" s="2112"/>
      <c r="M156" s="2109"/>
      <c r="N156" s="2109"/>
      <c r="O156" s="2110"/>
      <c r="P156" s="2120"/>
      <c r="Q156" s="1486"/>
      <c r="R156" s="1097">
        <v>8</v>
      </c>
    </row>
    <row r="157" spans="1:18">
      <c r="A157" s="1097">
        <v>9</v>
      </c>
      <c r="B157" s="977" t="s">
        <v>4759</v>
      </c>
      <c r="C157" s="1034"/>
      <c r="D157" s="2109" t="s">
        <v>4721</v>
      </c>
      <c r="E157" s="2110"/>
      <c r="F157" s="1558">
        <v>34.5</v>
      </c>
      <c r="G157" s="2145">
        <v>4.8</v>
      </c>
      <c r="H157" s="2113"/>
      <c r="I157" s="2109"/>
      <c r="J157" s="2114">
        <v>1</v>
      </c>
      <c r="K157" s="2112">
        <v>1</v>
      </c>
      <c r="L157" s="2112"/>
      <c r="M157" s="2109"/>
      <c r="N157" s="2109"/>
      <c r="O157" s="2110"/>
      <c r="P157" s="2120"/>
      <c r="Q157" s="1486"/>
      <c r="R157" s="1097">
        <v>9</v>
      </c>
    </row>
    <row r="158" spans="1:18">
      <c r="A158" s="1097">
        <v>10</v>
      </c>
      <c r="B158" s="977" t="s">
        <v>4759</v>
      </c>
      <c r="C158" s="1034"/>
      <c r="D158" s="2109" t="s">
        <v>4721</v>
      </c>
      <c r="E158" s="2110"/>
      <c r="F158" s="1558">
        <v>34.5</v>
      </c>
      <c r="G158" s="2145">
        <v>4.8</v>
      </c>
      <c r="H158" s="2113"/>
      <c r="I158" s="2109"/>
      <c r="J158" s="2114">
        <v>1</v>
      </c>
      <c r="K158" s="2112">
        <v>1</v>
      </c>
      <c r="L158" s="2112"/>
      <c r="M158" s="2109"/>
      <c r="N158" s="2109"/>
      <c r="O158" s="2110"/>
      <c r="P158" s="2120"/>
      <c r="Q158" s="1486"/>
      <c r="R158" s="1097">
        <v>10</v>
      </c>
    </row>
    <row r="159" spans="1:18">
      <c r="A159" s="1097">
        <v>11</v>
      </c>
      <c r="B159" s="977" t="s">
        <v>4760</v>
      </c>
      <c r="C159" s="1034"/>
      <c r="D159" s="2109" t="s">
        <v>4721</v>
      </c>
      <c r="E159" s="2110"/>
      <c r="F159" s="1558">
        <v>34.5</v>
      </c>
      <c r="G159" s="2145">
        <v>4.16</v>
      </c>
      <c r="H159" s="2113"/>
      <c r="I159" s="2109"/>
      <c r="J159" s="2114">
        <v>1</v>
      </c>
      <c r="K159" s="2112">
        <v>1</v>
      </c>
      <c r="L159" s="2112"/>
      <c r="M159" s="2109"/>
      <c r="N159" s="2109"/>
      <c r="O159" s="2110"/>
      <c r="P159" s="2120"/>
      <c r="Q159" s="1486"/>
      <c r="R159" s="1097">
        <v>11</v>
      </c>
    </row>
    <row r="160" spans="1:18">
      <c r="A160" s="1097">
        <v>12</v>
      </c>
      <c r="B160" s="977" t="s">
        <v>4760</v>
      </c>
      <c r="C160" s="1034"/>
      <c r="D160" s="2109" t="s">
        <v>4721</v>
      </c>
      <c r="E160" s="2110"/>
      <c r="F160" s="1558">
        <v>34.5</v>
      </c>
      <c r="G160" s="2145">
        <v>4.16</v>
      </c>
      <c r="H160" s="2113"/>
      <c r="I160" s="2109"/>
      <c r="J160" s="2114">
        <v>1</v>
      </c>
      <c r="K160" s="2112">
        <v>1</v>
      </c>
      <c r="L160" s="2112"/>
      <c r="M160" s="2109"/>
      <c r="N160" s="2109"/>
      <c r="O160" s="2110"/>
      <c r="P160" s="2120"/>
      <c r="Q160" s="1486"/>
      <c r="R160" s="1097">
        <v>12</v>
      </c>
    </row>
    <row r="161" spans="1:18">
      <c r="A161" s="1097">
        <v>13</v>
      </c>
      <c r="B161" s="977" t="s">
        <v>4760</v>
      </c>
      <c r="C161" s="1034"/>
      <c r="D161" s="2109" t="s">
        <v>4721</v>
      </c>
      <c r="E161" s="2110"/>
      <c r="F161" s="1558">
        <v>34.5</v>
      </c>
      <c r="G161" s="2145">
        <v>4.16</v>
      </c>
      <c r="H161" s="2113"/>
      <c r="I161" s="2109"/>
      <c r="J161" s="2114">
        <v>1</v>
      </c>
      <c r="K161" s="2112">
        <v>1</v>
      </c>
      <c r="L161" s="2112"/>
      <c r="M161" s="2109"/>
      <c r="N161" s="2109"/>
      <c r="O161" s="2110"/>
      <c r="P161" s="2120"/>
      <c r="Q161" s="1486"/>
      <c r="R161" s="1097">
        <v>13</v>
      </c>
    </row>
    <row r="162" spans="1:18">
      <c r="A162" s="1097">
        <v>14</v>
      </c>
      <c r="B162" s="977" t="s">
        <v>4761</v>
      </c>
      <c r="C162" s="1034"/>
      <c r="D162" s="2109" t="s">
        <v>4721</v>
      </c>
      <c r="E162" s="2110"/>
      <c r="F162" s="1558">
        <v>34.5</v>
      </c>
      <c r="G162" s="2145">
        <v>0.28000000000000003</v>
      </c>
      <c r="H162" s="2113"/>
      <c r="I162" s="2109"/>
      <c r="J162" s="2114">
        <v>2</v>
      </c>
      <c r="K162" s="2112">
        <v>1</v>
      </c>
      <c r="L162" s="2112"/>
      <c r="M162" s="2109"/>
      <c r="N162" s="2109"/>
      <c r="O162" s="2110"/>
      <c r="P162" s="2120"/>
      <c r="Q162" s="1486"/>
      <c r="R162" s="1097">
        <v>14</v>
      </c>
    </row>
    <row r="163" spans="1:18">
      <c r="A163" s="1097">
        <v>15</v>
      </c>
      <c r="B163" s="977" t="s">
        <v>4762</v>
      </c>
      <c r="C163" s="1034"/>
      <c r="D163" s="2109" t="s">
        <v>4721</v>
      </c>
      <c r="E163" s="2110"/>
      <c r="F163" s="1558">
        <v>34.5</v>
      </c>
      <c r="G163" s="2145">
        <v>2.4</v>
      </c>
      <c r="H163" s="2113"/>
      <c r="I163" s="2109"/>
      <c r="J163" s="2114">
        <v>1</v>
      </c>
      <c r="K163" s="2112">
        <v>1</v>
      </c>
      <c r="L163" s="2112"/>
      <c r="M163" s="2109"/>
      <c r="N163" s="2109"/>
      <c r="O163" s="2110"/>
      <c r="P163" s="2120"/>
      <c r="Q163" s="1486"/>
      <c r="R163" s="1097">
        <v>15</v>
      </c>
    </row>
    <row r="164" spans="1:18">
      <c r="A164" s="1097">
        <v>16</v>
      </c>
      <c r="B164" s="977" t="s">
        <v>4762</v>
      </c>
      <c r="C164" s="1034"/>
      <c r="D164" s="2109" t="s">
        <v>4721</v>
      </c>
      <c r="E164" s="2110"/>
      <c r="F164" s="1558">
        <v>34.5</v>
      </c>
      <c r="G164" s="2145">
        <v>2.4</v>
      </c>
      <c r="H164" s="2113"/>
      <c r="I164" s="2109"/>
      <c r="J164" s="2114">
        <v>1</v>
      </c>
      <c r="K164" s="2112">
        <v>1</v>
      </c>
      <c r="L164" s="2112"/>
      <c r="M164" s="2109"/>
      <c r="N164" s="2109"/>
      <c r="O164" s="2110"/>
      <c r="P164" s="2120"/>
      <c r="Q164" s="1486"/>
      <c r="R164" s="1097">
        <v>16</v>
      </c>
    </row>
    <row r="165" spans="1:18">
      <c r="A165" s="1097">
        <v>17</v>
      </c>
      <c r="B165" s="977" t="s">
        <v>4762</v>
      </c>
      <c r="C165" s="1034"/>
      <c r="D165" s="2109" t="s">
        <v>4721</v>
      </c>
      <c r="E165" s="2110"/>
      <c r="F165" s="1558">
        <v>34.5</v>
      </c>
      <c r="G165" s="2145">
        <v>2.4</v>
      </c>
      <c r="H165" s="2113"/>
      <c r="I165" s="2109"/>
      <c r="J165" s="2114">
        <v>1</v>
      </c>
      <c r="K165" s="2112">
        <v>1</v>
      </c>
      <c r="L165" s="2112"/>
      <c r="M165" s="2109"/>
      <c r="N165" s="2109"/>
      <c r="O165" s="2110"/>
      <c r="P165" s="2120"/>
      <c r="Q165" s="1486"/>
      <c r="R165" s="1097">
        <v>17</v>
      </c>
    </row>
    <row r="166" spans="1:18">
      <c r="A166" s="1097">
        <v>18</v>
      </c>
      <c r="B166" s="977" t="s">
        <v>4763</v>
      </c>
      <c r="C166" s="1034"/>
      <c r="D166" s="2109" t="s">
        <v>4721</v>
      </c>
      <c r="E166" s="2110"/>
      <c r="F166" s="1558">
        <v>23</v>
      </c>
      <c r="G166" s="2145">
        <v>4.8</v>
      </c>
      <c r="H166" s="2113"/>
      <c r="I166" s="2109"/>
      <c r="J166" s="2114">
        <v>3</v>
      </c>
      <c r="K166" s="2112">
        <v>1</v>
      </c>
      <c r="L166" s="2112"/>
      <c r="M166" s="2109"/>
      <c r="N166" s="2109"/>
      <c r="O166" s="2110"/>
      <c r="P166" s="2120"/>
      <c r="Q166" s="1486"/>
      <c r="R166" s="1097">
        <v>18</v>
      </c>
    </row>
    <row r="167" spans="1:18">
      <c r="A167" s="1097">
        <v>19</v>
      </c>
      <c r="B167" s="977" t="s">
        <v>4764</v>
      </c>
      <c r="C167" s="1034"/>
      <c r="D167" s="2109" t="s">
        <v>4721</v>
      </c>
      <c r="E167" s="2110"/>
      <c r="F167" s="1558">
        <v>23</v>
      </c>
      <c r="G167" s="2145">
        <v>4.8</v>
      </c>
      <c r="H167" s="2113"/>
      <c r="I167" s="2109"/>
      <c r="J167" s="2114">
        <v>2</v>
      </c>
      <c r="K167" s="2112"/>
      <c r="L167" s="2112">
        <v>1</v>
      </c>
      <c r="M167" s="2109"/>
      <c r="N167" s="2109"/>
      <c r="O167" s="2110"/>
      <c r="P167" s="2120"/>
      <c r="Q167" s="1486"/>
      <c r="R167" s="1097">
        <v>19</v>
      </c>
    </row>
    <row r="168" spans="1:18">
      <c r="A168" s="1097">
        <v>20</v>
      </c>
      <c r="B168" s="977" t="s">
        <v>4764</v>
      </c>
      <c r="C168" s="1034"/>
      <c r="D168" s="2109" t="s">
        <v>4721</v>
      </c>
      <c r="E168" s="2110"/>
      <c r="F168" s="1558">
        <v>23</v>
      </c>
      <c r="G168" s="2145">
        <v>4.8</v>
      </c>
      <c r="H168" s="2113"/>
      <c r="I168" s="2109"/>
      <c r="J168" s="2114">
        <v>2</v>
      </c>
      <c r="K168" s="2112">
        <v>1</v>
      </c>
      <c r="L168" s="2112"/>
      <c r="M168" s="2109"/>
      <c r="N168" s="2109"/>
      <c r="O168" s="2110"/>
      <c r="P168" s="2120"/>
      <c r="Q168" s="1486"/>
      <c r="R168" s="1097">
        <v>20</v>
      </c>
    </row>
    <row r="169" spans="1:18">
      <c r="A169" s="1097">
        <v>21</v>
      </c>
      <c r="B169" s="977" t="s">
        <v>4764</v>
      </c>
      <c r="C169" s="1034"/>
      <c r="D169" s="2109" t="s">
        <v>4721</v>
      </c>
      <c r="E169" s="2110"/>
      <c r="F169" s="1558">
        <v>23</v>
      </c>
      <c r="G169" s="2145">
        <v>4.8</v>
      </c>
      <c r="H169" s="2113"/>
      <c r="I169" s="2109"/>
      <c r="J169" s="2114">
        <v>2</v>
      </c>
      <c r="K169" s="2112">
        <v>1</v>
      </c>
      <c r="L169" s="2112"/>
      <c r="M169" s="2109"/>
      <c r="N169" s="2109"/>
      <c r="O169" s="2110"/>
      <c r="P169" s="2120"/>
      <c r="Q169" s="1486"/>
      <c r="R169" s="1097">
        <v>21</v>
      </c>
    </row>
    <row r="170" spans="1:18">
      <c r="A170" s="1097">
        <v>22</v>
      </c>
      <c r="B170" s="977" t="s">
        <v>4764</v>
      </c>
      <c r="C170" s="1034"/>
      <c r="D170" s="2109" t="s">
        <v>4721</v>
      </c>
      <c r="E170" s="2110"/>
      <c r="F170" s="1558">
        <v>23</v>
      </c>
      <c r="G170" s="2145">
        <v>4.8</v>
      </c>
      <c r="H170" s="2113"/>
      <c r="I170" s="2109"/>
      <c r="J170" s="2114">
        <v>2</v>
      </c>
      <c r="K170" s="2112">
        <v>1</v>
      </c>
      <c r="L170" s="2112"/>
      <c r="M170" s="2109"/>
      <c r="N170" s="2109"/>
      <c r="O170" s="2110"/>
      <c r="P170" s="2120"/>
      <c r="Q170" s="1486"/>
      <c r="R170" s="1097">
        <v>22</v>
      </c>
    </row>
    <row r="171" spans="1:18">
      <c r="A171" s="1097">
        <v>23</v>
      </c>
      <c r="B171" s="977" t="s">
        <v>4765</v>
      </c>
      <c r="C171" s="1034"/>
      <c r="D171" s="2109" t="s">
        <v>4721</v>
      </c>
      <c r="E171" s="2110"/>
      <c r="F171" s="1558">
        <v>34.5</v>
      </c>
      <c r="G171" s="2145">
        <v>4.16</v>
      </c>
      <c r="H171" s="2113"/>
      <c r="I171" s="2109"/>
      <c r="J171" s="2114">
        <v>3</v>
      </c>
      <c r="K171" s="2112">
        <v>1</v>
      </c>
      <c r="L171" s="2112"/>
      <c r="M171" s="2109"/>
      <c r="N171" s="2109"/>
      <c r="O171" s="2110"/>
      <c r="P171" s="2120"/>
      <c r="Q171" s="1486"/>
      <c r="R171" s="1097">
        <v>23</v>
      </c>
    </row>
    <row r="172" spans="1:18">
      <c r="A172" s="1097">
        <v>24</v>
      </c>
      <c r="B172" s="977" t="s">
        <v>4766</v>
      </c>
      <c r="C172" s="1034"/>
      <c r="D172" s="2109" t="s">
        <v>4721</v>
      </c>
      <c r="E172" s="2110"/>
      <c r="F172" s="1558">
        <v>34.5</v>
      </c>
      <c r="G172" s="2145">
        <v>4.8</v>
      </c>
      <c r="H172" s="2113"/>
      <c r="I172" s="2109"/>
      <c r="J172" s="2114">
        <v>4</v>
      </c>
      <c r="K172" s="2112">
        <v>1</v>
      </c>
      <c r="L172" s="2112"/>
      <c r="M172" s="2109"/>
      <c r="N172" s="2109"/>
      <c r="O172" s="2110"/>
      <c r="P172" s="2120"/>
      <c r="Q172" s="1486"/>
      <c r="R172" s="1097">
        <v>24</v>
      </c>
    </row>
    <row r="173" spans="1:18">
      <c r="A173" s="1097">
        <v>25</v>
      </c>
      <c r="B173" s="977" t="s">
        <v>4767</v>
      </c>
      <c r="C173" s="1034"/>
      <c r="D173" s="2109" t="s">
        <v>4721</v>
      </c>
      <c r="E173" s="2110"/>
      <c r="F173" s="1558">
        <v>34.5</v>
      </c>
      <c r="G173" s="2145">
        <v>4.8</v>
      </c>
      <c r="H173" s="2113"/>
      <c r="I173" s="2109"/>
      <c r="J173" s="2114">
        <v>5</v>
      </c>
      <c r="K173" s="2112">
        <v>1</v>
      </c>
      <c r="L173" s="2112"/>
      <c r="M173" s="2109"/>
      <c r="N173" s="2109"/>
      <c r="O173" s="2110"/>
      <c r="P173" s="2120"/>
      <c r="Q173" s="1486"/>
      <c r="R173" s="1097">
        <v>25</v>
      </c>
    </row>
    <row r="174" spans="1:18">
      <c r="A174" s="1097">
        <v>26</v>
      </c>
      <c r="B174" s="977" t="s">
        <v>4768</v>
      </c>
      <c r="C174" s="1034"/>
      <c r="D174" s="2109" t="s">
        <v>4721</v>
      </c>
      <c r="E174" s="2110"/>
      <c r="F174" s="1558">
        <v>34.5</v>
      </c>
      <c r="G174" s="2145">
        <v>4.8</v>
      </c>
      <c r="H174" s="2113"/>
      <c r="I174" s="2109"/>
      <c r="J174" s="2114">
        <v>3</v>
      </c>
      <c r="K174" s="2112">
        <v>1</v>
      </c>
      <c r="L174" s="2112"/>
      <c r="M174" s="2109"/>
      <c r="N174" s="2109"/>
      <c r="O174" s="2110"/>
      <c r="P174" s="2120"/>
      <c r="Q174" s="1486"/>
      <c r="R174" s="1097">
        <v>26</v>
      </c>
    </row>
    <row r="175" spans="1:18">
      <c r="A175" s="1097">
        <v>27</v>
      </c>
      <c r="B175" s="977" t="s">
        <v>4769</v>
      </c>
      <c r="C175" s="1034"/>
      <c r="D175" s="2109" t="s">
        <v>4721</v>
      </c>
      <c r="E175" s="2110"/>
      <c r="F175" s="1558">
        <v>115</v>
      </c>
      <c r="G175" s="2145">
        <v>13.8</v>
      </c>
      <c r="H175" s="2113"/>
      <c r="I175" s="2109"/>
      <c r="J175" s="2114">
        <v>15</v>
      </c>
      <c r="K175" s="2112">
        <v>1</v>
      </c>
      <c r="L175" s="2112"/>
      <c r="M175" s="2109"/>
      <c r="N175" s="2109"/>
      <c r="O175" s="2110"/>
      <c r="P175" s="2120"/>
      <c r="Q175" s="1486"/>
      <c r="R175" s="1097">
        <v>27</v>
      </c>
    </row>
    <row r="176" spans="1:18">
      <c r="A176" s="1097">
        <v>28</v>
      </c>
      <c r="B176" s="977" t="s">
        <v>4770</v>
      </c>
      <c r="C176" s="1034"/>
      <c r="D176" s="2109" t="s">
        <v>4721</v>
      </c>
      <c r="E176" s="2110"/>
      <c r="F176" s="1558">
        <v>34.5</v>
      </c>
      <c r="G176" s="2145">
        <v>4.8</v>
      </c>
      <c r="H176" s="2113"/>
      <c r="I176" s="2109"/>
      <c r="J176" s="2114">
        <v>1</v>
      </c>
      <c r="K176" s="2112">
        <v>1</v>
      </c>
      <c r="L176" s="2112"/>
      <c r="M176" s="2109"/>
      <c r="N176" s="2109"/>
      <c r="O176" s="2110"/>
      <c r="P176" s="2120"/>
      <c r="Q176" s="1486"/>
      <c r="R176" s="1097">
        <v>28</v>
      </c>
    </row>
    <row r="177" spans="1:18">
      <c r="A177" s="1097">
        <v>29</v>
      </c>
      <c r="B177" s="977" t="s">
        <v>4770</v>
      </c>
      <c r="C177" s="1034"/>
      <c r="D177" s="2109" t="s">
        <v>4721</v>
      </c>
      <c r="E177" s="2110"/>
      <c r="F177" s="1558">
        <v>34.5</v>
      </c>
      <c r="G177" s="2145">
        <v>4.8</v>
      </c>
      <c r="H177" s="2113"/>
      <c r="I177" s="2109"/>
      <c r="J177" s="2114">
        <v>1</v>
      </c>
      <c r="K177" s="2112">
        <v>1</v>
      </c>
      <c r="L177" s="2112"/>
      <c r="M177" s="2109"/>
      <c r="N177" s="2109"/>
      <c r="O177" s="2110"/>
      <c r="P177" s="2120"/>
      <c r="Q177" s="1486"/>
      <c r="R177" s="1097">
        <v>29</v>
      </c>
    </row>
    <row r="178" spans="1:18">
      <c r="A178" s="1097">
        <v>30</v>
      </c>
      <c r="B178" s="977" t="s">
        <v>4770</v>
      </c>
      <c r="C178" s="1034"/>
      <c r="D178" s="2109" t="s">
        <v>4721</v>
      </c>
      <c r="E178" s="2110"/>
      <c r="F178" s="1558">
        <v>34.5</v>
      </c>
      <c r="G178" s="2145">
        <v>4.8</v>
      </c>
      <c r="H178" s="2113"/>
      <c r="I178" s="2109"/>
      <c r="J178" s="2114">
        <v>1</v>
      </c>
      <c r="K178" s="2112">
        <v>1</v>
      </c>
      <c r="L178" s="2112"/>
      <c r="M178" s="2109"/>
      <c r="N178" s="2109"/>
      <c r="O178" s="2110"/>
      <c r="P178" s="2120"/>
      <c r="Q178" s="1486"/>
      <c r="R178" s="1097">
        <v>30</v>
      </c>
    </row>
    <row r="179" spans="1:18">
      <c r="A179" s="1097">
        <v>31</v>
      </c>
      <c r="B179" s="977" t="s">
        <v>4773</v>
      </c>
      <c r="C179" s="1034"/>
      <c r="D179" s="2109" t="s">
        <v>4721</v>
      </c>
      <c r="E179" s="2140"/>
      <c r="F179" s="1559">
        <v>115</v>
      </c>
      <c r="G179" s="2144">
        <v>13.8</v>
      </c>
      <c r="H179" s="2113"/>
      <c r="I179" s="2109"/>
      <c r="J179" s="2114">
        <v>25</v>
      </c>
      <c r="K179" s="2112">
        <v>1</v>
      </c>
      <c r="L179" s="2112"/>
      <c r="M179" s="2109"/>
      <c r="N179" s="2109"/>
      <c r="O179" s="2110"/>
      <c r="P179" s="2120"/>
      <c r="Q179" s="1486"/>
      <c r="R179" s="1097">
        <v>31</v>
      </c>
    </row>
    <row r="180" spans="1:18">
      <c r="A180" s="1097">
        <v>32</v>
      </c>
      <c r="B180" s="977" t="s">
        <v>4774</v>
      </c>
      <c r="C180" s="1034"/>
      <c r="D180" s="2109" t="s">
        <v>4721</v>
      </c>
      <c r="E180" s="2136"/>
      <c r="F180" s="1559">
        <v>115</v>
      </c>
      <c r="G180" s="2144">
        <v>13.8</v>
      </c>
      <c r="H180" s="2113"/>
      <c r="I180" s="2109"/>
      <c r="J180" s="2114">
        <v>15</v>
      </c>
      <c r="K180" s="2112">
        <v>1</v>
      </c>
      <c r="L180" s="2112"/>
      <c r="M180" s="2109"/>
      <c r="N180" s="2109"/>
      <c r="O180" s="2110"/>
      <c r="P180" s="2120"/>
      <c r="Q180" s="1486"/>
      <c r="R180" s="1097">
        <v>32</v>
      </c>
    </row>
    <row r="181" spans="1:18">
      <c r="A181" s="1097">
        <v>33</v>
      </c>
      <c r="B181" s="977" t="s">
        <v>4775</v>
      </c>
      <c r="C181" s="1034"/>
      <c r="D181" s="2109" t="s">
        <v>4721</v>
      </c>
      <c r="E181" s="2136"/>
      <c r="F181" s="1559">
        <v>34.5</v>
      </c>
      <c r="G181" s="2144">
        <v>4.8</v>
      </c>
      <c r="H181" s="2113"/>
      <c r="I181" s="2109"/>
      <c r="J181" s="2114">
        <v>3</v>
      </c>
      <c r="K181" s="2112">
        <v>1</v>
      </c>
      <c r="L181" s="2112"/>
      <c r="M181" s="2109"/>
      <c r="N181" s="2109"/>
      <c r="O181" s="2110"/>
      <c r="P181" s="2120"/>
      <c r="Q181" s="1486"/>
      <c r="R181" s="1097">
        <v>33</v>
      </c>
    </row>
    <row r="182" spans="1:18">
      <c r="A182" s="1097">
        <v>34</v>
      </c>
      <c r="B182" s="977" t="s">
        <v>4776</v>
      </c>
      <c r="C182" s="1034"/>
      <c r="D182" s="2109" t="s">
        <v>4721</v>
      </c>
      <c r="E182" s="2136"/>
      <c r="F182" s="1559">
        <v>115</v>
      </c>
      <c r="G182" s="2144">
        <v>13.8</v>
      </c>
      <c r="H182" s="2113"/>
      <c r="I182" s="2109"/>
      <c r="J182" s="2114">
        <v>13</v>
      </c>
      <c r="K182" s="2112">
        <v>1</v>
      </c>
      <c r="L182" s="2112"/>
      <c r="M182" s="2109"/>
      <c r="N182" s="2109"/>
      <c r="O182" s="2110"/>
      <c r="P182" s="2120"/>
      <c r="Q182" s="1486"/>
      <c r="R182" s="1097">
        <v>34</v>
      </c>
    </row>
    <row r="183" spans="1:18">
      <c r="A183" s="1097">
        <v>35</v>
      </c>
      <c r="B183" s="977" t="s">
        <v>4777</v>
      </c>
      <c r="C183" s="1034"/>
      <c r="D183" s="2109" t="s">
        <v>4721</v>
      </c>
      <c r="E183" s="2136"/>
      <c r="F183" s="1559">
        <v>23</v>
      </c>
      <c r="G183" s="2144">
        <v>2.4</v>
      </c>
      <c r="H183" s="2113"/>
      <c r="I183" s="2109"/>
      <c r="J183" s="2114"/>
      <c r="K183" s="2112">
        <v>1</v>
      </c>
      <c r="L183" s="2112"/>
      <c r="M183" s="2109"/>
      <c r="N183" s="2109"/>
      <c r="O183" s="2110"/>
      <c r="P183" s="2120"/>
      <c r="Q183" s="1486"/>
      <c r="R183" s="1097">
        <v>35</v>
      </c>
    </row>
    <row r="184" spans="1:18">
      <c r="A184" s="1097">
        <v>36</v>
      </c>
      <c r="B184" s="977" t="s">
        <v>4778</v>
      </c>
      <c r="C184" s="1034"/>
      <c r="D184" s="2109" t="s">
        <v>4720</v>
      </c>
      <c r="E184" s="2110"/>
      <c r="F184" s="1558">
        <v>34.5</v>
      </c>
      <c r="G184" s="2145">
        <v>13.8</v>
      </c>
      <c r="H184" s="2113"/>
      <c r="I184" s="2109"/>
      <c r="J184" s="2114">
        <v>4</v>
      </c>
      <c r="K184" s="2112">
        <v>1</v>
      </c>
      <c r="L184" s="2112"/>
      <c r="M184" s="2109"/>
      <c r="N184" s="2109"/>
      <c r="O184" s="2110"/>
      <c r="P184" s="2120"/>
      <c r="Q184" s="1486"/>
      <c r="R184" s="1097">
        <v>36</v>
      </c>
    </row>
    <row r="185" spans="1:18">
      <c r="A185" s="1097">
        <v>37</v>
      </c>
      <c r="B185" s="977" t="s">
        <v>4779</v>
      </c>
      <c r="C185" s="1034"/>
      <c r="D185" s="2109" t="s">
        <v>4721</v>
      </c>
      <c r="E185" s="2110"/>
      <c r="F185" s="1558">
        <v>34.5</v>
      </c>
      <c r="G185" s="2145">
        <v>4.8</v>
      </c>
      <c r="H185" s="2113"/>
      <c r="I185" s="2109"/>
      <c r="J185" s="2114">
        <v>9</v>
      </c>
      <c r="K185" s="2112">
        <v>1</v>
      </c>
      <c r="L185" s="2112"/>
      <c r="M185" s="2109"/>
      <c r="N185" s="2109"/>
      <c r="O185" s="2110"/>
      <c r="P185" s="2120"/>
      <c r="Q185" s="1486"/>
      <c r="R185" s="1097">
        <v>37</v>
      </c>
    </row>
    <row r="186" spans="1:18">
      <c r="A186" s="1097">
        <v>38</v>
      </c>
      <c r="B186" s="977" t="s">
        <v>4780</v>
      </c>
      <c r="C186" s="1034"/>
      <c r="D186" s="2109" t="s">
        <v>4721</v>
      </c>
      <c r="E186" s="2110"/>
      <c r="F186" s="1558">
        <v>34.5</v>
      </c>
      <c r="G186" s="2145">
        <v>13.8</v>
      </c>
      <c r="H186" s="2113"/>
      <c r="I186" s="2109"/>
      <c r="J186" s="2114">
        <v>7</v>
      </c>
      <c r="K186" s="2112">
        <v>1</v>
      </c>
      <c r="L186" s="2112"/>
      <c r="M186" s="2109"/>
      <c r="N186" s="2109"/>
      <c r="O186" s="2110"/>
      <c r="P186" s="2120"/>
      <c r="Q186" s="1486"/>
      <c r="R186" s="1097">
        <v>38</v>
      </c>
    </row>
    <row r="187" spans="1:18">
      <c r="A187" s="1097">
        <v>39</v>
      </c>
      <c r="B187" s="977" t="s">
        <v>4781</v>
      </c>
      <c r="C187" s="1034"/>
      <c r="D187" s="2109" t="s">
        <v>4721</v>
      </c>
      <c r="E187" s="2110"/>
      <c r="F187" s="1558">
        <v>34.4</v>
      </c>
      <c r="G187" s="2145">
        <v>4.8</v>
      </c>
      <c r="H187" s="2113"/>
      <c r="I187" s="2109"/>
      <c r="J187" s="2114">
        <v>4</v>
      </c>
      <c r="K187" s="2112">
        <v>1</v>
      </c>
      <c r="L187" s="2112"/>
      <c r="M187" s="2109"/>
      <c r="N187" s="2109"/>
      <c r="O187" s="2110"/>
      <c r="P187" s="2120"/>
      <c r="Q187" s="1486"/>
      <c r="R187" s="1097">
        <v>39</v>
      </c>
    </row>
    <row r="188" spans="1:18">
      <c r="A188" s="1097">
        <v>40</v>
      </c>
      <c r="B188" s="977" t="s">
        <v>4782</v>
      </c>
      <c r="C188" s="1034"/>
      <c r="D188" s="2109" t="s">
        <v>4721</v>
      </c>
      <c r="E188" s="2110"/>
      <c r="F188" s="1558">
        <v>34.5</v>
      </c>
      <c r="G188" s="2145">
        <v>4.16</v>
      </c>
      <c r="H188" s="2113"/>
      <c r="I188" s="2109"/>
      <c r="J188" s="2114">
        <v>3</v>
      </c>
      <c r="K188" s="2112">
        <v>1</v>
      </c>
      <c r="L188" s="2112"/>
      <c r="M188" s="2109"/>
      <c r="N188" s="2109"/>
      <c r="O188" s="2110"/>
      <c r="P188" s="2120"/>
      <c r="Q188" s="1486"/>
      <c r="R188" s="1097">
        <v>40</v>
      </c>
    </row>
    <row r="189" spans="1:18">
      <c r="A189" s="1097">
        <v>41</v>
      </c>
      <c r="B189" s="977"/>
      <c r="C189" s="1034"/>
      <c r="D189" s="2109"/>
      <c r="E189" s="2140"/>
      <c r="F189" s="1559"/>
      <c r="G189" s="2144"/>
      <c r="H189" s="2113"/>
      <c r="I189" s="2109"/>
      <c r="J189" s="2113"/>
      <c r="K189" s="2112"/>
      <c r="L189" s="2112"/>
      <c r="M189" s="2109"/>
      <c r="N189" s="2109"/>
      <c r="O189" s="2110"/>
      <c r="P189" s="2120"/>
      <c r="Q189" s="1486"/>
      <c r="R189" s="1097">
        <v>41</v>
      </c>
    </row>
    <row r="190" spans="1:18">
      <c r="A190" s="1097">
        <v>42</v>
      </c>
      <c r="B190" s="977"/>
      <c r="C190" s="1034"/>
      <c r="D190" s="2109"/>
      <c r="E190" s="2136"/>
      <c r="F190" s="1559"/>
      <c r="G190" s="2144"/>
      <c r="H190" s="2113"/>
      <c r="I190" s="2109"/>
      <c r="J190" s="2113"/>
      <c r="K190" s="2112"/>
      <c r="L190" s="2112"/>
      <c r="M190" s="2109"/>
      <c r="N190" s="2109"/>
      <c r="O190" s="2110"/>
      <c r="P190" s="2120"/>
      <c r="Q190" s="1486"/>
      <c r="R190" s="1097">
        <v>42</v>
      </c>
    </row>
    <row r="191" spans="1:18">
      <c r="A191" s="1097">
        <v>43</v>
      </c>
      <c r="B191" s="977"/>
      <c r="C191" s="1034"/>
      <c r="D191" s="2109"/>
      <c r="E191" s="2136"/>
      <c r="F191" s="1559"/>
      <c r="G191" s="2144"/>
      <c r="H191" s="2113"/>
      <c r="I191" s="2109"/>
      <c r="J191" s="2113"/>
      <c r="K191" s="2112"/>
      <c r="L191" s="2112"/>
      <c r="M191" s="2109"/>
      <c r="N191" s="2109"/>
      <c r="O191" s="2110"/>
      <c r="P191" s="2120"/>
      <c r="Q191" s="1486"/>
      <c r="R191" s="1097">
        <v>43</v>
      </c>
    </row>
    <row r="192" spans="1:18">
      <c r="A192" s="1097">
        <v>44</v>
      </c>
      <c r="B192" s="977"/>
      <c r="C192" s="1034"/>
      <c r="D192" s="2109"/>
      <c r="E192" s="2136"/>
      <c r="F192" s="1559"/>
      <c r="G192" s="2144"/>
      <c r="H192" s="2113"/>
      <c r="I192" s="2109"/>
      <c r="J192" s="2113"/>
      <c r="K192" s="2112"/>
      <c r="L192" s="2112"/>
      <c r="M192" s="2109"/>
      <c r="N192" s="2109"/>
      <c r="O192" s="2110"/>
      <c r="P192" s="2120"/>
      <c r="Q192" s="1486"/>
      <c r="R192" s="1097">
        <v>44</v>
      </c>
    </row>
    <row r="193" spans="1:18">
      <c r="A193" s="1097">
        <v>45</v>
      </c>
      <c r="B193" s="977"/>
      <c r="C193" s="1034"/>
      <c r="D193" s="2109"/>
      <c r="E193" s="2136"/>
      <c r="F193" s="1559"/>
      <c r="G193" s="2144"/>
      <c r="H193" s="2113"/>
      <c r="I193" s="2109"/>
      <c r="J193" s="2113"/>
      <c r="K193" s="2112"/>
      <c r="L193" s="2112"/>
      <c r="M193" s="2109"/>
      <c r="N193" s="2109"/>
      <c r="O193" s="2110"/>
      <c r="P193" s="2120"/>
      <c r="Q193" s="1486"/>
      <c r="R193" s="1097">
        <v>45</v>
      </c>
    </row>
    <row r="194" spans="1:18">
      <c r="A194" s="1097">
        <v>46</v>
      </c>
      <c r="B194" s="977"/>
      <c r="C194" s="1034"/>
      <c r="D194" s="2109"/>
      <c r="E194" s="2110"/>
      <c r="F194" s="1558"/>
      <c r="G194" s="2145"/>
      <c r="H194" s="2113"/>
      <c r="I194" s="2109"/>
      <c r="J194" s="2113"/>
      <c r="K194" s="2112"/>
      <c r="L194" s="2112"/>
      <c r="M194" s="2109"/>
      <c r="N194" s="2109"/>
      <c r="O194" s="2110"/>
      <c r="P194" s="2120"/>
      <c r="Q194" s="1486"/>
      <c r="R194" s="1097">
        <v>46</v>
      </c>
    </row>
    <row r="195" spans="1:18">
      <c r="A195" s="1097">
        <v>47</v>
      </c>
      <c r="B195" s="977"/>
      <c r="C195" s="1034"/>
      <c r="D195" s="2109"/>
      <c r="E195" s="2110"/>
      <c r="F195" s="1558"/>
      <c r="G195" s="2145"/>
      <c r="H195" s="2113"/>
      <c r="I195" s="2109"/>
      <c r="J195" s="2113"/>
      <c r="K195" s="2112"/>
      <c r="L195" s="2112"/>
      <c r="M195" s="2109"/>
      <c r="N195" s="2109"/>
      <c r="O195" s="2110"/>
      <c r="P195" s="2120"/>
      <c r="Q195" s="1486"/>
      <c r="R195" s="1097">
        <v>47</v>
      </c>
    </row>
    <row r="196" spans="1:18">
      <c r="A196" s="1097">
        <v>48</v>
      </c>
      <c r="B196" s="977"/>
      <c r="C196" s="1034"/>
      <c r="D196" s="2109"/>
      <c r="E196" s="2110"/>
      <c r="F196" s="1558"/>
      <c r="G196" s="2145"/>
      <c r="H196" s="2113"/>
      <c r="I196" s="2109"/>
      <c r="J196" s="2113"/>
      <c r="K196" s="2112"/>
      <c r="L196" s="2112"/>
      <c r="M196" s="2109"/>
      <c r="N196" s="2109"/>
      <c r="O196" s="2110"/>
      <c r="P196" s="2120"/>
      <c r="Q196" s="1486"/>
      <c r="R196" s="1097">
        <v>48</v>
      </c>
    </row>
    <row r="197" spans="1:18">
      <c r="A197" s="1097">
        <v>49</v>
      </c>
      <c r="B197" s="977"/>
      <c r="C197" s="1034"/>
      <c r="D197" s="2109"/>
      <c r="E197" s="2110"/>
      <c r="F197" s="1558"/>
      <c r="G197" s="2145"/>
      <c r="H197" s="2113"/>
      <c r="I197" s="2109"/>
      <c r="J197" s="2113"/>
      <c r="K197" s="2112"/>
      <c r="L197" s="2112"/>
      <c r="M197" s="2109"/>
      <c r="N197" s="2109"/>
      <c r="O197" s="2110"/>
      <c r="P197" s="2120"/>
      <c r="Q197" s="1486"/>
      <c r="R197" s="1097">
        <v>49</v>
      </c>
    </row>
    <row r="198" spans="1:18">
      <c r="A198" s="1097">
        <v>50</v>
      </c>
      <c r="B198" s="977"/>
      <c r="C198" s="1034"/>
      <c r="D198" s="2109"/>
      <c r="E198" s="2110"/>
      <c r="F198" s="1558"/>
      <c r="G198" s="2145"/>
      <c r="H198" s="2113"/>
      <c r="I198" s="2109"/>
      <c r="J198" s="2113"/>
      <c r="K198" s="2112"/>
      <c r="L198" s="2112"/>
      <c r="M198" s="2109"/>
      <c r="N198" s="2109"/>
      <c r="O198" s="2110"/>
      <c r="P198" s="2120"/>
      <c r="Q198" s="1486"/>
      <c r="R198" s="1097">
        <v>50</v>
      </c>
    </row>
    <row r="199" spans="1:18">
      <c r="A199" s="1097">
        <v>51</v>
      </c>
      <c r="B199" s="977"/>
      <c r="C199" s="1034"/>
      <c r="D199" s="2109"/>
      <c r="E199" s="2110"/>
      <c r="F199" s="1558"/>
      <c r="G199" s="2145"/>
      <c r="H199" s="2113"/>
      <c r="I199" s="2109"/>
      <c r="J199" s="2113"/>
      <c r="K199" s="2112"/>
      <c r="L199" s="2112"/>
      <c r="M199" s="2109"/>
      <c r="N199" s="2109"/>
      <c r="O199" s="2110"/>
      <c r="P199" s="2120"/>
      <c r="Q199" s="1486"/>
      <c r="R199" s="1097">
        <v>51</v>
      </c>
    </row>
    <row r="200" spans="1:18">
      <c r="A200" s="1097">
        <v>52</v>
      </c>
      <c r="B200" s="977"/>
      <c r="C200" s="1034"/>
      <c r="D200" s="2109"/>
      <c r="E200" s="2110"/>
      <c r="F200" s="1558"/>
      <c r="G200" s="2145"/>
      <c r="H200" s="2113"/>
      <c r="I200" s="2109"/>
      <c r="J200" s="2113"/>
      <c r="K200" s="2112"/>
      <c r="L200" s="2112"/>
      <c r="M200" s="2109"/>
      <c r="N200" s="2109"/>
      <c r="O200" s="2110"/>
      <c r="P200" s="2120"/>
      <c r="Q200" s="1486"/>
      <c r="R200" s="1097">
        <v>52</v>
      </c>
    </row>
    <row r="201" spans="1:18">
      <c r="A201" s="1097">
        <v>53</v>
      </c>
      <c r="B201" s="977"/>
      <c r="C201" s="1034"/>
      <c r="D201" s="2109"/>
      <c r="E201" s="2110"/>
      <c r="F201" s="1558"/>
      <c r="G201" s="2145"/>
      <c r="H201" s="2113"/>
      <c r="I201" s="2109"/>
      <c r="J201" s="2113"/>
      <c r="K201" s="2112"/>
      <c r="L201" s="2112"/>
      <c r="M201" s="2109"/>
      <c r="N201" s="2109"/>
      <c r="O201" s="2110"/>
      <c r="P201" s="2120"/>
      <c r="Q201" s="1486"/>
      <c r="R201" s="1097">
        <v>53</v>
      </c>
    </row>
    <row r="202" spans="1:18">
      <c r="A202" s="1097">
        <v>54</v>
      </c>
      <c r="B202" s="977"/>
      <c r="C202" s="1034"/>
      <c r="D202" s="2109"/>
      <c r="E202" s="2110"/>
      <c r="F202" s="1558"/>
      <c r="G202" s="2145"/>
      <c r="H202" s="2113"/>
      <c r="I202" s="2109"/>
      <c r="J202" s="2113"/>
      <c r="K202" s="2112"/>
      <c r="L202" s="2112"/>
      <c r="M202" s="2109"/>
      <c r="N202" s="2109"/>
      <c r="O202" s="2110"/>
      <c r="P202" s="2120"/>
      <c r="Q202" s="1486"/>
      <c r="R202" s="1097">
        <v>54</v>
      </c>
    </row>
    <row r="203" spans="1:18">
      <c r="A203" s="1097">
        <v>55</v>
      </c>
      <c r="B203" s="977"/>
      <c r="C203" s="1034"/>
      <c r="D203" s="2109"/>
      <c r="E203" s="2110"/>
      <c r="F203" s="1558"/>
      <c r="G203" s="2145"/>
      <c r="H203" s="2113"/>
      <c r="I203" s="2109"/>
      <c r="J203" s="2113"/>
      <c r="K203" s="2112"/>
      <c r="L203" s="2112"/>
      <c r="M203" s="2109"/>
      <c r="N203" s="2109"/>
      <c r="O203" s="2110"/>
      <c r="P203" s="2120"/>
      <c r="Q203" s="1486"/>
      <c r="R203" s="1097">
        <v>55</v>
      </c>
    </row>
    <row r="204" spans="1:18">
      <c r="A204" s="1097">
        <v>56</v>
      </c>
      <c r="B204" s="977"/>
      <c r="C204" s="1034"/>
      <c r="D204" s="2109"/>
      <c r="E204" s="2110"/>
      <c r="F204" s="1558"/>
      <c r="G204" s="2145"/>
      <c r="H204" s="2113"/>
      <c r="I204" s="2109"/>
      <c r="J204" s="2113"/>
      <c r="K204" s="2112"/>
      <c r="L204" s="2112"/>
      <c r="M204" s="2109"/>
      <c r="N204" s="2109"/>
      <c r="O204" s="2110"/>
      <c r="P204" s="2120"/>
      <c r="Q204" s="1486"/>
      <c r="R204" s="1097">
        <v>56</v>
      </c>
    </row>
    <row r="205" spans="1:18">
      <c r="A205" s="1097">
        <v>57</v>
      </c>
      <c r="B205" s="977"/>
      <c r="C205" s="1034"/>
      <c r="D205" s="2109"/>
      <c r="E205" s="2110"/>
      <c r="F205" s="1558"/>
      <c r="G205" s="2145"/>
      <c r="H205" s="2113"/>
      <c r="I205" s="2109"/>
      <c r="J205" s="2113"/>
      <c r="K205" s="2112"/>
      <c r="L205" s="2112"/>
      <c r="M205" s="2109"/>
      <c r="N205" s="2109"/>
      <c r="O205" s="2110"/>
      <c r="P205" s="2120"/>
      <c r="Q205" s="1486"/>
      <c r="R205" s="1097">
        <v>57</v>
      </c>
    </row>
    <row r="206" spans="1:18" ht="15.75" thickBot="1">
      <c r="A206" s="1099">
        <v>58</v>
      </c>
      <c r="B206" s="1023"/>
      <c r="C206" s="1058"/>
      <c r="D206" s="2111"/>
      <c r="E206" s="2121"/>
      <c r="F206" s="2146"/>
      <c r="G206" s="2147"/>
      <c r="H206" s="2123"/>
      <c r="I206" s="2109"/>
      <c r="J206" s="2123"/>
      <c r="K206" s="2148"/>
      <c r="L206" s="2148"/>
      <c r="M206" s="2111"/>
      <c r="N206" s="2111"/>
      <c r="O206" s="2121"/>
      <c r="P206" s="2126"/>
      <c r="Q206" s="1487"/>
      <c r="R206" s="1099">
        <v>58</v>
      </c>
    </row>
    <row r="207" spans="1:18">
      <c r="D207" s="2116"/>
      <c r="E207" s="2116"/>
      <c r="F207" s="2116"/>
      <c r="G207" s="2116"/>
      <c r="H207" s="2116"/>
      <c r="I207" s="2116"/>
      <c r="J207" s="2116"/>
      <c r="K207" s="2116"/>
      <c r="L207" s="2116"/>
      <c r="M207" s="2116"/>
      <c r="N207" s="2116"/>
      <c r="O207" s="2116"/>
      <c r="P207" s="2116"/>
    </row>
    <row r="208" spans="1:18">
      <c r="A208" s="978" t="s">
        <v>4771</v>
      </c>
      <c r="B208" s="978"/>
      <c r="C208" s="978"/>
      <c r="D208" s="2115"/>
      <c r="E208" s="2115"/>
      <c r="F208" s="2115"/>
      <c r="G208" s="2115"/>
      <c r="H208" s="2115"/>
      <c r="I208" s="2109"/>
      <c r="J208" s="2115" t="s">
        <v>4772</v>
      </c>
      <c r="K208" s="2115"/>
      <c r="L208" s="2115"/>
      <c r="M208" s="2115"/>
      <c r="N208" s="2115"/>
      <c r="O208" s="2115"/>
      <c r="P208" s="2115"/>
      <c r="Q208" s="978"/>
      <c r="R208" s="1018"/>
    </row>
    <row r="209" spans="1:18">
      <c r="D209" s="2116"/>
      <c r="E209" s="2116"/>
      <c r="F209" s="2116"/>
      <c r="G209" s="2116"/>
      <c r="H209" s="2116"/>
      <c r="I209" s="2116"/>
      <c r="J209" s="2116"/>
      <c r="K209" s="2116"/>
      <c r="L209" s="2116"/>
      <c r="M209" s="2116"/>
      <c r="N209" s="2116"/>
      <c r="O209" s="2116"/>
      <c r="P209" s="2116"/>
    </row>
    <row r="210" spans="1:18" ht="15.75">
      <c r="A210" s="70" t="s">
        <v>1258</v>
      </c>
      <c r="B210" s="978"/>
      <c r="C210" s="978"/>
      <c r="D210" s="2115"/>
      <c r="E210" s="2115"/>
      <c r="F210" s="2115"/>
      <c r="G210" s="2115"/>
      <c r="H210" s="2115"/>
      <c r="I210" s="2116"/>
      <c r="J210" s="2116"/>
      <c r="K210" s="2116"/>
      <c r="L210" s="2116"/>
      <c r="M210" s="2116"/>
      <c r="N210" s="2116"/>
      <c r="O210" s="2116"/>
      <c r="P210" s="2116"/>
    </row>
    <row r="211" spans="1:18">
      <c r="D211" s="2116"/>
      <c r="E211" s="2116"/>
      <c r="F211" s="2116"/>
      <c r="G211" s="2116"/>
      <c r="H211" s="2116"/>
      <c r="I211" s="2116"/>
      <c r="J211" s="2116"/>
      <c r="K211" s="2116"/>
      <c r="L211" s="2116"/>
      <c r="M211" s="2116"/>
      <c r="N211" s="2116"/>
      <c r="O211" s="2116"/>
      <c r="P211" s="2116"/>
    </row>
    <row r="212" spans="1:18" ht="16.5" thickBot="1">
      <c r="A212" s="1040" t="str">
        <f>'[5]Data Sheet'!$C$25</f>
        <v xml:space="preserve"> Niagara Mohawk Power Corporation </v>
      </c>
      <c r="B212" s="1023"/>
      <c r="C212" s="1023"/>
      <c r="D212" s="2111"/>
      <c r="E212" s="2111"/>
      <c r="F212" s="2128" t="str">
        <f>+'424425'!P3</f>
        <v>June 1, 2015</v>
      </c>
      <c r="G212" s="2111" t="str">
        <f>+'424425'!H3</f>
        <v>December 31, 2014</v>
      </c>
      <c r="H212" s="2129"/>
      <c r="I212" s="2109"/>
      <c r="J212" s="2130" t="str">
        <f>'[5]Data Sheet'!$C$25</f>
        <v xml:space="preserve"> Niagara Mohawk Power Corporation </v>
      </c>
      <c r="K212" s="2111"/>
      <c r="L212" s="2111"/>
      <c r="M212" s="2111"/>
      <c r="N212" s="2111"/>
      <c r="O212" s="2111"/>
      <c r="P212" s="2128" t="str">
        <f>+'424425'!P3</f>
        <v>June 1, 2015</v>
      </c>
      <c r="Q212" s="1023" t="str">
        <f>+'424425'!H3</f>
        <v>December 31, 2014</v>
      </c>
      <c r="R212" s="2075"/>
    </row>
    <row r="213" spans="1:18" ht="16.5" thickBot="1">
      <c r="A213" s="687" t="s">
        <v>3644</v>
      </c>
      <c r="B213" s="669"/>
      <c r="C213" s="669"/>
      <c r="D213" s="2129"/>
      <c r="E213" s="2129"/>
      <c r="F213" s="2131"/>
      <c r="G213" s="2131"/>
      <c r="H213" s="2132"/>
      <c r="I213" s="2109"/>
      <c r="J213" s="2133" t="s">
        <v>3644</v>
      </c>
      <c r="K213" s="2134"/>
      <c r="L213" s="2134"/>
      <c r="M213" s="2129"/>
      <c r="N213" s="2129"/>
      <c r="O213" s="2129"/>
      <c r="P213" s="2131"/>
      <c r="Q213" s="1092"/>
      <c r="R213" s="2082"/>
    </row>
    <row r="214" spans="1:18">
      <c r="A214" s="1085"/>
      <c r="B214" s="977"/>
      <c r="C214" s="1034"/>
      <c r="D214" s="2135"/>
      <c r="E214" s="2136"/>
      <c r="F214" s="2115"/>
      <c r="G214" s="2115"/>
      <c r="H214" s="2137"/>
      <c r="I214" s="2109"/>
      <c r="J214" s="2138"/>
      <c r="K214" s="2110"/>
      <c r="L214" s="2110"/>
      <c r="M214" s="2115" t="s">
        <v>3418</v>
      </c>
      <c r="N214" s="2115"/>
      <c r="O214" s="2115"/>
      <c r="P214" s="2115"/>
      <c r="Q214" s="1032"/>
      <c r="R214" s="2081"/>
    </row>
    <row r="215" spans="1:18" ht="15.75" thickBot="1">
      <c r="A215" s="1097"/>
      <c r="B215" s="1018"/>
      <c r="C215" s="2080"/>
      <c r="D215" s="2135"/>
      <c r="E215" s="2136"/>
      <c r="F215" s="2129" t="s">
        <v>3419</v>
      </c>
      <c r="G215" s="2129"/>
      <c r="H215" s="2132"/>
      <c r="I215" s="2109"/>
      <c r="J215" s="2139" t="s">
        <v>3420</v>
      </c>
      <c r="K215" s="2136" t="s">
        <v>3421</v>
      </c>
      <c r="L215" s="2136" t="s">
        <v>3421</v>
      </c>
      <c r="M215" s="2129" t="s">
        <v>3422</v>
      </c>
      <c r="N215" s="2129"/>
      <c r="O215" s="2129"/>
      <c r="P215" s="2129"/>
      <c r="Q215" s="1101"/>
      <c r="R215" s="2080"/>
    </row>
    <row r="216" spans="1:18">
      <c r="A216" s="1097"/>
      <c r="B216" s="1018"/>
      <c r="C216" s="2080"/>
      <c r="D216" s="2135"/>
      <c r="E216" s="2136"/>
      <c r="F216" s="2136"/>
      <c r="G216" s="2140"/>
      <c r="H216" s="2136"/>
      <c r="I216" s="2109"/>
      <c r="J216" s="2139" t="s">
        <v>3423</v>
      </c>
      <c r="K216" s="2136" t="s">
        <v>3424</v>
      </c>
      <c r="L216" s="2136" t="s">
        <v>3425</v>
      </c>
      <c r="M216" s="2135"/>
      <c r="N216" s="2135"/>
      <c r="O216" s="2136"/>
      <c r="P216" s="2136"/>
      <c r="Q216" s="1032"/>
      <c r="R216" s="2080"/>
    </row>
    <row r="217" spans="1:18">
      <c r="A217" s="1097" t="s">
        <v>1843</v>
      </c>
      <c r="B217" s="978" t="s">
        <v>3426</v>
      </c>
      <c r="C217" s="1032"/>
      <c r="D217" s="2115" t="s">
        <v>3427</v>
      </c>
      <c r="E217" s="2140"/>
      <c r="F217" s="2136"/>
      <c r="G217" s="2140"/>
      <c r="H217" s="2136"/>
      <c r="I217" s="2109"/>
      <c r="J217" s="2139" t="s">
        <v>3428</v>
      </c>
      <c r="K217" s="2136" t="s">
        <v>3429</v>
      </c>
      <c r="L217" s="2136" t="s">
        <v>3424</v>
      </c>
      <c r="M217" s="2115"/>
      <c r="N217" s="2115"/>
      <c r="O217" s="2140"/>
      <c r="P217" s="2136" t="s">
        <v>1902</v>
      </c>
      <c r="Q217" s="1032" t="s">
        <v>3430</v>
      </c>
      <c r="R217" s="2080" t="s">
        <v>1843</v>
      </c>
    </row>
    <row r="218" spans="1:18">
      <c r="A218" s="1097" t="s">
        <v>1846</v>
      </c>
      <c r="B218" s="977"/>
      <c r="C218" s="1034"/>
      <c r="D218" s="2135"/>
      <c r="E218" s="2136"/>
      <c r="F218" s="2136" t="s">
        <v>1952</v>
      </c>
      <c r="G218" s="2140" t="s">
        <v>3431</v>
      </c>
      <c r="H218" s="2136" t="s">
        <v>3432</v>
      </c>
      <c r="I218" s="2109"/>
      <c r="J218" s="2139" t="s">
        <v>3433</v>
      </c>
      <c r="K218" s="2136" t="s">
        <v>4</v>
      </c>
      <c r="L218" s="2136" t="s">
        <v>3429</v>
      </c>
      <c r="M218" s="2115" t="s">
        <v>3434</v>
      </c>
      <c r="N218" s="2115"/>
      <c r="O218" s="2140"/>
      <c r="P218" s="2136" t="s">
        <v>3435</v>
      </c>
      <c r="Q218" s="1032" t="s">
        <v>3436</v>
      </c>
      <c r="R218" s="2080" t="s">
        <v>1846</v>
      </c>
    </row>
    <row r="219" spans="1:18">
      <c r="A219" s="1097"/>
      <c r="B219" s="977"/>
      <c r="C219" s="2080"/>
      <c r="D219" s="2109"/>
      <c r="E219" s="2136"/>
      <c r="F219" s="2136"/>
      <c r="G219" s="2140"/>
      <c r="H219" s="2110"/>
      <c r="I219" s="2109"/>
      <c r="J219" s="2141"/>
      <c r="K219" s="2110"/>
      <c r="L219" s="2136"/>
      <c r="M219" s="2109"/>
      <c r="N219" s="2109"/>
      <c r="O219" s="2136"/>
      <c r="P219" s="2136"/>
      <c r="Q219" s="2080"/>
      <c r="R219" s="2080"/>
    </row>
    <row r="220" spans="1:18" ht="15.75" thickBot="1">
      <c r="A220" s="1099"/>
      <c r="B220" s="1090" t="s">
        <v>3230</v>
      </c>
      <c r="C220" s="1101"/>
      <c r="D220" s="2129" t="s">
        <v>3231</v>
      </c>
      <c r="E220" s="2132"/>
      <c r="F220" s="2142" t="s">
        <v>3232</v>
      </c>
      <c r="G220" s="2132" t="s">
        <v>3233</v>
      </c>
      <c r="H220" s="2132" t="s">
        <v>2512</v>
      </c>
      <c r="I220" s="2109"/>
      <c r="J220" s="2143" t="s">
        <v>2513</v>
      </c>
      <c r="K220" s="2143" t="s">
        <v>2514</v>
      </c>
      <c r="L220" s="2143" t="s">
        <v>2515</v>
      </c>
      <c r="M220" s="2129" t="s">
        <v>2516</v>
      </c>
      <c r="N220" s="2129"/>
      <c r="O220" s="2132"/>
      <c r="P220" s="2142" t="s">
        <v>2517</v>
      </c>
      <c r="Q220" s="2082" t="s">
        <v>2518</v>
      </c>
      <c r="R220" s="2082"/>
    </row>
    <row r="221" spans="1:18">
      <c r="A221" s="1097">
        <v>1</v>
      </c>
      <c r="B221" s="977" t="s">
        <v>4782</v>
      </c>
      <c r="C221" s="1034"/>
      <c r="D221" s="2109" t="s">
        <v>4721</v>
      </c>
      <c r="E221" s="2110"/>
      <c r="F221" s="1558">
        <v>34.5</v>
      </c>
      <c r="G221" s="2145">
        <v>4.16</v>
      </c>
      <c r="H221" s="2113"/>
      <c r="I221" s="2109"/>
      <c r="J221" s="2114">
        <v>3</v>
      </c>
      <c r="K221" s="2112">
        <v>1</v>
      </c>
      <c r="L221" s="2112"/>
      <c r="M221" s="2109"/>
      <c r="N221" s="2109"/>
      <c r="O221" s="2140"/>
      <c r="P221" s="2120"/>
      <c r="Q221" s="1486"/>
      <c r="R221" s="1097">
        <v>1</v>
      </c>
    </row>
    <row r="222" spans="1:18">
      <c r="A222" s="1097">
        <v>2</v>
      </c>
      <c r="B222" s="977" t="s">
        <v>4783</v>
      </c>
      <c r="C222" s="1034"/>
      <c r="D222" s="2109" t="s">
        <v>4721</v>
      </c>
      <c r="E222" s="2110"/>
      <c r="F222" s="1558">
        <v>115</v>
      </c>
      <c r="G222" s="2145">
        <v>13.8</v>
      </c>
      <c r="H222" s="2113"/>
      <c r="I222" s="2109"/>
      <c r="J222" s="2114">
        <v>42</v>
      </c>
      <c r="K222" s="2112">
        <v>2</v>
      </c>
      <c r="L222" s="2112"/>
      <c r="M222" s="2109"/>
      <c r="N222" s="2109"/>
      <c r="O222" s="2136"/>
      <c r="P222" s="2120"/>
      <c r="Q222" s="1486"/>
      <c r="R222" s="1097">
        <v>2</v>
      </c>
    </row>
    <row r="223" spans="1:18">
      <c r="A223" s="1097">
        <v>3</v>
      </c>
      <c r="B223" s="977" t="s">
        <v>4784</v>
      </c>
      <c r="C223" s="1034"/>
      <c r="D223" s="2109" t="s">
        <v>4720</v>
      </c>
      <c r="E223" s="2110"/>
      <c r="F223" s="1558">
        <v>345</v>
      </c>
      <c r="G223" s="2145">
        <v>120</v>
      </c>
      <c r="H223" s="2113">
        <v>13.8</v>
      </c>
      <c r="I223" s="2109"/>
      <c r="J223" s="2114">
        <v>813</v>
      </c>
      <c r="K223" s="2112">
        <v>2</v>
      </c>
      <c r="L223" s="2112">
        <v>1</v>
      </c>
      <c r="M223" s="2109"/>
      <c r="N223" s="2109"/>
      <c r="O223" s="2136"/>
      <c r="P223" s="2120"/>
      <c r="Q223" s="1486"/>
      <c r="R223" s="1097">
        <v>3</v>
      </c>
    </row>
    <row r="224" spans="1:18">
      <c r="A224" s="1097">
        <v>4</v>
      </c>
      <c r="B224" s="977" t="s">
        <v>4785</v>
      </c>
      <c r="C224" s="1034"/>
      <c r="D224" s="2109" t="s">
        <v>4721</v>
      </c>
      <c r="E224" s="2110"/>
      <c r="F224" s="1558">
        <v>34.5</v>
      </c>
      <c r="G224" s="2145">
        <v>4.8</v>
      </c>
      <c r="H224" s="2113"/>
      <c r="I224" s="2109"/>
      <c r="J224" s="2114">
        <v>1</v>
      </c>
      <c r="K224" s="2112">
        <v>1</v>
      </c>
      <c r="L224" s="2112"/>
      <c r="M224" s="2109"/>
      <c r="N224" s="2109"/>
      <c r="O224" s="2136"/>
      <c r="P224" s="2120"/>
      <c r="Q224" s="1486"/>
      <c r="R224" s="1097">
        <v>4</v>
      </c>
    </row>
    <row r="225" spans="1:18">
      <c r="A225" s="1097">
        <v>5</v>
      </c>
      <c r="B225" s="977" t="s">
        <v>4785</v>
      </c>
      <c r="C225" s="1034"/>
      <c r="D225" s="2109" t="s">
        <v>4721</v>
      </c>
      <c r="E225" s="2110"/>
      <c r="F225" s="1558">
        <v>34.5</v>
      </c>
      <c r="G225" s="2145">
        <v>4.8</v>
      </c>
      <c r="H225" s="2113"/>
      <c r="I225" s="2109"/>
      <c r="J225" s="2114">
        <v>1</v>
      </c>
      <c r="K225" s="2112">
        <v>1</v>
      </c>
      <c r="L225" s="2112"/>
      <c r="M225" s="2109"/>
      <c r="N225" s="2109"/>
      <c r="O225" s="2136"/>
      <c r="P225" s="2120"/>
      <c r="Q225" s="1486"/>
      <c r="R225" s="1097">
        <v>5</v>
      </c>
    </row>
    <row r="226" spans="1:18">
      <c r="A226" s="1097">
        <v>6</v>
      </c>
      <c r="B226" s="977" t="s">
        <v>4785</v>
      </c>
      <c r="C226" s="1034"/>
      <c r="D226" s="2109" t="s">
        <v>4721</v>
      </c>
      <c r="E226" s="2110"/>
      <c r="F226" s="1558">
        <v>34.5</v>
      </c>
      <c r="G226" s="2145">
        <v>4.8</v>
      </c>
      <c r="H226" s="2113"/>
      <c r="I226" s="2109"/>
      <c r="J226" s="2114">
        <v>1</v>
      </c>
      <c r="K226" s="2112">
        <v>1</v>
      </c>
      <c r="L226" s="2112"/>
      <c r="M226" s="2109"/>
      <c r="N226" s="2109"/>
      <c r="O226" s="2110"/>
      <c r="P226" s="2120"/>
      <c r="Q226" s="1486"/>
      <c r="R226" s="1097">
        <v>6</v>
      </c>
    </row>
    <row r="227" spans="1:18">
      <c r="A227" s="1097">
        <v>7</v>
      </c>
      <c r="B227" s="977" t="s">
        <v>4786</v>
      </c>
      <c r="C227" s="1034"/>
      <c r="D227" s="2109" t="s">
        <v>4721</v>
      </c>
      <c r="E227" s="2110"/>
      <c r="F227" s="1558">
        <v>115</v>
      </c>
      <c r="G227" s="2145">
        <v>13.8</v>
      </c>
      <c r="H227" s="2113"/>
      <c r="I227" s="2109"/>
      <c r="J227" s="2114">
        <v>12</v>
      </c>
      <c r="K227" s="2112">
        <v>1</v>
      </c>
      <c r="L227" s="2112"/>
      <c r="M227" s="2109"/>
      <c r="N227" s="2109"/>
      <c r="O227" s="2110"/>
      <c r="P227" s="2120"/>
      <c r="Q227" s="1486"/>
      <c r="R227" s="1097">
        <v>7</v>
      </c>
    </row>
    <row r="228" spans="1:18">
      <c r="A228" s="1097">
        <v>8</v>
      </c>
      <c r="B228" s="977" t="s">
        <v>5970</v>
      </c>
      <c r="C228" s="1034"/>
      <c r="D228" s="2109" t="s">
        <v>4721</v>
      </c>
      <c r="E228" s="2110"/>
      <c r="F228" s="1558">
        <v>44</v>
      </c>
      <c r="G228" s="2145">
        <v>13.8</v>
      </c>
      <c r="H228" s="2113"/>
      <c r="I228" s="2109"/>
      <c r="J228" s="2114">
        <v>8</v>
      </c>
      <c r="K228" s="2112">
        <v>1</v>
      </c>
      <c r="L228" s="2112"/>
      <c r="M228" s="2109"/>
      <c r="N228" s="2109"/>
      <c r="O228" s="2110"/>
      <c r="P228" s="2120"/>
      <c r="Q228" s="1486"/>
      <c r="R228" s="1097">
        <v>8</v>
      </c>
    </row>
    <row r="229" spans="1:18">
      <c r="A229" s="1097">
        <v>9</v>
      </c>
      <c r="B229" s="977" t="s">
        <v>4787</v>
      </c>
      <c r="C229" s="1034"/>
      <c r="D229" s="2109" t="s">
        <v>4721</v>
      </c>
      <c r="E229" s="2110"/>
      <c r="F229" s="1558">
        <v>115</v>
      </c>
      <c r="G229" s="2145">
        <v>13.8</v>
      </c>
      <c r="H229" s="2113"/>
      <c r="I229" s="2109"/>
      <c r="J229" s="2114">
        <v>10</v>
      </c>
      <c r="K229" s="2112">
        <v>1</v>
      </c>
      <c r="L229" s="2112"/>
      <c r="M229" s="2109"/>
      <c r="N229" s="2109"/>
      <c r="O229" s="2110"/>
      <c r="P229" s="2120"/>
      <c r="Q229" s="1486"/>
      <c r="R229" s="1097">
        <v>9</v>
      </c>
    </row>
    <row r="230" spans="1:18">
      <c r="A230" s="1097">
        <v>10</v>
      </c>
      <c r="B230" s="977" t="s">
        <v>4787</v>
      </c>
      <c r="C230" s="1034"/>
      <c r="D230" s="2109" t="s">
        <v>4721</v>
      </c>
      <c r="E230" s="2110"/>
      <c r="F230" s="1558">
        <v>115</v>
      </c>
      <c r="G230" s="2145">
        <v>13.8</v>
      </c>
      <c r="H230" s="2113"/>
      <c r="I230" s="2109"/>
      <c r="J230" s="2114">
        <v>10</v>
      </c>
      <c r="K230" s="2112">
        <v>1</v>
      </c>
      <c r="L230" s="2112"/>
      <c r="M230" s="2109"/>
      <c r="N230" s="2109"/>
      <c r="O230" s="2110"/>
      <c r="P230" s="2120"/>
      <c r="Q230" s="1486"/>
      <c r="R230" s="1097">
        <v>10</v>
      </c>
    </row>
    <row r="231" spans="1:18">
      <c r="A231" s="1097">
        <v>11</v>
      </c>
      <c r="B231" s="977" t="s">
        <v>4788</v>
      </c>
      <c r="C231" s="1034"/>
      <c r="D231" s="2109" t="s">
        <v>4721</v>
      </c>
      <c r="E231" s="2110"/>
      <c r="F231" s="1558">
        <v>34.5</v>
      </c>
      <c r="G231" s="2145">
        <v>4.8</v>
      </c>
      <c r="H231" s="2113"/>
      <c r="I231" s="2109"/>
      <c r="J231" s="2114">
        <v>4</v>
      </c>
      <c r="K231" s="2112">
        <v>1</v>
      </c>
      <c r="L231" s="2112"/>
      <c r="M231" s="2109"/>
      <c r="N231" s="2109"/>
      <c r="O231" s="2110"/>
      <c r="P231" s="2120"/>
      <c r="Q231" s="1486"/>
      <c r="R231" s="1097">
        <v>11</v>
      </c>
    </row>
    <row r="232" spans="1:18">
      <c r="A232" s="1097">
        <v>12</v>
      </c>
      <c r="B232" s="977" t="s">
        <v>4789</v>
      </c>
      <c r="C232" s="1034"/>
      <c r="D232" s="2109" t="s">
        <v>4721</v>
      </c>
      <c r="E232" s="2110"/>
      <c r="F232" s="1558">
        <v>69</v>
      </c>
      <c r="G232" s="2145">
        <v>4.8</v>
      </c>
      <c r="H232" s="2113"/>
      <c r="I232" s="2109"/>
      <c r="J232" s="2114">
        <v>1</v>
      </c>
      <c r="K232" s="2112">
        <v>1</v>
      </c>
      <c r="L232" s="2112"/>
      <c r="M232" s="2109"/>
      <c r="N232" s="2109"/>
      <c r="O232" s="2110"/>
      <c r="P232" s="2120"/>
      <c r="Q232" s="1486"/>
      <c r="R232" s="1097">
        <v>12</v>
      </c>
    </row>
    <row r="233" spans="1:18">
      <c r="A233" s="1097">
        <v>13</v>
      </c>
      <c r="B233" s="977" t="s">
        <v>4789</v>
      </c>
      <c r="C233" s="1034"/>
      <c r="D233" s="2109" t="s">
        <v>4721</v>
      </c>
      <c r="E233" s="2110"/>
      <c r="F233" s="1558">
        <v>69</v>
      </c>
      <c r="G233" s="2145">
        <v>4.8</v>
      </c>
      <c r="H233" s="2113"/>
      <c r="I233" s="2109"/>
      <c r="J233" s="2149">
        <v>5</v>
      </c>
      <c r="K233" s="2112">
        <v>1</v>
      </c>
      <c r="L233" s="2112"/>
      <c r="M233" s="2109"/>
      <c r="N233" s="2109"/>
      <c r="O233" s="2110"/>
      <c r="P233" s="2120"/>
      <c r="Q233" s="1486"/>
      <c r="R233" s="1097">
        <v>13</v>
      </c>
    </row>
    <row r="234" spans="1:18">
      <c r="A234" s="1097">
        <v>14</v>
      </c>
      <c r="B234" s="977" t="s">
        <v>4789</v>
      </c>
      <c r="C234" s="1034"/>
      <c r="D234" s="2109" t="s">
        <v>4721</v>
      </c>
      <c r="E234" s="2110"/>
      <c r="F234" s="1558">
        <v>69</v>
      </c>
      <c r="G234" s="2145">
        <v>4.8</v>
      </c>
      <c r="H234" s="2113"/>
      <c r="I234" s="2109"/>
      <c r="J234" s="2149">
        <v>1</v>
      </c>
      <c r="K234" s="2112">
        <v>1</v>
      </c>
      <c r="L234" s="2112"/>
      <c r="M234" s="2109"/>
      <c r="N234" s="2109"/>
      <c r="O234" s="2110"/>
      <c r="P234" s="2120"/>
      <c r="Q234" s="1486"/>
      <c r="R234" s="1097">
        <v>14</v>
      </c>
    </row>
    <row r="235" spans="1:18">
      <c r="A235" s="1097">
        <v>15</v>
      </c>
      <c r="B235" s="977" t="s">
        <v>4789</v>
      </c>
      <c r="C235" s="1034"/>
      <c r="D235" s="2109" t="s">
        <v>4721</v>
      </c>
      <c r="E235" s="2110"/>
      <c r="F235" s="1558">
        <v>69</v>
      </c>
      <c r="G235" s="2145">
        <v>4.8</v>
      </c>
      <c r="H235" s="2113"/>
      <c r="I235" s="2109"/>
      <c r="J235" s="2149">
        <v>1</v>
      </c>
      <c r="K235" s="2112">
        <v>1</v>
      </c>
      <c r="L235" s="2112"/>
      <c r="M235" s="2109"/>
      <c r="N235" s="2109"/>
      <c r="O235" s="2110"/>
      <c r="P235" s="2120"/>
      <c r="Q235" s="1486"/>
      <c r="R235" s="1097">
        <v>15</v>
      </c>
    </row>
    <row r="236" spans="1:18">
      <c r="A236" s="1097">
        <v>16</v>
      </c>
      <c r="B236" s="977" t="s">
        <v>4790</v>
      </c>
      <c r="C236" s="1034"/>
      <c r="D236" s="2109" t="s">
        <v>4720</v>
      </c>
      <c r="E236" s="2110"/>
      <c r="F236" s="1558">
        <v>115</v>
      </c>
      <c r="G236" s="2145">
        <v>23</v>
      </c>
      <c r="H236" s="2113"/>
      <c r="I236" s="2109"/>
      <c r="J236" s="2114">
        <v>15</v>
      </c>
      <c r="K236" s="2112">
        <v>1</v>
      </c>
      <c r="L236" s="2112"/>
      <c r="M236" s="2109"/>
      <c r="N236" s="2109"/>
      <c r="O236" s="2110"/>
      <c r="P236" s="2120"/>
      <c r="Q236" s="1486"/>
      <c r="R236" s="1097">
        <v>16</v>
      </c>
    </row>
    <row r="237" spans="1:18">
      <c r="A237" s="1097">
        <v>17</v>
      </c>
      <c r="B237" s="977" t="s">
        <v>4790</v>
      </c>
      <c r="C237" s="1034"/>
      <c r="D237" s="2109" t="s">
        <v>4720</v>
      </c>
      <c r="E237" s="2110"/>
      <c r="F237" s="1558">
        <v>115</v>
      </c>
      <c r="G237" s="2145">
        <v>13.8</v>
      </c>
      <c r="H237" s="2113"/>
      <c r="I237" s="2109"/>
      <c r="J237" s="2114">
        <v>15</v>
      </c>
      <c r="K237" s="2112">
        <v>1</v>
      </c>
      <c r="L237" s="2112"/>
      <c r="M237" s="2109"/>
      <c r="N237" s="2109"/>
      <c r="O237" s="2110"/>
      <c r="P237" s="2120"/>
      <c r="Q237" s="1486"/>
      <c r="R237" s="1097">
        <v>17</v>
      </c>
    </row>
    <row r="238" spans="1:18">
      <c r="A238" s="1097">
        <v>18</v>
      </c>
      <c r="B238" s="977" t="s">
        <v>4790</v>
      </c>
      <c r="C238" s="1034"/>
      <c r="D238" s="2109" t="s">
        <v>4720</v>
      </c>
      <c r="E238" s="2110"/>
      <c r="F238" s="1558">
        <v>115</v>
      </c>
      <c r="G238" s="2145">
        <v>23</v>
      </c>
      <c r="H238" s="2113"/>
      <c r="I238" s="2109"/>
      <c r="J238" s="2114">
        <v>15</v>
      </c>
      <c r="K238" s="2112">
        <v>1</v>
      </c>
      <c r="L238" s="2112"/>
      <c r="M238" s="2109"/>
      <c r="N238" s="2109"/>
      <c r="O238" s="2110"/>
      <c r="P238" s="2120"/>
      <c r="Q238" s="1486"/>
      <c r="R238" s="1097">
        <v>18</v>
      </c>
    </row>
    <row r="239" spans="1:18">
      <c r="A239" s="1097">
        <v>19</v>
      </c>
      <c r="B239" s="977" t="s">
        <v>4790</v>
      </c>
      <c r="C239" s="1034"/>
      <c r="D239" s="2109" t="s">
        <v>4720</v>
      </c>
      <c r="E239" s="2110"/>
      <c r="F239" s="1558">
        <v>115</v>
      </c>
      <c r="G239" s="2145">
        <v>13.8</v>
      </c>
      <c r="H239" s="2113"/>
      <c r="I239" s="2109"/>
      <c r="J239" s="2114">
        <v>12</v>
      </c>
      <c r="K239" s="2112">
        <v>1</v>
      </c>
      <c r="L239" s="2112"/>
      <c r="M239" s="2109"/>
      <c r="N239" s="2109"/>
      <c r="O239" s="2110"/>
      <c r="P239" s="2120"/>
      <c r="Q239" s="1486"/>
      <c r="R239" s="1097">
        <v>19</v>
      </c>
    </row>
    <row r="240" spans="1:18">
      <c r="A240" s="1097">
        <v>20</v>
      </c>
      <c r="B240" s="977" t="s">
        <v>4791</v>
      </c>
      <c r="C240" s="1034"/>
      <c r="D240" s="2109" t="s">
        <v>4721</v>
      </c>
      <c r="E240" s="2110"/>
      <c r="F240" s="1558">
        <v>34.5</v>
      </c>
      <c r="G240" s="2145">
        <v>4.8</v>
      </c>
      <c r="H240" s="2113"/>
      <c r="I240" s="2109"/>
      <c r="J240" s="2114">
        <v>4</v>
      </c>
      <c r="K240" s="2112">
        <v>1</v>
      </c>
      <c r="L240" s="2112"/>
      <c r="M240" s="2109"/>
      <c r="N240" s="2109"/>
      <c r="O240" s="2110"/>
      <c r="P240" s="2120"/>
      <c r="Q240" s="1486"/>
      <c r="R240" s="1097">
        <v>20</v>
      </c>
    </row>
    <row r="241" spans="1:18">
      <c r="A241" s="1097">
        <v>21</v>
      </c>
      <c r="B241" s="977" t="s">
        <v>4792</v>
      </c>
      <c r="C241" s="1034"/>
      <c r="D241" s="2109" t="s">
        <v>4721</v>
      </c>
      <c r="E241" s="2110"/>
      <c r="F241" s="1558">
        <v>23</v>
      </c>
      <c r="G241" s="2145">
        <v>4.8</v>
      </c>
      <c r="H241" s="2113"/>
      <c r="I241" s="2109"/>
      <c r="J241" s="2114">
        <v>5</v>
      </c>
      <c r="K241" s="2112">
        <v>1</v>
      </c>
      <c r="L241" s="2112"/>
      <c r="M241" s="2109"/>
      <c r="N241" s="2109"/>
      <c r="O241" s="2110"/>
      <c r="P241" s="2120"/>
      <c r="Q241" s="1486"/>
      <c r="R241" s="1097">
        <v>21</v>
      </c>
    </row>
    <row r="242" spans="1:18">
      <c r="A242" s="1097">
        <v>22</v>
      </c>
      <c r="B242" s="977" t="s">
        <v>4793</v>
      </c>
      <c r="C242" s="1034"/>
      <c r="D242" s="2109" t="s">
        <v>4721</v>
      </c>
      <c r="E242" s="2110"/>
      <c r="F242" s="1558">
        <v>23</v>
      </c>
      <c r="G242" s="2145">
        <v>0.48</v>
      </c>
      <c r="H242" s="2113"/>
      <c r="I242" s="2109"/>
      <c r="J242" s="2114">
        <v>25</v>
      </c>
      <c r="K242" s="2112">
        <v>1</v>
      </c>
      <c r="L242" s="2112"/>
      <c r="M242" s="2109"/>
      <c r="N242" s="2109"/>
      <c r="O242" s="2110"/>
      <c r="P242" s="2120"/>
      <c r="Q242" s="1486"/>
      <c r="R242" s="1097">
        <v>22</v>
      </c>
    </row>
    <row r="243" spans="1:18">
      <c r="A243" s="1097">
        <v>23</v>
      </c>
      <c r="B243" s="977" t="s">
        <v>4794</v>
      </c>
      <c r="C243" s="1034"/>
      <c r="D243" s="2109" t="s">
        <v>4721</v>
      </c>
      <c r="E243" s="2110"/>
      <c r="F243" s="1558">
        <v>34.5</v>
      </c>
      <c r="G243" s="2145">
        <v>13.8</v>
      </c>
      <c r="H243" s="2113"/>
      <c r="I243" s="2109"/>
      <c r="J243" s="2114">
        <v>6</v>
      </c>
      <c r="K243" s="2112">
        <v>1</v>
      </c>
      <c r="L243" s="2112"/>
      <c r="M243" s="2109"/>
      <c r="N243" s="2109"/>
      <c r="O243" s="2110"/>
      <c r="P243" s="2120"/>
      <c r="Q243" s="1486"/>
      <c r="R243" s="1097">
        <v>23</v>
      </c>
    </row>
    <row r="244" spans="1:18">
      <c r="A244" s="1097">
        <v>24</v>
      </c>
      <c r="B244" s="977" t="s">
        <v>4795</v>
      </c>
      <c r="C244" s="1034"/>
      <c r="D244" s="2109" t="s">
        <v>4721</v>
      </c>
      <c r="E244" s="2110"/>
      <c r="F244" s="1558">
        <v>34.5</v>
      </c>
      <c r="G244" s="2145">
        <v>4.16</v>
      </c>
      <c r="H244" s="2113"/>
      <c r="I244" s="2109"/>
      <c r="J244" s="2114">
        <v>7</v>
      </c>
      <c r="K244" s="2112">
        <v>1</v>
      </c>
      <c r="L244" s="2112"/>
      <c r="M244" s="2109"/>
      <c r="N244" s="2109"/>
      <c r="O244" s="2110"/>
      <c r="P244" s="2120"/>
      <c r="Q244" s="1486"/>
      <c r="R244" s="1097">
        <v>24</v>
      </c>
    </row>
    <row r="245" spans="1:18">
      <c r="A245" s="1097">
        <v>25</v>
      </c>
      <c r="B245" s="977" t="s">
        <v>4796</v>
      </c>
      <c r="C245" s="1034"/>
      <c r="D245" s="2109" t="s">
        <v>4721</v>
      </c>
      <c r="E245" s="2110"/>
      <c r="F245" s="1558">
        <v>34.5</v>
      </c>
      <c r="G245" s="2145">
        <v>13.8</v>
      </c>
      <c r="H245" s="2113"/>
      <c r="I245" s="2109"/>
      <c r="J245" s="2114">
        <v>8</v>
      </c>
      <c r="K245" s="2112">
        <v>1</v>
      </c>
      <c r="L245" s="2112"/>
      <c r="M245" s="2109"/>
      <c r="N245" s="2109"/>
      <c r="O245" s="2110"/>
      <c r="P245" s="2120"/>
      <c r="Q245" s="1486"/>
      <c r="R245" s="1097">
        <v>25</v>
      </c>
    </row>
    <row r="246" spans="1:18">
      <c r="A246" s="1097">
        <v>26</v>
      </c>
      <c r="B246" s="977" t="s">
        <v>4797</v>
      </c>
      <c r="C246" s="1034"/>
      <c r="D246" s="2109" t="s">
        <v>4721</v>
      </c>
      <c r="E246" s="2110"/>
      <c r="F246" s="1558">
        <v>115</v>
      </c>
      <c r="G246" s="2145">
        <v>4.8</v>
      </c>
      <c r="H246" s="2113"/>
      <c r="I246" s="2109"/>
      <c r="J246" s="2114">
        <v>4</v>
      </c>
      <c r="K246" s="2112">
        <v>1</v>
      </c>
      <c r="L246" s="2112"/>
      <c r="M246" s="2109"/>
      <c r="N246" s="2109"/>
      <c r="O246" s="2110"/>
      <c r="P246" s="2120"/>
      <c r="Q246" s="1486"/>
      <c r="R246" s="1097">
        <v>26</v>
      </c>
    </row>
    <row r="247" spans="1:18">
      <c r="A247" s="1097">
        <v>27</v>
      </c>
      <c r="B247" s="977" t="s">
        <v>4798</v>
      </c>
      <c r="C247" s="1034"/>
      <c r="D247" s="2109" t="s">
        <v>4721</v>
      </c>
      <c r="E247" s="2110"/>
      <c r="F247" s="1558">
        <v>34.5</v>
      </c>
      <c r="G247" s="2145">
        <v>4.8</v>
      </c>
      <c r="H247" s="2113"/>
      <c r="I247" s="2109"/>
      <c r="J247" s="2114">
        <v>3</v>
      </c>
      <c r="K247" s="2112">
        <v>1</v>
      </c>
      <c r="L247" s="2112"/>
      <c r="M247" s="2109"/>
      <c r="N247" s="2109"/>
      <c r="O247" s="2110"/>
      <c r="P247" s="2120"/>
      <c r="Q247" s="1486"/>
      <c r="R247" s="1097">
        <v>27</v>
      </c>
    </row>
    <row r="248" spans="1:18">
      <c r="A248" s="1097">
        <v>28</v>
      </c>
      <c r="B248" s="977" t="s">
        <v>4799</v>
      </c>
      <c r="C248" s="1034"/>
      <c r="D248" s="2109" t="s">
        <v>4721</v>
      </c>
      <c r="E248" s="2110"/>
      <c r="F248" s="1558">
        <v>43.8</v>
      </c>
      <c r="G248" s="2145">
        <v>4.3600000000000003</v>
      </c>
      <c r="H248" s="2113"/>
      <c r="I248" s="2109"/>
      <c r="J248" s="2114">
        <v>5</v>
      </c>
      <c r="K248" s="2112">
        <v>1</v>
      </c>
      <c r="L248" s="2112"/>
      <c r="M248" s="2109"/>
      <c r="N248" s="2109"/>
      <c r="O248" s="2110"/>
      <c r="P248" s="2120"/>
      <c r="Q248" s="1486"/>
      <c r="R248" s="1097">
        <v>28</v>
      </c>
    </row>
    <row r="249" spans="1:18">
      <c r="A249" s="1097">
        <v>29</v>
      </c>
      <c r="B249" s="977" t="s">
        <v>4800</v>
      </c>
      <c r="C249" s="1034"/>
      <c r="D249" s="2109" t="s">
        <v>4721</v>
      </c>
      <c r="E249" s="2110"/>
      <c r="F249" s="1558">
        <v>34.5</v>
      </c>
      <c r="G249" s="2145">
        <v>4.16</v>
      </c>
      <c r="H249" s="2113"/>
      <c r="I249" s="2109"/>
      <c r="J249" s="2114">
        <v>3</v>
      </c>
      <c r="K249" s="2112">
        <v>1</v>
      </c>
      <c r="L249" s="2112"/>
      <c r="M249" s="2109"/>
      <c r="N249" s="2109"/>
      <c r="O249" s="2110"/>
      <c r="P249" s="2120"/>
      <c r="Q249" s="1486"/>
      <c r="R249" s="1097">
        <v>29</v>
      </c>
    </row>
    <row r="250" spans="1:18">
      <c r="A250" s="1097">
        <v>30</v>
      </c>
      <c r="B250" s="977" t="s">
        <v>4803</v>
      </c>
      <c r="C250" s="1034"/>
      <c r="D250" s="2109" t="s">
        <v>4721</v>
      </c>
      <c r="E250" s="2140"/>
      <c r="F250" s="1559">
        <v>115</v>
      </c>
      <c r="G250" s="2144">
        <v>13.8</v>
      </c>
      <c r="H250" s="2113"/>
      <c r="I250" s="2109"/>
      <c r="J250" s="2114">
        <v>8</v>
      </c>
      <c r="K250" s="2112">
        <v>1</v>
      </c>
      <c r="L250" s="2112"/>
      <c r="M250" s="2109"/>
      <c r="N250" s="2109"/>
      <c r="O250" s="2110"/>
      <c r="P250" s="2120"/>
      <c r="Q250" s="1486"/>
      <c r="R250" s="1097">
        <v>30</v>
      </c>
    </row>
    <row r="251" spans="1:18">
      <c r="A251" s="1097">
        <v>31</v>
      </c>
      <c r="B251" s="977" t="s">
        <v>4804</v>
      </c>
      <c r="C251" s="1034"/>
      <c r="D251" s="2109" t="s">
        <v>4721</v>
      </c>
      <c r="E251" s="2136"/>
      <c r="F251" s="1559">
        <v>34.5</v>
      </c>
      <c r="G251" s="2144">
        <v>4.8</v>
      </c>
      <c r="H251" s="2113"/>
      <c r="I251" s="2109"/>
      <c r="J251" s="2114">
        <v>2</v>
      </c>
      <c r="K251" s="2112">
        <v>1</v>
      </c>
      <c r="L251" s="2112"/>
      <c r="M251" s="2109"/>
      <c r="N251" s="2109"/>
      <c r="O251" s="2110"/>
      <c r="P251" s="2120"/>
      <c r="Q251" s="1486"/>
      <c r="R251" s="1097">
        <v>31</v>
      </c>
    </row>
    <row r="252" spans="1:18">
      <c r="A252" s="1097">
        <v>32</v>
      </c>
      <c r="B252" s="977" t="s">
        <v>4804</v>
      </c>
      <c r="C252" s="1034"/>
      <c r="D252" s="2109" t="s">
        <v>4721</v>
      </c>
      <c r="E252" s="2136"/>
      <c r="F252" s="1559">
        <v>34.5</v>
      </c>
      <c r="G252" s="2144">
        <v>4.8</v>
      </c>
      <c r="H252" s="2113"/>
      <c r="I252" s="2109"/>
      <c r="J252" s="2114">
        <v>2</v>
      </c>
      <c r="K252" s="2112">
        <v>1</v>
      </c>
      <c r="L252" s="2112"/>
      <c r="M252" s="2109"/>
      <c r="N252" s="2109"/>
      <c r="O252" s="2110"/>
      <c r="P252" s="2120"/>
      <c r="Q252" s="1486"/>
      <c r="R252" s="1097">
        <v>32</v>
      </c>
    </row>
    <row r="253" spans="1:18">
      <c r="A253" s="1097">
        <v>33</v>
      </c>
      <c r="B253" s="977" t="s">
        <v>4805</v>
      </c>
      <c r="C253" s="1034"/>
      <c r="D253" s="2109" t="s">
        <v>4721</v>
      </c>
      <c r="E253" s="2136"/>
      <c r="F253" s="1559">
        <v>34.5</v>
      </c>
      <c r="G253" s="2144">
        <v>13.8</v>
      </c>
      <c r="H253" s="2113"/>
      <c r="I253" s="2109"/>
      <c r="J253" s="2114">
        <v>7</v>
      </c>
      <c r="K253" s="2112">
        <v>1</v>
      </c>
      <c r="L253" s="2112"/>
      <c r="M253" s="2109"/>
      <c r="N253" s="2109"/>
      <c r="O253" s="2110"/>
      <c r="P253" s="2120"/>
      <c r="Q253" s="1486"/>
      <c r="R253" s="1097">
        <v>33</v>
      </c>
    </row>
    <row r="254" spans="1:18">
      <c r="A254" s="1097">
        <v>34</v>
      </c>
      <c r="B254" s="977" t="s">
        <v>4806</v>
      </c>
      <c r="C254" s="1034"/>
      <c r="D254" s="2109" t="s">
        <v>4721</v>
      </c>
      <c r="E254" s="2136"/>
      <c r="F254" s="1559">
        <v>34.5</v>
      </c>
      <c r="G254" s="2144">
        <v>4.16</v>
      </c>
      <c r="H254" s="2113"/>
      <c r="I254" s="2109"/>
      <c r="J254" s="2114">
        <v>5</v>
      </c>
      <c r="K254" s="2112">
        <v>1</v>
      </c>
      <c r="L254" s="2112"/>
      <c r="M254" s="2109"/>
      <c r="N254" s="2109"/>
      <c r="O254" s="2110"/>
      <c r="P254" s="2120"/>
      <c r="Q254" s="1486"/>
      <c r="R254" s="1097">
        <v>34</v>
      </c>
    </row>
    <row r="255" spans="1:18">
      <c r="A255" s="1097">
        <v>35</v>
      </c>
      <c r="B255" s="977" t="s">
        <v>4807</v>
      </c>
      <c r="C255" s="1034"/>
      <c r="D255" s="2109" t="s">
        <v>4721</v>
      </c>
      <c r="E255" s="2110"/>
      <c r="F255" s="1558">
        <v>115</v>
      </c>
      <c r="G255" s="2145">
        <v>13.8</v>
      </c>
      <c r="H255" s="2113"/>
      <c r="I255" s="2109"/>
      <c r="J255" s="2114">
        <v>15</v>
      </c>
      <c r="K255" s="2112">
        <v>1</v>
      </c>
      <c r="L255" s="2112"/>
      <c r="M255" s="2109"/>
      <c r="N255" s="2109"/>
      <c r="O255" s="2110"/>
      <c r="P255" s="2120"/>
      <c r="Q255" s="1486"/>
      <c r="R255" s="1097">
        <v>35</v>
      </c>
    </row>
    <row r="256" spans="1:18">
      <c r="A256" s="1097">
        <v>36</v>
      </c>
      <c r="B256" s="977" t="s">
        <v>4808</v>
      </c>
      <c r="C256" s="1034"/>
      <c r="D256" s="2109" t="s">
        <v>4721</v>
      </c>
      <c r="E256" s="2110"/>
      <c r="F256" s="1558">
        <v>34.5</v>
      </c>
      <c r="G256" s="2145">
        <v>4.16</v>
      </c>
      <c r="H256" s="2113"/>
      <c r="I256" s="2109"/>
      <c r="J256" s="2114">
        <v>4</v>
      </c>
      <c r="K256" s="2112">
        <v>1</v>
      </c>
      <c r="L256" s="2112"/>
      <c r="M256" s="2109"/>
      <c r="N256" s="2109"/>
      <c r="O256" s="2110"/>
      <c r="P256" s="2120"/>
      <c r="Q256" s="1486"/>
      <c r="R256" s="1097">
        <v>36</v>
      </c>
    </row>
    <row r="257" spans="1:18">
      <c r="A257" s="1097">
        <v>37</v>
      </c>
      <c r="B257" s="977" t="s">
        <v>4809</v>
      </c>
      <c r="C257" s="1034"/>
      <c r="D257" s="2109" t="s">
        <v>4721</v>
      </c>
      <c r="E257" s="2110"/>
      <c r="F257" s="1558">
        <v>34.5</v>
      </c>
      <c r="G257" s="2145">
        <v>4.8</v>
      </c>
      <c r="H257" s="2113"/>
      <c r="I257" s="2109"/>
      <c r="J257" s="2114">
        <v>2</v>
      </c>
      <c r="K257" s="2112">
        <v>1</v>
      </c>
      <c r="L257" s="2112"/>
      <c r="M257" s="2109"/>
      <c r="N257" s="2109"/>
      <c r="O257" s="2110"/>
      <c r="P257" s="2120"/>
      <c r="Q257" s="1486"/>
      <c r="R257" s="1097">
        <v>37</v>
      </c>
    </row>
    <row r="258" spans="1:18">
      <c r="A258" s="1097">
        <v>38</v>
      </c>
      <c r="B258" s="977" t="s">
        <v>4809</v>
      </c>
      <c r="C258" s="1034"/>
      <c r="D258" s="2109" t="s">
        <v>4721</v>
      </c>
      <c r="E258" s="2110"/>
      <c r="F258" s="1558">
        <v>34.5</v>
      </c>
      <c r="G258" s="2145">
        <v>4.8</v>
      </c>
      <c r="H258" s="2113"/>
      <c r="I258" s="2109"/>
      <c r="J258" s="2114">
        <v>2</v>
      </c>
      <c r="K258" s="2112">
        <v>1</v>
      </c>
      <c r="L258" s="2112"/>
      <c r="M258" s="2109"/>
      <c r="N258" s="2109"/>
      <c r="O258" s="2110"/>
      <c r="P258" s="2120"/>
      <c r="Q258" s="1486"/>
      <c r="R258" s="1097">
        <v>38</v>
      </c>
    </row>
    <row r="259" spans="1:18">
      <c r="A259" s="1097">
        <v>39</v>
      </c>
      <c r="B259" s="977" t="s">
        <v>4809</v>
      </c>
      <c r="C259" s="1034"/>
      <c r="D259" s="2109" t="s">
        <v>4721</v>
      </c>
      <c r="E259" s="2110"/>
      <c r="F259" s="1558">
        <v>34.5</v>
      </c>
      <c r="G259" s="2145">
        <v>4.8</v>
      </c>
      <c r="H259" s="2113"/>
      <c r="I259" s="2109"/>
      <c r="J259" s="2114">
        <v>2</v>
      </c>
      <c r="K259" s="2112">
        <v>1</v>
      </c>
      <c r="L259" s="2112"/>
      <c r="M259" s="2109"/>
      <c r="N259" s="2109"/>
      <c r="O259" s="2110"/>
      <c r="P259" s="2120"/>
      <c r="Q259" s="1486"/>
      <c r="R259" s="1097">
        <v>39</v>
      </c>
    </row>
    <row r="260" spans="1:18">
      <c r="A260" s="1097">
        <v>40</v>
      </c>
      <c r="B260" s="977" t="s">
        <v>4809</v>
      </c>
      <c r="C260" s="1034"/>
      <c r="D260" s="2109" t="s">
        <v>4721</v>
      </c>
      <c r="E260" s="2110"/>
      <c r="F260" s="1558">
        <v>115</v>
      </c>
      <c r="G260" s="2145">
        <v>34.5</v>
      </c>
      <c r="H260" s="2113"/>
      <c r="I260" s="2109"/>
      <c r="J260" s="2114">
        <v>30</v>
      </c>
      <c r="K260" s="2112">
        <v>1</v>
      </c>
      <c r="L260" s="2112"/>
      <c r="M260" s="2109"/>
      <c r="N260" s="2109"/>
      <c r="O260" s="2110"/>
      <c r="P260" s="2120"/>
      <c r="Q260" s="1486"/>
      <c r="R260" s="1097">
        <v>40</v>
      </c>
    </row>
    <row r="261" spans="1:18">
      <c r="A261" s="1097">
        <v>41</v>
      </c>
      <c r="B261" s="977"/>
      <c r="C261" s="1034"/>
      <c r="D261" s="2109"/>
      <c r="E261" s="2136"/>
      <c r="F261" s="1559"/>
      <c r="G261" s="2144"/>
      <c r="H261" s="2113"/>
      <c r="I261" s="2109"/>
      <c r="J261" s="2113"/>
      <c r="K261" s="2112"/>
      <c r="L261" s="2112"/>
      <c r="M261" s="2109"/>
      <c r="N261" s="2109"/>
      <c r="O261" s="2110"/>
      <c r="P261" s="2120"/>
      <c r="Q261" s="1486"/>
      <c r="R261" s="1097">
        <v>41</v>
      </c>
    </row>
    <row r="262" spans="1:18">
      <c r="A262" s="1097">
        <v>42</v>
      </c>
      <c r="B262" s="977"/>
      <c r="C262" s="1034"/>
      <c r="D262" s="2109"/>
      <c r="E262" s="2136"/>
      <c r="F262" s="1559"/>
      <c r="G262" s="2144"/>
      <c r="H262" s="2113"/>
      <c r="I262" s="2109"/>
      <c r="J262" s="2113"/>
      <c r="K262" s="2112"/>
      <c r="L262" s="2112"/>
      <c r="M262" s="2109"/>
      <c r="N262" s="2109"/>
      <c r="O262" s="2110"/>
      <c r="P262" s="2120"/>
      <c r="Q262" s="1486"/>
      <c r="R262" s="1097">
        <v>42</v>
      </c>
    </row>
    <row r="263" spans="1:18">
      <c r="A263" s="1097">
        <v>43</v>
      </c>
      <c r="B263" s="977"/>
      <c r="C263" s="1034"/>
      <c r="D263" s="2109"/>
      <c r="E263" s="2136"/>
      <c r="F263" s="1559"/>
      <c r="G263" s="2144"/>
      <c r="H263" s="2113"/>
      <c r="I263" s="2109"/>
      <c r="J263" s="2113"/>
      <c r="K263" s="2112"/>
      <c r="L263" s="2112"/>
      <c r="M263" s="2109"/>
      <c r="N263" s="2109"/>
      <c r="O263" s="2110"/>
      <c r="P263" s="2120"/>
      <c r="Q263" s="1486"/>
      <c r="R263" s="1097">
        <v>43</v>
      </c>
    </row>
    <row r="264" spans="1:18">
      <c r="A264" s="1097">
        <v>44</v>
      </c>
      <c r="B264" s="977"/>
      <c r="C264" s="1034"/>
      <c r="D264" s="2109"/>
      <c r="E264" s="2136"/>
      <c r="F264" s="1559"/>
      <c r="G264" s="2144"/>
      <c r="H264" s="2113"/>
      <c r="I264" s="2109"/>
      <c r="J264" s="2113"/>
      <c r="K264" s="2112"/>
      <c r="L264" s="2112"/>
      <c r="M264" s="2109"/>
      <c r="N264" s="2109"/>
      <c r="O264" s="2110"/>
      <c r="P264" s="2120"/>
      <c r="Q264" s="1486"/>
      <c r="R264" s="1097">
        <v>44</v>
      </c>
    </row>
    <row r="265" spans="1:18">
      <c r="A265" s="1097">
        <v>45</v>
      </c>
      <c r="B265" s="977"/>
      <c r="C265" s="1034"/>
      <c r="D265" s="2109"/>
      <c r="E265" s="2110"/>
      <c r="F265" s="1558"/>
      <c r="G265" s="2145"/>
      <c r="H265" s="2113"/>
      <c r="I265" s="2109"/>
      <c r="J265" s="2113"/>
      <c r="K265" s="2112"/>
      <c r="L265" s="2112"/>
      <c r="M265" s="2109"/>
      <c r="N265" s="2109"/>
      <c r="O265" s="2110"/>
      <c r="P265" s="2120"/>
      <c r="Q265" s="1486"/>
      <c r="R265" s="1097">
        <v>45</v>
      </c>
    </row>
    <row r="266" spans="1:18">
      <c r="A266" s="1097">
        <v>46</v>
      </c>
      <c r="B266" s="977"/>
      <c r="C266" s="1034"/>
      <c r="D266" s="2109"/>
      <c r="E266" s="2110"/>
      <c r="F266" s="1558"/>
      <c r="G266" s="2145"/>
      <c r="H266" s="2113"/>
      <c r="I266" s="2109"/>
      <c r="J266" s="2113"/>
      <c r="K266" s="2112"/>
      <c r="L266" s="2112"/>
      <c r="M266" s="2109"/>
      <c r="N266" s="2109"/>
      <c r="O266" s="2110"/>
      <c r="P266" s="2120"/>
      <c r="Q266" s="1486"/>
      <c r="R266" s="1097">
        <v>46</v>
      </c>
    </row>
    <row r="267" spans="1:18">
      <c r="A267" s="1097">
        <v>47</v>
      </c>
      <c r="B267" s="977"/>
      <c r="C267" s="1034"/>
      <c r="D267" s="2109"/>
      <c r="E267" s="2110"/>
      <c r="F267" s="1558"/>
      <c r="G267" s="2145"/>
      <c r="H267" s="2113"/>
      <c r="I267" s="2109"/>
      <c r="J267" s="2113"/>
      <c r="K267" s="2112"/>
      <c r="L267" s="2112"/>
      <c r="M267" s="2109"/>
      <c r="N267" s="2109"/>
      <c r="O267" s="2110"/>
      <c r="P267" s="2120"/>
      <c r="Q267" s="1486"/>
      <c r="R267" s="1097">
        <v>47</v>
      </c>
    </row>
    <row r="268" spans="1:18">
      <c r="A268" s="1097">
        <v>48</v>
      </c>
      <c r="B268" s="977"/>
      <c r="C268" s="1034"/>
      <c r="D268" s="2109"/>
      <c r="E268" s="2110"/>
      <c r="F268" s="1558"/>
      <c r="G268" s="2145"/>
      <c r="H268" s="2113"/>
      <c r="I268" s="2109"/>
      <c r="J268" s="2113"/>
      <c r="K268" s="2112"/>
      <c r="L268" s="2112"/>
      <c r="M268" s="2109"/>
      <c r="N268" s="2109"/>
      <c r="O268" s="2110"/>
      <c r="P268" s="2120"/>
      <c r="Q268" s="1486"/>
      <c r="R268" s="1097">
        <v>48</v>
      </c>
    </row>
    <row r="269" spans="1:18">
      <c r="A269" s="1097">
        <v>49</v>
      </c>
      <c r="B269" s="977"/>
      <c r="C269" s="1034"/>
      <c r="D269" s="2109"/>
      <c r="E269" s="2110"/>
      <c r="F269" s="1558"/>
      <c r="G269" s="2145"/>
      <c r="H269" s="2113"/>
      <c r="I269" s="2109"/>
      <c r="J269" s="2113"/>
      <c r="K269" s="2112"/>
      <c r="L269" s="2112"/>
      <c r="M269" s="2109"/>
      <c r="N269" s="2109"/>
      <c r="O269" s="2110"/>
      <c r="P269" s="2120"/>
      <c r="Q269" s="1486"/>
      <c r="R269" s="1097">
        <v>49</v>
      </c>
    </row>
    <row r="270" spans="1:18">
      <c r="A270" s="1097">
        <v>50</v>
      </c>
      <c r="B270" s="977"/>
      <c r="C270" s="1034"/>
      <c r="D270" s="2109"/>
      <c r="E270" s="2110"/>
      <c r="F270" s="1558"/>
      <c r="G270" s="2145"/>
      <c r="H270" s="2113"/>
      <c r="I270" s="2109"/>
      <c r="J270" s="2113"/>
      <c r="K270" s="2112"/>
      <c r="L270" s="2112"/>
      <c r="M270" s="2109"/>
      <c r="N270" s="2109"/>
      <c r="O270" s="2110"/>
      <c r="P270" s="2120"/>
      <c r="Q270" s="1486"/>
      <c r="R270" s="1097">
        <v>50</v>
      </c>
    </row>
    <row r="271" spans="1:18">
      <c r="A271" s="1097">
        <v>51</v>
      </c>
      <c r="B271" s="977"/>
      <c r="C271" s="1034"/>
      <c r="D271" s="2109"/>
      <c r="E271" s="2110"/>
      <c r="F271" s="1558"/>
      <c r="G271" s="2145"/>
      <c r="H271" s="2113"/>
      <c r="I271" s="2109"/>
      <c r="J271" s="2113"/>
      <c r="K271" s="2112"/>
      <c r="L271" s="2112"/>
      <c r="M271" s="2109"/>
      <c r="N271" s="2109"/>
      <c r="O271" s="2110"/>
      <c r="P271" s="2120"/>
      <c r="Q271" s="1486"/>
      <c r="R271" s="1097">
        <v>51</v>
      </c>
    </row>
    <row r="272" spans="1:18">
      <c r="A272" s="1097">
        <v>52</v>
      </c>
      <c r="B272" s="977"/>
      <c r="C272" s="1034"/>
      <c r="D272" s="2109"/>
      <c r="E272" s="2110"/>
      <c r="F272" s="1558"/>
      <c r="G272" s="2145"/>
      <c r="H272" s="2113"/>
      <c r="I272" s="2109"/>
      <c r="J272" s="2113"/>
      <c r="K272" s="2112"/>
      <c r="L272" s="2112"/>
      <c r="M272" s="2109"/>
      <c r="N272" s="2109"/>
      <c r="O272" s="2110"/>
      <c r="P272" s="2120"/>
      <c r="Q272" s="1486"/>
      <c r="R272" s="1097">
        <v>52</v>
      </c>
    </row>
    <row r="273" spans="1:18">
      <c r="A273" s="1097">
        <v>53</v>
      </c>
      <c r="B273" s="977"/>
      <c r="C273" s="1034"/>
      <c r="D273" s="2109"/>
      <c r="E273" s="2110"/>
      <c r="F273" s="1558"/>
      <c r="G273" s="2145"/>
      <c r="H273" s="2113"/>
      <c r="I273" s="2109"/>
      <c r="J273" s="2113"/>
      <c r="K273" s="2112"/>
      <c r="L273" s="2112"/>
      <c r="M273" s="2109"/>
      <c r="N273" s="2109"/>
      <c r="O273" s="2110"/>
      <c r="P273" s="2120"/>
      <c r="Q273" s="1486"/>
      <c r="R273" s="1097">
        <v>53</v>
      </c>
    </row>
    <row r="274" spans="1:18">
      <c r="A274" s="1097">
        <v>54</v>
      </c>
      <c r="B274" s="977"/>
      <c r="C274" s="1034"/>
      <c r="D274" s="2109"/>
      <c r="E274" s="2110"/>
      <c r="F274" s="1558"/>
      <c r="G274" s="2145"/>
      <c r="H274" s="2113"/>
      <c r="I274" s="2109"/>
      <c r="J274" s="2113"/>
      <c r="K274" s="2112"/>
      <c r="L274" s="2112"/>
      <c r="M274" s="2109"/>
      <c r="N274" s="2109"/>
      <c r="O274" s="2110"/>
      <c r="P274" s="2120"/>
      <c r="Q274" s="1486"/>
      <c r="R274" s="1097">
        <v>54</v>
      </c>
    </row>
    <row r="275" spans="1:18">
      <c r="A275" s="1097">
        <v>55</v>
      </c>
      <c r="B275" s="977"/>
      <c r="C275" s="1034"/>
      <c r="D275" s="2109"/>
      <c r="E275" s="2110"/>
      <c r="F275" s="1558"/>
      <c r="G275" s="2145"/>
      <c r="H275" s="2113"/>
      <c r="I275" s="2109"/>
      <c r="J275" s="2113"/>
      <c r="K275" s="2112"/>
      <c r="L275" s="2112"/>
      <c r="M275" s="2109"/>
      <c r="N275" s="2109"/>
      <c r="O275" s="2110"/>
      <c r="P275" s="2120"/>
      <c r="Q275" s="1486"/>
      <c r="R275" s="1097">
        <v>55</v>
      </c>
    </row>
    <row r="276" spans="1:18">
      <c r="A276" s="1097">
        <v>56</v>
      </c>
      <c r="B276" s="977"/>
      <c r="C276" s="1034"/>
      <c r="D276" s="2109"/>
      <c r="E276" s="2110"/>
      <c r="F276" s="1558"/>
      <c r="G276" s="2145"/>
      <c r="H276" s="2113"/>
      <c r="I276" s="2109"/>
      <c r="J276" s="2113"/>
      <c r="K276" s="2112"/>
      <c r="L276" s="2112"/>
      <c r="M276" s="2109"/>
      <c r="N276" s="2109"/>
      <c r="O276" s="2110"/>
      <c r="P276" s="2120"/>
      <c r="Q276" s="1486"/>
      <c r="R276" s="1097">
        <v>56</v>
      </c>
    </row>
    <row r="277" spans="1:18">
      <c r="A277" s="1097">
        <v>57</v>
      </c>
      <c r="B277" s="977"/>
      <c r="C277" s="1034"/>
      <c r="D277" s="2109"/>
      <c r="E277" s="2110"/>
      <c r="F277" s="1558"/>
      <c r="G277" s="2145"/>
      <c r="H277" s="2113"/>
      <c r="I277" s="2109"/>
      <c r="J277" s="2113"/>
      <c r="K277" s="2112"/>
      <c r="L277" s="2112"/>
      <c r="M277" s="2109"/>
      <c r="N277" s="2109"/>
      <c r="O277" s="2110"/>
      <c r="P277" s="2120"/>
      <c r="Q277" s="1486"/>
      <c r="R277" s="1097">
        <v>57</v>
      </c>
    </row>
    <row r="278" spans="1:18" ht="15.75" thickBot="1">
      <c r="A278" s="1099">
        <v>58</v>
      </c>
      <c r="B278" s="1023"/>
      <c r="C278" s="1058"/>
      <c r="D278" s="2111"/>
      <c r="E278" s="2121"/>
      <c r="F278" s="2146"/>
      <c r="G278" s="2147"/>
      <c r="H278" s="2123"/>
      <c r="I278" s="2109"/>
      <c r="J278" s="2123"/>
      <c r="K278" s="2148"/>
      <c r="L278" s="2148"/>
      <c r="M278" s="2111"/>
      <c r="N278" s="2111"/>
      <c r="O278" s="2121"/>
      <c r="P278" s="2126"/>
      <c r="Q278" s="1487"/>
      <c r="R278" s="1099">
        <v>58</v>
      </c>
    </row>
    <row r="279" spans="1:18">
      <c r="D279" s="2116"/>
      <c r="E279" s="2116"/>
      <c r="F279" s="2116"/>
      <c r="G279" s="2116"/>
      <c r="H279" s="2116"/>
      <c r="I279" s="2116"/>
      <c r="J279" s="2116"/>
      <c r="K279" s="2116"/>
      <c r="L279" s="2116"/>
      <c r="M279" s="2116"/>
      <c r="N279" s="2116"/>
      <c r="O279" s="2116"/>
      <c r="P279" s="2116"/>
    </row>
    <row r="280" spans="1:18">
      <c r="A280" s="978" t="s">
        <v>4801</v>
      </c>
      <c r="B280" s="978"/>
      <c r="C280" s="978"/>
      <c r="D280" s="2115"/>
      <c r="E280" s="2115"/>
      <c r="F280" s="2115"/>
      <c r="G280" s="2115"/>
      <c r="H280" s="2115"/>
      <c r="I280" s="2109"/>
      <c r="J280" s="2115" t="s">
        <v>4802</v>
      </c>
      <c r="K280" s="2115"/>
      <c r="L280" s="2115"/>
      <c r="M280" s="2115"/>
      <c r="N280" s="2115"/>
      <c r="O280" s="2115"/>
      <c r="P280" s="2115"/>
      <c r="Q280" s="978"/>
      <c r="R280" s="1018"/>
    </row>
    <row r="281" spans="1:18" ht="15.75">
      <c r="A281" s="70" t="s">
        <v>1258</v>
      </c>
      <c r="B281" s="978"/>
      <c r="C281" s="978"/>
      <c r="D281" s="2115"/>
      <c r="E281" s="2115"/>
      <c r="F281" s="2115"/>
      <c r="G281" s="2115"/>
      <c r="H281" s="2115"/>
      <c r="I281" s="2116"/>
      <c r="J281" s="2116"/>
      <c r="K281" s="2116"/>
      <c r="L281" s="2116"/>
      <c r="M281" s="2116"/>
      <c r="N281" s="2116"/>
      <c r="O281" s="2116"/>
      <c r="P281" s="2116"/>
    </row>
    <row r="282" spans="1:18">
      <c r="D282" s="2116"/>
      <c r="E282" s="2116"/>
      <c r="F282" s="2116"/>
      <c r="G282" s="2116"/>
      <c r="H282" s="2116"/>
      <c r="I282" s="2116"/>
      <c r="J282" s="2116"/>
      <c r="K282" s="2116"/>
      <c r="L282" s="2116"/>
      <c r="M282" s="2116"/>
      <c r="N282" s="2116"/>
      <c r="O282" s="2116"/>
      <c r="P282" s="2116"/>
    </row>
    <row r="283" spans="1:18" ht="16.5" thickBot="1">
      <c r="A283" s="1040" t="str">
        <f>'[5]Data Sheet'!$C$25</f>
        <v xml:space="preserve"> Niagara Mohawk Power Corporation </v>
      </c>
      <c r="B283" s="1023"/>
      <c r="C283" s="1023"/>
      <c r="D283" s="2111"/>
      <c r="E283" s="2111"/>
      <c r="F283" s="2128" t="str">
        <f>+'424425'!P3</f>
        <v>June 1, 2015</v>
      </c>
      <c r="G283" s="2111" t="str">
        <f>+'424425'!H3</f>
        <v>December 31, 2014</v>
      </c>
      <c r="H283" s="2129"/>
      <c r="I283" s="2109"/>
      <c r="J283" s="2130" t="str">
        <f>'[5]Data Sheet'!$C$25</f>
        <v xml:space="preserve"> Niagara Mohawk Power Corporation </v>
      </c>
      <c r="K283" s="2111"/>
      <c r="L283" s="2111"/>
      <c r="M283" s="2111"/>
      <c r="N283" s="2111"/>
      <c r="O283" s="2111"/>
      <c r="P283" s="2128" t="str">
        <f>+'424425'!P3</f>
        <v>June 1, 2015</v>
      </c>
      <c r="Q283" s="1023" t="str">
        <f>+'424425'!H3</f>
        <v>December 31, 2014</v>
      </c>
      <c r="R283" s="2075"/>
    </row>
    <row r="284" spans="1:18" ht="16.5" thickBot="1">
      <c r="A284" s="687" t="s">
        <v>3644</v>
      </c>
      <c r="B284" s="669"/>
      <c r="C284" s="669"/>
      <c r="D284" s="2129"/>
      <c r="E284" s="2129"/>
      <c r="F284" s="2131"/>
      <c r="G284" s="2131"/>
      <c r="H284" s="2132"/>
      <c r="I284" s="2109"/>
      <c r="J284" s="2133" t="s">
        <v>3644</v>
      </c>
      <c r="K284" s="2134"/>
      <c r="L284" s="2134"/>
      <c r="M284" s="2129"/>
      <c r="N284" s="2129"/>
      <c r="O284" s="2129"/>
      <c r="P284" s="2131"/>
      <c r="Q284" s="1092"/>
      <c r="R284" s="2082"/>
    </row>
    <row r="285" spans="1:18">
      <c r="A285" s="1085"/>
      <c r="B285" s="977"/>
      <c r="C285" s="1034"/>
      <c r="D285" s="2135"/>
      <c r="E285" s="2136"/>
      <c r="F285" s="2115"/>
      <c r="G285" s="2115"/>
      <c r="H285" s="2137"/>
      <c r="I285" s="2109"/>
      <c r="J285" s="2138"/>
      <c r="K285" s="2110"/>
      <c r="L285" s="2110"/>
      <c r="M285" s="2115" t="s">
        <v>3418</v>
      </c>
      <c r="N285" s="2115"/>
      <c r="O285" s="2115"/>
      <c r="P285" s="2115"/>
      <c r="Q285" s="1032"/>
      <c r="R285" s="2081"/>
    </row>
    <row r="286" spans="1:18" ht="15.75" thickBot="1">
      <c r="A286" s="1097"/>
      <c r="B286" s="1018"/>
      <c r="C286" s="2080"/>
      <c r="D286" s="2135"/>
      <c r="E286" s="2136"/>
      <c r="F286" s="2129" t="s">
        <v>3419</v>
      </c>
      <c r="G286" s="2129"/>
      <c r="H286" s="2132"/>
      <c r="I286" s="2109"/>
      <c r="J286" s="2139" t="s">
        <v>3420</v>
      </c>
      <c r="K286" s="2136" t="s">
        <v>3421</v>
      </c>
      <c r="L286" s="2136" t="s">
        <v>3421</v>
      </c>
      <c r="M286" s="2129" t="s">
        <v>3422</v>
      </c>
      <c r="N286" s="2129"/>
      <c r="O286" s="2129"/>
      <c r="P286" s="2129"/>
      <c r="Q286" s="1101"/>
      <c r="R286" s="2080"/>
    </row>
    <row r="287" spans="1:18">
      <c r="A287" s="1097"/>
      <c r="B287" s="1018"/>
      <c r="C287" s="2080"/>
      <c r="D287" s="2135"/>
      <c r="E287" s="2136"/>
      <c r="F287" s="2136"/>
      <c r="G287" s="2140"/>
      <c r="H287" s="2136"/>
      <c r="I287" s="2109"/>
      <c r="J287" s="2139" t="s">
        <v>3423</v>
      </c>
      <c r="K287" s="2136" t="s">
        <v>3424</v>
      </c>
      <c r="L287" s="2136" t="s">
        <v>3425</v>
      </c>
      <c r="M287" s="2135"/>
      <c r="N287" s="2135"/>
      <c r="O287" s="2136"/>
      <c r="P287" s="2136"/>
      <c r="Q287" s="1032"/>
      <c r="R287" s="2080"/>
    </row>
    <row r="288" spans="1:18">
      <c r="A288" s="1097" t="s">
        <v>1843</v>
      </c>
      <c r="B288" s="978" t="s">
        <v>3426</v>
      </c>
      <c r="C288" s="1032"/>
      <c r="D288" s="2115" t="s">
        <v>3427</v>
      </c>
      <c r="E288" s="2140"/>
      <c r="F288" s="2136"/>
      <c r="G288" s="2140"/>
      <c r="H288" s="2136"/>
      <c r="I288" s="2109"/>
      <c r="J288" s="2139" t="s">
        <v>3428</v>
      </c>
      <c r="K288" s="2136" t="s">
        <v>3429</v>
      </c>
      <c r="L288" s="2136" t="s">
        <v>3424</v>
      </c>
      <c r="M288" s="2115"/>
      <c r="N288" s="2115"/>
      <c r="O288" s="2140"/>
      <c r="P288" s="2136" t="s">
        <v>1902</v>
      </c>
      <c r="Q288" s="1032" t="s">
        <v>3430</v>
      </c>
      <c r="R288" s="2080" t="s">
        <v>1843</v>
      </c>
    </row>
    <row r="289" spans="1:18">
      <c r="A289" s="1097" t="s">
        <v>1846</v>
      </c>
      <c r="B289" s="977"/>
      <c r="C289" s="1034"/>
      <c r="D289" s="2135"/>
      <c r="E289" s="2136"/>
      <c r="F289" s="2136" t="s">
        <v>1952</v>
      </c>
      <c r="G289" s="2140" t="s">
        <v>3431</v>
      </c>
      <c r="H289" s="2136" t="s">
        <v>3432</v>
      </c>
      <c r="I289" s="2109"/>
      <c r="J289" s="2139" t="s">
        <v>3433</v>
      </c>
      <c r="K289" s="2136" t="s">
        <v>4</v>
      </c>
      <c r="L289" s="2136" t="s">
        <v>3429</v>
      </c>
      <c r="M289" s="2115" t="s">
        <v>3434</v>
      </c>
      <c r="N289" s="2115"/>
      <c r="O289" s="2140"/>
      <c r="P289" s="2136" t="s">
        <v>3435</v>
      </c>
      <c r="Q289" s="1032" t="s">
        <v>3436</v>
      </c>
      <c r="R289" s="2080" t="s">
        <v>1846</v>
      </c>
    </row>
    <row r="290" spans="1:18">
      <c r="A290" s="1097"/>
      <c r="B290" s="977"/>
      <c r="C290" s="2080"/>
      <c r="D290" s="2109"/>
      <c r="E290" s="2136"/>
      <c r="F290" s="2136"/>
      <c r="G290" s="2140"/>
      <c r="H290" s="2110"/>
      <c r="I290" s="2109"/>
      <c r="J290" s="2141"/>
      <c r="K290" s="2110"/>
      <c r="L290" s="2136"/>
      <c r="M290" s="2109"/>
      <c r="N290" s="2109"/>
      <c r="O290" s="2136"/>
      <c r="P290" s="2136"/>
      <c r="Q290" s="2080"/>
      <c r="R290" s="2080"/>
    </row>
    <row r="291" spans="1:18" ht="15.75" thickBot="1">
      <c r="A291" s="1099"/>
      <c r="B291" s="1090" t="s">
        <v>3230</v>
      </c>
      <c r="C291" s="1101"/>
      <c r="D291" s="2129" t="s">
        <v>3231</v>
      </c>
      <c r="E291" s="2132"/>
      <c r="F291" s="2142" t="s">
        <v>3232</v>
      </c>
      <c r="G291" s="2132" t="s">
        <v>3233</v>
      </c>
      <c r="H291" s="2132" t="s">
        <v>2512</v>
      </c>
      <c r="I291" s="2109"/>
      <c r="J291" s="2143" t="s">
        <v>2513</v>
      </c>
      <c r="K291" s="2143" t="s">
        <v>2514</v>
      </c>
      <c r="L291" s="2143" t="s">
        <v>2515</v>
      </c>
      <c r="M291" s="2129" t="s">
        <v>2516</v>
      </c>
      <c r="N291" s="2129"/>
      <c r="O291" s="2132"/>
      <c r="P291" s="2142" t="s">
        <v>2517</v>
      </c>
      <c r="Q291" s="2082" t="s">
        <v>2518</v>
      </c>
      <c r="R291" s="2082"/>
    </row>
    <row r="292" spans="1:18">
      <c r="A292" s="1097">
        <v>1</v>
      </c>
      <c r="B292" s="977" t="s">
        <v>4809</v>
      </c>
      <c r="C292" s="1034"/>
      <c r="D292" s="2109" t="s">
        <v>4721</v>
      </c>
      <c r="E292" s="2110"/>
      <c r="F292" s="1558">
        <v>115</v>
      </c>
      <c r="G292" s="2145">
        <v>34.5</v>
      </c>
      <c r="H292" s="2113"/>
      <c r="I292" s="2109"/>
      <c r="J292" s="2114">
        <v>30</v>
      </c>
      <c r="K292" s="2112">
        <v>1</v>
      </c>
      <c r="L292" s="2112"/>
      <c r="M292" s="2109"/>
      <c r="N292" s="2109"/>
      <c r="O292" s="2140"/>
      <c r="P292" s="2120"/>
      <c r="Q292" s="1486"/>
      <c r="R292" s="1097">
        <v>1</v>
      </c>
    </row>
    <row r="293" spans="1:18">
      <c r="A293" s="1097">
        <v>2</v>
      </c>
      <c r="B293" s="977" t="s">
        <v>4810</v>
      </c>
      <c r="C293" s="1034"/>
      <c r="D293" s="2109" t="s">
        <v>4721</v>
      </c>
      <c r="E293" s="2110"/>
      <c r="F293" s="1558">
        <v>34.5</v>
      </c>
      <c r="G293" s="2145">
        <v>4.16</v>
      </c>
      <c r="H293" s="2113"/>
      <c r="I293" s="2109"/>
      <c r="J293" s="2114">
        <v>5</v>
      </c>
      <c r="K293" s="2112">
        <v>1</v>
      </c>
      <c r="L293" s="2112"/>
      <c r="M293" s="2109"/>
      <c r="N293" s="2109"/>
      <c r="O293" s="2136"/>
      <c r="P293" s="2120"/>
      <c r="Q293" s="1486"/>
      <c r="R293" s="1097">
        <v>2</v>
      </c>
    </row>
    <row r="294" spans="1:18">
      <c r="A294" s="1097">
        <v>3</v>
      </c>
      <c r="B294" s="977" t="s">
        <v>4804</v>
      </c>
      <c r="C294" s="1034"/>
      <c r="D294" s="2109" t="s">
        <v>4721</v>
      </c>
      <c r="E294" s="2110"/>
      <c r="F294" s="1558">
        <v>34.5</v>
      </c>
      <c r="G294" s="2145">
        <v>4.8</v>
      </c>
      <c r="H294" s="2113"/>
      <c r="I294" s="2109"/>
      <c r="J294" s="2114">
        <v>2</v>
      </c>
      <c r="K294" s="2112">
        <v>1</v>
      </c>
      <c r="L294" s="2112"/>
      <c r="M294" s="2109"/>
      <c r="N294" s="2109"/>
      <c r="O294" s="2136"/>
      <c r="P294" s="2120"/>
      <c r="Q294" s="1486"/>
      <c r="R294" s="1097">
        <v>3</v>
      </c>
    </row>
    <row r="295" spans="1:18">
      <c r="A295" s="1097">
        <v>4</v>
      </c>
      <c r="B295" s="977" t="s">
        <v>4810</v>
      </c>
      <c r="C295" s="1034"/>
      <c r="D295" s="2109" t="s">
        <v>4721</v>
      </c>
      <c r="E295" s="2110"/>
      <c r="F295" s="1558">
        <v>34.5</v>
      </c>
      <c r="G295" s="2145">
        <v>4.16</v>
      </c>
      <c r="H295" s="2113"/>
      <c r="I295" s="2109"/>
      <c r="J295" s="2114">
        <v>5</v>
      </c>
      <c r="K295" s="2112">
        <v>1</v>
      </c>
      <c r="L295" s="2112"/>
      <c r="M295" s="2109"/>
      <c r="N295" s="2109"/>
      <c r="O295" s="2136"/>
      <c r="P295" s="2120"/>
      <c r="Q295" s="1486"/>
      <c r="R295" s="1097">
        <v>4</v>
      </c>
    </row>
    <row r="296" spans="1:18">
      <c r="A296" s="1097">
        <v>5</v>
      </c>
      <c r="B296" s="977" t="s">
        <v>4811</v>
      </c>
      <c r="C296" s="1034"/>
      <c r="D296" s="2109" t="s">
        <v>4721</v>
      </c>
      <c r="E296" s="2110"/>
      <c r="F296" s="1558">
        <v>34.5</v>
      </c>
      <c r="G296" s="2145">
        <v>13.8</v>
      </c>
      <c r="H296" s="2113"/>
      <c r="I296" s="2109"/>
      <c r="J296" s="2114">
        <v>1</v>
      </c>
      <c r="K296" s="2112">
        <v>1</v>
      </c>
      <c r="L296" s="2112"/>
      <c r="M296" s="2109"/>
      <c r="N296" s="2109"/>
      <c r="O296" s="2136"/>
      <c r="P296" s="2120"/>
      <c r="Q296" s="1486"/>
      <c r="R296" s="1097">
        <v>5</v>
      </c>
    </row>
    <row r="297" spans="1:18">
      <c r="A297" s="1097">
        <v>6</v>
      </c>
      <c r="B297" s="977" t="s">
        <v>4811</v>
      </c>
      <c r="C297" s="1034"/>
      <c r="D297" s="2109" t="s">
        <v>4721</v>
      </c>
      <c r="E297" s="2110"/>
      <c r="F297" s="1558">
        <v>34.5</v>
      </c>
      <c r="G297" s="2145">
        <v>13.8</v>
      </c>
      <c r="H297" s="2113"/>
      <c r="I297" s="2109"/>
      <c r="J297" s="2114">
        <v>1</v>
      </c>
      <c r="K297" s="2112">
        <v>1</v>
      </c>
      <c r="L297" s="2112"/>
      <c r="M297" s="2109"/>
      <c r="N297" s="2109"/>
      <c r="O297" s="2110"/>
      <c r="P297" s="2120"/>
      <c r="Q297" s="1486"/>
      <c r="R297" s="1097">
        <v>6</v>
      </c>
    </row>
    <row r="298" spans="1:18">
      <c r="A298" s="1097">
        <v>7</v>
      </c>
      <c r="B298" s="977" t="s">
        <v>4811</v>
      </c>
      <c r="C298" s="1034"/>
      <c r="D298" s="2109" t="s">
        <v>4721</v>
      </c>
      <c r="E298" s="2110"/>
      <c r="F298" s="1558">
        <v>34.5</v>
      </c>
      <c r="G298" s="2145">
        <v>13.8</v>
      </c>
      <c r="H298" s="2113"/>
      <c r="I298" s="2109"/>
      <c r="J298" s="2114">
        <v>1</v>
      </c>
      <c r="K298" s="2112">
        <v>1</v>
      </c>
      <c r="L298" s="2112"/>
      <c r="M298" s="2109"/>
      <c r="N298" s="2109"/>
      <c r="O298" s="2110"/>
      <c r="P298" s="2120"/>
      <c r="Q298" s="1486"/>
      <c r="R298" s="1097">
        <v>7</v>
      </c>
    </row>
    <row r="299" spans="1:18">
      <c r="A299" s="1097">
        <v>8</v>
      </c>
      <c r="B299" s="977" t="s">
        <v>4812</v>
      </c>
      <c r="C299" s="1034"/>
      <c r="D299" s="2109" t="s">
        <v>4721</v>
      </c>
      <c r="E299" s="2110"/>
      <c r="F299" s="1558">
        <v>115</v>
      </c>
      <c r="G299" s="2145">
        <v>13.8</v>
      </c>
      <c r="H299" s="2113"/>
      <c r="I299" s="2109"/>
      <c r="J299" s="2114">
        <v>7</v>
      </c>
      <c r="K299" s="2112">
        <v>1</v>
      </c>
      <c r="L299" s="2112"/>
      <c r="M299" s="2109"/>
      <c r="N299" s="2109"/>
      <c r="O299" s="2110"/>
      <c r="P299" s="2120"/>
      <c r="Q299" s="1486"/>
      <c r="R299" s="1097">
        <v>8</v>
      </c>
    </row>
    <row r="300" spans="1:18">
      <c r="A300" s="1097">
        <v>9</v>
      </c>
      <c r="B300" s="977" t="s">
        <v>4813</v>
      </c>
      <c r="C300" s="1034"/>
      <c r="D300" s="2109" t="s">
        <v>4721</v>
      </c>
      <c r="E300" s="2110"/>
      <c r="F300" s="1558">
        <v>34.5</v>
      </c>
      <c r="G300" s="2145">
        <v>4.8</v>
      </c>
      <c r="H300" s="2113"/>
      <c r="I300" s="2109"/>
      <c r="J300" s="2114">
        <v>3</v>
      </c>
      <c r="K300" s="2112">
        <v>1</v>
      </c>
      <c r="L300" s="2112"/>
      <c r="M300" s="2109"/>
      <c r="N300" s="2109"/>
      <c r="O300" s="2110"/>
      <c r="P300" s="2120"/>
      <c r="Q300" s="1486"/>
      <c r="R300" s="1097">
        <v>9</v>
      </c>
    </row>
    <row r="301" spans="1:18">
      <c r="A301" s="1097">
        <v>10</v>
      </c>
      <c r="B301" s="977" t="s">
        <v>4814</v>
      </c>
      <c r="C301" s="1034"/>
      <c r="D301" s="2109" t="s">
        <v>4721</v>
      </c>
      <c r="E301" s="2110"/>
      <c r="F301" s="1558">
        <v>34.4</v>
      </c>
      <c r="G301" s="2145">
        <v>5.04</v>
      </c>
      <c r="H301" s="2113"/>
      <c r="I301" s="2109"/>
      <c r="J301" s="2114">
        <v>4</v>
      </c>
      <c r="K301" s="2112">
        <v>1</v>
      </c>
      <c r="L301" s="2112"/>
      <c r="M301" s="2109"/>
      <c r="N301" s="2109"/>
      <c r="O301" s="2110"/>
      <c r="P301" s="2120"/>
      <c r="Q301" s="1486"/>
      <c r="R301" s="1097">
        <v>10</v>
      </c>
    </row>
    <row r="302" spans="1:18">
      <c r="A302" s="1097">
        <v>11</v>
      </c>
      <c r="B302" s="977" t="s">
        <v>4815</v>
      </c>
      <c r="C302" s="1034"/>
      <c r="D302" s="2109" t="s">
        <v>4721</v>
      </c>
      <c r="E302" s="2110"/>
      <c r="F302" s="1558">
        <v>115</v>
      </c>
      <c r="G302" s="2145">
        <v>13.8</v>
      </c>
      <c r="H302" s="2113"/>
      <c r="I302" s="2109"/>
      <c r="J302" s="2114">
        <v>20</v>
      </c>
      <c r="K302" s="2112">
        <v>1</v>
      </c>
      <c r="L302" s="2112"/>
      <c r="M302" s="2109"/>
      <c r="N302" s="2109"/>
      <c r="O302" s="2110"/>
      <c r="P302" s="2120"/>
      <c r="Q302" s="1486"/>
      <c r="R302" s="1097">
        <v>11</v>
      </c>
    </row>
    <row r="303" spans="1:18">
      <c r="A303" s="1097">
        <v>12</v>
      </c>
      <c r="B303" s="977" t="s">
        <v>4815</v>
      </c>
      <c r="C303" s="1034"/>
      <c r="D303" s="2109" t="s">
        <v>4721</v>
      </c>
      <c r="E303" s="2110"/>
      <c r="F303" s="1558">
        <v>115</v>
      </c>
      <c r="G303" s="2145">
        <v>13.8</v>
      </c>
      <c r="H303" s="2113"/>
      <c r="I303" s="2109"/>
      <c r="J303" s="2114">
        <v>20</v>
      </c>
      <c r="K303" s="2112">
        <v>1</v>
      </c>
      <c r="L303" s="2112"/>
      <c r="M303" s="2109"/>
      <c r="N303" s="2109"/>
      <c r="O303" s="2110"/>
      <c r="P303" s="2120"/>
      <c r="Q303" s="1486"/>
      <c r="R303" s="1097">
        <v>12</v>
      </c>
    </row>
    <row r="304" spans="1:18">
      <c r="A304" s="1097">
        <v>13</v>
      </c>
      <c r="B304" s="977" t="s">
        <v>4815</v>
      </c>
      <c r="C304" s="1034"/>
      <c r="D304" s="2109" t="s">
        <v>4721</v>
      </c>
      <c r="E304" s="2110"/>
      <c r="F304" s="1558">
        <v>113</v>
      </c>
      <c r="G304" s="2145">
        <v>13.8</v>
      </c>
      <c r="H304" s="2113"/>
      <c r="I304" s="2109"/>
      <c r="J304" s="2114">
        <v>13</v>
      </c>
      <c r="K304" s="2112"/>
      <c r="L304" s="2112">
        <v>1</v>
      </c>
      <c r="M304" s="2109"/>
      <c r="N304" s="2109"/>
      <c r="O304" s="2110"/>
      <c r="P304" s="2120"/>
      <c r="Q304" s="1486"/>
      <c r="R304" s="1097">
        <v>13</v>
      </c>
    </row>
    <row r="305" spans="1:18">
      <c r="A305" s="1097">
        <v>14</v>
      </c>
      <c r="B305" s="977" t="s">
        <v>4816</v>
      </c>
      <c r="C305" s="1034"/>
      <c r="D305" s="2109" t="s">
        <v>4720</v>
      </c>
      <c r="E305" s="2110"/>
      <c r="F305" s="1558">
        <v>115</v>
      </c>
      <c r="G305" s="2145">
        <v>34.5</v>
      </c>
      <c r="H305" s="2113"/>
      <c r="I305" s="2109"/>
      <c r="J305" s="2114">
        <v>15</v>
      </c>
      <c r="K305" s="2112">
        <v>1</v>
      </c>
      <c r="L305" s="2112"/>
      <c r="M305" s="2109"/>
      <c r="N305" s="2109"/>
      <c r="O305" s="2110"/>
      <c r="P305" s="2120"/>
      <c r="Q305" s="1486"/>
      <c r="R305" s="1097">
        <v>14</v>
      </c>
    </row>
    <row r="306" spans="1:18">
      <c r="A306" s="1097">
        <v>15</v>
      </c>
      <c r="B306" s="977" t="s">
        <v>4816</v>
      </c>
      <c r="C306" s="1034"/>
      <c r="D306" s="2109" t="s">
        <v>4720</v>
      </c>
      <c r="E306" s="2110"/>
      <c r="F306" s="1558">
        <v>115</v>
      </c>
      <c r="G306" s="2145">
        <v>34.5</v>
      </c>
      <c r="H306" s="2113"/>
      <c r="I306" s="2109"/>
      <c r="J306" s="2114">
        <v>15</v>
      </c>
      <c r="K306" s="2112">
        <v>1</v>
      </c>
      <c r="L306" s="2112"/>
      <c r="M306" s="2109"/>
      <c r="N306" s="2109"/>
      <c r="O306" s="2110"/>
      <c r="P306" s="2120"/>
      <c r="Q306" s="1486"/>
      <c r="R306" s="1097">
        <v>15</v>
      </c>
    </row>
    <row r="307" spans="1:18">
      <c r="A307" s="1097">
        <v>16</v>
      </c>
      <c r="B307" s="977" t="s">
        <v>4817</v>
      </c>
      <c r="C307" s="1034"/>
      <c r="D307" s="2109" t="s">
        <v>4721</v>
      </c>
      <c r="E307" s="2110"/>
      <c r="F307" s="1558">
        <v>34.5</v>
      </c>
      <c r="G307" s="2145">
        <v>4.16</v>
      </c>
      <c r="H307" s="2113"/>
      <c r="I307" s="2109"/>
      <c r="J307" s="2114">
        <v>1</v>
      </c>
      <c r="K307" s="2112">
        <v>6</v>
      </c>
      <c r="L307" s="2112"/>
      <c r="M307" s="2109"/>
      <c r="N307" s="2109"/>
      <c r="O307" s="2110"/>
      <c r="P307" s="2120"/>
      <c r="Q307" s="1486"/>
      <c r="R307" s="1097">
        <v>16</v>
      </c>
    </row>
    <row r="308" spans="1:18">
      <c r="A308" s="1097">
        <v>17</v>
      </c>
      <c r="B308" s="977" t="s">
        <v>4818</v>
      </c>
      <c r="C308" s="1034"/>
      <c r="D308" s="2109" t="s">
        <v>4721</v>
      </c>
      <c r="E308" s="2110"/>
      <c r="F308" s="1558">
        <v>34.5</v>
      </c>
      <c r="G308" s="2145">
        <v>4.8</v>
      </c>
      <c r="H308" s="2113"/>
      <c r="I308" s="2109"/>
      <c r="J308" s="2114">
        <v>4</v>
      </c>
      <c r="K308" s="2112">
        <v>1</v>
      </c>
      <c r="L308" s="2112"/>
      <c r="M308" s="2109"/>
      <c r="N308" s="2109"/>
      <c r="O308" s="2110"/>
      <c r="P308" s="2120"/>
      <c r="Q308" s="1486"/>
      <c r="R308" s="1097">
        <v>17</v>
      </c>
    </row>
    <row r="309" spans="1:18">
      <c r="A309" s="1097">
        <v>18</v>
      </c>
      <c r="B309" s="977" t="s">
        <v>4819</v>
      </c>
      <c r="C309" s="1034"/>
      <c r="D309" s="2109" t="s">
        <v>4721</v>
      </c>
      <c r="E309" s="2110"/>
      <c r="F309" s="1558">
        <v>23</v>
      </c>
      <c r="G309" s="2145">
        <v>4.8</v>
      </c>
      <c r="H309" s="2113"/>
      <c r="I309" s="2109"/>
      <c r="J309" s="2114">
        <v>6</v>
      </c>
      <c r="K309" s="2112">
        <v>3</v>
      </c>
      <c r="L309" s="2112"/>
      <c r="M309" s="2109"/>
      <c r="N309" s="2109"/>
      <c r="O309" s="2110"/>
      <c r="P309" s="2120"/>
      <c r="Q309" s="1486"/>
      <c r="R309" s="1097">
        <v>18</v>
      </c>
    </row>
    <row r="310" spans="1:18">
      <c r="A310" s="1097">
        <v>19</v>
      </c>
      <c r="B310" s="977" t="s">
        <v>4820</v>
      </c>
      <c r="C310" s="1034"/>
      <c r="D310" s="2109" t="s">
        <v>4721</v>
      </c>
      <c r="E310" s="2110"/>
      <c r="F310" s="1558">
        <v>115</v>
      </c>
      <c r="G310" s="2145">
        <v>13.8</v>
      </c>
      <c r="H310" s="2113"/>
      <c r="I310" s="2109"/>
      <c r="J310" s="2114">
        <v>15</v>
      </c>
      <c r="K310" s="2112">
        <v>1</v>
      </c>
      <c r="L310" s="2112"/>
      <c r="M310" s="2109"/>
      <c r="N310" s="2109"/>
      <c r="O310" s="2110"/>
      <c r="P310" s="2120"/>
      <c r="Q310" s="1486"/>
      <c r="R310" s="1097">
        <v>19</v>
      </c>
    </row>
    <row r="311" spans="1:18">
      <c r="A311" s="1097">
        <v>20</v>
      </c>
      <c r="B311" s="977" t="s">
        <v>4821</v>
      </c>
      <c r="C311" s="1034"/>
      <c r="D311" s="2109" t="s">
        <v>4720</v>
      </c>
      <c r="E311" s="2110"/>
      <c r="F311" s="1558">
        <v>115</v>
      </c>
      <c r="G311" s="2145">
        <v>13.8</v>
      </c>
      <c r="H311" s="2113"/>
      <c r="I311" s="2109"/>
      <c r="J311" s="2114">
        <v>12</v>
      </c>
      <c r="K311" s="2112">
        <v>1</v>
      </c>
      <c r="L311" s="2112"/>
      <c r="M311" s="2109"/>
      <c r="N311" s="2109"/>
      <c r="O311" s="2110"/>
      <c r="P311" s="2120"/>
      <c r="Q311" s="1486"/>
      <c r="R311" s="1097">
        <v>20</v>
      </c>
    </row>
    <row r="312" spans="1:18">
      <c r="A312" s="1097">
        <v>21</v>
      </c>
      <c r="B312" s="977" t="s">
        <v>4821</v>
      </c>
      <c r="C312" s="1034"/>
      <c r="D312" s="2109" t="s">
        <v>4720</v>
      </c>
      <c r="E312" s="2110"/>
      <c r="F312" s="1558">
        <v>115</v>
      </c>
      <c r="G312" s="2145">
        <v>46</v>
      </c>
      <c r="H312" s="2113"/>
      <c r="I312" s="2109"/>
      <c r="J312" s="2114">
        <v>20</v>
      </c>
      <c r="K312" s="2112">
        <v>1</v>
      </c>
      <c r="L312" s="2112"/>
      <c r="M312" s="2109"/>
      <c r="N312" s="2109"/>
      <c r="O312" s="2110"/>
      <c r="P312" s="2120"/>
      <c r="Q312" s="1486"/>
      <c r="R312" s="1097">
        <v>21</v>
      </c>
    </row>
    <row r="313" spans="1:18">
      <c r="A313" s="1097">
        <v>22</v>
      </c>
      <c r="B313" s="977" t="s">
        <v>4822</v>
      </c>
      <c r="C313" s="1034"/>
      <c r="D313" s="2109" t="s">
        <v>4721</v>
      </c>
      <c r="E313" s="2110"/>
      <c r="F313" s="1558">
        <v>115</v>
      </c>
      <c r="G313" s="2145">
        <v>13.8</v>
      </c>
      <c r="H313" s="2113"/>
      <c r="I313" s="2109"/>
      <c r="J313" s="2114">
        <v>7</v>
      </c>
      <c r="K313" s="2112">
        <v>1</v>
      </c>
      <c r="L313" s="2112"/>
      <c r="M313" s="2109"/>
      <c r="N313" s="2109"/>
      <c r="O313" s="2110"/>
      <c r="P313" s="2120"/>
      <c r="Q313" s="1486"/>
      <c r="R313" s="1097">
        <v>22</v>
      </c>
    </row>
    <row r="314" spans="1:18">
      <c r="A314" s="1097">
        <v>23</v>
      </c>
      <c r="B314" s="977" t="s">
        <v>4823</v>
      </c>
      <c r="C314" s="1034"/>
      <c r="D314" s="2109" t="s">
        <v>4721</v>
      </c>
      <c r="E314" s="2110"/>
      <c r="F314" s="1558">
        <v>115</v>
      </c>
      <c r="G314" s="2145">
        <v>13.8</v>
      </c>
      <c r="H314" s="2113"/>
      <c r="I314" s="2109"/>
      <c r="J314" s="2114">
        <v>12</v>
      </c>
      <c r="K314" s="2112">
        <v>1</v>
      </c>
      <c r="L314" s="2112"/>
      <c r="M314" s="2109"/>
      <c r="N314" s="2109"/>
      <c r="O314" s="2110"/>
      <c r="P314" s="2120"/>
      <c r="Q314" s="1486"/>
      <c r="R314" s="1097">
        <v>23</v>
      </c>
    </row>
    <row r="315" spans="1:18">
      <c r="A315" s="1097">
        <v>24</v>
      </c>
      <c r="B315" s="977" t="s">
        <v>4824</v>
      </c>
      <c r="C315" s="1034"/>
      <c r="D315" s="2109" t="s">
        <v>4721</v>
      </c>
      <c r="E315" s="2110"/>
      <c r="F315" s="1558">
        <v>69</v>
      </c>
      <c r="G315" s="2145">
        <v>13.8</v>
      </c>
      <c r="H315" s="2113"/>
      <c r="I315" s="2109"/>
      <c r="J315" s="2114">
        <v>7</v>
      </c>
      <c r="K315" s="2112">
        <v>1</v>
      </c>
      <c r="L315" s="2112"/>
      <c r="M315" s="2109"/>
      <c r="N315" s="2109"/>
      <c r="O315" s="2110"/>
      <c r="P315" s="2120"/>
      <c r="Q315" s="1486"/>
      <c r="R315" s="1097">
        <v>24</v>
      </c>
    </row>
    <row r="316" spans="1:18">
      <c r="A316" s="1097">
        <v>25</v>
      </c>
      <c r="B316" s="977" t="s">
        <v>4825</v>
      </c>
      <c r="C316" s="1034"/>
      <c r="D316" s="2109" t="s">
        <v>4721</v>
      </c>
      <c r="E316" s="2110"/>
      <c r="F316" s="1558">
        <v>34.4</v>
      </c>
      <c r="G316" s="2145">
        <v>13.8</v>
      </c>
      <c r="H316" s="2113"/>
      <c r="I316" s="2109"/>
      <c r="J316" s="2114">
        <v>10</v>
      </c>
      <c r="K316" s="2112">
        <v>1</v>
      </c>
      <c r="L316" s="2112"/>
      <c r="M316" s="2109"/>
      <c r="N316" s="2109"/>
      <c r="O316" s="2110"/>
      <c r="P316" s="2120"/>
      <c r="Q316" s="1486"/>
      <c r="R316" s="1097">
        <v>25</v>
      </c>
    </row>
    <row r="317" spans="1:18">
      <c r="A317" s="1097">
        <v>26</v>
      </c>
      <c r="B317" s="977" t="s">
        <v>4825</v>
      </c>
      <c r="C317" s="1034"/>
      <c r="D317" s="2109" t="s">
        <v>4721</v>
      </c>
      <c r="E317" s="2110"/>
      <c r="F317" s="1558">
        <v>34.5</v>
      </c>
      <c r="G317" s="2145">
        <v>4.16</v>
      </c>
      <c r="H317" s="2113"/>
      <c r="I317" s="2109"/>
      <c r="J317" s="2114">
        <v>5</v>
      </c>
      <c r="K317" s="2112">
        <v>1</v>
      </c>
      <c r="L317" s="2112"/>
      <c r="M317" s="2109"/>
      <c r="N317" s="2109"/>
      <c r="O317" s="2110"/>
      <c r="P317" s="2120"/>
      <c r="Q317" s="1486"/>
      <c r="R317" s="1097">
        <v>26</v>
      </c>
    </row>
    <row r="318" spans="1:18">
      <c r="A318" s="1097">
        <v>27</v>
      </c>
      <c r="B318" s="977" t="s">
        <v>4826</v>
      </c>
      <c r="C318" s="1034"/>
      <c r="D318" s="2109" t="s">
        <v>4721</v>
      </c>
      <c r="E318" s="2110"/>
      <c r="F318" s="1558">
        <v>34.5</v>
      </c>
      <c r="G318" s="2145">
        <v>4.8</v>
      </c>
      <c r="H318" s="2113"/>
      <c r="I318" s="2109"/>
      <c r="J318" s="2114">
        <v>1</v>
      </c>
      <c r="K318" s="2112">
        <v>1</v>
      </c>
      <c r="L318" s="2112"/>
      <c r="M318" s="2109"/>
      <c r="N318" s="2109"/>
      <c r="O318" s="2110"/>
      <c r="P318" s="2120"/>
      <c r="Q318" s="1486"/>
      <c r="R318" s="1097">
        <v>27</v>
      </c>
    </row>
    <row r="319" spans="1:18">
      <c r="A319" s="1097">
        <v>28</v>
      </c>
      <c r="B319" s="977" t="s">
        <v>4826</v>
      </c>
      <c r="C319" s="1034"/>
      <c r="D319" s="2109" t="s">
        <v>4721</v>
      </c>
      <c r="E319" s="2110"/>
      <c r="F319" s="1558">
        <v>34.5</v>
      </c>
      <c r="G319" s="2145">
        <v>4.8</v>
      </c>
      <c r="H319" s="2113"/>
      <c r="I319" s="2109"/>
      <c r="J319" s="2114">
        <v>1</v>
      </c>
      <c r="K319" s="2112">
        <v>1</v>
      </c>
      <c r="L319" s="2112"/>
      <c r="M319" s="2109"/>
      <c r="N319" s="2109"/>
      <c r="O319" s="2110"/>
      <c r="P319" s="2120"/>
      <c r="Q319" s="1486"/>
      <c r="R319" s="1097">
        <v>28</v>
      </c>
    </row>
    <row r="320" spans="1:18">
      <c r="A320" s="1097">
        <v>29</v>
      </c>
      <c r="B320" s="977" t="s">
        <v>4827</v>
      </c>
      <c r="C320" s="1034"/>
      <c r="D320" s="2109" t="s">
        <v>4721</v>
      </c>
      <c r="E320" s="2110"/>
      <c r="F320" s="1558">
        <v>34.4</v>
      </c>
      <c r="G320" s="2145">
        <v>4.8</v>
      </c>
      <c r="H320" s="2113"/>
      <c r="I320" s="2109"/>
      <c r="J320" s="2114">
        <v>5</v>
      </c>
      <c r="K320" s="2112">
        <v>1</v>
      </c>
      <c r="L320" s="2112"/>
      <c r="M320" s="2109"/>
      <c r="N320" s="2109"/>
      <c r="O320" s="2110"/>
      <c r="P320" s="2120"/>
      <c r="Q320" s="1486"/>
      <c r="R320" s="1097">
        <v>29</v>
      </c>
    </row>
    <row r="321" spans="1:18">
      <c r="A321" s="1097">
        <v>30</v>
      </c>
      <c r="B321" s="977" t="s">
        <v>4827</v>
      </c>
      <c r="C321" s="1034"/>
      <c r="D321" s="2109" t="s">
        <v>4721</v>
      </c>
      <c r="E321" s="2140"/>
      <c r="F321" s="1559">
        <v>34.5</v>
      </c>
      <c r="G321" s="2144">
        <v>4.8</v>
      </c>
      <c r="H321" s="2113"/>
      <c r="I321" s="2109"/>
      <c r="J321" s="2114">
        <v>8</v>
      </c>
      <c r="K321" s="2112">
        <v>1</v>
      </c>
      <c r="L321" s="2112"/>
      <c r="M321" s="2109"/>
      <c r="N321" s="2109"/>
      <c r="O321" s="2110"/>
      <c r="P321" s="2120"/>
      <c r="Q321" s="1486"/>
      <c r="R321" s="1097">
        <v>30</v>
      </c>
    </row>
    <row r="322" spans="1:18">
      <c r="A322" s="1097">
        <v>31</v>
      </c>
      <c r="B322" s="977" t="s">
        <v>4832</v>
      </c>
      <c r="C322" s="1034"/>
      <c r="D322" s="2109" t="s">
        <v>4721</v>
      </c>
      <c r="E322" s="2136"/>
      <c r="F322" s="1559">
        <v>113</v>
      </c>
      <c r="G322" s="2144">
        <v>13.8</v>
      </c>
      <c r="H322" s="2113"/>
      <c r="I322" s="2109"/>
      <c r="J322" s="2114">
        <v>8</v>
      </c>
      <c r="K322" s="2112">
        <v>1</v>
      </c>
      <c r="L322" s="2112"/>
      <c r="M322" s="2109"/>
      <c r="N322" s="2109"/>
      <c r="O322" s="2110"/>
      <c r="P322" s="2120"/>
      <c r="Q322" s="1486"/>
      <c r="R322" s="1097">
        <v>31</v>
      </c>
    </row>
    <row r="323" spans="1:18">
      <c r="A323" s="1097">
        <v>32</v>
      </c>
      <c r="B323" s="977" t="s">
        <v>4833</v>
      </c>
      <c r="C323" s="1034"/>
      <c r="D323" s="2109" t="s">
        <v>4721</v>
      </c>
      <c r="E323" s="2136"/>
      <c r="F323" s="1559">
        <v>34.5</v>
      </c>
      <c r="G323" s="2144">
        <v>13.8</v>
      </c>
      <c r="H323" s="2113"/>
      <c r="I323" s="2109"/>
      <c r="J323" s="2114">
        <v>10</v>
      </c>
      <c r="K323" s="2112">
        <v>1</v>
      </c>
      <c r="L323" s="2112"/>
      <c r="M323" s="2109"/>
      <c r="N323" s="2109"/>
      <c r="O323" s="2110"/>
      <c r="P323" s="2120"/>
      <c r="Q323" s="1486"/>
      <c r="R323" s="1097">
        <v>32</v>
      </c>
    </row>
    <row r="324" spans="1:18">
      <c r="A324" s="1097">
        <v>33</v>
      </c>
      <c r="B324" s="977" t="s">
        <v>4834</v>
      </c>
      <c r="C324" s="1034"/>
      <c r="D324" s="2109" t="s">
        <v>4720</v>
      </c>
      <c r="E324" s="2136"/>
      <c r="F324" s="1559">
        <v>345</v>
      </c>
      <c r="G324" s="2144">
        <v>120</v>
      </c>
      <c r="H324" s="2113"/>
      <c r="I324" s="2109"/>
      <c r="J324" s="2114">
        <v>400</v>
      </c>
      <c r="K324" s="2112">
        <v>1</v>
      </c>
      <c r="L324" s="2112"/>
      <c r="M324" s="2109"/>
      <c r="N324" s="2109"/>
      <c r="O324" s="2110"/>
      <c r="P324" s="2120"/>
      <c r="Q324" s="1486"/>
      <c r="R324" s="1097">
        <v>33</v>
      </c>
    </row>
    <row r="325" spans="1:18">
      <c r="A325" s="1097">
        <v>34</v>
      </c>
      <c r="B325" s="977" t="s">
        <v>4834</v>
      </c>
      <c r="C325" s="1034"/>
      <c r="D325" s="2109" t="s">
        <v>4720</v>
      </c>
      <c r="E325" s="2136"/>
      <c r="F325" s="1559">
        <v>345</v>
      </c>
      <c r="G325" s="2144">
        <v>120</v>
      </c>
      <c r="H325" s="2113"/>
      <c r="I325" s="2109"/>
      <c r="J325" s="2114">
        <v>114</v>
      </c>
      <c r="K325" s="2112">
        <v>1</v>
      </c>
      <c r="L325" s="2112"/>
      <c r="M325" s="2109"/>
      <c r="N325" s="2109"/>
      <c r="O325" s="2110"/>
      <c r="P325" s="2120"/>
      <c r="Q325" s="1486"/>
      <c r="R325" s="1097">
        <v>34</v>
      </c>
    </row>
    <row r="326" spans="1:18">
      <c r="A326" s="1097">
        <v>35</v>
      </c>
      <c r="B326" s="977" t="s">
        <v>4835</v>
      </c>
      <c r="C326" s="1034"/>
      <c r="D326" s="2109" t="s">
        <v>4721</v>
      </c>
      <c r="E326" s="2110"/>
      <c r="F326" s="1558">
        <v>23</v>
      </c>
      <c r="G326" s="2145">
        <v>4.8</v>
      </c>
      <c r="H326" s="2113"/>
      <c r="I326" s="2109"/>
      <c r="J326" s="2114">
        <v>3</v>
      </c>
      <c r="K326" s="2112">
        <v>3</v>
      </c>
      <c r="L326" s="2112"/>
      <c r="M326" s="2109"/>
      <c r="N326" s="2109"/>
      <c r="O326" s="2110"/>
      <c r="P326" s="2120"/>
      <c r="Q326" s="1486"/>
      <c r="R326" s="1097">
        <v>35</v>
      </c>
    </row>
    <row r="327" spans="1:18">
      <c r="A327" s="1097">
        <v>36</v>
      </c>
      <c r="B327" s="977" t="s">
        <v>4836</v>
      </c>
      <c r="C327" s="1034"/>
      <c r="D327" s="2109" t="s">
        <v>4721</v>
      </c>
      <c r="E327" s="2110"/>
      <c r="F327" s="1558">
        <v>34.5</v>
      </c>
      <c r="G327" s="2145">
        <v>4.16</v>
      </c>
      <c r="H327" s="2113"/>
      <c r="I327" s="2109"/>
      <c r="J327" s="2114">
        <v>5</v>
      </c>
      <c r="K327" s="2112">
        <v>1</v>
      </c>
      <c r="L327" s="2112"/>
      <c r="M327" s="2109"/>
      <c r="N327" s="2109"/>
      <c r="O327" s="2110"/>
      <c r="P327" s="2120"/>
      <c r="Q327" s="1486"/>
      <c r="R327" s="1097">
        <v>36</v>
      </c>
    </row>
    <row r="328" spans="1:18">
      <c r="A328" s="1097">
        <v>37</v>
      </c>
      <c r="B328" s="977" t="s">
        <v>4837</v>
      </c>
      <c r="C328" s="1034"/>
      <c r="D328" s="2109" t="s">
        <v>4721</v>
      </c>
      <c r="E328" s="2110"/>
      <c r="F328" s="1558">
        <v>115</v>
      </c>
      <c r="G328" s="2145">
        <v>13.8</v>
      </c>
      <c r="H328" s="2113"/>
      <c r="I328" s="2109"/>
      <c r="J328" s="2114">
        <v>15</v>
      </c>
      <c r="K328" s="2112">
        <v>1</v>
      </c>
      <c r="L328" s="2112"/>
      <c r="M328" s="2109"/>
      <c r="N328" s="2109"/>
      <c r="O328" s="2110"/>
      <c r="P328" s="2120"/>
      <c r="Q328" s="1486"/>
      <c r="R328" s="1097">
        <v>37</v>
      </c>
    </row>
    <row r="329" spans="1:18">
      <c r="A329" s="1097">
        <v>38</v>
      </c>
      <c r="B329" s="977" t="s">
        <v>4837</v>
      </c>
      <c r="C329" s="1034"/>
      <c r="D329" s="2109" t="s">
        <v>4721</v>
      </c>
      <c r="E329" s="2110"/>
      <c r="F329" s="1558">
        <v>115</v>
      </c>
      <c r="G329" s="2145">
        <v>13.8</v>
      </c>
      <c r="H329" s="2113"/>
      <c r="I329" s="2109"/>
      <c r="J329" s="2114">
        <v>15</v>
      </c>
      <c r="K329" s="2112">
        <v>1</v>
      </c>
      <c r="L329" s="2112"/>
      <c r="M329" s="2109"/>
      <c r="N329" s="2109"/>
      <c r="O329" s="2110"/>
      <c r="P329" s="2120"/>
      <c r="Q329" s="1486"/>
      <c r="R329" s="1097">
        <v>38</v>
      </c>
    </row>
    <row r="330" spans="1:18">
      <c r="A330" s="1097">
        <v>39</v>
      </c>
      <c r="B330" s="977" t="s">
        <v>4838</v>
      </c>
      <c r="C330" s="1034"/>
      <c r="D330" s="2109" t="s">
        <v>4721</v>
      </c>
      <c r="E330" s="2110"/>
      <c r="F330" s="1558">
        <v>115</v>
      </c>
      <c r="G330" s="2145">
        <v>13.8</v>
      </c>
      <c r="H330" s="2113"/>
      <c r="I330" s="2109"/>
      <c r="J330" s="2114">
        <v>20</v>
      </c>
      <c r="K330" s="2112">
        <v>1</v>
      </c>
      <c r="L330" s="2112"/>
      <c r="M330" s="2109"/>
      <c r="N330" s="2109"/>
      <c r="O330" s="2110"/>
      <c r="P330" s="2120"/>
      <c r="Q330" s="1486"/>
      <c r="R330" s="1097">
        <v>39</v>
      </c>
    </row>
    <row r="331" spans="1:18">
      <c r="A331" s="1097">
        <v>40</v>
      </c>
      <c r="B331" s="977" t="s">
        <v>4839</v>
      </c>
      <c r="C331" s="1034"/>
      <c r="D331" s="2109" t="s">
        <v>4720</v>
      </c>
      <c r="E331" s="2110"/>
      <c r="F331" s="1558">
        <v>115</v>
      </c>
      <c r="G331" s="2145">
        <v>34.5</v>
      </c>
      <c r="H331" s="2113"/>
      <c r="I331" s="2109"/>
      <c r="J331" s="2114">
        <v>25</v>
      </c>
      <c r="K331" s="2112">
        <v>1</v>
      </c>
      <c r="L331" s="2112"/>
      <c r="M331" s="2109"/>
      <c r="N331" s="2109"/>
      <c r="O331" s="2110"/>
      <c r="P331" s="2120"/>
      <c r="Q331" s="1486"/>
      <c r="R331" s="1097">
        <v>40</v>
      </c>
    </row>
    <row r="332" spans="1:18">
      <c r="A332" s="1097">
        <v>41</v>
      </c>
      <c r="B332" s="977"/>
      <c r="C332" s="1034"/>
      <c r="D332" s="2109"/>
      <c r="E332" s="2110"/>
      <c r="F332" s="1558"/>
      <c r="G332" s="2145"/>
      <c r="H332" s="2113"/>
      <c r="I332" s="2109"/>
      <c r="J332" s="2113"/>
      <c r="K332" s="2112"/>
      <c r="L332" s="2112"/>
      <c r="M332" s="2109"/>
      <c r="N332" s="2109"/>
      <c r="O332" s="2110"/>
      <c r="P332" s="2120"/>
      <c r="Q332" s="1486"/>
      <c r="R332" s="1097">
        <v>41</v>
      </c>
    </row>
    <row r="333" spans="1:18">
      <c r="A333" s="1097">
        <v>42</v>
      </c>
      <c r="B333" s="977"/>
      <c r="C333" s="1034"/>
      <c r="D333" s="2109"/>
      <c r="E333" s="2110"/>
      <c r="F333" s="1558"/>
      <c r="G333" s="2145"/>
      <c r="H333" s="2113"/>
      <c r="I333" s="2109"/>
      <c r="J333" s="2113"/>
      <c r="K333" s="2112"/>
      <c r="L333" s="2112"/>
      <c r="M333" s="2109"/>
      <c r="N333" s="2109"/>
      <c r="O333" s="2110"/>
      <c r="P333" s="2120"/>
      <c r="Q333" s="1486"/>
      <c r="R333" s="1097">
        <v>42</v>
      </c>
    </row>
    <row r="334" spans="1:18">
      <c r="A334" s="1097">
        <v>43</v>
      </c>
      <c r="B334" s="977"/>
      <c r="C334" s="1034"/>
      <c r="D334" s="2109"/>
      <c r="E334" s="2110"/>
      <c r="F334" s="1558"/>
      <c r="G334" s="2145"/>
      <c r="H334" s="2113"/>
      <c r="I334" s="2109"/>
      <c r="J334" s="2113"/>
      <c r="K334" s="2112"/>
      <c r="L334" s="2112"/>
      <c r="M334" s="2109"/>
      <c r="N334" s="2109"/>
      <c r="O334" s="2110"/>
      <c r="P334" s="2120"/>
      <c r="Q334" s="1486"/>
      <c r="R334" s="1097">
        <v>43</v>
      </c>
    </row>
    <row r="335" spans="1:18">
      <c r="A335" s="1097">
        <v>44</v>
      </c>
      <c r="B335" s="977"/>
      <c r="C335" s="1034"/>
      <c r="D335" s="2109"/>
      <c r="E335" s="2110"/>
      <c r="F335" s="1558"/>
      <c r="G335" s="2145"/>
      <c r="H335" s="2113"/>
      <c r="I335" s="2109"/>
      <c r="J335" s="2113"/>
      <c r="K335" s="2112"/>
      <c r="L335" s="2112"/>
      <c r="M335" s="2109"/>
      <c r="N335" s="2109"/>
      <c r="O335" s="2110"/>
      <c r="P335" s="2120"/>
      <c r="Q335" s="1486"/>
      <c r="R335" s="1097">
        <v>44</v>
      </c>
    </row>
    <row r="336" spans="1:18">
      <c r="A336" s="1097">
        <v>45</v>
      </c>
      <c r="B336" s="977"/>
      <c r="C336" s="1034"/>
      <c r="D336" s="2109"/>
      <c r="E336" s="2110"/>
      <c r="F336" s="1558"/>
      <c r="G336" s="2145"/>
      <c r="H336" s="2113"/>
      <c r="I336" s="2109"/>
      <c r="J336" s="2113"/>
      <c r="K336" s="2112"/>
      <c r="L336" s="2112"/>
      <c r="M336" s="2109"/>
      <c r="N336" s="2109"/>
      <c r="O336" s="2110"/>
      <c r="P336" s="2120"/>
      <c r="Q336" s="1486"/>
      <c r="R336" s="1097">
        <v>45</v>
      </c>
    </row>
    <row r="337" spans="1:18">
      <c r="A337" s="1097">
        <v>46</v>
      </c>
      <c r="B337" s="977"/>
      <c r="C337" s="1034"/>
      <c r="D337" s="2109"/>
      <c r="E337" s="2110"/>
      <c r="F337" s="1558"/>
      <c r="G337" s="2145"/>
      <c r="H337" s="2113"/>
      <c r="I337" s="2109"/>
      <c r="J337" s="2113"/>
      <c r="K337" s="2112"/>
      <c r="L337" s="2112"/>
      <c r="M337" s="2109"/>
      <c r="N337" s="2109"/>
      <c r="O337" s="2110"/>
      <c r="P337" s="2120"/>
      <c r="Q337" s="1486"/>
      <c r="R337" s="1097">
        <v>46</v>
      </c>
    </row>
    <row r="338" spans="1:18">
      <c r="A338" s="1097">
        <v>47</v>
      </c>
      <c r="B338" s="977"/>
      <c r="C338" s="1034"/>
      <c r="D338" s="2109"/>
      <c r="E338" s="2110"/>
      <c r="F338" s="1558"/>
      <c r="G338" s="2145"/>
      <c r="H338" s="2113"/>
      <c r="I338" s="2109"/>
      <c r="J338" s="2113"/>
      <c r="K338" s="2112"/>
      <c r="L338" s="2112"/>
      <c r="M338" s="2109"/>
      <c r="N338" s="2109"/>
      <c r="O338" s="2110"/>
      <c r="P338" s="2120"/>
      <c r="Q338" s="1486"/>
      <c r="R338" s="1097">
        <v>47</v>
      </c>
    </row>
    <row r="339" spans="1:18">
      <c r="A339" s="1097">
        <v>48</v>
      </c>
      <c r="B339" s="977"/>
      <c r="C339" s="1034"/>
      <c r="D339" s="2109"/>
      <c r="E339" s="2110"/>
      <c r="F339" s="1558"/>
      <c r="G339" s="2145"/>
      <c r="H339" s="2113"/>
      <c r="I339" s="2109"/>
      <c r="J339" s="2113"/>
      <c r="K339" s="2112"/>
      <c r="L339" s="2112"/>
      <c r="M339" s="2109"/>
      <c r="N339" s="2109"/>
      <c r="O339" s="2110"/>
      <c r="P339" s="2120"/>
      <c r="Q339" s="1486"/>
      <c r="R339" s="1097">
        <v>48</v>
      </c>
    </row>
    <row r="340" spans="1:18">
      <c r="A340" s="1097">
        <v>49</v>
      </c>
      <c r="B340" s="977"/>
      <c r="C340" s="1034"/>
      <c r="D340" s="2109"/>
      <c r="E340" s="2110"/>
      <c r="F340" s="1558"/>
      <c r="G340" s="2145"/>
      <c r="H340" s="2113"/>
      <c r="I340" s="2109"/>
      <c r="J340" s="2113"/>
      <c r="K340" s="2112"/>
      <c r="L340" s="2112"/>
      <c r="M340" s="2109"/>
      <c r="N340" s="2109"/>
      <c r="O340" s="2110"/>
      <c r="P340" s="2120"/>
      <c r="Q340" s="1486"/>
      <c r="R340" s="1097">
        <v>49</v>
      </c>
    </row>
    <row r="341" spans="1:18">
      <c r="A341" s="1097">
        <v>50</v>
      </c>
      <c r="B341" s="977"/>
      <c r="C341" s="1034"/>
      <c r="D341" s="2109"/>
      <c r="E341" s="2110"/>
      <c r="F341" s="1558"/>
      <c r="G341" s="2145"/>
      <c r="H341" s="2113"/>
      <c r="I341" s="2109"/>
      <c r="J341" s="2113"/>
      <c r="K341" s="2112"/>
      <c r="L341" s="2112"/>
      <c r="M341" s="2109"/>
      <c r="N341" s="2109"/>
      <c r="O341" s="2110"/>
      <c r="P341" s="2120"/>
      <c r="Q341" s="1486"/>
      <c r="R341" s="1097">
        <v>50</v>
      </c>
    </row>
    <row r="342" spans="1:18">
      <c r="A342" s="1097">
        <v>51</v>
      </c>
      <c r="B342" s="977"/>
      <c r="C342" s="1034"/>
      <c r="D342" s="2109"/>
      <c r="E342" s="2110"/>
      <c r="F342" s="1558"/>
      <c r="G342" s="2145"/>
      <c r="H342" s="2113"/>
      <c r="I342" s="2109"/>
      <c r="J342" s="2113"/>
      <c r="K342" s="2112"/>
      <c r="L342" s="2112"/>
      <c r="M342" s="2109"/>
      <c r="N342" s="2109"/>
      <c r="O342" s="2110"/>
      <c r="P342" s="2120"/>
      <c r="Q342" s="1486"/>
      <c r="R342" s="1097">
        <v>51</v>
      </c>
    </row>
    <row r="343" spans="1:18">
      <c r="A343" s="1097">
        <v>52</v>
      </c>
      <c r="B343" s="977"/>
      <c r="C343" s="1034"/>
      <c r="D343" s="2109"/>
      <c r="E343" s="2110"/>
      <c r="F343" s="1558"/>
      <c r="G343" s="2145"/>
      <c r="H343" s="2113"/>
      <c r="I343" s="2109"/>
      <c r="J343" s="2113"/>
      <c r="K343" s="2112"/>
      <c r="L343" s="2112"/>
      <c r="M343" s="2109"/>
      <c r="N343" s="2109"/>
      <c r="O343" s="2110"/>
      <c r="P343" s="2120"/>
      <c r="Q343" s="1486"/>
      <c r="R343" s="1097">
        <v>52</v>
      </c>
    </row>
    <row r="344" spans="1:18">
      <c r="A344" s="1097">
        <v>53</v>
      </c>
      <c r="B344" s="977"/>
      <c r="C344" s="1034"/>
      <c r="D344" s="2109"/>
      <c r="E344" s="2110"/>
      <c r="F344" s="1558"/>
      <c r="G344" s="2145"/>
      <c r="H344" s="2113"/>
      <c r="I344" s="2109"/>
      <c r="J344" s="2113"/>
      <c r="K344" s="2112"/>
      <c r="L344" s="2112"/>
      <c r="M344" s="2109"/>
      <c r="N344" s="2109"/>
      <c r="O344" s="2110"/>
      <c r="P344" s="2120"/>
      <c r="Q344" s="1486"/>
      <c r="R344" s="1097">
        <v>53</v>
      </c>
    </row>
    <row r="345" spans="1:18">
      <c r="A345" s="1097">
        <v>54</v>
      </c>
      <c r="B345" s="977"/>
      <c r="C345" s="1034"/>
      <c r="D345" s="2109"/>
      <c r="E345" s="2110"/>
      <c r="F345" s="1558"/>
      <c r="G345" s="2145"/>
      <c r="H345" s="2113"/>
      <c r="I345" s="2109"/>
      <c r="J345" s="2113"/>
      <c r="K345" s="2112"/>
      <c r="L345" s="2112"/>
      <c r="M345" s="2109"/>
      <c r="N345" s="2109"/>
      <c r="O345" s="2110"/>
      <c r="P345" s="2120"/>
      <c r="Q345" s="1486"/>
      <c r="R345" s="1097">
        <v>54</v>
      </c>
    </row>
    <row r="346" spans="1:18">
      <c r="A346" s="1097">
        <v>55</v>
      </c>
      <c r="B346" s="977"/>
      <c r="C346" s="1034"/>
      <c r="D346" s="2109"/>
      <c r="E346" s="2110"/>
      <c r="F346" s="1558"/>
      <c r="G346" s="2145"/>
      <c r="H346" s="2113"/>
      <c r="I346" s="2109"/>
      <c r="J346" s="2113"/>
      <c r="K346" s="2112"/>
      <c r="L346" s="2112"/>
      <c r="M346" s="2109"/>
      <c r="N346" s="2109"/>
      <c r="O346" s="2110"/>
      <c r="P346" s="2120"/>
      <c r="Q346" s="1486"/>
      <c r="R346" s="1097">
        <v>55</v>
      </c>
    </row>
    <row r="347" spans="1:18">
      <c r="A347" s="1097">
        <v>56</v>
      </c>
      <c r="B347" s="977"/>
      <c r="C347" s="1034"/>
      <c r="D347" s="2109"/>
      <c r="E347" s="2110"/>
      <c r="F347" s="1558"/>
      <c r="G347" s="2145"/>
      <c r="H347" s="2113"/>
      <c r="I347" s="2109"/>
      <c r="J347" s="2113"/>
      <c r="K347" s="2112"/>
      <c r="L347" s="2112"/>
      <c r="M347" s="2109"/>
      <c r="N347" s="2109"/>
      <c r="O347" s="2110"/>
      <c r="P347" s="2120"/>
      <c r="Q347" s="1486"/>
      <c r="R347" s="1097">
        <v>56</v>
      </c>
    </row>
    <row r="348" spans="1:18">
      <c r="A348" s="1097">
        <v>57</v>
      </c>
      <c r="B348" s="977"/>
      <c r="C348" s="1034"/>
      <c r="D348" s="2109"/>
      <c r="E348" s="2110"/>
      <c r="F348" s="1558"/>
      <c r="G348" s="2145"/>
      <c r="H348" s="2113"/>
      <c r="I348" s="2109"/>
      <c r="J348" s="2113"/>
      <c r="K348" s="2112"/>
      <c r="L348" s="2112"/>
      <c r="M348" s="2109"/>
      <c r="N348" s="2109"/>
      <c r="O348" s="2110"/>
      <c r="P348" s="2120"/>
      <c r="Q348" s="1486"/>
      <c r="R348" s="1097">
        <v>57</v>
      </c>
    </row>
    <row r="349" spans="1:18" ht="15.75" thickBot="1">
      <c r="A349" s="1099">
        <v>58</v>
      </c>
      <c r="B349" s="1023"/>
      <c r="C349" s="1058"/>
      <c r="D349" s="2111"/>
      <c r="E349" s="2121"/>
      <c r="F349" s="2146"/>
      <c r="G349" s="2147"/>
      <c r="H349" s="2123"/>
      <c r="I349" s="2109"/>
      <c r="J349" s="2123"/>
      <c r="K349" s="2148"/>
      <c r="L349" s="2148"/>
      <c r="M349" s="2111"/>
      <c r="N349" s="2111"/>
      <c r="O349" s="2121"/>
      <c r="P349" s="2126"/>
      <c r="Q349" s="1487"/>
      <c r="R349" s="1099">
        <v>58</v>
      </c>
    </row>
    <row r="350" spans="1:18">
      <c r="D350" s="2116"/>
      <c r="E350" s="2116"/>
      <c r="F350" s="2116"/>
      <c r="G350" s="2116"/>
      <c r="H350" s="2116"/>
      <c r="I350" s="2116"/>
      <c r="J350" s="2116"/>
      <c r="K350" s="2116"/>
      <c r="L350" s="2116"/>
      <c r="M350" s="2116"/>
      <c r="N350" s="2116"/>
      <c r="O350" s="2116"/>
      <c r="P350" s="2116"/>
    </row>
    <row r="351" spans="1:18">
      <c r="A351" s="978" t="s">
        <v>4828</v>
      </c>
      <c r="B351" s="978"/>
      <c r="C351" s="978"/>
      <c r="D351" s="2115"/>
      <c r="E351" s="2115"/>
      <c r="F351" s="2115"/>
      <c r="G351" s="2115"/>
      <c r="H351" s="2115"/>
      <c r="I351" s="2109"/>
      <c r="J351" s="2115" t="s">
        <v>4829</v>
      </c>
      <c r="K351" s="2115"/>
      <c r="L351" s="2115"/>
      <c r="M351" s="2115"/>
      <c r="N351" s="2115"/>
      <c r="O351" s="2115"/>
      <c r="P351" s="2115"/>
      <c r="Q351" s="978"/>
      <c r="R351" s="1018"/>
    </row>
    <row r="352" spans="1:18">
      <c r="D352" s="2116"/>
      <c r="E352" s="2116"/>
      <c r="F352" s="2116"/>
      <c r="G352" s="2116"/>
      <c r="H352" s="2116"/>
      <c r="I352" s="2116"/>
      <c r="J352" s="2116"/>
      <c r="K352" s="2116"/>
      <c r="L352" s="2116"/>
      <c r="M352" s="2116"/>
      <c r="N352" s="2116"/>
      <c r="O352" s="2116"/>
      <c r="P352" s="2116"/>
    </row>
    <row r="353" spans="1:18" ht="15.75">
      <c r="A353" s="70" t="s">
        <v>1258</v>
      </c>
      <c r="B353" s="978"/>
      <c r="C353" s="978"/>
      <c r="D353" s="2115"/>
      <c r="E353" s="2115"/>
      <c r="F353" s="2115"/>
      <c r="G353" s="2115"/>
      <c r="H353" s="2115"/>
      <c r="I353" s="2116"/>
      <c r="J353" s="2116"/>
      <c r="K353" s="2116"/>
      <c r="L353" s="2116"/>
      <c r="M353" s="2116"/>
      <c r="N353" s="2116"/>
      <c r="O353" s="2116"/>
      <c r="P353" s="2116"/>
    </row>
    <row r="354" spans="1:18">
      <c r="D354" s="2116"/>
      <c r="E354" s="2116"/>
      <c r="F354" s="2116"/>
      <c r="G354" s="2116"/>
      <c r="H354" s="2116"/>
      <c r="I354" s="2116"/>
      <c r="J354" s="2116"/>
      <c r="K354" s="2116"/>
      <c r="L354" s="2116"/>
      <c r="M354" s="2116"/>
      <c r="N354" s="2116"/>
      <c r="O354" s="2116"/>
      <c r="P354" s="2116"/>
    </row>
    <row r="355" spans="1:18" ht="16.5" thickBot="1">
      <c r="A355" s="1040" t="str">
        <f>'[5]Data Sheet'!$C$25</f>
        <v xml:space="preserve"> Niagara Mohawk Power Corporation </v>
      </c>
      <c r="B355" s="1023"/>
      <c r="C355" s="1023"/>
      <c r="D355" s="2111"/>
      <c r="E355" s="2111"/>
      <c r="F355" s="2128" t="str">
        <f>+'424425'!P3</f>
        <v>June 1, 2015</v>
      </c>
      <c r="G355" s="2111" t="str">
        <f>+'424425'!H3</f>
        <v>December 31, 2014</v>
      </c>
      <c r="H355" s="2129"/>
      <c r="I355" s="2109"/>
      <c r="J355" s="2130" t="str">
        <f>'[5]Data Sheet'!$C$25</f>
        <v xml:space="preserve"> Niagara Mohawk Power Corporation </v>
      </c>
      <c r="K355" s="2111"/>
      <c r="L355" s="2111"/>
      <c r="M355" s="2111"/>
      <c r="N355" s="2111"/>
      <c r="O355" s="2111"/>
      <c r="P355" s="2128" t="str">
        <f>+'424425'!P3</f>
        <v>June 1, 2015</v>
      </c>
      <c r="Q355" s="1023" t="str">
        <f>+'424425'!H3</f>
        <v>December 31, 2014</v>
      </c>
      <c r="R355" s="2075"/>
    </row>
    <row r="356" spans="1:18" ht="16.5" thickBot="1">
      <c r="A356" s="687" t="s">
        <v>3644</v>
      </c>
      <c r="B356" s="669"/>
      <c r="C356" s="669"/>
      <c r="D356" s="2129"/>
      <c r="E356" s="2129"/>
      <c r="F356" s="2131"/>
      <c r="G356" s="2131"/>
      <c r="H356" s="2132"/>
      <c r="I356" s="2109"/>
      <c r="J356" s="2133" t="s">
        <v>3644</v>
      </c>
      <c r="K356" s="2134"/>
      <c r="L356" s="2134"/>
      <c r="M356" s="2129"/>
      <c r="N356" s="2129"/>
      <c r="O356" s="2129"/>
      <c r="P356" s="2131"/>
      <c r="Q356" s="1092"/>
      <c r="R356" s="2082"/>
    </row>
    <row r="357" spans="1:18">
      <c r="A357" s="1085"/>
      <c r="B357" s="977"/>
      <c r="C357" s="1034"/>
      <c r="D357" s="2135"/>
      <c r="E357" s="2136"/>
      <c r="F357" s="2115"/>
      <c r="G357" s="2115"/>
      <c r="H357" s="2137"/>
      <c r="I357" s="2109"/>
      <c r="J357" s="2138"/>
      <c r="K357" s="2110"/>
      <c r="L357" s="2110"/>
      <c r="M357" s="2115" t="s">
        <v>3418</v>
      </c>
      <c r="N357" s="2115"/>
      <c r="O357" s="2115"/>
      <c r="P357" s="2115"/>
      <c r="Q357" s="1032"/>
      <c r="R357" s="2081"/>
    </row>
    <row r="358" spans="1:18" ht="15.75" thickBot="1">
      <c r="A358" s="1097"/>
      <c r="B358" s="1018"/>
      <c r="C358" s="2080"/>
      <c r="D358" s="2135"/>
      <c r="E358" s="2136"/>
      <c r="F358" s="2129" t="s">
        <v>3419</v>
      </c>
      <c r="G358" s="2129"/>
      <c r="H358" s="2132"/>
      <c r="I358" s="2109"/>
      <c r="J358" s="2139" t="s">
        <v>3420</v>
      </c>
      <c r="K358" s="2136" t="s">
        <v>3421</v>
      </c>
      <c r="L358" s="2136" t="s">
        <v>3421</v>
      </c>
      <c r="M358" s="2129" t="s">
        <v>3422</v>
      </c>
      <c r="N358" s="2129"/>
      <c r="O358" s="2129"/>
      <c r="P358" s="2129"/>
      <c r="Q358" s="1101"/>
      <c r="R358" s="2080"/>
    </row>
    <row r="359" spans="1:18">
      <c r="A359" s="1097"/>
      <c r="B359" s="1018"/>
      <c r="C359" s="2080"/>
      <c r="D359" s="2135"/>
      <c r="E359" s="2136"/>
      <c r="F359" s="2136"/>
      <c r="G359" s="2140"/>
      <c r="H359" s="2136"/>
      <c r="I359" s="2109"/>
      <c r="J359" s="2139" t="s">
        <v>3423</v>
      </c>
      <c r="K359" s="2136" t="s">
        <v>3424</v>
      </c>
      <c r="L359" s="2136" t="s">
        <v>3425</v>
      </c>
      <c r="M359" s="2135"/>
      <c r="N359" s="2135"/>
      <c r="O359" s="2136"/>
      <c r="P359" s="2136"/>
      <c r="Q359" s="1032"/>
      <c r="R359" s="2080"/>
    </row>
    <row r="360" spans="1:18">
      <c r="A360" s="1097" t="s">
        <v>1843</v>
      </c>
      <c r="B360" s="978" t="s">
        <v>3426</v>
      </c>
      <c r="C360" s="1032"/>
      <c r="D360" s="2115" t="s">
        <v>3427</v>
      </c>
      <c r="E360" s="2140"/>
      <c r="F360" s="2136"/>
      <c r="G360" s="2140"/>
      <c r="H360" s="2136"/>
      <c r="I360" s="2109"/>
      <c r="J360" s="2139" t="s">
        <v>3428</v>
      </c>
      <c r="K360" s="2136" t="s">
        <v>3429</v>
      </c>
      <c r="L360" s="2136" t="s">
        <v>3424</v>
      </c>
      <c r="M360" s="2115"/>
      <c r="N360" s="2115"/>
      <c r="O360" s="2140"/>
      <c r="P360" s="2136" t="s">
        <v>1902</v>
      </c>
      <c r="Q360" s="1032" t="s">
        <v>3430</v>
      </c>
      <c r="R360" s="2080" t="s">
        <v>1843</v>
      </c>
    </row>
    <row r="361" spans="1:18">
      <c r="A361" s="1097" t="s">
        <v>1846</v>
      </c>
      <c r="B361" s="977"/>
      <c r="C361" s="1034"/>
      <c r="D361" s="2135"/>
      <c r="E361" s="2136"/>
      <c r="F361" s="2136" t="s">
        <v>1952</v>
      </c>
      <c r="G361" s="2140" t="s">
        <v>3431</v>
      </c>
      <c r="H361" s="2136" t="s">
        <v>3432</v>
      </c>
      <c r="I361" s="2109"/>
      <c r="J361" s="2139" t="s">
        <v>3433</v>
      </c>
      <c r="K361" s="2136" t="s">
        <v>4</v>
      </c>
      <c r="L361" s="2136" t="s">
        <v>3429</v>
      </c>
      <c r="M361" s="2115" t="s">
        <v>3434</v>
      </c>
      <c r="N361" s="2115"/>
      <c r="O361" s="2140"/>
      <c r="P361" s="2136" t="s">
        <v>3435</v>
      </c>
      <c r="Q361" s="1032" t="s">
        <v>3436</v>
      </c>
      <c r="R361" s="2080" t="s">
        <v>1846</v>
      </c>
    </row>
    <row r="362" spans="1:18">
      <c r="A362" s="1089"/>
      <c r="B362" s="977"/>
      <c r="C362" s="2080"/>
      <c r="D362" s="2109"/>
      <c r="E362" s="2136"/>
      <c r="F362" s="2136"/>
      <c r="G362" s="2140"/>
      <c r="H362" s="2110"/>
      <c r="I362" s="2109"/>
      <c r="J362" s="2141"/>
      <c r="K362" s="2110"/>
      <c r="L362" s="2136"/>
      <c r="M362" s="2109"/>
      <c r="N362" s="2109"/>
      <c r="O362" s="2136"/>
      <c r="P362" s="2136"/>
      <c r="Q362" s="2080"/>
      <c r="R362" s="2080"/>
    </row>
    <row r="363" spans="1:18" ht="15.75" thickBot="1">
      <c r="A363" s="1107"/>
      <c r="B363" s="1090" t="s">
        <v>3230</v>
      </c>
      <c r="C363" s="1101"/>
      <c r="D363" s="2129" t="s">
        <v>3231</v>
      </c>
      <c r="E363" s="2132"/>
      <c r="F363" s="2142" t="s">
        <v>3232</v>
      </c>
      <c r="G363" s="2132" t="s">
        <v>3233</v>
      </c>
      <c r="H363" s="2132" t="s">
        <v>2512</v>
      </c>
      <c r="I363" s="2109"/>
      <c r="J363" s="2143" t="s">
        <v>2513</v>
      </c>
      <c r="K363" s="2143" t="s">
        <v>2514</v>
      </c>
      <c r="L363" s="2143" t="s">
        <v>2515</v>
      </c>
      <c r="M363" s="2129" t="s">
        <v>2516</v>
      </c>
      <c r="N363" s="2129"/>
      <c r="O363" s="2132"/>
      <c r="P363" s="2142" t="s">
        <v>2517</v>
      </c>
      <c r="Q363" s="2082" t="s">
        <v>2518</v>
      </c>
      <c r="R363" s="2082"/>
    </row>
    <row r="364" spans="1:18">
      <c r="A364" s="1097">
        <v>1</v>
      </c>
      <c r="B364" s="977" t="s">
        <v>4839</v>
      </c>
      <c r="C364" s="1034"/>
      <c r="D364" s="2109" t="s">
        <v>4720</v>
      </c>
      <c r="E364" s="2110"/>
      <c r="F364" s="1558">
        <v>115</v>
      </c>
      <c r="G364" s="2145">
        <v>34.5</v>
      </c>
      <c r="H364" s="2113"/>
      <c r="I364" s="2109"/>
      <c r="J364" s="2149">
        <v>25</v>
      </c>
      <c r="K364" s="2112">
        <v>1</v>
      </c>
      <c r="L364" s="2112"/>
      <c r="M364" s="2109"/>
      <c r="N364" s="2109"/>
      <c r="O364" s="2140"/>
      <c r="P364" s="2120"/>
      <c r="Q364" s="1486"/>
      <c r="R364" s="1097">
        <v>1</v>
      </c>
    </row>
    <row r="365" spans="1:18">
      <c r="A365" s="1097">
        <v>2</v>
      </c>
      <c r="B365" s="977" t="s">
        <v>4839</v>
      </c>
      <c r="C365" s="1034"/>
      <c r="D365" s="2109" t="s">
        <v>4720</v>
      </c>
      <c r="E365" s="2110"/>
      <c r="F365" s="1558">
        <v>230</v>
      </c>
      <c r="G365" s="2145">
        <v>120</v>
      </c>
      <c r="H365" s="2113"/>
      <c r="I365" s="2109"/>
      <c r="J365" s="2114">
        <v>150</v>
      </c>
      <c r="K365" s="2112">
        <v>2</v>
      </c>
      <c r="L365" s="2112"/>
      <c r="M365" s="2109"/>
      <c r="N365" s="2109"/>
      <c r="O365" s="2136"/>
      <c r="P365" s="2120"/>
      <c r="Q365" s="1486"/>
      <c r="R365" s="1097">
        <v>2</v>
      </c>
    </row>
    <row r="366" spans="1:18">
      <c r="A366" s="1097">
        <v>3</v>
      </c>
      <c r="B366" s="977" t="s">
        <v>4840</v>
      </c>
      <c r="C366" s="1034"/>
      <c r="D366" s="2109" t="s">
        <v>4720</v>
      </c>
      <c r="E366" s="2110"/>
      <c r="F366" s="1558">
        <v>115</v>
      </c>
      <c r="G366" s="2145">
        <v>13.8</v>
      </c>
      <c r="H366" s="2113"/>
      <c r="I366" s="2109"/>
      <c r="J366" s="2114">
        <v>6</v>
      </c>
      <c r="K366" s="2112">
        <v>1</v>
      </c>
      <c r="L366" s="2112"/>
      <c r="M366" s="2109"/>
      <c r="N366" s="2109"/>
      <c r="O366" s="2136"/>
      <c r="P366" s="2120"/>
      <c r="Q366" s="1486"/>
      <c r="R366" s="1097">
        <v>3</v>
      </c>
    </row>
    <row r="367" spans="1:18">
      <c r="A367" s="1097">
        <v>4</v>
      </c>
      <c r="B367" s="977" t="s">
        <v>4841</v>
      </c>
      <c r="C367" s="1034"/>
      <c r="D367" s="2109" t="s">
        <v>4721</v>
      </c>
      <c r="E367" s="2110"/>
      <c r="F367" s="1558">
        <v>46</v>
      </c>
      <c r="G367" s="2145">
        <v>4.8</v>
      </c>
      <c r="H367" s="2113"/>
      <c r="I367" s="2109"/>
      <c r="J367" s="2114">
        <v>1</v>
      </c>
      <c r="K367" s="2112">
        <v>1</v>
      </c>
      <c r="L367" s="2112"/>
      <c r="M367" s="2109"/>
      <c r="N367" s="2109"/>
      <c r="O367" s="2136"/>
      <c r="P367" s="2120"/>
      <c r="Q367" s="1486"/>
      <c r="R367" s="1097">
        <v>4</v>
      </c>
    </row>
    <row r="368" spans="1:18">
      <c r="A368" s="1097">
        <v>5</v>
      </c>
      <c r="B368" s="977" t="s">
        <v>4841</v>
      </c>
      <c r="C368" s="1034"/>
      <c r="D368" s="2109" t="s">
        <v>4721</v>
      </c>
      <c r="E368" s="2110"/>
      <c r="F368" s="1558">
        <v>46</v>
      </c>
      <c r="G368" s="2145">
        <v>4.8</v>
      </c>
      <c r="H368" s="2113"/>
      <c r="I368" s="2109"/>
      <c r="J368" s="2114">
        <v>1</v>
      </c>
      <c r="K368" s="2112">
        <v>1</v>
      </c>
      <c r="L368" s="2112"/>
      <c r="M368" s="2109"/>
      <c r="N368" s="2109"/>
      <c r="O368" s="2136"/>
      <c r="P368" s="2120"/>
      <c r="Q368" s="1486"/>
      <c r="R368" s="1097">
        <v>5</v>
      </c>
    </row>
    <row r="369" spans="1:18">
      <c r="A369" s="1097">
        <v>6</v>
      </c>
      <c r="B369" s="977" t="s">
        <v>4841</v>
      </c>
      <c r="C369" s="1034"/>
      <c r="D369" s="2109" t="s">
        <v>4721</v>
      </c>
      <c r="E369" s="2110"/>
      <c r="F369" s="1558">
        <v>46</v>
      </c>
      <c r="G369" s="2145">
        <v>4.8</v>
      </c>
      <c r="H369" s="2113"/>
      <c r="I369" s="2109"/>
      <c r="J369" s="2114">
        <v>1</v>
      </c>
      <c r="K369" s="2112">
        <v>1</v>
      </c>
      <c r="L369" s="2112"/>
      <c r="M369" s="2109"/>
      <c r="N369" s="2109"/>
      <c r="O369" s="2110"/>
      <c r="P369" s="2120"/>
      <c r="Q369" s="1486"/>
      <c r="R369" s="1097">
        <v>6</v>
      </c>
    </row>
    <row r="370" spans="1:18">
      <c r="A370" s="1097">
        <v>7</v>
      </c>
      <c r="B370" s="977" t="s">
        <v>4842</v>
      </c>
      <c r="C370" s="1034"/>
      <c r="D370" s="2109" t="s">
        <v>4721</v>
      </c>
      <c r="E370" s="2110"/>
      <c r="F370" s="1558">
        <v>34.5</v>
      </c>
      <c r="G370" s="2145">
        <v>4.8</v>
      </c>
      <c r="H370" s="2113"/>
      <c r="I370" s="2109"/>
      <c r="J370" s="2114">
        <v>3</v>
      </c>
      <c r="K370" s="2112">
        <v>1</v>
      </c>
      <c r="L370" s="2112"/>
      <c r="M370" s="2109"/>
      <c r="N370" s="2109"/>
      <c r="O370" s="2110"/>
      <c r="P370" s="2120"/>
      <c r="Q370" s="1486"/>
      <c r="R370" s="1097">
        <v>7</v>
      </c>
    </row>
    <row r="371" spans="1:18">
      <c r="A371" s="1097">
        <v>8</v>
      </c>
      <c r="B371" s="977" t="s">
        <v>4843</v>
      </c>
      <c r="C371" s="1034"/>
      <c r="D371" s="2109" t="s">
        <v>4720</v>
      </c>
      <c r="E371" s="2110"/>
      <c r="F371" s="1558">
        <v>115</v>
      </c>
      <c r="G371" s="2145">
        <v>13.8</v>
      </c>
      <c r="H371" s="2113"/>
      <c r="I371" s="2109"/>
      <c r="J371" s="2114">
        <v>20</v>
      </c>
      <c r="K371" s="2112">
        <v>1</v>
      </c>
      <c r="L371" s="2112"/>
      <c r="M371" s="2109"/>
      <c r="N371" s="2109"/>
      <c r="O371" s="2110"/>
      <c r="P371" s="2120"/>
      <c r="Q371" s="1486"/>
      <c r="R371" s="1097">
        <v>8</v>
      </c>
    </row>
    <row r="372" spans="1:18">
      <c r="A372" s="1097">
        <v>9</v>
      </c>
      <c r="B372" s="977" t="s">
        <v>4843</v>
      </c>
      <c r="C372" s="1034"/>
      <c r="D372" s="2109" t="s">
        <v>4720</v>
      </c>
      <c r="E372" s="2110"/>
      <c r="F372" s="1558">
        <v>115</v>
      </c>
      <c r="G372" s="2145">
        <v>13.8</v>
      </c>
      <c r="H372" s="2113"/>
      <c r="I372" s="2109"/>
      <c r="J372" s="2114">
        <v>20</v>
      </c>
      <c r="K372" s="2112">
        <v>1</v>
      </c>
      <c r="L372" s="2112"/>
      <c r="M372" s="2109"/>
      <c r="N372" s="2109"/>
      <c r="O372" s="2110"/>
      <c r="P372" s="2120"/>
      <c r="Q372" s="1486"/>
      <c r="R372" s="1097">
        <v>9</v>
      </c>
    </row>
    <row r="373" spans="1:18">
      <c r="A373" s="1097">
        <v>10</v>
      </c>
      <c r="B373" s="977" t="s">
        <v>4844</v>
      </c>
      <c r="C373" s="1034"/>
      <c r="D373" s="2109" t="s">
        <v>4721</v>
      </c>
      <c r="E373" s="2110"/>
      <c r="F373" s="1558">
        <v>113</v>
      </c>
      <c r="G373" s="2145">
        <v>13.8</v>
      </c>
      <c r="H373" s="2113"/>
      <c r="I373" s="2109"/>
      <c r="J373" s="2114">
        <v>8</v>
      </c>
      <c r="K373" s="2112">
        <v>1</v>
      </c>
      <c r="L373" s="2112"/>
      <c r="M373" s="2109"/>
      <c r="N373" s="2109"/>
      <c r="O373" s="2110"/>
      <c r="P373" s="2120"/>
      <c r="Q373" s="1486"/>
      <c r="R373" s="1097">
        <v>10</v>
      </c>
    </row>
    <row r="374" spans="1:18">
      <c r="A374" s="1097">
        <v>11</v>
      </c>
      <c r="B374" s="977" t="s">
        <v>4844</v>
      </c>
      <c r="C374" s="1034"/>
      <c r="D374" s="2109" t="s">
        <v>4721</v>
      </c>
      <c r="E374" s="2110"/>
      <c r="F374" s="1558">
        <v>113</v>
      </c>
      <c r="G374" s="2145">
        <v>13.8</v>
      </c>
      <c r="H374" s="2113"/>
      <c r="I374" s="2109"/>
      <c r="J374" s="2114">
        <v>8</v>
      </c>
      <c r="K374" s="2112">
        <v>1</v>
      </c>
      <c r="L374" s="2112"/>
      <c r="M374" s="2109"/>
      <c r="N374" s="2109"/>
      <c r="O374" s="2110"/>
      <c r="P374" s="2120"/>
      <c r="Q374" s="1486"/>
      <c r="R374" s="1097">
        <v>11</v>
      </c>
    </row>
    <row r="375" spans="1:18">
      <c r="A375" s="1097">
        <v>12</v>
      </c>
      <c r="B375" s="977" t="s">
        <v>4845</v>
      </c>
      <c r="C375" s="1034"/>
      <c r="D375" s="2109" t="s">
        <v>4721</v>
      </c>
      <c r="E375" s="2110"/>
      <c r="F375" s="1558">
        <v>34.5</v>
      </c>
      <c r="G375" s="2145">
        <v>4.8</v>
      </c>
      <c r="H375" s="2113"/>
      <c r="I375" s="2109"/>
      <c r="J375" s="2114">
        <v>4</v>
      </c>
      <c r="K375" s="2112">
        <v>1</v>
      </c>
      <c r="L375" s="2112"/>
      <c r="M375" s="2109"/>
      <c r="N375" s="2109"/>
      <c r="O375" s="2110"/>
      <c r="P375" s="2120"/>
      <c r="Q375" s="1486"/>
      <c r="R375" s="1097">
        <v>12</v>
      </c>
    </row>
    <row r="376" spans="1:18">
      <c r="A376" s="1097">
        <v>13</v>
      </c>
      <c r="B376" s="977" t="s">
        <v>4846</v>
      </c>
      <c r="C376" s="1034"/>
      <c r="D376" s="2109" t="s">
        <v>4720</v>
      </c>
      <c r="E376" s="2110"/>
      <c r="F376" s="1558">
        <v>115</v>
      </c>
      <c r="G376" s="2145">
        <v>13.8</v>
      </c>
      <c r="H376" s="2113"/>
      <c r="I376" s="2109"/>
      <c r="J376" s="2114">
        <v>20</v>
      </c>
      <c r="K376" s="2112">
        <v>1</v>
      </c>
      <c r="L376" s="2112"/>
      <c r="M376" s="2109"/>
      <c r="N376" s="2109"/>
      <c r="O376" s="2110"/>
      <c r="P376" s="2120"/>
      <c r="Q376" s="1486"/>
      <c r="R376" s="1097">
        <v>13</v>
      </c>
    </row>
    <row r="377" spans="1:18">
      <c r="A377" s="1097">
        <v>14</v>
      </c>
      <c r="B377" s="977" t="s">
        <v>4846</v>
      </c>
      <c r="C377" s="1034"/>
      <c r="D377" s="2109" t="s">
        <v>4721</v>
      </c>
      <c r="E377" s="2110"/>
      <c r="F377" s="1558">
        <v>115</v>
      </c>
      <c r="G377" s="2145">
        <v>13.8</v>
      </c>
      <c r="H377" s="2113"/>
      <c r="I377" s="2109"/>
      <c r="J377" s="2114">
        <v>15</v>
      </c>
      <c r="K377" s="2112">
        <v>1</v>
      </c>
      <c r="L377" s="2112"/>
      <c r="M377" s="2109"/>
      <c r="N377" s="2109"/>
      <c r="O377" s="2110"/>
      <c r="P377" s="2120"/>
      <c r="Q377" s="1486"/>
      <c r="R377" s="1097">
        <v>14</v>
      </c>
    </row>
    <row r="378" spans="1:18">
      <c r="A378" s="1097">
        <v>15</v>
      </c>
      <c r="B378" s="977" t="s">
        <v>4847</v>
      </c>
      <c r="C378" s="1034"/>
      <c r="D378" s="2109" t="s">
        <v>4721</v>
      </c>
      <c r="E378" s="2110"/>
      <c r="F378" s="1558">
        <v>115</v>
      </c>
      <c r="G378" s="2145">
        <v>13.8</v>
      </c>
      <c r="H378" s="2113"/>
      <c r="I378" s="2109"/>
      <c r="J378" s="2114">
        <v>15</v>
      </c>
      <c r="K378" s="2112">
        <v>1</v>
      </c>
      <c r="L378" s="2112"/>
      <c r="M378" s="2109"/>
      <c r="N378" s="2109"/>
      <c r="O378" s="2110"/>
      <c r="P378" s="2120"/>
      <c r="Q378" s="1486"/>
      <c r="R378" s="1097">
        <v>15</v>
      </c>
    </row>
    <row r="379" spans="1:18">
      <c r="A379" s="1097">
        <v>16</v>
      </c>
      <c r="B379" s="977" t="s">
        <v>4848</v>
      </c>
      <c r="C379" s="1034"/>
      <c r="D379" s="2109" t="s">
        <v>4720</v>
      </c>
      <c r="E379" s="2110"/>
      <c r="F379" s="1558">
        <v>23</v>
      </c>
      <c r="G379" s="2145">
        <v>4.8</v>
      </c>
      <c r="H379" s="2113"/>
      <c r="I379" s="2109"/>
      <c r="J379" s="2114">
        <v>1</v>
      </c>
      <c r="K379" s="2112">
        <v>1</v>
      </c>
      <c r="L379" s="2112"/>
      <c r="M379" s="2109"/>
      <c r="N379" s="2109"/>
      <c r="O379" s="2110"/>
      <c r="P379" s="2120"/>
      <c r="Q379" s="1486"/>
      <c r="R379" s="1097">
        <v>16</v>
      </c>
    </row>
    <row r="380" spans="1:18">
      <c r="A380" s="1097">
        <v>17</v>
      </c>
      <c r="B380" s="977" t="s">
        <v>4848</v>
      </c>
      <c r="C380" s="1034"/>
      <c r="D380" s="2109" t="s">
        <v>4720</v>
      </c>
      <c r="E380" s="2110"/>
      <c r="F380" s="1558">
        <v>23</v>
      </c>
      <c r="G380" s="2145">
        <v>4.8</v>
      </c>
      <c r="H380" s="2113"/>
      <c r="I380" s="2109"/>
      <c r="J380" s="2114">
        <v>1</v>
      </c>
      <c r="K380" s="2112">
        <v>1</v>
      </c>
      <c r="L380" s="2112"/>
      <c r="M380" s="2109"/>
      <c r="N380" s="2109"/>
      <c r="O380" s="2110"/>
      <c r="P380" s="2120"/>
      <c r="Q380" s="1486"/>
      <c r="R380" s="1097">
        <v>17</v>
      </c>
    </row>
    <row r="381" spans="1:18">
      <c r="A381" s="1097">
        <v>18</v>
      </c>
      <c r="B381" s="977" t="s">
        <v>4848</v>
      </c>
      <c r="C381" s="1034"/>
      <c r="D381" s="2109" t="s">
        <v>4720</v>
      </c>
      <c r="E381" s="2110"/>
      <c r="F381" s="1558">
        <v>23</v>
      </c>
      <c r="G381" s="2145">
        <v>4.8</v>
      </c>
      <c r="H381" s="2113"/>
      <c r="I381" s="2109"/>
      <c r="J381" s="2114">
        <v>1</v>
      </c>
      <c r="K381" s="2112">
        <v>1</v>
      </c>
      <c r="L381" s="2112"/>
      <c r="M381" s="2109"/>
      <c r="N381" s="2109"/>
      <c r="O381" s="2110"/>
      <c r="P381" s="2120"/>
      <c r="Q381" s="1486"/>
      <c r="R381" s="1097">
        <v>18</v>
      </c>
    </row>
    <row r="382" spans="1:18">
      <c r="A382" s="1097">
        <v>19</v>
      </c>
      <c r="B382" s="977" t="s">
        <v>4849</v>
      </c>
      <c r="C382" s="1034"/>
      <c r="D382" s="2109" t="s">
        <v>4720</v>
      </c>
      <c r="E382" s="2110"/>
      <c r="F382" s="1558">
        <v>115</v>
      </c>
      <c r="G382" s="2145">
        <v>23</v>
      </c>
      <c r="H382" s="2113"/>
      <c r="I382" s="2109"/>
      <c r="J382" s="2114">
        <v>7</v>
      </c>
      <c r="K382" s="2112">
        <v>1</v>
      </c>
      <c r="L382" s="2112"/>
      <c r="M382" s="2109"/>
      <c r="N382" s="2109"/>
      <c r="O382" s="2110"/>
      <c r="P382" s="2120"/>
      <c r="Q382" s="1486"/>
      <c r="R382" s="1097">
        <v>19</v>
      </c>
    </row>
    <row r="383" spans="1:18">
      <c r="A383" s="1097">
        <v>20</v>
      </c>
      <c r="B383" s="977" t="s">
        <v>4850</v>
      </c>
      <c r="C383" s="1034"/>
      <c r="D383" s="2109" t="s">
        <v>4721</v>
      </c>
      <c r="E383" s="2110"/>
      <c r="F383" s="1558">
        <v>34.5</v>
      </c>
      <c r="G383" s="2145">
        <v>4.8</v>
      </c>
      <c r="H383" s="2113"/>
      <c r="I383" s="2109"/>
      <c r="J383" s="2114">
        <v>3</v>
      </c>
      <c r="K383" s="2112">
        <v>1</v>
      </c>
      <c r="L383" s="2112"/>
      <c r="M383" s="2109"/>
      <c r="N383" s="2109"/>
      <c r="O383" s="2110"/>
      <c r="P383" s="2120"/>
      <c r="Q383" s="1486"/>
      <c r="R383" s="1097">
        <v>20</v>
      </c>
    </row>
    <row r="384" spans="1:18">
      <c r="A384" s="1097">
        <v>21</v>
      </c>
      <c r="B384" s="977" t="s">
        <v>4851</v>
      </c>
      <c r="C384" s="1034"/>
      <c r="D384" s="2109" t="s">
        <v>4721</v>
      </c>
      <c r="E384" s="2110"/>
      <c r="F384" s="1558">
        <v>115</v>
      </c>
      <c r="G384" s="2145">
        <v>13.8</v>
      </c>
      <c r="H384" s="2113"/>
      <c r="I384" s="2109"/>
      <c r="J384" s="2114">
        <v>7</v>
      </c>
      <c r="K384" s="2112">
        <v>1</v>
      </c>
      <c r="L384" s="2112"/>
      <c r="M384" s="2109"/>
      <c r="N384" s="2109"/>
      <c r="O384" s="2110"/>
      <c r="P384" s="2120"/>
      <c r="Q384" s="1486"/>
      <c r="R384" s="1097">
        <v>21</v>
      </c>
    </row>
    <row r="385" spans="1:18">
      <c r="A385" s="1097">
        <v>22</v>
      </c>
      <c r="B385" s="977" t="s">
        <v>4852</v>
      </c>
      <c r="C385" s="1034"/>
      <c r="D385" s="2109" t="s">
        <v>4721</v>
      </c>
      <c r="E385" s="2110"/>
      <c r="F385" s="1558">
        <v>34.5</v>
      </c>
      <c r="G385" s="2145">
        <v>4.8</v>
      </c>
      <c r="H385" s="2113"/>
      <c r="I385" s="2109"/>
      <c r="J385" s="2114">
        <v>3</v>
      </c>
      <c r="K385" s="2112">
        <v>1</v>
      </c>
      <c r="L385" s="2112"/>
      <c r="M385" s="2109"/>
      <c r="N385" s="2109"/>
      <c r="O385" s="2110"/>
      <c r="P385" s="2120"/>
      <c r="Q385" s="1486"/>
      <c r="R385" s="1097">
        <v>22</v>
      </c>
    </row>
    <row r="386" spans="1:18">
      <c r="A386" s="1097">
        <v>23</v>
      </c>
      <c r="B386" s="977" t="s">
        <v>4853</v>
      </c>
      <c r="C386" s="1034"/>
      <c r="D386" s="2109" t="s">
        <v>4721</v>
      </c>
      <c r="E386" s="2110"/>
      <c r="F386" s="1558">
        <v>115</v>
      </c>
      <c r="G386" s="2145">
        <v>13.8</v>
      </c>
      <c r="H386" s="2113"/>
      <c r="I386" s="2109"/>
      <c r="J386" s="2114">
        <v>6</v>
      </c>
      <c r="K386" s="2112">
        <v>1</v>
      </c>
      <c r="L386" s="2112"/>
      <c r="M386" s="2109"/>
      <c r="N386" s="2109"/>
      <c r="O386" s="2110"/>
      <c r="P386" s="2120"/>
      <c r="Q386" s="1486"/>
      <c r="R386" s="1097">
        <v>23</v>
      </c>
    </row>
    <row r="387" spans="1:18">
      <c r="A387" s="1097">
        <v>24</v>
      </c>
      <c r="B387" s="977" t="s">
        <v>4854</v>
      </c>
      <c r="C387" s="1034"/>
      <c r="D387" s="2109" t="s">
        <v>4721</v>
      </c>
      <c r="E387" s="2110"/>
      <c r="F387" s="1558">
        <v>34.5</v>
      </c>
      <c r="G387" s="2145">
        <v>4.16</v>
      </c>
      <c r="H387" s="2113"/>
      <c r="I387" s="2109"/>
      <c r="J387" s="2114">
        <v>5</v>
      </c>
      <c r="K387" s="2112">
        <v>1</v>
      </c>
      <c r="L387" s="2112"/>
      <c r="M387" s="2109"/>
      <c r="N387" s="2109"/>
      <c r="O387" s="2110"/>
      <c r="P387" s="2120"/>
      <c r="Q387" s="1486"/>
      <c r="R387" s="1097">
        <v>24</v>
      </c>
    </row>
    <row r="388" spans="1:18">
      <c r="A388" s="1097">
        <v>25</v>
      </c>
      <c r="B388" s="977" t="s">
        <v>4855</v>
      </c>
      <c r="C388" s="1034"/>
      <c r="D388" s="2109" t="s">
        <v>4721</v>
      </c>
      <c r="E388" s="2110"/>
      <c r="F388" s="1558">
        <v>115</v>
      </c>
      <c r="G388" s="2145">
        <v>13.8</v>
      </c>
      <c r="H388" s="2113"/>
      <c r="I388" s="2109"/>
      <c r="J388" s="2114">
        <v>12</v>
      </c>
      <c r="K388" s="2112">
        <v>1</v>
      </c>
      <c r="L388" s="2112"/>
      <c r="M388" s="2109"/>
      <c r="N388" s="2109"/>
      <c r="O388" s="2110"/>
      <c r="P388" s="2120"/>
      <c r="Q388" s="1486"/>
      <c r="R388" s="1097">
        <v>25</v>
      </c>
    </row>
    <row r="389" spans="1:18">
      <c r="A389" s="1097">
        <v>26</v>
      </c>
      <c r="B389" s="977" t="s">
        <v>4856</v>
      </c>
      <c r="C389" s="1034"/>
      <c r="D389" s="2109" t="s">
        <v>4721</v>
      </c>
      <c r="E389" s="2110"/>
      <c r="F389" s="1558">
        <v>34.5</v>
      </c>
      <c r="G389" s="2145">
        <v>13.8</v>
      </c>
      <c r="H389" s="2113"/>
      <c r="I389" s="2109"/>
      <c r="J389" s="2114">
        <v>5</v>
      </c>
      <c r="K389" s="2112">
        <v>1</v>
      </c>
      <c r="L389" s="2112"/>
      <c r="M389" s="2109"/>
      <c r="N389" s="2109"/>
      <c r="O389" s="2110"/>
      <c r="P389" s="2120"/>
      <c r="Q389" s="1486"/>
      <c r="R389" s="1097">
        <v>26</v>
      </c>
    </row>
    <row r="390" spans="1:18">
      <c r="A390" s="1097">
        <v>27</v>
      </c>
      <c r="B390" s="977" t="s">
        <v>4857</v>
      </c>
      <c r="C390" s="1034"/>
      <c r="D390" s="2109" t="s">
        <v>4721</v>
      </c>
      <c r="E390" s="2110"/>
      <c r="F390" s="1558">
        <v>34.5</v>
      </c>
      <c r="G390" s="2145">
        <v>4.8</v>
      </c>
      <c r="H390" s="2113"/>
      <c r="I390" s="2109"/>
      <c r="J390" s="2114">
        <v>4</v>
      </c>
      <c r="K390" s="2112">
        <v>1</v>
      </c>
      <c r="L390" s="2112"/>
      <c r="M390" s="2109"/>
      <c r="N390" s="2109"/>
      <c r="O390" s="2110"/>
      <c r="P390" s="2120"/>
      <c r="Q390" s="1486"/>
      <c r="R390" s="1097">
        <v>27</v>
      </c>
    </row>
    <row r="391" spans="1:18">
      <c r="A391" s="1097">
        <v>28</v>
      </c>
      <c r="B391" s="977" t="s">
        <v>4858</v>
      </c>
      <c r="C391" s="1034"/>
      <c r="D391" s="2109" t="s">
        <v>4720</v>
      </c>
      <c r="E391" s="2110"/>
      <c r="F391" s="1558">
        <v>345</v>
      </c>
      <c r="G391" s="2145">
        <v>230</v>
      </c>
      <c r="H391" s="2113"/>
      <c r="I391" s="2109"/>
      <c r="J391" s="2114">
        <v>304</v>
      </c>
      <c r="K391" s="2112">
        <v>1</v>
      </c>
      <c r="L391" s="2112"/>
      <c r="M391" s="2109"/>
      <c r="N391" s="2109"/>
      <c r="O391" s="2110"/>
      <c r="P391" s="2120"/>
      <c r="Q391" s="1486"/>
      <c r="R391" s="1097">
        <v>28</v>
      </c>
    </row>
    <row r="392" spans="1:18">
      <c r="A392" s="1097">
        <v>29</v>
      </c>
      <c r="B392" s="977" t="s">
        <v>4858</v>
      </c>
      <c r="C392" s="1034"/>
      <c r="D392" s="2109" t="s">
        <v>4720</v>
      </c>
      <c r="E392" s="2110"/>
      <c r="F392" s="1558">
        <v>345</v>
      </c>
      <c r="G392" s="2145">
        <v>120</v>
      </c>
      <c r="H392" s="2113"/>
      <c r="I392" s="2109"/>
      <c r="J392" s="2114">
        <v>848</v>
      </c>
      <c r="K392" s="2112">
        <v>2</v>
      </c>
      <c r="L392" s="2112"/>
      <c r="M392" s="2109"/>
      <c r="N392" s="2109"/>
      <c r="O392" s="2110"/>
      <c r="P392" s="2120"/>
      <c r="Q392" s="1486"/>
      <c r="R392" s="1097">
        <v>29</v>
      </c>
    </row>
    <row r="393" spans="1:18">
      <c r="A393" s="1097">
        <v>30</v>
      </c>
      <c r="B393" s="977" t="s">
        <v>4861</v>
      </c>
      <c r="C393" s="1034"/>
      <c r="D393" s="2109" t="s">
        <v>4721</v>
      </c>
      <c r="E393" s="2140"/>
      <c r="F393" s="1559">
        <v>34.5</v>
      </c>
      <c r="G393" s="2144">
        <v>4.8</v>
      </c>
      <c r="H393" s="2113"/>
      <c r="I393" s="2109"/>
      <c r="J393" s="2114">
        <v>1</v>
      </c>
      <c r="K393" s="2112">
        <v>1</v>
      </c>
      <c r="L393" s="2112"/>
      <c r="M393" s="2109"/>
      <c r="N393" s="2109"/>
      <c r="O393" s="2110"/>
      <c r="P393" s="2120"/>
      <c r="Q393" s="1486"/>
      <c r="R393" s="1097">
        <v>30</v>
      </c>
    </row>
    <row r="394" spans="1:18">
      <c r="A394" s="1097">
        <v>31</v>
      </c>
      <c r="B394" s="977" t="s">
        <v>4862</v>
      </c>
      <c r="C394" s="1034"/>
      <c r="D394" s="2109" t="s">
        <v>4721</v>
      </c>
      <c r="E394" s="2136"/>
      <c r="F394" s="1559">
        <v>34.5</v>
      </c>
      <c r="G394" s="2144">
        <v>4.8</v>
      </c>
      <c r="H394" s="2113"/>
      <c r="I394" s="2109"/>
      <c r="J394" s="2114">
        <v>2</v>
      </c>
      <c r="K394" s="2112">
        <v>1</v>
      </c>
      <c r="L394" s="2112"/>
      <c r="M394" s="2109"/>
      <c r="N394" s="2109"/>
      <c r="O394" s="2110"/>
      <c r="P394" s="2120"/>
      <c r="Q394" s="1486"/>
      <c r="R394" s="1097">
        <v>31</v>
      </c>
    </row>
    <row r="395" spans="1:18">
      <c r="A395" s="1097">
        <v>32</v>
      </c>
      <c r="B395" s="977" t="s">
        <v>4862</v>
      </c>
      <c r="C395" s="1034"/>
      <c r="D395" s="2109" t="s">
        <v>4721</v>
      </c>
      <c r="E395" s="2136"/>
      <c r="F395" s="1559">
        <v>34.5</v>
      </c>
      <c r="G395" s="2144">
        <v>4.8</v>
      </c>
      <c r="H395" s="2113"/>
      <c r="I395" s="2109"/>
      <c r="J395" s="2114">
        <v>2</v>
      </c>
      <c r="K395" s="2112">
        <v>1</v>
      </c>
      <c r="L395" s="2112"/>
      <c r="M395" s="2109"/>
      <c r="N395" s="2109"/>
      <c r="O395" s="2110"/>
      <c r="P395" s="2120"/>
      <c r="Q395" s="1486"/>
      <c r="R395" s="1097">
        <v>32</v>
      </c>
    </row>
    <row r="396" spans="1:18">
      <c r="A396" s="1097">
        <v>33</v>
      </c>
      <c r="B396" s="977" t="s">
        <v>4863</v>
      </c>
      <c r="C396" s="1034"/>
      <c r="D396" s="2109" t="s">
        <v>4720</v>
      </c>
      <c r="E396" s="2136"/>
      <c r="F396" s="1559">
        <v>115</v>
      </c>
      <c r="G396" s="2144">
        <v>34.5</v>
      </c>
      <c r="H396" s="2113"/>
      <c r="I396" s="2109"/>
      <c r="J396" s="2114">
        <v>20</v>
      </c>
      <c r="K396" s="2112">
        <v>1</v>
      </c>
      <c r="L396" s="2112"/>
      <c r="M396" s="2109"/>
      <c r="N396" s="2109"/>
      <c r="O396" s="2110"/>
      <c r="P396" s="2120"/>
      <c r="Q396" s="1486"/>
      <c r="R396" s="1097">
        <v>33</v>
      </c>
    </row>
    <row r="397" spans="1:18">
      <c r="A397" s="1097">
        <v>34</v>
      </c>
      <c r="B397" s="977" t="s">
        <v>4863</v>
      </c>
      <c r="C397" s="1034"/>
      <c r="D397" s="2109" t="s">
        <v>4720</v>
      </c>
      <c r="E397" s="2136"/>
      <c r="F397" s="1559">
        <v>345</v>
      </c>
      <c r="G397" s="2144">
        <v>115</v>
      </c>
      <c r="H397" s="2113"/>
      <c r="I397" s="2109"/>
      <c r="J397" s="2114">
        <v>448</v>
      </c>
      <c r="K397" s="2112">
        <v>1</v>
      </c>
      <c r="L397" s="2112"/>
      <c r="M397" s="2109"/>
      <c r="N397" s="2109"/>
      <c r="O397" s="2110"/>
      <c r="P397" s="2120"/>
      <c r="Q397" s="1486"/>
      <c r="R397" s="1097">
        <v>34</v>
      </c>
    </row>
    <row r="398" spans="1:18">
      <c r="A398" s="1097">
        <v>35</v>
      </c>
      <c r="B398" s="977" t="s">
        <v>4864</v>
      </c>
      <c r="C398" s="1034"/>
      <c r="D398" s="2109" t="s">
        <v>4721</v>
      </c>
      <c r="E398" s="2110"/>
      <c r="F398" s="1558">
        <v>34.5</v>
      </c>
      <c r="G398" s="2145">
        <v>4.8</v>
      </c>
      <c r="H398" s="2113"/>
      <c r="I398" s="2109"/>
      <c r="J398" s="2114">
        <v>3</v>
      </c>
      <c r="K398" s="2112">
        <v>1</v>
      </c>
      <c r="L398" s="2112"/>
      <c r="M398" s="2109"/>
      <c r="N398" s="2109"/>
      <c r="O398" s="2110"/>
      <c r="P398" s="2120"/>
      <c r="Q398" s="1486"/>
      <c r="R398" s="1097">
        <v>35</v>
      </c>
    </row>
    <row r="399" spans="1:18">
      <c r="A399" s="1097">
        <v>36</v>
      </c>
      <c r="B399" s="977" t="s">
        <v>4865</v>
      </c>
      <c r="C399" s="1034"/>
      <c r="D399" s="2109" t="s">
        <v>4720</v>
      </c>
      <c r="E399" s="2110"/>
      <c r="F399" s="1558">
        <v>240</v>
      </c>
      <c r="G399" s="2145">
        <v>24</v>
      </c>
      <c r="H399" s="2113"/>
      <c r="I399" s="2109"/>
      <c r="J399" s="2114">
        <v>150</v>
      </c>
      <c r="K399" s="2112">
        <v>3</v>
      </c>
      <c r="L399" s="2112"/>
      <c r="M399" s="2109"/>
      <c r="N399" s="2109"/>
      <c r="O399" s="2110"/>
      <c r="P399" s="2120"/>
      <c r="Q399" s="1486"/>
      <c r="R399" s="1097">
        <v>36</v>
      </c>
    </row>
    <row r="400" spans="1:18">
      <c r="A400" s="1097">
        <v>37</v>
      </c>
      <c r="B400" s="977" t="s">
        <v>4866</v>
      </c>
      <c r="C400" s="1034"/>
      <c r="D400" s="2109" t="s">
        <v>4721</v>
      </c>
      <c r="E400" s="2110"/>
      <c r="F400" s="1558">
        <v>34.4</v>
      </c>
      <c r="G400" s="2145">
        <v>4.8</v>
      </c>
      <c r="H400" s="2113"/>
      <c r="I400" s="2109"/>
      <c r="J400" s="2114">
        <v>2</v>
      </c>
      <c r="K400" s="2112">
        <v>1</v>
      </c>
      <c r="L400" s="2112"/>
      <c r="M400" s="2109"/>
      <c r="N400" s="2109"/>
      <c r="O400" s="2110"/>
      <c r="P400" s="2120"/>
      <c r="Q400" s="1486"/>
      <c r="R400" s="1097">
        <v>37</v>
      </c>
    </row>
    <row r="401" spans="1:18">
      <c r="A401" s="1097">
        <v>38</v>
      </c>
      <c r="B401" s="977" t="s">
        <v>4866</v>
      </c>
      <c r="C401" s="1034"/>
      <c r="D401" s="2109" t="s">
        <v>4721</v>
      </c>
      <c r="E401" s="2110"/>
      <c r="F401" s="1558">
        <v>34.5</v>
      </c>
      <c r="G401" s="2145">
        <v>4.8</v>
      </c>
      <c r="H401" s="2113"/>
      <c r="I401" s="2109"/>
      <c r="J401" s="2114">
        <v>2</v>
      </c>
      <c r="K401" s="2112">
        <v>1</v>
      </c>
      <c r="L401" s="2112"/>
      <c r="M401" s="2109"/>
      <c r="N401" s="2109"/>
      <c r="O401" s="2110"/>
      <c r="P401" s="2120"/>
      <c r="Q401" s="1486"/>
      <c r="R401" s="1097">
        <v>38</v>
      </c>
    </row>
    <row r="402" spans="1:18">
      <c r="A402" s="1097">
        <v>39</v>
      </c>
      <c r="B402" s="977" t="s">
        <v>4866</v>
      </c>
      <c r="C402" s="1034"/>
      <c r="D402" s="2109" t="s">
        <v>4721</v>
      </c>
      <c r="E402" s="2110"/>
      <c r="F402" s="1558">
        <v>34.4</v>
      </c>
      <c r="G402" s="2145">
        <v>4.8</v>
      </c>
      <c r="H402" s="2113"/>
      <c r="I402" s="2109"/>
      <c r="J402" s="2149">
        <v>2</v>
      </c>
      <c r="K402" s="2112">
        <v>1</v>
      </c>
      <c r="L402" s="2112"/>
      <c r="M402" s="2109"/>
      <c r="N402" s="2109"/>
      <c r="O402" s="2110"/>
      <c r="P402" s="2120"/>
      <c r="Q402" s="1486"/>
      <c r="R402" s="1097">
        <v>39</v>
      </c>
    </row>
    <row r="403" spans="1:18">
      <c r="A403" s="1097">
        <v>40</v>
      </c>
      <c r="B403" s="977" t="s">
        <v>4867</v>
      </c>
      <c r="C403" s="1034"/>
      <c r="D403" s="2109" t="s">
        <v>4721</v>
      </c>
      <c r="E403" s="2110"/>
      <c r="F403" s="1558">
        <v>115</v>
      </c>
      <c r="G403" s="2145">
        <v>13.8</v>
      </c>
      <c r="H403" s="2113"/>
      <c r="I403" s="2109"/>
      <c r="J403" s="2149">
        <v>15</v>
      </c>
      <c r="K403" s="2112">
        <v>1</v>
      </c>
      <c r="L403" s="2112"/>
      <c r="M403" s="2109"/>
      <c r="N403" s="2109"/>
      <c r="O403" s="2110"/>
      <c r="P403" s="2120"/>
      <c r="Q403" s="1486"/>
      <c r="R403" s="1097">
        <v>40</v>
      </c>
    </row>
    <row r="404" spans="1:18">
      <c r="A404" s="1097">
        <v>41</v>
      </c>
      <c r="B404" s="977"/>
      <c r="C404" s="1034"/>
      <c r="D404" s="2109"/>
      <c r="E404" s="2140"/>
      <c r="F404" s="1559"/>
      <c r="G404" s="2144"/>
      <c r="H404" s="2113"/>
      <c r="I404" s="2109"/>
      <c r="J404" s="2113"/>
      <c r="K404" s="2112"/>
      <c r="L404" s="2112"/>
      <c r="M404" s="2109"/>
      <c r="N404" s="2109"/>
      <c r="O404" s="2110"/>
      <c r="P404" s="2120"/>
      <c r="Q404" s="1486"/>
      <c r="R404" s="1097">
        <v>41</v>
      </c>
    </row>
    <row r="405" spans="1:18">
      <c r="A405" s="1097">
        <v>42</v>
      </c>
      <c r="B405" s="977"/>
      <c r="C405" s="1034"/>
      <c r="D405" s="2109"/>
      <c r="E405" s="2136"/>
      <c r="F405" s="1559"/>
      <c r="G405" s="2144"/>
      <c r="H405" s="2113"/>
      <c r="I405" s="2109"/>
      <c r="J405" s="2113"/>
      <c r="K405" s="2112"/>
      <c r="L405" s="2112"/>
      <c r="M405" s="2109"/>
      <c r="N405" s="2109"/>
      <c r="O405" s="2110"/>
      <c r="P405" s="2120"/>
      <c r="Q405" s="1486"/>
      <c r="R405" s="1097">
        <v>42</v>
      </c>
    </row>
    <row r="406" spans="1:18">
      <c r="A406" s="1097">
        <v>43</v>
      </c>
      <c r="B406" s="977"/>
      <c r="C406" s="1034"/>
      <c r="D406" s="2109"/>
      <c r="E406" s="2136"/>
      <c r="F406" s="1559"/>
      <c r="G406" s="2144"/>
      <c r="H406" s="2113"/>
      <c r="I406" s="2109"/>
      <c r="J406" s="2113"/>
      <c r="K406" s="2112"/>
      <c r="L406" s="2112"/>
      <c r="M406" s="2109"/>
      <c r="N406" s="2109"/>
      <c r="O406" s="2110"/>
      <c r="P406" s="2120"/>
      <c r="Q406" s="1486"/>
      <c r="R406" s="1097">
        <v>43</v>
      </c>
    </row>
    <row r="407" spans="1:18">
      <c r="A407" s="1097">
        <v>44</v>
      </c>
      <c r="B407" s="977"/>
      <c r="C407" s="1034"/>
      <c r="D407" s="2109"/>
      <c r="E407" s="2136"/>
      <c r="F407" s="1559"/>
      <c r="G407" s="2144"/>
      <c r="H407" s="2113"/>
      <c r="I407" s="2109"/>
      <c r="J407" s="2113"/>
      <c r="K407" s="2112"/>
      <c r="L407" s="2112"/>
      <c r="M407" s="2109"/>
      <c r="N407" s="2109"/>
      <c r="O407" s="2110"/>
      <c r="P407" s="2120"/>
      <c r="Q407" s="1486"/>
      <c r="R407" s="1097">
        <v>44</v>
      </c>
    </row>
    <row r="408" spans="1:18">
      <c r="A408" s="1097">
        <v>45</v>
      </c>
      <c r="B408" s="977"/>
      <c r="C408" s="1034"/>
      <c r="D408" s="2109"/>
      <c r="E408" s="2136"/>
      <c r="F408" s="1559"/>
      <c r="G408" s="2144"/>
      <c r="H408" s="2113"/>
      <c r="I408" s="2109"/>
      <c r="J408" s="2113"/>
      <c r="K408" s="2112"/>
      <c r="L408" s="2112"/>
      <c r="M408" s="2109"/>
      <c r="N408" s="2109"/>
      <c r="O408" s="2110"/>
      <c r="P408" s="2120"/>
      <c r="Q408" s="1486"/>
      <c r="R408" s="1097">
        <v>45</v>
      </c>
    </row>
    <row r="409" spans="1:18">
      <c r="A409" s="1097">
        <v>46</v>
      </c>
      <c r="B409" s="977"/>
      <c r="C409" s="1034"/>
      <c r="D409" s="2109"/>
      <c r="E409" s="2110"/>
      <c r="F409" s="1558"/>
      <c r="G409" s="2145"/>
      <c r="H409" s="2113"/>
      <c r="I409" s="2109"/>
      <c r="J409" s="2113"/>
      <c r="K409" s="2112"/>
      <c r="L409" s="2112"/>
      <c r="M409" s="2109"/>
      <c r="N409" s="2109"/>
      <c r="O409" s="2110"/>
      <c r="P409" s="2120"/>
      <c r="Q409" s="1486"/>
      <c r="R409" s="1097">
        <v>46</v>
      </c>
    </row>
    <row r="410" spans="1:18">
      <c r="A410" s="1097">
        <v>47</v>
      </c>
      <c r="B410" s="977"/>
      <c r="C410" s="1034"/>
      <c r="D410" s="2109"/>
      <c r="E410" s="2110"/>
      <c r="F410" s="1558"/>
      <c r="G410" s="2145"/>
      <c r="H410" s="2113"/>
      <c r="I410" s="2109"/>
      <c r="J410" s="2113"/>
      <c r="K410" s="2112"/>
      <c r="L410" s="2112"/>
      <c r="M410" s="2109"/>
      <c r="N410" s="2109"/>
      <c r="O410" s="2110"/>
      <c r="P410" s="2120"/>
      <c r="Q410" s="1486"/>
      <c r="R410" s="1097">
        <v>47</v>
      </c>
    </row>
    <row r="411" spans="1:18">
      <c r="A411" s="1097">
        <v>48</v>
      </c>
      <c r="B411" s="977"/>
      <c r="C411" s="1034"/>
      <c r="D411" s="2109"/>
      <c r="E411" s="2110"/>
      <c r="F411" s="1558"/>
      <c r="G411" s="2145"/>
      <c r="H411" s="2113"/>
      <c r="I411" s="2109"/>
      <c r="J411" s="2113"/>
      <c r="K411" s="2112"/>
      <c r="L411" s="2112"/>
      <c r="M411" s="2109"/>
      <c r="N411" s="2109"/>
      <c r="O411" s="2110"/>
      <c r="P411" s="2120"/>
      <c r="Q411" s="1486"/>
      <c r="R411" s="1097">
        <v>48</v>
      </c>
    </row>
    <row r="412" spans="1:18">
      <c r="A412" s="1097">
        <v>49</v>
      </c>
      <c r="B412" s="977"/>
      <c r="C412" s="1034"/>
      <c r="D412" s="2109"/>
      <c r="E412" s="2110"/>
      <c r="F412" s="1558"/>
      <c r="G412" s="2145"/>
      <c r="H412" s="2113"/>
      <c r="I412" s="2109"/>
      <c r="J412" s="2113"/>
      <c r="K412" s="2112"/>
      <c r="L412" s="2112"/>
      <c r="M412" s="2109"/>
      <c r="N412" s="2109"/>
      <c r="O412" s="2110"/>
      <c r="P412" s="2120"/>
      <c r="Q412" s="1486"/>
      <c r="R412" s="1097">
        <v>49</v>
      </c>
    </row>
    <row r="413" spans="1:18">
      <c r="A413" s="1097">
        <v>50</v>
      </c>
      <c r="B413" s="977"/>
      <c r="C413" s="1034"/>
      <c r="D413" s="2109"/>
      <c r="E413" s="2110"/>
      <c r="F413" s="1558"/>
      <c r="G413" s="2145"/>
      <c r="H413" s="2113"/>
      <c r="I413" s="2109"/>
      <c r="J413" s="2113"/>
      <c r="K413" s="2112"/>
      <c r="L413" s="2112"/>
      <c r="M413" s="2109"/>
      <c r="N413" s="2109"/>
      <c r="O413" s="2110"/>
      <c r="P413" s="2120"/>
      <c r="Q413" s="1486"/>
      <c r="R413" s="1097">
        <v>50</v>
      </c>
    </row>
    <row r="414" spans="1:18">
      <c r="A414" s="1097">
        <v>51</v>
      </c>
      <c r="B414" s="977"/>
      <c r="C414" s="1034"/>
      <c r="D414" s="2109"/>
      <c r="E414" s="2110"/>
      <c r="F414" s="1558"/>
      <c r="G414" s="2145"/>
      <c r="H414" s="2113"/>
      <c r="I414" s="2109"/>
      <c r="J414" s="2113"/>
      <c r="K414" s="2112"/>
      <c r="L414" s="2112"/>
      <c r="M414" s="2109"/>
      <c r="N414" s="2109"/>
      <c r="O414" s="2110"/>
      <c r="P414" s="2120"/>
      <c r="Q414" s="1486"/>
      <c r="R414" s="1097">
        <v>51</v>
      </c>
    </row>
    <row r="415" spans="1:18">
      <c r="A415" s="1097">
        <v>52</v>
      </c>
      <c r="B415" s="977"/>
      <c r="C415" s="1034"/>
      <c r="D415" s="2109"/>
      <c r="E415" s="2110"/>
      <c r="F415" s="1558"/>
      <c r="G415" s="2145"/>
      <c r="H415" s="2113"/>
      <c r="I415" s="2109"/>
      <c r="J415" s="2113"/>
      <c r="K415" s="2112"/>
      <c r="L415" s="2112"/>
      <c r="M415" s="2109"/>
      <c r="N415" s="2109"/>
      <c r="O415" s="2110"/>
      <c r="P415" s="2120"/>
      <c r="Q415" s="1486"/>
      <c r="R415" s="1097">
        <v>52</v>
      </c>
    </row>
    <row r="416" spans="1:18">
      <c r="A416" s="1097">
        <v>53</v>
      </c>
      <c r="B416" s="977"/>
      <c r="C416" s="1034"/>
      <c r="D416" s="2109"/>
      <c r="E416" s="2110"/>
      <c r="F416" s="1558"/>
      <c r="G416" s="2145"/>
      <c r="H416" s="2113"/>
      <c r="I416" s="2109"/>
      <c r="J416" s="2113"/>
      <c r="K416" s="2112"/>
      <c r="L416" s="2112"/>
      <c r="M416" s="2109"/>
      <c r="N416" s="2109"/>
      <c r="O416" s="2110"/>
      <c r="P416" s="2120"/>
      <c r="Q416" s="1486"/>
      <c r="R416" s="1097">
        <v>53</v>
      </c>
    </row>
    <row r="417" spans="1:18">
      <c r="A417" s="1097">
        <v>54</v>
      </c>
      <c r="B417" s="977"/>
      <c r="C417" s="1034"/>
      <c r="D417" s="2109"/>
      <c r="E417" s="2110"/>
      <c r="F417" s="1558"/>
      <c r="G417" s="2145"/>
      <c r="H417" s="2113"/>
      <c r="I417" s="2109"/>
      <c r="J417" s="2113"/>
      <c r="K417" s="2112"/>
      <c r="L417" s="2112"/>
      <c r="M417" s="2109"/>
      <c r="N417" s="2109"/>
      <c r="O417" s="2110"/>
      <c r="P417" s="2120"/>
      <c r="Q417" s="1486"/>
      <c r="R417" s="1097">
        <v>54</v>
      </c>
    </row>
    <row r="418" spans="1:18">
      <c r="A418" s="1097">
        <v>55</v>
      </c>
      <c r="B418" s="977"/>
      <c r="C418" s="1034"/>
      <c r="D418" s="2109"/>
      <c r="E418" s="2110"/>
      <c r="F418" s="1558"/>
      <c r="G418" s="2145"/>
      <c r="H418" s="2113"/>
      <c r="I418" s="2109"/>
      <c r="J418" s="2113"/>
      <c r="K418" s="2112"/>
      <c r="L418" s="2112"/>
      <c r="M418" s="2109"/>
      <c r="N418" s="2109"/>
      <c r="O418" s="2110"/>
      <c r="P418" s="2120"/>
      <c r="Q418" s="1486"/>
      <c r="R418" s="1097">
        <v>55</v>
      </c>
    </row>
    <row r="419" spans="1:18">
      <c r="A419" s="1097">
        <v>56</v>
      </c>
      <c r="B419" s="977"/>
      <c r="C419" s="1034"/>
      <c r="D419" s="2109"/>
      <c r="E419" s="2110"/>
      <c r="F419" s="1558"/>
      <c r="G419" s="2145"/>
      <c r="H419" s="2113"/>
      <c r="I419" s="2109"/>
      <c r="J419" s="2113"/>
      <c r="K419" s="2112"/>
      <c r="L419" s="2112"/>
      <c r="M419" s="2109"/>
      <c r="N419" s="2109"/>
      <c r="O419" s="2110"/>
      <c r="P419" s="2120"/>
      <c r="Q419" s="1486"/>
      <c r="R419" s="1097">
        <v>56</v>
      </c>
    </row>
    <row r="420" spans="1:18">
      <c r="A420" s="1097">
        <v>57</v>
      </c>
      <c r="B420" s="977"/>
      <c r="C420" s="1034"/>
      <c r="D420" s="2109"/>
      <c r="E420" s="2110"/>
      <c r="F420" s="1558"/>
      <c r="G420" s="2145"/>
      <c r="H420" s="2113"/>
      <c r="I420" s="2109"/>
      <c r="J420" s="2113"/>
      <c r="K420" s="2112"/>
      <c r="L420" s="2112"/>
      <c r="M420" s="2109"/>
      <c r="N420" s="2109"/>
      <c r="O420" s="2110"/>
      <c r="P420" s="2120"/>
      <c r="Q420" s="1486"/>
      <c r="R420" s="1097">
        <v>57</v>
      </c>
    </row>
    <row r="421" spans="1:18" ht="15.75" thickBot="1">
      <c r="A421" s="1099">
        <v>58</v>
      </c>
      <c r="B421" s="1023"/>
      <c r="C421" s="1058"/>
      <c r="D421" s="2111"/>
      <c r="E421" s="2121"/>
      <c r="F421" s="2146"/>
      <c r="G421" s="2147"/>
      <c r="H421" s="2123"/>
      <c r="I421" s="2109"/>
      <c r="J421" s="2123"/>
      <c r="K421" s="2148"/>
      <c r="L421" s="2148"/>
      <c r="M421" s="2111"/>
      <c r="N421" s="2111"/>
      <c r="O421" s="2121"/>
      <c r="P421" s="2126"/>
      <c r="Q421" s="1487"/>
      <c r="R421" s="1099">
        <v>58</v>
      </c>
    </row>
    <row r="422" spans="1:18">
      <c r="D422" s="2116"/>
      <c r="E422" s="2116"/>
      <c r="F422" s="2116"/>
      <c r="G422" s="2116"/>
      <c r="H422" s="2116"/>
      <c r="I422" s="2116"/>
      <c r="J422" s="2116"/>
      <c r="K422" s="2116"/>
      <c r="L422" s="2116"/>
      <c r="M422" s="2116"/>
      <c r="N422" s="2116"/>
      <c r="O422" s="2116"/>
      <c r="P422" s="2116"/>
    </row>
    <row r="423" spans="1:18">
      <c r="A423" s="978" t="s">
        <v>4830</v>
      </c>
      <c r="B423" s="978"/>
      <c r="C423" s="978"/>
      <c r="D423" s="2115"/>
      <c r="E423" s="2115"/>
      <c r="F423" s="2115"/>
      <c r="G423" s="2115"/>
      <c r="H423" s="2115"/>
      <c r="I423" s="2109"/>
      <c r="J423" s="2115" t="s">
        <v>4831</v>
      </c>
      <c r="K423" s="2115"/>
      <c r="L423" s="2115"/>
      <c r="M423" s="2115"/>
      <c r="N423" s="2115"/>
      <c r="O423" s="2115"/>
      <c r="P423" s="2115"/>
      <c r="Q423" s="978"/>
      <c r="R423" s="1018"/>
    </row>
    <row r="424" spans="1:18">
      <c r="D424" s="2116"/>
      <c r="E424" s="2116"/>
      <c r="F424" s="2116"/>
      <c r="G424" s="2116"/>
      <c r="H424" s="2116"/>
      <c r="I424" s="2116"/>
      <c r="J424" s="2116"/>
      <c r="K424" s="2116"/>
      <c r="L424" s="2116"/>
      <c r="M424" s="2116"/>
      <c r="N424" s="2116"/>
      <c r="O424" s="2116"/>
      <c r="P424" s="2116"/>
    </row>
    <row r="425" spans="1:18" ht="15.75">
      <c r="A425" s="70" t="s">
        <v>1258</v>
      </c>
      <c r="B425" s="978"/>
      <c r="C425" s="978"/>
      <c r="D425" s="2115"/>
      <c r="E425" s="2115"/>
      <c r="F425" s="2115"/>
      <c r="G425" s="2115"/>
      <c r="H425" s="2115"/>
      <c r="I425" s="2116"/>
      <c r="J425" s="2116"/>
      <c r="K425" s="2116"/>
      <c r="L425" s="2116"/>
      <c r="M425" s="2116"/>
      <c r="N425" s="2116"/>
      <c r="O425" s="2116"/>
      <c r="P425" s="2116"/>
    </row>
    <row r="426" spans="1:18">
      <c r="D426" s="2116"/>
      <c r="E426" s="2116"/>
      <c r="F426" s="2116"/>
      <c r="G426" s="2116"/>
      <c r="H426" s="2116"/>
      <c r="I426" s="2116"/>
      <c r="J426" s="2116"/>
      <c r="K426" s="2116"/>
      <c r="L426" s="2116"/>
      <c r="M426" s="2116"/>
      <c r="N426" s="2116"/>
      <c r="O426" s="2116"/>
      <c r="P426" s="2116"/>
    </row>
    <row r="427" spans="1:18" ht="16.5" thickBot="1">
      <c r="A427" s="1040" t="str">
        <f>'[5]Data Sheet'!$C$25</f>
        <v xml:space="preserve"> Niagara Mohawk Power Corporation </v>
      </c>
      <c r="B427" s="1023"/>
      <c r="C427" s="1023"/>
      <c r="D427" s="2111"/>
      <c r="E427" s="2111"/>
      <c r="F427" s="2128" t="str">
        <f>+'424425'!P3</f>
        <v>June 1, 2015</v>
      </c>
      <c r="G427" s="2111" t="str">
        <f>+'424425'!H3</f>
        <v>December 31, 2014</v>
      </c>
      <c r="H427" s="2129"/>
      <c r="I427" s="2109"/>
      <c r="J427" s="2130" t="str">
        <f>'[5]Data Sheet'!$C$25</f>
        <v xml:space="preserve"> Niagara Mohawk Power Corporation </v>
      </c>
      <c r="K427" s="2111"/>
      <c r="L427" s="2111"/>
      <c r="M427" s="2111"/>
      <c r="N427" s="2111"/>
      <c r="O427" s="2111"/>
      <c r="P427" s="2128" t="str">
        <f>+'424425'!P3</f>
        <v>June 1, 2015</v>
      </c>
      <c r="Q427" s="1023" t="str">
        <f>+'424425'!H3</f>
        <v>December 31, 2014</v>
      </c>
      <c r="R427" s="2075"/>
    </row>
    <row r="428" spans="1:18" ht="16.5" thickBot="1">
      <c r="A428" s="687" t="s">
        <v>3644</v>
      </c>
      <c r="B428" s="669"/>
      <c r="C428" s="669"/>
      <c r="D428" s="2129"/>
      <c r="E428" s="2129"/>
      <c r="F428" s="2131"/>
      <c r="G428" s="2131"/>
      <c r="H428" s="2132"/>
      <c r="I428" s="2109"/>
      <c r="J428" s="2133" t="s">
        <v>3644</v>
      </c>
      <c r="K428" s="2134"/>
      <c r="L428" s="2134"/>
      <c r="M428" s="2129"/>
      <c r="N428" s="2129"/>
      <c r="O428" s="2129"/>
      <c r="P428" s="2131"/>
      <c r="Q428" s="1092"/>
      <c r="R428" s="2082"/>
    </row>
    <row r="429" spans="1:18">
      <c r="A429" s="1085"/>
      <c r="B429" s="977"/>
      <c r="C429" s="1034"/>
      <c r="D429" s="2135"/>
      <c r="E429" s="2136"/>
      <c r="F429" s="2115"/>
      <c r="G429" s="2115"/>
      <c r="H429" s="2137"/>
      <c r="I429" s="2109"/>
      <c r="J429" s="2138"/>
      <c r="K429" s="2110"/>
      <c r="L429" s="2110"/>
      <c r="M429" s="2115" t="s">
        <v>3418</v>
      </c>
      <c r="N429" s="2115"/>
      <c r="O429" s="2115"/>
      <c r="P429" s="2115"/>
      <c r="Q429" s="1032"/>
      <c r="R429" s="2081"/>
    </row>
    <row r="430" spans="1:18" ht="15.75" thickBot="1">
      <c r="A430" s="1097"/>
      <c r="B430" s="1018"/>
      <c r="C430" s="2080"/>
      <c r="D430" s="2135"/>
      <c r="E430" s="2136"/>
      <c r="F430" s="2129" t="s">
        <v>3419</v>
      </c>
      <c r="G430" s="2129"/>
      <c r="H430" s="2132"/>
      <c r="I430" s="2109"/>
      <c r="J430" s="2139" t="s">
        <v>3420</v>
      </c>
      <c r="K430" s="2136" t="s">
        <v>3421</v>
      </c>
      <c r="L430" s="2136" t="s">
        <v>3421</v>
      </c>
      <c r="M430" s="2129" t="s">
        <v>3422</v>
      </c>
      <c r="N430" s="2129"/>
      <c r="O430" s="2129"/>
      <c r="P430" s="2129"/>
      <c r="Q430" s="1101"/>
      <c r="R430" s="2080"/>
    </row>
    <row r="431" spans="1:18">
      <c r="A431" s="1097"/>
      <c r="B431" s="1018"/>
      <c r="C431" s="2080"/>
      <c r="D431" s="2135"/>
      <c r="E431" s="2136"/>
      <c r="F431" s="2136"/>
      <c r="G431" s="2140"/>
      <c r="H431" s="2136"/>
      <c r="I431" s="2109"/>
      <c r="J431" s="2139" t="s">
        <v>3423</v>
      </c>
      <c r="K431" s="2136" t="s">
        <v>3424</v>
      </c>
      <c r="L431" s="2136" t="s">
        <v>3425</v>
      </c>
      <c r="M431" s="2135"/>
      <c r="N431" s="2135"/>
      <c r="O431" s="2136"/>
      <c r="P431" s="2136"/>
      <c r="Q431" s="1032"/>
      <c r="R431" s="2080"/>
    </row>
    <row r="432" spans="1:18">
      <c r="A432" s="1097" t="s">
        <v>1843</v>
      </c>
      <c r="B432" s="978" t="s">
        <v>3426</v>
      </c>
      <c r="C432" s="1032"/>
      <c r="D432" s="2115" t="s">
        <v>3427</v>
      </c>
      <c r="E432" s="2140"/>
      <c r="F432" s="2136"/>
      <c r="G432" s="2140"/>
      <c r="H432" s="2136"/>
      <c r="I432" s="2109"/>
      <c r="J432" s="2139" t="s">
        <v>3428</v>
      </c>
      <c r="K432" s="2136" t="s">
        <v>3429</v>
      </c>
      <c r="L432" s="2136" t="s">
        <v>3424</v>
      </c>
      <c r="M432" s="2115"/>
      <c r="N432" s="2115"/>
      <c r="O432" s="2140"/>
      <c r="P432" s="2136" t="s">
        <v>1902</v>
      </c>
      <c r="Q432" s="1032" t="s">
        <v>3430</v>
      </c>
      <c r="R432" s="2080" t="s">
        <v>1843</v>
      </c>
    </row>
    <row r="433" spans="1:18">
      <c r="A433" s="1097" t="s">
        <v>1846</v>
      </c>
      <c r="B433" s="977"/>
      <c r="C433" s="1034"/>
      <c r="D433" s="2135"/>
      <c r="E433" s="2136"/>
      <c r="F433" s="2136" t="s">
        <v>1952</v>
      </c>
      <c r="G433" s="2140" t="s">
        <v>3431</v>
      </c>
      <c r="H433" s="2136" t="s">
        <v>3432</v>
      </c>
      <c r="I433" s="2109"/>
      <c r="J433" s="2139" t="s">
        <v>3433</v>
      </c>
      <c r="K433" s="2136" t="s">
        <v>4</v>
      </c>
      <c r="L433" s="2136" t="s">
        <v>3429</v>
      </c>
      <c r="M433" s="2115" t="s">
        <v>3434</v>
      </c>
      <c r="N433" s="2115"/>
      <c r="O433" s="2140"/>
      <c r="P433" s="2136" t="s">
        <v>3435</v>
      </c>
      <c r="Q433" s="1032" t="s">
        <v>3436</v>
      </c>
      <c r="R433" s="2080" t="s">
        <v>1846</v>
      </c>
    </row>
    <row r="434" spans="1:18">
      <c r="A434" s="1097"/>
      <c r="B434" s="977"/>
      <c r="C434" s="2080"/>
      <c r="D434" s="2109"/>
      <c r="E434" s="2136"/>
      <c r="F434" s="2136"/>
      <c r="G434" s="2140"/>
      <c r="H434" s="2110"/>
      <c r="I434" s="2109"/>
      <c r="J434" s="2141"/>
      <c r="K434" s="2110"/>
      <c r="L434" s="2136"/>
      <c r="M434" s="2109"/>
      <c r="N434" s="2109"/>
      <c r="O434" s="2136"/>
      <c r="P434" s="2136"/>
      <c r="Q434" s="2080"/>
      <c r="R434" s="2080"/>
    </row>
    <row r="435" spans="1:18" ht="15.75" thickBot="1">
      <c r="A435" s="1099"/>
      <c r="B435" s="1090" t="s">
        <v>3230</v>
      </c>
      <c r="C435" s="1101"/>
      <c r="D435" s="2129" t="s">
        <v>3231</v>
      </c>
      <c r="E435" s="2132"/>
      <c r="F435" s="2142" t="s">
        <v>3232</v>
      </c>
      <c r="G435" s="2132" t="s">
        <v>3233</v>
      </c>
      <c r="H435" s="2132" t="s">
        <v>2512</v>
      </c>
      <c r="I435" s="2109"/>
      <c r="J435" s="2143" t="s">
        <v>2513</v>
      </c>
      <c r="K435" s="2143" t="s">
        <v>2514</v>
      </c>
      <c r="L435" s="2143" t="s">
        <v>2515</v>
      </c>
      <c r="M435" s="2129" t="s">
        <v>2516</v>
      </c>
      <c r="N435" s="2129"/>
      <c r="O435" s="2132"/>
      <c r="P435" s="2142" t="s">
        <v>2517</v>
      </c>
      <c r="Q435" s="2082" t="s">
        <v>2518</v>
      </c>
      <c r="R435" s="2082"/>
    </row>
    <row r="436" spans="1:18">
      <c r="A436" s="1097">
        <v>1</v>
      </c>
      <c r="B436" s="977" t="s">
        <v>4868</v>
      </c>
      <c r="C436" s="1034"/>
      <c r="D436" s="2109" t="s">
        <v>4721</v>
      </c>
      <c r="E436" s="2110"/>
      <c r="F436" s="1558">
        <v>34.5</v>
      </c>
      <c r="G436" s="2145">
        <v>4.8</v>
      </c>
      <c r="H436" s="2113"/>
      <c r="I436" s="2109"/>
      <c r="J436" s="2114">
        <v>7</v>
      </c>
      <c r="K436" s="2112">
        <v>1</v>
      </c>
      <c r="L436" s="2112"/>
      <c r="M436" s="2109"/>
      <c r="N436" s="2109"/>
      <c r="O436" s="2140"/>
      <c r="P436" s="2120"/>
      <c r="Q436" s="1486"/>
      <c r="R436" s="1097">
        <v>1</v>
      </c>
    </row>
    <row r="437" spans="1:18">
      <c r="A437" s="1097">
        <v>2</v>
      </c>
      <c r="B437" s="977" t="s">
        <v>4869</v>
      </c>
      <c r="C437" s="1034"/>
      <c r="D437" s="2109" t="s">
        <v>4721</v>
      </c>
      <c r="E437" s="2110"/>
      <c r="F437" s="1558">
        <v>34.5</v>
      </c>
      <c r="G437" s="2145">
        <v>13.8</v>
      </c>
      <c r="H437" s="2113"/>
      <c r="I437" s="2109"/>
      <c r="J437" s="2114">
        <v>5</v>
      </c>
      <c r="K437" s="2112">
        <v>1</v>
      </c>
      <c r="L437" s="2112"/>
      <c r="M437" s="2109"/>
      <c r="N437" s="2109"/>
      <c r="O437" s="2136"/>
      <c r="P437" s="2120"/>
      <c r="Q437" s="1486"/>
      <c r="R437" s="1097">
        <v>2</v>
      </c>
    </row>
    <row r="438" spans="1:18">
      <c r="A438" s="1097">
        <v>3</v>
      </c>
      <c r="B438" s="977" t="s">
        <v>4870</v>
      </c>
      <c r="C438" s="1034"/>
      <c r="D438" s="2109" t="s">
        <v>4721</v>
      </c>
      <c r="E438" s="2110"/>
      <c r="F438" s="1558">
        <v>34.5</v>
      </c>
      <c r="G438" s="2145">
        <v>4.16</v>
      </c>
      <c r="H438" s="2113"/>
      <c r="I438" s="2109"/>
      <c r="J438" s="2114">
        <v>3</v>
      </c>
      <c r="K438" s="2112">
        <v>1</v>
      </c>
      <c r="L438" s="2112"/>
      <c r="M438" s="2109"/>
      <c r="N438" s="2109"/>
      <c r="O438" s="2136"/>
      <c r="P438" s="2120"/>
      <c r="Q438" s="1486"/>
      <c r="R438" s="1097">
        <v>3</v>
      </c>
    </row>
    <row r="439" spans="1:18">
      <c r="A439" s="1097">
        <v>4</v>
      </c>
      <c r="B439" s="977" t="s">
        <v>4870</v>
      </c>
      <c r="C439" s="1034"/>
      <c r="D439" s="2109" t="s">
        <v>4721</v>
      </c>
      <c r="E439" s="2110"/>
      <c r="F439" s="1558">
        <v>34.5</v>
      </c>
      <c r="G439" s="2145">
        <v>4.16</v>
      </c>
      <c r="H439" s="2113"/>
      <c r="I439" s="2109"/>
      <c r="J439" s="2114">
        <v>3</v>
      </c>
      <c r="K439" s="2112">
        <v>1</v>
      </c>
      <c r="L439" s="2112"/>
      <c r="M439" s="2109"/>
      <c r="N439" s="2109"/>
      <c r="O439" s="2136"/>
      <c r="P439" s="2120"/>
      <c r="Q439" s="1486"/>
      <c r="R439" s="1097">
        <v>4</v>
      </c>
    </row>
    <row r="440" spans="1:18">
      <c r="A440" s="1097">
        <v>5</v>
      </c>
      <c r="B440" s="977" t="s">
        <v>4871</v>
      </c>
      <c r="C440" s="1034"/>
      <c r="D440" s="2109" t="s">
        <v>4720</v>
      </c>
      <c r="E440" s="2110"/>
      <c r="F440" s="1558">
        <v>69</v>
      </c>
      <c r="G440" s="2145">
        <v>23</v>
      </c>
      <c r="H440" s="2113"/>
      <c r="I440" s="2109"/>
      <c r="J440" s="2114">
        <v>5</v>
      </c>
      <c r="K440" s="2112">
        <v>1</v>
      </c>
      <c r="L440" s="2112"/>
      <c r="M440" s="2109"/>
      <c r="N440" s="2109"/>
      <c r="O440" s="2136"/>
      <c r="P440" s="2120"/>
      <c r="Q440" s="1486"/>
      <c r="R440" s="1097">
        <v>5</v>
      </c>
    </row>
    <row r="441" spans="1:18">
      <c r="A441" s="1097">
        <v>6</v>
      </c>
      <c r="B441" s="977" t="s">
        <v>4871</v>
      </c>
      <c r="C441" s="1034"/>
      <c r="D441" s="2109" t="s">
        <v>4720</v>
      </c>
      <c r="E441" s="2110"/>
      <c r="F441" s="1558">
        <v>69</v>
      </c>
      <c r="G441" s="2145">
        <v>4.8</v>
      </c>
      <c r="H441" s="2113"/>
      <c r="I441" s="2109"/>
      <c r="J441" s="2114">
        <v>2</v>
      </c>
      <c r="K441" s="2112">
        <v>1</v>
      </c>
      <c r="L441" s="2112"/>
      <c r="M441" s="2109"/>
      <c r="N441" s="2109"/>
      <c r="O441" s="2110"/>
      <c r="P441" s="2120"/>
      <c r="Q441" s="1486"/>
      <c r="R441" s="1097">
        <v>6</v>
      </c>
    </row>
    <row r="442" spans="1:18">
      <c r="A442" s="1097">
        <v>7</v>
      </c>
      <c r="B442" s="977" t="s">
        <v>4871</v>
      </c>
      <c r="C442" s="1034"/>
      <c r="D442" s="2109" t="s">
        <v>4720</v>
      </c>
      <c r="E442" s="2110"/>
      <c r="F442" s="1558">
        <v>69</v>
      </c>
      <c r="G442" s="2145">
        <v>4.8</v>
      </c>
      <c r="H442" s="2113"/>
      <c r="I442" s="2109"/>
      <c r="J442" s="2114">
        <v>2</v>
      </c>
      <c r="K442" s="2112">
        <v>1</v>
      </c>
      <c r="L442" s="2112"/>
      <c r="M442" s="2109"/>
      <c r="N442" s="2109"/>
      <c r="O442" s="2110"/>
      <c r="P442" s="2120"/>
      <c r="Q442" s="1486"/>
      <c r="R442" s="1097">
        <v>7</v>
      </c>
    </row>
    <row r="443" spans="1:18">
      <c r="A443" s="1097">
        <v>8</v>
      </c>
      <c r="B443" s="977" t="s">
        <v>4871</v>
      </c>
      <c r="C443" s="1034"/>
      <c r="D443" s="2109" t="s">
        <v>4720</v>
      </c>
      <c r="E443" s="2110"/>
      <c r="F443" s="1558">
        <v>69</v>
      </c>
      <c r="G443" s="2145">
        <v>4.8</v>
      </c>
      <c r="H443" s="2113"/>
      <c r="I443" s="2109"/>
      <c r="J443" s="2114">
        <v>2</v>
      </c>
      <c r="K443" s="2112">
        <v>1</v>
      </c>
      <c r="L443" s="2112"/>
      <c r="M443" s="2109"/>
      <c r="N443" s="2109"/>
      <c r="O443" s="2110"/>
      <c r="P443" s="2120"/>
      <c r="Q443" s="1486"/>
      <c r="R443" s="1097">
        <v>8</v>
      </c>
    </row>
    <row r="444" spans="1:18">
      <c r="A444" s="1097">
        <v>9</v>
      </c>
      <c r="B444" s="977" t="s">
        <v>4872</v>
      </c>
      <c r="C444" s="1034"/>
      <c r="D444" s="2109" t="s">
        <v>4721</v>
      </c>
      <c r="E444" s="2110"/>
      <c r="F444" s="1558">
        <v>115</v>
      </c>
      <c r="G444" s="2145">
        <v>13.8</v>
      </c>
      <c r="H444" s="2113"/>
      <c r="I444" s="2109"/>
      <c r="J444" s="2114">
        <v>20</v>
      </c>
      <c r="K444" s="2112">
        <v>1</v>
      </c>
      <c r="L444" s="2112"/>
      <c r="M444" s="2109"/>
      <c r="N444" s="2109"/>
      <c r="O444" s="2110"/>
      <c r="P444" s="2120"/>
      <c r="Q444" s="1486"/>
      <c r="R444" s="1097">
        <v>9</v>
      </c>
    </row>
    <row r="445" spans="1:18">
      <c r="A445" s="1097">
        <v>10</v>
      </c>
      <c r="B445" s="977" t="s">
        <v>4872</v>
      </c>
      <c r="C445" s="1034"/>
      <c r="D445" s="2109" t="s">
        <v>4721</v>
      </c>
      <c r="E445" s="2110"/>
      <c r="F445" s="1558">
        <v>115</v>
      </c>
      <c r="G445" s="2145">
        <v>13.8</v>
      </c>
      <c r="H445" s="2113"/>
      <c r="I445" s="2109"/>
      <c r="J445" s="2114">
        <v>20</v>
      </c>
      <c r="K445" s="2112">
        <v>1</v>
      </c>
      <c r="L445" s="2112"/>
      <c r="M445" s="2109"/>
      <c r="N445" s="2109"/>
      <c r="O445" s="2110"/>
      <c r="P445" s="2120"/>
      <c r="Q445" s="1486"/>
      <c r="R445" s="1097">
        <v>10</v>
      </c>
    </row>
    <row r="446" spans="1:18">
      <c r="A446" s="1097">
        <v>11</v>
      </c>
      <c r="B446" s="977" t="s">
        <v>4873</v>
      </c>
      <c r="C446" s="1034"/>
      <c r="D446" s="2109" t="s">
        <v>4721</v>
      </c>
      <c r="E446" s="2110"/>
      <c r="F446" s="1558">
        <v>115</v>
      </c>
      <c r="G446" s="2145">
        <v>13.8</v>
      </c>
      <c r="H446" s="2113"/>
      <c r="I446" s="2109"/>
      <c r="J446" s="2114">
        <v>15</v>
      </c>
      <c r="K446" s="2112">
        <v>1</v>
      </c>
      <c r="L446" s="2112"/>
      <c r="M446" s="2109"/>
      <c r="N446" s="2109"/>
      <c r="O446" s="2110"/>
      <c r="P446" s="2120"/>
      <c r="Q446" s="1486"/>
      <c r="R446" s="1097">
        <v>11</v>
      </c>
    </row>
    <row r="447" spans="1:18">
      <c r="A447" s="1097">
        <v>12</v>
      </c>
      <c r="B447" s="977" t="s">
        <v>4874</v>
      </c>
      <c r="C447" s="1034"/>
      <c r="D447" s="2109" t="s">
        <v>4721</v>
      </c>
      <c r="E447" s="2110"/>
      <c r="F447" s="1558">
        <v>34.5</v>
      </c>
      <c r="G447" s="2145">
        <v>4.8</v>
      </c>
      <c r="H447" s="2113"/>
      <c r="I447" s="2109"/>
      <c r="J447" s="2114">
        <v>1</v>
      </c>
      <c r="K447" s="2112">
        <v>1</v>
      </c>
      <c r="L447" s="2112"/>
      <c r="M447" s="2109"/>
      <c r="N447" s="2109"/>
      <c r="O447" s="2110"/>
      <c r="P447" s="2120"/>
      <c r="Q447" s="1486"/>
      <c r="R447" s="1097">
        <v>12</v>
      </c>
    </row>
    <row r="448" spans="1:18">
      <c r="A448" s="1097">
        <v>13</v>
      </c>
      <c r="B448" s="977" t="s">
        <v>4874</v>
      </c>
      <c r="C448" s="1034"/>
      <c r="D448" s="2109" t="s">
        <v>4721</v>
      </c>
      <c r="E448" s="2110"/>
      <c r="F448" s="1558">
        <v>34.4</v>
      </c>
      <c r="G448" s="2145">
        <v>4.8</v>
      </c>
      <c r="H448" s="2113"/>
      <c r="I448" s="2109"/>
      <c r="J448" s="2114">
        <v>1</v>
      </c>
      <c r="K448" s="2112">
        <v>1</v>
      </c>
      <c r="L448" s="2112"/>
      <c r="M448" s="2109"/>
      <c r="N448" s="2109"/>
      <c r="O448" s="2110"/>
      <c r="P448" s="2120"/>
      <c r="Q448" s="1486"/>
      <c r="R448" s="1097">
        <v>13</v>
      </c>
    </row>
    <row r="449" spans="1:18">
      <c r="A449" s="1097">
        <v>14</v>
      </c>
      <c r="B449" s="977" t="s">
        <v>4874</v>
      </c>
      <c r="C449" s="1034"/>
      <c r="D449" s="2109" t="s">
        <v>4721</v>
      </c>
      <c r="E449" s="2110"/>
      <c r="F449" s="1558">
        <v>34.5</v>
      </c>
      <c r="G449" s="2145">
        <v>4.8</v>
      </c>
      <c r="H449" s="2113"/>
      <c r="I449" s="2109"/>
      <c r="J449" s="2114">
        <v>1</v>
      </c>
      <c r="K449" s="2112">
        <v>1</v>
      </c>
      <c r="L449" s="2112"/>
      <c r="M449" s="2109"/>
      <c r="N449" s="2109"/>
      <c r="O449" s="2110"/>
      <c r="P449" s="2120"/>
      <c r="Q449" s="1486"/>
      <c r="R449" s="1097">
        <v>14</v>
      </c>
    </row>
    <row r="450" spans="1:18">
      <c r="A450" s="1097">
        <v>15</v>
      </c>
      <c r="B450" s="977" t="s">
        <v>4875</v>
      </c>
      <c r="C450" s="1034"/>
      <c r="D450" s="2109" t="s">
        <v>4721</v>
      </c>
      <c r="E450" s="2110"/>
      <c r="F450" s="1558">
        <v>34.5</v>
      </c>
      <c r="G450" s="2145">
        <v>4.8</v>
      </c>
      <c r="H450" s="2113"/>
      <c r="I450" s="2109"/>
      <c r="J450" s="2114">
        <v>3</v>
      </c>
      <c r="K450" s="2112">
        <v>1</v>
      </c>
      <c r="L450" s="2112"/>
      <c r="M450" s="2109"/>
      <c r="N450" s="2109"/>
      <c r="O450" s="2110"/>
      <c r="P450" s="2120"/>
      <c r="Q450" s="1486"/>
      <c r="R450" s="1097">
        <v>15</v>
      </c>
    </row>
    <row r="451" spans="1:18">
      <c r="A451" s="1097">
        <v>16</v>
      </c>
      <c r="B451" s="977" t="s">
        <v>4876</v>
      </c>
      <c r="C451" s="1034"/>
      <c r="D451" s="2109" t="s">
        <v>4721</v>
      </c>
      <c r="E451" s="2110"/>
      <c r="F451" s="1558">
        <v>34.5</v>
      </c>
      <c r="G451" s="2145">
        <v>4.8</v>
      </c>
      <c r="H451" s="2113"/>
      <c r="I451" s="2109"/>
      <c r="J451" s="2114">
        <v>1</v>
      </c>
      <c r="K451" s="2112">
        <v>1</v>
      </c>
      <c r="L451" s="2112"/>
      <c r="M451" s="2109"/>
      <c r="N451" s="2109"/>
      <c r="O451" s="2110"/>
      <c r="P451" s="2120"/>
      <c r="Q451" s="1486"/>
      <c r="R451" s="1097">
        <v>16</v>
      </c>
    </row>
    <row r="452" spans="1:18">
      <c r="A452" s="1097">
        <v>17</v>
      </c>
      <c r="B452" s="977" t="s">
        <v>4876</v>
      </c>
      <c r="C452" s="1034"/>
      <c r="D452" s="2109" t="s">
        <v>4721</v>
      </c>
      <c r="E452" s="2110"/>
      <c r="F452" s="1558">
        <v>34.5</v>
      </c>
      <c r="G452" s="2145">
        <v>4.8</v>
      </c>
      <c r="H452" s="2113"/>
      <c r="I452" s="2109"/>
      <c r="J452" s="2114">
        <v>1</v>
      </c>
      <c r="K452" s="2112">
        <v>1</v>
      </c>
      <c r="L452" s="2112"/>
      <c r="M452" s="2109"/>
      <c r="N452" s="2109"/>
      <c r="O452" s="2110"/>
      <c r="P452" s="2120"/>
      <c r="Q452" s="1486"/>
      <c r="R452" s="1097">
        <v>17</v>
      </c>
    </row>
    <row r="453" spans="1:18">
      <c r="A453" s="1097">
        <v>18</v>
      </c>
      <c r="B453" s="977" t="s">
        <v>4876</v>
      </c>
      <c r="C453" s="1034"/>
      <c r="D453" s="2109" t="s">
        <v>4721</v>
      </c>
      <c r="E453" s="2110"/>
      <c r="F453" s="1558">
        <v>34.5</v>
      </c>
      <c r="G453" s="2145">
        <v>4.8</v>
      </c>
      <c r="H453" s="2113"/>
      <c r="I453" s="2109"/>
      <c r="J453" s="2114">
        <v>1</v>
      </c>
      <c r="K453" s="2112">
        <v>1</v>
      </c>
      <c r="L453" s="2112"/>
      <c r="M453" s="2109"/>
      <c r="N453" s="2109"/>
      <c r="O453" s="2110"/>
      <c r="P453" s="2120"/>
      <c r="Q453" s="1486"/>
      <c r="R453" s="1097">
        <v>18</v>
      </c>
    </row>
    <row r="454" spans="1:18">
      <c r="A454" s="1097">
        <v>19</v>
      </c>
      <c r="B454" s="977" t="s">
        <v>4877</v>
      </c>
      <c r="C454" s="1034"/>
      <c r="D454" s="2109" t="s">
        <v>4721</v>
      </c>
      <c r="E454" s="2110"/>
      <c r="F454" s="1558">
        <v>34.5</v>
      </c>
      <c r="G454" s="2145">
        <v>13.8</v>
      </c>
      <c r="H454" s="2113"/>
      <c r="I454" s="2109"/>
      <c r="J454" s="2114">
        <v>1</v>
      </c>
      <c r="K454" s="2112">
        <v>1</v>
      </c>
      <c r="L454" s="2112"/>
      <c r="M454" s="2109"/>
      <c r="N454" s="2109"/>
      <c r="O454" s="2110"/>
      <c r="P454" s="2120"/>
      <c r="Q454" s="1486"/>
      <c r="R454" s="1097">
        <v>19</v>
      </c>
    </row>
    <row r="455" spans="1:18">
      <c r="A455" s="1097">
        <v>20</v>
      </c>
      <c r="B455" s="977" t="s">
        <v>4878</v>
      </c>
      <c r="C455" s="1034"/>
      <c r="D455" s="2109" t="s">
        <v>4721</v>
      </c>
      <c r="E455" s="2110"/>
      <c r="F455" s="1558">
        <v>34.5</v>
      </c>
      <c r="G455" s="2145">
        <v>4.16</v>
      </c>
      <c r="H455" s="2113"/>
      <c r="I455" s="2109"/>
      <c r="J455" s="2114">
        <v>12</v>
      </c>
      <c r="K455" s="2112">
        <v>1</v>
      </c>
      <c r="L455" s="2112"/>
      <c r="M455" s="2109"/>
      <c r="N455" s="2109"/>
      <c r="O455" s="2110"/>
      <c r="P455" s="2120"/>
      <c r="Q455" s="1486"/>
      <c r="R455" s="1097">
        <v>20</v>
      </c>
    </row>
    <row r="456" spans="1:18">
      <c r="A456" s="1097">
        <v>21</v>
      </c>
      <c r="B456" s="977" t="s">
        <v>4878</v>
      </c>
      <c r="C456" s="1034"/>
      <c r="D456" s="2109" t="s">
        <v>4721</v>
      </c>
      <c r="E456" s="2110"/>
      <c r="F456" s="1558">
        <v>34.5</v>
      </c>
      <c r="G456" s="2145">
        <v>4.16</v>
      </c>
      <c r="H456" s="2113"/>
      <c r="I456" s="2109"/>
      <c r="J456" s="2114">
        <v>12</v>
      </c>
      <c r="K456" s="2112">
        <v>1</v>
      </c>
      <c r="L456" s="2112"/>
      <c r="M456" s="2109"/>
      <c r="N456" s="2109"/>
      <c r="O456" s="2110"/>
      <c r="P456" s="2120"/>
      <c r="Q456" s="1486"/>
      <c r="R456" s="1097">
        <v>21</v>
      </c>
    </row>
    <row r="457" spans="1:18">
      <c r="A457" s="1097">
        <v>22</v>
      </c>
      <c r="B457" s="977" t="s">
        <v>4879</v>
      </c>
      <c r="C457" s="1034"/>
      <c r="D457" s="2109" t="s">
        <v>4721</v>
      </c>
      <c r="E457" s="2110"/>
      <c r="F457" s="1558">
        <v>34.5</v>
      </c>
      <c r="G457" s="2145">
        <v>4.8</v>
      </c>
      <c r="H457" s="2113"/>
      <c r="I457" s="2109"/>
      <c r="J457" s="2114">
        <v>1</v>
      </c>
      <c r="K457" s="2112">
        <v>1</v>
      </c>
      <c r="L457" s="2112"/>
      <c r="M457" s="2109"/>
      <c r="N457" s="2109"/>
      <c r="O457" s="2110"/>
      <c r="P457" s="2120"/>
      <c r="Q457" s="1486"/>
      <c r="R457" s="1097">
        <v>22</v>
      </c>
    </row>
    <row r="458" spans="1:18">
      <c r="A458" s="1097">
        <v>23</v>
      </c>
      <c r="B458" s="977" t="s">
        <v>4880</v>
      </c>
      <c r="C458" s="1034"/>
      <c r="D458" s="2109" t="s">
        <v>4721</v>
      </c>
      <c r="E458" s="2110"/>
      <c r="F458" s="1558">
        <v>34.5</v>
      </c>
      <c r="G458" s="2145">
        <v>4.8</v>
      </c>
      <c r="H458" s="2113"/>
      <c r="I458" s="2109"/>
      <c r="J458" s="2114">
        <v>3</v>
      </c>
      <c r="K458" s="2112">
        <v>1</v>
      </c>
      <c r="L458" s="2112"/>
      <c r="M458" s="2109"/>
      <c r="N458" s="2109"/>
      <c r="O458" s="2110"/>
      <c r="P458" s="2120"/>
      <c r="Q458" s="1486"/>
      <c r="R458" s="1097">
        <v>23</v>
      </c>
    </row>
    <row r="459" spans="1:18">
      <c r="A459" s="1097">
        <v>24</v>
      </c>
      <c r="B459" s="977" t="s">
        <v>4881</v>
      </c>
      <c r="C459" s="1034"/>
      <c r="D459" s="2109" t="s">
        <v>4721</v>
      </c>
      <c r="E459" s="2110"/>
      <c r="F459" s="1558">
        <v>115</v>
      </c>
      <c r="G459" s="2145">
        <v>13.8</v>
      </c>
      <c r="H459" s="2113"/>
      <c r="I459" s="2109"/>
      <c r="J459" s="2114">
        <v>15</v>
      </c>
      <c r="K459" s="2112">
        <v>1</v>
      </c>
      <c r="L459" s="2112"/>
      <c r="M459" s="2109"/>
      <c r="N459" s="2109"/>
      <c r="O459" s="2110"/>
      <c r="P459" s="2120"/>
      <c r="Q459" s="1486"/>
      <c r="R459" s="1097">
        <v>24</v>
      </c>
    </row>
    <row r="460" spans="1:18">
      <c r="A460" s="1097">
        <v>25</v>
      </c>
      <c r="B460" s="977" t="s">
        <v>4882</v>
      </c>
      <c r="C460" s="1034"/>
      <c r="D460" s="2109" t="s">
        <v>4721</v>
      </c>
      <c r="E460" s="2110"/>
      <c r="F460" s="1558">
        <v>34.5</v>
      </c>
      <c r="G460" s="2145">
        <v>13.8</v>
      </c>
      <c r="H460" s="2113"/>
      <c r="I460" s="2109"/>
      <c r="J460" s="2114">
        <v>12</v>
      </c>
      <c r="K460" s="2112">
        <v>1</v>
      </c>
      <c r="L460" s="2112"/>
      <c r="M460" s="2109"/>
      <c r="N460" s="2109"/>
      <c r="O460" s="2110"/>
      <c r="P460" s="2120"/>
      <c r="Q460" s="1486"/>
      <c r="R460" s="1097">
        <v>25</v>
      </c>
    </row>
    <row r="461" spans="1:18">
      <c r="A461" s="1097">
        <v>26</v>
      </c>
      <c r="B461" s="977" t="s">
        <v>4883</v>
      </c>
      <c r="C461" s="1034"/>
      <c r="D461" s="2109" t="s">
        <v>4721</v>
      </c>
      <c r="E461" s="2110"/>
      <c r="F461" s="1558">
        <v>69.2</v>
      </c>
      <c r="G461" s="2145">
        <v>13.2</v>
      </c>
      <c r="H461" s="2113"/>
      <c r="I461" s="2109"/>
      <c r="J461" s="2114">
        <v>11</v>
      </c>
      <c r="K461" s="2112">
        <v>1</v>
      </c>
      <c r="L461" s="2112"/>
      <c r="M461" s="2109"/>
      <c r="N461" s="2109"/>
      <c r="O461" s="2110"/>
      <c r="P461" s="2120"/>
      <c r="Q461" s="1486"/>
      <c r="R461" s="1097">
        <v>26</v>
      </c>
    </row>
    <row r="462" spans="1:18">
      <c r="A462" s="1097">
        <v>27</v>
      </c>
      <c r="B462" s="977" t="s">
        <v>5971</v>
      </c>
      <c r="C462" s="1034"/>
      <c r="D462" s="2109" t="s">
        <v>4721</v>
      </c>
      <c r="E462" s="2110"/>
      <c r="F462" s="1558">
        <v>69</v>
      </c>
      <c r="G462" s="2145">
        <v>13.8</v>
      </c>
      <c r="H462" s="2113"/>
      <c r="I462" s="2109"/>
      <c r="J462" s="2114">
        <v>15</v>
      </c>
      <c r="K462" s="2112"/>
      <c r="L462" s="2112">
        <v>1</v>
      </c>
      <c r="M462" s="2109"/>
      <c r="N462" s="2109"/>
      <c r="O462" s="2110"/>
      <c r="P462" s="2120"/>
      <c r="Q462" s="1486"/>
      <c r="R462" s="1097">
        <v>27</v>
      </c>
    </row>
    <row r="463" spans="1:18">
      <c r="A463" s="1097">
        <v>28</v>
      </c>
      <c r="B463" s="977" t="s">
        <v>4884</v>
      </c>
      <c r="C463" s="1034"/>
      <c r="D463" s="2109" t="s">
        <v>4721</v>
      </c>
      <c r="E463" s="2110"/>
      <c r="F463" s="1558">
        <v>115</v>
      </c>
      <c r="G463" s="2145">
        <v>13.8</v>
      </c>
      <c r="H463" s="2113"/>
      <c r="I463" s="2109"/>
      <c r="J463" s="2114">
        <v>20</v>
      </c>
      <c r="K463" s="2112">
        <v>1</v>
      </c>
      <c r="L463" s="2112"/>
      <c r="M463" s="2109"/>
      <c r="N463" s="2109"/>
      <c r="O463" s="2110"/>
      <c r="P463" s="2120"/>
      <c r="Q463" s="1486"/>
      <c r="R463" s="1097">
        <v>28</v>
      </c>
    </row>
    <row r="464" spans="1:18">
      <c r="A464" s="1097">
        <v>29</v>
      </c>
      <c r="B464" s="977" t="s">
        <v>4885</v>
      </c>
      <c r="C464" s="1034"/>
      <c r="D464" s="2109" t="s">
        <v>4720</v>
      </c>
      <c r="E464" s="2110"/>
      <c r="F464" s="1558">
        <v>34.4</v>
      </c>
      <c r="G464" s="2145">
        <v>13.8</v>
      </c>
      <c r="H464" s="2113"/>
      <c r="I464" s="2109"/>
      <c r="J464" s="2114">
        <v>5</v>
      </c>
      <c r="K464" s="2112">
        <v>1</v>
      </c>
      <c r="L464" s="2112"/>
      <c r="M464" s="2109"/>
      <c r="N464" s="2109"/>
      <c r="O464" s="2110"/>
      <c r="P464" s="2120"/>
      <c r="Q464" s="1486"/>
      <c r="R464" s="1097">
        <v>29</v>
      </c>
    </row>
    <row r="465" spans="1:18">
      <c r="A465" s="1097">
        <v>30</v>
      </c>
      <c r="B465" s="977" t="s">
        <v>4888</v>
      </c>
      <c r="C465" s="1034"/>
      <c r="D465" s="2109" t="s">
        <v>4721</v>
      </c>
      <c r="E465" s="2140"/>
      <c r="F465" s="1559">
        <v>34.4</v>
      </c>
      <c r="G465" s="2144">
        <v>13.8</v>
      </c>
      <c r="H465" s="2113"/>
      <c r="I465" s="2109"/>
      <c r="J465" s="2114">
        <v>5</v>
      </c>
      <c r="K465" s="2112">
        <v>1</v>
      </c>
      <c r="L465" s="2112"/>
      <c r="M465" s="2109"/>
      <c r="N465" s="2109"/>
      <c r="O465" s="2110"/>
      <c r="P465" s="2120"/>
      <c r="Q465" s="1486"/>
      <c r="R465" s="1097">
        <v>30</v>
      </c>
    </row>
    <row r="466" spans="1:18">
      <c r="A466" s="1097">
        <v>31</v>
      </c>
      <c r="B466" s="977" t="s">
        <v>4889</v>
      </c>
      <c r="C466" s="1034"/>
      <c r="D466" s="2109" t="s">
        <v>4721</v>
      </c>
      <c r="E466" s="2136"/>
      <c r="F466" s="1559">
        <v>115</v>
      </c>
      <c r="G466" s="2144">
        <v>13.8</v>
      </c>
      <c r="H466" s="2113"/>
      <c r="I466" s="2109"/>
      <c r="J466" s="2114">
        <v>15</v>
      </c>
      <c r="K466" s="2112">
        <v>1</v>
      </c>
      <c r="L466" s="2112"/>
      <c r="M466" s="2109"/>
      <c r="N466" s="2109"/>
      <c r="O466" s="2110"/>
      <c r="P466" s="2120"/>
      <c r="Q466" s="1486"/>
      <c r="R466" s="1097">
        <v>31</v>
      </c>
    </row>
    <row r="467" spans="1:18">
      <c r="A467" s="1097">
        <v>32</v>
      </c>
      <c r="B467" s="977" t="s">
        <v>4890</v>
      </c>
      <c r="C467" s="1034"/>
      <c r="D467" s="2109" t="s">
        <v>4721</v>
      </c>
      <c r="E467" s="2136"/>
      <c r="F467" s="1559">
        <v>46</v>
      </c>
      <c r="G467" s="2144">
        <v>4.16</v>
      </c>
      <c r="H467" s="2113"/>
      <c r="I467" s="2109"/>
      <c r="J467" s="2114">
        <v>4</v>
      </c>
      <c r="K467" s="2112">
        <v>1</v>
      </c>
      <c r="L467" s="2112"/>
      <c r="M467" s="2109"/>
      <c r="N467" s="2109"/>
      <c r="O467" s="2110"/>
      <c r="P467" s="2120"/>
      <c r="Q467" s="1486"/>
      <c r="R467" s="1097">
        <v>32</v>
      </c>
    </row>
    <row r="468" spans="1:18">
      <c r="A468" s="1097">
        <v>33</v>
      </c>
      <c r="B468" s="977" t="s">
        <v>4891</v>
      </c>
      <c r="C468" s="1034"/>
      <c r="D468" s="2109" t="s">
        <v>4720</v>
      </c>
      <c r="E468" s="2136"/>
      <c r="F468" s="1559">
        <v>46</v>
      </c>
      <c r="G468" s="2144">
        <v>4.8</v>
      </c>
      <c r="H468" s="2113"/>
      <c r="I468" s="2109"/>
      <c r="J468" s="2114"/>
      <c r="K468" s="2112">
        <v>1</v>
      </c>
      <c r="L468" s="2112"/>
      <c r="M468" s="2109"/>
      <c r="N468" s="2109"/>
      <c r="O468" s="2110"/>
      <c r="P468" s="2120"/>
      <c r="Q468" s="1486"/>
      <c r="R468" s="1097">
        <v>33</v>
      </c>
    </row>
    <row r="469" spans="1:18">
      <c r="A469" s="1097">
        <v>34</v>
      </c>
      <c r="B469" s="977" t="s">
        <v>4891</v>
      </c>
      <c r="C469" s="1034"/>
      <c r="D469" s="2109" t="s">
        <v>4720</v>
      </c>
      <c r="E469" s="2136"/>
      <c r="F469" s="1559">
        <v>46</v>
      </c>
      <c r="G469" s="2144">
        <v>4.8</v>
      </c>
      <c r="H469" s="2113"/>
      <c r="I469" s="2109"/>
      <c r="J469" s="2114"/>
      <c r="K469" s="2112">
        <v>1</v>
      </c>
      <c r="L469" s="2112"/>
      <c r="M469" s="2109"/>
      <c r="N469" s="2109"/>
      <c r="O469" s="2110"/>
      <c r="P469" s="2120"/>
      <c r="Q469" s="1486"/>
      <c r="R469" s="1097">
        <v>34</v>
      </c>
    </row>
    <row r="470" spans="1:18">
      <c r="A470" s="1097">
        <v>35</v>
      </c>
      <c r="B470" s="977" t="s">
        <v>4892</v>
      </c>
      <c r="C470" s="1034"/>
      <c r="D470" s="2109" t="s">
        <v>4721</v>
      </c>
      <c r="E470" s="2110"/>
      <c r="F470" s="1558">
        <v>34.4</v>
      </c>
      <c r="G470" s="2145">
        <v>5.04</v>
      </c>
      <c r="H470" s="2113"/>
      <c r="I470" s="2109"/>
      <c r="J470" s="2114">
        <v>4</v>
      </c>
      <c r="K470" s="2112">
        <v>1</v>
      </c>
      <c r="L470" s="2112"/>
      <c r="M470" s="2109"/>
      <c r="N470" s="2109"/>
      <c r="O470" s="2110"/>
      <c r="P470" s="2120"/>
      <c r="Q470" s="1486"/>
      <c r="R470" s="1097">
        <v>35</v>
      </c>
    </row>
    <row r="471" spans="1:18">
      <c r="A471" s="1097">
        <v>36</v>
      </c>
      <c r="B471" s="977" t="s">
        <v>4893</v>
      </c>
      <c r="C471" s="1034"/>
      <c r="D471" s="2109" t="s">
        <v>4721</v>
      </c>
      <c r="E471" s="2110"/>
      <c r="F471" s="1558">
        <v>34.5</v>
      </c>
      <c r="G471" s="2145">
        <v>13.8</v>
      </c>
      <c r="H471" s="2113"/>
      <c r="I471" s="2109"/>
      <c r="J471" s="2114">
        <v>4</v>
      </c>
      <c r="K471" s="2112">
        <v>1</v>
      </c>
      <c r="L471" s="2112"/>
      <c r="M471" s="2109"/>
      <c r="N471" s="2109"/>
      <c r="O471" s="2110"/>
      <c r="P471" s="2120"/>
      <c r="Q471" s="1486"/>
      <c r="R471" s="1097">
        <v>36</v>
      </c>
    </row>
    <row r="472" spans="1:18">
      <c r="A472" s="1097">
        <v>37</v>
      </c>
      <c r="B472" s="977" t="s">
        <v>4894</v>
      </c>
      <c r="C472" s="1034"/>
      <c r="D472" s="2109" t="s">
        <v>4721</v>
      </c>
      <c r="E472" s="2110"/>
      <c r="F472" s="1558">
        <v>34.5</v>
      </c>
      <c r="G472" s="2145">
        <v>13.8</v>
      </c>
      <c r="H472" s="2113"/>
      <c r="I472" s="2109"/>
      <c r="J472" s="2114">
        <v>5</v>
      </c>
      <c r="K472" s="2112">
        <v>1</v>
      </c>
      <c r="L472" s="2112"/>
      <c r="M472" s="2109"/>
      <c r="N472" s="2109"/>
      <c r="O472" s="2110"/>
      <c r="P472" s="2120"/>
      <c r="Q472" s="1486"/>
      <c r="R472" s="1097">
        <v>37</v>
      </c>
    </row>
    <row r="473" spans="1:18">
      <c r="A473" s="1097">
        <v>38</v>
      </c>
      <c r="B473" s="977" t="s">
        <v>4895</v>
      </c>
      <c r="C473" s="1034"/>
      <c r="D473" s="2109" t="s">
        <v>4721</v>
      </c>
      <c r="E473" s="2110"/>
      <c r="F473" s="1558">
        <v>34.5</v>
      </c>
      <c r="G473" s="2145">
        <v>4.8</v>
      </c>
      <c r="H473" s="2113"/>
      <c r="I473" s="2109"/>
      <c r="J473" s="2114">
        <v>5</v>
      </c>
      <c r="K473" s="2112">
        <v>1</v>
      </c>
      <c r="L473" s="2112"/>
      <c r="M473" s="2109"/>
      <c r="N473" s="2109"/>
      <c r="O473" s="2110"/>
      <c r="P473" s="2120"/>
      <c r="Q473" s="1486"/>
      <c r="R473" s="1097">
        <v>38</v>
      </c>
    </row>
    <row r="474" spans="1:18">
      <c r="A474" s="1097">
        <v>39</v>
      </c>
      <c r="B474" s="977" t="s">
        <v>4896</v>
      </c>
      <c r="C474" s="1034"/>
      <c r="D474" s="2109" t="s">
        <v>4721</v>
      </c>
      <c r="E474" s="2110"/>
      <c r="F474" s="1558">
        <v>46</v>
      </c>
      <c r="G474" s="2145">
        <v>0.48</v>
      </c>
      <c r="H474" s="2113"/>
      <c r="I474" s="2109"/>
      <c r="J474" s="2114">
        <v>1</v>
      </c>
      <c r="K474" s="2112">
        <v>1</v>
      </c>
      <c r="L474" s="2112"/>
      <c r="M474" s="2109"/>
      <c r="N474" s="2109"/>
      <c r="O474" s="2110"/>
      <c r="P474" s="2120"/>
      <c r="Q474" s="1486"/>
      <c r="R474" s="1097">
        <v>39</v>
      </c>
    </row>
    <row r="475" spans="1:18">
      <c r="A475" s="1097">
        <v>40</v>
      </c>
      <c r="B475" s="977" t="s">
        <v>4896</v>
      </c>
      <c r="C475" s="1034"/>
      <c r="D475" s="2109" t="s">
        <v>4721</v>
      </c>
      <c r="E475" s="2110"/>
      <c r="F475" s="1558">
        <v>46</v>
      </c>
      <c r="G475" s="2145">
        <v>0.48</v>
      </c>
      <c r="H475" s="2113"/>
      <c r="I475" s="2109"/>
      <c r="J475" s="2114">
        <v>1</v>
      </c>
      <c r="K475" s="2112">
        <v>1</v>
      </c>
      <c r="L475" s="2112"/>
      <c r="M475" s="2109"/>
      <c r="N475" s="2109"/>
      <c r="O475" s="2110"/>
      <c r="P475" s="2120"/>
      <c r="Q475" s="1486"/>
      <c r="R475" s="1097">
        <v>40</v>
      </c>
    </row>
    <row r="476" spans="1:18">
      <c r="A476" s="1097">
        <v>41</v>
      </c>
      <c r="B476" s="977"/>
      <c r="C476" s="1034"/>
      <c r="D476" s="2109"/>
      <c r="E476" s="2110"/>
      <c r="F476" s="1558"/>
      <c r="G476" s="2145"/>
      <c r="H476" s="2113"/>
      <c r="I476" s="2109"/>
      <c r="J476" s="2113"/>
      <c r="K476" s="2112"/>
      <c r="L476" s="2112"/>
      <c r="M476" s="2109"/>
      <c r="N476" s="2109"/>
      <c r="O476" s="2110"/>
      <c r="P476" s="2120"/>
      <c r="Q476" s="1486"/>
      <c r="R476" s="1097">
        <v>41</v>
      </c>
    </row>
    <row r="477" spans="1:18">
      <c r="A477" s="1097">
        <v>42</v>
      </c>
      <c r="B477" s="977"/>
      <c r="C477" s="1034"/>
      <c r="D477" s="2109"/>
      <c r="E477" s="2110"/>
      <c r="F477" s="1558"/>
      <c r="G477" s="2145"/>
      <c r="H477" s="2113"/>
      <c r="I477" s="2109"/>
      <c r="J477" s="2113"/>
      <c r="K477" s="2112"/>
      <c r="L477" s="2112"/>
      <c r="M477" s="2109"/>
      <c r="N477" s="2109"/>
      <c r="O477" s="2110"/>
      <c r="P477" s="2120"/>
      <c r="Q477" s="1486"/>
      <c r="R477" s="1097">
        <v>42</v>
      </c>
    </row>
    <row r="478" spans="1:18">
      <c r="A478" s="1097">
        <v>43</v>
      </c>
      <c r="B478" s="977"/>
      <c r="C478" s="1034"/>
      <c r="D478" s="2109"/>
      <c r="E478" s="2110"/>
      <c r="F478" s="1558"/>
      <c r="G478" s="2145"/>
      <c r="H478" s="2113"/>
      <c r="I478" s="2109"/>
      <c r="J478" s="2113"/>
      <c r="K478" s="2112"/>
      <c r="L478" s="2112"/>
      <c r="M478" s="2109"/>
      <c r="N478" s="2109"/>
      <c r="O478" s="2110"/>
      <c r="P478" s="2120"/>
      <c r="Q478" s="1486"/>
      <c r="R478" s="1097">
        <v>43</v>
      </c>
    </row>
    <row r="479" spans="1:18">
      <c r="A479" s="1097">
        <v>44</v>
      </c>
      <c r="B479" s="977"/>
      <c r="C479" s="1034"/>
      <c r="D479" s="2109"/>
      <c r="E479" s="2110"/>
      <c r="F479" s="1558"/>
      <c r="G479" s="2145"/>
      <c r="H479" s="2113"/>
      <c r="I479" s="2109"/>
      <c r="J479" s="2113"/>
      <c r="K479" s="2112"/>
      <c r="L479" s="2112"/>
      <c r="M479" s="2109"/>
      <c r="N479" s="2109"/>
      <c r="O479" s="2110"/>
      <c r="P479" s="2120"/>
      <c r="Q479" s="1486"/>
      <c r="R479" s="1097">
        <v>44</v>
      </c>
    </row>
    <row r="480" spans="1:18">
      <c r="A480" s="1097">
        <v>45</v>
      </c>
      <c r="B480" s="977"/>
      <c r="C480" s="1034"/>
      <c r="D480" s="2109"/>
      <c r="E480" s="2110"/>
      <c r="F480" s="1558"/>
      <c r="G480" s="2145"/>
      <c r="H480" s="2113"/>
      <c r="I480" s="2109"/>
      <c r="J480" s="2113"/>
      <c r="K480" s="2112"/>
      <c r="L480" s="2112"/>
      <c r="M480" s="2109"/>
      <c r="N480" s="2109"/>
      <c r="O480" s="2110"/>
      <c r="P480" s="2120"/>
      <c r="Q480" s="1486"/>
      <c r="R480" s="1097">
        <v>45</v>
      </c>
    </row>
    <row r="481" spans="1:18">
      <c r="A481" s="1097">
        <v>46</v>
      </c>
      <c r="B481" s="977"/>
      <c r="C481" s="1034"/>
      <c r="D481" s="2109"/>
      <c r="E481" s="2110"/>
      <c r="F481" s="1558"/>
      <c r="G481" s="2145"/>
      <c r="H481" s="2113"/>
      <c r="I481" s="2109"/>
      <c r="J481" s="2113"/>
      <c r="K481" s="2112"/>
      <c r="L481" s="2112"/>
      <c r="M481" s="2109"/>
      <c r="N481" s="2109"/>
      <c r="O481" s="2110"/>
      <c r="P481" s="2120"/>
      <c r="Q481" s="1486"/>
      <c r="R481" s="1097">
        <v>46</v>
      </c>
    </row>
    <row r="482" spans="1:18">
      <c r="A482" s="1097">
        <v>47</v>
      </c>
      <c r="B482" s="977"/>
      <c r="C482" s="1034"/>
      <c r="D482" s="2109"/>
      <c r="E482" s="2110"/>
      <c r="F482" s="1558"/>
      <c r="G482" s="2145"/>
      <c r="H482" s="2113"/>
      <c r="I482" s="2109"/>
      <c r="J482" s="2113"/>
      <c r="K482" s="2112"/>
      <c r="L482" s="2112"/>
      <c r="M482" s="2109"/>
      <c r="N482" s="2109"/>
      <c r="O482" s="2110"/>
      <c r="P482" s="2120"/>
      <c r="Q482" s="1486"/>
      <c r="R482" s="1097">
        <v>47</v>
      </c>
    </row>
    <row r="483" spans="1:18">
      <c r="A483" s="1097">
        <v>48</v>
      </c>
      <c r="B483" s="977"/>
      <c r="C483" s="1034"/>
      <c r="D483" s="2109"/>
      <c r="E483" s="2110"/>
      <c r="F483" s="1558"/>
      <c r="G483" s="2145"/>
      <c r="H483" s="2113"/>
      <c r="I483" s="2109"/>
      <c r="J483" s="2113"/>
      <c r="K483" s="2112"/>
      <c r="L483" s="2112"/>
      <c r="M483" s="2109"/>
      <c r="N483" s="2109"/>
      <c r="O483" s="2110"/>
      <c r="P483" s="2120"/>
      <c r="Q483" s="1486"/>
      <c r="R483" s="1097">
        <v>48</v>
      </c>
    </row>
    <row r="484" spans="1:18">
      <c r="A484" s="1097">
        <v>49</v>
      </c>
      <c r="B484" s="977"/>
      <c r="C484" s="1034"/>
      <c r="D484" s="2109"/>
      <c r="E484" s="2110"/>
      <c r="F484" s="1558"/>
      <c r="G484" s="2145"/>
      <c r="H484" s="2113"/>
      <c r="I484" s="2109"/>
      <c r="J484" s="2113"/>
      <c r="K484" s="2112"/>
      <c r="L484" s="2112"/>
      <c r="M484" s="2109"/>
      <c r="N484" s="2109"/>
      <c r="O484" s="2110"/>
      <c r="P484" s="2120"/>
      <c r="Q484" s="1486"/>
      <c r="R484" s="1097">
        <v>49</v>
      </c>
    </row>
    <row r="485" spans="1:18">
      <c r="A485" s="1097">
        <v>50</v>
      </c>
      <c r="B485" s="977"/>
      <c r="C485" s="1034"/>
      <c r="D485" s="2109"/>
      <c r="E485" s="2110"/>
      <c r="F485" s="1558"/>
      <c r="G485" s="2145"/>
      <c r="H485" s="2113"/>
      <c r="I485" s="2109"/>
      <c r="J485" s="2113"/>
      <c r="K485" s="2112"/>
      <c r="L485" s="2112"/>
      <c r="M485" s="2109"/>
      <c r="N485" s="2109"/>
      <c r="O485" s="2110"/>
      <c r="P485" s="2120"/>
      <c r="Q485" s="1486"/>
      <c r="R485" s="1097">
        <v>50</v>
      </c>
    </row>
    <row r="486" spans="1:18">
      <c r="A486" s="1097">
        <v>51</v>
      </c>
      <c r="B486" s="977"/>
      <c r="C486" s="1034"/>
      <c r="D486" s="2109"/>
      <c r="E486" s="2110"/>
      <c r="F486" s="1558"/>
      <c r="G486" s="2145"/>
      <c r="H486" s="2113"/>
      <c r="I486" s="2109"/>
      <c r="J486" s="2113"/>
      <c r="K486" s="2112"/>
      <c r="L486" s="2112"/>
      <c r="M486" s="2109"/>
      <c r="N486" s="2109"/>
      <c r="O486" s="2110"/>
      <c r="P486" s="2120"/>
      <c r="Q486" s="1486"/>
      <c r="R486" s="1097">
        <v>51</v>
      </c>
    </row>
    <row r="487" spans="1:18">
      <c r="A487" s="1097">
        <v>52</v>
      </c>
      <c r="B487" s="977"/>
      <c r="C487" s="1034"/>
      <c r="D487" s="2109"/>
      <c r="E487" s="2110"/>
      <c r="F487" s="1558"/>
      <c r="G487" s="2145"/>
      <c r="H487" s="2113"/>
      <c r="I487" s="2109"/>
      <c r="J487" s="2113"/>
      <c r="K487" s="2112"/>
      <c r="L487" s="2112"/>
      <c r="M487" s="2109"/>
      <c r="N487" s="2109"/>
      <c r="O487" s="2110"/>
      <c r="P487" s="2120"/>
      <c r="Q487" s="1486"/>
      <c r="R487" s="1097">
        <v>52</v>
      </c>
    </row>
    <row r="488" spans="1:18">
      <c r="A488" s="1097">
        <v>53</v>
      </c>
      <c r="B488" s="977"/>
      <c r="C488" s="1034"/>
      <c r="D488" s="2109"/>
      <c r="E488" s="2110"/>
      <c r="F488" s="1558"/>
      <c r="G488" s="2145"/>
      <c r="H488" s="2113"/>
      <c r="I488" s="2109"/>
      <c r="J488" s="2113"/>
      <c r="K488" s="2112"/>
      <c r="L488" s="2112"/>
      <c r="M488" s="2109"/>
      <c r="N488" s="2109"/>
      <c r="O488" s="2110"/>
      <c r="P488" s="2120"/>
      <c r="Q488" s="1486"/>
      <c r="R488" s="1097">
        <v>53</v>
      </c>
    </row>
    <row r="489" spans="1:18">
      <c r="A489" s="1097">
        <v>54</v>
      </c>
      <c r="B489" s="977"/>
      <c r="C489" s="1034"/>
      <c r="D489" s="2109"/>
      <c r="E489" s="2110"/>
      <c r="F489" s="1558"/>
      <c r="G489" s="2145"/>
      <c r="H489" s="2113"/>
      <c r="I489" s="2109"/>
      <c r="J489" s="2113"/>
      <c r="K489" s="2112"/>
      <c r="L489" s="2112"/>
      <c r="M489" s="2109"/>
      <c r="N489" s="2109"/>
      <c r="O489" s="2110"/>
      <c r="P489" s="2120"/>
      <c r="Q489" s="1486"/>
      <c r="R489" s="1097">
        <v>54</v>
      </c>
    </row>
    <row r="490" spans="1:18">
      <c r="A490" s="1097">
        <v>55</v>
      </c>
      <c r="B490" s="977"/>
      <c r="C490" s="1034"/>
      <c r="D490" s="2109"/>
      <c r="E490" s="2110"/>
      <c r="F490" s="1558"/>
      <c r="G490" s="2145"/>
      <c r="H490" s="2113"/>
      <c r="I490" s="2109"/>
      <c r="J490" s="2113"/>
      <c r="K490" s="2112"/>
      <c r="L490" s="2112"/>
      <c r="M490" s="2109"/>
      <c r="N490" s="2109"/>
      <c r="O490" s="2110"/>
      <c r="P490" s="2120"/>
      <c r="Q490" s="1486"/>
      <c r="R490" s="1097">
        <v>55</v>
      </c>
    </row>
    <row r="491" spans="1:18">
      <c r="A491" s="1097">
        <v>56</v>
      </c>
      <c r="B491" s="977"/>
      <c r="C491" s="1034"/>
      <c r="D491" s="2109"/>
      <c r="E491" s="2110"/>
      <c r="F491" s="1558"/>
      <c r="G491" s="2145"/>
      <c r="H491" s="2113"/>
      <c r="I491" s="2109"/>
      <c r="J491" s="2113"/>
      <c r="K491" s="2112"/>
      <c r="L491" s="2112"/>
      <c r="M491" s="2109"/>
      <c r="N491" s="2109"/>
      <c r="O491" s="2110"/>
      <c r="P491" s="2120"/>
      <c r="Q491" s="1486"/>
      <c r="R491" s="1097">
        <v>56</v>
      </c>
    </row>
    <row r="492" spans="1:18">
      <c r="A492" s="1097">
        <v>57</v>
      </c>
      <c r="B492" s="977"/>
      <c r="C492" s="1034"/>
      <c r="D492" s="2109"/>
      <c r="E492" s="2110"/>
      <c r="F492" s="1558"/>
      <c r="G492" s="2145"/>
      <c r="H492" s="2113"/>
      <c r="I492" s="2109"/>
      <c r="J492" s="2113"/>
      <c r="K492" s="2112"/>
      <c r="L492" s="2112"/>
      <c r="M492" s="2109"/>
      <c r="N492" s="2109"/>
      <c r="O492" s="2110"/>
      <c r="P492" s="2120"/>
      <c r="Q492" s="1486"/>
      <c r="R492" s="1097">
        <v>57</v>
      </c>
    </row>
    <row r="493" spans="1:18" ht="15.75" thickBot="1">
      <c r="A493" s="1099">
        <v>58</v>
      </c>
      <c r="B493" s="1023"/>
      <c r="C493" s="1058"/>
      <c r="D493" s="2111"/>
      <c r="E493" s="2121"/>
      <c r="F493" s="2146"/>
      <c r="G493" s="2147"/>
      <c r="H493" s="2123"/>
      <c r="I493" s="2109"/>
      <c r="J493" s="2123"/>
      <c r="K493" s="2148"/>
      <c r="L493" s="2148"/>
      <c r="M493" s="2111"/>
      <c r="N493" s="2111"/>
      <c r="O493" s="2121"/>
      <c r="P493" s="2126"/>
      <c r="Q493" s="1487"/>
      <c r="R493" s="1099">
        <v>58</v>
      </c>
    </row>
    <row r="494" spans="1:18">
      <c r="D494" s="2116"/>
      <c r="E494" s="2116"/>
      <c r="F494" s="2116"/>
      <c r="G494" s="2116"/>
      <c r="H494" s="2116"/>
      <c r="I494" s="2116"/>
      <c r="J494" s="2116"/>
      <c r="K494" s="2116"/>
      <c r="L494" s="2116"/>
      <c r="M494" s="2116"/>
      <c r="N494" s="2116"/>
      <c r="O494" s="2116"/>
      <c r="P494" s="2116"/>
    </row>
    <row r="495" spans="1:18">
      <c r="A495" s="978" t="s">
        <v>4859</v>
      </c>
      <c r="B495" s="978"/>
      <c r="C495" s="978"/>
      <c r="D495" s="2115"/>
      <c r="E495" s="2115"/>
      <c r="F495" s="2115"/>
      <c r="G495" s="2115"/>
      <c r="H495" s="2115"/>
      <c r="I495" s="2109"/>
      <c r="J495" s="2115" t="s">
        <v>4860</v>
      </c>
      <c r="K495" s="2115"/>
      <c r="L495" s="2115"/>
      <c r="M495" s="2115"/>
      <c r="N495" s="2115"/>
      <c r="O495" s="2115"/>
      <c r="P495" s="2115"/>
      <c r="Q495" s="978"/>
      <c r="R495" s="1018"/>
    </row>
    <row r="496" spans="1:18">
      <c r="D496" s="2116"/>
      <c r="E496" s="2116"/>
      <c r="F496" s="2116"/>
      <c r="G496" s="2116"/>
      <c r="H496" s="2116"/>
      <c r="I496" s="2116"/>
      <c r="J496" s="2116"/>
      <c r="K496" s="2116"/>
      <c r="L496" s="2116"/>
      <c r="M496" s="2116"/>
      <c r="N496" s="2116"/>
      <c r="O496" s="2116"/>
      <c r="P496" s="2116"/>
    </row>
    <row r="497" spans="1:18" ht="15.75">
      <c r="A497" s="70" t="s">
        <v>1258</v>
      </c>
      <c r="B497" s="978"/>
      <c r="C497" s="978"/>
      <c r="D497" s="2115"/>
      <c r="E497" s="2115"/>
      <c r="F497" s="2115"/>
      <c r="G497" s="2115"/>
      <c r="H497" s="2115"/>
      <c r="I497" s="2116"/>
      <c r="J497" s="2116"/>
      <c r="K497" s="2116"/>
      <c r="L497" s="2116"/>
      <c r="M497" s="2116"/>
      <c r="N497" s="2116"/>
      <c r="O497" s="2116"/>
      <c r="P497" s="2116"/>
    </row>
    <row r="498" spans="1:18">
      <c r="D498" s="2116"/>
      <c r="E498" s="2116"/>
      <c r="F498" s="2116"/>
      <c r="G498" s="2116"/>
      <c r="H498" s="2116"/>
      <c r="I498" s="2116"/>
      <c r="J498" s="2116"/>
      <c r="K498" s="2116"/>
      <c r="L498" s="2116"/>
      <c r="M498" s="2116"/>
      <c r="N498" s="2116"/>
      <c r="O498" s="2116"/>
      <c r="P498" s="2116"/>
    </row>
    <row r="499" spans="1:18" ht="16.5" thickBot="1">
      <c r="A499" s="1040" t="str">
        <f>'[5]Data Sheet'!$C$25</f>
        <v xml:space="preserve"> Niagara Mohawk Power Corporation </v>
      </c>
      <c r="B499" s="1023"/>
      <c r="C499" s="1023"/>
      <c r="D499" s="2111"/>
      <c r="E499" s="2111"/>
      <c r="F499" s="2128" t="str">
        <f>+'424425'!P3</f>
        <v>June 1, 2015</v>
      </c>
      <c r="G499" s="2111" t="str">
        <f>+'424425'!H3</f>
        <v>December 31, 2014</v>
      </c>
      <c r="H499" s="2129"/>
      <c r="I499" s="2109"/>
      <c r="J499" s="2130" t="str">
        <f>'[5]Data Sheet'!$C$25</f>
        <v xml:space="preserve"> Niagara Mohawk Power Corporation </v>
      </c>
      <c r="K499" s="2111"/>
      <c r="L499" s="2111"/>
      <c r="M499" s="2111"/>
      <c r="N499" s="2111"/>
      <c r="O499" s="2111"/>
      <c r="P499" s="2128" t="str">
        <f>+'424425'!P3</f>
        <v>June 1, 2015</v>
      </c>
      <c r="Q499" s="1023" t="str">
        <f>+'424425'!H3</f>
        <v>December 31, 2014</v>
      </c>
      <c r="R499" s="2075"/>
    </row>
    <row r="500" spans="1:18" ht="16.5" thickBot="1">
      <c r="A500" s="687" t="s">
        <v>3644</v>
      </c>
      <c r="B500" s="669"/>
      <c r="C500" s="669"/>
      <c r="D500" s="2129"/>
      <c r="E500" s="2129"/>
      <c r="F500" s="2131"/>
      <c r="G500" s="2131"/>
      <c r="H500" s="2132"/>
      <c r="I500" s="2109"/>
      <c r="J500" s="2133" t="s">
        <v>3644</v>
      </c>
      <c r="K500" s="2134"/>
      <c r="L500" s="2134"/>
      <c r="M500" s="2129"/>
      <c r="N500" s="2129"/>
      <c r="O500" s="2129"/>
      <c r="P500" s="2131"/>
      <c r="Q500" s="1092"/>
      <c r="R500" s="2082"/>
    </row>
    <row r="501" spans="1:18">
      <c r="A501" s="1085"/>
      <c r="B501" s="977"/>
      <c r="C501" s="1034"/>
      <c r="D501" s="2135"/>
      <c r="E501" s="2136"/>
      <c r="F501" s="2115"/>
      <c r="G501" s="2115"/>
      <c r="H501" s="2137"/>
      <c r="I501" s="2109"/>
      <c r="J501" s="2138"/>
      <c r="K501" s="2110"/>
      <c r="L501" s="2110"/>
      <c r="M501" s="2115" t="s">
        <v>3418</v>
      </c>
      <c r="N501" s="2115"/>
      <c r="O501" s="2115"/>
      <c r="P501" s="2115"/>
      <c r="Q501" s="1032"/>
      <c r="R501" s="2081"/>
    </row>
    <row r="502" spans="1:18" ht="15.75" thickBot="1">
      <c r="A502" s="1097"/>
      <c r="B502" s="1018"/>
      <c r="C502" s="2080"/>
      <c r="D502" s="2135"/>
      <c r="E502" s="2136"/>
      <c r="F502" s="2129" t="s">
        <v>3419</v>
      </c>
      <c r="G502" s="2129"/>
      <c r="H502" s="2132"/>
      <c r="I502" s="2109"/>
      <c r="J502" s="2139" t="s">
        <v>3420</v>
      </c>
      <c r="K502" s="2136" t="s">
        <v>3421</v>
      </c>
      <c r="L502" s="2136" t="s">
        <v>3421</v>
      </c>
      <c r="M502" s="2129" t="s">
        <v>3422</v>
      </c>
      <c r="N502" s="2129"/>
      <c r="O502" s="2129"/>
      <c r="P502" s="2129"/>
      <c r="Q502" s="1101"/>
      <c r="R502" s="2080"/>
    </row>
    <row r="503" spans="1:18">
      <c r="A503" s="1097"/>
      <c r="B503" s="1018"/>
      <c r="C503" s="2080"/>
      <c r="D503" s="2135"/>
      <c r="E503" s="2136"/>
      <c r="F503" s="2136"/>
      <c r="G503" s="2140"/>
      <c r="H503" s="2136"/>
      <c r="I503" s="2109"/>
      <c r="J503" s="2139" t="s">
        <v>3423</v>
      </c>
      <c r="K503" s="2136" t="s">
        <v>3424</v>
      </c>
      <c r="L503" s="2136" t="s">
        <v>3425</v>
      </c>
      <c r="M503" s="2135"/>
      <c r="N503" s="2135"/>
      <c r="O503" s="2136"/>
      <c r="P503" s="2136"/>
      <c r="Q503" s="1032"/>
      <c r="R503" s="2080"/>
    </row>
    <row r="504" spans="1:18">
      <c r="A504" s="1097" t="s">
        <v>1843</v>
      </c>
      <c r="B504" s="978" t="s">
        <v>3426</v>
      </c>
      <c r="C504" s="1032"/>
      <c r="D504" s="2115" t="s">
        <v>3427</v>
      </c>
      <c r="E504" s="2140"/>
      <c r="F504" s="2136"/>
      <c r="G504" s="2140"/>
      <c r="H504" s="2136"/>
      <c r="I504" s="2109"/>
      <c r="J504" s="2139" t="s">
        <v>3428</v>
      </c>
      <c r="K504" s="2136" t="s">
        <v>3429</v>
      </c>
      <c r="L504" s="2136" t="s">
        <v>3424</v>
      </c>
      <c r="M504" s="2115"/>
      <c r="N504" s="2115"/>
      <c r="O504" s="2140"/>
      <c r="P504" s="2136" t="s">
        <v>1902</v>
      </c>
      <c r="Q504" s="1032" t="s">
        <v>3430</v>
      </c>
      <c r="R504" s="2080" t="s">
        <v>1843</v>
      </c>
    </row>
    <row r="505" spans="1:18">
      <c r="A505" s="1097" t="s">
        <v>1846</v>
      </c>
      <c r="B505" s="977"/>
      <c r="C505" s="1034"/>
      <c r="D505" s="2135"/>
      <c r="E505" s="2136"/>
      <c r="F505" s="2136" t="s">
        <v>1952</v>
      </c>
      <c r="G505" s="2140" t="s">
        <v>3431</v>
      </c>
      <c r="H505" s="2136" t="s">
        <v>3432</v>
      </c>
      <c r="I505" s="2109"/>
      <c r="J505" s="2139" t="s">
        <v>3433</v>
      </c>
      <c r="K505" s="2136" t="s">
        <v>4</v>
      </c>
      <c r="L505" s="2136" t="s">
        <v>3429</v>
      </c>
      <c r="M505" s="2115" t="s">
        <v>3434</v>
      </c>
      <c r="N505" s="2115"/>
      <c r="O505" s="2140"/>
      <c r="P505" s="2136" t="s">
        <v>3435</v>
      </c>
      <c r="Q505" s="1032" t="s">
        <v>3436</v>
      </c>
      <c r="R505" s="2080" t="s">
        <v>1846</v>
      </c>
    </row>
    <row r="506" spans="1:18">
      <c r="A506" s="1097"/>
      <c r="B506" s="977"/>
      <c r="C506" s="2080"/>
      <c r="D506" s="2109"/>
      <c r="E506" s="2136"/>
      <c r="F506" s="2136"/>
      <c r="G506" s="2140"/>
      <c r="H506" s="2110"/>
      <c r="I506" s="2109"/>
      <c r="J506" s="2141"/>
      <c r="K506" s="2110"/>
      <c r="L506" s="2136"/>
      <c r="M506" s="2109"/>
      <c r="N506" s="2109"/>
      <c r="O506" s="2136"/>
      <c r="P506" s="2136"/>
      <c r="Q506" s="2080"/>
      <c r="R506" s="2080"/>
    </row>
    <row r="507" spans="1:18" ht="15.75" thickBot="1">
      <c r="A507" s="1099"/>
      <c r="B507" s="1090" t="s">
        <v>3230</v>
      </c>
      <c r="C507" s="1101"/>
      <c r="D507" s="2129" t="s">
        <v>3231</v>
      </c>
      <c r="E507" s="2132"/>
      <c r="F507" s="2142" t="s">
        <v>3232</v>
      </c>
      <c r="G507" s="2132" t="s">
        <v>3233</v>
      </c>
      <c r="H507" s="2132" t="s">
        <v>2512</v>
      </c>
      <c r="I507" s="2109"/>
      <c r="J507" s="2143" t="s">
        <v>2513</v>
      </c>
      <c r="K507" s="2143" t="s">
        <v>2514</v>
      </c>
      <c r="L507" s="2143" t="s">
        <v>2515</v>
      </c>
      <c r="M507" s="2129" t="s">
        <v>2516</v>
      </c>
      <c r="N507" s="2129"/>
      <c r="O507" s="2132"/>
      <c r="P507" s="2142" t="s">
        <v>2517</v>
      </c>
      <c r="Q507" s="2082" t="s">
        <v>2518</v>
      </c>
      <c r="R507" s="2082"/>
    </row>
    <row r="508" spans="1:18">
      <c r="A508" s="1097">
        <v>1</v>
      </c>
      <c r="B508" s="977" t="s">
        <v>4896</v>
      </c>
      <c r="C508" s="1034"/>
      <c r="D508" s="2109" t="s">
        <v>4721</v>
      </c>
      <c r="E508" s="2110"/>
      <c r="F508" s="1558">
        <v>46</v>
      </c>
      <c r="G508" s="2145">
        <v>0.48</v>
      </c>
      <c r="H508" s="2113"/>
      <c r="I508" s="2109"/>
      <c r="J508" s="2114">
        <v>1</v>
      </c>
      <c r="K508" s="2112">
        <v>1</v>
      </c>
      <c r="L508" s="2112"/>
      <c r="M508" s="2109"/>
      <c r="N508" s="2109"/>
      <c r="O508" s="2140"/>
      <c r="P508" s="2120"/>
      <c r="Q508" s="1486"/>
      <c r="R508" s="1097">
        <v>1</v>
      </c>
    </row>
    <row r="509" spans="1:18">
      <c r="A509" s="1097">
        <v>2</v>
      </c>
      <c r="B509" s="977" t="s">
        <v>4897</v>
      </c>
      <c r="C509" s="1034"/>
      <c r="D509" s="2109" t="s">
        <v>4721</v>
      </c>
      <c r="E509" s="2110"/>
      <c r="F509" s="1558">
        <v>115</v>
      </c>
      <c r="G509" s="2145">
        <v>13.8</v>
      </c>
      <c r="H509" s="2113"/>
      <c r="I509" s="2109"/>
      <c r="J509" s="2114">
        <v>27</v>
      </c>
      <c r="K509" s="2112">
        <v>1</v>
      </c>
      <c r="L509" s="2112"/>
      <c r="M509" s="2109"/>
      <c r="N509" s="2109"/>
      <c r="O509" s="2136"/>
      <c r="P509" s="2120"/>
      <c r="Q509" s="1486"/>
      <c r="R509" s="1097">
        <v>2</v>
      </c>
    </row>
    <row r="510" spans="1:18">
      <c r="A510" s="1097">
        <v>3</v>
      </c>
      <c r="B510" s="977" t="s">
        <v>4897</v>
      </c>
      <c r="C510" s="1034"/>
      <c r="D510" s="2109" t="s">
        <v>4721</v>
      </c>
      <c r="E510" s="2110"/>
      <c r="F510" s="1558">
        <v>115</v>
      </c>
      <c r="G510" s="2145">
        <v>13.8</v>
      </c>
      <c r="H510" s="2113"/>
      <c r="I510" s="2109"/>
      <c r="J510" s="2114">
        <v>24</v>
      </c>
      <c r="K510" s="2112">
        <v>1</v>
      </c>
      <c r="L510" s="2112"/>
      <c r="M510" s="2109"/>
      <c r="N510" s="2109"/>
      <c r="O510" s="2136"/>
      <c r="P510" s="2120"/>
      <c r="Q510" s="1486"/>
      <c r="R510" s="1097">
        <v>3</v>
      </c>
    </row>
    <row r="511" spans="1:18">
      <c r="A511" s="1097">
        <v>4</v>
      </c>
      <c r="B511" s="977" t="s">
        <v>4898</v>
      </c>
      <c r="C511" s="1034"/>
      <c r="D511" s="2109" t="s">
        <v>4721</v>
      </c>
      <c r="E511" s="2110"/>
      <c r="F511" s="1558">
        <v>13.2</v>
      </c>
      <c r="G511" s="2145">
        <v>4.16</v>
      </c>
      <c r="H511" s="2113"/>
      <c r="I511" s="2109"/>
      <c r="J511" s="2114">
        <v>1</v>
      </c>
      <c r="K511" s="2112">
        <v>1</v>
      </c>
      <c r="L511" s="2112"/>
      <c r="M511" s="2109"/>
      <c r="N511" s="2109"/>
      <c r="O511" s="2136"/>
      <c r="P511" s="2120"/>
      <c r="Q511" s="1486"/>
      <c r="R511" s="1097">
        <v>4</v>
      </c>
    </row>
    <row r="512" spans="1:18">
      <c r="A512" s="1097">
        <v>5</v>
      </c>
      <c r="B512" s="977" t="s">
        <v>4898</v>
      </c>
      <c r="C512" s="1034"/>
      <c r="D512" s="2109" t="s">
        <v>4721</v>
      </c>
      <c r="E512" s="2110"/>
      <c r="F512" s="1558">
        <v>13.2</v>
      </c>
      <c r="G512" s="2145">
        <v>4.16</v>
      </c>
      <c r="H512" s="2113"/>
      <c r="I512" s="2109"/>
      <c r="J512" s="2114">
        <v>1</v>
      </c>
      <c r="K512" s="2112">
        <v>1</v>
      </c>
      <c r="L512" s="2112"/>
      <c r="M512" s="2109"/>
      <c r="N512" s="2109"/>
      <c r="O512" s="2136"/>
      <c r="P512" s="2120"/>
      <c r="Q512" s="1486"/>
      <c r="R512" s="1097">
        <v>5</v>
      </c>
    </row>
    <row r="513" spans="1:18">
      <c r="A513" s="1097">
        <v>6</v>
      </c>
      <c r="B513" s="977" t="s">
        <v>4899</v>
      </c>
      <c r="C513" s="1034"/>
      <c r="D513" s="2109" t="s">
        <v>4721</v>
      </c>
      <c r="E513" s="2110"/>
      <c r="F513" s="1558">
        <v>46</v>
      </c>
      <c r="G513" s="2145">
        <v>4.8</v>
      </c>
      <c r="H513" s="2113"/>
      <c r="I513" s="2109"/>
      <c r="J513" s="2114">
        <v>1</v>
      </c>
      <c r="K513" s="2112">
        <v>1</v>
      </c>
      <c r="L513" s="2112"/>
      <c r="M513" s="2109"/>
      <c r="N513" s="2109"/>
      <c r="O513" s="2110"/>
      <c r="P513" s="2120"/>
      <c r="Q513" s="1486"/>
      <c r="R513" s="1097">
        <v>6</v>
      </c>
    </row>
    <row r="514" spans="1:18">
      <c r="A514" s="1097">
        <v>7</v>
      </c>
      <c r="B514" s="977" t="s">
        <v>4900</v>
      </c>
      <c r="C514" s="1034"/>
      <c r="D514" s="2109" t="s">
        <v>4721</v>
      </c>
      <c r="E514" s="2110"/>
      <c r="F514" s="1558">
        <v>34.5</v>
      </c>
      <c r="G514" s="2145">
        <v>4.16</v>
      </c>
      <c r="H514" s="2113"/>
      <c r="I514" s="2109"/>
      <c r="J514" s="2114">
        <v>5</v>
      </c>
      <c r="K514" s="2112">
        <v>1</v>
      </c>
      <c r="L514" s="2112"/>
      <c r="M514" s="2109"/>
      <c r="N514" s="2109"/>
      <c r="O514" s="2110"/>
      <c r="P514" s="2120"/>
      <c r="Q514" s="1486"/>
      <c r="R514" s="1097">
        <v>7</v>
      </c>
    </row>
    <row r="515" spans="1:18">
      <c r="A515" s="1097">
        <v>8</v>
      </c>
      <c r="B515" s="977" t="s">
        <v>4901</v>
      </c>
      <c r="C515" s="1034"/>
      <c r="D515" s="2109" t="s">
        <v>4720</v>
      </c>
      <c r="E515" s="2110"/>
      <c r="F515" s="1558">
        <v>230</v>
      </c>
      <c r="G515" s="2145">
        <v>115</v>
      </c>
      <c r="H515" s="2113"/>
      <c r="I515" s="2109"/>
      <c r="J515" s="2114">
        <v>125</v>
      </c>
      <c r="K515" s="2112">
        <v>1</v>
      </c>
      <c r="L515" s="2112"/>
      <c r="M515" s="2109"/>
      <c r="N515" s="2109"/>
      <c r="O515" s="2110"/>
      <c r="P515" s="2120"/>
      <c r="Q515" s="1486"/>
      <c r="R515" s="1097">
        <v>8</v>
      </c>
    </row>
    <row r="516" spans="1:18">
      <c r="A516" s="1097">
        <v>9</v>
      </c>
      <c r="B516" s="977" t="s">
        <v>4901</v>
      </c>
      <c r="C516" s="1034"/>
      <c r="D516" s="2109" t="s">
        <v>4720</v>
      </c>
      <c r="E516" s="2110"/>
      <c r="F516" s="1558">
        <v>230</v>
      </c>
      <c r="G516" s="2145">
        <v>115</v>
      </c>
      <c r="H516" s="2113"/>
      <c r="I516" s="2109"/>
      <c r="J516" s="2114">
        <v>125</v>
      </c>
      <c r="K516" s="2112">
        <v>1</v>
      </c>
      <c r="L516" s="2112"/>
      <c r="M516" s="2109"/>
      <c r="N516" s="2109"/>
      <c r="O516" s="2110"/>
      <c r="P516" s="2120"/>
      <c r="Q516" s="1486"/>
      <c r="R516" s="1097">
        <v>9</v>
      </c>
    </row>
    <row r="517" spans="1:18">
      <c r="A517" s="1097">
        <v>10</v>
      </c>
      <c r="B517" s="977" t="s">
        <v>4901</v>
      </c>
      <c r="C517" s="1034"/>
      <c r="D517" s="2109" t="s">
        <v>4720</v>
      </c>
      <c r="E517" s="2110"/>
      <c r="F517" s="1558">
        <v>230</v>
      </c>
      <c r="G517" s="2145">
        <v>120</v>
      </c>
      <c r="H517" s="2113"/>
      <c r="I517" s="2109"/>
      <c r="J517" s="2114">
        <v>200</v>
      </c>
      <c r="K517" s="2112">
        <v>1</v>
      </c>
      <c r="L517" s="2112"/>
      <c r="M517" s="2109"/>
      <c r="N517" s="2109"/>
      <c r="O517" s="2110"/>
      <c r="P517" s="2120"/>
      <c r="Q517" s="1486"/>
      <c r="R517" s="1097">
        <v>10</v>
      </c>
    </row>
    <row r="518" spans="1:18">
      <c r="A518" s="1097">
        <v>11</v>
      </c>
      <c r="B518" s="977" t="s">
        <v>4902</v>
      </c>
      <c r="C518" s="1034"/>
      <c r="D518" s="2109" t="s">
        <v>4721</v>
      </c>
      <c r="E518" s="2110"/>
      <c r="F518" s="1558">
        <v>34.5</v>
      </c>
      <c r="G518" s="2145">
        <v>5.04</v>
      </c>
      <c r="H518" s="2113"/>
      <c r="I518" s="2109"/>
      <c r="J518" s="2114">
        <v>4</v>
      </c>
      <c r="K518" s="2112">
        <v>1</v>
      </c>
      <c r="L518" s="2112"/>
      <c r="M518" s="2109"/>
      <c r="N518" s="2109"/>
      <c r="O518" s="2110"/>
      <c r="P518" s="2120"/>
      <c r="Q518" s="1486"/>
      <c r="R518" s="1097">
        <v>11</v>
      </c>
    </row>
    <row r="519" spans="1:18">
      <c r="A519" s="1097">
        <v>12</v>
      </c>
      <c r="B519" s="977" t="s">
        <v>4903</v>
      </c>
      <c r="C519" s="1034"/>
      <c r="D519" s="2109" t="s">
        <v>4721</v>
      </c>
      <c r="E519" s="2110"/>
      <c r="F519" s="1558">
        <v>34.5</v>
      </c>
      <c r="G519" s="2145">
        <v>4.16</v>
      </c>
      <c r="H519" s="2113"/>
      <c r="I519" s="2109"/>
      <c r="J519" s="2114">
        <v>10</v>
      </c>
      <c r="K519" s="2112">
        <v>1</v>
      </c>
      <c r="L519" s="2112">
        <v>1</v>
      </c>
      <c r="M519" s="2109"/>
      <c r="N519" s="2109"/>
      <c r="O519" s="2110"/>
      <c r="P519" s="2120"/>
      <c r="Q519" s="1486"/>
      <c r="R519" s="1097">
        <v>12</v>
      </c>
    </row>
    <row r="520" spans="1:18">
      <c r="A520" s="1097">
        <v>13</v>
      </c>
      <c r="B520" s="977" t="s">
        <v>4904</v>
      </c>
      <c r="C520" s="1034"/>
      <c r="D520" s="2109" t="s">
        <v>4721</v>
      </c>
      <c r="E520" s="2110"/>
      <c r="F520" s="1558">
        <v>34.5</v>
      </c>
      <c r="G520" s="2145">
        <v>13.8</v>
      </c>
      <c r="H520" s="2113"/>
      <c r="I520" s="2109"/>
      <c r="J520" s="2114">
        <v>4</v>
      </c>
      <c r="K520" s="2112">
        <v>1</v>
      </c>
      <c r="L520" s="2112"/>
      <c r="M520" s="2109"/>
      <c r="N520" s="2109"/>
      <c r="O520" s="2110"/>
      <c r="P520" s="2120"/>
      <c r="Q520" s="1486"/>
      <c r="R520" s="1097">
        <v>13</v>
      </c>
    </row>
    <row r="521" spans="1:18">
      <c r="A521" s="1097">
        <v>14</v>
      </c>
      <c r="B521" s="977" t="s">
        <v>4907</v>
      </c>
      <c r="C521" s="1034"/>
      <c r="D521" s="2109" t="s">
        <v>4720</v>
      </c>
      <c r="E521" s="2140"/>
      <c r="F521" s="1559">
        <v>13.2</v>
      </c>
      <c r="G521" s="2144">
        <v>12</v>
      </c>
      <c r="H521" s="2113"/>
      <c r="I521" s="2109"/>
      <c r="J521" s="2114">
        <v>22</v>
      </c>
      <c r="K521" s="2112"/>
      <c r="L521" s="2112">
        <v>3</v>
      </c>
      <c r="M521" s="2109"/>
      <c r="N521" s="2109"/>
      <c r="O521" s="2110"/>
      <c r="P521" s="2120"/>
      <c r="Q521" s="1486"/>
      <c r="R521" s="1097">
        <v>14</v>
      </c>
    </row>
    <row r="522" spans="1:18">
      <c r="A522" s="1097">
        <v>15</v>
      </c>
      <c r="B522" s="977" t="s">
        <v>4907</v>
      </c>
      <c r="C522" s="1034"/>
      <c r="D522" s="2109" t="s">
        <v>4720</v>
      </c>
      <c r="E522" s="2136"/>
      <c r="F522" s="1559">
        <v>115</v>
      </c>
      <c r="G522" s="2144">
        <v>12</v>
      </c>
      <c r="H522" s="2113"/>
      <c r="I522" s="2109"/>
      <c r="J522" s="2114">
        <v>25</v>
      </c>
      <c r="K522" s="2112">
        <v>1</v>
      </c>
      <c r="L522" s="2112"/>
      <c r="M522" s="2109"/>
      <c r="N522" s="2109"/>
      <c r="O522" s="2110"/>
      <c r="P522" s="2120"/>
      <c r="Q522" s="1486"/>
      <c r="R522" s="1097">
        <v>15</v>
      </c>
    </row>
    <row r="523" spans="1:18">
      <c r="A523" s="1097">
        <v>16</v>
      </c>
      <c r="B523" s="977" t="s">
        <v>4907</v>
      </c>
      <c r="C523" s="1034"/>
      <c r="D523" s="2109" t="s">
        <v>4720</v>
      </c>
      <c r="E523" s="2136"/>
      <c r="F523" s="1559">
        <v>115</v>
      </c>
      <c r="G523" s="2144">
        <v>12</v>
      </c>
      <c r="H523" s="2113"/>
      <c r="I523" s="2109"/>
      <c r="J523" s="2114">
        <v>25</v>
      </c>
      <c r="K523" s="2112">
        <v>1</v>
      </c>
      <c r="L523" s="2112"/>
      <c r="M523" s="2109"/>
      <c r="N523" s="2109"/>
      <c r="O523" s="2110"/>
      <c r="P523" s="2120"/>
      <c r="Q523" s="1486"/>
      <c r="R523" s="1097">
        <v>16</v>
      </c>
    </row>
    <row r="524" spans="1:18">
      <c r="A524" s="1097">
        <v>17</v>
      </c>
      <c r="B524" s="977" t="s">
        <v>4908</v>
      </c>
      <c r="C524" s="1034"/>
      <c r="D524" s="2109" t="s">
        <v>4720</v>
      </c>
      <c r="E524" s="2136"/>
      <c r="F524" s="1559">
        <v>115</v>
      </c>
      <c r="G524" s="2144">
        <v>13.8</v>
      </c>
      <c r="H524" s="2113"/>
      <c r="I524" s="2109"/>
      <c r="J524" s="2114">
        <v>7</v>
      </c>
      <c r="K524" s="2112">
        <v>1</v>
      </c>
      <c r="L524" s="2112"/>
      <c r="M524" s="2109"/>
      <c r="N524" s="2109"/>
      <c r="O524" s="2110"/>
      <c r="P524" s="2120"/>
      <c r="Q524" s="1486"/>
      <c r="R524" s="1097">
        <v>17</v>
      </c>
    </row>
    <row r="525" spans="1:18">
      <c r="A525" s="1097">
        <v>18</v>
      </c>
      <c r="B525" s="977" t="s">
        <v>4909</v>
      </c>
      <c r="C525" s="1034"/>
      <c r="D525" s="2109" t="s">
        <v>4721</v>
      </c>
      <c r="E525" s="2136"/>
      <c r="F525" s="1559">
        <v>46</v>
      </c>
      <c r="G525" s="2144">
        <v>4.16</v>
      </c>
      <c r="H525" s="2113"/>
      <c r="I525" s="2109"/>
      <c r="J525" s="2114">
        <v>4</v>
      </c>
      <c r="K525" s="2112">
        <v>1</v>
      </c>
      <c r="L525" s="2112"/>
      <c r="M525" s="2109"/>
      <c r="N525" s="2109"/>
      <c r="O525" s="2110"/>
      <c r="P525" s="2120"/>
      <c r="Q525" s="1486"/>
      <c r="R525" s="1097">
        <v>18</v>
      </c>
    </row>
    <row r="526" spans="1:18">
      <c r="A526" s="1097">
        <v>19</v>
      </c>
      <c r="B526" s="977" t="s">
        <v>4910</v>
      </c>
      <c r="C526" s="1034"/>
      <c r="D526" s="2109" t="s">
        <v>4721</v>
      </c>
      <c r="E526" s="2110"/>
      <c r="F526" s="1558">
        <v>23</v>
      </c>
      <c r="G526" s="2145">
        <v>13.8</v>
      </c>
      <c r="H526" s="2113"/>
      <c r="I526" s="2109"/>
      <c r="J526" s="2114">
        <v>5</v>
      </c>
      <c r="K526" s="2112">
        <v>1</v>
      </c>
      <c r="L526" s="2112"/>
      <c r="M526" s="2109"/>
      <c r="N526" s="2109"/>
      <c r="O526" s="2110"/>
      <c r="P526" s="2120"/>
      <c r="Q526" s="1486"/>
      <c r="R526" s="1097">
        <v>19</v>
      </c>
    </row>
    <row r="527" spans="1:18">
      <c r="A527" s="1097">
        <v>20</v>
      </c>
      <c r="B527" s="977" t="s">
        <v>4911</v>
      </c>
      <c r="C527" s="1034"/>
      <c r="D527" s="2109" t="s">
        <v>4721</v>
      </c>
      <c r="E527" s="2110"/>
      <c r="F527" s="1558">
        <v>46</v>
      </c>
      <c r="G527" s="2145">
        <v>4.8</v>
      </c>
      <c r="H527" s="2113"/>
      <c r="I527" s="2109"/>
      <c r="J527" s="2114">
        <v>5</v>
      </c>
      <c r="K527" s="2112">
        <v>1</v>
      </c>
      <c r="L527" s="2112"/>
      <c r="M527" s="2109"/>
      <c r="N527" s="2109"/>
      <c r="O527" s="2110"/>
      <c r="P527" s="2120"/>
      <c r="Q527" s="1486"/>
      <c r="R527" s="1097">
        <v>20</v>
      </c>
    </row>
    <row r="528" spans="1:18">
      <c r="A528" s="1097">
        <v>21</v>
      </c>
      <c r="B528" s="977" t="s">
        <v>4912</v>
      </c>
      <c r="C528" s="1034"/>
      <c r="D528" s="2109" t="s">
        <v>4721</v>
      </c>
      <c r="E528" s="2110"/>
      <c r="F528" s="1558">
        <v>34.5</v>
      </c>
      <c r="G528" s="2145">
        <v>4.8</v>
      </c>
      <c r="H528" s="2113"/>
      <c r="I528" s="2109"/>
      <c r="J528" s="2114">
        <v>4</v>
      </c>
      <c r="K528" s="2112">
        <v>1</v>
      </c>
      <c r="L528" s="2112"/>
      <c r="M528" s="2109"/>
      <c r="N528" s="2109"/>
      <c r="O528" s="2110"/>
      <c r="P528" s="2120"/>
      <c r="Q528" s="1486"/>
      <c r="R528" s="1097">
        <v>21</v>
      </c>
    </row>
    <row r="529" spans="1:18">
      <c r="A529" s="1097">
        <v>22</v>
      </c>
      <c r="B529" s="977" t="s">
        <v>4912</v>
      </c>
      <c r="C529" s="1034"/>
      <c r="D529" s="2109" t="s">
        <v>4721</v>
      </c>
      <c r="E529" s="2110"/>
      <c r="F529" s="1558">
        <v>34.5</v>
      </c>
      <c r="G529" s="2145">
        <v>4.16</v>
      </c>
      <c r="H529" s="2113"/>
      <c r="I529" s="2109"/>
      <c r="J529" s="2114">
        <v>3</v>
      </c>
      <c r="K529" s="2112">
        <v>1</v>
      </c>
      <c r="L529" s="2112"/>
      <c r="M529" s="2109"/>
      <c r="N529" s="2109"/>
      <c r="O529" s="2110"/>
      <c r="P529" s="2120"/>
      <c r="Q529" s="1486"/>
      <c r="R529" s="1097">
        <v>22</v>
      </c>
    </row>
    <row r="530" spans="1:18">
      <c r="A530" s="1097">
        <v>23</v>
      </c>
      <c r="B530" s="977" t="s">
        <v>4913</v>
      </c>
      <c r="C530" s="1034"/>
      <c r="D530" s="2109" t="s">
        <v>4720</v>
      </c>
      <c r="E530" s="2110"/>
      <c r="F530" s="1558">
        <v>34.5</v>
      </c>
      <c r="G530" s="2145">
        <v>4.16</v>
      </c>
      <c r="H530" s="2113"/>
      <c r="I530" s="2109"/>
      <c r="J530" s="2114">
        <v>5</v>
      </c>
      <c r="K530" s="2112">
        <v>1</v>
      </c>
      <c r="L530" s="2112"/>
      <c r="M530" s="2109"/>
      <c r="N530" s="2109"/>
      <c r="O530" s="2110"/>
      <c r="P530" s="2120"/>
      <c r="Q530" s="1486"/>
      <c r="R530" s="1097">
        <v>23</v>
      </c>
    </row>
    <row r="531" spans="1:18">
      <c r="A531" s="1097">
        <v>24</v>
      </c>
      <c r="B531" s="977" t="s">
        <v>4914</v>
      </c>
      <c r="C531" s="1034"/>
      <c r="D531" s="2109" t="s">
        <v>4721</v>
      </c>
      <c r="E531" s="2110"/>
      <c r="F531" s="1558">
        <v>34.5</v>
      </c>
      <c r="G531" s="2145">
        <v>4.16</v>
      </c>
      <c r="H531" s="2113"/>
      <c r="I531" s="2109"/>
      <c r="J531" s="2114">
        <v>5</v>
      </c>
      <c r="K531" s="2112">
        <v>1</v>
      </c>
      <c r="L531" s="2112"/>
      <c r="M531" s="2109"/>
      <c r="N531" s="2109"/>
      <c r="O531" s="2110"/>
      <c r="P531" s="2120"/>
      <c r="Q531" s="1486"/>
      <c r="R531" s="1097">
        <v>24</v>
      </c>
    </row>
    <row r="532" spans="1:18">
      <c r="A532" s="1097">
        <v>25</v>
      </c>
      <c r="B532" s="977" t="s">
        <v>4915</v>
      </c>
      <c r="C532" s="1034"/>
      <c r="D532" s="2109" t="s">
        <v>4721</v>
      </c>
      <c r="E532" s="2110"/>
      <c r="F532" s="1558">
        <v>69</v>
      </c>
      <c r="G532" s="2145">
        <v>13.8</v>
      </c>
      <c r="H532" s="2113"/>
      <c r="I532" s="2109"/>
      <c r="J532" s="2114">
        <v>15</v>
      </c>
      <c r="K532" s="2112">
        <v>1</v>
      </c>
      <c r="L532" s="2112"/>
      <c r="M532" s="2109"/>
      <c r="N532" s="2109"/>
      <c r="O532" s="2110"/>
      <c r="P532" s="2120"/>
      <c r="Q532" s="1486"/>
      <c r="R532" s="1097">
        <v>25</v>
      </c>
    </row>
    <row r="533" spans="1:18">
      <c r="A533" s="1097">
        <v>26</v>
      </c>
      <c r="B533" s="977" t="s">
        <v>4915</v>
      </c>
      <c r="C533" s="1034"/>
      <c r="D533" s="2109" t="s">
        <v>4721</v>
      </c>
      <c r="E533" s="2110"/>
      <c r="F533" s="1558">
        <v>69</v>
      </c>
      <c r="G533" s="2145">
        <v>4.16</v>
      </c>
      <c r="H533" s="2113"/>
      <c r="I533" s="2109"/>
      <c r="J533" s="2114">
        <v>8</v>
      </c>
      <c r="K533" s="2112">
        <v>1</v>
      </c>
      <c r="L533" s="2112"/>
      <c r="M533" s="2109"/>
      <c r="N533" s="2109"/>
      <c r="O533" s="2110"/>
      <c r="P533" s="2120"/>
      <c r="Q533" s="1486"/>
      <c r="R533" s="1097">
        <v>26</v>
      </c>
    </row>
    <row r="534" spans="1:18">
      <c r="A534" s="1097">
        <v>27</v>
      </c>
      <c r="B534" s="977" t="s">
        <v>4916</v>
      </c>
      <c r="C534" s="1034"/>
      <c r="D534" s="2109" t="s">
        <v>4720</v>
      </c>
      <c r="E534" s="2110"/>
      <c r="F534" s="1558">
        <v>69</v>
      </c>
      <c r="G534" s="2145">
        <v>34.5</v>
      </c>
      <c r="H534" s="2113"/>
      <c r="I534" s="2109"/>
      <c r="J534" s="2114">
        <v>8</v>
      </c>
      <c r="K534" s="2112">
        <v>1</v>
      </c>
      <c r="L534" s="2112"/>
      <c r="M534" s="2109"/>
      <c r="N534" s="2109"/>
      <c r="O534" s="2110"/>
      <c r="P534" s="2120"/>
      <c r="Q534" s="1486"/>
      <c r="R534" s="1097">
        <v>27</v>
      </c>
    </row>
    <row r="535" spans="1:18">
      <c r="A535" s="1097">
        <v>28</v>
      </c>
      <c r="B535" s="977" t="s">
        <v>4916</v>
      </c>
      <c r="C535" s="1034"/>
      <c r="D535" s="2109" t="s">
        <v>4720</v>
      </c>
      <c r="E535" s="2110"/>
      <c r="F535" s="1558">
        <v>69</v>
      </c>
      <c r="G535" s="2145">
        <v>34.5</v>
      </c>
      <c r="H535" s="2113"/>
      <c r="I535" s="2109"/>
      <c r="J535" s="2114">
        <v>8</v>
      </c>
      <c r="K535" s="2112">
        <v>1</v>
      </c>
      <c r="L535" s="2112"/>
      <c r="M535" s="2109"/>
      <c r="N535" s="2109"/>
      <c r="O535" s="2110"/>
      <c r="P535" s="2120"/>
      <c r="Q535" s="1486"/>
      <c r="R535" s="1097">
        <v>28</v>
      </c>
    </row>
    <row r="536" spans="1:18">
      <c r="A536" s="1097">
        <v>29</v>
      </c>
      <c r="B536" s="977" t="s">
        <v>4916</v>
      </c>
      <c r="C536" s="1034"/>
      <c r="D536" s="2109" t="s">
        <v>4720</v>
      </c>
      <c r="E536" s="2110"/>
      <c r="F536" s="1558">
        <v>115</v>
      </c>
      <c r="G536" s="2145">
        <v>34.5</v>
      </c>
      <c r="H536" s="2113"/>
      <c r="I536" s="2109"/>
      <c r="J536" s="2114">
        <v>25</v>
      </c>
      <c r="K536" s="2112">
        <v>1</v>
      </c>
      <c r="L536" s="2112"/>
      <c r="M536" s="2109"/>
      <c r="N536" s="2109"/>
      <c r="O536" s="2110"/>
      <c r="P536" s="2120"/>
      <c r="Q536" s="1486"/>
      <c r="R536" s="1097">
        <v>29</v>
      </c>
    </row>
    <row r="537" spans="1:18">
      <c r="A537" s="1097">
        <v>30</v>
      </c>
      <c r="B537" s="977" t="s">
        <v>4917</v>
      </c>
      <c r="C537" s="1034"/>
      <c r="D537" s="2109" t="s">
        <v>4721</v>
      </c>
      <c r="E537" s="2110"/>
      <c r="F537" s="1558">
        <v>34.5</v>
      </c>
      <c r="G537" s="2145">
        <v>13.8</v>
      </c>
      <c r="H537" s="2113"/>
      <c r="I537" s="2109"/>
      <c r="J537" s="2114">
        <v>5</v>
      </c>
      <c r="K537" s="2112">
        <v>1</v>
      </c>
      <c r="L537" s="2112"/>
      <c r="M537" s="2109"/>
      <c r="N537" s="2109"/>
      <c r="O537" s="2110"/>
      <c r="P537" s="2120"/>
      <c r="Q537" s="1486"/>
      <c r="R537" s="1097">
        <v>30</v>
      </c>
    </row>
    <row r="538" spans="1:18">
      <c r="A538" s="1097">
        <v>31</v>
      </c>
      <c r="B538" s="977" t="s">
        <v>4918</v>
      </c>
      <c r="C538" s="1034"/>
      <c r="D538" s="2109" t="s">
        <v>4721</v>
      </c>
      <c r="E538" s="2110"/>
      <c r="F538" s="1558">
        <v>69</v>
      </c>
      <c r="G538" s="2145">
        <v>13.8</v>
      </c>
      <c r="H538" s="2113"/>
      <c r="I538" s="2109"/>
      <c r="J538" s="2114">
        <v>5</v>
      </c>
      <c r="K538" s="2112">
        <v>1</v>
      </c>
      <c r="L538" s="2112"/>
      <c r="M538" s="2109"/>
      <c r="N538" s="2109"/>
      <c r="O538" s="2110"/>
      <c r="P538" s="2120"/>
      <c r="Q538" s="1486"/>
      <c r="R538" s="1097">
        <v>31</v>
      </c>
    </row>
    <row r="539" spans="1:18">
      <c r="A539" s="1097">
        <v>32</v>
      </c>
      <c r="B539" s="977" t="s">
        <v>4919</v>
      </c>
      <c r="C539" s="1034"/>
      <c r="D539" s="2109" t="s">
        <v>4720</v>
      </c>
      <c r="E539" s="2110"/>
      <c r="F539" s="1558">
        <v>113</v>
      </c>
      <c r="G539" s="2145">
        <v>13.8</v>
      </c>
      <c r="H539" s="2113"/>
      <c r="I539" s="2109"/>
      <c r="J539" s="2114">
        <v>38</v>
      </c>
      <c r="K539" s="2112">
        <v>1</v>
      </c>
      <c r="L539" s="2112"/>
      <c r="M539" s="2109"/>
      <c r="N539" s="2109"/>
      <c r="O539" s="2110"/>
      <c r="P539" s="2120"/>
      <c r="Q539" s="1486"/>
      <c r="R539" s="1097">
        <v>32</v>
      </c>
    </row>
    <row r="540" spans="1:18">
      <c r="A540" s="1097">
        <v>33</v>
      </c>
      <c r="B540" s="977" t="s">
        <v>4919</v>
      </c>
      <c r="C540" s="1034"/>
      <c r="D540" s="2109" t="s">
        <v>4720</v>
      </c>
      <c r="E540" s="2110"/>
      <c r="F540" s="1558">
        <v>115</v>
      </c>
      <c r="G540" s="2145">
        <v>34.5</v>
      </c>
      <c r="H540" s="2113"/>
      <c r="I540" s="2109"/>
      <c r="J540" s="2114">
        <v>30</v>
      </c>
      <c r="K540" s="2112">
        <v>1</v>
      </c>
      <c r="L540" s="2112"/>
      <c r="M540" s="2109"/>
      <c r="N540" s="2109"/>
      <c r="O540" s="2110"/>
      <c r="P540" s="2120"/>
      <c r="Q540" s="1486"/>
      <c r="R540" s="1097">
        <v>33</v>
      </c>
    </row>
    <row r="541" spans="1:18">
      <c r="A541" s="1097">
        <v>34</v>
      </c>
      <c r="B541" s="977" t="s">
        <v>4919</v>
      </c>
      <c r="C541" s="1034"/>
      <c r="D541" s="2109" t="s">
        <v>4720</v>
      </c>
      <c r="E541" s="2110"/>
      <c r="F541" s="1558">
        <v>115</v>
      </c>
      <c r="G541" s="2145">
        <v>13.8</v>
      </c>
      <c r="H541" s="2113"/>
      <c r="I541" s="2109"/>
      <c r="J541" s="2114">
        <v>18</v>
      </c>
      <c r="K541" s="2112">
        <v>1</v>
      </c>
      <c r="L541" s="2112"/>
      <c r="M541" s="2109"/>
      <c r="N541" s="2109"/>
      <c r="O541" s="2110"/>
      <c r="P541" s="2120"/>
      <c r="Q541" s="1486"/>
      <c r="R541" s="1097">
        <v>34</v>
      </c>
    </row>
    <row r="542" spans="1:18">
      <c r="A542" s="1097">
        <v>35</v>
      </c>
      <c r="B542" s="977" t="s">
        <v>4919</v>
      </c>
      <c r="C542" s="1034"/>
      <c r="D542" s="2109" t="s">
        <v>4720</v>
      </c>
      <c r="E542" s="2110"/>
      <c r="F542" s="1558">
        <v>115</v>
      </c>
      <c r="G542" s="2145">
        <v>34.5</v>
      </c>
      <c r="H542" s="2113"/>
      <c r="I542" s="2109"/>
      <c r="J542" s="2114">
        <v>30</v>
      </c>
      <c r="K542" s="2112">
        <v>1</v>
      </c>
      <c r="L542" s="2112"/>
      <c r="M542" s="2109"/>
      <c r="N542" s="2109"/>
      <c r="O542" s="2110"/>
      <c r="P542" s="2120"/>
      <c r="Q542" s="1486"/>
      <c r="R542" s="1097">
        <v>35</v>
      </c>
    </row>
    <row r="543" spans="1:18">
      <c r="A543" s="1097">
        <v>36</v>
      </c>
      <c r="B543" s="977" t="s">
        <v>4920</v>
      </c>
      <c r="C543" s="1034"/>
      <c r="D543" s="2109" t="s">
        <v>4721</v>
      </c>
      <c r="E543" s="2110"/>
      <c r="F543" s="1558">
        <v>34.5</v>
      </c>
      <c r="G543" s="2145">
        <v>4.8</v>
      </c>
      <c r="H543" s="2113"/>
      <c r="I543" s="2109"/>
      <c r="J543" s="2114">
        <v>3</v>
      </c>
      <c r="K543" s="2112">
        <v>1</v>
      </c>
      <c r="L543" s="2112"/>
      <c r="M543" s="2109"/>
      <c r="N543" s="2109"/>
      <c r="O543" s="2110"/>
      <c r="P543" s="2120"/>
      <c r="Q543" s="1486"/>
      <c r="R543" s="1097">
        <v>36</v>
      </c>
    </row>
    <row r="544" spans="1:18">
      <c r="A544" s="1097">
        <v>37</v>
      </c>
      <c r="B544" s="977" t="s">
        <v>4921</v>
      </c>
      <c r="C544" s="1034"/>
      <c r="D544" s="2109" t="s">
        <v>4720</v>
      </c>
      <c r="E544" s="2110"/>
      <c r="F544" s="1558">
        <v>115</v>
      </c>
      <c r="G544" s="2145">
        <v>13.8</v>
      </c>
      <c r="H544" s="2113"/>
      <c r="I544" s="2109"/>
      <c r="J544" s="2114">
        <v>20</v>
      </c>
      <c r="K544" s="2112">
        <v>1</v>
      </c>
      <c r="L544" s="2112"/>
      <c r="M544" s="2109"/>
      <c r="N544" s="2109"/>
      <c r="O544" s="2110"/>
      <c r="P544" s="2120"/>
      <c r="Q544" s="1486"/>
      <c r="R544" s="1097">
        <v>37</v>
      </c>
    </row>
    <row r="545" spans="1:18">
      <c r="A545" s="1097">
        <v>38</v>
      </c>
      <c r="B545" s="977" t="s">
        <v>4921</v>
      </c>
      <c r="C545" s="1034"/>
      <c r="D545" s="2109" t="s">
        <v>4720</v>
      </c>
      <c r="E545" s="2110"/>
      <c r="F545" s="1558">
        <v>115</v>
      </c>
      <c r="G545" s="2145">
        <v>13.8</v>
      </c>
      <c r="H545" s="2113"/>
      <c r="I545" s="2109"/>
      <c r="J545" s="2114">
        <v>20</v>
      </c>
      <c r="K545" s="2112">
        <v>1</v>
      </c>
      <c r="L545" s="2112"/>
      <c r="M545" s="2109"/>
      <c r="N545" s="2109"/>
      <c r="O545" s="2110"/>
      <c r="P545" s="2120"/>
      <c r="Q545" s="1486"/>
      <c r="R545" s="1097">
        <v>38</v>
      </c>
    </row>
    <row r="546" spans="1:18">
      <c r="A546" s="1097">
        <v>39</v>
      </c>
      <c r="B546" s="977" t="s">
        <v>4922</v>
      </c>
      <c r="C546" s="1034"/>
      <c r="D546" s="2109" t="s">
        <v>4721</v>
      </c>
      <c r="E546" s="2110"/>
      <c r="F546" s="1558">
        <v>34.5</v>
      </c>
      <c r="G546" s="2145">
        <v>4.8</v>
      </c>
      <c r="H546" s="2113"/>
      <c r="I546" s="2109"/>
      <c r="J546" s="2114">
        <v>1</v>
      </c>
      <c r="K546" s="2112">
        <v>1</v>
      </c>
      <c r="L546" s="2112"/>
      <c r="M546" s="2109"/>
      <c r="N546" s="2109"/>
      <c r="O546" s="2110"/>
      <c r="P546" s="2120"/>
      <c r="Q546" s="1486"/>
      <c r="R546" s="1097">
        <v>39</v>
      </c>
    </row>
    <row r="547" spans="1:18">
      <c r="A547" s="1097">
        <v>40</v>
      </c>
      <c r="B547" s="977" t="s">
        <v>4923</v>
      </c>
      <c r="C547" s="1034"/>
      <c r="D547" s="2109" t="s">
        <v>4720</v>
      </c>
      <c r="E547" s="2110"/>
      <c r="F547" s="1558">
        <v>115</v>
      </c>
      <c r="G547" s="2145">
        <v>13.8</v>
      </c>
      <c r="H547" s="2113"/>
      <c r="I547" s="2109"/>
      <c r="J547" s="2114">
        <v>13</v>
      </c>
      <c r="K547" s="2112">
        <v>1</v>
      </c>
      <c r="L547" s="2112"/>
      <c r="M547" s="2109"/>
      <c r="N547" s="2109"/>
      <c r="O547" s="2110"/>
      <c r="P547" s="2120"/>
      <c r="Q547" s="1486"/>
      <c r="R547" s="1097">
        <v>40</v>
      </c>
    </row>
    <row r="548" spans="1:18">
      <c r="A548" s="1097">
        <v>41</v>
      </c>
      <c r="B548" s="977"/>
      <c r="C548" s="1034"/>
      <c r="D548" s="2109"/>
      <c r="E548" s="2110"/>
      <c r="F548" s="1558"/>
      <c r="G548" s="2145"/>
      <c r="H548" s="2113"/>
      <c r="I548" s="2109"/>
      <c r="J548" s="2113"/>
      <c r="K548" s="2112"/>
      <c r="L548" s="2112"/>
      <c r="M548" s="2109"/>
      <c r="N548" s="2109"/>
      <c r="O548" s="2110"/>
      <c r="P548" s="2120"/>
      <c r="Q548" s="1486"/>
      <c r="R548" s="1097">
        <v>41</v>
      </c>
    </row>
    <row r="549" spans="1:18">
      <c r="A549" s="1097">
        <v>42</v>
      </c>
      <c r="B549" s="977"/>
      <c r="C549" s="1034"/>
      <c r="D549" s="2109"/>
      <c r="E549" s="2110"/>
      <c r="F549" s="1558"/>
      <c r="G549" s="2145"/>
      <c r="H549" s="2113"/>
      <c r="I549" s="2109"/>
      <c r="J549" s="2113"/>
      <c r="K549" s="2112"/>
      <c r="L549" s="2112"/>
      <c r="M549" s="2109"/>
      <c r="N549" s="2109"/>
      <c r="O549" s="2110"/>
      <c r="P549" s="2120"/>
      <c r="Q549" s="1486"/>
      <c r="R549" s="1097">
        <v>42</v>
      </c>
    </row>
    <row r="550" spans="1:18">
      <c r="A550" s="1097">
        <v>43</v>
      </c>
      <c r="B550" s="977"/>
      <c r="C550" s="1034"/>
      <c r="D550" s="2109"/>
      <c r="E550" s="2110"/>
      <c r="F550" s="1558"/>
      <c r="G550" s="2145"/>
      <c r="H550" s="2113"/>
      <c r="I550" s="2109"/>
      <c r="J550" s="2113"/>
      <c r="K550" s="2112"/>
      <c r="L550" s="2112"/>
      <c r="M550" s="2109"/>
      <c r="N550" s="2109"/>
      <c r="O550" s="2110"/>
      <c r="P550" s="2120"/>
      <c r="Q550" s="1486"/>
      <c r="R550" s="1097">
        <v>43</v>
      </c>
    </row>
    <row r="551" spans="1:18">
      <c r="A551" s="1097">
        <v>44</v>
      </c>
      <c r="B551" s="977"/>
      <c r="C551" s="1034"/>
      <c r="D551" s="2109"/>
      <c r="E551" s="2110"/>
      <c r="F551" s="1558"/>
      <c r="G551" s="2145"/>
      <c r="H551" s="2113"/>
      <c r="I551" s="2109"/>
      <c r="J551" s="2113"/>
      <c r="K551" s="2112"/>
      <c r="L551" s="2112"/>
      <c r="M551" s="2109"/>
      <c r="N551" s="2109"/>
      <c r="O551" s="2110"/>
      <c r="P551" s="2120"/>
      <c r="Q551" s="1486"/>
      <c r="R551" s="1097">
        <v>44</v>
      </c>
    </row>
    <row r="552" spans="1:18">
      <c r="A552" s="1097">
        <v>45</v>
      </c>
      <c r="B552" s="977"/>
      <c r="C552" s="1034"/>
      <c r="D552" s="2109"/>
      <c r="E552" s="2110"/>
      <c r="F552" s="1558"/>
      <c r="G552" s="2145"/>
      <c r="H552" s="2113"/>
      <c r="I552" s="2109"/>
      <c r="J552" s="2113"/>
      <c r="K552" s="2112"/>
      <c r="L552" s="2112"/>
      <c r="M552" s="2109"/>
      <c r="N552" s="2109"/>
      <c r="O552" s="2110"/>
      <c r="P552" s="2120"/>
      <c r="Q552" s="1486"/>
      <c r="R552" s="1097">
        <v>45</v>
      </c>
    </row>
    <row r="553" spans="1:18">
      <c r="A553" s="1097">
        <v>46</v>
      </c>
      <c r="B553" s="977"/>
      <c r="C553" s="1034"/>
      <c r="D553" s="2109"/>
      <c r="E553" s="2110"/>
      <c r="F553" s="1558"/>
      <c r="G553" s="2145"/>
      <c r="H553" s="2113"/>
      <c r="I553" s="2109"/>
      <c r="J553" s="2113"/>
      <c r="K553" s="2112"/>
      <c r="L553" s="2112"/>
      <c r="M553" s="2109"/>
      <c r="N553" s="2109"/>
      <c r="O553" s="2110"/>
      <c r="P553" s="2120"/>
      <c r="Q553" s="1486"/>
      <c r="R553" s="1097">
        <v>46</v>
      </c>
    </row>
    <row r="554" spans="1:18">
      <c r="A554" s="1097">
        <v>47</v>
      </c>
      <c r="B554" s="977"/>
      <c r="C554" s="1034"/>
      <c r="D554" s="2109"/>
      <c r="E554" s="2110"/>
      <c r="F554" s="1558"/>
      <c r="G554" s="2145"/>
      <c r="H554" s="2113"/>
      <c r="I554" s="2109"/>
      <c r="J554" s="2113"/>
      <c r="K554" s="2112"/>
      <c r="L554" s="2112"/>
      <c r="M554" s="2109"/>
      <c r="N554" s="2109"/>
      <c r="O554" s="2110"/>
      <c r="P554" s="2120"/>
      <c r="Q554" s="1486"/>
      <c r="R554" s="1097">
        <v>47</v>
      </c>
    </row>
    <row r="555" spans="1:18">
      <c r="A555" s="1097">
        <v>48</v>
      </c>
      <c r="B555" s="977"/>
      <c r="C555" s="1034"/>
      <c r="D555" s="2109"/>
      <c r="E555" s="2110"/>
      <c r="F555" s="1558"/>
      <c r="G555" s="2145"/>
      <c r="H555" s="2113"/>
      <c r="I555" s="2109"/>
      <c r="J555" s="2113"/>
      <c r="K555" s="2112"/>
      <c r="L555" s="2112"/>
      <c r="M555" s="2109"/>
      <c r="N555" s="2109"/>
      <c r="O555" s="2110"/>
      <c r="P555" s="2120"/>
      <c r="Q555" s="1486"/>
      <c r="R555" s="1097">
        <v>48</v>
      </c>
    </row>
    <row r="556" spans="1:18">
      <c r="A556" s="1097">
        <v>49</v>
      </c>
      <c r="B556" s="977"/>
      <c r="C556" s="1034"/>
      <c r="D556" s="2109"/>
      <c r="E556" s="2110"/>
      <c r="F556" s="1558"/>
      <c r="G556" s="2145"/>
      <c r="H556" s="2113"/>
      <c r="I556" s="2109"/>
      <c r="J556" s="2113"/>
      <c r="K556" s="2112"/>
      <c r="L556" s="2112"/>
      <c r="M556" s="2109"/>
      <c r="N556" s="2109"/>
      <c r="O556" s="2110"/>
      <c r="P556" s="2120"/>
      <c r="Q556" s="1486"/>
      <c r="R556" s="1097">
        <v>49</v>
      </c>
    </row>
    <row r="557" spans="1:18">
      <c r="A557" s="1097">
        <v>50</v>
      </c>
      <c r="B557" s="977"/>
      <c r="C557" s="1034"/>
      <c r="D557" s="2109"/>
      <c r="E557" s="2110"/>
      <c r="F557" s="1558"/>
      <c r="G557" s="2145"/>
      <c r="H557" s="2113"/>
      <c r="I557" s="2109"/>
      <c r="J557" s="2113"/>
      <c r="K557" s="2112"/>
      <c r="L557" s="2112"/>
      <c r="M557" s="2109"/>
      <c r="N557" s="2109"/>
      <c r="O557" s="2110"/>
      <c r="P557" s="2120"/>
      <c r="Q557" s="1486"/>
      <c r="R557" s="1097">
        <v>50</v>
      </c>
    </row>
    <row r="558" spans="1:18">
      <c r="A558" s="1097">
        <v>51</v>
      </c>
      <c r="B558" s="977"/>
      <c r="C558" s="1034"/>
      <c r="D558" s="2109"/>
      <c r="E558" s="2110"/>
      <c r="F558" s="1558"/>
      <c r="G558" s="2145"/>
      <c r="H558" s="2113"/>
      <c r="I558" s="2109"/>
      <c r="J558" s="2113"/>
      <c r="K558" s="2112"/>
      <c r="L558" s="2112"/>
      <c r="M558" s="2109"/>
      <c r="N558" s="2109"/>
      <c r="O558" s="2110"/>
      <c r="P558" s="2120"/>
      <c r="Q558" s="1486"/>
      <c r="R558" s="1097">
        <v>51</v>
      </c>
    </row>
    <row r="559" spans="1:18">
      <c r="A559" s="1097">
        <v>52</v>
      </c>
      <c r="B559" s="977"/>
      <c r="C559" s="1034"/>
      <c r="D559" s="2109"/>
      <c r="E559" s="2110"/>
      <c r="F559" s="1558"/>
      <c r="G559" s="2145"/>
      <c r="H559" s="2113"/>
      <c r="I559" s="2109"/>
      <c r="J559" s="2113"/>
      <c r="K559" s="2112"/>
      <c r="L559" s="2112"/>
      <c r="M559" s="2109"/>
      <c r="N559" s="2109"/>
      <c r="O559" s="2110"/>
      <c r="P559" s="2120"/>
      <c r="Q559" s="1486"/>
      <c r="R559" s="1097">
        <v>52</v>
      </c>
    </row>
    <row r="560" spans="1:18">
      <c r="A560" s="1097">
        <v>53</v>
      </c>
      <c r="B560" s="977"/>
      <c r="C560" s="1034"/>
      <c r="D560" s="2109"/>
      <c r="E560" s="2110"/>
      <c r="F560" s="1558"/>
      <c r="G560" s="2145"/>
      <c r="H560" s="2113"/>
      <c r="I560" s="2109"/>
      <c r="J560" s="2113"/>
      <c r="K560" s="2112"/>
      <c r="L560" s="2112"/>
      <c r="M560" s="2109"/>
      <c r="N560" s="2109"/>
      <c r="O560" s="2110"/>
      <c r="P560" s="2120"/>
      <c r="Q560" s="1486"/>
      <c r="R560" s="1097">
        <v>53</v>
      </c>
    </row>
    <row r="561" spans="1:18">
      <c r="A561" s="1097">
        <v>54</v>
      </c>
      <c r="B561" s="977"/>
      <c r="C561" s="1034"/>
      <c r="D561" s="2109"/>
      <c r="E561" s="2110"/>
      <c r="F561" s="1558"/>
      <c r="G561" s="2145"/>
      <c r="H561" s="2113"/>
      <c r="I561" s="2109"/>
      <c r="J561" s="2113"/>
      <c r="K561" s="2112"/>
      <c r="L561" s="2112"/>
      <c r="M561" s="2109"/>
      <c r="N561" s="2109"/>
      <c r="O561" s="2110"/>
      <c r="P561" s="2120"/>
      <c r="Q561" s="1486"/>
      <c r="R561" s="1097">
        <v>54</v>
      </c>
    </row>
    <row r="562" spans="1:18">
      <c r="A562" s="1097">
        <v>55</v>
      </c>
      <c r="B562" s="977"/>
      <c r="C562" s="1034"/>
      <c r="D562" s="2109"/>
      <c r="E562" s="2110"/>
      <c r="F562" s="1558"/>
      <c r="G562" s="2145"/>
      <c r="H562" s="2113"/>
      <c r="I562" s="2109"/>
      <c r="J562" s="2113"/>
      <c r="K562" s="2112"/>
      <c r="L562" s="2112"/>
      <c r="M562" s="2109"/>
      <c r="N562" s="2109"/>
      <c r="O562" s="2110"/>
      <c r="P562" s="2120"/>
      <c r="Q562" s="1486"/>
      <c r="R562" s="1097">
        <v>55</v>
      </c>
    </row>
    <row r="563" spans="1:18">
      <c r="A563" s="1097">
        <v>56</v>
      </c>
      <c r="B563" s="977"/>
      <c r="C563" s="1034"/>
      <c r="D563" s="2109"/>
      <c r="E563" s="2110"/>
      <c r="F563" s="1558"/>
      <c r="G563" s="2145"/>
      <c r="H563" s="2113"/>
      <c r="I563" s="2109"/>
      <c r="J563" s="2113"/>
      <c r="K563" s="2112"/>
      <c r="L563" s="2112"/>
      <c r="M563" s="2109"/>
      <c r="N563" s="2109"/>
      <c r="O563" s="2110"/>
      <c r="P563" s="2120"/>
      <c r="Q563" s="1486"/>
      <c r="R563" s="1097">
        <v>56</v>
      </c>
    </row>
    <row r="564" spans="1:18">
      <c r="A564" s="1097">
        <v>57</v>
      </c>
      <c r="B564" s="977"/>
      <c r="C564" s="1034"/>
      <c r="D564" s="2109"/>
      <c r="E564" s="2110"/>
      <c r="F564" s="1558"/>
      <c r="G564" s="2145"/>
      <c r="H564" s="2113"/>
      <c r="I564" s="2109"/>
      <c r="J564" s="2113"/>
      <c r="K564" s="2112"/>
      <c r="L564" s="2112"/>
      <c r="M564" s="2109"/>
      <c r="N564" s="2109"/>
      <c r="O564" s="2110"/>
      <c r="P564" s="2120"/>
      <c r="Q564" s="1486"/>
      <c r="R564" s="1097">
        <v>57</v>
      </c>
    </row>
    <row r="565" spans="1:18" ht="15.75" thickBot="1">
      <c r="A565" s="1099">
        <v>58</v>
      </c>
      <c r="B565" s="1023"/>
      <c r="C565" s="1058"/>
      <c r="D565" s="2111"/>
      <c r="E565" s="2121"/>
      <c r="F565" s="2146"/>
      <c r="G565" s="2147"/>
      <c r="H565" s="2123"/>
      <c r="I565" s="2109"/>
      <c r="J565" s="2123"/>
      <c r="K565" s="2148"/>
      <c r="L565" s="2148"/>
      <c r="M565" s="2111"/>
      <c r="N565" s="2111"/>
      <c r="O565" s="2121"/>
      <c r="P565" s="2126"/>
      <c r="Q565" s="1487"/>
      <c r="R565" s="1099">
        <v>58</v>
      </c>
    </row>
    <row r="566" spans="1:18">
      <c r="D566" s="2116"/>
      <c r="E566" s="2116"/>
      <c r="F566" s="2116"/>
      <c r="G566" s="2116"/>
      <c r="H566" s="2116"/>
      <c r="I566" s="2116"/>
      <c r="J566" s="2116"/>
      <c r="K566" s="2116"/>
      <c r="L566" s="2116"/>
      <c r="M566" s="2116"/>
      <c r="N566" s="2116"/>
      <c r="O566" s="2116"/>
      <c r="P566" s="2116"/>
    </row>
    <row r="567" spans="1:18">
      <c r="A567" s="978" t="s">
        <v>4886</v>
      </c>
      <c r="B567" s="978"/>
      <c r="C567" s="978"/>
      <c r="D567" s="2115"/>
      <c r="E567" s="2115"/>
      <c r="F567" s="2115"/>
      <c r="G567" s="2115"/>
      <c r="H567" s="2115"/>
      <c r="I567" s="2109"/>
      <c r="J567" s="2115" t="s">
        <v>4887</v>
      </c>
      <c r="K567" s="2115"/>
      <c r="L567" s="2115"/>
      <c r="M567" s="2115"/>
      <c r="N567" s="2115"/>
      <c r="O567" s="2115"/>
      <c r="P567" s="2115"/>
      <c r="Q567" s="978"/>
      <c r="R567" s="1018"/>
    </row>
    <row r="568" spans="1:18" ht="15.75">
      <c r="A568" s="70" t="s">
        <v>1258</v>
      </c>
      <c r="B568" s="978"/>
      <c r="C568" s="978"/>
      <c r="D568" s="2115"/>
      <c r="E568" s="2115"/>
      <c r="F568" s="2115"/>
      <c r="G568" s="2115"/>
      <c r="H568" s="2115"/>
      <c r="I568" s="2116"/>
      <c r="J568" s="2116"/>
      <c r="K568" s="2116"/>
      <c r="L568" s="2116"/>
      <c r="M568" s="2116"/>
      <c r="N568" s="2116"/>
      <c r="O568" s="2116"/>
      <c r="P568" s="2116"/>
    </row>
    <row r="569" spans="1:18">
      <c r="D569" s="2116"/>
      <c r="E569" s="2116"/>
      <c r="F569" s="2116"/>
      <c r="G569" s="2116"/>
      <c r="H569" s="2116"/>
      <c r="I569" s="2116"/>
      <c r="J569" s="2116"/>
      <c r="K569" s="2116"/>
      <c r="L569" s="2116"/>
      <c r="M569" s="2116"/>
      <c r="N569" s="2116"/>
      <c r="O569" s="2116"/>
      <c r="P569" s="2116"/>
    </row>
    <row r="570" spans="1:18" ht="16.5" thickBot="1">
      <c r="A570" s="1040" t="str">
        <f>'[5]Data Sheet'!$C$25</f>
        <v xml:space="preserve"> Niagara Mohawk Power Corporation </v>
      </c>
      <c r="B570" s="1023"/>
      <c r="C570" s="1023"/>
      <c r="D570" s="2111"/>
      <c r="E570" s="2111"/>
      <c r="F570" s="2128" t="str">
        <f>+'424425'!P3</f>
        <v>June 1, 2015</v>
      </c>
      <c r="G570" s="2111" t="str">
        <f>+'424425'!H3</f>
        <v>December 31, 2014</v>
      </c>
      <c r="H570" s="2129"/>
      <c r="I570" s="2109"/>
      <c r="J570" s="2130" t="str">
        <f>'[5]Data Sheet'!$C$25</f>
        <v xml:space="preserve"> Niagara Mohawk Power Corporation </v>
      </c>
      <c r="K570" s="2111"/>
      <c r="L570" s="2111"/>
      <c r="M570" s="2111"/>
      <c r="N570" s="2111"/>
      <c r="O570" s="2111"/>
      <c r="P570" s="2128" t="str">
        <f>+'424425'!P3</f>
        <v>June 1, 2015</v>
      </c>
      <c r="Q570" s="1023" t="str">
        <f>+'424425'!H3</f>
        <v>December 31, 2014</v>
      </c>
      <c r="R570" s="2075"/>
    </row>
    <row r="571" spans="1:18" ht="16.5" thickBot="1">
      <c r="A571" s="687" t="s">
        <v>3644</v>
      </c>
      <c r="B571" s="669"/>
      <c r="C571" s="669"/>
      <c r="D571" s="2129"/>
      <c r="E571" s="2129"/>
      <c r="F571" s="2131"/>
      <c r="G571" s="2131"/>
      <c r="H571" s="2132"/>
      <c r="I571" s="2109"/>
      <c r="J571" s="2133" t="s">
        <v>3644</v>
      </c>
      <c r="K571" s="2134"/>
      <c r="L571" s="2134"/>
      <c r="M571" s="2129"/>
      <c r="N571" s="2129"/>
      <c r="O571" s="2129"/>
      <c r="P571" s="2131"/>
      <c r="Q571" s="1092"/>
      <c r="R571" s="2082"/>
    </row>
    <row r="572" spans="1:18">
      <c r="A572" s="1085"/>
      <c r="B572" s="977"/>
      <c r="C572" s="1034"/>
      <c r="D572" s="2135"/>
      <c r="E572" s="2136"/>
      <c r="F572" s="2115"/>
      <c r="G572" s="2115"/>
      <c r="H572" s="2137"/>
      <c r="I572" s="2109"/>
      <c r="J572" s="2138"/>
      <c r="K572" s="2110"/>
      <c r="L572" s="2110"/>
      <c r="M572" s="2115" t="s">
        <v>3418</v>
      </c>
      <c r="N572" s="2115"/>
      <c r="O572" s="2115"/>
      <c r="P572" s="2115"/>
      <c r="Q572" s="1032"/>
      <c r="R572" s="2081"/>
    </row>
    <row r="573" spans="1:18" ht="15.75" thickBot="1">
      <c r="A573" s="1097"/>
      <c r="B573" s="1018"/>
      <c r="C573" s="2080"/>
      <c r="D573" s="2135"/>
      <c r="E573" s="2136"/>
      <c r="F573" s="2129" t="s">
        <v>3419</v>
      </c>
      <c r="G573" s="2129"/>
      <c r="H573" s="2132"/>
      <c r="I573" s="2109"/>
      <c r="J573" s="2139" t="s">
        <v>3420</v>
      </c>
      <c r="K573" s="2136" t="s">
        <v>3421</v>
      </c>
      <c r="L573" s="2136" t="s">
        <v>3421</v>
      </c>
      <c r="M573" s="2129" t="s">
        <v>3422</v>
      </c>
      <c r="N573" s="2129"/>
      <c r="O573" s="2129"/>
      <c r="P573" s="2129"/>
      <c r="Q573" s="1101"/>
      <c r="R573" s="2080"/>
    </row>
    <row r="574" spans="1:18">
      <c r="A574" s="1097"/>
      <c r="B574" s="1018"/>
      <c r="C574" s="2080"/>
      <c r="D574" s="2135"/>
      <c r="E574" s="2136"/>
      <c r="F574" s="2136"/>
      <c r="G574" s="2140"/>
      <c r="H574" s="2136"/>
      <c r="I574" s="2109"/>
      <c r="J574" s="2139" t="s">
        <v>3423</v>
      </c>
      <c r="K574" s="2136" t="s">
        <v>3424</v>
      </c>
      <c r="L574" s="2136" t="s">
        <v>3425</v>
      </c>
      <c r="M574" s="2135"/>
      <c r="N574" s="2135"/>
      <c r="O574" s="2136"/>
      <c r="P574" s="2136"/>
      <c r="Q574" s="1032"/>
      <c r="R574" s="2080"/>
    </row>
    <row r="575" spans="1:18">
      <c r="A575" s="1097" t="s">
        <v>1843</v>
      </c>
      <c r="B575" s="978" t="s">
        <v>3426</v>
      </c>
      <c r="C575" s="1032"/>
      <c r="D575" s="2115" t="s">
        <v>3427</v>
      </c>
      <c r="E575" s="2140"/>
      <c r="F575" s="2136"/>
      <c r="G575" s="2140"/>
      <c r="H575" s="2136"/>
      <c r="I575" s="2109"/>
      <c r="J575" s="2139" t="s">
        <v>3428</v>
      </c>
      <c r="K575" s="2136" t="s">
        <v>3429</v>
      </c>
      <c r="L575" s="2136" t="s">
        <v>3424</v>
      </c>
      <c r="M575" s="2115"/>
      <c r="N575" s="2115"/>
      <c r="O575" s="2140"/>
      <c r="P575" s="2136" t="s">
        <v>1902</v>
      </c>
      <c r="Q575" s="1032" t="s">
        <v>3430</v>
      </c>
      <c r="R575" s="2080" t="s">
        <v>1843</v>
      </c>
    </row>
    <row r="576" spans="1:18">
      <c r="A576" s="1097" t="s">
        <v>1846</v>
      </c>
      <c r="B576" s="977"/>
      <c r="C576" s="1034"/>
      <c r="D576" s="2135"/>
      <c r="E576" s="2136"/>
      <c r="F576" s="2136" t="s">
        <v>1952</v>
      </c>
      <c r="G576" s="2140" t="s">
        <v>3431</v>
      </c>
      <c r="H576" s="2136" t="s">
        <v>3432</v>
      </c>
      <c r="I576" s="2109"/>
      <c r="J576" s="2139" t="s">
        <v>3433</v>
      </c>
      <c r="K576" s="2136" t="s">
        <v>4</v>
      </c>
      <c r="L576" s="2136" t="s">
        <v>3429</v>
      </c>
      <c r="M576" s="2115" t="s">
        <v>3434</v>
      </c>
      <c r="N576" s="2115"/>
      <c r="O576" s="2140"/>
      <c r="P576" s="2136" t="s">
        <v>3435</v>
      </c>
      <c r="Q576" s="1032" t="s">
        <v>3436</v>
      </c>
      <c r="R576" s="2080" t="s">
        <v>1846</v>
      </c>
    </row>
    <row r="577" spans="1:18">
      <c r="A577" s="1097"/>
      <c r="B577" s="977"/>
      <c r="C577" s="2080"/>
      <c r="D577" s="2109"/>
      <c r="E577" s="2136"/>
      <c r="F577" s="2136"/>
      <c r="G577" s="2140"/>
      <c r="H577" s="2110"/>
      <c r="I577" s="2109"/>
      <c r="J577" s="2141"/>
      <c r="K577" s="2110"/>
      <c r="L577" s="2136"/>
      <c r="M577" s="2109"/>
      <c r="N577" s="2109"/>
      <c r="O577" s="2136"/>
      <c r="P577" s="2136"/>
      <c r="Q577" s="2080"/>
      <c r="R577" s="2080"/>
    </row>
    <row r="578" spans="1:18" ht="15.75" thickBot="1">
      <c r="A578" s="1099"/>
      <c r="B578" s="1090" t="s">
        <v>3230</v>
      </c>
      <c r="C578" s="1101"/>
      <c r="D578" s="2129" t="s">
        <v>3231</v>
      </c>
      <c r="E578" s="2132"/>
      <c r="F578" s="2142" t="s">
        <v>3232</v>
      </c>
      <c r="G578" s="2132" t="s">
        <v>3233</v>
      </c>
      <c r="H578" s="2132" t="s">
        <v>2512</v>
      </c>
      <c r="I578" s="2109"/>
      <c r="J578" s="2143" t="s">
        <v>2513</v>
      </c>
      <c r="K578" s="2143" t="s">
        <v>2514</v>
      </c>
      <c r="L578" s="2143" t="s">
        <v>2515</v>
      </c>
      <c r="M578" s="2129" t="s">
        <v>2516</v>
      </c>
      <c r="N578" s="2129"/>
      <c r="O578" s="2132"/>
      <c r="P578" s="2142" t="s">
        <v>2517</v>
      </c>
      <c r="Q578" s="2082" t="s">
        <v>2518</v>
      </c>
      <c r="R578" s="2082"/>
    </row>
    <row r="579" spans="1:18">
      <c r="A579" s="1097">
        <v>1</v>
      </c>
      <c r="B579" s="977" t="s">
        <v>4924</v>
      </c>
      <c r="C579" s="1034"/>
      <c r="D579" s="2109" t="s">
        <v>4721</v>
      </c>
      <c r="E579" s="2110"/>
      <c r="F579" s="1558">
        <v>23</v>
      </c>
      <c r="G579" s="2145">
        <v>4.8</v>
      </c>
      <c r="H579" s="2113"/>
      <c r="I579" s="2109"/>
      <c r="J579" s="2114">
        <v>4</v>
      </c>
      <c r="K579" s="2112">
        <v>1</v>
      </c>
      <c r="L579" s="2112"/>
      <c r="M579" s="2109"/>
      <c r="N579" s="2109"/>
      <c r="O579" s="2140"/>
      <c r="P579" s="2120"/>
      <c r="Q579" s="1486"/>
      <c r="R579" s="1097">
        <v>1</v>
      </c>
    </row>
    <row r="580" spans="1:18">
      <c r="A580" s="1097">
        <v>2</v>
      </c>
      <c r="B580" s="977" t="s">
        <v>4925</v>
      </c>
      <c r="C580" s="1034"/>
      <c r="D580" s="2109" t="s">
        <v>4721</v>
      </c>
      <c r="E580" s="2110"/>
      <c r="F580" s="1558">
        <v>34.5</v>
      </c>
      <c r="G580" s="2145">
        <v>4.16</v>
      </c>
      <c r="H580" s="2113"/>
      <c r="I580" s="2109"/>
      <c r="J580" s="2114">
        <v>1</v>
      </c>
      <c r="K580" s="2112">
        <v>1</v>
      </c>
      <c r="L580" s="2112"/>
      <c r="M580" s="2109"/>
      <c r="N580" s="2109"/>
      <c r="O580" s="2136"/>
      <c r="P580" s="2120"/>
      <c r="Q580" s="1486"/>
      <c r="R580" s="1097">
        <v>2</v>
      </c>
    </row>
    <row r="581" spans="1:18">
      <c r="A581" s="1097">
        <v>3</v>
      </c>
      <c r="B581" s="977" t="s">
        <v>4925</v>
      </c>
      <c r="C581" s="1034"/>
      <c r="D581" s="2109" t="s">
        <v>4721</v>
      </c>
      <c r="E581" s="2110"/>
      <c r="F581" s="1558">
        <v>34.5</v>
      </c>
      <c r="G581" s="2145">
        <v>4.16</v>
      </c>
      <c r="H581" s="2113"/>
      <c r="I581" s="2109"/>
      <c r="J581" s="2114">
        <v>1</v>
      </c>
      <c r="K581" s="2112">
        <v>1</v>
      </c>
      <c r="L581" s="2112"/>
      <c r="M581" s="2109"/>
      <c r="N581" s="2109"/>
      <c r="O581" s="2136"/>
      <c r="P581" s="2120"/>
      <c r="Q581" s="1486"/>
      <c r="R581" s="1097">
        <v>3</v>
      </c>
    </row>
    <row r="582" spans="1:18">
      <c r="A582" s="1097">
        <v>4</v>
      </c>
      <c r="B582" s="977" t="s">
        <v>4925</v>
      </c>
      <c r="C582" s="1034"/>
      <c r="D582" s="2109" t="s">
        <v>4721</v>
      </c>
      <c r="E582" s="2110"/>
      <c r="F582" s="1558">
        <v>34.5</v>
      </c>
      <c r="G582" s="2145">
        <v>4.16</v>
      </c>
      <c r="H582" s="2113"/>
      <c r="I582" s="2109"/>
      <c r="J582" s="2114">
        <v>2</v>
      </c>
      <c r="K582" s="2112">
        <v>1</v>
      </c>
      <c r="L582" s="2112"/>
      <c r="M582" s="2109"/>
      <c r="N582" s="2109"/>
      <c r="O582" s="2136"/>
      <c r="P582" s="2120"/>
      <c r="Q582" s="1486"/>
      <c r="R582" s="1097">
        <v>4</v>
      </c>
    </row>
    <row r="583" spans="1:18">
      <c r="A583" s="1097">
        <v>5</v>
      </c>
      <c r="B583" s="977" t="s">
        <v>4926</v>
      </c>
      <c r="C583" s="1034"/>
      <c r="D583" s="2109" t="s">
        <v>4721</v>
      </c>
      <c r="E583" s="2110"/>
      <c r="F583" s="1558">
        <v>34.5</v>
      </c>
      <c r="G583" s="2145">
        <v>0.48</v>
      </c>
      <c r="H583" s="2113"/>
      <c r="I583" s="2109"/>
      <c r="J583" s="2114">
        <v>1</v>
      </c>
      <c r="K583" s="2112">
        <v>1</v>
      </c>
      <c r="L583" s="2112"/>
      <c r="M583" s="2109"/>
      <c r="N583" s="2109"/>
      <c r="O583" s="2136"/>
      <c r="P583" s="2120"/>
      <c r="Q583" s="1486"/>
      <c r="R583" s="1097">
        <v>5</v>
      </c>
    </row>
    <row r="584" spans="1:18">
      <c r="A584" s="1097">
        <v>6</v>
      </c>
      <c r="B584" s="977" t="s">
        <v>4926</v>
      </c>
      <c r="C584" s="1034"/>
      <c r="D584" s="2109" t="s">
        <v>4721</v>
      </c>
      <c r="E584" s="2110"/>
      <c r="F584" s="1558">
        <v>34.5</v>
      </c>
      <c r="G584" s="2145">
        <v>0.48</v>
      </c>
      <c r="H584" s="2113"/>
      <c r="I584" s="2109"/>
      <c r="J584" s="2114">
        <v>1</v>
      </c>
      <c r="K584" s="2112">
        <v>1</v>
      </c>
      <c r="L584" s="2112"/>
      <c r="M584" s="2109"/>
      <c r="N584" s="2109"/>
      <c r="O584" s="2110"/>
      <c r="P584" s="2120"/>
      <c r="Q584" s="1486"/>
      <c r="R584" s="1097">
        <v>6</v>
      </c>
    </row>
    <row r="585" spans="1:18">
      <c r="A585" s="1097">
        <v>7</v>
      </c>
      <c r="B585" s="977" t="s">
        <v>4926</v>
      </c>
      <c r="C585" s="1034"/>
      <c r="D585" s="2109" t="s">
        <v>4721</v>
      </c>
      <c r="E585" s="2110"/>
      <c r="F585" s="1558">
        <v>34.5</v>
      </c>
      <c r="G585" s="2145">
        <v>0.48</v>
      </c>
      <c r="H585" s="2113"/>
      <c r="I585" s="2109"/>
      <c r="J585" s="2114">
        <v>1</v>
      </c>
      <c r="K585" s="2112">
        <v>1</v>
      </c>
      <c r="L585" s="2112"/>
      <c r="M585" s="2109"/>
      <c r="N585" s="2109"/>
      <c r="O585" s="2110"/>
      <c r="P585" s="2120"/>
      <c r="Q585" s="1486"/>
      <c r="R585" s="1097">
        <v>7</v>
      </c>
    </row>
    <row r="586" spans="1:18">
      <c r="A586" s="1097">
        <v>8</v>
      </c>
      <c r="B586" s="977" t="s">
        <v>4927</v>
      </c>
      <c r="C586" s="1034"/>
      <c r="D586" s="2109" t="s">
        <v>4721</v>
      </c>
      <c r="E586" s="2110"/>
      <c r="F586" s="1558">
        <v>46</v>
      </c>
      <c r="G586" s="2145">
        <v>0.48</v>
      </c>
      <c r="H586" s="2113"/>
      <c r="I586" s="2109"/>
      <c r="J586" s="2114"/>
      <c r="K586" s="2112">
        <v>1</v>
      </c>
      <c r="L586" s="2112"/>
      <c r="M586" s="2109"/>
      <c r="N586" s="2109"/>
      <c r="O586" s="2110"/>
      <c r="P586" s="2120"/>
      <c r="Q586" s="1486"/>
      <c r="R586" s="1097">
        <v>8</v>
      </c>
    </row>
    <row r="587" spans="1:18">
      <c r="A587" s="1097">
        <v>9</v>
      </c>
      <c r="B587" s="977" t="s">
        <v>4927</v>
      </c>
      <c r="C587" s="1034"/>
      <c r="D587" s="2109" t="s">
        <v>4721</v>
      </c>
      <c r="E587" s="2110"/>
      <c r="F587" s="1558">
        <v>46</v>
      </c>
      <c r="G587" s="2145">
        <v>0.48</v>
      </c>
      <c r="H587" s="2113"/>
      <c r="I587" s="2109"/>
      <c r="J587" s="2114"/>
      <c r="K587" s="2112">
        <v>1</v>
      </c>
      <c r="L587" s="2112"/>
      <c r="M587" s="2109"/>
      <c r="N587" s="2109"/>
      <c r="O587" s="2110"/>
      <c r="P587" s="2120"/>
      <c r="Q587" s="1486"/>
      <c r="R587" s="1097">
        <v>9</v>
      </c>
    </row>
    <row r="588" spans="1:18">
      <c r="A588" s="1097">
        <v>10</v>
      </c>
      <c r="B588" s="977" t="s">
        <v>4927</v>
      </c>
      <c r="C588" s="1034"/>
      <c r="D588" s="2109" t="s">
        <v>4721</v>
      </c>
      <c r="E588" s="2110"/>
      <c r="F588" s="1558">
        <v>46</v>
      </c>
      <c r="G588" s="2145">
        <v>0.48</v>
      </c>
      <c r="H588" s="2113"/>
      <c r="I588" s="2109"/>
      <c r="J588" s="2114"/>
      <c r="K588" s="2112">
        <v>1</v>
      </c>
      <c r="L588" s="2112"/>
      <c r="M588" s="2109"/>
      <c r="N588" s="2109"/>
      <c r="O588" s="2110"/>
      <c r="P588" s="2120"/>
      <c r="Q588" s="1486"/>
      <c r="R588" s="1097">
        <v>10</v>
      </c>
    </row>
    <row r="589" spans="1:18">
      <c r="A589" s="1097">
        <v>11</v>
      </c>
      <c r="B589" s="977" t="s">
        <v>4928</v>
      </c>
      <c r="C589" s="1034"/>
      <c r="D589" s="2109" t="s">
        <v>4721</v>
      </c>
      <c r="E589" s="2110"/>
      <c r="F589" s="1558">
        <v>46</v>
      </c>
      <c r="G589" s="2145">
        <v>4.8</v>
      </c>
      <c r="H589" s="2113"/>
      <c r="I589" s="2109"/>
      <c r="J589" s="2114">
        <v>1</v>
      </c>
      <c r="K589" s="2112">
        <v>3</v>
      </c>
      <c r="L589" s="2112"/>
      <c r="M589" s="2109"/>
      <c r="N589" s="2109"/>
      <c r="O589" s="2110"/>
      <c r="P589" s="2120"/>
      <c r="Q589" s="1486"/>
      <c r="R589" s="1097">
        <v>11</v>
      </c>
    </row>
    <row r="590" spans="1:18">
      <c r="A590" s="1097">
        <v>12</v>
      </c>
      <c r="B590" s="977" t="s">
        <v>4929</v>
      </c>
      <c r="C590" s="1034"/>
      <c r="D590" s="2109" t="s">
        <v>4721</v>
      </c>
      <c r="E590" s="2110"/>
      <c r="F590" s="1558">
        <v>23</v>
      </c>
      <c r="G590" s="2145">
        <v>2.4</v>
      </c>
      <c r="H590" s="2113"/>
      <c r="I590" s="2109"/>
      <c r="J590" s="2114">
        <v>1</v>
      </c>
      <c r="K590" s="2112">
        <v>1</v>
      </c>
      <c r="L590" s="2112"/>
      <c r="M590" s="2109"/>
      <c r="N590" s="2109"/>
      <c r="O590" s="2110"/>
      <c r="P590" s="2120"/>
      <c r="Q590" s="1486"/>
      <c r="R590" s="1097">
        <v>12</v>
      </c>
    </row>
    <row r="591" spans="1:18">
      <c r="A591" s="1097">
        <v>13</v>
      </c>
      <c r="B591" s="977" t="s">
        <v>4929</v>
      </c>
      <c r="C591" s="1034"/>
      <c r="D591" s="2109" t="s">
        <v>4721</v>
      </c>
      <c r="E591" s="2140"/>
      <c r="F591" s="1559">
        <v>23</v>
      </c>
      <c r="G591" s="2144">
        <v>2.4</v>
      </c>
      <c r="H591" s="2113"/>
      <c r="I591" s="2109"/>
      <c r="J591" s="2114">
        <v>1</v>
      </c>
      <c r="K591" s="2112">
        <v>1</v>
      </c>
      <c r="L591" s="2112"/>
      <c r="M591" s="2109"/>
      <c r="N591" s="2109"/>
      <c r="O591" s="2110"/>
      <c r="P591" s="2120"/>
      <c r="Q591" s="1486"/>
      <c r="R591" s="1097">
        <v>13</v>
      </c>
    </row>
    <row r="592" spans="1:18">
      <c r="A592" s="1097">
        <v>14</v>
      </c>
      <c r="B592" s="977" t="s">
        <v>4929</v>
      </c>
      <c r="C592" s="1034"/>
      <c r="D592" s="2109" t="s">
        <v>4721</v>
      </c>
      <c r="E592" s="2136"/>
      <c r="F592" s="1559">
        <v>23</v>
      </c>
      <c r="G592" s="2144">
        <v>2.4</v>
      </c>
      <c r="H592" s="2113"/>
      <c r="I592" s="2109"/>
      <c r="J592" s="2114">
        <v>1</v>
      </c>
      <c r="K592" s="2112">
        <v>1</v>
      </c>
      <c r="L592" s="2112"/>
      <c r="M592" s="2109"/>
      <c r="N592" s="2109"/>
      <c r="O592" s="2110"/>
      <c r="P592" s="2120"/>
      <c r="Q592" s="1486"/>
      <c r="R592" s="1097">
        <v>14</v>
      </c>
    </row>
    <row r="593" spans="1:18">
      <c r="A593" s="1097">
        <v>15</v>
      </c>
      <c r="B593" s="977" t="s">
        <v>4932</v>
      </c>
      <c r="C593" s="1034"/>
      <c r="D593" s="2109" t="s">
        <v>4720</v>
      </c>
      <c r="E593" s="2136"/>
      <c r="F593" s="1559">
        <v>115</v>
      </c>
      <c r="G593" s="2144">
        <v>12</v>
      </c>
      <c r="H593" s="2113"/>
      <c r="I593" s="2109"/>
      <c r="J593" s="2114">
        <v>40</v>
      </c>
      <c r="K593" s="2112">
        <v>1</v>
      </c>
      <c r="L593" s="2112"/>
      <c r="M593" s="2109"/>
      <c r="N593" s="2109"/>
      <c r="O593" s="2110"/>
      <c r="P593" s="2120"/>
      <c r="Q593" s="1486"/>
      <c r="R593" s="1097">
        <v>15</v>
      </c>
    </row>
    <row r="594" spans="1:18">
      <c r="A594" s="1097">
        <v>16</v>
      </c>
      <c r="B594" s="977" t="s">
        <v>4932</v>
      </c>
      <c r="C594" s="1034"/>
      <c r="D594" s="2109" t="s">
        <v>4720</v>
      </c>
      <c r="E594" s="2136"/>
      <c r="F594" s="1559">
        <v>115</v>
      </c>
      <c r="G594" s="2144">
        <v>12</v>
      </c>
      <c r="H594" s="2113"/>
      <c r="I594" s="2109"/>
      <c r="J594" s="2114">
        <v>64</v>
      </c>
      <c r="K594" s="2112">
        <v>1</v>
      </c>
      <c r="L594" s="2112">
        <v>1</v>
      </c>
      <c r="M594" s="2109"/>
      <c r="N594" s="2109"/>
      <c r="O594" s="2110"/>
      <c r="P594" s="2120"/>
      <c r="Q594" s="1486"/>
      <c r="R594" s="1097">
        <v>16</v>
      </c>
    </row>
    <row r="595" spans="1:18">
      <c r="A595" s="1097">
        <v>17</v>
      </c>
      <c r="B595" s="977" t="s">
        <v>4932</v>
      </c>
      <c r="C595" s="1034"/>
      <c r="D595" s="2109" t="s">
        <v>4720</v>
      </c>
      <c r="E595" s="2136"/>
      <c r="F595" s="1559">
        <v>12</v>
      </c>
      <c r="G595" s="2144">
        <v>4.8</v>
      </c>
      <c r="H595" s="2113"/>
      <c r="I595" s="2109"/>
      <c r="J595" s="2114">
        <v>2</v>
      </c>
      <c r="K595" s="2112">
        <v>6</v>
      </c>
      <c r="L595" s="2112"/>
      <c r="M595" s="2109"/>
      <c r="N595" s="2109"/>
      <c r="O595" s="2110"/>
      <c r="P595" s="2120"/>
      <c r="Q595" s="1486"/>
      <c r="R595" s="1097">
        <v>17</v>
      </c>
    </row>
    <row r="596" spans="1:18">
      <c r="A596" s="1097">
        <v>18</v>
      </c>
      <c r="B596" s="977" t="s">
        <v>4932</v>
      </c>
      <c r="C596" s="1034"/>
      <c r="D596" s="2109" t="s">
        <v>4720</v>
      </c>
      <c r="E596" s="2110"/>
      <c r="F596" s="1558">
        <v>115</v>
      </c>
      <c r="G596" s="2145">
        <v>12</v>
      </c>
      <c r="H596" s="2113"/>
      <c r="I596" s="2109"/>
      <c r="J596" s="2114">
        <v>24</v>
      </c>
      <c r="K596" s="2112"/>
      <c r="L596" s="2112">
        <v>1</v>
      </c>
      <c r="M596" s="2109"/>
      <c r="N596" s="2109"/>
      <c r="O596" s="2110"/>
      <c r="P596" s="2120"/>
      <c r="Q596" s="1486"/>
      <c r="R596" s="1097">
        <v>18</v>
      </c>
    </row>
    <row r="597" spans="1:18">
      <c r="A597" s="1097">
        <v>19</v>
      </c>
      <c r="B597" s="977" t="s">
        <v>4933</v>
      </c>
      <c r="C597" s="1034"/>
      <c r="D597" s="2109" t="s">
        <v>4720</v>
      </c>
      <c r="E597" s="2110"/>
      <c r="F597" s="1558">
        <v>115</v>
      </c>
      <c r="G597" s="2145">
        <v>13.8</v>
      </c>
      <c r="H597" s="2113"/>
      <c r="I597" s="2109"/>
      <c r="J597" s="2114">
        <v>20</v>
      </c>
      <c r="K597" s="2112">
        <v>1</v>
      </c>
      <c r="L597" s="2112"/>
      <c r="M597" s="2109"/>
      <c r="N597" s="2109"/>
      <c r="O597" s="2110"/>
      <c r="P597" s="2120"/>
      <c r="Q597" s="1486"/>
      <c r="R597" s="1097">
        <v>19</v>
      </c>
    </row>
    <row r="598" spans="1:18">
      <c r="A598" s="1097">
        <v>20</v>
      </c>
      <c r="B598" s="977" t="s">
        <v>4933</v>
      </c>
      <c r="C598" s="1034"/>
      <c r="D598" s="2109" t="s">
        <v>4720</v>
      </c>
      <c r="E598" s="2110"/>
      <c r="F598" s="1558">
        <v>115</v>
      </c>
      <c r="G598" s="2145">
        <v>34.5</v>
      </c>
      <c r="H598" s="2113"/>
      <c r="I598" s="2109"/>
      <c r="J598" s="2114">
        <v>20</v>
      </c>
      <c r="K598" s="2112">
        <v>1</v>
      </c>
      <c r="L598" s="2112"/>
      <c r="M598" s="2109"/>
      <c r="N598" s="2109"/>
      <c r="O598" s="2110"/>
      <c r="P598" s="2120"/>
      <c r="Q598" s="1486"/>
      <c r="R598" s="1097">
        <v>20</v>
      </c>
    </row>
    <row r="599" spans="1:18">
      <c r="A599" s="1097">
        <v>21</v>
      </c>
      <c r="B599" s="977" t="s">
        <v>4934</v>
      </c>
      <c r="C599" s="1034"/>
      <c r="D599" s="2109" t="s">
        <v>4720</v>
      </c>
      <c r="E599" s="2110"/>
      <c r="F599" s="1558">
        <v>115</v>
      </c>
      <c r="G599" s="2150">
        <v>34.5</v>
      </c>
      <c r="H599" s="2113"/>
      <c r="I599" s="2109"/>
      <c r="J599" s="2114">
        <v>15</v>
      </c>
      <c r="K599" s="2112">
        <v>1</v>
      </c>
      <c r="L599" s="2112"/>
      <c r="M599" s="2109"/>
      <c r="N599" s="2109"/>
      <c r="O599" s="2110"/>
      <c r="P599" s="2120"/>
      <c r="Q599" s="1486"/>
      <c r="R599" s="1097">
        <v>21</v>
      </c>
    </row>
    <row r="600" spans="1:18">
      <c r="A600" s="1097">
        <v>22</v>
      </c>
      <c r="B600" s="977" t="s">
        <v>4934</v>
      </c>
      <c r="C600" s="1034"/>
      <c r="D600" s="2109" t="s">
        <v>4720</v>
      </c>
      <c r="E600" s="2110"/>
      <c r="F600" s="1558">
        <v>113</v>
      </c>
      <c r="G600" s="2145">
        <v>13.8</v>
      </c>
      <c r="H600" s="2113"/>
      <c r="I600" s="2109"/>
      <c r="J600" s="2114">
        <v>8</v>
      </c>
      <c r="K600" s="2112">
        <v>1</v>
      </c>
      <c r="L600" s="2112"/>
      <c r="M600" s="2109"/>
      <c r="N600" s="2109"/>
      <c r="O600" s="2110"/>
      <c r="P600" s="2120"/>
      <c r="Q600" s="1486"/>
      <c r="R600" s="1097">
        <v>22</v>
      </c>
    </row>
    <row r="601" spans="1:18">
      <c r="A601" s="1097">
        <v>23</v>
      </c>
      <c r="B601" s="977" t="s">
        <v>4935</v>
      </c>
      <c r="C601" s="1034"/>
      <c r="D601" s="2109" t="s">
        <v>4720</v>
      </c>
      <c r="E601" s="2110"/>
      <c r="F601" s="1558">
        <v>115</v>
      </c>
      <c r="G601" s="2145">
        <v>34.5</v>
      </c>
      <c r="H601" s="2113"/>
      <c r="I601" s="2109"/>
      <c r="J601" s="2114">
        <v>30</v>
      </c>
      <c r="K601" s="2112">
        <v>1</v>
      </c>
      <c r="L601" s="2112"/>
      <c r="M601" s="2109"/>
      <c r="N601" s="2109"/>
      <c r="O601" s="2110"/>
      <c r="P601" s="2120"/>
      <c r="Q601" s="1486"/>
      <c r="R601" s="1097">
        <v>23</v>
      </c>
    </row>
    <row r="602" spans="1:18">
      <c r="A602" s="1097">
        <v>24</v>
      </c>
      <c r="B602" s="977" t="s">
        <v>4935</v>
      </c>
      <c r="C602" s="1034"/>
      <c r="D602" s="2109" t="s">
        <v>4720</v>
      </c>
      <c r="E602" s="2110"/>
      <c r="F602" s="1558">
        <v>115</v>
      </c>
      <c r="G602" s="2145">
        <v>34.5</v>
      </c>
      <c r="H602" s="2113"/>
      <c r="I602" s="2109"/>
      <c r="J602" s="2114">
        <v>30</v>
      </c>
      <c r="K602" s="2112">
        <v>1</v>
      </c>
      <c r="L602" s="2112"/>
      <c r="M602" s="2109"/>
      <c r="N602" s="2109"/>
      <c r="O602" s="2110"/>
      <c r="P602" s="2120"/>
      <c r="Q602" s="1486"/>
      <c r="R602" s="1097">
        <v>24</v>
      </c>
    </row>
    <row r="603" spans="1:18">
      <c r="A603" s="1097">
        <v>25</v>
      </c>
      <c r="B603" s="977" t="s">
        <v>4936</v>
      </c>
      <c r="C603" s="1034"/>
      <c r="D603" s="2109" t="s">
        <v>4721</v>
      </c>
      <c r="E603" s="2110"/>
      <c r="F603" s="1558">
        <v>34.5</v>
      </c>
      <c r="G603" s="2145">
        <v>4.16</v>
      </c>
      <c r="H603" s="2113"/>
      <c r="I603" s="2109"/>
      <c r="J603" s="2114">
        <v>1</v>
      </c>
      <c r="K603" s="2112">
        <v>1</v>
      </c>
      <c r="L603" s="2112"/>
      <c r="M603" s="2109"/>
      <c r="N603" s="2109"/>
      <c r="O603" s="2110"/>
      <c r="P603" s="2120"/>
      <c r="Q603" s="1486"/>
      <c r="R603" s="1097">
        <v>25</v>
      </c>
    </row>
    <row r="604" spans="1:18">
      <c r="A604" s="1097">
        <v>26</v>
      </c>
      <c r="B604" s="977" t="s">
        <v>4936</v>
      </c>
      <c r="C604" s="1034"/>
      <c r="D604" s="2109" t="s">
        <v>4721</v>
      </c>
      <c r="E604" s="2110"/>
      <c r="F604" s="1558">
        <v>34.5</v>
      </c>
      <c r="G604" s="2145">
        <v>4.16</v>
      </c>
      <c r="H604" s="2113"/>
      <c r="I604" s="2109"/>
      <c r="J604" s="2114">
        <v>1</v>
      </c>
      <c r="K604" s="2112">
        <v>1</v>
      </c>
      <c r="L604" s="2112"/>
      <c r="M604" s="2109"/>
      <c r="N604" s="2109"/>
      <c r="O604" s="2110"/>
      <c r="P604" s="2120"/>
      <c r="Q604" s="1486"/>
      <c r="R604" s="1097">
        <v>26</v>
      </c>
    </row>
    <row r="605" spans="1:18">
      <c r="A605" s="1097">
        <v>27</v>
      </c>
      <c r="B605" s="977" t="s">
        <v>4936</v>
      </c>
      <c r="C605" s="1034"/>
      <c r="D605" s="2109" t="s">
        <v>4721</v>
      </c>
      <c r="E605" s="2110"/>
      <c r="F605" s="1558">
        <v>34.5</v>
      </c>
      <c r="G605" s="2145">
        <v>4.16</v>
      </c>
      <c r="H605" s="2113"/>
      <c r="I605" s="2109"/>
      <c r="J605" s="2114">
        <v>1</v>
      </c>
      <c r="K605" s="2112">
        <v>1</v>
      </c>
      <c r="L605" s="2112"/>
      <c r="M605" s="2109"/>
      <c r="N605" s="2109"/>
      <c r="O605" s="2110"/>
      <c r="P605" s="2120"/>
      <c r="Q605" s="1486"/>
      <c r="R605" s="1097">
        <v>27</v>
      </c>
    </row>
    <row r="606" spans="1:18">
      <c r="A606" s="1097">
        <v>28</v>
      </c>
      <c r="B606" s="977" t="s">
        <v>4937</v>
      </c>
      <c r="C606" s="1034"/>
      <c r="D606" s="2109" t="s">
        <v>4721</v>
      </c>
      <c r="E606" s="2110"/>
      <c r="F606" s="1558">
        <v>34.5</v>
      </c>
      <c r="G606" s="2145">
        <v>13.8</v>
      </c>
      <c r="H606" s="2113"/>
      <c r="I606" s="2109"/>
      <c r="J606" s="2114">
        <v>4</v>
      </c>
      <c r="K606" s="2112">
        <v>1</v>
      </c>
      <c r="L606" s="2112"/>
      <c r="M606" s="2109"/>
      <c r="N606" s="2109"/>
      <c r="O606" s="2110"/>
      <c r="P606" s="2120"/>
      <c r="Q606" s="1486"/>
      <c r="R606" s="1097">
        <v>28</v>
      </c>
    </row>
    <row r="607" spans="1:18">
      <c r="A607" s="1097">
        <v>29</v>
      </c>
      <c r="B607" s="977" t="s">
        <v>4938</v>
      </c>
      <c r="C607" s="1034"/>
      <c r="D607" s="2109" t="s">
        <v>4721</v>
      </c>
      <c r="E607" s="2110"/>
      <c r="F607" s="1558">
        <v>115</v>
      </c>
      <c r="G607" s="2145">
        <v>13.8</v>
      </c>
      <c r="H607" s="2113"/>
      <c r="I607" s="2109"/>
      <c r="J607" s="2114">
        <v>10</v>
      </c>
      <c r="K607" s="2112">
        <v>1</v>
      </c>
      <c r="L607" s="2112"/>
      <c r="M607" s="2109"/>
      <c r="N607" s="2109"/>
      <c r="O607" s="2110"/>
      <c r="P607" s="2120"/>
      <c r="Q607" s="1486"/>
      <c r="R607" s="1097">
        <v>29</v>
      </c>
    </row>
    <row r="608" spans="1:18">
      <c r="A608" s="1097">
        <v>30</v>
      </c>
      <c r="B608" s="977" t="s">
        <v>4939</v>
      </c>
      <c r="C608" s="1034"/>
      <c r="D608" s="2109" t="s">
        <v>4721</v>
      </c>
      <c r="E608" s="2110"/>
      <c r="F608" s="1558">
        <v>34.5</v>
      </c>
      <c r="G608" s="2145">
        <v>4.16</v>
      </c>
      <c r="H608" s="2113"/>
      <c r="I608" s="2109"/>
      <c r="J608" s="2114">
        <v>5</v>
      </c>
      <c r="K608" s="2112">
        <v>1</v>
      </c>
      <c r="L608" s="2112"/>
      <c r="M608" s="2109"/>
      <c r="N608" s="2109"/>
      <c r="O608" s="2110"/>
      <c r="P608" s="2120"/>
      <c r="Q608" s="1486"/>
      <c r="R608" s="1097">
        <v>30</v>
      </c>
    </row>
    <row r="609" spans="1:18">
      <c r="A609" s="1097">
        <v>31</v>
      </c>
      <c r="B609" s="977" t="s">
        <v>4939</v>
      </c>
      <c r="C609" s="1034"/>
      <c r="D609" s="2109" t="s">
        <v>4721</v>
      </c>
      <c r="E609" s="2110"/>
      <c r="F609" s="1558">
        <v>34.5</v>
      </c>
      <c r="G609" s="2145">
        <v>4.16</v>
      </c>
      <c r="H609" s="2113"/>
      <c r="I609" s="2109"/>
      <c r="J609" s="2114">
        <v>5</v>
      </c>
      <c r="K609" s="2112">
        <v>1</v>
      </c>
      <c r="L609" s="2112"/>
      <c r="M609" s="2109"/>
      <c r="N609" s="2109"/>
      <c r="O609" s="2110"/>
      <c r="P609" s="2120"/>
      <c r="Q609" s="1486"/>
      <c r="R609" s="1097">
        <v>31</v>
      </c>
    </row>
    <row r="610" spans="1:18">
      <c r="A610" s="1097">
        <v>32</v>
      </c>
      <c r="B610" s="977" t="s">
        <v>4940</v>
      </c>
      <c r="C610" s="1034"/>
      <c r="D610" s="2109" t="s">
        <v>4720</v>
      </c>
      <c r="E610" s="2110"/>
      <c r="F610" s="1558">
        <v>23</v>
      </c>
      <c r="G610" s="2145">
        <v>4.8</v>
      </c>
      <c r="H610" s="2113"/>
      <c r="I610" s="2109"/>
      <c r="J610" s="2114">
        <v>1</v>
      </c>
      <c r="K610" s="2112"/>
      <c r="L610" s="2112">
        <v>1</v>
      </c>
      <c r="M610" s="2109"/>
      <c r="N610" s="2109"/>
      <c r="O610" s="2110"/>
      <c r="P610" s="2120"/>
      <c r="Q610" s="1486"/>
      <c r="R610" s="1097">
        <v>32</v>
      </c>
    </row>
    <row r="611" spans="1:18">
      <c r="A611" s="1097">
        <v>33</v>
      </c>
      <c r="B611" s="977" t="s">
        <v>4941</v>
      </c>
      <c r="C611" s="1034"/>
      <c r="D611" s="2109" t="s">
        <v>4720</v>
      </c>
      <c r="E611" s="2110"/>
      <c r="F611" s="1558">
        <v>115</v>
      </c>
      <c r="G611" s="2145">
        <v>13.8</v>
      </c>
      <c r="H611" s="2113"/>
      <c r="I611" s="2109"/>
      <c r="J611" s="2114">
        <v>5</v>
      </c>
      <c r="K611" s="2112">
        <v>1</v>
      </c>
      <c r="L611" s="2112"/>
      <c r="M611" s="2109"/>
      <c r="N611" s="2109"/>
      <c r="O611" s="2110"/>
      <c r="P611" s="2120"/>
      <c r="Q611" s="1486"/>
      <c r="R611" s="1097">
        <v>33</v>
      </c>
    </row>
    <row r="612" spans="1:18">
      <c r="A612" s="1097">
        <v>34</v>
      </c>
      <c r="B612" s="977" t="s">
        <v>4942</v>
      </c>
      <c r="C612" s="1034"/>
      <c r="D612" s="2109" t="s">
        <v>4721</v>
      </c>
      <c r="E612" s="2110"/>
      <c r="F612" s="1558">
        <v>69</v>
      </c>
      <c r="G612" s="2145">
        <v>4.16</v>
      </c>
      <c r="H612" s="2113"/>
      <c r="I612" s="2109"/>
      <c r="J612" s="2114">
        <v>10</v>
      </c>
      <c r="K612" s="2112">
        <v>1</v>
      </c>
      <c r="L612" s="2112"/>
      <c r="M612" s="2109"/>
      <c r="N612" s="2109"/>
      <c r="O612" s="2110"/>
      <c r="P612" s="2120"/>
      <c r="Q612" s="1486"/>
      <c r="R612" s="1097">
        <v>34</v>
      </c>
    </row>
    <row r="613" spans="1:18">
      <c r="A613" s="1097">
        <v>35</v>
      </c>
      <c r="B613" s="977" t="s">
        <v>4943</v>
      </c>
      <c r="C613" s="1034"/>
      <c r="D613" s="2109" t="s">
        <v>4721</v>
      </c>
      <c r="E613" s="2110"/>
      <c r="F613" s="1558">
        <v>34.5</v>
      </c>
      <c r="G613" s="2145">
        <v>4.16</v>
      </c>
      <c r="H613" s="2113"/>
      <c r="I613" s="2109"/>
      <c r="J613" s="2114">
        <v>5</v>
      </c>
      <c r="K613" s="2112">
        <v>1</v>
      </c>
      <c r="L613" s="2112"/>
      <c r="M613" s="2109"/>
      <c r="N613" s="2109"/>
      <c r="O613" s="2110"/>
      <c r="P613" s="2120"/>
      <c r="Q613" s="1486"/>
      <c r="R613" s="1097">
        <v>35</v>
      </c>
    </row>
    <row r="614" spans="1:18">
      <c r="A614" s="1097">
        <v>36</v>
      </c>
      <c r="B614" s="977" t="s">
        <v>4944</v>
      </c>
      <c r="C614" s="1034"/>
      <c r="D614" s="2109" t="s">
        <v>4721</v>
      </c>
      <c r="E614" s="2110"/>
      <c r="F614" s="1558">
        <v>34.5</v>
      </c>
      <c r="G614" s="2145">
        <v>4.8</v>
      </c>
      <c r="H614" s="2113"/>
      <c r="I614" s="2109"/>
      <c r="J614" s="2114">
        <v>5</v>
      </c>
      <c r="K614" s="2112">
        <v>1</v>
      </c>
      <c r="L614" s="2112"/>
      <c r="M614" s="2109"/>
      <c r="N614" s="2109"/>
      <c r="O614" s="2110"/>
      <c r="P614" s="2120"/>
      <c r="Q614" s="1486"/>
      <c r="R614" s="1097">
        <v>36</v>
      </c>
    </row>
    <row r="615" spans="1:18">
      <c r="A615" s="1097">
        <v>37</v>
      </c>
      <c r="B615" s="977" t="s">
        <v>5972</v>
      </c>
      <c r="C615" s="1034"/>
      <c r="D615" s="2109" t="s">
        <v>4721</v>
      </c>
      <c r="E615" s="2110"/>
      <c r="F615" s="1558">
        <v>115</v>
      </c>
      <c r="G615" s="2145">
        <v>34.5</v>
      </c>
      <c r="H615" s="2113"/>
      <c r="I615" s="2109"/>
      <c r="J615" s="2114">
        <v>7</v>
      </c>
      <c r="K615" s="2112">
        <v>1</v>
      </c>
      <c r="L615" s="2112"/>
      <c r="M615" s="2109"/>
      <c r="N615" s="2109"/>
      <c r="O615" s="2110"/>
      <c r="P615" s="2120"/>
      <c r="Q615" s="1486"/>
      <c r="R615" s="1097">
        <v>37</v>
      </c>
    </row>
    <row r="616" spans="1:18">
      <c r="A616" s="1097">
        <v>38</v>
      </c>
      <c r="B616" s="977" t="s">
        <v>5972</v>
      </c>
      <c r="C616" s="1034"/>
      <c r="D616" s="2109" t="s">
        <v>4721</v>
      </c>
      <c r="E616" s="2110"/>
      <c r="F616" s="1558">
        <v>115</v>
      </c>
      <c r="G616" s="2145">
        <v>34.5</v>
      </c>
      <c r="H616" s="2113"/>
      <c r="I616" s="2109"/>
      <c r="J616" s="2114">
        <v>7</v>
      </c>
      <c r="K616" s="2112">
        <v>1</v>
      </c>
      <c r="L616" s="2112"/>
      <c r="M616" s="2109"/>
      <c r="N616" s="2109"/>
      <c r="O616" s="2110"/>
      <c r="P616" s="2120"/>
      <c r="Q616" s="1486"/>
      <c r="R616" s="1097">
        <v>38</v>
      </c>
    </row>
    <row r="617" spans="1:18">
      <c r="A617" s="1097">
        <v>39</v>
      </c>
      <c r="B617" s="977" t="s">
        <v>4945</v>
      </c>
      <c r="C617" s="1034"/>
      <c r="D617" s="2109" t="s">
        <v>4721</v>
      </c>
      <c r="E617" s="2110"/>
      <c r="F617" s="1558">
        <v>34.5</v>
      </c>
      <c r="G617" s="2145">
        <v>4.8</v>
      </c>
      <c r="H617" s="2113"/>
      <c r="I617" s="2109"/>
      <c r="J617" s="2114">
        <v>3</v>
      </c>
      <c r="K617" s="2112">
        <v>1</v>
      </c>
      <c r="L617" s="2112"/>
      <c r="M617" s="2109"/>
      <c r="N617" s="2109"/>
      <c r="O617" s="2110"/>
      <c r="P617" s="2120"/>
      <c r="Q617" s="1486"/>
      <c r="R617" s="1097">
        <v>39</v>
      </c>
    </row>
    <row r="618" spans="1:18">
      <c r="A618" s="1097">
        <v>40</v>
      </c>
      <c r="B618" s="977" t="s">
        <v>4945</v>
      </c>
      <c r="C618" s="1034"/>
      <c r="D618" s="2109" t="s">
        <v>4721</v>
      </c>
      <c r="E618" s="2110"/>
      <c r="F618" s="1558">
        <v>34.5</v>
      </c>
      <c r="G618" s="2145">
        <v>4.8</v>
      </c>
      <c r="H618" s="2113"/>
      <c r="I618" s="2109"/>
      <c r="J618" s="2114">
        <v>3</v>
      </c>
      <c r="K618" s="2112">
        <v>1</v>
      </c>
      <c r="L618" s="2112"/>
      <c r="M618" s="2109"/>
      <c r="N618" s="2109"/>
      <c r="O618" s="2110"/>
      <c r="P618" s="2120"/>
      <c r="Q618" s="1486"/>
      <c r="R618" s="1097">
        <v>40</v>
      </c>
    </row>
    <row r="619" spans="1:18">
      <c r="A619" s="1097">
        <v>41</v>
      </c>
      <c r="B619" s="977"/>
      <c r="C619" s="1034"/>
      <c r="D619" s="2109"/>
      <c r="E619" s="2110"/>
      <c r="F619" s="1558"/>
      <c r="G619" s="2145"/>
      <c r="H619" s="2113"/>
      <c r="I619" s="2109"/>
      <c r="J619" s="2113"/>
      <c r="K619" s="2112"/>
      <c r="L619" s="2112"/>
      <c r="M619" s="2109"/>
      <c r="N619" s="2109"/>
      <c r="O619" s="2110"/>
      <c r="P619" s="2120"/>
      <c r="Q619" s="1486"/>
      <c r="R619" s="1097">
        <v>41</v>
      </c>
    </row>
    <row r="620" spans="1:18">
      <c r="A620" s="1097">
        <v>42</v>
      </c>
      <c r="B620" s="977"/>
      <c r="C620" s="1034"/>
      <c r="D620" s="2109"/>
      <c r="E620" s="2110"/>
      <c r="F620" s="1558"/>
      <c r="G620" s="2145"/>
      <c r="H620" s="2113"/>
      <c r="I620" s="2109"/>
      <c r="J620" s="2113"/>
      <c r="K620" s="2112"/>
      <c r="L620" s="2112"/>
      <c r="M620" s="2109"/>
      <c r="N620" s="2109"/>
      <c r="O620" s="2110"/>
      <c r="P620" s="2120"/>
      <c r="Q620" s="1486"/>
      <c r="R620" s="1097">
        <v>42</v>
      </c>
    </row>
    <row r="621" spans="1:18">
      <c r="A621" s="1097">
        <v>43</v>
      </c>
      <c r="B621" s="977"/>
      <c r="C621" s="1034"/>
      <c r="D621" s="2109"/>
      <c r="E621" s="2110"/>
      <c r="F621" s="1558"/>
      <c r="G621" s="2145"/>
      <c r="H621" s="2113"/>
      <c r="I621" s="2109"/>
      <c r="J621" s="2113"/>
      <c r="K621" s="2112"/>
      <c r="L621" s="2112"/>
      <c r="M621" s="2109"/>
      <c r="N621" s="2109"/>
      <c r="O621" s="2110"/>
      <c r="P621" s="2120"/>
      <c r="Q621" s="1486"/>
      <c r="R621" s="1097">
        <v>43</v>
      </c>
    </row>
    <row r="622" spans="1:18">
      <c r="A622" s="1097">
        <v>44</v>
      </c>
      <c r="B622" s="977"/>
      <c r="C622" s="1034"/>
      <c r="D622" s="2109"/>
      <c r="E622" s="2110"/>
      <c r="F622" s="1558"/>
      <c r="G622" s="2145"/>
      <c r="H622" s="2113"/>
      <c r="I622" s="2109"/>
      <c r="J622" s="2113"/>
      <c r="K622" s="2112"/>
      <c r="L622" s="2112"/>
      <c r="M622" s="2109"/>
      <c r="N622" s="2109"/>
      <c r="O622" s="2110"/>
      <c r="P622" s="2120"/>
      <c r="Q622" s="1486"/>
      <c r="R622" s="1097">
        <v>44</v>
      </c>
    </row>
    <row r="623" spans="1:18">
      <c r="A623" s="1097">
        <v>45</v>
      </c>
      <c r="B623" s="977"/>
      <c r="C623" s="1034"/>
      <c r="D623" s="2109"/>
      <c r="E623" s="2110"/>
      <c r="F623" s="1558"/>
      <c r="G623" s="2145"/>
      <c r="H623" s="2113"/>
      <c r="I623" s="2109"/>
      <c r="J623" s="2113"/>
      <c r="K623" s="2112"/>
      <c r="L623" s="2112"/>
      <c r="M623" s="2109"/>
      <c r="N623" s="2109"/>
      <c r="O623" s="2110"/>
      <c r="P623" s="2120"/>
      <c r="Q623" s="1486"/>
      <c r="R623" s="1097">
        <v>45</v>
      </c>
    </row>
    <row r="624" spans="1:18">
      <c r="A624" s="1097">
        <v>46</v>
      </c>
      <c r="B624" s="977"/>
      <c r="C624" s="1034"/>
      <c r="D624" s="2109"/>
      <c r="E624" s="2110"/>
      <c r="F624" s="1558"/>
      <c r="G624" s="2145"/>
      <c r="H624" s="2113"/>
      <c r="I624" s="2109"/>
      <c r="J624" s="2113"/>
      <c r="K624" s="2112"/>
      <c r="L624" s="2112"/>
      <c r="M624" s="2109"/>
      <c r="N624" s="2109"/>
      <c r="O624" s="2110"/>
      <c r="P624" s="2120"/>
      <c r="Q624" s="1486"/>
      <c r="R624" s="1097">
        <v>46</v>
      </c>
    </row>
    <row r="625" spans="1:18">
      <c r="A625" s="1097">
        <v>47</v>
      </c>
      <c r="B625" s="977"/>
      <c r="C625" s="1034"/>
      <c r="D625" s="2109"/>
      <c r="E625" s="2110"/>
      <c r="F625" s="1558"/>
      <c r="G625" s="2145"/>
      <c r="H625" s="2113"/>
      <c r="I625" s="2109"/>
      <c r="J625" s="2113"/>
      <c r="K625" s="2112"/>
      <c r="L625" s="2112"/>
      <c r="M625" s="2109"/>
      <c r="N625" s="2109"/>
      <c r="O625" s="2110"/>
      <c r="P625" s="2120"/>
      <c r="Q625" s="1486"/>
      <c r="R625" s="1097">
        <v>47</v>
      </c>
    </row>
    <row r="626" spans="1:18">
      <c r="A626" s="1097">
        <v>48</v>
      </c>
      <c r="B626" s="977"/>
      <c r="C626" s="1034"/>
      <c r="D626" s="2109"/>
      <c r="E626" s="2110"/>
      <c r="F626" s="1558"/>
      <c r="G626" s="2145"/>
      <c r="H626" s="2113"/>
      <c r="I626" s="2109"/>
      <c r="J626" s="2113"/>
      <c r="K626" s="2112"/>
      <c r="L626" s="2112"/>
      <c r="M626" s="2109"/>
      <c r="N626" s="2109"/>
      <c r="O626" s="2110"/>
      <c r="P626" s="2120"/>
      <c r="Q626" s="1486"/>
      <c r="R626" s="1097">
        <v>48</v>
      </c>
    </row>
    <row r="627" spans="1:18">
      <c r="A627" s="1097">
        <v>49</v>
      </c>
      <c r="B627" s="977"/>
      <c r="C627" s="1034"/>
      <c r="D627" s="2109"/>
      <c r="E627" s="2110"/>
      <c r="F627" s="1558"/>
      <c r="G627" s="2145"/>
      <c r="H627" s="2113"/>
      <c r="I627" s="2109"/>
      <c r="J627" s="2113"/>
      <c r="K627" s="2112"/>
      <c r="L627" s="2112"/>
      <c r="M627" s="2109"/>
      <c r="N627" s="2109"/>
      <c r="O627" s="2110"/>
      <c r="P627" s="2120"/>
      <c r="Q627" s="1486"/>
      <c r="R627" s="1097">
        <v>49</v>
      </c>
    </row>
    <row r="628" spans="1:18">
      <c r="A628" s="1097">
        <v>50</v>
      </c>
      <c r="B628" s="977"/>
      <c r="C628" s="1034"/>
      <c r="D628" s="2109"/>
      <c r="E628" s="2110"/>
      <c r="F628" s="1558"/>
      <c r="G628" s="2145"/>
      <c r="H628" s="2113"/>
      <c r="I628" s="2109"/>
      <c r="J628" s="2113"/>
      <c r="K628" s="2112"/>
      <c r="L628" s="2112"/>
      <c r="M628" s="2109"/>
      <c r="N628" s="2109"/>
      <c r="O628" s="2110"/>
      <c r="P628" s="2120"/>
      <c r="Q628" s="1486"/>
      <c r="R628" s="1097">
        <v>50</v>
      </c>
    </row>
    <row r="629" spans="1:18">
      <c r="A629" s="1097">
        <v>51</v>
      </c>
      <c r="B629" s="977"/>
      <c r="C629" s="1034"/>
      <c r="D629" s="2109"/>
      <c r="E629" s="2110"/>
      <c r="F629" s="1558"/>
      <c r="G629" s="2145"/>
      <c r="H629" s="2113"/>
      <c r="I629" s="2109"/>
      <c r="J629" s="2113"/>
      <c r="K629" s="2112"/>
      <c r="L629" s="2112"/>
      <c r="M629" s="2109"/>
      <c r="N629" s="2109"/>
      <c r="O629" s="2110"/>
      <c r="P629" s="2120"/>
      <c r="Q629" s="1486"/>
      <c r="R629" s="1097">
        <v>51</v>
      </c>
    </row>
    <row r="630" spans="1:18">
      <c r="A630" s="1097">
        <v>52</v>
      </c>
      <c r="B630" s="977"/>
      <c r="C630" s="1034"/>
      <c r="D630" s="2109"/>
      <c r="E630" s="2110"/>
      <c r="F630" s="1558"/>
      <c r="G630" s="2145"/>
      <c r="H630" s="2113"/>
      <c r="I630" s="2109"/>
      <c r="J630" s="2113"/>
      <c r="K630" s="2112"/>
      <c r="L630" s="2112"/>
      <c r="M630" s="2109"/>
      <c r="N630" s="2109"/>
      <c r="O630" s="2110"/>
      <c r="P630" s="2120"/>
      <c r="Q630" s="1486"/>
      <c r="R630" s="1097">
        <v>52</v>
      </c>
    </row>
    <row r="631" spans="1:18">
      <c r="A631" s="1097">
        <v>53</v>
      </c>
      <c r="B631" s="977"/>
      <c r="C631" s="1034"/>
      <c r="D631" s="2109"/>
      <c r="E631" s="2110"/>
      <c r="F631" s="1558"/>
      <c r="G631" s="2145"/>
      <c r="H631" s="2113"/>
      <c r="I631" s="2109"/>
      <c r="J631" s="2113"/>
      <c r="K631" s="2112"/>
      <c r="L631" s="2112"/>
      <c r="M631" s="2109"/>
      <c r="N631" s="2109"/>
      <c r="O631" s="2110"/>
      <c r="P631" s="2120"/>
      <c r="Q631" s="1486"/>
      <c r="R631" s="1097">
        <v>53</v>
      </c>
    </row>
    <row r="632" spans="1:18">
      <c r="A632" s="1097">
        <v>54</v>
      </c>
      <c r="B632" s="977"/>
      <c r="C632" s="1034"/>
      <c r="D632" s="2109"/>
      <c r="E632" s="2110"/>
      <c r="F632" s="1558"/>
      <c r="G632" s="2145"/>
      <c r="H632" s="2113"/>
      <c r="I632" s="2109"/>
      <c r="J632" s="2113"/>
      <c r="K632" s="2112"/>
      <c r="L632" s="2112"/>
      <c r="M632" s="2109"/>
      <c r="N632" s="2109"/>
      <c r="O632" s="2110"/>
      <c r="P632" s="2120"/>
      <c r="Q632" s="1486"/>
      <c r="R632" s="1097">
        <v>54</v>
      </c>
    </row>
    <row r="633" spans="1:18">
      <c r="A633" s="1097">
        <v>55</v>
      </c>
      <c r="B633" s="977"/>
      <c r="C633" s="1034"/>
      <c r="D633" s="2109"/>
      <c r="E633" s="2110"/>
      <c r="F633" s="1558"/>
      <c r="G633" s="2145"/>
      <c r="H633" s="2113"/>
      <c r="I633" s="2109"/>
      <c r="J633" s="2113"/>
      <c r="K633" s="2112"/>
      <c r="L633" s="2112"/>
      <c r="M633" s="2109"/>
      <c r="N633" s="2109"/>
      <c r="O633" s="2110"/>
      <c r="P633" s="2120"/>
      <c r="Q633" s="1486"/>
      <c r="R633" s="1097">
        <v>55</v>
      </c>
    </row>
    <row r="634" spans="1:18">
      <c r="A634" s="1097">
        <v>56</v>
      </c>
      <c r="B634" s="977"/>
      <c r="C634" s="1034"/>
      <c r="D634" s="2109"/>
      <c r="E634" s="2110"/>
      <c r="F634" s="1558"/>
      <c r="G634" s="2145"/>
      <c r="H634" s="2113"/>
      <c r="I634" s="2109"/>
      <c r="J634" s="2113"/>
      <c r="K634" s="2112"/>
      <c r="L634" s="2112"/>
      <c r="M634" s="2109"/>
      <c r="N634" s="2109"/>
      <c r="O634" s="2110"/>
      <c r="P634" s="2120"/>
      <c r="Q634" s="1486"/>
      <c r="R634" s="1097">
        <v>56</v>
      </c>
    </row>
    <row r="635" spans="1:18">
      <c r="A635" s="1097">
        <v>57</v>
      </c>
      <c r="B635" s="977"/>
      <c r="C635" s="1034"/>
      <c r="D635" s="2109"/>
      <c r="E635" s="2110"/>
      <c r="F635" s="1558"/>
      <c r="G635" s="2145"/>
      <c r="H635" s="2113"/>
      <c r="I635" s="2109"/>
      <c r="J635" s="2113"/>
      <c r="K635" s="2112"/>
      <c r="L635" s="2112"/>
      <c r="M635" s="2109"/>
      <c r="N635" s="2109"/>
      <c r="O635" s="2110"/>
      <c r="P635" s="2120"/>
      <c r="Q635" s="1486"/>
      <c r="R635" s="1097">
        <v>57</v>
      </c>
    </row>
    <row r="636" spans="1:18" ht="15.75" thickBot="1">
      <c r="A636" s="1099">
        <v>58</v>
      </c>
      <c r="B636" s="1023"/>
      <c r="C636" s="1058"/>
      <c r="D636" s="2111"/>
      <c r="E636" s="2121"/>
      <c r="F636" s="2146"/>
      <c r="G636" s="2147"/>
      <c r="H636" s="2123"/>
      <c r="I636" s="2109"/>
      <c r="J636" s="2123"/>
      <c r="K636" s="2148"/>
      <c r="L636" s="2148"/>
      <c r="M636" s="2111"/>
      <c r="N636" s="2111"/>
      <c r="O636" s="2121"/>
      <c r="P636" s="2126"/>
      <c r="Q636" s="1487"/>
      <c r="R636" s="1099">
        <v>58</v>
      </c>
    </row>
    <row r="637" spans="1:18">
      <c r="D637" s="2116"/>
      <c r="E637" s="2116"/>
      <c r="F637" s="2116"/>
      <c r="G637" s="2116"/>
      <c r="H637" s="2116"/>
      <c r="I637" s="2116"/>
      <c r="J637" s="2116"/>
      <c r="K637" s="2116"/>
      <c r="L637" s="2116"/>
      <c r="M637" s="2116"/>
      <c r="N637" s="2116"/>
      <c r="O637" s="2116"/>
      <c r="P637" s="2116"/>
    </row>
    <row r="638" spans="1:18">
      <c r="A638" s="978" t="s">
        <v>4905</v>
      </c>
      <c r="B638" s="978"/>
      <c r="C638" s="978"/>
      <c r="D638" s="2115"/>
      <c r="E638" s="2115"/>
      <c r="F638" s="2115"/>
      <c r="G638" s="2115"/>
      <c r="H638" s="2115"/>
      <c r="I638" s="2109"/>
      <c r="J638" s="2115" t="s">
        <v>4906</v>
      </c>
      <c r="K638" s="2115"/>
      <c r="L638" s="2115"/>
      <c r="M638" s="2115"/>
      <c r="N638" s="2115"/>
      <c r="O638" s="2115"/>
      <c r="P638" s="2115"/>
      <c r="Q638" s="978"/>
      <c r="R638" s="1018"/>
    </row>
    <row r="639" spans="1:18" ht="15.75">
      <c r="A639" s="70" t="s">
        <v>1258</v>
      </c>
      <c r="B639" s="978"/>
      <c r="C639" s="978"/>
      <c r="D639" s="2115"/>
      <c r="E639" s="2115"/>
      <c r="F639" s="2115"/>
      <c r="G639" s="2115"/>
      <c r="H639" s="2115"/>
      <c r="I639" s="2116"/>
      <c r="J639" s="2116"/>
      <c r="K639" s="2116"/>
      <c r="L639" s="2116"/>
      <c r="M639" s="2116"/>
      <c r="N639" s="2116"/>
      <c r="O639" s="2116"/>
      <c r="P639" s="2116"/>
    </row>
    <row r="640" spans="1:18">
      <c r="D640" s="2116"/>
      <c r="E640" s="2116"/>
      <c r="F640" s="2116"/>
      <c r="G640" s="2116"/>
      <c r="H640" s="2116"/>
      <c r="I640" s="2116"/>
      <c r="J640" s="2116"/>
      <c r="K640" s="2116"/>
      <c r="L640" s="2116"/>
      <c r="M640" s="2116"/>
      <c r="N640" s="2116"/>
      <c r="O640" s="2116"/>
      <c r="P640" s="2116"/>
    </row>
    <row r="641" spans="1:18" ht="16.5" thickBot="1">
      <c r="A641" s="1040" t="str">
        <f>'[5]Data Sheet'!$C$25</f>
        <v xml:space="preserve"> Niagara Mohawk Power Corporation </v>
      </c>
      <c r="B641" s="1023"/>
      <c r="C641" s="1023"/>
      <c r="D641" s="2111"/>
      <c r="E641" s="2111"/>
      <c r="F641" s="2128" t="str">
        <f>+'424425'!P3</f>
        <v>June 1, 2015</v>
      </c>
      <c r="G641" s="2111" t="str">
        <f>+'424425'!H3</f>
        <v>December 31, 2014</v>
      </c>
      <c r="H641" s="2129"/>
      <c r="I641" s="2109"/>
      <c r="J641" s="2130" t="str">
        <f>'[5]Data Sheet'!$C$25</f>
        <v xml:space="preserve"> Niagara Mohawk Power Corporation </v>
      </c>
      <c r="K641" s="2111"/>
      <c r="L641" s="2111"/>
      <c r="M641" s="2111"/>
      <c r="N641" s="2111"/>
      <c r="O641" s="2111"/>
      <c r="P641" s="2128" t="str">
        <f>+'424425'!P3</f>
        <v>June 1, 2015</v>
      </c>
      <c r="Q641" s="1023" t="str">
        <f>+'424425'!H3</f>
        <v>December 31, 2014</v>
      </c>
      <c r="R641" s="2075"/>
    </row>
    <row r="642" spans="1:18" ht="16.5" thickBot="1">
      <c r="A642" s="687" t="s">
        <v>3644</v>
      </c>
      <c r="B642" s="669"/>
      <c r="C642" s="669"/>
      <c r="D642" s="2129"/>
      <c r="E642" s="2129"/>
      <c r="F642" s="2131"/>
      <c r="G642" s="2131"/>
      <c r="H642" s="2132"/>
      <c r="I642" s="2109"/>
      <c r="J642" s="2133" t="s">
        <v>3644</v>
      </c>
      <c r="K642" s="2134"/>
      <c r="L642" s="2134"/>
      <c r="M642" s="2129"/>
      <c r="N642" s="2129"/>
      <c r="O642" s="2129"/>
      <c r="P642" s="2131"/>
      <c r="Q642" s="1092"/>
      <c r="R642" s="2082"/>
    </row>
    <row r="643" spans="1:18">
      <c r="A643" s="1085"/>
      <c r="B643" s="977"/>
      <c r="C643" s="1034"/>
      <c r="D643" s="2135"/>
      <c r="E643" s="2136"/>
      <c r="F643" s="2115"/>
      <c r="G643" s="2115"/>
      <c r="H643" s="2137"/>
      <c r="I643" s="2109"/>
      <c r="J643" s="2138"/>
      <c r="K643" s="2110"/>
      <c r="L643" s="2110"/>
      <c r="M643" s="2115" t="s">
        <v>3418</v>
      </c>
      <c r="N643" s="2115"/>
      <c r="O643" s="2115"/>
      <c r="P643" s="2115"/>
      <c r="Q643" s="1032"/>
      <c r="R643" s="2081"/>
    </row>
    <row r="644" spans="1:18" ht="15.75" thickBot="1">
      <c r="A644" s="1097"/>
      <c r="B644" s="1018"/>
      <c r="C644" s="2080"/>
      <c r="D644" s="2135"/>
      <c r="E644" s="2136"/>
      <c r="F644" s="2129" t="s">
        <v>3419</v>
      </c>
      <c r="G644" s="2129"/>
      <c r="H644" s="2132"/>
      <c r="I644" s="2109"/>
      <c r="J644" s="2139" t="s">
        <v>3420</v>
      </c>
      <c r="K644" s="2136" t="s">
        <v>3421</v>
      </c>
      <c r="L644" s="2136" t="s">
        <v>3421</v>
      </c>
      <c r="M644" s="2129" t="s">
        <v>3422</v>
      </c>
      <c r="N644" s="2129"/>
      <c r="O644" s="2129"/>
      <c r="P644" s="2129"/>
      <c r="Q644" s="1101"/>
      <c r="R644" s="2080"/>
    </row>
    <row r="645" spans="1:18">
      <c r="A645" s="1097"/>
      <c r="B645" s="1018"/>
      <c r="C645" s="2080"/>
      <c r="D645" s="2135"/>
      <c r="E645" s="2136"/>
      <c r="F645" s="2136"/>
      <c r="G645" s="2140"/>
      <c r="H645" s="2136"/>
      <c r="I645" s="2109"/>
      <c r="J645" s="2139" t="s">
        <v>3423</v>
      </c>
      <c r="K645" s="2136" t="s">
        <v>3424</v>
      </c>
      <c r="L645" s="2136" t="s">
        <v>3425</v>
      </c>
      <c r="M645" s="2135"/>
      <c r="N645" s="2135"/>
      <c r="O645" s="2136"/>
      <c r="P645" s="2136"/>
      <c r="Q645" s="1032"/>
      <c r="R645" s="2080"/>
    </row>
    <row r="646" spans="1:18">
      <c r="A646" s="1097" t="s">
        <v>1843</v>
      </c>
      <c r="B646" s="978" t="s">
        <v>3426</v>
      </c>
      <c r="C646" s="1032"/>
      <c r="D646" s="2115" t="s">
        <v>3427</v>
      </c>
      <c r="E646" s="2140"/>
      <c r="F646" s="2136"/>
      <c r="G646" s="2140"/>
      <c r="H646" s="2136"/>
      <c r="I646" s="2109"/>
      <c r="J646" s="2139" t="s">
        <v>3428</v>
      </c>
      <c r="K646" s="2136" t="s">
        <v>3429</v>
      </c>
      <c r="L646" s="2136" t="s">
        <v>3424</v>
      </c>
      <c r="M646" s="2115"/>
      <c r="N646" s="2115"/>
      <c r="O646" s="2140"/>
      <c r="P646" s="2136" t="s">
        <v>1902</v>
      </c>
      <c r="Q646" s="1032" t="s">
        <v>3430</v>
      </c>
      <c r="R646" s="2080" t="s">
        <v>1843</v>
      </c>
    </row>
    <row r="647" spans="1:18">
      <c r="A647" s="1097" t="s">
        <v>1846</v>
      </c>
      <c r="B647" s="977"/>
      <c r="C647" s="1034"/>
      <c r="D647" s="2135"/>
      <c r="E647" s="2136"/>
      <c r="F647" s="2136" t="s">
        <v>1952</v>
      </c>
      <c r="G647" s="2140" t="s">
        <v>3431</v>
      </c>
      <c r="H647" s="2136" t="s">
        <v>3432</v>
      </c>
      <c r="I647" s="2109"/>
      <c r="J647" s="2139" t="s">
        <v>3433</v>
      </c>
      <c r="K647" s="2136" t="s">
        <v>4</v>
      </c>
      <c r="L647" s="2136" t="s">
        <v>3429</v>
      </c>
      <c r="M647" s="2115" t="s">
        <v>3434</v>
      </c>
      <c r="N647" s="2115"/>
      <c r="O647" s="2140"/>
      <c r="P647" s="2136" t="s">
        <v>3435</v>
      </c>
      <c r="Q647" s="1032" t="s">
        <v>3436</v>
      </c>
      <c r="R647" s="2080" t="s">
        <v>1846</v>
      </c>
    </row>
    <row r="648" spans="1:18">
      <c r="A648" s="1097"/>
      <c r="B648" s="977"/>
      <c r="C648" s="2080"/>
      <c r="D648" s="2109"/>
      <c r="E648" s="2136"/>
      <c r="F648" s="2136"/>
      <c r="G648" s="2140"/>
      <c r="H648" s="2110"/>
      <c r="I648" s="2109"/>
      <c r="J648" s="2141"/>
      <c r="K648" s="2110"/>
      <c r="L648" s="2136"/>
      <c r="M648" s="2109"/>
      <c r="N648" s="2109"/>
      <c r="O648" s="2136"/>
      <c r="P648" s="2136"/>
      <c r="Q648" s="2080"/>
      <c r="R648" s="2080"/>
    </row>
    <row r="649" spans="1:18" ht="15.75" thickBot="1">
      <c r="A649" s="1099"/>
      <c r="B649" s="1090" t="s">
        <v>3230</v>
      </c>
      <c r="C649" s="1101"/>
      <c r="D649" s="2129" t="s">
        <v>3231</v>
      </c>
      <c r="E649" s="2132"/>
      <c r="F649" s="2142" t="s">
        <v>3232</v>
      </c>
      <c r="G649" s="2132" t="s">
        <v>3233</v>
      </c>
      <c r="H649" s="2132" t="s">
        <v>2512</v>
      </c>
      <c r="I649" s="2109"/>
      <c r="J649" s="2143" t="s">
        <v>2513</v>
      </c>
      <c r="K649" s="2143" t="s">
        <v>2514</v>
      </c>
      <c r="L649" s="2143" t="s">
        <v>2515</v>
      </c>
      <c r="M649" s="2129" t="s">
        <v>2516</v>
      </c>
      <c r="N649" s="2129"/>
      <c r="O649" s="2132"/>
      <c r="P649" s="2142" t="s">
        <v>2517</v>
      </c>
      <c r="Q649" s="2082" t="s">
        <v>2518</v>
      </c>
      <c r="R649" s="2082"/>
    </row>
    <row r="650" spans="1:18">
      <c r="A650" s="1097">
        <v>1</v>
      </c>
      <c r="B650" s="977" t="s">
        <v>4945</v>
      </c>
      <c r="C650" s="1034"/>
      <c r="D650" s="2109" t="s">
        <v>4721</v>
      </c>
      <c r="E650" s="2110"/>
      <c r="F650" s="1558">
        <v>34.5</v>
      </c>
      <c r="G650" s="2145">
        <v>4.8</v>
      </c>
      <c r="H650" s="2113"/>
      <c r="I650" s="2109"/>
      <c r="J650" s="2114">
        <v>3</v>
      </c>
      <c r="K650" s="2112">
        <v>1</v>
      </c>
      <c r="L650" s="2112"/>
      <c r="M650" s="2109"/>
      <c r="N650" s="2109"/>
      <c r="O650" s="2140"/>
      <c r="P650" s="2120"/>
      <c r="Q650" s="1486"/>
      <c r="R650" s="1097">
        <v>1</v>
      </c>
    </row>
    <row r="651" spans="1:18">
      <c r="A651" s="1097">
        <v>2</v>
      </c>
      <c r="B651" s="977" t="s">
        <v>4946</v>
      </c>
      <c r="C651" s="1034"/>
      <c r="D651" s="2109" t="s">
        <v>4720</v>
      </c>
      <c r="E651" s="2110"/>
      <c r="F651" s="1558">
        <v>115</v>
      </c>
      <c r="G651" s="2145">
        <v>13.8</v>
      </c>
      <c r="H651" s="2113"/>
      <c r="I651" s="2109"/>
      <c r="J651" s="2114">
        <v>7</v>
      </c>
      <c r="K651" s="2112">
        <v>1</v>
      </c>
      <c r="L651" s="2112"/>
      <c r="M651" s="2109"/>
      <c r="N651" s="2109"/>
      <c r="O651" s="2136"/>
      <c r="P651" s="2120"/>
      <c r="Q651" s="1486"/>
      <c r="R651" s="1097">
        <v>2</v>
      </c>
    </row>
    <row r="652" spans="1:18">
      <c r="A652" s="1097">
        <v>3</v>
      </c>
      <c r="B652" s="977" t="s">
        <v>4946</v>
      </c>
      <c r="C652" s="1034"/>
      <c r="D652" s="2109" t="s">
        <v>4720</v>
      </c>
      <c r="E652" s="2140"/>
      <c r="F652" s="1559">
        <v>115</v>
      </c>
      <c r="G652" s="2144">
        <v>34.5</v>
      </c>
      <c r="H652" s="2113"/>
      <c r="I652" s="2109"/>
      <c r="J652" s="2114">
        <v>7</v>
      </c>
      <c r="K652" s="2112">
        <v>1</v>
      </c>
      <c r="L652" s="2112"/>
      <c r="M652" s="2109"/>
      <c r="N652" s="2109"/>
      <c r="O652" s="2136"/>
      <c r="P652" s="2120"/>
      <c r="Q652" s="1486"/>
      <c r="R652" s="1097">
        <v>3</v>
      </c>
    </row>
    <row r="653" spans="1:18">
      <c r="A653" s="1097">
        <v>4</v>
      </c>
      <c r="B653" s="977" t="s">
        <v>4946</v>
      </c>
      <c r="C653" s="1034"/>
      <c r="D653" s="2109" t="s">
        <v>4720</v>
      </c>
      <c r="E653" s="2136"/>
      <c r="F653" s="1559">
        <v>115</v>
      </c>
      <c r="G653" s="2144">
        <v>34.5</v>
      </c>
      <c r="H653" s="2113"/>
      <c r="I653" s="2109"/>
      <c r="J653" s="2114">
        <v>7</v>
      </c>
      <c r="K653" s="2112">
        <v>1</v>
      </c>
      <c r="L653" s="2112"/>
      <c r="M653" s="2109"/>
      <c r="N653" s="2109"/>
      <c r="O653" s="2136"/>
      <c r="P653" s="2120"/>
      <c r="Q653" s="1486"/>
      <c r="R653" s="1097">
        <v>4</v>
      </c>
    </row>
    <row r="654" spans="1:18">
      <c r="A654" s="1097">
        <v>5</v>
      </c>
      <c r="B654" s="977" t="s">
        <v>4946</v>
      </c>
      <c r="C654" s="1034"/>
      <c r="D654" s="2109" t="s">
        <v>4720</v>
      </c>
      <c r="E654" s="2136"/>
      <c r="F654" s="1559">
        <v>115</v>
      </c>
      <c r="G654" s="2144">
        <v>34.5</v>
      </c>
      <c r="H654" s="2113"/>
      <c r="I654" s="2109"/>
      <c r="J654" s="2114">
        <v>7</v>
      </c>
      <c r="K654" s="2112">
        <v>1</v>
      </c>
      <c r="L654" s="2112"/>
      <c r="M654" s="2109"/>
      <c r="N654" s="2109"/>
      <c r="O654" s="2136"/>
      <c r="P654" s="2120"/>
      <c r="Q654" s="1486"/>
      <c r="R654" s="1097">
        <v>5</v>
      </c>
    </row>
    <row r="655" spans="1:18">
      <c r="A655" s="1097">
        <v>6</v>
      </c>
      <c r="B655" s="977" t="s">
        <v>4949</v>
      </c>
      <c r="C655" s="1034"/>
      <c r="D655" s="2109" t="s">
        <v>4721</v>
      </c>
      <c r="E655" s="2136"/>
      <c r="F655" s="1559">
        <v>115</v>
      </c>
      <c r="G655" s="2144">
        <v>13.8</v>
      </c>
      <c r="H655" s="2113"/>
      <c r="I655" s="2109"/>
      <c r="J655" s="2114">
        <v>18</v>
      </c>
      <c r="K655" s="2112">
        <v>1</v>
      </c>
      <c r="L655" s="2112"/>
      <c r="M655" s="2109"/>
      <c r="N655" s="2109"/>
      <c r="O655" s="2110"/>
      <c r="P655" s="2120"/>
      <c r="Q655" s="1486"/>
      <c r="R655" s="1097">
        <v>6</v>
      </c>
    </row>
    <row r="656" spans="1:18">
      <c r="A656" s="1097">
        <v>7</v>
      </c>
      <c r="B656" s="977" t="s">
        <v>4949</v>
      </c>
      <c r="C656" s="1034"/>
      <c r="D656" s="2109" t="s">
        <v>4721</v>
      </c>
      <c r="E656" s="2136"/>
      <c r="F656" s="1559">
        <v>115</v>
      </c>
      <c r="G656" s="2144">
        <v>13.8</v>
      </c>
      <c r="H656" s="2113"/>
      <c r="I656" s="2109"/>
      <c r="J656" s="2114">
        <v>20</v>
      </c>
      <c r="K656" s="2112">
        <v>1</v>
      </c>
      <c r="L656" s="2112"/>
      <c r="M656" s="2109"/>
      <c r="N656" s="2109"/>
      <c r="O656" s="2110"/>
      <c r="P656" s="2120"/>
      <c r="Q656" s="1486"/>
      <c r="R656" s="1097">
        <v>7</v>
      </c>
    </row>
    <row r="657" spans="1:18">
      <c r="A657" s="1097">
        <v>8</v>
      </c>
      <c r="B657" s="977" t="s">
        <v>4950</v>
      </c>
      <c r="C657" s="1034"/>
      <c r="D657" s="2109" t="s">
        <v>4721</v>
      </c>
      <c r="E657" s="2110"/>
      <c r="F657" s="1558">
        <v>34.5</v>
      </c>
      <c r="G657" s="2145">
        <v>13.8</v>
      </c>
      <c r="H657" s="2113"/>
      <c r="I657" s="2109"/>
      <c r="J657" s="2114">
        <v>5</v>
      </c>
      <c r="K657" s="2112">
        <v>1</v>
      </c>
      <c r="L657" s="2112"/>
      <c r="M657" s="2109"/>
      <c r="N657" s="2109"/>
      <c r="O657" s="2110"/>
      <c r="P657" s="2120"/>
      <c r="Q657" s="1486"/>
      <c r="R657" s="1097">
        <v>8</v>
      </c>
    </row>
    <row r="658" spans="1:18">
      <c r="A658" s="1097">
        <v>9</v>
      </c>
      <c r="B658" s="977" t="s">
        <v>4951</v>
      </c>
      <c r="C658" s="1034"/>
      <c r="D658" s="2109" t="s">
        <v>4720</v>
      </c>
      <c r="E658" s="2110"/>
      <c r="F658" s="1558">
        <v>115</v>
      </c>
      <c r="G658" s="2145">
        <v>34.5</v>
      </c>
      <c r="H658" s="2113"/>
      <c r="I658" s="2109"/>
      <c r="J658" s="2114">
        <v>30</v>
      </c>
      <c r="K658" s="2112">
        <v>1</v>
      </c>
      <c r="L658" s="2112"/>
      <c r="M658" s="2109"/>
      <c r="N658" s="2109"/>
      <c r="O658" s="2110"/>
      <c r="P658" s="2120"/>
      <c r="Q658" s="1486"/>
      <c r="R658" s="1097">
        <v>9</v>
      </c>
    </row>
    <row r="659" spans="1:18">
      <c r="A659" s="1097">
        <v>10</v>
      </c>
      <c r="B659" s="977" t="s">
        <v>4951</v>
      </c>
      <c r="C659" s="1034"/>
      <c r="D659" s="2109" t="s">
        <v>4720</v>
      </c>
      <c r="E659" s="2110"/>
      <c r="F659" s="1558">
        <v>115</v>
      </c>
      <c r="G659" s="2145">
        <v>13.8</v>
      </c>
      <c r="H659" s="2113"/>
      <c r="I659" s="2109"/>
      <c r="J659" s="2114">
        <v>20</v>
      </c>
      <c r="K659" s="2112">
        <v>1</v>
      </c>
      <c r="L659" s="2112"/>
      <c r="M659" s="2109"/>
      <c r="N659" s="2109"/>
      <c r="O659" s="2110"/>
      <c r="P659" s="2120"/>
      <c r="Q659" s="1486"/>
      <c r="R659" s="1097">
        <v>10</v>
      </c>
    </row>
    <row r="660" spans="1:18">
      <c r="A660" s="1097">
        <v>11</v>
      </c>
      <c r="B660" s="977" t="s">
        <v>4951</v>
      </c>
      <c r="C660" s="1034"/>
      <c r="D660" s="2109" t="s">
        <v>4720</v>
      </c>
      <c r="E660" s="2110"/>
      <c r="F660" s="1558">
        <v>115</v>
      </c>
      <c r="G660" s="2145">
        <v>13.8</v>
      </c>
      <c r="H660" s="2113"/>
      <c r="I660" s="2109"/>
      <c r="J660" s="2114">
        <v>20</v>
      </c>
      <c r="K660" s="2112">
        <v>1</v>
      </c>
      <c r="L660" s="2112"/>
      <c r="M660" s="2109"/>
      <c r="N660" s="2109"/>
      <c r="O660" s="2110"/>
      <c r="P660" s="2120"/>
      <c r="Q660" s="1486"/>
      <c r="R660" s="1097">
        <v>11</v>
      </c>
    </row>
    <row r="661" spans="1:18">
      <c r="A661" s="1097">
        <v>12</v>
      </c>
      <c r="B661" s="977" t="s">
        <v>4952</v>
      </c>
      <c r="C661" s="1034"/>
      <c r="D661" s="2109" t="s">
        <v>4720</v>
      </c>
      <c r="E661" s="2110"/>
      <c r="F661" s="1558">
        <v>115</v>
      </c>
      <c r="G661" s="2145">
        <v>23.8</v>
      </c>
      <c r="H661" s="2113"/>
      <c r="I661" s="2109"/>
      <c r="J661" s="2114">
        <v>38</v>
      </c>
      <c r="K661" s="2112">
        <v>1</v>
      </c>
      <c r="L661" s="2112"/>
      <c r="M661" s="2109"/>
      <c r="N661" s="2109"/>
      <c r="O661" s="2110"/>
      <c r="P661" s="2120"/>
      <c r="Q661" s="1486"/>
      <c r="R661" s="1097">
        <v>12</v>
      </c>
    </row>
    <row r="662" spans="1:18">
      <c r="A662" s="1097">
        <v>13</v>
      </c>
      <c r="B662" s="977" t="s">
        <v>4953</v>
      </c>
      <c r="C662" s="1034"/>
      <c r="D662" s="2109" t="s">
        <v>4721</v>
      </c>
      <c r="E662" s="2110"/>
      <c r="F662" s="1558">
        <v>34.5</v>
      </c>
      <c r="G662" s="2145">
        <v>4.8</v>
      </c>
      <c r="H662" s="2113"/>
      <c r="I662" s="2109"/>
      <c r="J662" s="2114">
        <v>3</v>
      </c>
      <c r="K662" s="2112">
        <v>3</v>
      </c>
      <c r="L662" s="2112"/>
      <c r="M662" s="2109"/>
      <c r="N662" s="2109"/>
      <c r="O662" s="2110"/>
      <c r="P662" s="2120"/>
      <c r="Q662" s="1486"/>
      <c r="R662" s="1097">
        <v>13</v>
      </c>
    </row>
    <row r="663" spans="1:18">
      <c r="A663" s="1097">
        <v>14</v>
      </c>
      <c r="B663" s="977" t="s">
        <v>4954</v>
      </c>
      <c r="C663" s="1034"/>
      <c r="D663" s="2109" t="s">
        <v>4720</v>
      </c>
      <c r="E663" s="2110"/>
      <c r="F663" s="1558">
        <v>115</v>
      </c>
      <c r="G663" s="2145">
        <v>23</v>
      </c>
      <c r="H663" s="2113"/>
      <c r="I663" s="2109"/>
      <c r="J663" s="2114">
        <v>15</v>
      </c>
      <c r="K663" s="2112">
        <v>1</v>
      </c>
      <c r="L663" s="2112"/>
      <c r="M663" s="2109"/>
      <c r="N663" s="2109"/>
      <c r="O663" s="2110"/>
      <c r="P663" s="2120"/>
      <c r="Q663" s="1486"/>
      <c r="R663" s="1097">
        <v>14</v>
      </c>
    </row>
    <row r="664" spans="1:18">
      <c r="A664" s="1097">
        <v>15</v>
      </c>
      <c r="B664" s="977" t="s">
        <v>4954</v>
      </c>
      <c r="C664" s="1034"/>
      <c r="D664" s="2109" t="s">
        <v>4720</v>
      </c>
      <c r="E664" s="2110"/>
      <c r="F664" s="1558">
        <v>115</v>
      </c>
      <c r="G664" s="2145">
        <v>13.8</v>
      </c>
      <c r="H664" s="2113"/>
      <c r="I664" s="2109"/>
      <c r="J664" s="2114">
        <v>15</v>
      </c>
      <c r="K664" s="2112">
        <v>1</v>
      </c>
      <c r="L664" s="2112"/>
      <c r="M664" s="2109"/>
      <c r="N664" s="2109"/>
      <c r="O664" s="2110"/>
      <c r="P664" s="2120"/>
      <c r="Q664" s="1486"/>
      <c r="R664" s="1097">
        <v>15</v>
      </c>
    </row>
    <row r="665" spans="1:18">
      <c r="A665" s="1097">
        <v>16</v>
      </c>
      <c r="B665" s="977" t="s">
        <v>4955</v>
      </c>
      <c r="C665" s="1034"/>
      <c r="D665" s="2109" t="s">
        <v>4721</v>
      </c>
      <c r="E665" s="2110"/>
      <c r="F665" s="1558">
        <v>34.5</v>
      </c>
      <c r="G665" s="2145">
        <v>4.8</v>
      </c>
      <c r="H665" s="2113"/>
      <c r="I665" s="2109"/>
      <c r="J665" s="2114">
        <v>1</v>
      </c>
      <c r="K665" s="2112">
        <v>1</v>
      </c>
      <c r="L665" s="2112"/>
      <c r="M665" s="2109"/>
      <c r="N665" s="2109"/>
      <c r="O665" s="2110"/>
      <c r="P665" s="2120"/>
      <c r="Q665" s="1486"/>
      <c r="R665" s="1097">
        <v>16</v>
      </c>
    </row>
    <row r="666" spans="1:18">
      <c r="A666" s="1097">
        <v>17</v>
      </c>
      <c r="B666" s="977" t="s">
        <v>4956</v>
      </c>
      <c r="C666" s="1034"/>
      <c r="D666" s="2109" t="s">
        <v>4720</v>
      </c>
      <c r="E666" s="2110"/>
      <c r="F666" s="1558">
        <v>115</v>
      </c>
      <c r="G666" s="2145">
        <v>13.8</v>
      </c>
      <c r="H666" s="2113"/>
      <c r="I666" s="2109"/>
      <c r="J666" s="2114">
        <v>7</v>
      </c>
      <c r="K666" s="2112">
        <v>1</v>
      </c>
      <c r="L666" s="2112"/>
      <c r="M666" s="2109"/>
      <c r="N666" s="2109"/>
      <c r="O666" s="2110"/>
      <c r="P666" s="2120"/>
      <c r="Q666" s="1486"/>
      <c r="R666" s="1097">
        <v>17</v>
      </c>
    </row>
    <row r="667" spans="1:18">
      <c r="A667" s="1097">
        <v>18</v>
      </c>
      <c r="B667" s="977" t="s">
        <v>4956</v>
      </c>
      <c r="C667" s="1034"/>
      <c r="D667" s="2109" t="s">
        <v>4720</v>
      </c>
      <c r="E667" s="2110"/>
      <c r="F667" s="1558">
        <v>115</v>
      </c>
      <c r="G667" s="2145">
        <v>46</v>
      </c>
      <c r="H667" s="2113"/>
      <c r="I667" s="2109"/>
      <c r="J667" s="2114">
        <v>20</v>
      </c>
      <c r="K667" s="2112">
        <v>1</v>
      </c>
      <c r="L667" s="2112"/>
      <c r="M667" s="2109"/>
      <c r="N667" s="2109"/>
      <c r="O667" s="2110"/>
      <c r="P667" s="2120"/>
      <c r="Q667" s="1486"/>
      <c r="R667" s="1097">
        <v>18</v>
      </c>
    </row>
    <row r="668" spans="1:18">
      <c r="A668" s="1097">
        <v>19</v>
      </c>
      <c r="B668" s="977" t="s">
        <v>4956</v>
      </c>
      <c r="C668" s="1034"/>
      <c r="D668" s="2109" t="s">
        <v>4720</v>
      </c>
      <c r="E668" s="2110"/>
      <c r="F668" s="1558">
        <v>115</v>
      </c>
      <c r="G668" s="2145">
        <v>115</v>
      </c>
      <c r="H668" s="2113"/>
      <c r="I668" s="2109"/>
      <c r="J668" s="2114">
        <v>155</v>
      </c>
      <c r="K668" s="2112">
        <v>1</v>
      </c>
      <c r="L668" s="2112"/>
      <c r="M668" s="2109"/>
      <c r="N668" s="2109"/>
      <c r="O668" s="2110"/>
      <c r="P668" s="2120"/>
      <c r="Q668" s="1486"/>
      <c r="R668" s="1097">
        <v>19</v>
      </c>
    </row>
    <row r="669" spans="1:18">
      <c r="A669" s="1097">
        <v>20</v>
      </c>
      <c r="B669" s="977" t="s">
        <v>4957</v>
      </c>
      <c r="C669" s="1034"/>
      <c r="D669" s="2109" t="s">
        <v>4721</v>
      </c>
      <c r="E669" s="2110"/>
      <c r="F669" s="1558">
        <v>115</v>
      </c>
      <c r="G669" s="2145">
        <v>13.8</v>
      </c>
      <c r="H669" s="2113"/>
      <c r="I669" s="2109"/>
      <c r="J669" s="2114">
        <v>18</v>
      </c>
      <c r="K669" s="2112">
        <v>1</v>
      </c>
      <c r="L669" s="2112"/>
      <c r="M669" s="2109"/>
      <c r="N669" s="2109"/>
      <c r="O669" s="2110"/>
      <c r="P669" s="2120"/>
      <c r="Q669" s="1486"/>
      <c r="R669" s="1097">
        <v>20</v>
      </c>
    </row>
    <row r="670" spans="1:18">
      <c r="A670" s="1097">
        <v>21</v>
      </c>
      <c r="B670" s="977" t="s">
        <v>4957</v>
      </c>
      <c r="C670" s="1034"/>
      <c r="D670" s="2109" t="s">
        <v>4721</v>
      </c>
      <c r="E670" s="2110"/>
      <c r="F670" s="1558">
        <v>115</v>
      </c>
      <c r="G670" s="2145">
        <v>13.8</v>
      </c>
      <c r="H670" s="2113"/>
      <c r="I670" s="2109"/>
      <c r="J670" s="2114">
        <v>20</v>
      </c>
      <c r="K670" s="2112">
        <v>1</v>
      </c>
      <c r="L670" s="2112"/>
      <c r="M670" s="2109"/>
      <c r="N670" s="2109"/>
      <c r="O670" s="2110"/>
      <c r="P670" s="2120"/>
      <c r="Q670" s="1486"/>
      <c r="R670" s="1097">
        <v>21</v>
      </c>
    </row>
    <row r="671" spans="1:18">
      <c r="A671" s="1097">
        <v>22</v>
      </c>
      <c r="B671" s="977" t="s">
        <v>4958</v>
      </c>
      <c r="C671" s="1034"/>
      <c r="D671" s="2109" t="s">
        <v>4721</v>
      </c>
      <c r="E671" s="2110"/>
      <c r="F671" s="1558">
        <v>34.5</v>
      </c>
      <c r="G671" s="2145">
        <v>0.48</v>
      </c>
      <c r="H671" s="2113"/>
      <c r="I671" s="2109"/>
      <c r="J671" s="2114"/>
      <c r="K671" s="2112">
        <v>1</v>
      </c>
      <c r="L671" s="2112"/>
      <c r="M671" s="2109"/>
      <c r="N671" s="2109"/>
      <c r="O671" s="2110"/>
      <c r="P671" s="2120"/>
      <c r="Q671" s="1486"/>
      <c r="R671" s="1097">
        <v>22</v>
      </c>
    </row>
    <row r="672" spans="1:18">
      <c r="A672" s="1097">
        <v>23</v>
      </c>
      <c r="B672" s="977" t="s">
        <v>4958</v>
      </c>
      <c r="C672" s="1034"/>
      <c r="D672" s="2109" t="s">
        <v>4721</v>
      </c>
      <c r="E672" s="2110"/>
      <c r="F672" s="1558">
        <v>34.5</v>
      </c>
      <c r="G672" s="2145">
        <v>0.48</v>
      </c>
      <c r="H672" s="2113"/>
      <c r="I672" s="2109"/>
      <c r="J672" s="2114"/>
      <c r="K672" s="2112">
        <v>1</v>
      </c>
      <c r="L672" s="2112"/>
      <c r="M672" s="2109"/>
      <c r="N672" s="2109"/>
      <c r="O672" s="2110"/>
      <c r="P672" s="2120"/>
      <c r="Q672" s="1486"/>
      <c r="R672" s="1097">
        <v>23</v>
      </c>
    </row>
    <row r="673" spans="1:18">
      <c r="A673" s="1097">
        <v>24</v>
      </c>
      <c r="B673" s="977" t="s">
        <v>4958</v>
      </c>
      <c r="C673" s="1034"/>
      <c r="D673" s="2109" t="s">
        <v>4721</v>
      </c>
      <c r="E673" s="2110"/>
      <c r="F673" s="1558">
        <v>34.5</v>
      </c>
      <c r="G673" s="2145">
        <v>0.48</v>
      </c>
      <c r="H673" s="2113"/>
      <c r="I673" s="2109"/>
      <c r="J673" s="2114"/>
      <c r="K673" s="2112">
        <v>1</v>
      </c>
      <c r="L673" s="2112"/>
      <c r="M673" s="2109"/>
      <c r="N673" s="2109"/>
      <c r="O673" s="2110"/>
      <c r="P673" s="2120"/>
      <c r="Q673" s="1486"/>
      <c r="R673" s="1097">
        <v>24</v>
      </c>
    </row>
    <row r="674" spans="1:18">
      <c r="A674" s="1097">
        <v>25</v>
      </c>
      <c r="B674" s="977" t="s">
        <v>4959</v>
      </c>
      <c r="C674" s="1034"/>
      <c r="D674" s="2109" t="s">
        <v>4721</v>
      </c>
      <c r="E674" s="2110"/>
      <c r="F674" s="1558">
        <v>34.5</v>
      </c>
      <c r="G674" s="2145">
        <v>13.8</v>
      </c>
      <c r="H674" s="2113"/>
      <c r="I674" s="2109"/>
      <c r="J674" s="2114">
        <v>10</v>
      </c>
      <c r="K674" s="2112">
        <v>1</v>
      </c>
      <c r="L674" s="2112"/>
      <c r="M674" s="2109"/>
      <c r="N674" s="2109"/>
      <c r="O674" s="2110"/>
      <c r="P674" s="2120"/>
      <c r="Q674" s="1486"/>
      <c r="R674" s="1097">
        <v>25</v>
      </c>
    </row>
    <row r="675" spans="1:18">
      <c r="A675" s="1097">
        <v>26</v>
      </c>
      <c r="B675" s="977" t="s">
        <v>4960</v>
      </c>
      <c r="C675" s="1034"/>
      <c r="D675" s="2109" t="s">
        <v>4721</v>
      </c>
      <c r="E675" s="2110"/>
      <c r="F675" s="1558">
        <v>113</v>
      </c>
      <c r="G675" s="2145">
        <v>13.8</v>
      </c>
      <c r="H675" s="2113"/>
      <c r="I675" s="2109"/>
      <c r="J675" s="2114">
        <v>12</v>
      </c>
      <c r="K675" s="2112">
        <v>1</v>
      </c>
      <c r="L675" s="2112"/>
      <c r="M675" s="2109"/>
      <c r="N675" s="2109"/>
      <c r="O675" s="2110"/>
      <c r="P675" s="2120"/>
      <c r="Q675" s="1486"/>
      <c r="R675" s="1097">
        <v>26</v>
      </c>
    </row>
    <row r="676" spans="1:18">
      <c r="A676" s="1097">
        <v>27</v>
      </c>
      <c r="B676" s="977" t="s">
        <v>4960</v>
      </c>
      <c r="C676" s="1034"/>
      <c r="D676" s="2109" t="s">
        <v>4721</v>
      </c>
      <c r="E676" s="2110"/>
      <c r="F676" s="1558">
        <v>115</v>
      </c>
      <c r="G676" s="2145">
        <v>13.8</v>
      </c>
      <c r="H676" s="2113"/>
      <c r="I676" s="2109"/>
      <c r="J676" s="2114">
        <v>12</v>
      </c>
      <c r="K676" s="2112">
        <v>1</v>
      </c>
      <c r="L676" s="2112"/>
      <c r="M676" s="2109"/>
      <c r="N676" s="2109"/>
      <c r="O676" s="2110"/>
      <c r="P676" s="2120"/>
      <c r="Q676" s="1486"/>
      <c r="R676" s="1097">
        <v>27</v>
      </c>
    </row>
    <row r="677" spans="1:18">
      <c r="A677" s="1097">
        <v>28</v>
      </c>
      <c r="B677" s="977" t="s">
        <v>4961</v>
      </c>
      <c r="C677" s="1034"/>
      <c r="D677" s="2109" t="s">
        <v>4721</v>
      </c>
      <c r="E677" s="2110"/>
      <c r="F677" s="1558">
        <v>69</v>
      </c>
      <c r="G677" s="2145">
        <v>4.16</v>
      </c>
      <c r="H677" s="2113"/>
      <c r="I677" s="2109"/>
      <c r="J677" s="2114">
        <v>10</v>
      </c>
      <c r="K677" s="2112">
        <v>1</v>
      </c>
      <c r="L677" s="2112"/>
      <c r="M677" s="2109"/>
      <c r="N677" s="2109"/>
      <c r="O677" s="2110"/>
      <c r="P677" s="2120"/>
      <c r="Q677" s="1486"/>
      <c r="R677" s="1097">
        <v>28</v>
      </c>
    </row>
    <row r="678" spans="1:18">
      <c r="A678" s="1097">
        <v>29</v>
      </c>
      <c r="B678" s="977" t="s">
        <v>4961</v>
      </c>
      <c r="C678" s="1034"/>
      <c r="D678" s="2109" t="s">
        <v>4721</v>
      </c>
      <c r="E678" s="2110"/>
      <c r="F678" s="1558">
        <v>69</v>
      </c>
      <c r="G678" s="2145">
        <v>4.16</v>
      </c>
      <c r="H678" s="2113"/>
      <c r="I678" s="2109"/>
      <c r="J678" s="2114">
        <v>5</v>
      </c>
      <c r="K678" s="2112">
        <v>1</v>
      </c>
      <c r="L678" s="2112"/>
      <c r="M678" s="2109"/>
      <c r="N678" s="2109"/>
      <c r="O678" s="2110"/>
      <c r="P678" s="2120"/>
      <c r="Q678" s="1486"/>
      <c r="R678" s="1097">
        <v>29</v>
      </c>
    </row>
    <row r="679" spans="1:18">
      <c r="A679" s="1097">
        <v>30</v>
      </c>
      <c r="B679" s="977" t="s">
        <v>4962</v>
      </c>
      <c r="C679" s="1034"/>
      <c r="D679" s="2109" t="s">
        <v>4721</v>
      </c>
      <c r="E679" s="2110"/>
      <c r="F679" s="1558">
        <v>34.5</v>
      </c>
      <c r="G679" s="2145">
        <v>13.8</v>
      </c>
      <c r="H679" s="2113"/>
      <c r="I679" s="2109"/>
      <c r="J679" s="2114">
        <v>4</v>
      </c>
      <c r="K679" s="2112">
        <v>1</v>
      </c>
      <c r="L679" s="2112"/>
      <c r="M679" s="2109"/>
      <c r="N679" s="2109"/>
      <c r="O679" s="2110"/>
      <c r="P679" s="2120"/>
      <c r="Q679" s="1486"/>
      <c r="R679" s="1097">
        <v>30</v>
      </c>
    </row>
    <row r="680" spans="1:18">
      <c r="A680" s="1097">
        <v>31</v>
      </c>
      <c r="B680" s="977" t="s">
        <v>4963</v>
      </c>
      <c r="C680" s="1034"/>
      <c r="D680" s="2109" t="s">
        <v>4721</v>
      </c>
      <c r="E680" s="2110"/>
      <c r="F680" s="1558">
        <v>34.5</v>
      </c>
      <c r="G680" s="2145">
        <v>4.16</v>
      </c>
      <c r="H680" s="2113"/>
      <c r="I680" s="2109"/>
      <c r="J680" s="2114">
        <v>5</v>
      </c>
      <c r="K680" s="2112">
        <v>1</v>
      </c>
      <c r="L680" s="2112"/>
      <c r="M680" s="2109"/>
      <c r="N680" s="2109"/>
      <c r="O680" s="2110"/>
      <c r="P680" s="2120"/>
      <c r="Q680" s="1486"/>
      <c r="R680" s="1097">
        <v>31</v>
      </c>
    </row>
    <row r="681" spans="1:18">
      <c r="A681" s="1097">
        <v>32</v>
      </c>
      <c r="B681" s="977" t="s">
        <v>4963</v>
      </c>
      <c r="C681" s="1034"/>
      <c r="D681" s="2109" t="s">
        <v>4721</v>
      </c>
      <c r="E681" s="2110"/>
      <c r="F681" s="1558">
        <v>34.5</v>
      </c>
      <c r="G681" s="2145">
        <v>4.16</v>
      </c>
      <c r="H681" s="2113"/>
      <c r="I681" s="2109"/>
      <c r="J681" s="2114">
        <v>5</v>
      </c>
      <c r="K681" s="2112">
        <v>1</v>
      </c>
      <c r="L681" s="2112"/>
      <c r="M681" s="2109"/>
      <c r="N681" s="2109"/>
      <c r="O681" s="2110"/>
      <c r="P681" s="2120"/>
      <c r="Q681" s="1486"/>
      <c r="R681" s="1097">
        <v>32</v>
      </c>
    </row>
    <row r="682" spans="1:18">
      <c r="A682" s="1097">
        <v>33</v>
      </c>
      <c r="B682" s="977" t="s">
        <v>4964</v>
      </c>
      <c r="C682" s="1034"/>
      <c r="D682" s="2109" t="s">
        <v>4721</v>
      </c>
      <c r="E682" s="2110"/>
      <c r="F682" s="1558">
        <v>115</v>
      </c>
      <c r="G682" s="2145">
        <v>23</v>
      </c>
      <c r="H682" s="2113"/>
      <c r="I682" s="2109"/>
      <c r="J682" s="2114">
        <v>13</v>
      </c>
      <c r="K682" s="2112">
        <v>1</v>
      </c>
      <c r="L682" s="2112"/>
      <c r="M682" s="2109"/>
      <c r="N682" s="2109"/>
      <c r="O682" s="2110"/>
      <c r="P682" s="2120"/>
      <c r="Q682" s="1486"/>
      <c r="R682" s="1097">
        <v>33</v>
      </c>
    </row>
    <row r="683" spans="1:18">
      <c r="A683" s="1097">
        <v>34</v>
      </c>
      <c r="B683" s="977" t="s">
        <v>4964</v>
      </c>
      <c r="C683" s="1034"/>
      <c r="D683" s="2109" t="s">
        <v>4721</v>
      </c>
      <c r="E683" s="2110"/>
      <c r="F683" s="1558">
        <v>115</v>
      </c>
      <c r="G683" s="2145">
        <v>23</v>
      </c>
      <c r="H683" s="2113"/>
      <c r="I683" s="2109"/>
      <c r="J683" s="2114">
        <v>13</v>
      </c>
      <c r="K683" s="2112">
        <v>1</v>
      </c>
      <c r="L683" s="2112"/>
      <c r="M683" s="2109"/>
      <c r="N683" s="2109"/>
      <c r="O683" s="2110"/>
      <c r="P683" s="2120"/>
      <c r="Q683" s="1486"/>
      <c r="R683" s="1097">
        <v>34</v>
      </c>
    </row>
    <row r="684" spans="1:18">
      <c r="A684" s="1097">
        <v>35</v>
      </c>
      <c r="B684" s="977" t="s">
        <v>4965</v>
      </c>
      <c r="C684" s="1034"/>
      <c r="D684" s="2109" t="s">
        <v>4720</v>
      </c>
      <c r="E684" s="2110"/>
      <c r="F684" s="1558">
        <v>115</v>
      </c>
      <c r="G684" s="2145">
        <v>23</v>
      </c>
      <c r="H684" s="2113"/>
      <c r="I684" s="2109"/>
      <c r="J684" s="2114">
        <v>30</v>
      </c>
      <c r="K684" s="2112">
        <v>1</v>
      </c>
      <c r="L684" s="2112"/>
      <c r="M684" s="2109"/>
      <c r="N684" s="2109"/>
      <c r="O684" s="2110"/>
      <c r="P684" s="2120"/>
      <c r="Q684" s="1486"/>
      <c r="R684" s="1097">
        <v>35</v>
      </c>
    </row>
    <row r="685" spans="1:18">
      <c r="A685" s="1097">
        <v>36</v>
      </c>
      <c r="B685" s="977" t="s">
        <v>4965</v>
      </c>
      <c r="C685" s="1034"/>
      <c r="D685" s="2109" t="s">
        <v>4720</v>
      </c>
      <c r="E685" s="2110"/>
      <c r="F685" s="1558">
        <v>115</v>
      </c>
      <c r="G685" s="2145">
        <v>23</v>
      </c>
      <c r="H685" s="2113"/>
      <c r="I685" s="2109"/>
      <c r="J685" s="2114">
        <v>30</v>
      </c>
      <c r="K685" s="2112">
        <v>1</v>
      </c>
      <c r="L685" s="2112"/>
      <c r="M685" s="2109"/>
      <c r="N685" s="2109"/>
      <c r="O685" s="2110"/>
      <c r="P685" s="2120"/>
      <c r="Q685" s="1486"/>
      <c r="R685" s="1097">
        <v>36</v>
      </c>
    </row>
    <row r="686" spans="1:18">
      <c r="A686" s="1097">
        <v>37</v>
      </c>
      <c r="B686" s="977" t="s">
        <v>4965</v>
      </c>
      <c r="C686" s="1034"/>
      <c r="D686" s="2109" t="s">
        <v>4720</v>
      </c>
      <c r="E686" s="2110"/>
      <c r="F686" s="1558">
        <v>115</v>
      </c>
      <c r="G686" s="2145">
        <v>23</v>
      </c>
      <c r="H686" s="2113"/>
      <c r="I686" s="2109"/>
      <c r="J686" s="2114">
        <v>30</v>
      </c>
      <c r="K686" s="2112">
        <v>1</v>
      </c>
      <c r="L686" s="2112"/>
      <c r="M686" s="2109"/>
      <c r="N686" s="2109"/>
      <c r="O686" s="2110"/>
      <c r="P686" s="2120"/>
      <c r="Q686" s="1486"/>
      <c r="R686" s="1097">
        <v>37</v>
      </c>
    </row>
    <row r="687" spans="1:18">
      <c r="A687" s="1097">
        <v>38</v>
      </c>
      <c r="B687" s="977" t="s">
        <v>4965</v>
      </c>
      <c r="C687" s="1034"/>
      <c r="D687" s="2109" t="s">
        <v>4720</v>
      </c>
      <c r="E687" s="2110"/>
      <c r="F687" s="1558">
        <v>115</v>
      </c>
      <c r="G687" s="2145">
        <v>23</v>
      </c>
      <c r="H687" s="2113"/>
      <c r="I687" s="2109"/>
      <c r="J687" s="2114">
        <v>30</v>
      </c>
      <c r="K687" s="2112">
        <v>1</v>
      </c>
      <c r="L687" s="2112"/>
      <c r="M687" s="2109"/>
      <c r="N687" s="2109"/>
      <c r="O687" s="2110"/>
      <c r="P687" s="2120"/>
      <c r="Q687" s="1486"/>
      <c r="R687" s="1097">
        <v>38</v>
      </c>
    </row>
    <row r="688" spans="1:18">
      <c r="A688" s="1097">
        <v>39</v>
      </c>
      <c r="B688" s="977" t="s">
        <v>4966</v>
      </c>
      <c r="C688" s="1034"/>
      <c r="D688" s="2109" t="s">
        <v>4721</v>
      </c>
      <c r="E688" s="2110"/>
      <c r="F688" s="1558">
        <v>34.4</v>
      </c>
      <c r="G688" s="2145">
        <v>0.48</v>
      </c>
      <c r="H688" s="2113"/>
      <c r="I688" s="2109"/>
      <c r="J688" s="2114"/>
      <c r="K688" s="2112">
        <v>1</v>
      </c>
      <c r="L688" s="2112"/>
      <c r="M688" s="2109"/>
      <c r="N688" s="2109"/>
      <c r="O688" s="2110"/>
      <c r="P688" s="2120"/>
      <c r="Q688" s="1486"/>
      <c r="R688" s="1097">
        <v>39</v>
      </c>
    </row>
    <row r="689" spans="1:18">
      <c r="A689" s="1097">
        <v>40</v>
      </c>
      <c r="B689" s="977" t="s">
        <v>4966</v>
      </c>
      <c r="C689" s="1034"/>
      <c r="D689" s="2109" t="s">
        <v>4721</v>
      </c>
      <c r="E689" s="2140"/>
      <c r="F689" s="1559">
        <v>34.4</v>
      </c>
      <c r="G689" s="2144">
        <v>0.48</v>
      </c>
      <c r="H689" s="2113"/>
      <c r="I689" s="2109"/>
      <c r="J689" s="2114"/>
      <c r="K689" s="2112">
        <v>1</v>
      </c>
      <c r="L689" s="2112"/>
      <c r="M689" s="2109"/>
      <c r="N689" s="2109"/>
      <c r="O689" s="2110"/>
      <c r="P689" s="2120"/>
      <c r="Q689" s="1486"/>
      <c r="R689" s="1097">
        <v>40</v>
      </c>
    </row>
    <row r="690" spans="1:18">
      <c r="A690" s="1097">
        <v>41</v>
      </c>
      <c r="B690" s="977"/>
      <c r="C690" s="1034"/>
      <c r="D690" s="2109"/>
      <c r="E690" s="2110"/>
      <c r="F690" s="1558"/>
      <c r="G690" s="2145"/>
      <c r="H690" s="2113"/>
      <c r="I690" s="2109"/>
      <c r="J690" s="2113"/>
      <c r="K690" s="2112"/>
      <c r="L690" s="2112"/>
      <c r="M690" s="2109"/>
      <c r="N690" s="2109"/>
      <c r="O690" s="2110"/>
      <c r="P690" s="2120"/>
      <c r="Q690" s="1486"/>
      <c r="R690" s="1097">
        <v>41</v>
      </c>
    </row>
    <row r="691" spans="1:18">
      <c r="A691" s="1097">
        <v>42</v>
      </c>
      <c r="B691" s="977"/>
      <c r="C691" s="1034"/>
      <c r="D691" s="2109"/>
      <c r="E691" s="2110"/>
      <c r="F691" s="1558"/>
      <c r="G691" s="2145"/>
      <c r="H691" s="2113"/>
      <c r="I691" s="2109"/>
      <c r="J691" s="2113"/>
      <c r="K691" s="2112"/>
      <c r="L691" s="2112"/>
      <c r="M691" s="2109"/>
      <c r="N691" s="2109"/>
      <c r="O691" s="2110"/>
      <c r="P691" s="2120"/>
      <c r="Q691" s="1486"/>
      <c r="R691" s="1097">
        <v>42</v>
      </c>
    </row>
    <row r="692" spans="1:18">
      <c r="A692" s="1097">
        <v>43</v>
      </c>
      <c r="B692" s="977"/>
      <c r="C692" s="1034"/>
      <c r="D692" s="2109"/>
      <c r="E692" s="2110"/>
      <c r="F692" s="1558"/>
      <c r="G692" s="2145"/>
      <c r="H692" s="2113"/>
      <c r="I692" s="2109"/>
      <c r="J692" s="2113"/>
      <c r="K692" s="2112"/>
      <c r="L692" s="2112"/>
      <c r="M692" s="2109"/>
      <c r="N692" s="2109"/>
      <c r="O692" s="2110"/>
      <c r="P692" s="2120"/>
      <c r="Q692" s="1486"/>
      <c r="R692" s="1097">
        <v>43</v>
      </c>
    </row>
    <row r="693" spans="1:18">
      <c r="A693" s="1097">
        <v>44</v>
      </c>
      <c r="B693" s="977"/>
      <c r="C693" s="1034"/>
      <c r="D693" s="2109"/>
      <c r="E693" s="2110"/>
      <c r="F693" s="1558"/>
      <c r="G693" s="2145"/>
      <c r="H693" s="2113"/>
      <c r="I693" s="2109"/>
      <c r="J693" s="2113"/>
      <c r="K693" s="2112"/>
      <c r="L693" s="2112"/>
      <c r="M693" s="2109"/>
      <c r="N693" s="2109"/>
      <c r="O693" s="2110"/>
      <c r="P693" s="2120"/>
      <c r="Q693" s="1486"/>
      <c r="R693" s="1097">
        <v>44</v>
      </c>
    </row>
    <row r="694" spans="1:18">
      <c r="A694" s="1097">
        <v>45</v>
      </c>
      <c r="B694" s="977"/>
      <c r="C694" s="1034"/>
      <c r="D694" s="2109"/>
      <c r="E694" s="2110"/>
      <c r="F694" s="1558"/>
      <c r="G694" s="2145"/>
      <c r="H694" s="2113"/>
      <c r="I694" s="2109"/>
      <c r="J694" s="2113"/>
      <c r="K694" s="2112"/>
      <c r="L694" s="2112"/>
      <c r="M694" s="2109"/>
      <c r="N694" s="2109"/>
      <c r="O694" s="2110"/>
      <c r="P694" s="2120"/>
      <c r="Q694" s="1486"/>
      <c r="R694" s="1097">
        <v>45</v>
      </c>
    </row>
    <row r="695" spans="1:18">
      <c r="A695" s="1097">
        <v>46</v>
      </c>
      <c r="B695" s="977"/>
      <c r="C695" s="1034"/>
      <c r="D695" s="2109"/>
      <c r="E695" s="2110"/>
      <c r="F695" s="1558"/>
      <c r="G695" s="2145"/>
      <c r="H695" s="2113"/>
      <c r="I695" s="2109"/>
      <c r="J695" s="2113"/>
      <c r="K695" s="2112"/>
      <c r="L695" s="2112"/>
      <c r="M695" s="2109"/>
      <c r="N695" s="2109"/>
      <c r="O695" s="2110"/>
      <c r="P695" s="2120"/>
      <c r="Q695" s="1486"/>
      <c r="R695" s="1097">
        <v>46</v>
      </c>
    </row>
    <row r="696" spans="1:18">
      <c r="A696" s="1097">
        <v>47</v>
      </c>
      <c r="B696" s="977"/>
      <c r="C696" s="1034"/>
      <c r="D696" s="2109"/>
      <c r="E696" s="2110"/>
      <c r="F696" s="1558"/>
      <c r="G696" s="2145"/>
      <c r="H696" s="2113"/>
      <c r="I696" s="2109"/>
      <c r="J696" s="2113"/>
      <c r="K696" s="2112"/>
      <c r="L696" s="2112"/>
      <c r="M696" s="2109"/>
      <c r="N696" s="2109"/>
      <c r="O696" s="2110"/>
      <c r="P696" s="2120"/>
      <c r="Q696" s="1486"/>
      <c r="R696" s="1097">
        <v>47</v>
      </c>
    </row>
    <row r="697" spans="1:18">
      <c r="A697" s="1097">
        <v>48</v>
      </c>
      <c r="B697" s="977"/>
      <c r="C697" s="1034"/>
      <c r="D697" s="2109"/>
      <c r="E697" s="2110"/>
      <c r="F697" s="1558"/>
      <c r="G697" s="2145"/>
      <c r="H697" s="2113"/>
      <c r="I697" s="2109"/>
      <c r="J697" s="2113"/>
      <c r="K697" s="2112"/>
      <c r="L697" s="2112"/>
      <c r="M697" s="2109"/>
      <c r="N697" s="2109"/>
      <c r="O697" s="2110"/>
      <c r="P697" s="2120"/>
      <c r="Q697" s="1486"/>
      <c r="R697" s="1097">
        <v>48</v>
      </c>
    </row>
    <row r="698" spans="1:18">
      <c r="A698" s="1097">
        <v>49</v>
      </c>
      <c r="B698" s="977"/>
      <c r="C698" s="1034"/>
      <c r="D698" s="2109"/>
      <c r="E698" s="2110"/>
      <c r="F698" s="1558"/>
      <c r="G698" s="2145"/>
      <c r="H698" s="2113"/>
      <c r="I698" s="2109"/>
      <c r="J698" s="2113"/>
      <c r="K698" s="2112"/>
      <c r="L698" s="2112"/>
      <c r="M698" s="2109"/>
      <c r="N698" s="2109"/>
      <c r="O698" s="2110"/>
      <c r="P698" s="2120"/>
      <c r="Q698" s="1486"/>
      <c r="R698" s="1097">
        <v>49</v>
      </c>
    </row>
    <row r="699" spans="1:18">
      <c r="A699" s="1097">
        <v>50</v>
      </c>
      <c r="B699" s="977"/>
      <c r="C699" s="1034"/>
      <c r="D699" s="2109"/>
      <c r="E699" s="2110"/>
      <c r="F699" s="1558"/>
      <c r="G699" s="2145"/>
      <c r="H699" s="2113"/>
      <c r="I699" s="2109"/>
      <c r="J699" s="2113"/>
      <c r="K699" s="2112"/>
      <c r="L699" s="2112"/>
      <c r="M699" s="2109"/>
      <c r="N699" s="2109"/>
      <c r="O699" s="2110"/>
      <c r="P699" s="2120"/>
      <c r="Q699" s="1486"/>
      <c r="R699" s="1097">
        <v>50</v>
      </c>
    </row>
    <row r="700" spans="1:18">
      <c r="A700" s="1097">
        <v>51</v>
      </c>
      <c r="B700" s="977"/>
      <c r="C700" s="1034"/>
      <c r="D700" s="2109"/>
      <c r="E700" s="2110"/>
      <c r="F700" s="1558"/>
      <c r="G700" s="2145"/>
      <c r="H700" s="2113"/>
      <c r="I700" s="2109"/>
      <c r="J700" s="2113"/>
      <c r="K700" s="2112"/>
      <c r="L700" s="2112"/>
      <c r="M700" s="2109"/>
      <c r="N700" s="2109"/>
      <c r="O700" s="2110"/>
      <c r="P700" s="2120"/>
      <c r="Q700" s="1486"/>
      <c r="R700" s="1097">
        <v>51</v>
      </c>
    </row>
    <row r="701" spans="1:18">
      <c r="A701" s="1097">
        <v>52</v>
      </c>
      <c r="B701" s="977"/>
      <c r="C701" s="1034"/>
      <c r="D701" s="2109"/>
      <c r="E701" s="2110"/>
      <c r="F701" s="1558"/>
      <c r="G701" s="2145"/>
      <c r="H701" s="2113"/>
      <c r="I701" s="2109"/>
      <c r="J701" s="2113"/>
      <c r="K701" s="2112"/>
      <c r="L701" s="2112"/>
      <c r="M701" s="2109"/>
      <c r="N701" s="2109"/>
      <c r="O701" s="2110"/>
      <c r="P701" s="2120"/>
      <c r="Q701" s="1486"/>
      <c r="R701" s="1097">
        <v>52</v>
      </c>
    </row>
    <row r="702" spans="1:18">
      <c r="A702" s="1097">
        <v>53</v>
      </c>
      <c r="B702" s="977"/>
      <c r="C702" s="1034"/>
      <c r="D702" s="2109"/>
      <c r="E702" s="2110"/>
      <c r="F702" s="1558"/>
      <c r="G702" s="2145"/>
      <c r="H702" s="2113"/>
      <c r="I702" s="2109"/>
      <c r="J702" s="2113"/>
      <c r="K702" s="2112"/>
      <c r="L702" s="2112"/>
      <c r="M702" s="2109"/>
      <c r="N702" s="2109"/>
      <c r="O702" s="2110"/>
      <c r="P702" s="2120"/>
      <c r="Q702" s="1486"/>
      <c r="R702" s="1097">
        <v>53</v>
      </c>
    </row>
    <row r="703" spans="1:18">
      <c r="A703" s="1097">
        <v>54</v>
      </c>
      <c r="B703" s="977"/>
      <c r="C703" s="1034"/>
      <c r="D703" s="2109"/>
      <c r="E703" s="2110"/>
      <c r="F703" s="1558"/>
      <c r="G703" s="2145"/>
      <c r="H703" s="2113"/>
      <c r="I703" s="2109"/>
      <c r="J703" s="2113"/>
      <c r="K703" s="2112"/>
      <c r="L703" s="2112"/>
      <c r="M703" s="2109"/>
      <c r="N703" s="2109"/>
      <c r="O703" s="2110"/>
      <c r="P703" s="2120"/>
      <c r="Q703" s="1486"/>
      <c r="R703" s="1097">
        <v>54</v>
      </c>
    </row>
    <row r="704" spans="1:18">
      <c r="A704" s="1097">
        <v>55</v>
      </c>
      <c r="B704" s="977"/>
      <c r="C704" s="1034"/>
      <c r="D704" s="2109"/>
      <c r="E704" s="2110"/>
      <c r="F704" s="1558"/>
      <c r="G704" s="2145"/>
      <c r="H704" s="2113"/>
      <c r="I704" s="2109"/>
      <c r="J704" s="2113"/>
      <c r="K704" s="2112"/>
      <c r="L704" s="2112"/>
      <c r="M704" s="2109"/>
      <c r="N704" s="2109"/>
      <c r="O704" s="2110"/>
      <c r="P704" s="2120"/>
      <c r="Q704" s="1486"/>
      <c r="R704" s="1097">
        <v>55</v>
      </c>
    </row>
    <row r="705" spans="1:18">
      <c r="A705" s="1097">
        <v>56</v>
      </c>
      <c r="B705" s="977"/>
      <c r="C705" s="1034"/>
      <c r="D705" s="2109"/>
      <c r="E705" s="2110"/>
      <c r="F705" s="1558"/>
      <c r="G705" s="2145"/>
      <c r="H705" s="2113"/>
      <c r="I705" s="2109"/>
      <c r="J705" s="2113"/>
      <c r="K705" s="2112"/>
      <c r="L705" s="2112"/>
      <c r="M705" s="2109"/>
      <c r="N705" s="2109"/>
      <c r="O705" s="2110"/>
      <c r="P705" s="2120"/>
      <c r="Q705" s="1486"/>
      <c r="R705" s="1097">
        <v>56</v>
      </c>
    </row>
    <row r="706" spans="1:18">
      <c r="A706" s="1097">
        <v>57</v>
      </c>
      <c r="B706" s="977"/>
      <c r="C706" s="1034"/>
      <c r="D706" s="2109"/>
      <c r="E706" s="2110"/>
      <c r="F706" s="1558"/>
      <c r="G706" s="2145"/>
      <c r="H706" s="2113"/>
      <c r="I706" s="2109"/>
      <c r="J706" s="2113"/>
      <c r="K706" s="2112"/>
      <c r="L706" s="2112"/>
      <c r="M706" s="2109"/>
      <c r="N706" s="2109"/>
      <c r="O706" s="2110"/>
      <c r="P706" s="2120"/>
      <c r="Q706" s="1486"/>
      <c r="R706" s="1097">
        <v>57</v>
      </c>
    </row>
    <row r="707" spans="1:18" ht="15.75" thickBot="1">
      <c r="A707" s="1099">
        <v>58</v>
      </c>
      <c r="B707" s="1023"/>
      <c r="C707" s="1058"/>
      <c r="D707" s="2111"/>
      <c r="E707" s="2121"/>
      <c r="F707" s="2146"/>
      <c r="G707" s="2147"/>
      <c r="H707" s="2123"/>
      <c r="I707" s="2109"/>
      <c r="J707" s="2123"/>
      <c r="K707" s="2148"/>
      <c r="L707" s="2148"/>
      <c r="M707" s="2111"/>
      <c r="N707" s="2111"/>
      <c r="O707" s="2121"/>
      <c r="P707" s="2126"/>
      <c r="Q707" s="1487"/>
      <c r="R707" s="1099">
        <v>58</v>
      </c>
    </row>
    <row r="708" spans="1:18">
      <c r="D708" s="2116"/>
      <c r="E708" s="2116"/>
      <c r="F708" s="2116"/>
      <c r="G708" s="2116"/>
      <c r="H708" s="2116"/>
      <c r="I708" s="2116"/>
      <c r="J708" s="2116"/>
      <c r="K708" s="2116"/>
      <c r="L708" s="2116"/>
      <c r="M708" s="2116"/>
      <c r="N708" s="2116"/>
      <c r="O708" s="2116"/>
      <c r="P708" s="2116"/>
    </row>
    <row r="709" spans="1:18">
      <c r="A709" s="978" t="s">
        <v>4930</v>
      </c>
      <c r="B709" s="978"/>
      <c r="C709" s="978"/>
      <c r="D709" s="2115"/>
      <c r="E709" s="2115"/>
      <c r="F709" s="2115"/>
      <c r="G709" s="2115"/>
      <c r="H709" s="2115"/>
      <c r="I709" s="2109"/>
      <c r="J709" s="2115" t="s">
        <v>4931</v>
      </c>
      <c r="K709" s="2115"/>
      <c r="L709" s="2115"/>
      <c r="M709" s="2115"/>
      <c r="N709" s="2115"/>
      <c r="O709" s="2115"/>
      <c r="P709" s="2115"/>
      <c r="Q709" s="978"/>
      <c r="R709" s="1018"/>
    </row>
    <row r="710" spans="1:18">
      <c r="D710" s="2116"/>
      <c r="E710" s="2116"/>
      <c r="F710" s="2116"/>
      <c r="G710" s="2116"/>
      <c r="H710" s="2116"/>
      <c r="I710" s="2116"/>
      <c r="J710" s="2116"/>
      <c r="K710" s="2116"/>
      <c r="L710" s="2116"/>
      <c r="M710" s="2116"/>
      <c r="N710" s="2116"/>
      <c r="O710" s="2116"/>
      <c r="P710" s="2116"/>
    </row>
    <row r="711" spans="1:18" ht="15.75">
      <c r="A711" s="70" t="s">
        <v>1258</v>
      </c>
      <c r="B711" s="978"/>
      <c r="C711" s="978"/>
      <c r="D711" s="2115"/>
      <c r="E711" s="2115"/>
      <c r="F711" s="2115"/>
      <c r="G711" s="2115"/>
      <c r="H711" s="2115"/>
      <c r="I711" s="2116"/>
      <c r="J711" s="2116"/>
      <c r="K711" s="2116"/>
      <c r="L711" s="2116"/>
      <c r="M711" s="2116"/>
      <c r="N711" s="2116"/>
      <c r="O711" s="2116"/>
      <c r="P711" s="2116"/>
    </row>
    <row r="712" spans="1:18">
      <c r="D712" s="2116"/>
      <c r="E712" s="2116"/>
      <c r="F712" s="2116"/>
      <c r="G712" s="2116"/>
      <c r="H712" s="2116"/>
      <c r="I712" s="2116"/>
      <c r="J712" s="2116"/>
      <c r="K712" s="2116"/>
      <c r="L712" s="2116"/>
      <c r="M712" s="2116"/>
      <c r="N712" s="2116"/>
      <c r="O712" s="2116"/>
      <c r="P712" s="2116"/>
    </row>
    <row r="713" spans="1:18" ht="16.5" thickBot="1">
      <c r="A713" s="1040" t="str">
        <f>'[5]Data Sheet'!$C$25</f>
        <v xml:space="preserve"> Niagara Mohawk Power Corporation </v>
      </c>
      <c r="B713" s="1023"/>
      <c r="C713" s="1023"/>
      <c r="D713" s="2111"/>
      <c r="E713" s="2111"/>
      <c r="F713" s="2128" t="str">
        <f>+'424425'!P3</f>
        <v>June 1, 2015</v>
      </c>
      <c r="G713" s="2111" t="str">
        <f>+'424425'!H3</f>
        <v>December 31, 2014</v>
      </c>
      <c r="H713" s="2129"/>
      <c r="I713" s="2109"/>
      <c r="J713" s="2130" t="str">
        <f>'[5]Data Sheet'!$C$25</f>
        <v xml:space="preserve"> Niagara Mohawk Power Corporation </v>
      </c>
      <c r="K713" s="2111"/>
      <c r="L713" s="2111"/>
      <c r="M713" s="2111"/>
      <c r="N713" s="2111"/>
      <c r="O713" s="2111"/>
      <c r="P713" s="2128" t="str">
        <f>+'424425'!P3</f>
        <v>June 1, 2015</v>
      </c>
      <c r="Q713" s="1023" t="str">
        <f>+'424425'!H3</f>
        <v>December 31, 2014</v>
      </c>
      <c r="R713" s="2075"/>
    </row>
    <row r="714" spans="1:18" ht="16.5" thickBot="1">
      <c r="A714" s="687" t="s">
        <v>3644</v>
      </c>
      <c r="B714" s="669"/>
      <c r="C714" s="669"/>
      <c r="D714" s="2129"/>
      <c r="E714" s="2129"/>
      <c r="F714" s="2131"/>
      <c r="G714" s="2131"/>
      <c r="H714" s="2132"/>
      <c r="I714" s="2109"/>
      <c r="J714" s="2133" t="s">
        <v>3644</v>
      </c>
      <c r="K714" s="2134"/>
      <c r="L714" s="2134"/>
      <c r="M714" s="2129"/>
      <c r="N714" s="2129"/>
      <c r="O714" s="2129"/>
      <c r="P714" s="2131"/>
      <c r="Q714" s="1092"/>
      <c r="R714" s="2082"/>
    </row>
    <row r="715" spans="1:18">
      <c r="A715" s="1085"/>
      <c r="B715" s="977"/>
      <c r="C715" s="1034"/>
      <c r="D715" s="2135"/>
      <c r="E715" s="2136"/>
      <c r="F715" s="2115"/>
      <c r="G715" s="2115"/>
      <c r="H715" s="2137"/>
      <c r="I715" s="2109"/>
      <c r="J715" s="2138"/>
      <c r="K715" s="2110"/>
      <c r="L715" s="2110"/>
      <c r="M715" s="2115" t="s">
        <v>3418</v>
      </c>
      <c r="N715" s="2115"/>
      <c r="O715" s="2115"/>
      <c r="P715" s="2115"/>
      <c r="Q715" s="1032"/>
      <c r="R715" s="2081"/>
    </row>
    <row r="716" spans="1:18" ht="15.75" thickBot="1">
      <c r="A716" s="1097"/>
      <c r="B716" s="1018"/>
      <c r="C716" s="2080"/>
      <c r="D716" s="2135"/>
      <c r="E716" s="2136"/>
      <c r="F716" s="2129" t="s">
        <v>3419</v>
      </c>
      <c r="G716" s="2129"/>
      <c r="H716" s="2132"/>
      <c r="I716" s="2109"/>
      <c r="J716" s="2139" t="s">
        <v>3420</v>
      </c>
      <c r="K716" s="2136" t="s">
        <v>3421</v>
      </c>
      <c r="L716" s="2136" t="s">
        <v>3421</v>
      </c>
      <c r="M716" s="2129" t="s">
        <v>3422</v>
      </c>
      <c r="N716" s="2129"/>
      <c r="O716" s="2129"/>
      <c r="P716" s="2129"/>
      <c r="Q716" s="1101"/>
      <c r="R716" s="2080"/>
    </row>
    <row r="717" spans="1:18">
      <c r="A717" s="1097"/>
      <c r="B717" s="1018"/>
      <c r="C717" s="2080"/>
      <c r="D717" s="2135"/>
      <c r="E717" s="2136"/>
      <c r="F717" s="2136"/>
      <c r="G717" s="2140"/>
      <c r="H717" s="2136"/>
      <c r="I717" s="2109"/>
      <c r="J717" s="2139" t="s">
        <v>3423</v>
      </c>
      <c r="K717" s="2136" t="s">
        <v>3424</v>
      </c>
      <c r="L717" s="2136" t="s">
        <v>3425</v>
      </c>
      <c r="M717" s="2135"/>
      <c r="N717" s="2135"/>
      <c r="O717" s="2136"/>
      <c r="P717" s="2136"/>
      <c r="Q717" s="1032"/>
      <c r="R717" s="2080"/>
    </row>
    <row r="718" spans="1:18">
      <c r="A718" s="1097" t="s">
        <v>1843</v>
      </c>
      <c r="B718" s="978" t="s">
        <v>3426</v>
      </c>
      <c r="C718" s="1032"/>
      <c r="D718" s="2115" t="s">
        <v>3427</v>
      </c>
      <c r="E718" s="2140"/>
      <c r="F718" s="2136"/>
      <c r="G718" s="2140"/>
      <c r="H718" s="2136"/>
      <c r="I718" s="2109"/>
      <c r="J718" s="2139" t="s">
        <v>3428</v>
      </c>
      <c r="K718" s="2136" t="s">
        <v>3429</v>
      </c>
      <c r="L718" s="2136" t="s">
        <v>3424</v>
      </c>
      <c r="M718" s="2115"/>
      <c r="N718" s="2115"/>
      <c r="O718" s="2140"/>
      <c r="P718" s="2136" t="s">
        <v>1902</v>
      </c>
      <c r="Q718" s="1032" t="s">
        <v>3430</v>
      </c>
      <c r="R718" s="2080" t="s">
        <v>1843</v>
      </c>
    </row>
    <row r="719" spans="1:18">
      <c r="A719" s="1097" t="s">
        <v>1846</v>
      </c>
      <c r="B719" s="977"/>
      <c r="C719" s="1034"/>
      <c r="D719" s="2135"/>
      <c r="E719" s="2136"/>
      <c r="F719" s="2136" t="s">
        <v>1952</v>
      </c>
      <c r="G719" s="2140" t="s">
        <v>3431</v>
      </c>
      <c r="H719" s="2136" t="s">
        <v>3432</v>
      </c>
      <c r="I719" s="2109"/>
      <c r="J719" s="2139" t="s">
        <v>3433</v>
      </c>
      <c r="K719" s="2136" t="s">
        <v>4</v>
      </c>
      <c r="L719" s="2136" t="s">
        <v>3429</v>
      </c>
      <c r="M719" s="2115" t="s">
        <v>3434</v>
      </c>
      <c r="N719" s="2115"/>
      <c r="O719" s="2140"/>
      <c r="P719" s="2136" t="s">
        <v>3435</v>
      </c>
      <c r="Q719" s="1032" t="s">
        <v>3436</v>
      </c>
      <c r="R719" s="2080" t="s">
        <v>1846</v>
      </c>
    </row>
    <row r="720" spans="1:18">
      <c r="A720" s="1097"/>
      <c r="B720" s="977"/>
      <c r="C720" s="2080"/>
      <c r="D720" s="2109"/>
      <c r="E720" s="2136"/>
      <c r="F720" s="2136"/>
      <c r="G720" s="2140"/>
      <c r="H720" s="2110"/>
      <c r="I720" s="2109"/>
      <c r="J720" s="2141"/>
      <c r="K720" s="2110"/>
      <c r="L720" s="2136"/>
      <c r="M720" s="2109"/>
      <c r="N720" s="2109"/>
      <c r="O720" s="2136"/>
      <c r="P720" s="2136"/>
      <c r="Q720" s="2080"/>
      <c r="R720" s="2080"/>
    </row>
    <row r="721" spans="1:18" ht="15.75" thickBot="1">
      <c r="A721" s="1099"/>
      <c r="B721" s="1090" t="s">
        <v>3230</v>
      </c>
      <c r="C721" s="1101"/>
      <c r="D721" s="2129" t="s">
        <v>3231</v>
      </c>
      <c r="E721" s="2132"/>
      <c r="F721" s="2142" t="s">
        <v>3232</v>
      </c>
      <c r="G721" s="2132" t="s">
        <v>3233</v>
      </c>
      <c r="H721" s="2132" t="s">
        <v>2512</v>
      </c>
      <c r="I721" s="2109"/>
      <c r="J721" s="2143" t="s">
        <v>2513</v>
      </c>
      <c r="K721" s="2143" t="s">
        <v>2514</v>
      </c>
      <c r="L721" s="2143" t="s">
        <v>2515</v>
      </c>
      <c r="M721" s="2129" t="s">
        <v>2516</v>
      </c>
      <c r="N721" s="2129"/>
      <c r="O721" s="2132"/>
      <c r="P721" s="2142" t="s">
        <v>2517</v>
      </c>
      <c r="Q721" s="2082" t="s">
        <v>2518</v>
      </c>
      <c r="R721" s="2082"/>
    </row>
    <row r="722" spans="1:18">
      <c r="A722" s="1097">
        <v>1</v>
      </c>
      <c r="B722" s="977" t="s">
        <v>4966</v>
      </c>
      <c r="C722" s="1034"/>
      <c r="D722" s="2109" t="s">
        <v>4721</v>
      </c>
      <c r="E722" s="2136"/>
      <c r="F722" s="1559">
        <v>34.5</v>
      </c>
      <c r="G722" s="2144">
        <v>0.48</v>
      </c>
      <c r="H722" s="2113"/>
      <c r="I722" s="2109"/>
      <c r="J722" s="2114"/>
      <c r="K722" s="2112">
        <v>1</v>
      </c>
      <c r="L722" s="2112"/>
      <c r="M722" s="2109"/>
      <c r="N722" s="2109"/>
      <c r="O722" s="2140"/>
      <c r="P722" s="2120"/>
      <c r="Q722" s="1486"/>
      <c r="R722" s="1097">
        <v>1</v>
      </c>
    </row>
    <row r="723" spans="1:18">
      <c r="A723" s="1097">
        <v>2</v>
      </c>
      <c r="B723" s="977" t="s">
        <v>4969</v>
      </c>
      <c r="C723" s="1034"/>
      <c r="D723" s="2109" t="s">
        <v>4721</v>
      </c>
      <c r="E723" s="2136"/>
      <c r="F723" s="1559">
        <v>115</v>
      </c>
      <c r="G723" s="2144">
        <v>13.8</v>
      </c>
      <c r="H723" s="2113"/>
      <c r="I723" s="2109"/>
      <c r="J723" s="2114">
        <v>15</v>
      </c>
      <c r="K723" s="2112">
        <v>1</v>
      </c>
      <c r="L723" s="2112"/>
      <c r="M723" s="2109"/>
      <c r="N723" s="2109"/>
      <c r="O723" s="2136"/>
      <c r="P723" s="2120"/>
      <c r="Q723" s="1486"/>
      <c r="R723" s="1097">
        <v>2</v>
      </c>
    </row>
    <row r="724" spans="1:18">
      <c r="A724" s="1097">
        <v>3</v>
      </c>
      <c r="B724" s="977" t="s">
        <v>4970</v>
      </c>
      <c r="C724" s="1034"/>
      <c r="D724" s="2109" t="s">
        <v>4721</v>
      </c>
      <c r="E724" s="2136"/>
      <c r="F724" s="1559">
        <v>34.5</v>
      </c>
      <c r="G724" s="2144">
        <v>4.8</v>
      </c>
      <c r="H724" s="2113"/>
      <c r="I724" s="2109"/>
      <c r="J724" s="2114">
        <v>2</v>
      </c>
      <c r="K724" s="2112">
        <v>1</v>
      </c>
      <c r="L724" s="2112"/>
      <c r="M724" s="2109"/>
      <c r="N724" s="2109"/>
      <c r="O724" s="2136"/>
      <c r="P724" s="2120"/>
      <c r="Q724" s="1486"/>
      <c r="R724" s="1097">
        <v>3</v>
      </c>
    </row>
    <row r="725" spans="1:18">
      <c r="A725" s="1097">
        <v>4</v>
      </c>
      <c r="B725" s="977" t="s">
        <v>4971</v>
      </c>
      <c r="C725" s="1034"/>
      <c r="D725" s="2109" t="s">
        <v>4720</v>
      </c>
      <c r="E725" s="2136"/>
      <c r="F725" s="1559">
        <v>34.5</v>
      </c>
      <c r="G725" s="2144">
        <v>13.8</v>
      </c>
      <c r="H725" s="2113"/>
      <c r="I725" s="2109"/>
      <c r="J725" s="2114">
        <v>2</v>
      </c>
      <c r="K725" s="2112">
        <v>1</v>
      </c>
      <c r="L725" s="2112"/>
      <c r="M725" s="2109"/>
      <c r="N725" s="2109"/>
      <c r="O725" s="2136"/>
      <c r="P725" s="2120"/>
      <c r="Q725" s="1486"/>
      <c r="R725" s="1097">
        <v>4</v>
      </c>
    </row>
    <row r="726" spans="1:18">
      <c r="A726" s="1097">
        <v>5</v>
      </c>
      <c r="B726" s="977" t="s">
        <v>4971</v>
      </c>
      <c r="C726" s="1034"/>
      <c r="D726" s="2109" t="s">
        <v>4720</v>
      </c>
      <c r="E726" s="2110"/>
      <c r="F726" s="1558">
        <v>115</v>
      </c>
      <c r="G726" s="2145">
        <v>34.5</v>
      </c>
      <c r="H726" s="2113"/>
      <c r="I726" s="2109"/>
      <c r="J726" s="2114">
        <v>7</v>
      </c>
      <c r="K726" s="2112">
        <v>1</v>
      </c>
      <c r="L726" s="2112"/>
      <c r="M726" s="2109"/>
      <c r="N726" s="2109"/>
      <c r="O726" s="2136"/>
      <c r="P726" s="2120"/>
      <c r="Q726" s="1486"/>
      <c r="R726" s="1097">
        <v>5</v>
      </c>
    </row>
    <row r="727" spans="1:18">
      <c r="A727" s="1097">
        <v>6</v>
      </c>
      <c r="B727" s="977" t="s">
        <v>4972</v>
      </c>
      <c r="C727" s="1034"/>
      <c r="D727" s="2109" t="s">
        <v>4720</v>
      </c>
      <c r="E727" s="2110"/>
      <c r="F727" s="1558">
        <v>115</v>
      </c>
      <c r="G727" s="2145">
        <v>15</v>
      </c>
      <c r="H727" s="2113"/>
      <c r="I727" s="2109"/>
      <c r="J727" s="2114">
        <v>50</v>
      </c>
      <c r="K727" s="2112">
        <v>1</v>
      </c>
      <c r="L727" s="2112"/>
      <c r="M727" s="2109"/>
      <c r="N727" s="2109"/>
      <c r="O727" s="2110"/>
      <c r="P727" s="2120"/>
      <c r="Q727" s="1486"/>
      <c r="R727" s="1097">
        <v>6</v>
      </c>
    </row>
    <row r="728" spans="1:18">
      <c r="A728" s="1097">
        <v>7</v>
      </c>
      <c r="B728" s="977" t="s">
        <v>4972</v>
      </c>
      <c r="C728" s="1034"/>
      <c r="D728" s="2109" t="s">
        <v>4720</v>
      </c>
      <c r="E728" s="2110"/>
      <c r="F728" s="1558">
        <v>115</v>
      </c>
      <c r="G728" s="2145">
        <v>46</v>
      </c>
      <c r="H728" s="2113"/>
      <c r="I728" s="2109"/>
      <c r="J728" s="2114">
        <v>20</v>
      </c>
      <c r="K728" s="2112">
        <v>1</v>
      </c>
      <c r="L728" s="2112"/>
      <c r="M728" s="2109"/>
      <c r="N728" s="2109"/>
      <c r="O728" s="2110"/>
      <c r="P728" s="2120"/>
      <c r="Q728" s="1486"/>
      <c r="R728" s="1097">
        <v>7</v>
      </c>
    </row>
    <row r="729" spans="1:18">
      <c r="A729" s="1097">
        <v>8</v>
      </c>
      <c r="B729" s="977" t="s">
        <v>4972</v>
      </c>
      <c r="C729" s="1034"/>
      <c r="D729" s="2109" t="s">
        <v>4720</v>
      </c>
      <c r="E729" s="2110"/>
      <c r="F729" s="1558">
        <v>115</v>
      </c>
      <c r="G729" s="2145">
        <v>13.8</v>
      </c>
      <c r="H729" s="2113"/>
      <c r="I729" s="2109"/>
      <c r="J729" s="2114">
        <v>18</v>
      </c>
      <c r="K729" s="2112">
        <v>1</v>
      </c>
      <c r="L729" s="2112"/>
      <c r="M729" s="2109"/>
      <c r="N729" s="2109"/>
      <c r="O729" s="2110"/>
      <c r="P729" s="2120"/>
      <c r="Q729" s="1486"/>
      <c r="R729" s="1097">
        <v>8</v>
      </c>
    </row>
    <row r="730" spans="1:18">
      <c r="A730" s="1097">
        <v>9</v>
      </c>
      <c r="B730" s="977" t="s">
        <v>4972</v>
      </c>
      <c r="C730" s="1034"/>
      <c r="D730" s="2109" t="s">
        <v>4720</v>
      </c>
      <c r="E730" s="2110"/>
      <c r="F730" s="1558">
        <v>115</v>
      </c>
      <c r="G730" s="2145">
        <v>46</v>
      </c>
      <c r="H730" s="2113"/>
      <c r="I730" s="2109"/>
      <c r="J730" s="2114">
        <v>13</v>
      </c>
      <c r="K730" s="2112">
        <v>1</v>
      </c>
      <c r="L730" s="2112"/>
      <c r="M730" s="2109"/>
      <c r="N730" s="2109"/>
      <c r="O730" s="2110"/>
      <c r="P730" s="2120"/>
      <c r="Q730" s="1486"/>
      <c r="R730" s="1097">
        <v>9</v>
      </c>
    </row>
    <row r="731" spans="1:18">
      <c r="A731" s="1097">
        <v>10</v>
      </c>
      <c r="B731" s="977" t="s">
        <v>4973</v>
      </c>
      <c r="C731" s="1034"/>
      <c r="D731" s="2109" t="s">
        <v>4721</v>
      </c>
      <c r="E731" s="2110"/>
      <c r="F731" s="1558">
        <v>115</v>
      </c>
      <c r="G731" s="2145">
        <v>13.8</v>
      </c>
      <c r="H731" s="2113"/>
      <c r="I731" s="2109"/>
      <c r="J731" s="2114">
        <v>12</v>
      </c>
      <c r="K731" s="2112">
        <v>1</v>
      </c>
      <c r="L731" s="2112"/>
      <c r="M731" s="2109"/>
      <c r="N731" s="2109"/>
      <c r="O731" s="2110"/>
      <c r="P731" s="2120"/>
      <c r="Q731" s="1486"/>
      <c r="R731" s="1097">
        <v>10</v>
      </c>
    </row>
    <row r="732" spans="1:18">
      <c r="A732" s="1097">
        <v>11</v>
      </c>
      <c r="B732" s="977" t="s">
        <v>4974</v>
      </c>
      <c r="C732" s="1034"/>
      <c r="D732" s="2109" t="s">
        <v>4721</v>
      </c>
      <c r="E732" s="2110"/>
      <c r="F732" s="1558">
        <v>115</v>
      </c>
      <c r="G732" s="2145">
        <v>13.8</v>
      </c>
      <c r="H732" s="2113"/>
      <c r="I732" s="2109"/>
      <c r="J732" s="2114">
        <v>15</v>
      </c>
      <c r="K732" s="2112">
        <v>1</v>
      </c>
      <c r="L732" s="2112"/>
      <c r="M732" s="2109"/>
      <c r="N732" s="2109"/>
      <c r="O732" s="2110"/>
      <c r="P732" s="2120"/>
      <c r="Q732" s="1486"/>
      <c r="R732" s="1097">
        <v>11</v>
      </c>
    </row>
    <row r="733" spans="1:18">
      <c r="A733" s="1097">
        <v>12</v>
      </c>
      <c r="B733" s="977" t="s">
        <v>4975</v>
      </c>
      <c r="C733" s="1034"/>
      <c r="D733" s="2109" t="s">
        <v>4721</v>
      </c>
      <c r="E733" s="2110"/>
      <c r="F733" s="1558">
        <v>34.5</v>
      </c>
      <c r="G733" s="2145">
        <v>4.8</v>
      </c>
      <c r="H733" s="2113"/>
      <c r="I733" s="2109"/>
      <c r="J733" s="2114">
        <v>4</v>
      </c>
      <c r="K733" s="2112">
        <v>1</v>
      </c>
      <c r="L733" s="2112"/>
      <c r="M733" s="2109"/>
      <c r="N733" s="2109"/>
      <c r="O733" s="2110"/>
      <c r="P733" s="2120"/>
      <c r="Q733" s="1486"/>
      <c r="R733" s="1097">
        <v>12</v>
      </c>
    </row>
    <row r="734" spans="1:18">
      <c r="A734" s="1097">
        <v>13</v>
      </c>
      <c r="B734" s="977" t="s">
        <v>4976</v>
      </c>
      <c r="C734" s="1034"/>
      <c r="D734" s="2109" t="s">
        <v>4721</v>
      </c>
      <c r="E734" s="2110"/>
      <c r="F734" s="1558">
        <v>34.4</v>
      </c>
      <c r="G734" s="2145">
        <v>13.8</v>
      </c>
      <c r="H734" s="2113"/>
      <c r="I734" s="2109"/>
      <c r="J734" s="2114">
        <v>5</v>
      </c>
      <c r="K734" s="2112">
        <v>1</v>
      </c>
      <c r="L734" s="2112"/>
      <c r="M734" s="2109"/>
      <c r="N734" s="2109"/>
      <c r="O734" s="2110"/>
      <c r="P734" s="2120"/>
      <c r="Q734" s="1486"/>
      <c r="R734" s="1097">
        <v>13</v>
      </c>
    </row>
    <row r="735" spans="1:18">
      <c r="A735" s="1097">
        <v>14</v>
      </c>
      <c r="B735" s="977" t="s">
        <v>4977</v>
      </c>
      <c r="C735" s="1034"/>
      <c r="D735" s="2109" t="s">
        <v>4721</v>
      </c>
      <c r="E735" s="2110"/>
      <c r="F735" s="1558">
        <v>13.2</v>
      </c>
      <c r="G735" s="2145">
        <v>4.16</v>
      </c>
      <c r="H735" s="2113"/>
      <c r="I735" s="2109"/>
      <c r="J735" s="2114">
        <v>3</v>
      </c>
      <c r="K735" s="2112">
        <v>1</v>
      </c>
      <c r="L735" s="2112"/>
      <c r="M735" s="2109"/>
      <c r="N735" s="2109"/>
      <c r="O735" s="2110"/>
      <c r="P735" s="2120"/>
      <c r="Q735" s="1486"/>
      <c r="R735" s="1097">
        <v>14</v>
      </c>
    </row>
    <row r="736" spans="1:18">
      <c r="A736" s="1097">
        <v>15</v>
      </c>
      <c r="B736" s="977" t="s">
        <v>4977</v>
      </c>
      <c r="C736" s="1034"/>
      <c r="D736" s="2109" t="s">
        <v>4721</v>
      </c>
      <c r="E736" s="2110"/>
      <c r="F736" s="1558">
        <v>13.2</v>
      </c>
      <c r="G736" s="2145">
        <v>4.16</v>
      </c>
      <c r="H736" s="2113"/>
      <c r="I736" s="2109"/>
      <c r="J736" s="2114">
        <v>3</v>
      </c>
      <c r="K736" s="2112">
        <v>1</v>
      </c>
      <c r="L736" s="2112"/>
      <c r="M736" s="2109"/>
      <c r="N736" s="2109"/>
      <c r="O736" s="2110"/>
      <c r="P736" s="2120"/>
      <c r="Q736" s="1486"/>
      <c r="R736" s="1097">
        <v>15</v>
      </c>
    </row>
    <row r="737" spans="1:18">
      <c r="A737" s="1097">
        <v>16</v>
      </c>
      <c r="B737" s="977" t="s">
        <v>4977</v>
      </c>
      <c r="C737" s="1034"/>
      <c r="D737" s="2109" t="s">
        <v>4721</v>
      </c>
      <c r="E737" s="2110"/>
      <c r="F737" s="1558">
        <v>34.5</v>
      </c>
      <c r="G737" s="2145">
        <v>13.8</v>
      </c>
      <c r="H737" s="2113"/>
      <c r="I737" s="2109"/>
      <c r="J737" s="2114">
        <v>7</v>
      </c>
      <c r="K737" s="2112">
        <v>1</v>
      </c>
      <c r="L737" s="2112"/>
      <c r="M737" s="2109"/>
      <c r="N737" s="2109"/>
      <c r="O737" s="2110"/>
      <c r="P737" s="2120"/>
      <c r="Q737" s="1486"/>
      <c r="R737" s="1097">
        <v>16</v>
      </c>
    </row>
    <row r="738" spans="1:18">
      <c r="A738" s="1097">
        <v>17</v>
      </c>
      <c r="B738" s="977" t="s">
        <v>4978</v>
      </c>
      <c r="C738" s="1034"/>
      <c r="D738" s="2109" t="s">
        <v>4721</v>
      </c>
      <c r="E738" s="2110"/>
      <c r="F738" s="1558">
        <v>115</v>
      </c>
      <c r="G738" s="2145">
        <v>4.3600000000000003</v>
      </c>
      <c r="H738" s="2113"/>
      <c r="I738" s="2109"/>
      <c r="J738" s="2114">
        <v>5</v>
      </c>
      <c r="K738" s="2112">
        <v>1</v>
      </c>
      <c r="L738" s="2112"/>
      <c r="M738" s="2109"/>
      <c r="N738" s="2109"/>
      <c r="O738" s="2110"/>
      <c r="P738" s="2120"/>
      <c r="Q738" s="1486"/>
      <c r="R738" s="1097">
        <v>17</v>
      </c>
    </row>
    <row r="739" spans="1:18">
      <c r="A739" s="1097">
        <v>18</v>
      </c>
      <c r="B739" s="977" t="s">
        <v>4979</v>
      </c>
      <c r="C739" s="1034"/>
      <c r="D739" s="2109" t="s">
        <v>4721</v>
      </c>
      <c r="E739" s="2110"/>
      <c r="F739" s="1558">
        <v>34.5</v>
      </c>
      <c r="G739" s="2145">
        <v>13.8</v>
      </c>
      <c r="H739" s="2113"/>
      <c r="I739" s="2109"/>
      <c r="J739" s="2114">
        <v>10</v>
      </c>
      <c r="K739" s="2112">
        <v>1</v>
      </c>
      <c r="L739" s="2112"/>
      <c r="M739" s="2109"/>
      <c r="N739" s="2109"/>
      <c r="O739" s="2110"/>
      <c r="P739" s="2120"/>
      <c r="Q739" s="1486"/>
      <c r="R739" s="1097">
        <v>18</v>
      </c>
    </row>
    <row r="740" spans="1:18">
      <c r="A740" s="1097">
        <v>19</v>
      </c>
      <c r="B740" s="977" t="s">
        <v>4980</v>
      </c>
      <c r="C740" s="1034"/>
      <c r="D740" s="2109" t="s">
        <v>4721</v>
      </c>
      <c r="E740" s="2110"/>
      <c r="F740" s="1558">
        <v>115</v>
      </c>
      <c r="G740" s="2145">
        <v>13.8</v>
      </c>
      <c r="H740" s="2113"/>
      <c r="I740" s="2109"/>
      <c r="J740" s="2114">
        <v>12</v>
      </c>
      <c r="K740" s="2112">
        <v>1</v>
      </c>
      <c r="L740" s="2112"/>
      <c r="M740" s="2109"/>
      <c r="N740" s="2109"/>
      <c r="O740" s="2110"/>
      <c r="P740" s="2120"/>
      <c r="Q740" s="1486"/>
      <c r="R740" s="1097">
        <v>19</v>
      </c>
    </row>
    <row r="741" spans="1:18">
      <c r="A741" s="1097">
        <v>20</v>
      </c>
      <c r="B741" s="977" t="s">
        <v>4980</v>
      </c>
      <c r="C741" s="1034"/>
      <c r="D741" s="2109" t="s">
        <v>4721</v>
      </c>
      <c r="E741" s="2110"/>
      <c r="F741" s="1558">
        <v>115</v>
      </c>
      <c r="G741" s="2145">
        <v>13.8</v>
      </c>
      <c r="H741" s="2113"/>
      <c r="I741" s="2109"/>
      <c r="J741" s="2114">
        <v>12</v>
      </c>
      <c r="K741" s="2112">
        <v>1</v>
      </c>
      <c r="L741" s="2112"/>
      <c r="M741" s="2109"/>
      <c r="N741" s="2109"/>
      <c r="O741" s="2110"/>
      <c r="P741" s="2120"/>
      <c r="Q741" s="1486"/>
      <c r="R741" s="1097">
        <v>20</v>
      </c>
    </row>
    <row r="742" spans="1:18">
      <c r="A742" s="1097">
        <v>21</v>
      </c>
      <c r="B742" s="977" t="s">
        <v>4981</v>
      </c>
      <c r="C742" s="1034"/>
      <c r="D742" s="2109" t="s">
        <v>4720</v>
      </c>
      <c r="E742" s="2110"/>
      <c r="F742" s="1558">
        <v>345</v>
      </c>
      <c r="G742" s="2145">
        <v>13.8</v>
      </c>
      <c r="H742" s="2113"/>
      <c r="I742" s="2109"/>
      <c r="J742" s="2114">
        <v>90</v>
      </c>
      <c r="K742" s="2112">
        <v>1</v>
      </c>
      <c r="L742" s="2112"/>
      <c r="M742" s="2109"/>
      <c r="N742" s="2109"/>
      <c r="O742" s="2110"/>
      <c r="P742" s="2120"/>
      <c r="Q742" s="1486"/>
      <c r="R742" s="1097">
        <v>21</v>
      </c>
    </row>
    <row r="743" spans="1:18">
      <c r="A743" s="1097">
        <v>22</v>
      </c>
      <c r="B743" s="977" t="s">
        <v>4981</v>
      </c>
      <c r="C743" s="1034"/>
      <c r="D743" s="2109" t="s">
        <v>4720</v>
      </c>
      <c r="E743" s="2110"/>
      <c r="F743" s="1558">
        <v>345</v>
      </c>
      <c r="G743" s="2145">
        <v>13.8</v>
      </c>
      <c r="H743" s="2113"/>
      <c r="I743" s="2109"/>
      <c r="J743" s="2114">
        <v>90</v>
      </c>
      <c r="K743" s="2112">
        <v>1</v>
      </c>
      <c r="L743" s="2112"/>
      <c r="M743" s="2109"/>
      <c r="N743" s="2109"/>
      <c r="O743" s="2110"/>
      <c r="P743" s="2120"/>
      <c r="Q743" s="1486"/>
      <c r="R743" s="1097">
        <v>22</v>
      </c>
    </row>
    <row r="744" spans="1:18">
      <c r="A744" s="1097">
        <v>23</v>
      </c>
      <c r="B744" s="977" t="s">
        <v>4981</v>
      </c>
      <c r="C744" s="1034"/>
      <c r="D744" s="2109" t="s">
        <v>4720</v>
      </c>
      <c r="E744" s="2110"/>
      <c r="F744" s="1558">
        <v>345</v>
      </c>
      <c r="G744" s="2145">
        <v>13.8</v>
      </c>
      <c r="H744" s="2113"/>
      <c r="I744" s="2109"/>
      <c r="J744" s="2114">
        <v>90</v>
      </c>
      <c r="K744" s="2112">
        <v>1</v>
      </c>
      <c r="L744" s="2112"/>
      <c r="M744" s="2109"/>
      <c r="N744" s="2109"/>
      <c r="O744" s="2110"/>
      <c r="P744" s="2120"/>
      <c r="Q744" s="1486"/>
      <c r="R744" s="1097">
        <v>23</v>
      </c>
    </row>
    <row r="745" spans="1:18">
      <c r="A745" s="1097">
        <v>24</v>
      </c>
      <c r="B745" s="977" t="s">
        <v>4982</v>
      </c>
      <c r="C745" s="1034"/>
      <c r="D745" s="2109" t="s">
        <v>4721</v>
      </c>
      <c r="E745" s="2110"/>
      <c r="F745" s="1558">
        <v>115</v>
      </c>
      <c r="G745" s="2145">
        <v>13.8</v>
      </c>
      <c r="H745" s="2113"/>
      <c r="I745" s="2109"/>
      <c r="J745" s="2114">
        <v>12</v>
      </c>
      <c r="K745" s="2112">
        <v>1</v>
      </c>
      <c r="L745" s="2112"/>
      <c r="M745" s="2109"/>
      <c r="N745" s="2109"/>
      <c r="O745" s="2110"/>
      <c r="P745" s="2120"/>
      <c r="Q745" s="1486"/>
      <c r="R745" s="1097">
        <v>24</v>
      </c>
    </row>
    <row r="746" spans="1:18">
      <c r="A746" s="1097">
        <v>25</v>
      </c>
      <c r="B746" s="977" t="s">
        <v>4983</v>
      </c>
      <c r="C746" s="1034"/>
      <c r="D746" s="2109" t="s">
        <v>4721</v>
      </c>
      <c r="E746" s="2110"/>
      <c r="F746" s="1558">
        <v>13.2</v>
      </c>
      <c r="G746" s="2145">
        <v>4.16</v>
      </c>
      <c r="H746" s="2113"/>
      <c r="I746" s="2109"/>
      <c r="J746" s="2114">
        <v>6</v>
      </c>
      <c r="K746" s="2112">
        <v>1</v>
      </c>
      <c r="L746" s="2112"/>
      <c r="M746" s="2109"/>
      <c r="N746" s="2109"/>
      <c r="O746" s="2110"/>
      <c r="P746" s="2120"/>
      <c r="Q746" s="1486"/>
      <c r="R746" s="1097">
        <v>25</v>
      </c>
    </row>
    <row r="747" spans="1:18">
      <c r="A747" s="1097">
        <v>26</v>
      </c>
      <c r="B747" s="977" t="s">
        <v>4984</v>
      </c>
      <c r="C747" s="1034"/>
      <c r="D747" s="2109" t="s">
        <v>4721</v>
      </c>
      <c r="E747" s="2110"/>
      <c r="F747" s="1558">
        <v>23</v>
      </c>
      <c r="G747" s="2145">
        <v>4.8</v>
      </c>
      <c r="H747" s="2113"/>
      <c r="I747" s="2109"/>
      <c r="J747" s="2114">
        <v>2</v>
      </c>
      <c r="K747" s="2112">
        <v>1</v>
      </c>
      <c r="L747" s="2112"/>
      <c r="M747" s="2109"/>
      <c r="N747" s="2109"/>
      <c r="O747" s="2110"/>
      <c r="P747" s="2120"/>
      <c r="Q747" s="1486"/>
      <c r="R747" s="1097">
        <v>26</v>
      </c>
    </row>
    <row r="748" spans="1:18">
      <c r="A748" s="1097">
        <v>27</v>
      </c>
      <c r="B748" s="977" t="s">
        <v>4985</v>
      </c>
      <c r="C748" s="1034"/>
      <c r="D748" s="2109" t="s">
        <v>4721</v>
      </c>
      <c r="E748" s="2110"/>
      <c r="F748" s="1558">
        <v>34.5</v>
      </c>
      <c r="G748" s="2145">
        <v>4.8</v>
      </c>
      <c r="H748" s="2113"/>
      <c r="I748" s="2109"/>
      <c r="J748" s="2114">
        <v>1</v>
      </c>
      <c r="K748" s="2112">
        <v>1</v>
      </c>
      <c r="L748" s="2112"/>
      <c r="M748" s="2109"/>
      <c r="N748" s="2109"/>
      <c r="O748" s="2110"/>
      <c r="P748" s="2120"/>
      <c r="Q748" s="1486"/>
      <c r="R748" s="1097">
        <v>27</v>
      </c>
    </row>
    <row r="749" spans="1:18">
      <c r="A749" s="1097">
        <v>28</v>
      </c>
      <c r="B749" s="977" t="s">
        <v>4986</v>
      </c>
      <c r="C749" s="1034"/>
      <c r="D749" s="2109" t="s">
        <v>4721</v>
      </c>
      <c r="E749" s="2110"/>
      <c r="F749" s="1558">
        <v>115</v>
      </c>
      <c r="G749" s="2145">
        <v>4.8</v>
      </c>
      <c r="H749" s="2113"/>
      <c r="I749" s="2109"/>
      <c r="J749" s="2114">
        <v>7</v>
      </c>
      <c r="K749" s="2112">
        <v>1</v>
      </c>
      <c r="L749" s="2112"/>
      <c r="M749" s="2109"/>
      <c r="N749" s="2109"/>
      <c r="O749" s="2110"/>
      <c r="P749" s="2120"/>
      <c r="Q749" s="1486"/>
      <c r="R749" s="1097">
        <v>28</v>
      </c>
    </row>
    <row r="750" spans="1:18">
      <c r="A750" s="1097">
        <v>29</v>
      </c>
      <c r="B750" s="977" t="s">
        <v>4987</v>
      </c>
      <c r="C750" s="1034"/>
      <c r="D750" s="2109" t="s">
        <v>4721</v>
      </c>
      <c r="E750" s="2110"/>
      <c r="F750" s="1558">
        <v>34.5</v>
      </c>
      <c r="G750" s="2145">
        <v>13.8</v>
      </c>
      <c r="H750" s="2113"/>
      <c r="I750" s="2109"/>
      <c r="J750" s="2114">
        <v>5</v>
      </c>
      <c r="K750" s="2112">
        <v>1</v>
      </c>
      <c r="L750" s="2112"/>
      <c r="M750" s="2109"/>
      <c r="N750" s="2109"/>
      <c r="O750" s="2110"/>
      <c r="P750" s="2120"/>
      <c r="Q750" s="1486"/>
      <c r="R750" s="1097">
        <v>29</v>
      </c>
    </row>
    <row r="751" spans="1:18">
      <c r="A751" s="1097">
        <v>30</v>
      </c>
      <c r="B751" s="977" t="s">
        <v>4987</v>
      </c>
      <c r="C751" s="1034"/>
      <c r="D751" s="2109" t="s">
        <v>4721</v>
      </c>
      <c r="E751" s="2110"/>
      <c r="F751" s="1558">
        <v>34.5</v>
      </c>
      <c r="G751" s="2145">
        <v>13.8</v>
      </c>
      <c r="H751" s="2113"/>
      <c r="I751" s="2109"/>
      <c r="J751" s="2114">
        <v>10</v>
      </c>
      <c r="K751" s="2112">
        <v>1</v>
      </c>
      <c r="L751" s="2112"/>
      <c r="M751" s="2109"/>
      <c r="N751" s="2109"/>
      <c r="O751" s="2110"/>
      <c r="P751" s="2120"/>
      <c r="Q751" s="1486"/>
      <c r="R751" s="1097">
        <v>30</v>
      </c>
    </row>
    <row r="752" spans="1:18">
      <c r="A752" s="1097">
        <v>31</v>
      </c>
      <c r="B752" s="977" t="s">
        <v>4987</v>
      </c>
      <c r="C752" s="1034"/>
      <c r="D752" s="2109" t="s">
        <v>4721</v>
      </c>
      <c r="E752" s="2110"/>
      <c r="F752" s="1558">
        <v>34.5</v>
      </c>
      <c r="G752" s="2145">
        <v>4.16</v>
      </c>
      <c r="H752" s="2113"/>
      <c r="I752" s="2109"/>
      <c r="J752" s="2114">
        <v>5</v>
      </c>
      <c r="K752" s="2112">
        <v>1</v>
      </c>
      <c r="L752" s="2112"/>
      <c r="M752" s="2109"/>
      <c r="N752" s="2109"/>
      <c r="O752" s="2110"/>
      <c r="P752" s="2120"/>
      <c r="Q752" s="1486"/>
      <c r="R752" s="1097">
        <v>31</v>
      </c>
    </row>
    <row r="753" spans="1:18">
      <c r="A753" s="1097">
        <v>32</v>
      </c>
      <c r="B753" s="977" t="s">
        <v>4987</v>
      </c>
      <c r="C753" s="1034"/>
      <c r="D753" s="2109" t="s">
        <v>4721</v>
      </c>
      <c r="E753" s="2110"/>
      <c r="F753" s="1558">
        <v>34.5</v>
      </c>
      <c r="G753" s="2145">
        <v>4.16</v>
      </c>
      <c r="H753" s="2113"/>
      <c r="I753" s="2109"/>
      <c r="J753" s="2114">
        <v>5</v>
      </c>
      <c r="K753" s="2112">
        <v>1</v>
      </c>
      <c r="L753" s="2112"/>
      <c r="M753" s="2109"/>
      <c r="N753" s="2109"/>
      <c r="O753" s="2110"/>
      <c r="P753" s="2120"/>
      <c r="Q753" s="1486"/>
      <c r="R753" s="1097">
        <v>32</v>
      </c>
    </row>
    <row r="754" spans="1:18">
      <c r="A754" s="1097">
        <v>33</v>
      </c>
      <c r="B754" s="977" t="s">
        <v>4988</v>
      </c>
      <c r="C754" s="1034"/>
      <c r="D754" s="2109" t="s">
        <v>4720</v>
      </c>
      <c r="E754" s="2110"/>
      <c r="F754" s="1558">
        <v>115</v>
      </c>
      <c r="G754" s="2145">
        <v>34.5</v>
      </c>
      <c r="H754" s="2113"/>
      <c r="I754" s="2109"/>
      <c r="J754" s="2114">
        <v>7</v>
      </c>
      <c r="K754" s="2112">
        <v>1</v>
      </c>
      <c r="L754" s="2112"/>
      <c r="M754" s="2109"/>
      <c r="N754" s="2109"/>
      <c r="O754" s="2110"/>
      <c r="P754" s="2120"/>
      <c r="Q754" s="1486"/>
      <c r="R754" s="1097">
        <v>33</v>
      </c>
    </row>
    <row r="755" spans="1:18">
      <c r="A755" s="1097">
        <v>34</v>
      </c>
      <c r="B755" s="977" t="s">
        <v>4988</v>
      </c>
      <c r="C755" s="1034"/>
      <c r="D755" s="2109" t="s">
        <v>4720</v>
      </c>
      <c r="E755" s="2110"/>
      <c r="F755" s="1558">
        <v>115</v>
      </c>
      <c r="G755" s="2145">
        <v>34.5</v>
      </c>
      <c r="H755" s="2113"/>
      <c r="I755" s="2109"/>
      <c r="J755" s="2114">
        <v>7</v>
      </c>
      <c r="K755" s="2112">
        <v>1</v>
      </c>
      <c r="L755" s="2112"/>
      <c r="M755" s="2109"/>
      <c r="N755" s="2109"/>
      <c r="O755" s="2110"/>
      <c r="P755" s="2120"/>
      <c r="Q755" s="1486"/>
      <c r="R755" s="1097">
        <v>34</v>
      </c>
    </row>
    <row r="756" spans="1:18">
      <c r="A756" s="1097">
        <v>35</v>
      </c>
      <c r="B756" s="977" t="s">
        <v>4989</v>
      </c>
      <c r="C756" s="1034"/>
      <c r="D756" s="2109" t="s">
        <v>4721</v>
      </c>
      <c r="E756" s="2110"/>
      <c r="F756" s="1558">
        <v>34.5</v>
      </c>
      <c r="G756" s="2145">
        <v>4.8</v>
      </c>
      <c r="H756" s="2113"/>
      <c r="I756" s="2109"/>
      <c r="J756" s="2114">
        <v>2</v>
      </c>
      <c r="K756" s="2112">
        <v>1</v>
      </c>
      <c r="L756" s="2112"/>
      <c r="M756" s="2109"/>
      <c r="N756" s="2109"/>
      <c r="O756" s="2110"/>
      <c r="P756" s="2120"/>
      <c r="Q756" s="1486"/>
      <c r="R756" s="1097">
        <v>35</v>
      </c>
    </row>
    <row r="757" spans="1:18">
      <c r="A757" s="1097">
        <v>36</v>
      </c>
      <c r="B757" s="977" t="s">
        <v>4990</v>
      </c>
      <c r="C757" s="1034"/>
      <c r="D757" s="2109" t="s">
        <v>4721</v>
      </c>
      <c r="E757" s="2110"/>
      <c r="F757" s="1558">
        <v>34.5</v>
      </c>
      <c r="G757" s="2145">
        <v>4.8</v>
      </c>
      <c r="H757" s="2113"/>
      <c r="I757" s="2109"/>
      <c r="J757" s="2114">
        <v>2</v>
      </c>
      <c r="K757" s="2112">
        <v>1</v>
      </c>
      <c r="L757" s="2112"/>
      <c r="M757" s="2109"/>
      <c r="N757" s="2109"/>
      <c r="O757" s="2110"/>
      <c r="P757" s="2120"/>
      <c r="Q757" s="1486"/>
      <c r="R757" s="1097">
        <v>36</v>
      </c>
    </row>
    <row r="758" spans="1:18">
      <c r="A758" s="1097">
        <v>37</v>
      </c>
      <c r="B758" s="977" t="s">
        <v>4991</v>
      </c>
      <c r="C758" s="1034"/>
      <c r="D758" s="2109" t="s">
        <v>4721</v>
      </c>
      <c r="E758" s="2110"/>
      <c r="F758" s="1558">
        <v>23</v>
      </c>
      <c r="G758" s="2145">
        <v>4.8</v>
      </c>
      <c r="H758" s="2113"/>
      <c r="I758" s="2109"/>
      <c r="J758" s="2114">
        <v>2</v>
      </c>
      <c r="K758" s="2112">
        <v>1</v>
      </c>
      <c r="L758" s="2112"/>
      <c r="M758" s="2109"/>
      <c r="N758" s="2109"/>
      <c r="O758" s="2110"/>
      <c r="P758" s="2120"/>
      <c r="Q758" s="1486"/>
      <c r="R758" s="1097">
        <v>37</v>
      </c>
    </row>
    <row r="759" spans="1:18">
      <c r="A759" s="1097">
        <v>38</v>
      </c>
      <c r="B759" s="977" t="s">
        <v>4992</v>
      </c>
      <c r="C759" s="1034"/>
      <c r="D759" s="2109" t="s">
        <v>4721</v>
      </c>
      <c r="E759" s="2110"/>
      <c r="F759" s="1558">
        <v>23</v>
      </c>
      <c r="G759" s="2145">
        <v>4.8</v>
      </c>
      <c r="H759" s="2113"/>
      <c r="I759" s="2109"/>
      <c r="J759" s="2114">
        <v>4</v>
      </c>
      <c r="K759" s="2112">
        <v>1</v>
      </c>
      <c r="L759" s="2112"/>
      <c r="M759" s="2109"/>
      <c r="N759" s="2109"/>
      <c r="O759" s="2110"/>
      <c r="P759" s="2120"/>
      <c r="Q759" s="1486"/>
      <c r="R759" s="1097">
        <v>38</v>
      </c>
    </row>
    <row r="760" spans="1:18">
      <c r="A760" s="1097">
        <v>39</v>
      </c>
      <c r="B760" s="977" t="s">
        <v>4992</v>
      </c>
      <c r="C760" s="1034"/>
      <c r="D760" s="2109" t="s">
        <v>4721</v>
      </c>
      <c r="E760" s="2140"/>
      <c r="F760" s="1559">
        <v>115</v>
      </c>
      <c r="G760" s="2144">
        <v>13.8</v>
      </c>
      <c r="H760" s="2113"/>
      <c r="I760" s="2109"/>
      <c r="J760" s="2114">
        <v>10</v>
      </c>
      <c r="K760" s="2112">
        <v>1</v>
      </c>
      <c r="L760" s="2112"/>
      <c r="M760" s="2109"/>
      <c r="N760" s="2109"/>
      <c r="O760" s="2110"/>
      <c r="P760" s="2120"/>
      <c r="Q760" s="1486"/>
      <c r="R760" s="1097">
        <v>39</v>
      </c>
    </row>
    <row r="761" spans="1:18">
      <c r="A761" s="1097">
        <v>40</v>
      </c>
      <c r="B761" s="977" t="s">
        <v>4992</v>
      </c>
      <c r="C761" s="1034"/>
      <c r="D761" s="2109" t="s">
        <v>4721</v>
      </c>
      <c r="E761" s="2136"/>
      <c r="F761" s="1559">
        <v>115</v>
      </c>
      <c r="G761" s="2144">
        <v>23</v>
      </c>
      <c r="H761" s="2113"/>
      <c r="I761" s="2109"/>
      <c r="J761" s="2114">
        <v>15</v>
      </c>
      <c r="K761" s="2112">
        <v>1</v>
      </c>
      <c r="L761" s="2112"/>
      <c r="M761" s="2109"/>
      <c r="N761" s="2109"/>
      <c r="O761" s="2110"/>
      <c r="P761" s="2120"/>
      <c r="Q761" s="1486"/>
      <c r="R761" s="1097">
        <v>40</v>
      </c>
    </row>
    <row r="762" spans="1:18">
      <c r="A762" s="1097">
        <v>41</v>
      </c>
      <c r="B762" s="977"/>
      <c r="C762" s="1034"/>
      <c r="D762" s="2109"/>
      <c r="E762" s="2110"/>
      <c r="F762" s="1558"/>
      <c r="G762" s="2145"/>
      <c r="H762" s="2113"/>
      <c r="I762" s="2109"/>
      <c r="J762" s="2113"/>
      <c r="K762" s="2112"/>
      <c r="L762" s="2112"/>
      <c r="M762" s="2109"/>
      <c r="N762" s="2109"/>
      <c r="O762" s="2110"/>
      <c r="P762" s="2120"/>
      <c r="Q762" s="1486"/>
      <c r="R762" s="1097">
        <v>41</v>
      </c>
    </row>
    <row r="763" spans="1:18">
      <c r="A763" s="1097">
        <v>42</v>
      </c>
      <c r="B763" s="977"/>
      <c r="C763" s="1034"/>
      <c r="D763" s="2109"/>
      <c r="E763" s="2140"/>
      <c r="F763" s="1559"/>
      <c r="G763" s="2144"/>
      <c r="H763" s="2113"/>
      <c r="I763" s="2109"/>
      <c r="J763" s="2113"/>
      <c r="K763" s="2112"/>
      <c r="L763" s="2112"/>
      <c r="M763" s="2109"/>
      <c r="N763" s="2109"/>
      <c r="O763" s="2110"/>
      <c r="P763" s="2120"/>
      <c r="Q763" s="1486"/>
      <c r="R763" s="1097">
        <v>42</v>
      </c>
    </row>
    <row r="764" spans="1:18">
      <c r="A764" s="1097">
        <v>43</v>
      </c>
      <c r="B764" s="977"/>
      <c r="C764" s="1034"/>
      <c r="D764" s="2109"/>
      <c r="E764" s="2110"/>
      <c r="F764" s="1558"/>
      <c r="G764" s="2145"/>
      <c r="H764" s="2113"/>
      <c r="I764" s="2109"/>
      <c r="J764" s="2113"/>
      <c r="K764" s="2112"/>
      <c r="L764" s="2112"/>
      <c r="M764" s="2109"/>
      <c r="N764" s="2109"/>
      <c r="O764" s="2110"/>
      <c r="P764" s="2120"/>
      <c r="Q764" s="1486"/>
      <c r="R764" s="1097">
        <v>43</v>
      </c>
    </row>
    <row r="765" spans="1:18">
      <c r="A765" s="1097">
        <v>44</v>
      </c>
      <c r="B765" s="977"/>
      <c r="C765" s="1034"/>
      <c r="D765" s="2109"/>
      <c r="E765" s="2110"/>
      <c r="F765" s="1558"/>
      <c r="G765" s="2145"/>
      <c r="H765" s="2113"/>
      <c r="I765" s="2109"/>
      <c r="J765" s="2113"/>
      <c r="K765" s="2112"/>
      <c r="L765" s="2112"/>
      <c r="M765" s="2109"/>
      <c r="N765" s="2109"/>
      <c r="O765" s="2110"/>
      <c r="P765" s="2120"/>
      <c r="Q765" s="1486"/>
      <c r="R765" s="1097">
        <v>44</v>
      </c>
    </row>
    <row r="766" spans="1:18">
      <c r="A766" s="1097">
        <v>45</v>
      </c>
      <c r="B766" s="977"/>
      <c r="C766" s="1034"/>
      <c r="D766" s="2109"/>
      <c r="E766" s="2110"/>
      <c r="F766" s="1558"/>
      <c r="G766" s="2145"/>
      <c r="H766" s="2113"/>
      <c r="I766" s="2109"/>
      <c r="J766" s="2113"/>
      <c r="K766" s="2112"/>
      <c r="L766" s="2112"/>
      <c r="M766" s="2109"/>
      <c r="N766" s="2109"/>
      <c r="O766" s="2110"/>
      <c r="P766" s="2120"/>
      <c r="Q766" s="1486"/>
      <c r="R766" s="1097">
        <v>45</v>
      </c>
    </row>
    <row r="767" spans="1:18">
      <c r="A767" s="1097">
        <v>46</v>
      </c>
      <c r="B767" s="977"/>
      <c r="C767" s="1034"/>
      <c r="D767" s="2109"/>
      <c r="E767" s="2110"/>
      <c r="F767" s="1558"/>
      <c r="G767" s="2145"/>
      <c r="H767" s="2113"/>
      <c r="I767" s="2109"/>
      <c r="J767" s="2113"/>
      <c r="K767" s="2112"/>
      <c r="L767" s="2112"/>
      <c r="M767" s="2109"/>
      <c r="N767" s="2109"/>
      <c r="O767" s="2110"/>
      <c r="P767" s="2120"/>
      <c r="Q767" s="1486"/>
      <c r="R767" s="1097">
        <v>46</v>
      </c>
    </row>
    <row r="768" spans="1:18">
      <c r="A768" s="1097">
        <v>47</v>
      </c>
      <c r="B768" s="977"/>
      <c r="C768" s="1034"/>
      <c r="D768" s="2109"/>
      <c r="E768" s="2110"/>
      <c r="F768" s="1558"/>
      <c r="G768" s="2145"/>
      <c r="H768" s="2113"/>
      <c r="I768" s="2109"/>
      <c r="J768" s="2113"/>
      <c r="K768" s="2112"/>
      <c r="L768" s="2112"/>
      <c r="M768" s="2109"/>
      <c r="N768" s="2109"/>
      <c r="O768" s="2110"/>
      <c r="P768" s="2120"/>
      <c r="Q768" s="1486"/>
      <c r="R768" s="1097">
        <v>47</v>
      </c>
    </row>
    <row r="769" spans="1:18">
      <c r="A769" s="1097">
        <v>48</v>
      </c>
      <c r="B769" s="977"/>
      <c r="C769" s="1034"/>
      <c r="D769" s="2109"/>
      <c r="E769" s="2110"/>
      <c r="F769" s="1558"/>
      <c r="G769" s="2145"/>
      <c r="H769" s="2113"/>
      <c r="I769" s="2109"/>
      <c r="J769" s="2113"/>
      <c r="K769" s="2112"/>
      <c r="L769" s="2112"/>
      <c r="M769" s="2109"/>
      <c r="N769" s="2109"/>
      <c r="O769" s="2110"/>
      <c r="P769" s="2120"/>
      <c r="Q769" s="1486"/>
      <c r="R769" s="1097">
        <v>48</v>
      </c>
    </row>
    <row r="770" spans="1:18">
      <c r="A770" s="1097">
        <v>49</v>
      </c>
      <c r="B770" s="977"/>
      <c r="C770" s="1034"/>
      <c r="D770" s="2109"/>
      <c r="E770" s="2110"/>
      <c r="F770" s="1558"/>
      <c r="G770" s="2145"/>
      <c r="H770" s="2113"/>
      <c r="I770" s="2109"/>
      <c r="J770" s="2113"/>
      <c r="K770" s="2112"/>
      <c r="L770" s="2112"/>
      <c r="M770" s="2109"/>
      <c r="N770" s="2109"/>
      <c r="O770" s="2110"/>
      <c r="P770" s="2120"/>
      <c r="Q770" s="1486"/>
      <c r="R770" s="1097">
        <v>49</v>
      </c>
    </row>
    <row r="771" spans="1:18">
      <c r="A771" s="1097">
        <v>50</v>
      </c>
      <c r="B771" s="977"/>
      <c r="C771" s="1034"/>
      <c r="D771" s="2109"/>
      <c r="E771" s="2110"/>
      <c r="F771" s="1558"/>
      <c r="G771" s="2145"/>
      <c r="H771" s="2113"/>
      <c r="I771" s="2109"/>
      <c r="J771" s="2113"/>
      <c r="K771" s="2112"/>
      <c r="L771" s="2112"/>
      <c r="M771" s="2109"/>
      <c r="N771" s="2109"/>
      <c r="O771" s="2110"/>
      <c r="P771" s="2120"/>
      <c r="Q771" s="1486"/>
      <c r="R771" s="1097">
        <v>50</v>
      </c>
    </row>
    <row r="772" spans="1:18">
      <c r="A772" s="1097">
        <v>51</v>
      </c>
      <c r="B772" s="977"/>
      <c r="C772" s="1034"/>
      <c r="D772" s="2109"/>
      <c r="E772" s="2110"/>
      <c r="F772" s="1558"/>
      <c r="G772" s="2145"/>
      <c r="H772" s="2113"/>
      <c r="I772" s="2109"/>
      <c r="J772" s="2113"/>
      <c r="K772" s="2112"/>
      <c r="L772" s="2112"/>
      <c r="M772" s="2109"/>
      <c r="N772" s="2109"/>
      <c r="O772" s="2110"/>
      <c r="P772" s="2120"/>
      <c r="Q772" s="1486"/>
      <c r="R772" s="1097">
        <v>51</v>
      </c>
    </row>
    <row r="773" spans="1:18">
      <c r="A773" s="1097">
        <v>52</v>
      </c>
      <c r="B773" s="977"/>
      <c r="C773" s="1034"/>
      <c r="D773" s="2109"/>
      <c r="E773" s="2110"/>
      <c r="F773" s="1558"/>
      <c r="G773" s="2145"/>
      <c r="H773" s="2113"/>
      <c r="I773" s="2109"/>
      <c r="J773" s="2113"/>
      <c r="K773" s="2112"/>
      <c r="L773" s="2112"/>
      <c r="M773" s="2109"/>
      <c r="N773" s="2109"/>
      <c r="O773" s="2110"/>
      <c r="P773" s="2120"/>
      <c r="Q773" s="1486"/>
      <c r="R773" s="1097">
        <v>52</v>
      </c>
    </row>
    <row r="774" spans="1:18">
      <c r="A774" s="1097">
        <v>53</v>
      </c>
      <c r="B774" s="977"/>
      <c r="C774" s="1034"/>
      <c r="D774" s="2109"/>
      <c r="E774" s="2110"/>
      <c r="F774" s="1558"/>
      <c r="G774" s="2145"/>
      <c r="H774" s="2113"/>
      <c r="I774" s="2109"/>
      <c r="J774" s="2113"/>
      <c r="K774" s="2112"/>
      <c r="L774" s="2112"/>
      <c r="M774" s="2109"/>
      <c r="N774" s="2109"/>
      <c r="O774" s="2110"/>
      <c r="P774" s="2120"/>
      <c r="Q774" s="1486"/>
      <c r="R774" s="1097">
        <v>53</v>
      </c>
    </row>
    <row r="775" spans="1:18">
      <c r="A775" s="1097">
        <v>54</v>
      </c>
      <c r="B775" s="977"/>
      <c r="C775" s="1034"/>
      <c r="D775" s="2109"/>
      <c r="E775" s="2110"/>
      <c r="F775" s="1558"/>
      <c r="G775" s="2145"/>
      <c r="H775" s="2113"/>
      <c r="I775" s="2109"/>
      <c r="J775" s="2113"/>
      <c r="K775" s="2112"/>
      <c r="L775" s="2112"/>
      <c r="M775" s="2109"/>
      <c r="N775" s="2109"/>
      <c r="O775" s="2110"/>
      <c r="P775" s="2120"/>
      <c r="Q775" s="1486"/>
      <c r="R775" s="1097">
        <v>54</v>
      </c>
    </row>
    <row r="776" spans="1:18">
      <c r="A776" s="1097">
        <v>55</v>
      </c>
      <c r="B776" s="977"/>
      <c r="C776" s="1034"/>
      <c r="D776" s="2109"/>
      <c r="E776" s="2110"/>
      <c r="F776" s="1558"/>
      <c r="G776" s="2145"/>
      <c r="H776" s="2113"/>
      <c r="I776" s="2109"/>
      <c r="J776" s="2113"/>
      <c r="K776" s="2112"/>
      <c r="L776" s="2112"/>
      <c r="M776" s="2109"/>
      <c r="N776" s="2109"/>
      <c r="O776" s="2110"/>
      <c r="P776" s="2120"/>
      <c r="Q776" s="1486"/>
      <c r="R776" s="1097">
        <v>55</v>
      </c>
    </row>
    <row r="777" spans="1:18">
      <c r="A777" s="1097">
        <v>56</v>
      </c>
      <c r="B777" s="977"/>
      <c r="C777" s="1034"/>
      <c r="D777" s="2109"/>
      <c r="E777" s="2110"/>
      <c r="F777" s="1558"/>
      <c r="G777" s="2145"/>
      <c r="H777" s="2113"/>
      <c r="I777" s="2109"/>
      <c r="J777" s="2113"/>
      <c r="K777" s="2112"/>
      <c r="L777" s="2112"/>
      <c r="M777" s="2109"/>
      <c r="N777" s="2109"/>
      <c r="O777" s="2110"/>
      <c r="P777" s="2120"/>
      <c r="Q777" s="1486"/>
      <c r="R777" s="1097">
        <v>56</v>
      </c>
    </row>
    <row r="778" spans="1:18">
      <c r="A778" s="1097">
        <v>57</v>
      </c>
      <c r="B778" s="977"/>
      <c r="C778" s="1034"/>
      <c r="D778" s="2109"/>
      <c r="E778" s="2110"/>
      <c r="F778" s="1558"/>
      <c r="G778" s="2145"/>
      <c r="H778" s="2113"/>
      <c r="I778" s="2109"/>
      <c r="J778" s="2113"/>
      <c r="K778" s="2112"/>
      <c r="L778" s="2112"/>
      <c r="M778" s="2109"/>
      <c r="N778" s="2109"/>
      <c r="O778" s="2110"/>
      <c r="P778" s="2120"/>
      <c r="Q778" s="1486"/>
      <c r="R778" s="1097">
        <v>57</v>
      </c>
    </row>
    <row r="779" spans="1:18" ht="15.75" thickBot="1">
      <c r="A779" s="1099">
        <v>58</v>
      </c>
      <c r="B779" s="1023"/>
      <c r="C779" s="1058"/>
      <c r="D779" s="2111"/>
      <c r="E779" s="2121"/>
      <c r="F779" s="2146"/>
      <c r="G779" s="2147"/>
      <c r="H779" s="2123"/>
      <c r="I779" s="2109"/>
      <c r="J779" s="2123"/>
      <c r="K779" s="2148"/>
      <c r="L779" s="2148"/>
      <c r="M779" s="2111"/>
      <c r="N779" s="2111"/>
      <c r="O779" s="2121"/>
      <c r="P779" s="2126"/>
      <c r="Q779" s="1487"/>
      <c r="R779" s="1099">
        <v>58</v>
      </c>
    </row>
    <row r="780" spans="1:18">
      <c r="D780" s="2116"/>
      <c r="E780" s="2116"/>
      <c r="F780" s="2116"/>
      <c r="G780" s="2116"/>
      <c r="H780" s="2116"/>
      <c r="I780" s="2116"/>
      <c r="J780" s="2116"/>
      <c r="K780" s="2116"/>
      <c r="L780" s="2116"/>
      <c r="M780" s="2116"/>
      <c r="N780" s="2116"/>
      <c r="O780" s="2116"/>
      <c r="P780" s="2116"/>
    </row>
    <row r="781" spans="1:18">
      <c r="A781" s="978" t="s">
        <v>4947</v>
      </c>
      <c r="B781" s="978"/>
      <c r="C781" s="978"/>
      <c r="D781" s="2115"/>
      <c r="E781" s="2115"/>
      <c r="F781" s="2115"/>
      <c r="G781" s="2115"/>
      <c r="H781" s="2115"/>
      <c r="I781" s="2109"/>
      <c r="J781" s="2115" t="s">
        <v>4948</v>
      </c>
      <c r="K781" s="2115"/>
      <c r="L781" s="2115"/>
      <c r="M781" s="2115"/>
      <c r="N781" s="2115"/>
      <c r="O781" s="2115"/>
      <c r="P781" s="2115"/>
      <c r="Q781" s="978"/>
      <c r="R781" s="1018"/>
    </row>
    <row r="782" spans="1:18">
      <c r="D782" s="2116"/>
      <c r="E782" s="2116"/>
      <c r="F782" s="2116"/>
      <c r="G782" s="2116"/>
      <c r="H782" s="2116"/>
      <c r="I782" s="2116"/>
      <c r="J782" s="2116"/>
      <c r="K782" s="2116"/>
      <c r="L782" s="2116"/>
      <c r="M782" s="2116"/>
      <c r="N782" s="2116"/>
      <c r="O782" s="2116"/>
      <c r="P782" s="2116"/>
    </row>
    <row r="783" spans="1:18" ht="15.75">
      <c r="A783" s="70" t="s">
        <v>1258</v>
      </c>
      <c r="B783" s="978"/>
      <c r="C783" s="978"/>
      <c r="D783" s="2115"/>
      <c r="E783" s="2115"/>
      <c r="F783" s="2115"/>
      <c r="G783" s="2115"/>
      <c r="H783" s="2115"/>
      <c r="I783" s="2116"/>
      <c r="J783" s="2116"/>
      <c r="K783" s="2116"/>
      <c r="L783" s="2116"/>
      <c r="M783" s="2116"/>
      <c r="N783" s="2116"/>
      <c r="O783" s="2116"/>
      <c r="P783" s="2116"/>
    </row>
    <row r="784" spans="1:18">
      <c r="D784" s="2116"/>
      <c r="E784" s="2116"/>
      <c r="F784" s="2116"/>
      <c r="G784" s="2116"/>
      <c r="H784" s="2116"/>
      <c r="I784" s="2116"/>
      <c r="J784" s="2116"/>
      <c r="K784" s="2116"/>
      <c r="L784" s="2116"/>
      <c r="M784" s="2116"/>
      <c r="N784" s="2116"/>
      <c r="O784" s="2116"/>
      <c r="P784" s="2116"/>
    </row>
    <row r="785" spans="1:18" ht="16.5" thickBot="1">
      <c r="A785" s="1040" t="str">
        <f>'[5]Data Sheet'!$C$25</f>
        <v xml:space="preserve"> Niagara Mohawk Power Corporation </v>
      </c>
      <c r="B785" s="1023"/>
      <c r="C785" s="1023"/>
      <c r="D785" s="2111"/>
      <c r="E785" s="2111"/>
      <c r="F785" s="2128" t="str">
        <f>+'424425'!P3</f>
        <v>June 1, 2015</v>
      </c>
      <c r="G785" s="2111" t="str">
        <f>+'424425'!H3</f>
        <v>December 31, 2014</v>
      </c>
      <c r="H785" s="2129"/>
      <c r="I785" s="2109"/>
      <c r="J785" s="2130" t="str">
        <f>'[5]Data Sheet'!$C$25</f>
        <v xml:space="preserve"> Niagara Mohawk Power Corporation </v>
      </c>
      <c r="K785" s="2111"/>
      <c r="L785" s="2111"/>
      <c r="M785" s="2111"/>
      <c r="N785" s="2111"/>
      <c r="O785" s="2111"/>
      <c r="P785" s="2128" t="str">
        <f>+'424425'!P3</f>
        <v>June 1, 2015</v>
      </c>
      <c r="Q785" s="1023" t="str">
        <f>+'424425'!H3</f>
        <v>December 31, 2014</v>
      </c>
      <c r="R785" s="2075"/>
    </row>
    <row r="786" spans="1:18" ht="16.5" thickBot="1">
      <c r="A786" s="687" t="s">
        <v>3644</v>
      </c>
      <c r="B786" s="669"/>
      <c r="C786" s="669"/>
      <c r="D786" s="2129"/>
      <c r="E786" s="2129"/>
      <c r="F786" s="2131"/>
      <c r="G786" s="2131"/>
      <c r="H786" s="2132"/>
      <c r="I786" s="2109"/>
      <c r="J786" s="2133" t="s">
        <v>3644</v>
      </c>
      <c r="K786" s="2134"/>
      <c r="L786" s="2134"/>
      <c r="M786" s="2129"/>
      <c r="N786" s="2129"/>
      <c r="O786" s="2129"/>
      <c r="P786" s="2131"/>
      <c r="Q786" s="1092"/>
      <c r="R786" s="2082"/>
    </row>
    <row r="787" spans="1:18">
      <c r="A787" s="1085"/>
      <c r="B787" s="977"/>
      <c r="C787" s="1034"/>
      <c r="D787" s="2135"/>
      <c r="E787" s="2136"/>
      <c r="F787" s="2115"/>
      <c r="G787" s="2115"/>
      <c r="H787" s="2137"/>
      <c r="I787" s="2109"/>
      <c r="J787" s="2138"/>
      <c r="K787" s="2110"/>
      <c r="L787" s="2110"/>
      <c r="M787" s="2115" t="s">
        <v>3418</v>
      </c>
      <c r="N787" s="2115"/>
      <c r="O787" s="2115"/>
      <c r="P787" s="2115"/>
      <c r="Q787" s="1032"/>
      <c r="R787" s="2081"/>
    </row>
    <row r="788" spans="1:18" ht="15.75" thickBot="1">
      <c r="A788" s="1097"/>
      <c r="B788" s="1018"/>
      <c r="C788" s="2080"/>
      <c r="D788" s="2135"/>
      <c r="E788" s="2136"/>
      <c r="F788" s="2129" t="s">
        <v>3419</v>
      </c>
      <c r="G788" s="2129"/>
      <c r="H788" s="2132"/>
      <c r="I788" s="2109"/>
      <c r="J788" s="2139" t="s">
        <v>3420</v>
      </c>
      <c r="K788" s="2136" t="s">
        <v>3421</v>
      </c>
      <c r="L788" s="2136" t="s">
        <v>3421</v>
      </c>
      <c r="M788" s="2129" t="s">
        <v>3422</v>
      </c>
      <c r="N788" s="2129"/>
      <c r="O788" s="2129"/>
      <c r="P788" s="2129"/>
      <c r="Q788" s="1101"/>
      <c r="R788" s="2080"/>
    </row>
    <row r="789" spans="1:18">
      <c r="A789" s="1097"/>
      <c r="B789" s="1018"/>
      <c r="C789" s="2080"/>
      <c r="D789" s="2135"/>
      <c r="E789" s="2136"/>
      <c r="F789" s="2136"/>
      <c r="G789" s="2140"/>
      <c r="H789" s="2136"/>
      <c r="I789" s="2109"/>
      <c r="J789" s="2139" t="s">
        <v>3423</v>
      </c>
      <c r="K789" s="2136" t="s">
        <v>3424</v>
      </c>
      <c r="L789" s="2136" t="s">
        <v>3425</v>
      </c>
      <c r="M789" s="2135"/>
      <c r="N789" s="2135"/>
      <c r="O789" s="2136"/>
      <c r="P789" s="2136"/>
      <c r="Q789" s="1032"/>
      <c r="R789" s="2080"/>
    </row>
    <row r="790" spans="1:18">
      <c r="A790" s="1097" t="s">
        <v>1843</v>
      </c>
      <c r="B790" s="978" t="s">
        <v>3426</v>
      </c>
      <c r="C790" s="1032"/>
      <c r="D790" s="2115" t="s">
        <v>3427</v>
      </c>
      <c r="E790" s="2140"/>
      <c r="F790" s="2136"/>
      <c r="G790" s="2140"/>
      <c r="H790" s="2136"/>
      <c r="I790" s="2109"/>
      <c r="J790" s="2139" t="s">
        <v>3428</v>
      </c>
      <c r="K790" s="2136" t="s">
        <v>3429</v>
      </c>
      <c r="L790" s="2136" t="s">
        <v>3424</v>
      </c>
      <c r="M790" s="2115"/>
      <c r="N790" s="2115"/>
      <c r="O790" s="2140"/>
      <c r="P790" s="2136" t="s">
        <v>1902</v>
      </c>
      <c r="Q790" s="1032" t="s">
        <v>3430</v>
      </c>
      <c r="R790" s="2080" t="s">
        <v>1843</v>
      </c>
    </row>
    <row r="791" spans="1:18">
      <c r="A791" s="1097" t="s">
        <v>1846</v>
      </c>
      <c r="B791" s="977"/>
      <c r="C791" s="1034"/>
      <c r="D791" s="2135"/>
      <c r="E791" s="2136"/>
      <c r="F791" s="2136" t="s">
        <v>1952</v>
      </c>
      <c r="G791" s="2140" t="s">
        <v>3431</v>
      </c>
      <c r="H791" s="2136" t="s">
        <v>3432</v>
      </c>
      <c r="I791" s="2109"/>
      <c r="J791" s="2139" t="s">
        <v>3433</v>
      </c>
      <c r="K791" s="2136" t="s">
        <v>4</v>
      </c>
      <c r="L791" s="2136" t="s">
        <v>3429</v>
      </c>
      <c r="M791" s="2115" t="s">
        <v>3434</v>
      </c>
      <c r="N791" s="2115"/>
      <c r="O791" s="2140"/>
      <c r="P791" s="2136" t="s">
        <v>3435</v>
      </c>
      <c r="Q791" s="1032" t="s">
        <v>3436</v>
      </c>
      <c r="R791" s="2080" t="s">
        <v>1846</v>
      </c>
    </row>
    <row r="792" spans="1:18">
      <c r="A792" s="1097"/>
      <c r="B792" s="977"/>
      <c r="C792" s="2080"/>
      <c r="D792" s="2109"/>
      <c r="E792" s="2136"/>
      <c r="F792" s="2136"/>
      <c r="G792" s="2140"/>
      <c r="H792" s="2110"/>
      <c r="I792" s="2109"/>
      <c r="J792" s="2141"/>
      <c r="K792" s="2110"/>
      <c r="L792" s="2136"/>
      <c r="M792" s="2109"/>
      <c r="N792" s="2109"/>
      <c r="O792" s="2136"/>
      <c r="P792" s="2136"/>
      <c r="Q792" s="2080"/>
      <c r="R792" s="2080"/>
    </row>
    <row r="793" spans="1:18" ht="15.75" thickBot="1">
      <c r="A793" s="1099"/>
      <c r="B793" s="1090" t="s">
        <v>3230</v>
      </c>
      <c r="C793" s="1101"/>
      <c r="D793" s="2129" t="s">
        <v>3231</v>
      </c>
      <c r="E793" s="2132"/>
      <c r="F793" s="2142" t="s">
        <v>3232</v>
      </c>
      <c r="G793" s="2132" t="s">
        <v>3233</v>
      </c>
      <c r="H793" s="2132" t="s">
        <v>2512</v>
      </c>
      <c r="I793" s="2109"/>
      <c r="J793" s="2143" t="s">
        <v>2513</v>
      </c>
      <c r="K793" s="2143" t="s">
        <v>2514</v>
      </c>
      <c r="L793" s="2143" t="s">
        <v>2515</v>
      </c>
      <c r="M793" s="2129" t="s">
        <v>2516</v>
      </c>
      <c r="N793" s="2129"/>
      <c r="O793" s="2132"/>
      <c r="P793" s="2142" t="s">
        <v>2517</v>
      </c>
      <c r="Q793" s="2082" t="s">
        <v>2518</v>
      </c>
      <c r="R793" s="2082"/>
    </row>
    <row r="794" spans="1:18">
      <c r="A794" s="1097">
        <v>1</v>
      </c>
      <c r="B794" s="977" t="s">
        <v>4995</v>
      </c>
      <c r="C794" s="1034"/>
      <c r="D794" s="2109" t="s">
        <v>4721</v>
      </c>
      <c r="E794" s="2136"/>
      <c r="F794" s="1559">
        <v>34.5</v>
      </c>
      <c r="G794" s="2144">
        <v>13.8</v>
      </c>
      <c r="H794" s="2113"/>
      <c r="I794" s="2109"/>
      <c r="J794" s="2114">
        <v>1</v>
      </c>
      <c r="K794" s="2112">
        <v>1</v>
      </c>
      <c r="L794" s="2112"/>
      <c r="M794" s="2109"/>
      <c r="N794" s="2109"/>
      <c r="O794" s="2140"/>
      <c r="P794" s="2120"/>
      <c r="Q794" s="1486"/>
      <c r="R794" s="1097">
        <v>1</v>
      </c>
    </row>
    <row r="795" spans="1:18">
      <c r="A795" s="1097">
        <v>2</v>
      </c>
      <c r="B795" s="977" t="s">
        <v>4995</v>
      </c>
      <c r="C795" s="1034"/>
      <c r="D795" s="2109" t="s">
        <v>4721</v>
      </c>
      <c r="E795" s="2136"/>
      <c r="F795" s="1559">
        <v>34.5</v>
      </c>
      <c r="G795" s="2144">
        <v>13.8</v>
      </c>
      <c r="H795" s="2113"/>
      <c r="I795" s="2109"/>
      <c r="J795" s="2114">
        <v>1</v>
      </c>
      <c r="K795" s="2112">
        <v>1</v>
      </c>
      <c r="L795" s="2112"/>
      <c r="M795" s="2109"/>
      <c r="N795" s="2109"/>
      <c r="O795" s="2136"/>
      <c r="P795" s="2120"/>
      <c r="Q795" s="1486"/>
      <c r="R795" s="1097">
        <v>2</v>
      </c>
    </row>
    <row r="796" spans="1:18">
      <c r="A796" s="1097">
        <v>3</v>
      </c>
      <c r="B796" s="977" t="s">
        <v>4995</v>
      </c>
      <c r="C796" s="1034"/>
      <c r="D796" s="2109" t="s">
        <v>4721</v>
      </c>
      <c r="E796" s="2136"/>
      <c r="F796" s="1559">
        <v>34.5</v>
      </c>
      <c r="G796" s="2144">
        <v>13.8</v>
      </c>
      <c r="H796" s="2113"/>
      <c r="I796" s="2109"/>
      <c r="J796" s="2114">
        <v>1</v>
      </c>
      <c r="K796" s="2112">
        <v>1</v>
      </c>
      <c r="L796" s="2112"/>
      <c r="M796" s="2109"/>
      <c r="N796" s="2109"/>
      <c r="O796" s="2136"/>
      <c r="P796" s="2120"/>
      <c r="Q796" s="1486"/>
      <c r="R796" s="1097">
        <v>3</v>
      </c>
    </row>
    <row r="797" spans="1:18">
      <c r="A797" s="1097">
        <v>4</v>
      </c>
      <c r="B797" s="977" t="s">
        <v>4996</v>
      </c>
      <c r="C797" s="1034"/>
      <c r="D797" s="2109" t="s">
        <v>4721</v>
      </c>
      <c r="E797" s="2110"/>
      <c r="F797" s="1558">
        <v>34.5</v>
      </c>
      <c r="G797" s="2145">
        <v>4.8</v>
      </c>
      <c r="H797" s="2113"/>
      <c r="I797" s="2109"/>
      <c r="J797" s="2114">
        <v>4</v>
      </c>
      <c r="K797" s="2112">
        <v>1</v>
      </c>
      <c r="L797" s="2112"/>
      <c r="M797" s="2109"/>
      <c r="N797" s="2109"/>
      <c r="O797" s="2136"/>
      <c r="P797" s="2120"/>
      <c r="Q797" s="1486"/>
      <c r="R797" s="1097">
        <v>4</v>
      </c>
    </row>
    <row r="798" spans="1:18">
      <c r="A798" s="1097">
        <v>5</v>
      </c>
      <c r="B798" s="977" t="s">
        <v>4997</v>
      </c>
      <c r="C798" s="1034"/>
      <c r="D798" s="2109" t="s">
        <v>4720</v>
      </c>
      <c r="E798" s="2110"/>
      <c r="F798" s="1558">
        <v>115</v>
      </c>
      <c r="G798" s="2145">
        <v>12</v>
      </c>
      <c r="H798" s="2113"/>
      <c r="I798" s="2109"/>
      <c r="J798" s="2114">
        <v>8</v>
      </c>
      <c r="K798" s="2112">
        <v>1</v>
      </c>
      <c r="L798" s="2112"/>
      <c r="M798" s="2109"/>
      <c r="N798" s="2109"/>
      <c r="O798" s="2136"/>
      <c r="P798" s="2120"/>
      <c r="Q798" s="1486"/>
      <c r="R798" s="1097">
        <v>5</v>
      </c>
    </row>
    <row r="799" spans="1:18">
      <c r="A799" s="1097">
        <v>6</v>
      </c>
      <c r="B799" s="977" t="s">
        <v>4998</v>
      </c>
      <c r="C799" s="1034"/>
      <c r="D799" s="2109" t="s">
        <v>4721</v>
      </c>
      <c r="E799" s="2110"/>
      <c r="F799" s="1558">
        <v>46</v>
      </c>
      <c r="G799" s="2145">
        <v>4.8</v>
      </c>
      <c r="H799" s="2113"/>
      <c r="I799" s="2109"/>
      <c r="J799" s="2114"/>
      <c r="K799" s="2112">
        <v>1</v>
      </c>
      <c r="L799" s="2112"/>
      <c r="M799" s="2109"/>
      <c r="N799" s="2109"/>
      <c r="O799" s="2110"/>
      <c r="P799" s="2120"/>
      <c r="Q799" s="1486"/>
      <c r="R799" s="1097">
        <v>6</v>
      </c>
    </row>
    <row r="800" spans="1:18">
      <c r="A800" s="1097">
        <v>7</v>
      </c>
      <c r="B800" s="977" t="s">
        <v>4998</v>
      </c>
      <c r="C800" s="1034"/>
      <c r="D800" s="2109" t="s">
        <v>4721</v>
      </c>
      <c r="E800" s="2110"/>
      <c r="F800" s="1558">
        <v>46</v>
      </c>
      <c r="G800" s="2145">
        <v>4.8</v>
      </c>
      <c r="H800" s="2113"/>
      <c r="I800" s="2109"/>
      <c r="J800" s="2114"/>
      <c r="K800" s="2112">
        <v>1</v>
      </c>
      <c r="L800" s="2112"/>
      <c r="M800" s="2109"/>
      <c r="N800" s="2109"/>
      <c r="O800" s="2110"/>
      <c r="P800" s="2120"/>
      <c r="Q800" s="1486"/>
      <c r="R800" s="1097">
        <v>7</v>
      </c>
    </row>
    <row r="801" spans="1:18">
      <c r="A801" s="1097">
        <v>8</v>
      </c>
      <c r="B801" s="977" t="s">
        <v>4999</v>
      </c>
      <c r="C801" s="1034"/>
      <c r="D801" s="2109" t="s">
        <v>4721</v>
      </c>
      <c r="E801" s="2110"/>
      <c r="F801" s="1558">
        <v>34.5</v>
      </c>
      <c r="G801" s="2145">
        <v>4.8</v>
      </c>
      <c r="H801" s="2113"/>
      <c r="I801" s="2109"/>
      <c r="J801" s="2114">
        <v>4</v>
      </c>
      <c r="K801" s="2112">
        <v>1</v>
      </c>
      <c r="L801" s="2112"/>
      <c r="M801" s="2109"/>
      <c r="N801" s="2109"/>
      <c r="O801" s="2110"/>
      <c r="P801" s="2120"/>
      <c r="Q801" s="1486"/>
      <c r="R801" s="1097">
        <v>8</v>
      </c>
    </row>
    <row r="802" spans="1:18">
      <c r="A802" s="1097">
        <v>9</v>
      </c>
      <c r="B802" s="977" t="s">
        <v>5000</v>
      </c>
      <c r="C802" s="1034"/>
      <c r="D802" s="2109" t="s">
        <v>4721</v>
      </c>
      <c r="E802" s="2110"/>
      <c r="F802" s="1558">
        <v>34.5</v>
      </c>
      <c r="G802" s="2145">
        <v>13.8</v>
      </c>
      <c r="H802" s="2113"/>
      <c r="I802" s="2109"/>
      <c r="J802" s="2114">
        <v>4</v>
      </c>
      <c r="K802" s="2112">
        <v>1</v>
      </c>
      <c r="L802" s="2112"/>
      <c r="M802" s="2109"/>
      <c r="N802" s="2109"/>
      <c r="O802" s="2110"/>
      <c r="P802" s="2120"/>
      <c r="Q802" s="1486"/>
      <c r="R802" s="1097">
        <v>9</v>
      </c>
    </row>
    <row r="803" spans="1:18">
      <c r="A803" s="1097">
        <v>10</v>
      </c>
      <c r="B803" s="977" t="s">
        <v>5001</v>
      </c>
      <c r="C803" s="1034"/>
      <c r="D803" s="2109" t="s">
        <v>4720</v>
      </c>
      <c r="E803" s="2110"/>
      <c r="F803" s="1558">
        <v>115</v>
      </c>
      <c r="G803" s="2145">
        <v>13.8</v>
      </c>
      <c r="H803" s="2113"/>
      <c r="I803" s="2109"/>
      <c r="J803" s="2114">
        <v>15</v>
      </c>
      <c r="K803" s="2112">
        <v>1</v>
      </c>
      <c r="L803" s="2112"/>
      <c r="M803" s="2109"/>
      <c r="N803" s="2109"/>
      <c r="O803" s="2110"/>
      <c r="P803" s="2120"/>
      <c r="Q803" s="1486"/>
      <c r="R803" s="1097">
        <v>10</v>
      </c>
    </row>
    <row r="804" spans="1:18">
      <c r="A804" s="1097">
        <v>11</v>
      </c>
      <c r="B804" s="977" t="s">
        <v>5001</v>
      </c>
      <c r="C804" s="1034"/>
      <c r="D804" s="2109" t="s">
        <v>4720</v>
      </c>
      <c r="E804" s="2110"/>
      <c r="F804" s="1558">
        <v>115</v>
      </c>
      <c r="G804" s="2145">
        <v>24</v>
      </c>
      <c r="H804" s="2113"/>
      <c r="I804" s="2109"/>
      <c r="J804" s="2114">
        <v>12</v>
      </c>
      <c r="K804" s="2112">
        <v>1</v>
      </c>
      <c r="L804" s="2112"/>
      <c r="M804" s="2109"/>
      <c r="N804" s="2109"/>
      <c r="O804" s="2110"/>
      <c r="P804" s="2120"/>
      <c r="Q804" s="1486"/>
      <c r="R804" s="1097">
        <v>11</v>
      </c>
    </row>
    <row r="805" spans="1:18">
      <c r="A805" s="1097">
        <v>12</v>
      </c>
      <c r="B805" s="977" t="s">
        <v>5002</v>
      </c>
      <c r="C805" s="1034"/>
      <c r="D805" s="2109" t="s">
        <v>4721</v>
      </c>
      <c r="E805" s="2110"/>
      <c r="F805" s="1558">
        <v>115</v>
      </c>
      <c r="G805" s="2145">
        <v>13.8</v>
      </c>
      <c r="H805" s="2113"/>
      <c r="I805" s="2109"/>
      <c r="J805" s="2114">
        <v>15</v>
      </c>
      <c r="K805" s="2112">
        <v>1</v>
      </c>
      <c r="L805" s="2112"/>
      <c r="M805" s="2109"/>
      <c r="N805" s="2109"/>
      <c r="O805" s="2110"/>
      <c r="P805" s="2120"/>
      <c r="Q805" s="1486"/>
      <c r="R805" s="1097">
        <v>12</v>
      </c>
    </row>
    <row r="806" spans="1:18">
      <c r="A806" s="1097">
        <v>13</v>
      </c>
      <c r="B806" s="977" t="s">
        <v>5003</v>
      </c>
      <c r="C806" s="1034"/>
      <c r="D806" s="2109" t="s">
        <v>4721</v>
      </c>
      <c r="E806" s="2110"/>
      <c r="F806" s="1558">
        <v>34.5</v>
      </c>
      <c r="G806" s="2145">
        <v>4.8</v>
      </c>
      <c r="H806" s="2113"/>
      <c r="I806" s="2109"/>
      <c r="J806" s="2114">
        <v>4</v>
      </c>
      <c r="K806" s="2112">
        <v>1</v>
      </c>
      <c r="L806" s="2112"/>
      <c r="M806" s="2109"/>
      <c r="N806" s="2109"/>
      <c r="O806" s="2110"/>
      <c r="P806" s="2120"/>
      <c r="Q806" s="1486"/>
      <c r="R806" s="1097">
        <v>13</v>
      </c>
    </row>
    <row r="807" spans="1:18">
      <c r="A807" s="1097">
        <v>14</v>
      </c>
      <c r="B807" s="977" t="s">
        <v>5004</v>
      </c>
      <c r="C807" s="1034"/>
      <c r="D807" s="2109" t="s">
        <v>4721</v>
      </c>
      <c r="E807" s="2110"/>
      <c r="F807" s="1558">
        <v>34.4</v>
      </c>
      <c r="G807" s="2145">
        <v>13.8</v>
      </c>
      <c r="H807" s="2113"/>
      <c r="I807" s="2109"/>
      <c r="J807" s="2114">
        <v>7</v>
      </c>
      <c r="K807" s="2112">
        <v>1</v>
      </c>
      <c r="L807" s="2112"/>
      <c r="M807" s="2109"/>
      <c r="N807" s="2109"/>
      <c r="O807" s="2110"/>
      <c r="P807" s="2120"/>
      <c r="Q807" s="1486"/>
      <c r="R807" s="1097">
        <v>14</v>
      </c>
    </row>
    <row r="808" spans="1:18">
      <c r="A808" s="1097">
        <v>15</v>
      </c>
      <c r="B808" s="977" t="s">
        <v>5005</v>
      </c>
      <c r="C808" s="1034"/>
      <c r="D808" s="2109" t="s">
        <v>4721</v>
      </c>
      <c r="E808" s="2110"/>
      <c r="F808" s="1558">
        <v>115</v>
      </c>
      <c r="G808" s="2145">
        <v>13.8</v>
      </c>
      <c r="H808" s="2113"/>
      <c r="I808" s="2109"/>
      <c r="J808" s="2114">
        <v>12</v>
      </c>
      <c r="K808" s="2112">
        <v>1</v>
      </c>
      <c r="L808" s="2112"/>
      <c r="M808" s="2109"/>
      <c r="N808" s="2109"/>
      <c r="O808" s="2110"/>
      <c r="P808" s="2120"/>
      <c r="Q808" s="1486"/>
      <c r="R808" s="1097">
        <v>15</v>
      </c>
    </row>
    <row r="809" spans="1:18">
      <c r="A809" s="1097">
        <v>16</v>
      </c>
      <c r="B809" s="977" t="s">
        <v>5006</v>
      </c>
      <c r="C809" s="1034"/>
      <c r="D809" s="2109" t="s">
        <v>4720</v>
      </c>
      <c r="E809" s="2110"/>
      <c r="F809" s="1558">
        <v>34.5</v>
      </c>
      <c r="G809" s="2145">
        <v>4.8</v>
      </c>
      <c r="H809" s="2113"/>
      <c r="I809" s="2109"/>
      <c r="J809" s="2114">
        <v>3</v>
      </c>
      <c r="K809" s="2112">
        <v>1</v>
      </c>
      <c r="L809" s="2112"/>
      <c r="M809" s="2109"/>
      <c r="N809" s="2109"/>
      <c r="O809" s="2110"/>
      <c r="P809" s="2120"/>
      <c r="Q809" s="1486"/>
      <c r="R809" s="1097">
        <v>16</v>
      </c>
    </row>
    <row r="810" spans="1:18">
      <c r="A810" s="1097">
        <v>17</v>
      </c>
      <c r="B810" s="977" t="s">
        <v>5006</v>
      </c>
      <c r="C810" s="1034"/>
      <c r="D810" s="2109" t="s">
        <v>4720</v>
      </c>
      <c r="E810" s="2110"/>
      <c r="F810" s="1558">
        <v>115</v>
      </c>
      <c r="G810" s="2145">
        <v>34.5</v>
      </c>
      <c r="H810" s="2113"/>
      <c r="I810" s="2109"/>
      <c r="J810" s="2114">
        <v>20</v>
      </c>
      <c r="K810" s="2112">
        <v>1</v>
      </c>
      <c r="L810" s="2112"/>
      <c r="M810" s="2109"/>
      <c r="N810" s="2109"/>
      <c r="O810" s="2110"/>
      <c r="P810" s="2120"/>
      <c r="Q810" s="1486"/>
      <c r="R810" s="1097">
        <v>17</v>
      </c>
    </row>
    <row r="811" spans="1:18">
      <c r="A811" s="1097">
        <v>18</v>
      </c>
      <c r="B811" s="977" t="s">
        <v>5006</v>
      </c>
      <c r="C811" s="1034"/>
      <c r="D811" s="2109" t="s">
        <v>4720</v>
      </c>
      <c r="E811" s="2110"/>
      <c r="F811" s="1558">
        <v>115</v>
      </c>
      <c r="G811" s="2145">
        <v>34.5</v>
      </c>
      <c r="H811" s="2113"/>
      <c r="I811" s="2109"/>
      <c r="J811" s="2114">
        <v>20</v>
      </c>
      <c r="K811" s="2112">
        <v>1</v>
      </c>
      <c r="L811" s="2112"/>
      <c r="M811" s="2109"/>
      <c r="N811" s="2109"/>
      <c r="O811" s="2110"/>
      <c r="P811" s="2120"/>
      <c r="Q811" s="1486"/>
      <c r="R811" s="1097">
        <v>18</v>
      </c>
    </row>
    <row r="812" spans="1:18">
      <c r="A812" s="1097">
        <v>19</v>
      </c>
      <c r="B812" s="977" t="s">
        <v>5007</v>
      </c>
      <c r="C812" s="1034"/>
      <c r="D812" s="2109" t="s">
        <v>4721</v>
      </c>
      <c r="E812" s="2110"/>
      <c r="F812" s="1558">
        <v>115</v>
      </c>
      <c r="G812" s="2145">
        <v>4.8</v>
      </c>
      <c r="H812" s="2113"/>
      <c r="I812" s="2109"/>
      <c r="J812" s="2114">
        <v>3</v>
      </c>
      <c r="K812" s="2112">
        <v>1</v>
      </c>
      <c r="L812" s="2112"/>
      <c r="M812" s="2109"/>
      <c r="N812" s="2109"/>
      <c r="O812" s="2110"/>
      <c r="P812" s="2120"/>
      <c r="Q812" s="1486"/>
      <c r="R812" s="1097">
        <v>19</v>
      </c>
    </row>
    <row r="813" spans="1:18">
      <c r="A813" s="1097">
        <v>20</v>
      </c>
      <c r="B813" s="977" t="s">
        <v>5007</v>
      </c>
      <c r="C813" s="1034"/>
      <c r="D813" s="2109" t="s">
        <v>4721</v>
      </c>
      <c r="E813" s="2110"/>
      <c r="F813" s="1558">
        <v>115</v>
      </c>
      <c r="G813" s="2145">
        <v>4.8</v>
      </c>
      <c r="H813" s="2113"/>
      <c r="I813" s="2109"/>
      <c r="J813" s="2114">
        <v>3</v>
      </c>
      <c r="K813" s="2112">
        <v>1</v>
      </c>
      <c r="L813" s="2112"/>
      <c r="M813" s="2109"/>
      <c r="N813" s="2109"/>
      <c r="O813" s="2110"/>
      <c r="P813" s="2120"/>
      <c r="Q813" s="1486"/>
      <c r="R813" s="1097">
        <v>20</v>
      </c>
    </row>
    <row r="814" spans="1:18">
      <c r="A814" s="1097">
        <v>21</v>
      </c>
      <c r="B814" s="977" t="s">
        <v>5007</v>
      </c>
      <c r="C814" s="1034"/>
      <c r="D814" s="2109" t="s">
        <v>4721</v>
      </c>
      <c r="E814" s="2110"/>
      <c r="F814" s="1558">
        <v>115</v>
      </c>
      <c r="G814" s="2145">
        <v>4.8</v>
      </c>
      <c r="H814" s="2113"/>
      <c r="I814" s="2109"/>
      <c r="J814" s="2114">
        <v>3</v>
      </c>
      <c r="K814" s="2112">
        <v>1</v>
      </c>
      <c r="L814" s="2112"/>
      <c r="M814" s="2109"/>
      <c r="N814" s="2109"/>
      <c r="O814" s="2110"/>
      <c r="P814" s="2120"/>
      <c r="Q814" s="1486"/>
      <c r="R814" s="1097">
        <v>21</v>
      </c>
    </row>
    <row r="815" spans="1:18">
      <c r="A815" s="1097">
        <v>22</v>
      </c>
      <c r="B815" s="977" t="s">
        <v>5007</v>
      </c>
      <c r="C815" s="1034"/>
      <c r="D815" s="2109" t="s">
        <v>4721</v>
      </c>
      <c r="E815" s="2110"/>
      <c r="F815" s="1558">
        <v>115</v>
      </c>
      <c r="G815" s="2145">
        <v>4.8</v>
      </c>
      <c r="H815" s="2113"/>
      <c r="I815" s="2109"/>
      <c r="J815" s="2114">
        <v>3</v>
      </c>
      <c r="K815" s="2112"/>
      <c r="L815" s="2112">
        <v>1</v>
      </c>
      <c r="M815" s="2109"/>
      <c r="N815" s="2109"/>
      <c r="O815" s="2110"/>
      <c r="P815" s="2120"/>
      <c r="Q815" s="1486"/>
      <c r="R815" s="1097">
        <v>22</v>
      </c>
    </row>
    <row r="816" spans="1:18">
      <c r="A816" s="1097">
        <v>23</v>
      </c>
      <c r="B816" s="977" t="s">
        <v>5008</v>
      </c>
      <c r="C816" s="1034"/>
      <c r="D816" s="2109" t="s">
        <v>4720</v>
      </c>
      <c r="E816" s="2110"/>
      <c r="F816" s="1558">
        <v>115</v>
      </c>
      <c r="G816" s="2145">
        <v>34.5</v>
      </c>
      <c r="H816" s="2113"/>
      <c r="I816" s="2109"/>
      <c r="J816" s="2114">
        <v>18</v>
      </c>
      <c r="K816" s="2112">
        <v>1</v>
      </c>
      <c r="L816" s="2112"/>
      <c r="M816" s="2109"/>
      <c r="N816" s="2109"/>
      <c r="O816" s="2110"/>
      <c r="P816" s="2120"/>
      <c r="Q816" s="1486"/>
      <c r="R816" s="1097">
        <v>23</v>
      </c>
    </row>
    <row r="817" spans="1:18">
      <c r="A817" s="1097">
        <v>24</v>
      </c>
      <c r="B817" s="977" t="s">
        <v>5008</v>
      </c>
      <c r="C817" s="1034"/>
      <c r="D817" s="2109" t="s">
        <v>4720</v>
      </c>
      <c r="E817" s="2110"/>
      <c r="F817" s="1558">
        <v>115</v>
      </c>
      <c r="G817" s="2145">
        <v>34.5</v>
      </c>
      <c r="H817" s="2113"/>
      <c r="I817" s="2109"/>
      <c r="J817" s="2114">
        <v>18</v>
      </c>
      <c r="K817" s="2112"/>
      <c r="L817" s="2112">
        <v>1</v>
      </c>
      <c r="M817" s="2109"/>
      <c r="N817" s="2109"/>
      <c r="O817" s="2110"/>
      <c r="P817" s="2120"/>
      <c r="Q817" s="1486"/>
      <c r="R817" s="1097">
        <v>24</v>
      </c>
    </row>
    <row r="818" spans="1:18">
      <c r="A818" s="1097">
        <v>25</v>
      </c>
      <c r="B818" s="977" t="s">
        <v>5009</v>
      </c>
      <c r="C818" s="1034"/>
      <c r="D818" s="2109" t="s">
        <v>4720</v>
      </c>
      <c r="E818" s="2110"/>
      <c r="F818" s="1558">
        <v>115</v>
      </c>
      <c r="G818" s="2145">
        <v>34.5</v>
      </c>
      <c r="H818" s="2113"/>
      <c r="I818" s="2109"/>
      <c r="J818" s="2114">
        <v>10</v>
      </c>
      <c r="K818" s="2112">
        <v>1</v>
      </c>
      <c r="L818" s="2112"/>
      <c r="M818" s="2109"/>
      <c r="N818" s="2109"/>
      <c r="O818" s="2110"/>
      <c r="P818" s="2120"/>
      <c r="Q818" s="1486"/>
      <c r="R818" s="1097">
        <v>25</v>
      </c>
    </row>
    <row r="819" spans="1:18">
      <c r="A819" s="1097">
        <v>26</v>
      </c>
      <c r="B819" s="977" t="s">
        <v>5009</v>
      </c>
      <c r="C819" s="1034"/>
      <c r="D819" s="2109" t="s">
        <v>4720</v>
      </c>
      <c r="E819" s="2110"/>
      <c r="F819" s="1558">
        <v>115</v>
      </c>
      <c r="G819" s="2145">
        <v>13.8</v>
      </c>
      <c r="H819" s="2113"/>
      <c r="I819" s="2109"/>
      <c r="J819" s="2114">
        <v>45</v>
      </c>
      <c r="K819" s="2112">
        <v>1</v>
      </c>
      <c r="L819" s="2112"/>
      <c r="M819" s="2109"/>
      <c r="N819" s="2109"/>
      <c r="O819" s="2110"/>
      <c r="P819" s="2120"/>
      <c r="Q819" s="1486"/>
      <c r="R819" s="1097">
        <v>26</v>
      </c>
    </row>
    <row r="820" spans="1:18">
      <c r="A820" s="1097">
        <v>27</v>
      </c>
      <c r="B820" s="977" t="s">
        <v>5009</v>
      </c>
      <c r="C820" s="1034"/>
      <c r="D820" s="2109" t="s">
        <v>4720</v>
      </c>
      <c r="E820" s="2110"/>
      <c r="F820" s="1558">
        <v>115</v>
      </c>
      <c r="G820" s="2145">
        <v>34.5</v>
      </c>
      <c r="H820" s="2113"/>
      <c r="I820" s="2109"/>
      <c r="J820" s="2114">
        <v>7</v>
      </c>
      <c r="K820" s="2112">
        <v>1</v>
      </c>
      <c r="L820" s="2112"/>
      <c r="M820" s="2109"/>
      <c r="N820" s="2109"/>
      <c r="O820" s="2110"/>
      <c r="P820" s="2120"/>
      <c r="Q820" s="1486"/>
      <c r="R820" s="1097">
        <v>27</v>
      </c>
    </row>
    <row r="821" spans="1:18">
      <c r="A821" s="1097">
        <v>28</v>
      </c>
      <c r="B821" s="977" t="s">
        <v>5010</v>
      </c>
      <c r="C821" s="1034"/>
      <c r="D821" s="2109" t="s">
        <v>4721</v>
      </c>
      <c r="E821" s="2110"/>
      <c r="F821" s="1558">
        <v>115</v>
      </c>
      <c r="G821" s="2145">
        <v>13.8</v>
      </c>
      <c r="H821" s="2113"/>
      <c r="I821" s="2109"/>
      <c r="J821" s="2114">
        <v>15</v>
      </c>
      <c r="K821" s="2112">
        <v>1</v>
      </c>
      <c r="L821" s="2112"/>
      <c r="M821" s="2109"/>
      <c r="N821" s="2109"/>
      <c r="O821" s="2110"/>
      <c r="P821" s="2120"/>
      <c r="Q821" s="1486"/>
      <c r="R821" s="1097">
        <v>28</v>
      </c>
    </row>
    <row r="822" spans="1:18">
      <c r="A822" s="1097">
        <v>29</v>
      </c>
      <c r="B822" s="977" t="s">
        <v>5011</v>
      </c>
      <c r="C822" s="1034"/>
      <c r="D822" s="2109" t="s">
        <v>4721</v>
      </c>
      <c r="E822" s="2110"/>
      <c r="F822" s="1558">
        <v>34.5</v>
      </c>
      <c r="G822" s="2145">
        <v>4.8</v>
      </c>
      <c r="H822" s="2113"/>
      <c r="I822" s="2109"/>
      <c r="J822" s="2114">
        <v>4</v>
      </c>
      <c r="K822" s="2112">
        <v>1</v>
      </c>
      <c r="L822" s="2112"/>
      <c r="M822" s="2109"/>
      <c r="N822" s="2109"/>
      <c r="O822" s="2110"/>
      <c r="P822" s="2120"/>
      <c r="Q822" s="1486"/>
      <c r="R822" s="1097">
        <v>29</v>
      </c>
    </row>
    <row r="823" spans="1:18">
      <c r="A823" s="1097">
        <v>30</v>
      </c>
      <c r="B823" s="977" t="s">
        <v>5012</v>
      </c>
      <c r="C823" s="1034"/>
      <c r="D823" s="2109" t="s">
        <v>4720</v>
      </c>
      <c r="E823" s="2110"/>
      <c r="F823" s="1558">
        <v>115</v>
      </c>
      <c r="G823" s="2145">
        <v>13.8</v>
      </c>
      <c r="H823" s="2113"/>
      <c r="I823" s="2109"/>
      <c r="J823" s="2114">
        <v>15</v>
      </c>
      <c r="K823" s="2112">
        <v>1</v>
      </c>
      <c r="L823" s="2112"/>
      <c r="M823" s="2109"/>
      <c r="N823" s="2109"/>
      <c r="O823" s="2110"/>
      <c r="P823" s="2120"/>
      <c r="Q823" s="1486"/>
      <c r="R823" s="1097">
        <v>30</v>
      </c>
    </row>
    <row r="824" spans="1:18">
      <c r="A824" s="1097">
        <v>31</v>
      </c>
      <c r="B824" s="977" t="s">
        <v>5012</v>
      </c>
      <c r="C824" s="1034"/>
      <c r="D824" s="2109" t="s">
        <v>4720</v>
      </c>
      <c r="E824" s="2110"/>
      <c r="F824" s="1558">
        <v>115</v>
      </c>
      <c r="G824" s="2145">
        <v>34.4</v>
      </c>
      <c r="H824" s="2113"/>
      <c r="I824" s="2109"/>
      <c r="J824" s="2114">
        <v>30</v>
      </c>
      <c r="K824" s="2112">
        <v>1</v>
      </c>
      <c r="L824" s="2112"/>
      <c r="M824" s="2109"/>
      <c r="N824" s="2109"/>
      <c r="O824" s="2110"/>
      <c r="P824" s="2120"/>
      <c r="Q824" s="1486"/>
      <c r="R824" s="1097">
        <v>31</v>
      </c>
    </row>
    <row r="825" spans="1:18">
      <c r="A825" s="1097">
        <v>32</v>
      </c>
      <c r="B825" s="977" t="s">
        <v>5013</v>
      </c>
      <c r="C825" s="1034"/>
      <c r="D825" s="2109" t="s">
        <v>4721</v>
      </c>
      <c r="E825" s="2110"/>
      <c r="F825" s="1558">
        <v>69</v>
      </c>
      <c r="G825" s="2145">
        <v>4.16</v>
      </c>
      <c r="H825" s="2113"/>
      <c r="I825" s="2109"/>
      <c r="J825" s="2114">
        <v>5</v>
      </c>
      <c r="K825" s="2112">
        <v>1</v>
      </c>
      <c r="L825" s="2112"/>
      <c r="M825" s="2109"/>
      <c r="N825" s="2109"/>
      <c r="O825" s="2110"/>
      <c r="P825" s="2120"/>
      <c r="Q825" s="1486"/>
      <c r="R825" s="1097">
        <v>32</v>
      </c>
    </row>
    <row r="826" spans="1:18">
      <c r="A826" s="1097">
        <v>33</v>
      </c>
      <c r="B826" s="977" t="s">
        <v>5013</v>
      </c>
      <c r="C826" s="1034"/>
      <c r="D826" s="2109" t="s">
        <v>4721</v>
      </c>
      <c r="E826" s="2110"/>
      <c r="F826" s="1558">
        <v>69</v>
      </c>
      <c r="G826" s="2145">
        <v>4.16</v>
      </c>
      <c r="H826" s="2113"/>
      <c r="I826" s="2109"/>
      <c r="J826" s="2114">
        <v>5</v>
      </c>
      <c r="K826" s="2112">
        <v>1</v>
      </c>
      <c r="L826" s="2112"/>
      <c r="M826" s="2109"/>
      <c r="N826" s="2109"/>
      <c r="O826" s="2110"/>
      <c r="P826" s="2120"/>
      <c r="Q826" s="1486"/>
      <c r="R826" s="1097">
        <v>33</v>
      </c>
    </row>
    <row r="827" spans="1:18">
      <c r="A827" s="1097">
        <v>34</v>
      </c>
      <c r="B827" s="977" t="s">
        <v>5014</v>
      </c>
      <c r="C827" s="1034"/>
      <c r="D827" s="2109" t="s">
        <v>4720</v>
      </c>
      <c r="E827" s="2110"/>
      <c r="F827" s="1558">
        <v>115</v>
      </c>
      <c r="G827" s="2145">
        <v>69</v>
      </c>
      <c r="H827" s="2113"/>
      <c r="I827" s="2109"/>
      <c r="J827" s="2114">
        <v>30</v>
      </c>
      <c r="K827" s="2112">
        <v>1</v>
      </c>
      <c r="L827" s="2112"/>
      <c r="M827" s="2109"/>
      <c r="N827" s="2109"/>
      <c r="O827" s="2110"/>
      <c r="P827" s="2120"/>
      <c r="Q827" s="1486"/>
      <c r="R827" s="1097">
        <v>34</v>
      </c>
    </row>
    <row r="828" spans="1:18">
      <c r="A828" s="1097">
        <v>35</v>
      </c>
      <c r="B828" s="977" t="s">
        <v>5014</v>
      </c>
      <c r="C828" s="1034"/>
      <c r="D828" s="2109" t="s">
        <v>4720</v>
      </c>
      <c r="E828" s="2110"/>
      <c r="F828" s="1558">
        <v>115</v>
      </c>
      <c r="G828" s="2145">
        <v>69</v>
      </c>
      <c r="H828" s="2113"/>
      <c r="I828" s="2109"/>
      <c r="J828" s="2114">
        <v>50</v>
      </c>
      <c r="K828" s="2112">
        <v>1</v>
      </c>
      <c r="L828" s="2112"/>
      <c r="M828" s="2109"/>
      <c r="N828" s="2109"/>
      <c r="O828" s="2110"/>
      <c r="P828" s="2120"/>
      <c r="Q828" s="1486"/>
      <c r="R828" s="1097">
        <v>35</v>
      </c>
    </row>
    <row r="829" spans="1:18">
      <c r="A829" s="1097">
        <v>36</v>
      </c>
      <c r="B829" s="977" t="s">
        <v>5015</v>
      </c>
      <c r="C829" s="1034"/>
      <c r="D829" s="2109" t="s">
        <v>4721</v>
      </c>
      <c r="E829" s="2110"/>
      <c r="F829" s="1558">
        <v>69</v>
      </c>
      <c r="G829" s="2145">
        <v>13.8</v>
      </c>
      <c r="H829" s="2113"/>
      <c r="I829" s="2109"/>
      <c r="J829" s="2114">
        <v>7</v>
      </c>
      <c r="K829" s="2112">
        <v>1</v>
      </c>
      <c r="L829" s="2112"/>
      <c r="M829" s="2109"/>
      <c r="N829" s="2109"/>
      <c r="O829" s="2110"/>
      <c r="P829" s="2120"/>
      <c r="Q829" s="1486"/>
      <c r="R829" s="1097">
        <v>36</v>
      </c>
    </row>
    <row r="830" spans="1:18">
      <c r="A830" s="1097">
        <v>37</v>
      </c>
      <c r="B830" s="977" t="s">
        <v>5016</v>
      </c>
      <c r="C830" s="1034"/>
      <c r="D830" s="2109" t="s">
        <v>4721</v>
      </c>
      <c r="E830" s="2140"/>
      <c r="F830" s="1559">
        <v>115</v>
      </c>
      <c r="G830" s="2144">
        <v>13.8</v>
      </c>
      <c r="H830" s="2113"/>
      <c r="I830" s="2109"/>
      <c r="J830" s="2114">
        <v>12</v>
      </c>
      <c r="K830" s="2112">
        <v>1</v>
      </c>
      <c r="L830" s="2112"/>
      <c r="M830" s="2109"/>
      <c r="N830" s="2109"/>
      <c r="O830" s="2110"/>
      <c r="P830" s="2120"/>
      <c r="Q830" s="1486"/>
      <c r="R830" s="1097">
        <v>37</v>
      </c>
    </row>
    <row r="831" spans="1:18">
      <c r="A831" s="1097">
        <v>38</v>
      </c>
      <c r="B831" s="977" t="s">
        <v>5017</v>
      </c>
      <c r="C831" s="1034"/>
      <c r="D831" s="2109" t="s">
        <v>4721</v>
      </c>
      <c r="E831" s="2136"/>
      <c r="F831" s="1559">
        <v>34.5</v>
      </c>
      <c r="G831" s="2144">
        <v>4.16</v>
      </c>
      <c r="H831" s="2113"/>
      <c r="I831" s="2109"/>
      <c r="J831" s="2114">
        <v>4</v>
      </c>
      <c r="K831" s="2112">
        <v>1</v>
      </c>
      <c r="L831" s="2112"/>
      <c r="M831" s="2109"/>
      <c r="N831" s="2109"/>
      <c r="O831" s="2110"/>
      <c r="P831" s="2120"/>
      <c r="Q831" s="1486"/>
      <c r="R831" s="1097">
        <v>38</v>
      </c>
    </row>
    <row r="832" spans="1:18">
      <c r="A832" s="1097">
        <v>39</v>
      </c>
      <c r="B832" s="977" t="s">
        <v>5017</v>
      </c>
      <c r="C832" s="1034"/>
      <c r="D832" s="2109" t="s">
        <v>4721</v>
      </c>
      <c r="E832" s="2136"/>
      <c r="F832" s="1559">
        <v>34.5</v>
      </c>
      <c r="G832" s="2144">
        <v>4.16</v>
      </c>
      <c r="H832" s="2113"/>
      <c r="I832" s="2109"/>
      <c r="J832" s="2114">
        <v>4</v>
      </c>
      <c r="K832" s="2112">
        <v>1</v>
      </c>
      <c r="L832" s="2112"/>
      <c r="M832" s="2109"/>
      <c r="N832" s="2109"/>
      <c r="O832" s="2110"/>
      <c r="P832" s="2120"/>
      <c r="Q832" s="1486"/>
      <c r="R832" s="1097">
        <v>39</v>
      </c>
    </row>
    <row r="833" spans="1:18">
      <c r="A833" s="1097">
        <v>40</v>
      </c>
      <c r="B833" s="977" t="s">
        <v>5018</v>
      </c>
      <c r="C833" s="1034"/>
      <c r="D833" s="2109" t="s">
        <v>4721</v>
      </c>
      <c r="E833" s="2136"/>
      <c r="F833" s="1559">
        <v>34.5</v>
      </c>
      <c r="G833" s="2144">
        <v>13.8</v>
      </c>
      <c r="H833" s="2113"/>
      <c r="I833" s="2109"/>
      <c r="J833" s="2114">
        <v>10</v>
      </c>
      <c r="K833" s="2112">
        <v>1</v>
      </c>
      <c r="L833" s="2112"/>
      <c r="M833" s="2109"/>
      <c r="N833" s="2109"/>
      <c r="O833" s="2110"/>
      <c r="P833" s="2120"/>
      <c r="Q833" s="1486"/>
      <c r="R833" s="1097">
        <v>40</v>
      </c>
    </row>
    <row r="834" spans="1:18">
      <c r="A834" s="1097">
        <v>41</v>
      </c>
      <c r="B834" s="977"/>
      <c r="C834" s="1034"/>
      <c r="D834" s="2109"/>
      <c r="E834" s="2136"/>
      <c r="F834" s="1559"/>
      <c r="G834" s="2144"/>
      <c r="H834" s="2113"/>
      <c r="I834" s="2109"/>
      <c r="J834" s="2113"/>
      <c r="K834" s="2112"/>
      <c r="L834" s="2112"/>
      <c r="M834" s="2109"/>
      <c r="N834" s="2109"/>
      <c r="O834" s="2110"/>
      <c r="P834" s="2120"/>
      <c r="Q834" s="1486"/>
      <c r="R834" s="1097">
        <v>41</v>
      </c>
    </row>
    <row r="835" spans="1:18">
      <c r="A835" s="1097">
        <v>42</v>
      </c>
      <c r="B835" s="977"/>
      <c r="C835" s="1034"/>
      <c r="D835" s="2109"/>
      <c r="E835" s="2110"/>
      <c r="F835" s="1558"/>
      <c r="G835" s="2145"/>
      <c r="H835" s="2113"/>
      <c r="I835" s="2109"/>
      <c r="J835" s="2113"/>
      <c r="K835" s="2112"/>
      <c r="L835" s="2112"/>
      <c r="M835" s="2109"/>
      <c r="N835" s="2109"/>
      <c r="O835" s="2110"/>
      <c r="P835" s="2120"/>
      <c r="Q835" s="1486"/>
      <c r="R835" s="1097">
        <v>42</v>
      </c>
    </row>
    <row r="836" spans="1:18">
      <c r="A836" s="1097">
        <v>43</v>
      </c>
      <c r="B836" s="977"/>
      <c r="C836" s="1034"/>
      <c r="D836" s="2109"/>
      <c r="E836" s="2110"/>
      <c r="F836" s="1558"/>
      <c r="G836" s="2145"/>
      <c r="H836" s="2113"/>
      <c r="I836" s="2109"/>
      <c r="J836" s="2113"/>
      <c r="K836" s="2112"/>
      <c r="L836" s="2112"/>
      <c r="M836" s="2109"/>
      <c r="N836" s="2109"/>
      <c r="O836" s="2110"/>
      <c r="P836" s="2120"/>
      <c r="Q836" s="1486"/>
      <c r="R836" s="1097">
        <v>43</v>
      </c>
    </row>
    <row r="837" spans="1:18">
      <c r="A837" s="1097">
        <v>44</v>
      </c>
      <c r="B837" s="977"/>
      <c r="C837" s="1034"/>
      <c r="D837" s="2109"/>
      <c r="E837" s="2110"/>
      <c r="F837" s="1558"/>
      <c r="G837" s="2145"/>
      <c r="H837" s="2113"/>
      <c r="I837" s="2109"/>
      <c r="J837" s="2113"/>
      <c r="K837" s="2112"/>
      <c r="L837" s="2112"/>
      <c r="M837" s="2109"/>
      <c r="N837" s="2109"/>
      <c r="O837" s="2110"/>
      <c r="P837" s="2120"/>
      <c r="Q837" s="1486"/>
      <c r="R837" s="1097">
        <v>44</v>
      </c>
    </row>
    <row r="838" spans="1:18">
      <c r="A838" s="1097">
        <v>45</v>
      </c>
      <c r="B838" s="977"/>
      <c r="C838" s="1034"/>
      <c r="D838" s="2109"/>
      <c r="E838" s="2110"/>
      <c r="F838" s="1558"/>
      <c r="G838" s="2145"/>
      <c r="H838" s="2113"/>
      <c r="I838" s="2109"/>
      <c r="J838" s="2113"/>
      <c r="K838" s="2112"/>
      <c r="L838" s="2112"/>
      <c r="M838" s="2109"/>
      <c r="N838" s="2109"/>
      <c r="O838" s="2110"/>
      <c r="P838" s="2120"/>
      <c r="Q838" s="1486"/>
      <c r="R838" s="1097">
        <v>45</v>
      </c>
    </row>
    <row r="839" spans="1:18">
      <c r="A839" s="1097">
        <v>46</v>
      </c>
      <c r="B839" s="977"/>
      <c r="C839" s="1034"/>
      <c r="D839" s="2109"/>
      <c r="E839" s="2110"/>
      <c r="F839" s="1558"/>
      <c r="G839" s="2145"/>
      <c r="H839" s="2113"/>
      <c r="I839" s="2109"/>
      <c r="J839" s="2113"/>
      <c r="K839" s="2112"/>
      <c r="L839" s="2112"/>
      <c r="M839" s="2109"/>
      <c r="N839" s="2109"/>
      <c r="O839" s="2110"/>
      <c r="P839" s="2120"/>
      <c r="Q839" s="1486"/>
      <c r="R839" s="1097">
        <v>46</v>
      </c>
    </row>
    <row r="840" spans="1:18">
      <c r="A840" s="1097">
        <v>47</v>
      </c>
      <c r="B840" s="977"/>
      <c r="C840" s="1034"/>
      <c r="D840" s="2109"/>
      <c r="E840" s="2110"/>
      <c r="F840" s="1558"/>
      <c r="G840" s="2145"/>
      <c r="H840" s="2113"/>
      <c r="I840" s="2109"/>
      <c r="J840" s="2113"/>
      <c r="K840" s="2112"/>
      <c r="L840" s="2112"/>
      <c r="M840" s="2109"/>
      <c r="N840" s="2109"/>
      <c r="O840" s="2110"/>
      <c r="P840" s="2120"/>
      <c r="Q840" s="1486"/>
      <c r="R840" s="1097">
        <v>47</v>
      </c>
    </row>
    <row r="841" spans="1:18">
      <c r="A841" s="1097">
        <v>48</v>
      </c>
      <c r="B841" s="977"/>
      <c r="C841" s="1034"/>
      <c r="D841" s="2109"/>
      <c r="E841" s="2110"/>
      <c r="F841" s="1558"/>
      <c r="G841" s="2145"/>
      <c r="H841" s="2113"/>
      <c r="I841" s="2109"/>
      <c r="J841" s="2113"/>
      <c r="K841" s="2112"/>
      <c r="L841" s="2112"/>
      <c r="M841" s="2109"/>
      <c r="N841" s="2109"/>
      <c r="O841" s="2110"/>
      <c r="P841" s="2120"/>
      <c r="Q841" s="1486"/>
      <c r="R841" s="1097">
        <v>48</v>
      </c>
    </row>
    <row r="842" spans="1:18">
      <c r="A842" s="1097">
        <v>49</v>
      </c>
      <c r="B842" s="977"/>
      <c r="C842" s="1034"/>
      <c r="D842" s="2109"/>
      <c r="E842" s="2110"/>
      <c r="F842" s="1558"/>
      <c r="G842" s="2145"/>
      <c r="H842" s="2113"/>
      <c r="I842" s="2109"/>
      <c r="J842" s="2113"/>
      <c r="K842" s="2112"/>
      <c r="L842" s="2112"/>
      <c r="M842" s="2109"/>
      <c r="N842" s="2109"/>
      <c r="O842" s="2110"/>
      <c r="P842" s="2120"/>
      <c r="Q842" s="1486"/>
      <c r="R842" s="1097">
        <v>49</v>
      </c>
    </row>
    <row r="843" spans="1:18">
      <c r="A843" s="1097">
        <v>50</v>
      </c>
      <c r="B843" s="977"/>
      <c r="C843" s="1034"/>
      <c r="D843" s="2109"/>
      <c r="E843" s="2110"/>
      <c r="F843" s="1558"/>
      <c r="G843" s="2145"/>
      <c r="H843" s="2113"/>
      <c r="I843" s="2109"/>
      <c r="J843" s="2113"/>
      <c r="K843" s="2112"/>
      <c r="L843" s="2112"/>
      <c r="M843" s="2109"/>
      <c r="N843" s="2109"/>
      <c r="O843" s="2110"/>
      <c r="P843" s="2120"/>
      <c r="Q843" s="1486"/>
      <c r="R843" s="1097">
        <v>50</v>
      </c>
    </row>
    <row r="844" spans="1:18">
      <c r="A844" s="1097">
        <v>51</v>
      </c>
      <c r="B844" s="977"/>
      <c r="C844" s="1034"/>
      <c r="D844" s="2109"/>
      <c r="E844" s="2110"/>
      <c r="F844" s="1558"/>
      <c r="G844" s="2145"/>
      <c r="H844" s="2113"/>
      <c r="I844" s="2109"/>
      <c r="J844" s="2113"/>
      <c r="K844" s="2112"/>
      <c r="L844" s="2112"/>
      <c r="M844" s="2109"/>
      <c r="N844" s="2109"/>
      <c r="O844" s="2110"/>
      <c r="P844" s="2120"/>
      <c r="Q844" s="1486"/>
      <c r="R844" s="1097">
        <v>51</v>
      </c>
    </row>
    <row r="845" spans="1:18">
      <c r="A845" s="1097">
        <v>52</v>
      </c>
      <c r="B845" s="977"/>
      <c r="C845" s="1034"/>
      <c r="D845" s="2109"/>
      <c r="E845" s="2110"/>
      <c r="F845" s="1558"/>
      <c r="G845" s="2145"/>
      <c r="H845" s="2113"/>
      <c r="I845" s="2109"/>
      <c r="J845" s="2113"/>
      <c r="K845" s="2112"/>
      <c r="L845" s="2112"/>
      <c r="M845" s="2109"/>
      <c r="N845" s="2109"/>
      <c r="O845" s="2110"/>
      <c r="P845" s="2120"/>
      <c r="Q845" s="1486"/>
      <c r="R845" s="1097">
        <v>52</v>
      </c>
    </row>
    <row r="846" spans="1:18">
      <c r="A846" s="1097">
        <v>53</v>
      </c>
      <c r="B846" s="977"/>
      <c r="C846" s="1034"/>
      <c r="D846" s="2109"/>
      <c r="E846" s="2110"/>
      <c r="F846" s="1558"/>
      <c r="G846" s="2145"/>
      <c r="H846" s="2113"/>
      <c r="I846" s="2109"/>
      <c r="J846" s="2113"/>
      <c r="K846" s="2112"/>
      <c r="L846" s="2112"/>
      <c r="M846" s="2109"/>
      <c r="N846" s="2109"/>
      <c r="O846" s="2110"/>
      <c r="P846" s="2120"/>
      <c r="Q846" s="1486"/>
      <c r="R846" s="1097">
        <v>53</v>
      </c>
    </row>
    <row r="847" spans="1:18">
      <c r="A847" s="1097">
        <v>54</v>
      </c>
      <c r="B847" s="977"/>
      <c r="C847" s="1034"/>
      <c r="D847" s="2109"/>
      <c r="E847" s="2110"/>
      <c r="F847" s="1558"/>
      <c r="G847" s="2145"/>
      <c r="H847" s="2113"/>
      <c r="I847" s="2109"/>
      <c r="J847" s="2113"/>
      <c r="K847" s="2112"/>
      <c r="L847" s="2112"/>
      <c r="M847" s="2109"/>
      <c r="N847" s="2109"/>
      <c r="O847" s="2110"/>
      <c r="P847" s="2120"/>
      <c r="Q847" s="1486"/>
      <c r="R847" s="1097">
        <v>54</v>
      </c>
    </row>
    <row r="848" spans="1:18">
      <c r="A848" s="1097">
        <v>55</v>
      </c>
      <c r="B848" s="977"/>
      <c r="C848" s="1034"/>
      <c r="D848" s="2109"/>
      <c r="E848" s="2110"/>
      <c r="F848" s="1558"/>
      <c r="G848" s="2145"/>
      <c r="H848" s="2113"/>
      <c r="I848" s="2109"/>
      <c r="J848" s="2113"/>
      <c r="K848" s="2112"/>
      <c r="L848" s="2112"/>
      <c r="M848" s="2109"/>
      <c r="N848" s="2109"/>
      <c r="O848" s="2110"/>
      <c r="P848" s="2120"/>
      <c r="Q848" s="1486"/>
      <c r="R848" s="1097">
        <v>55</v>
      </c>
    </row>
    <row r="849" spans="1:18">
      <c r="A849" s="1097">
        <v>56</v>
      </c>
      <c r="B849" s="977"/>
      <c r="C849" s="1034"/>
      <c r="D849" s="2109"/>
      <c r="E849" s="2110"/>
      <c r="F849" s="1558"/>
      <c r="G849" s="2145"/>
      <c r="H849" s="2113"/>
      <c r="I849" s="2109"/>
      <c r="J849" s="2113"/>
      <c r="K849" s="2112"/>
      <c r="L849" s="2112"/>
      <c r="M849" s="2109"/>
      <c r="N849" s="2109"/>
      <c r="O849" s="2110"/>
      <c r="P849" s="2120"/>
      <c r="Q849" s="1486"/>
      <c r="R849" s="1097">
        <v>56</v>
      </c>
    </row>
    <row r="850" spans="1:18">
      <c r="A850" s="1097">
        <v>57</v>
      </c>
      <c r="B850" s="977"/>
      <c r="C850" s="1034"/>
      <c r="D850" s="2109"/>
      <c r="E850" s="2110"/>
      <c r="F850" s="1558"/>
      <c r="G850" s="2145"/>
      <c r="H850" s="2113"/>
      <c r="I850" s="2109"/>
      <c r="J850" s="2113"/>
      <c r="K850" s="2112"/>
      <c r="L850" s="2112"/>
      <c r="M850" s="2109"/>
      <c r="N850" s="2109"/>
      <c r="O850" s="2110"/>
      <c r="P850" s="2120"/>
      <c r="Q850" s="1486"/>
      <c r="R850" s="1097">
        <v>57</v>
      </c>
    </row>
    <row r="851" spans="1:18" ht="15.75" thickBot="1">
      <c r="A851" s="1099">
        <v>58</v>
      </c>
      <c r="B851" s="1023"/>
      <c r="C851" s="1058"/>
      <c r="D851" s="2111"/>
      <c r="E851" s="2121"/>
      <c r="F851" s="2146"/>
      <c r="G851" s="2147"/>
      <c r="H851" s="2123"/>
      <c r="I851" s="2109"/>
      <c r="J851" s="2123"/>
      <c r="K851" s="2148"/>
      <c r="L851" s="2148"/>
      <c r="M851" s="2111"/>
      <c r="N851" s="2111"/>
      <c r="O851" s="2121"/>
      <c r="P851" s="2126"/>
      <c r="Q851" s="1487"/>
      <c r="R851" s="1099">
        <v>58</v>
      </c>
    </row>
    <row r="852" spans="1:18">
      <c r="D852" s="2116"/>
      <c r="E852" s="2116"/>
      <c r="F852" s="2116"/>
      <c r="G852" s="2116"/>
      <c r="H852" s="2116"/>
      <c r="I852" s="2116"/>
      <c r="J852" s="2116"/>
      <c r="K852" s="2116"/>
      <c r="L852" s="2116"/>
      <c r="M852" s="2116"/>
      <c r="N852" s="2116"/>
      <c r="O852" s="2116"/>
      <c r="P852" s="2116"/>
    </row>
    <row r="853" spans="1:18">
      <c r="A853" s="978" t="s">
        <v>4967</v>
      </c>
      <c r="B853" s="978"/>
      <c r="C853" s="978"/>
      <c r="D853" s="2115"/>
      <c r="E853" s="2115"/>
      <c r="F853" s="2115"/>
      <c r="G853" s="2115"/>
      <c r="H853" s="2115"/>
      <c r="I853" s="2109"/>
      <c r="J853" s="2115" t="s">
        <v>4968</v>
      </c>
      <c r="K853" s="2115"/>
      <c r="L853" s="2115"/>
      <c r="M853" s="2115"/>
      <c r="N853" s="2115"/>
      <c r="O853" s="2115"/>
      <c r="P853" s="2115"/>
      <c r="Q853" s="978"/>
      <c r="R853" s="1018"/>
    </row>
    <row r="854" spans="1:18">
      <c r="D854" s="2116"/>
      <c r="E854" s="2116"/>
      <c r="F854" s="2116"/>
      <c r="G854" s="2116"/>
      <c r="H854" s="2116"/>
      <c r="I854" s="2116"/>
      <c r="J854" s="2116"/>
      <c r="K854" s="2116"/>
      <c r="L854" s="2116"/>
      <c r="M854" s="2116"/>
      <c r="N854" s="2116"/>
      <c r="O854" s="2116"/>
      <c r="P854" s="2116"/>
    </row>
    <row r="855" spans="1:18" ht="15.75">
      <c r="A855" s="70" t="s">
        <v>1258</v>
      </c>
      <c r="B855" s="978"/>
      <c r="C855" s="978"/>
      <c r="D855" s="2115"/>
      <c r="E855" s="2115"/>
      <c r="F855" s="2115"/>
      <c r="G855" s="2115"/>
      <c r="H855" s="2115"/>
      <c r="I855" s="2116"/>
      <c r="J855" s="2116"/>
      <c r="K855" s="2116"/>
      <c r="L855" s="2116"/>
      <c r="M855" s="2116"/>
      <c r="N855" s="2116"/>
      <c r="O855" s="2116"/>
      <c r="P855" s="2116"/>
    </row>
    <row r="856" spans="1:18">
      <c r="D856" s="2116"/>
      <c r="E856" s="2116"/>
      <c r="F856" s="2116"/>
      <c r="G856" s="2116"/>
      <c r="H856" s="2116"/>
      <c r="I856" s="2116"/>
      <c r="J856" s="2116"/>
      <c r="K856" s="2116"/>
      <c r="L856" s="2116"/>
      <c r="M856" s="2116"/>
      <c r="N856" s="2116"/>
      <c r="O856" s="2116"/>
      <c r="P856" s="2116"/>
    </row>
    <row r="857" spans="1:18" ht="16.5" thickBot="1">
      <c r="A857" s="1040" t="str">
        <f>'[5]Data Sheet'!$C$25</f>
        <v xml:space="preserve"> Niagara Mohawk Power Corporation </v>
      </c>
      <c r="B857" s="1023"/>
      <c r="C857" s="1023"/>
      <c r="D857" s="2111"/>
      <c r="E857" s="2111"/>
      <c r="F857" s="2128" t="str">
        <f>+'424425'!P3</f>
        <v>June 1, 2015</v>
      </c>
      <c r="G857" s="2111" t="str">
        <f>+'424425'!H3</f>
        <v>December 31, 2014</v>
      </c>
      <c r="H857" s="2129"/>
      <c r="I857" s="2109"/>
      <c r="J857" s="2130" t="str">
        <f>'[5]Data Sheet'!$C$25</f>
        <v xml:space="preserve"> Niagara Mohawk Power Corporation </v>
      </c>
      <c r="K857" s="2111"/>
      <c r="L857" s="2111"/>
      <c r="M857" s="2111"/>
      <c r="N857" s="2111"/>
      <c r="O857" s="2111"/>
      <c r="P857" s="2128" t="str">
        <f>+'424425'!P3</f>
        <v>June 1, 2015</v>
      </c>
      <c r="Q857" s="1023" t="str">
        <f>+'424425'!H3</f>
        <v>December 31, 2014</v>
      </c>
      <c r="R857" s="2075"/>
    </row>
    <row r="858" spans="1:18" ht="16.5" thickBot="1">
      <c r="A858" s="687" t="s">
        <v>3644</v>
      </c>
      <c r="B858" s="669"/>
      <c r="C858" s="669"/>
      <c r="D858" s="2129"/>
      <c r="E858" s="2129"/>
      <c r="F858" s="2131"/>
      <c r="G858" s="2131"/>
      <c r="H858" s="2132"/>
      <c r="I858" s="2109"/>
      <c r="J858" s="2133" t="s">
        <v>3644</v>
      </c>
      <c r="K858" s="2134"/>
      <c r="L858" s="2134"/>
      <c r="M858" s="2129"/>
      <c r="N858" s="2129"/>
      <c r="O858" s="2129"/>
      <c r="P858" s="2131"/>
      <c r="Q858" s="1092"/>
      <c r="R858" s="2082"/>
    </row>
    <row r="859" spans="1:18">
      <c r="A859" s="1085"/>
      <c r="B859" s="977"/>
      <c r="C859" s="1034"/>
      <c r="D859" s="2135"/>
      <c r="E859" s="2136"/>
      <c r="F859" s="2115"/>
      <c r="G859" s="2115"/>
      <c r="H859" s="2137"/>
      <c r="I859" s="2109"/>
      <c r="J859" s="2138"/>
      <c r="K859" s="2110"/>
      <c r="L859" s="2110"/>
      <c r="M859" s="2115" t="s">
        <v>3418</v>
      </c>
      <c r="N859" s="2115"/>
      <c r="O859" s="2115"/>
      <c r="P859" s="2115"/>
      <c r="Q859" s="1032"/>
      <c r="R859" s="2081"/>
    </row>
    <row r="860" spans="1:18" ht="15.75" thickBot="1">
      <c r="A860" s="1097"/>
      <c r="B860" s="1018"/>
      <c r="C860" s="2080"/>
      <c r="D860" s="2135"/>
      <c r="E860" s="2136"/>
      <c r="F860" s="2129" t="s">
        <v>3419</v>
      </c>
      <c r="G860" s="2129"/>
      <c r="H860" s="2132"/>
      <c r="I860" s="2109"/>
      <c r="J860" s="2139" t="s">
        <v>3420</v>
      </c>
      <c r="K860" s="2136" t="s">
        <v>3421</v>
      </c>
      <c r="L860" s="2136" t="s">
        <v>3421</v>
      </c>
      <c r="M860" s="2129" t="s">
        <v>3422</v>
      </c>
      <c r="N860" s="2129"/>
      <c r="O860" s="2129"/>
      <c r="P860" s="2129"/>
      <c r="Q860" s="1101"/>
      <c r="R860" s="2080"/>
    </row>
    <row r="861" spans="1:18">
      <c r="A861" s="1097"/>
      <c r="B861" s="1018"/>
      <c r="C861" s="2080"/>
      <c r="D861" s="2135"/>
      <c r="E861" s="2136"/>
      <c r="F861" s="2136"/>
      <c r="G861" s="2140"/>
      <c r="H861" s="2136"/>
      <c r="I861" s="2109"/>
      <c r="J861" s="2139" t="s">
        <v>3423</v>
      </c>
      <c r="K861" s="2136" t="s">
        <v>3424</v>
      </c>
      <c r="L861" s="2136" t="s">
        <v>3425</v>
      </c>
      <c r="M861" s="2135"/>
      <c r="N861" s="2135"/>
      <c r="O861" s="2136"/>
      <c r="P861" s="2136"/>
      <c r="Q861" s="1032"/>
      <c r="R861" s="2080"/>
    </row>
    <row r="862" spans="1:18">
      <c r="A862" s="1097" t="s">
        <v>1843</v>
      </c>
      <c r="B862" s="978" t="s">
        <v>3426</v>
      </c>
      <c r="C862" s="1032"/>
      <c r="D862" s="2115" t="s">
        <v>3427</v>
      </c>
      <c r="E862" s="2140"/>
      <c r="F862" s="2136"/>
      <c r="G862" s="2140"/>
      <c r="H862" s="2136"/>
      <c r="I862" s="2109"/>
      <c r="J862" s="2139" t="s">
        <v>3428</v>
      </c>
      <c r="K862" s="2136" t="s">
        <v>3429</v>
      </c>
      <c r="L862" s="2136" t="s">
        <v>3424</v>
      </c>
      <c r="M862" s="2115"/>
      <c r="N862" s="2115"/>
      <c r="O862" s="2140"/>
      <c r="P862" s="2136" t="s">
        <v>1902</v>
      </c>
      <c r="Q862" s="1032" t="s">
        <v>3430</v>
      </c>
      <c r="R862" s="2080" t="s">
        <v>1843</v>
      </c>
    </row>
    <row r="863" spans="1:18">
      <c r="A863" s="1097" t="s">
        <v>1846</v>
      </c>
      <c r="B863" s="977"/>
      <c r="C863" s="1034"/>
      <c r="D863" s="2135"/>
      <c r="E863" s="2136"/>
      <c r="F863" s="2136" t="s">
        <v>1952</v>
      </c>
      <c r="G863" s="2140" t="s">
        <v>3431</v>
      </c>
      <c r="H863" s="2136" t="s">
        <v>3432</v>
      </c>
      <c r="I863" s="2109"/>
      <c r="J863" s="2139" t="s">
        <v>3433</v>
      </c>
      <c r="K863" s="2136" t="s">
        <v>4</v>
      </c>
      <c r="L863" s="2136" t="s">
        <v>3429</v>
      </c>
      <c r="M863" s="2115" t="s">
        <v>3434</v>
      </c>
      <c r="N863" s="2115"/>
      <c r="O863" s="2140"/>
      <c r="P863" s="2136" t="s">
        <v>3435</v>
      </c>
      <c r="Q863" s="1032" t="s">
        <v>3436</v>
      </c>
      <c r="R863" s="2080" t="s">
        <v>1846</v>
      </c>
    </row>
    <row r="864" spans="1:18">
      <c r="A864" s="1097"/>
      <c r="B864" s="977"/>
      <c r="C864" s="2080"/>
      <c r="D864" s="2109"/>
      <c r="E864" s="2136"/>
      <c r="F864" s="2136"/>
      <c r="G864" s="2140"/>
      <c r="H864" s="2110"/>
      <c r="I864" s="2109"/>
      <c r="J864" s="2141"/>
      <c r="K864" s="2110"/>
      <c r="L864" s="2136"/>
      <c r="M864" s="2109"/>
      <c r="N864" s="2109"/>
      <c r="O864" s="2136"/>
      <c r="P864" s="2136"/>
      <c r="Q864" s="2080"/>
      <c r="R864" s="2080"/>
    </row>
    <row r="865" spans="1:18" ht="15.75" thickBot="1">
      <c r="A865" s="1099"/>
      <c r="B865" s="1090" t="s">
        <v>3230</v>
      </c>
      <c r="C865" s="1101"/>
      <c r="D865" s="2129" t="s">
        <v>3231</v>
      </c>
      <c r="E865" s="2132"/>
      <c r="F865" s="2142" t="s">
        <v>3232</v>
      </c>
      <c r="G865" s="2132" t="s">
        <v>3233</v>
      </c>
      <c r="H865" s="2132" t="s">
        <v>2512</v>
      </c>
      <c r="I865" s="2109"/>
      <c r="J865" s="2143" t="s">
        <v>2513</v>
      </c>
      <c r="K865" s="2143" t="s">
        <v>2514</v>
      </c>
      <c r="L865" s="2143" t="s">
        <v>2515</v>
      </c>
      <c r="M865" s="2129" t="s">
        <v>2516</v>
      </c>
      <c r="N865" s="2129"/>
      <c r="O865" s="2132"/>
      <c r="P865" s="2142" t="s">
        <v>2517</v>
      </c>
      <c r="Q865" s="2082" t="s">
        <v>2518</v>
      </c>
      <c r="R865" s="2082"/>
    </row>
    <row r="866" spans="1:18">
      <c r="A866" s="1097">
        <v>1</v>
      </c>
      <c r="B866" s="977" t="s">
        <v>5019</v>
      </c>
      <c r="C866" s="1034"/>
      <c r="D866" s="2109" t="s">
        <v>4721</v>
      </c>
      <c r="E866" s="2136"/>
      <c r="F866" s="1559">
        <v>34.5</v>
      </c>
      <c r="G866" s="2144">
        <v>4.8</v>
      </c>
      <c r="H866" s="2113"/>
      <c r="I866" s="2109"/>
      <c r="J866" s="2114">
        <v>3</v>
      </c>
      <c r="K866" s="2112">
        <v>1</v>
      </c>
      <c r="L866" s="2112"/>
      <c r="M866" s="2109"/>
      <c r="N866" s="2109"/>
      <c r="O866" s="2140"/>
      <c r="P866" s="2120"/>
      <c r="Q866" s="1486"/>
      <c r="R866" s="1097">
        <v>1</v>
      </c>
    </row>
    <row r="867" spans="1:18">
      <c r="A867" s="1097">
        <v>2</v>
      </c>
      <c r="B867" s="977" t="s">
        <v>5020</v>
      </c>
      <c r="C867" s="1034"/>
      <c r="D867" s="2109" t="s">
        <v>4721</v>
      </c>
      <c r="E867" s="2110"/>
      <c r="F867" s="1558">
        <v>34.5</v>
      </c>
      <c r="G867" s="2145">
        <v>4.8</v>
      </c>
      <c r="H867" s="2113"/>
      <c r="I867" s="2109"/>
      <c r="J867" s="2114">
        <v>1</v>
      </c>
      <c r="K867" s="2112">
        <v>1</v>
      </c>
      <c r="L867" s="2112"/>
      <c r="M867" s="2109"/>
      <c r="N867" s="2109"/>
      <c r="O867" s="2136"/>
      <c r="P867" s="2120"/>
      <c r="Q867" s="1486"/>
      <c r="R867" s="1097">
        <v>2</v>
      </c>
    </row>
    <row r="868" spans="1:18">
      <c r="A868" s="1097">
        <v>3</v>
      </c>
      <c r="B868" s="977" t="s">
        <v>5020</v>
      </c>
      <c r="C868" s="1034"/>
      <c r="D868" s="2109" t="s">
        <v>4721</v>
      </c>
      <c r="E868" s="2110"/>
      <c r="F868" s="1558">
        <v>34.5</v>
      </c>
      <c r="G868" s="2145">
        <v>4.8</v>
      </c>
      <c r="H868" s="2113"/>
      <c r="I868" s="2109"/>
      <c r="J868" s="2114">
        <v>1</v>
      </c>
      <c r="K868" s="2112">
        <v>1</v>
      </c>
      <c r="L868" s="2112"/>
      <c r="M868" s="2109"/>
      <c r="N868" s="2109"/>
      <c r="O868" s="2136"/>
      <c r="P868" s="2120"/>
      <c r="Q868" s="1486"/>
      <c r="R868" s="1097">
        <v>3</v>
      </c>
    </row>
    <row r="869" spans="1:18">
      <c r="A869" s="1097">
        <v>4</v>
      </c>
      <c r="B869" s="977" t="s">
        <v>5020</v>
      </c>
      <c r="C869" s="1034"/>
      <c r="D869" s="2109" t="s">
        <v>4721</v>
      </c>
      <c r="E869" s="2110"/>
      <c r="F869" s="1558">
        <v>34.5</v>
      </c>
      <c r="G869" s="2145">
        <v>4.8</v>
      </c>
      <c r="H869" s="2113"/>
      <c r="I869" s="2109"/>
      <c r="J869" s="2114">
        <v>1</v>
      </c>
      <c r="K869" s="2112">
        <v>1</v>
      </c>
      <c r="L869" s="2112"/>
      <c r="M869" s="2109"/>
      <c r="N869" s="2109"/>
      <c r="O869" s="2136"/>
      <c r="P869" s="2120"/>
      <c r="Q869" s="1486"/>
      <c r="R869" s="1097">
        <v>4</v>
      </c>
    </row>
    <row r="870" spans="1:18">
      <c r="A870" s="1097">
        <v>5</v>
      </c>
      <c r="B870" s="977" t="s">
        <v>5021</v>
      </c>
      <c r="C870" s="1034"/>
      <c r="D870" s="2109" t="s">
        <v>4721</v>
      </c>
      <c r="E870" s="2110"/>
      <c r="F870" s="1558">
        <v>34.5</v>
      </c>
      <c r="G870" s="2145">
        <v>0.48</v>
      </c>
      <c r="H870" s="2113"/>
      <c r="I870" s="2109"/>
      <c r="J870" s="2114"/>
      <c r="K870" s="2112">
        <v>1</v>
      </c>
      <c r="L870" s="2112"/>
      <c r="M870" s="2109"/>
      <c r="N870" s="2109"/>
      <c r="O870" s="2136"/>
      <c r="P870" s="2120"/>
      <c r="Q870" s="1486"/>
      <c r="R870" s="1097">
        <v>5</v>
      </c>
    </row>
    <row r="871" spans="1:18">
      <c r="A871" s="1097">
        <v>6</v>
      </c>
      <c r="B871" s="977" t="s">
        <v>5021</v>
      </c>
      <c r="C871" s="1034"/>
      <c r="D871" s="2109" t="s">
        <v>4721</v>
      </c>
      <c r="E871" s="2110"/>
      <c r="F871" s="1558">
        <v>34.5</v>
      </c>
      <c r="G871" s="2145">
        <v>0.48</v>
      </c>
      <c r="H871" s="2113"/>
      <c r="I871" s="2109"/>
      <c r="J871" s="2114"/>
      <c r="K871" s="2112">
        <v>1</v>
      </c>
      <c r="L871" s="2112"/>
      <c r="M871" s="2109"/>
      <c r="N871" s="2109"/>
      <c r="O871" s="2110"/>
      <c r="P871" s="2120"/>
      <c r="Q871" s="1486"/>
      <c r="R871" s="1097">
        <v>6</v>
      </c>
    </row>
    <row r="872" spans="1:18">
      <c r="A872" s="1097">
        <v>7</v>
      </c>
      <c r="B872" s="977" t="s">
        <v>5021</v>
      </c>
      <c r="C872" s="1034"/>
      <c r="D872" s="2109" t="s">
        <v>4721</v>
      </c>
      <c r="E872" s="2110"/>
      <c r="F872" s="1558">
        <v>34.5</v>
      </c>
      <c r="G872" s="2145">
        <v>0.48</v>
      </c>
      <c r="H872" s="2113"/>
      <c r="I872" s="2109"/>
      <c r="J872" s="2114"/>
      <c r="K872" s="2112">
        <v>1</v>
      </c>
      <c r="L872" s="2112"/>
      <c r="M872" s="2109"/>
      <c r="N872" s="2109"/>
      <c r="O872" s="2110"/>
      <c r="P872" s="2120"/>
      <c r="Q872" s="1486"/>
      <c r="R872" s="1097">
        <v>7</v>
      </c>
    </row>
    <row r="873" spans="1:18">
      <c r="A873" s="1097">
        <v>8</v>
      </c>
      <c r="B873" s="977" t="s">
        <v>5022</v>
      </c>
      <c r="C873" s="1034"/>
      <c r="D873" s="2109" t="s">
        <v>4720</v>
      </c>
      <c r="E873" s="2110"/>
      <c r="F873" s="1558">
        <v>115</v>
      </c>
      <c r="G873" s="2145">
        <v>23</v>
      </c>
      <c r="H873" s="2113"/>
      <c r="I873" s="2109"/>
      <c r="J873" s="2114">
        <v>15</v>
      </c>
      <c r="K873" s="2112">
        <v>1</v>
      </c>
      <c r="L873" s="2112"/>
      <c r="M873" s="2109"/>
      <c r="N873" s="2109"/>
      <c r="O873" s="2110"/>
      <c r="P873" s="2120"/>
      <c r="Q873" s="1486"/>
      <c r="R873" s="1097">
        <v>8</v>
      </c>
    </row>
    <row r="874" spans="1:18">
      <c r="A874" s="1097">
        <v>9</v>
      </c>
      <c r="B874" s="977" t="s">
        <v>5022</v>
      </c>
      <c r="C874" s="1034"/>
      <c r="D874" s="2109" t="s">
        <v>4720</v>
      </c>
      <c r="E874" s="2110"/>
      <c r="F874" s="1558">
        <v>115</v>
      </c>
      <c r="G874" s="2145">
        <v>23</v>
      </c>
      <c r="H874" s="2113"/>
      <c r="I874" s="2109"/>
      <c r="J874" s="2114">
        <v>12</v>
      </c>
      <c r="K874" s="2112">
        <v>1</v>
      </c>
      <c r="L874" s="2112"/>
      <c r="M874" s="2109"/>
      <c r="N874" s="2109"/>
      <c r="O874" s="2110"/>
      <c r="P874" s="2120"/>
      <c r="Q874" s="1486"/>
      <c r="R874" s="1097">
        <v>9</v>
      </c>
    </row>
    <row r="875" spans="1:18">
      <c r="A875" s="1097">
        <v>10</v>
      </c>
      <c r="B875" s="977" t="s">
        <v>5023</v>
      </c>
      <c r="C875" s="1034"/>
      <c r="D875" s="2109" t="s">
        <v>4721</v>
      </c>
      <c r="E875" s="2110"/>
      <c r="F875" s="1558">
        <v>115</v>
      </c>
      <c r="G875" s="2145">
        <v>13.8</v>
      </c>
      <c r="H875" s="2113"/>
      <c r="I875" s="2109"/>
      <c r="J875" s="2114">
        <v>12</v>
      </c>
      <c r="K875" s="2112">
        <v>1</v>
      </c>
      <c r="L875" s="2112"/>
      <c r="M875" s="2109"/>
      <c r="N875" s="2109"/>
      <c r="O875" s="2110"/>
      <c r="P875" s="2120"/>
      <c r="Q875" s="1486"/>
      <c r="R875" s="1097">
        <v>10</v>
      </c>
    </row>
    <row r="876" spans="1:18">
      <c r="A876" s="1097">
        <v>11</v>
      </c>
      <c r="B876" s="977" t="s">
        <v>5023</v>
      </c>
      <c r="C876" s="1034"/>
      <c r="D876" s="2109" t="s">
        <v>4721</v>
      </c>
      <c r="E876" s="2110"/>
      <c r="F876" s="1558">
        <v>113</v>
      </c>
      <c r="G876" s="2145">
        <v>13.8</v>
      </c>
      <c r="H876" s="2113"/>
      <c r="I876" s="2109"/>
      <c r="J876" s="2114">
        <v>15</v>
      </c>
      <c r="K876" s="2112">
        <v>1</v>
      </c>
      <c r="L876" s="2112"/>
      <c r="M876" s="2109"/>
      <c r="N876" s="2109"/>
      <c r="O876" s="2110"/>
      <c r="P876" s="2120"/>
      <c r="Q876" s="1486"/>
      <c r="R876" s="1097">
        <v>11</v>
      </c>
    </row>
    <row r="877" spans="1:18">
      <c r="A877" s="1097">
        <v>12</v>
      </c>
      <c r="B877" s="977" t="s">
        <v>5024</v>
      </c>
      <c r="C877" s="1034"/>
      <c r="D877" s="2109" t="s">
        <v>4720</v>
      </c>
      <c r="E877" s="2110"/>
      <c r="F877" s="1558">
        <v>115</v>
      </c>
      <c r="G877" s="2145">
        <v>69</v>
      </c>
      <c r="H877" s="2113"/>
      <c r="I877" s="2109"/>
      <c r="J877" s="2114">
        <v>40</v>
      </c>
      <c r="K877" s="2112">
        <v>1</v>
      </c>
      <c r="L877" s="2112"/>
      <c r="M877" s="2109"/>
      <c r="N877" s="2109"/>
      <c r="O877" s="2110"/>
      <c r="P877" s="2120"/>
      <c r="Q877" s="1486"/>
      <c r="R877" s="1097">
        <v>12</v>
      </c>
    </row>
    <row r="878" spans="1:18">
      <c r="A878" s="1097">
        <v>13</v>
      </c>
      <c r="B878" s="977" t="s">
        <v>5025</v>
      </c>
      <c r="C878" s="1034"/>
      <c r="D878" s="2109" t="s">
        <v>4720</v>
      </c>
      <c r="E878" s="2110"/>
      <c r="F878" s="1558">
        <v>13.2</v>
      </c>
      <c r="G878" s="2145">
        <v>4.16</v>
      </c>
      <c r="H878" s="2113"/>
      <c r="I878" s="2109"/>
      <c r="J878" s="2114">
        <v>6</v>
      </c>
      <c r="K878" s="2112">
        <v>1</v>
      </c>
      <c r="L878" s="2112"/>
      <c r="M878" s="2109"/>
      <c r="N878" s="2109"/>
      <c r="O878" s="2110"/>
      <c r="P878" s="2120"/>
      <c r="Q878" s="1486"/>
      <c r="R878" s="1097">
        <v>13</v>
      </c>
    </row>
    <row r="879" spans="1:18">
      <c r="A879" s="1097">
        <v>14</v>
      </c>
      <c r="B879" s="977" t="s">
        <v>5025</v>
      </c>
      <c r="C879" s="1034"/>
      <c r="D879" s="2109" t="s">
        <v>4720</v>
      </c>
      <c r="E879" s="2110"/>
      <c r="F879" s="1558">
        <v>115</v>
      </c>
      <c r="G879" s="2145">
        <v>34.5</v>
      </c>
      <c r="H879" s="2113"/>
      <c r="I879" s="2109"/>
      <c r="J879" s="2114">
        <v>30</v>
      </c>
      <c r="K879" s="2112">
        <v>1</v>
      </c>
      <c r="L879" s="2112"/>
      <c r="M879" s="2109"/>
      <c r="N879" s="2109"/>
      <c r="O879" s="2110"/>
      <c r="P879" s="2120"/>
      <c r="Q879" s="1486"/>
      <c r="R879" s="1097">
        <v>14</v>
      </c>
    </row>
    <row r="880" spans="1:18">
      <c r="A880" s="1097">
        <v>15</v>
      </c>
      <c r="B880" s="977" t="s">
        <v>5025</v>
      </c>
      <c r="C880" s="1034"/>
      <c r="D880" s="2109" t="s">
        <v>4720</v>
      </c>
      <c r="E880" s="2110"/>
      <c r="F880" s="1558">
        <v>115</v>
      </c>
      <c r="G880" s="2145">
        <v>13.8</v>
      </c>
      <c r="H880" s="2113"/>
      <c r="I880" s="2109"/>
      <c r="J880" s="2114">
        <v>15</v>
      </c>
      <c r="K880" s="2112">
        <v>1</v>
      </c>
      <c r="L880" s="2112"/>
      <c r="M880" s="2109"/>
      <c r="N880" s="2109"/>
      <c r="O880" s="2110"/>
      <c r="P880" s="2120"/>
      <c r="Q880" s="1486"/>
      <c r="R880" s="1097">
        <v>15</v>
      </c>
    </row>
    <row r="881" spans="1:18">
      <c r="A881" s="1097">
        <v>16</v>
      </c>
      <c r="B881" s="977" t="s">
        <v>5025</v>
      </c>
      <c r="C881" s="1034"/>
      <c r="D881" s="2109" t="s">
        <v>4720</v>
      </c>
      <c r="E881" s="2110"/>
      <c r="F881" s="1558">
        <v>115</v>
      </c>
      <c r="G881" s="2145">
        <v>4.16</v>
      </c>
      <c r="H881" s="2113"/>
      <c r="I881" s="2109"/>
      <c r="J881" s="2114">
        <v>7</v>
      </c>
      <c r="K881" s="2112">
        <v>1</v>
      </c>
      <c r="L881" s="2112"/>
      <c r="M881" s="2109"/>
      <c r="N881" s="2109"/>
      <c r="O881" s="2110"/>
      <c r="P881" s="2120"/>
      <c r="Q881" s="1486"/>
      <c r="R881" s="1097">
        <v>16</v>
      </c>
    </row>
    <row r="882" spans="1:18">
      <c r="A882" s="1097">
        <v>17</v>
      </c>
      <c r="B882" s="977" t="s">
        <v>5025</v>
      </c>
      <c r="C882" s="1034"/>
      <c r="D882" s="2109" t="s">
        <v>4720</v>
      </c>
      <c r="E882" s="2110"/>
      <c r="F882" s="1558">
        <v>115</v>
      </c>
      <c r="G882" s="2145">
        <v>13.8</v>
      </c>
      <c r="H882" s="2113"/>
      <c r="I882" s="2109"/>
      <c r="J882" s="2114">
        <v>12</v>
      </c>
      <c r="K882" s="2112">
        <v>1</v>
      </c>
      <c r="L882" s="2112"/>
      <c r="M882" s="2109"/>
      <c r="N882" s="2109"/>
      <c r="O882" s="2110"/>
      <c r="P882" s="2120"/>
      <c r="Q882" s="1486"/>
      <c r="R882" s="1097">
        <v>17</v>
      </c>
    </row>
    <row r="883" spans="1:18">
      <c r="A883" s="1097">
        <v>18</v>
      </c>
      <c r="B883" s="977" t="s">
        <v>5025</v>
      </c>
      <c r="C883" s="1034"/>
      <c r="D883" s="2109" t="s">
        <v>4720</v>
      </c>
      <c r="E883" s="2110"/>
      <c r="F883" s="1558">
        <v>115</v>
      </c>
      <c r="G883" s="2145">
        <v>34.5</v>
      </c>
      <c r="H883" s="2113"/>
      <c r="I883" s="2109"/>
      <c r="J883" s="2114">
        <v>20</v>
      </c>
      <c r="K883" s="2112">
        <v>1</v>
      </c>
      <c r="L883" s="2112"/>
      <c r="M883" s="2109"/>
      <c r="N883" s="2109"/>
      <c r="O883" s="2110"/>
      <c r="P883" s="2120"/>
      <c r="Q883" s="1486"/>
      <c r="R883" s="1097">
        <v>18</v>
      </c>
    </row>
    <row r="884" spans="1:18">
      <c r="A884" s="1097">
        <v>19</v>
      </c>
      <c r="B884" s="977" t="s">
        <v>5026</v>
      </c>
      <c r="C884" s="1034"/>
      <c r="D884" s="2109" t="s">
        <v>4721</v>
      </c>
      <c r="E884" s="2110"/>
      <c r="F884" s="1558">
        <v>46</v>
      </c>
      <c r="G884" s="2145">
        <v>2.4</v>
      </c>
      <c r="H884" s="2113"/>
      <c r="I884" s="2109"/>
      <c r="J884" s="2114"/>
      <c r="K884" s="2112">
        <v>1</v>
      </c>
      <c r="L884" s="2112"/>
      <c r="M884" s="2109"/>
      <c r="N884" s="2109"/>
      <c r="O884" s="2110"/>
      <c r="P884" s="2120"/>
      <c r="Q884" s="1486"/>
      <c r="R884" s="1097">
        <v>19</v>
      </c>
    </row>
    <row r="885" spans="1:18">
      <c r="A885" s="1097">
        <v>20</v>
      </c>
      <c r="B885" s="977" t="s">
        <v>5027</v>
      </c>
      <c r="C885" s="1034"/>
      <c r="D885" s="2109" t="s">
        <v>4721</v>
      </c>
      <c r="E885" s="2110"/>
      <c r="F885" s="1558">
        <v>34.5</v>
      </c>
      <c r="G885" s="2145">
        <v>4.8</v>
      </c>
      <c r="H885" s="2113"/>
      <c r="I885" s="2109"/>
      <c r="J885" s="2114">
        <v>2</v>
      </c>
      <c r="K885" s="2112">
        <v>1</v>
      </c>
      <c r="L885" s="2112"/>
      <c r="M885" s="2109"/>
      <c r="N885" s="2109"/>
      <c r="O885" s="2110"/>
      <c r="P885" s="2120"/>
      <c r="Q885" s="1486"/>
      <c r="R885" s="1097">
        <v>20</v>
      </c>
    </row>
    <row r="886" spans="1:18">
      <c r="A886" s="1097">
        <v>21</v>
      </c>
      <c r="B886" s="977" t="s">
        <v>5028</v>
      </c>
      <c r="C886" s="1034"/>
      <c r="D886" s="2109" t="s">
        <v>4721</v>
      </c>
      <c r="E886" s="2110"/>
      <c r="F886" s="1558">
        <v>69</v>
      </c>
      <c r="G886" s="2145">
        <v>13.8</v>
      </c>
      <c r="H886" s="2113"/>
      <c r="I886" s="2109"/>
      <c r="J886" s="2114">
        <v>7</v>
      </c>
      <c r="K886" s="2112">
        <v>1</v>
      </c>
      <c r="L886" s="2112"/>
      <c r="M886" s="2109"/>
      <c r="N886" s="2109"/>
      <c r="O886" s="2110"/>
      <c r="P886" s="2120"/>
      <c r="Q886" s="1486"/>
      <c r="R886" s="1097">
        <v>21</v>
      </c>
    </row>
    <row r="887" spans="1:18">
      <c r="A887" s="1097">
        <v>22</v>
      </c>
      <c r="B887" s="977" t="s">
        <v>5029</v>
      </c>
      <c r="C887" s="1034"/>
      <c r="D887" s="2109" t="s">
        <v>4721</v>
      </c>
      <c r="E887" s="2110"/>
      <c r="F887" s="1558">
        <v>34.5</v>
      </c>
      <c r="G887" s="2145">
        <v>4.8</v>
      </c>
      <c r="H887" s="2113"/>
      <c r="I887" s="2109"/>
      <c r="J887" s="2114">
        <v>4</v>
      </c>
      <c r="K887" s="2112">
        <v>1</v>
      </c>
      <c r="L887" s="2112"/>
      <c r="M887" s="2109"/>
      <c r="N887" s="2109"/>
      <c r="O887" s="2110"/>
      <c r="P887" s="2120"/>
      <c r="Q887" s="1486"/>
      <c r="R887" s="1097">
        <v>22</v>
      </c>
    </row>
    <row r="888" spans="1:18">
      <c r="A888" s="1097">
        <v>23</v>
      </c>
      <c r="B888" s="977" t="s">
        <v>5030</v>
      </c>
      <c r="C888" s="1034"/>
      <c r="D888" s="2109" t="s">
        <v>4721</v>
      </c>
      <c r="E888" s="2110"/>
      <c r="F888" s="1558">
        <v>46</v>
      </c>
      <c r="G888" s="2145">
        <v>4.16</v>
      </c>
      <c r="H888" s="2113"/>
      <c r="I888" s="2109"/>
      <c r="J888" s="2114">
        <v>4</v>
      </c>
      <c r="K888" s="2112">
        <v>1</v>
      </c>
      <c r="L888" s="2112"/>
      <c r="M888" s="2109"/>
      <c r="N888" s="2109"/>
      <c r="O888" s="2110"/>
      <c r="P888" s="2120"/>
      <c r="Q888" s="1486"/>
      <c r="R888" s="1097">
        <v>23</v>
      </c>
    </row>
    <row r="889" spans="1:18">
      <c r="A889" s="1097">
        <v>24</v>
      </c>
      <c r="B889" s="977" t="s">
        <v>5031</v>
      </c>
      <c r="C889" s="1034"/>
      <c r="D889" s="2109" t="s">
        <v>4721</v>
      </c>
      <c r="E889" s="2110"/>
      <c r="F889" s="1558">
        <v>34.5</v>
      </c>
      <c r="G889" s="2145">
        <v>4.16</v>
      </c>
      <c r="H889" s="2113"/>
      <c r="I889" s="2109"/>
      <c r="J889" s="2114">
        <v>5</v>
      </c>
      <c r="K889" s="2112">
        <v>1</v>
      </c>
      <c r="L889" s="2112"/>
      <c r="M889" s="2109"/>
      <c r="N889" s="2109"/>
      <c r="O889" s="2110"/>
      <c r="P889" s="2120"/>
      <c r="Q889" s="1486"/>
      <c r="R889" s="1097">
        <v>24</v>
      </c>
    </row>
    <row r="890" spans="1:18">
      <c r="A890" s="1097">
        <v>25</v>
      </c>
      <c r="B890" s="977" t="s">
        <v>5032</v>
      </c>
      <c r="C890" s="1034"/>
      <c r="D890" s="2109" t="s">
        <v>4721</v>
      </c>
      <c r="E890" s="2110"/>
      <c r="F890" s="1558">
        <v>34.5</v>
      </c>
      <c r="G890" s="2145">
        <v>2.4</v>
      </c>
      <c r="H890" s="2113"/>
      <c r="I890" s="2109"/>
      <c r="J890" s="2114"/>
      <c r="K890" s="2112">
        <v>1</v>
      </c>
      <c r="L890" s="2112"/>
      <c r="M890" s="2109"/>
      <c r="N890" s="2109"/>
      <c r="O890" s="2110"/>
      <c r="P890" s="2120"/>
      <c r="Q890" s="1486"/>
      <c r="R890" s="1097">
        <v>25</v>
      </c>
    </row>
    <row r="891" spans="1:18">
      <c r="A891" s="1097">
        <v>26</v>
      </c>
      <c r="B891" s="977" t="s">
        <v>5032</v>
      </c>
      <c r="C891" s="1034"/>
      <c r="D891" s="2109" t="s">
        <v>4721</v>
      </c>
      <c r="E891" s="2110"/>
      <c r="F891" s="1558">
        <v>34.5</v>
      </c>
      <c r="G891" s="2145">
        <v>2.4</v>
      </c>
      <c r="H891" s="2113"/>
      <c r="I891" s="2109"/>
      <c r="J891" s="2114"/>
      <c r="K891" s="2112">
        <v>1</v>
      </c>
      <c r="L891" s="2112"/>
      <c r="M891" s="2109"/>
      <c r="N891" s="2109"/>
      <c r="O891" s="2110"/>
      <c r="P891" s="2120"/>
      <c r="Q891" s="1486"/>
      <c r="R891" s="1097">
        <v>26</v>
      </c>
    </row>
    <row r="892" spans="1:18">
      <c r="A892" s="1097">
        <v>27</v>
      </c>
      <c r="B892" s="977" t="s">
        <v>5032</v>
      </c>
      <c r="C892" s="1034"/>
      <c r="D892" s="2109" t="s">
        <v>4721</v>
      </c>
      <c r="E892" s="2110"/>
      <c r="F892" s="1558">
        <v>34.5</v>
      </c>
      <c r="G892" s="2145">
        <v>2.4</v>
      </c>
      <c r="H892" s="2113"/>
      <c r="I892" s="2109"/>
      <c r="J892" s="2114"/>
      <c r="K892" s="2112">
        <v>1</v>
      </c>
      <c r="L892" s="2112"/>
      <c r="M892" s="2109"/>
      <c r="N892" s="2109"/>
      <c r="O892" s="2110"/>
      <c r="P892" s="2120"/>
      <c r="Q892" s="1486"/>
      <c r="R892" s="1097">
        <v>27</v>
      </c>
    </row>
    <row r="893" spans="1:18">
      <c r="A893" s="1097">
        <v>28</v>
      </c>
      <c r="B893" s="977" t="s">
        <v>5033</v>
      </c>
      <c r="C893" s="1034"/>
      <c r="D893" s="2109" t="s">
        <v>4721</v>
      </c>
      <c r="E893" s="2110"/>
      <c r="F893" s="1558">
        <v>46</v>
      </c>
      <c r="G893" s="2145">
        <v>2.4</v>
      </c>
      <c r="H893" s="2113"/>
      <c r="I893" s="2109"/>
      <c r="J893" s="2114">
        <v>1</v>
      </c>
      <c r="K893" s="2112">
        <v>1</v>
      </c>
      <c r="L893" s="2112"/>
      <c r="M893" s="2109"/>
      <c r="N893" s="2109"/>
      <c r="O893" s="2110"/>
      <c r="P893" s="2120"/>
      <c r="Q893" s="1486"/>
      <c r="R893" s="1097">
        <v>28</v>
      </c>
    </row>
    <row r="894" spans="1:18">
      <c r="A894" s="1097">
        <v>29</v>
      </c>
      <c r="B894" s="977" t="s">
        <v>5033</v>
      </c>
      <c r="C894" s="1034"/>
      <c r="D894" s="2109" t="s">
        <v>4721</v>
      </c>
      <c r="E894" s="2110"/>
      <c r="F894" s="1558">
        <v>46</v>
      </c>
      <c r="G894" s="2145">
        <v>2.4</v>
      </c>
      <c r="H894" s="2113"/>
      <c r="I894" s="2109"/>
      <c r="J894" s="2114">
        <v>1</v>
      </c>
      <c r="K894" s="2112">
        <v>1</v>
      </c>
      <c r="L894" s="2112"/>
      <c r="M894" s="2109"/>
      <c r="N894" s="2109"/>
      <c r="O894" s="2110"/>
      <c r="P894" s="2120"/>
      <c r="Q894" s="1486"/>
      <c r="R894" s="1097">
        <v>29</v>
      </c>
    </row>
    <row r="895" spans="1:18">
      <c r="A895" s="1097">
        <v>30</v>
      </c>
      <c r="B895" s="977" t="s">
        <v>5033</v>
      </c>
      <c r="C895" s="1034"/>
      <c r="D895" s="2109" t="s">
        <v>4721</v>
      </c>
      <c r="E895" s="2110"/>
      <c r="F895" s="1558">
        <v>46</v>
      </c>
      <c r="G895" s="2145">
        <v>2.4</v>
      </c>
      <c r="H895" s="2113"/>
      <c r="I895" s="2109"/>
      <c r="J895" s="2114">
        <v>1</v>
      </c>
      <c r="K895" s="2112">
        <v>1</v>
      </c>
      <c r="L895" s="2112"/>
      <c r="M895" s="2109"/>
      <c r="N895" s="2109"/>
      <c r="O895" s="2110"/>
      <c r="P895" s="2120"/>
      <c r="Q895" s="1486"/>
      <c r="R895" s="1097">
        <v>30</v>
      </c>
    </row>
    <row r="896" spans="1:18">
      <c r="A896" s="1097">
        <v>31</v>
      </c>
      <c r="B896" s="977" t="s">
        <v>5033</v>
      </c>
      <c r="C896" s="1034"/>
      <c r="D896" s="2109" t="s">
        <v>4721</v>
      </c>
      <c r="E896" s="2110"/>
      <c r="F896" s="1558">
        <v>46</v>
      </c>
      <c r="G896" s="2145">
        <v>2.4</v>
      </c>
      <c r="H896" s="2113"/>
      <c r="I896" s="2109"/>
      <c r="J896" s="2114">
        <v>1</v>
      </c>
      <c r="K896" s="2112">
        <v>1</v>
      </c>
      <c r="L896" s="2112"/>
      <c r="M896" s="2109"/>
      <c r="N896" s="2109"/>
      <c r="O896" s="2110"/>
      <c r="P896" s="2120"/>
      <c r="Q896" s="1486"/>
      <c r="R896" s="1097">
        <v>31</v>
      </c>
    </row>
    <row r="897" spans="1:18">
      <c r="A897" s="1097">
        <v>32</v>
      </c>
      <c r="B897" s="977" t="s">
        <v>5034</v>
      </c>
      <c r="C897" s="1034"/>
      <c r="D897" s="2109" t="s">
        <v>4720</v>
      </c>
      <c r="E897" s="2110"/>
      <c r="F897" s="1558">
        <v>23</v>
      </c>
      <c r="G897" s="2145">
        <v>4.8</v>
      </c>
      <c r="H897" s="2113"/>
      <c r="I897" s="2109"/>
      <c r="J897" s="2114">
        <v>5</v>
      </c>
      <c r="K897" s="2112">
        <v>1</v>
      </c>
      <c r="L897" s="2112"/>
      <c r="M897" s="2109"/>
      <c r="N897" s="2109"/>
      <c r="O897" s="2110"/>
      <c r="P897" s="2120"/>
      <c r="Q897" s="1486"/>
      <c r="R897" s="1097">
        <v>32</v>
      </c>
    </row>
    <row r="898" spans="1:18">
      <c r="A898" s="1097">
        <v>33</v>
      </c>
      <c r="B898" s="977" t="s">
        <v>5034</v>
      </c>
      <c r="C898" s="1034"/>
      <c r="D898" s="2109" t="s">
        <v>4720</v>
      </c>
      <c r="E898" s="2110"/>
      <c r="F898" s="1558">
        <v>23</v>
      </c>
      <c r="G898" s="2145">
        <v>4.8</v>
      </c>
      <c r="H898" s="2113"/>
      <c r="I898" s="2109"/>
      <c r="J898" s="2114">
        <v>5</v>
      </c>
      <c r="K898" s="2112">
        <v>1</v>
      </c>
      <c r="L898" s="2112"/>
      <c r="M898" s="2109"/>
      <c r="N898" s="2109"/>
      <c r="O898" s="2110"/>
      <c r="P898" s="2120"/>
      <c r="Q898" s="1486"/>
      <c r="R898" s="1097">
        <v>33</v>
      </c>
    </row>
    <row r="899" spans="1:18">
      <c r="A899" s="1097">
        <v>34</v>
      </c>
      <c r="B899" s="977" t="s">
        <v>5034</v>
      </c>
      <c r="C899" s="1034"/>
      <c r="D899" s="2109" t="s">
        <v>4720</v>
      </c>
      <c r="E899" s="2110"/>
      <c r="F899" s="1558">
        <v>23</v>
      </c>
      <c r="G899" s="2145">
        <v>4.8</v>
      </c>
      <c r="H899" s="2113"/>
      <c r="I899" s="2109"/>
      <c r="J899" s="2114">
        <v>5</v>
      </c>
      <c r="K899" s="2112">
        <v>1</v>
      </c>
      <c r="L899" s="2112"/>
      <c r="M899" s="2109"/>
      <c r="N899" s="2109"/>
      <c r="O899" s="2110"/>
      <c r="P899" s="2120"/>
      <c r="Q899" s="1486"/>
      <c r="R899" s="1097">
        <v>34</v>
      </c>
    </row>
    <row r="900" spans="1:18">
      <c r="A900" s="1097">
        <v>35</v>
      </c>
      <c r="B900" s="977" t="s">
        <v>5035</v>
      </c>
      <c r="C900" s="1034"/>
      <c r="D900" s="2109" t="s">
        <v>4721</v>
      </c>
      <c r="E900" s="2110"/>
      <c r="F900" s="1558">
        <v>34.5</v>
      </c>
      <c r="G900" s="2145">
        <v>4.8</v>
      </c>
      <c r="H900" s="2113"/>
      <c r="I900" s="2109"/>
      <c r="J900" s="2114">
        <v>3</v>
      </c>
      <c r="K900" s="2112">
        <v>1</v>
      </c>
      <c r="L900" s="2112"/>
      <c r="M900" s="2109"/>
      <c r="N900" s="2109"/>
      <c r="O900" s="2110"/>
      <c r="P900" s="2120"/>
      <c r="Q900" s="1486"/>
      <c r="R900" s="1097">
        <v>35</v>
      </c>
    </row>
    <row r="901" spans="1:18">
      <c r="A901" s="1097">
        <v>36</v>
      </c>
      <c r="B901" s="977" t="s">
        <v>5035</v>
      </c>
      <c r="C901" s="1034"/>
      <c r="D901" s="2109" t="s">
        <v>4721</v>
      </c>
      <c r="E901" s="2110"/>
      <c r="F901" s="1558">
        <v>34.5</v>
      </c>
      <c r="G901" s="2145">
        <v>4.8</v>
      </c>
      <c r="H901" s="2113"/>
      <c r="I901" s="2109"/>
      <c r="J901" s="2114">
        <v>3</v>
      </c>
      <c r="K901" s="2112">
        <v>1</v>
      </c>
      <c r="L901" s="2112"/>
      <c r="M901" s="2109"/>
      <c r="N901" s="2109"/>
      <c r="O901" s="2110"/>
      <c r="P901" s="2120"/>
      <c r="Q901" s="1486"/>
      <c r="R901" s="1097">
        <v>36</v>
      </c>
    </row>
    <row r="902" spans="1:18">
      <c r="A902" s="1097">
        <v>37</v>
      </c>
      <c r="B902" s="977" t="s">
        <v>5035</v>
      </c>
      <c r="C902" s="1034"/>
      <c r="D902" s="2109" t="s">
        <v>4721</v>
      </c>
      <c r="E902" s="2140"/>
      <c r="F902" s="1559">
        <v>34.5</v>
      </c>
      <c r="G902" s="2144">
        <v>4.8</v>
      </c>
      <c r="H902" s="2113"/>
      <c r="I902" s="2109"/>
      <c r="J902" s="2114">
        <v>3</v>
      </c>
      <c r="K902" s="2112">
        <v>1</v>
      </c>
      <c r="L902" s="2112"/>
      <c r="M902" s="2109"/>
      <c r="N902" s="2109"/>
      <c r="O902" s="2110"/>
      <c r="P902" s="2120"/>
      <c r="Q902" s="1486"/>
      <c r="R902" s="1097">
        <v>37</v>
      </c>
    </row>
    <row r="903" spans="1:18">
      <c r="A903" s="1097">
        <v>38</v>
      </c>
      <c r="B903" s="977" t="s">
        <v>5040</v>
      </c>
      <c r="C903" s="1034"/>
      <c r="D903" s="2109" t="s">
        <v>4721</v>
      </c>
      <c r="E903" s="2136"/>
      <c r="F903" s="1559">
        <v>113</v>
      </c>
      <c r="G903" s="2144">
        <v>13.8</v>
      </c>
      <c r="H903" s="2113"/>
      <c r="I903" s="2109"/>
      <c r="J903" s="2114">
        <v>12</v>
      </c>
      <c r="K903" s="2112">
        <v>1</v>
      </c>
      <c r="L903" s="2112"/>
      <c r="M903" s="2109"/>
      <c r="N903" s="2109"/>
      <c r="O903" s="2110"/>
      <c r="P903" s="2120"/>
      <c r="Q903" s="1486"/>
      <c r="R903" s="1097">
        <v>38</v>
      </c>
    </row>
    <row r="904" spans="1:18">
      <c r="A904" s="1097">
        <v>39</v>
      </c>
      <c r="B904" s="977" t="s">
        <v>5041</v>
      </c>
      <c r="C904" s="1034"/>
      <c r="D904" s="2109" t="s">
        <v>4720</v>
      </c>
      <c r="E904" s="2136"/>
      <c r="F904" s="1559">
        <v>34.5</v>
      </c>
      <c r="G904" s="2144">
        <v>23</v>
      </c>
      <c r="H904" s="2113"/>
      <c r="I904" s="2109"/>
      <c r="J904" s="2114">
        <v>7</v>
      </c>
      <c r="K904" s="2112">
        <v>1</v>
      </c>
      <c r="L904" s="2112"/>
      <c r="M904" s="2109"/>
      <c r="N904" s="2109"/>
      <c r="O904" s="2110"/>
      <c r="P904" s="2120"/>
      <c r="Q904" s="1486"/>
      <c r="R904" s="1097">
        <v>39</v>
      </c>
    </row>
    <row r="905" spans="1:18">
      <c r="A905" s="1097">
        <v>40</v>
      </c>
      <c r="B905" s="977" t="s">
        <v>5042</v>
      </c>
      <c r="C905" s="1034"/>
      <c r="D905" s="2109" t="s">
        <v>4721</v>
      </c>
      <c r="E905" s="2136"/>
      <c r="F905" s="1559">
        <v>34.5</v>
      </c>
      <c r="G905" s="2144">
        <v>4.8</v>
      </c>
      <c r="H905" s="2113"/>
      <c r="I905" s="2109"/>
      <c r="J905" s="2114">
        <v>3</v>
      </c>
      <c r="K905" s="2112">
        <v>1</v>
      </c>
      <c r="L905" s="2112"/>
      <c r="M905" s="2109"/>
      <c r="N905" s="2109"/>
      <c r="O905" s="2110"/>
      <c r="P905" s="2120"/>
      <c r="Q905" s="1486"/>
      <c r="R905" s="1097">
        <v>40</v>
      </c>
    </row>
    <row r="906" spans="1:18">
      <c r="A906" s="1097">
        <v>41</v>
      </c>
      <c r="B906" s="977"/>
      <c r="C906" s="1034"/>
      <c r="D906" s="2109"/>
      <c r="E906" s="2136"/>
      <c r="F906" s="1559"/>
      <c r="G906" s="2144"/>
      <c r="H906" s="2113"/>
      <c r="I906" s="2109"/>
      <c r="J906" s="2113"/>
      <c r="K906" s="2112"/>
      <c r="L906" s="2112"/>
      <c r="M906" s="2109"/>
      <c r="N906" s="2109"/>
      <c r="O906" s="2110"/>
      <c r="P906" s="2120"/>
      <c r="Q906" s="1486"/>
      <c r="R906" s="1097">
        <v>41</v>
      </c>
    </row>
    <row r="907" spans="1:18">
      <c r="A907" s="1097">
        <v>42</v>
      </c>
      <c r="B907" s="977"/>
      <c r="C907" s="1034"/>
      <c r="D907" s="2109"/>
      <c r="E907" s="2136"/>
      <c r="F907" s="1559"/>
      <c r="G907" s="2144"/>
      <c r="H907" s="2113"/>
      <c r="I907" s="2109"/>
      <c r="J907" s="2113"/>
      <c r="K907" s="2112"/>
      <c r="L907" s="2112"/>
      <c r="M907" s="2109"/>
      <c r="N907" s="2109"/>
      <c r="O907" s="2110"/>
      <c r="P907" s="2120"/>
      <c r="Q907" s="1486"/>
      <c r="R907" s="1097">
        <v>42</v>
      </c>
    </row>
    <row r="908" spans="1:18">
      <c r="A908" s="1097">
        <v>43</v>
      </c>
      <c r="B908" s="977"/>
      <c r="C908" s="1034"/>
      <c r="D908" s="2109"/>
      <c r="E908" s="2110"/>
      <c r="F908" s="1558"/>
      <c r="G908" s="2145"/>
      <c r="H908" s="2113"/>
      <c r="I908" s="2109"/>
      <c r="J908" s="2113"/>
      <c r="K908" s="2112"/>
      <c r="L908" s="2112"/>
      <c r="M908" s="2109"/>
      <c r="N908" s="2109"/>
      <c r="O908" s="2110"/>
      <c r="P908" s="2120"/>
      <c r="Q908" s="1486"/>
      <c r="R908" s="1097">
        <v>43</v>
      </c>
    </row>
    <row r="909" spans="1:18">
      <c r="A909" s="1097">
        <v>44</v>
      </c>
      <c r="B909" s="977"/>
      <c r="C909" s="1034"/>
      <c r="D909" s="2109"/>
      <c r="E909" s="2110"/>
      <c r="F909" s="1558"/>
      <c r="G909" s="2145"/>
      <c r="H909" s="2113"/>
      <c r="I909" s="2109"/>
      <c r="J909" s="2113"/>
      <c r="K909" s="2112"/>
      <c r="L909" s="2112"/>
      <c r="M909" s="2109"/>
      <c r="N909" s="2109"/>
      <c r="O909" s="2110"/>
      <c r="P909" s="2120"/>
      <c r="Q909" s="1486"/>
      <c r="R909" s="1097">
        <v>44</v>
      </c>
    </row>
    <row r="910" spans="1:18">
      <c r="A910" s="1097">
        <v>45</v>
      </c>
      <c r="B910" s="977"/>
      <c r="C910" s="1034"/>
      <c r="D910" s="2109"/>
      <c r="E910" s="2110"/>
      <c r="F910" s="1558"/>
      <c r="G910" s="2145"/>
      <c r="H910" s="2113"/>
      <c r="I910" s="2109"/>
      <c r="J910" s="2113"/>
      <c r="K910" s="2112"/>
      <c r="L910" s="2112"/>
      <c r="M910" s="2109"/>
      <c r="N910" s="2109"/>
      <c r="O910" s="2110"/>
      <c r="P910" s="2120"/>
      <c r="Q910" s="1486"/>
      <c r="R910" s="1097">
        <v>45</v>
      </c>
    </row>
    <row r="911" spans="1:18">
      <c r="A911" s="1097">
        <v>46</v>
      </c>
      <c r="B911" s="977"/>
      <c r="C911" s="1034"/>
      <c r="D911" s="2109"/>
      <c r="E911" s="2110"/>
      <c r="F911" s="1558"/>
      <c r="G911" s="2145"/>
      <c r="H911" s="2113"/>
      <c r="I911" s="2109"/>
      <c r="J911" s="2113"/>
      <c r="K911" s="2112"/>
      <c r="L911" s="2112"/>
      <c r="M911" s="2109"/>
      <c r="N911" s="2109"/>
      <c r="O911" s="2110"/>
      <c r="P911" s="2120"/>
      <c r="Q911" s="1486"/>
      <c r="R911" s="1097">
        <v>46</v>
      </c>
    </row>
    <row r="912" spans="1:18">
      <c r="A912" s="1097">
        <v>47</v>
      </c>
      <c r="B912" s="977"/>
      <c r="C912" s="1034"/>
      <c r="D912" s="2109"/>
      <c r="E912" s="2110"/>
      <c r="F912" s="1558"/>
      <c r="G912" s="2145"/>
      <c r="H912" s="2113"/>
      <c r="I912" s="2109"/>
      <c r="J912" s="2113"/>
      <c r="K912" s="2112"/>
      <c r="L912" s="2112"/>
      <c r="M912" s="2109"/>
      <c r="N912" s="2109"/>
      <c r="O912" s="2110"/>
      <c r="P912" s="2120"/>
      <c r="Q912" s="1486"/>
      <c r="R912" s="1097">
        <v>47</v>
      </c>
    </row>
    <row r="913" spans="1:18">
      <c r="A913" s="1097">
        <v>48</v>
      </c>
      <c r="B913" s="977"/>
      <c r="C913" s="1034"/>
      <c r="D913" s="2109"/>
      <c r="E913" s="2110"/>
      <c r="F913" s="1558"/>
      <c r="G913" s="2145"/>
      <c r="H913" s="2113"/>
      <c r="I913" s="2109"/>
      <c r="J913" s="2113"/>
      <c r="K913" s="2112"/>
      <c r="L913" s="2112"/>
      <c r="M913" s="2109"/>
      <c r="N913" s="2109"/>
      <c r="O913" s="2110"/>
      <c r="P913" s="2120"/>
      <c r="Q913" s="1486"/>
      <c r="R913" s="1097">
        <v>48</v>
      </c>
    </row>
    <row r="914" spans="1:18">
      <c r="A914" s="1097">
        <v>49</v>
      </c>
      <c r="B914" s="977"/>
      <c r="C914" s="1034"/>
      <c r="D914" s="2109"/>
      <c r="E914" s="2110"/>
      <c r="F914" s="1558"/>
      <c r="G914" s="2145"/>
      <c r="H914" s="2113"/>
      <c r="I914" s="2109"/>
      <c r="J914" s="2113"/>
      <c r="K914" s="2112"/>
      <c r="L914" s="2112"/>
      <c r="M914" s="2109"/>
      <c r="N914" s="2109"/>
      <c r="O914" s="2110"/>
      <c r="P914" s="2120"/>
      <c r="Q914" s="1486"/>
      <c r="R914" s="1097">
        <v>49</v>
      </c>
    </row>
    <row r="915" spans="1:18">
      <c r="A915" s="1097">
        <v>50</v>
      </c>
      <c r="B915" s="977"/>
      <c r="C915" s="1034"/>
      <c r="D915" s="2109"/>
      <c r="E915" s="2110"/>
      <c r="F915" s="1558"/>
      <c r="G915" s="2145"/>
      <c r="H915" s="2113"/>
      <c r="I915" s="2109"/>
      <c r="J915" s="2113"/>
      <c r="K915" s="2112"/>
      <c r="L915" s="2112"/>
      <c r="M915" s="2109"/>
      <c r="N915" s="2109"/>
      <c r="O915" s="2110"/>
      <c r="P915" s="2120"/>
      <c r="Q915" s="1486"/>
      <c r="R915" s="1097">
        <v>50</v>
      </c>
    </row>
    <row r="916" spans="1:18">
      <c r="A916" s="1097">
        <v>51</v>
      </c>
      <c r="B916" s="977"/>
      <c r="C916" s="1034"/>
      <c r="D916" s="2109"/>
      <c r="E916" s="2110"/>
      <c r="F916" s="1558"/>
      <c r="G916" s="2145"/>
      <c r="H916" s="2113"/>
      <c r="I916" s="2109"/>
      <c r="J916" s="2113"/>
      <c r="K916" s="2112"/>
      <c r="L916" s="2112"/>
      <c r="M916" s="2109"/>
      <c r="N916" s="2109"/>
      <c r="O916" s="2110"/>
      <c r="P916" s="2120"/>
      <c r="Q916" s="1486"/>
      <c r="R916" s="1097">
        <v>51</v>
      </c>
    </row>
    <row r="917" spans="1:18">
      <c r="A917" s="1097">
        <v>52</v>
      </c>
      <c r="B917" s="977"/>
      <c r="C917" s="1034"/>
      <c r="D917" s="2109"/>
      <c r="E917" s="2110"/>
      <c r="F917" s="1558"/>
      <c r="G917" s="2145"/>
      <c r="H917" s="2113"/>
      <c r="I917" s="2109"/>
      <c r="J917" s="2113"/>
      <c r="K917" s="2112"/>
      <c r="L917" s="2112"/>
      <c r="M917" s="2109"/>
      <c r="N917" s="2109"/>
      <c r="O917" s="2110"/>
      <c r="P917" s="2120"/>
      <c r="Q917" s="1486"/>
      <c r="R917" s="1097">
        <v>52</v>
      </c>
    </row>
    <row r="918" spans="1:18">
      <c r="A918" s="1097">
        <v>53</v>
      </c>
      <c r="B918" s="977"/>
      <c r="C918" s="1034"/>
      <c r="D918" s="2109"/>
      <c r="E918" s="2110"/>
      <c r="F918" s="1558"/>
      <c r="G918" s="2145"/>
      <c r="H918" s="2113"/>
      <c r="I918" s="2109"/>
      <c r="J918" s="2113"/>
      <c r="K918" s="2112"/>
      <c r="L918" s="2112"/>
      <c r="M918" s="2109"/>
      <c r="N918" s="2109"/>
      <c r="O918" s="2110"/>
      <c r="P918" s="2120"/>
      <c r="Q918" s="1486"/>
      <c r="R918" s="1097">
        <v>53</v>
      </c>
    </row>
    <row r="919" spans="1:18">
      <c r="A919" s="1097">
        <v>54</v>
      </c>
      <c r="B919" s="977"/>
      <c r="C919" s="1034"/>
      <c r="D919" s="2109"/>
      <c r="E919" s="2110"/>
      <c r="F919" s="1558"/>
      <c r="G919" s="2145"/>
      <c r="H919" s="2113"/>
      <c r="I919" s="2109"/>
      <c r="J919" s="2113"/>
      <c r="K919" s="2112"/>
      <c r="L919" s="2112"/>
      <c r="M919" s="2109"/>
      <c r="N919" s="2109"/>
      <c r="O919" s="2110"/>
      <c r="P919" s="2120"/>
      <c r="Q919" s="1486"/>
      <c r="R919" s="1097">
        <v>54</v>
      </c>
    </row>
    <row r="920" spans="1:18">
      <c r="A920" s="1097">
        <v>55</v>
      </c>
      <c r="B920" s="977"/>
      <c r="C920" s="1034"/>
      <c r="D920" s="2109"/>
      <c r="E920" s="2110"/>
      <c r="F920" s="1558"/>
      <c r="G920" s="2145"/>
      <c r="H920" s="2113"/>
      <c r="I920" s="2109"/>
      <c r="J920" s="2113"/>
      <c r="K920" s="2112"/>
      <c r="L920" s="2112"/>
      <c r="M920" s="2109"/>
      <c r="N920" s="2109"/>
      <c r="O920" s="2110"/>
      <c r="P920" s="2120"/>
      <c r="Q920" s="1486"/>
      <c r="R920" s="1097">
        <v>55</v>
      </c>
    </row>
    <row r="921" spans="1:18">
      <c r="A921" s="1097">
        <v>56</v>
      </c>
      <c r="B921" s="977"/>
      <c r="C921" s="1034"/>
      <c r="D921" s="2109"/>
      <c r="E921" s="2110"/>
      <c r="F921" s="1558"/>
      <c r="G921" s="2145"/>
      <c r="H921" s="2113"/>
      <c r="I921" s="2109"/>
      <c r="J921" s="2113"/>
      <c r="K921" s="2112"/>
      <c r="L921" s="2112"/>
      <c r="M921" s="2109"/>
      <c r="N921" s="2109"/>
      <c r="O921" s="2110"/>
      <c r="P921" s="2120"/>
      <c r="Q921" s="1486"/>
      <c r="R921" s="1097">
        <v>56</v>
      </c>
    </row>
    <row r="922" spans="1:18">
      <c r="A922" s="1097">
        <v>57</v>
      </c>
      <c r="B922" s="977"/>
      <c r="C922" s="1034"/>
      <c r="D922" s="2109"/>
      <c r="E922" s="2110"/>
      <c r="F922" s="1558"/>
      <c r="G922" s="2145"/>
      <c r="H922" s="2113"/>
      <c r="I922" s="2109"/>
      <c r="J922" s="2113"/>
      <c r="K922" s="2112"/>
      <c r="L922" s="2112"/>
      <c r="M922" s="2109"/>
      <c r="N922" s="2109"/>
      <c r="O922" s="2110"/>
      <c r="P922" s="2120"/>
      <c r="Q922" s="1486"/>
      <c r="R922" s="1097">
        <v>57</v>
      </c>
    </row>
    <row r="923" spans="1:18" ht="15.75" thickBot="1">
      <c r="A923" s="1099">
        <v>58</v>
      </c>
      <c r="B923" s="1023"/>
      <c r="C923" s="1058"/>
      <c r="D923" s="2111"/>
      <c r="E923" s="2121"/>
      <c r="F923" s="2146"/>
      <c r="G923" s="2147"/>
      <c r="H923" s="2123"/>
      <c r="I923" s="2109"/>
      <c r="J923" s="2123"/>
      <c r="K923" s="2148"/>
      <c r="L923" s="2148"/>
      <c r="M923" s="2111"/>
      <c r="N923" s="2111"/>
      <c r="O923" s="2121"/>
      <c r="P923" s="2126"/>
      <c r="Q923" s="1487"/>
      <c r="R923" s="1099">
        <v>58</v>
      </c>
    </row>
    <row r="924" spans="1:18">
      <c r="D924" s="2116"/>
      <c r="E924" s="2116"/>
      <c r="F924" s="2116"/>
      <c r="G924" s="2116"/>
      <c r="H924" s="2116"/>
      <c r="I924" s="2116"/>
      <c r="J924" s="2116"/>
      <c r="K924" s="2116"/>
      <c r="L924" s="2116"/>
      <c r="M924" s="2116"/>
      <c r="N924" s="2116"/>
      <c r="O924" s="2116"/>
      <c r="P924" s="2116"/>
    </row>
    <row r="925" spans="1:18">
      <c r="A925" s="978" t="s">
        <v>4993</v>
      </c>
      <c r="B925" s="978"/>
      <c r="C925" s="978"/>
      <c r="D925" s="2115"/>
      <c r="E925" s="2115"/>
      <c r="F925" s="2115"/>
      <c r="G925" s="2115"/>
      <c r="H925" s="2115"/>
      <c r="I925" s="2109"/>
      <c r="J925" s="2115" t="s">
        <v>4994</v>
      </c>
      <c r="K925" s="2115"/>
      <c r="L925" s="2115"/>
      <c r="M925" s="2115"/>
      <c r="N925" s="2115"/>
      <c r="O925" s="2115"/>
      <c r="P925" s="2115"/>
      <c r="Q925" s="978"/>
      <c r="R925" s="1018"/>
    </row>
    <row r="926" spans="1:18" ht="15.75">
      <c r="A926" s="70" t="s">
        <v>1258</v>
      </c>
      <c r="B926" s="978"/>
      <c r="C926" s="978"/>
      <c r="D926" s="2115"/>
      <c r="E926" s="2115"/>
      <c r="F926" s="2115"/>
      <c r="G926" s="2115"/>
      <c r="H926" s="2115"/>
      <c r="I926" s="2116"/>
      <c r="J926" s="2116"/>
      <c r="K926" s="2116"/>
      <c r="L926" s="2116"/>
      <c r="M926" s="2116"/>
      <c r="N926" s="2116"/>
      <c r="O926" s="2116"/>
      <c r="P926" s="2116"/>
    </row>
    <row r="927" spans="1:18">
      <c r="D927" s="2116"/>
      <c r="E927" s="2116"/>
      <c r="F927" s="2116"/>
      <c r="G927" s="2116"/>
      <c r="H927" s="2116"/>
      <c r="I927" s="2116"/>
      <c r="J927" s="2116"/>
      <c r="K927" s="2116"/>
      <c r="L927" s="2116"/>
      <c r="M927" s="2116"/>
      <c r="N927" s="2116"/>
      <c r="O927" s="2116"/>
      <c r="P927" s="2116"/>
    </row>
    <row r="928" spans="1:18" ht="16.5" thickBot="1">
      <c r="A928" s="1040" t="str">
        <f>'[5]Data Sheet'!$C$25</f>
        <v xml:space="preserve"> Niagara Mohawk Power Corporation </v>
      </c>
      <c r="B928" s="1023"/>
      <c r="C928" s="1023"/>
      <c r="D928" s="2111"/>
      <c r="E928" s="2111"/>
      <c r="F928" s="2128" t="str">
        <f>+'424425'!P3</f>
        <v>June 1, 2015</v>
      </c>
      <c r="G928" s="2111" t="str">
        <f>+'424425'!H3</f>
        <v>December 31, 2014</v>
      </c>
      <c r="H928" s="2129"/>
      <c r="I928" s="2109"/>
      <c r="J928" s="2130" t="str">
        <f>'[5]Data Sheet'!$C$25</f>
        <v xml:space="preserve"> Niagara Mohawk Power Corporation </v>
      </c>
      <c r="K928" s="2111"/>
      <c r="L928" s="2111"/>
      <c r="M928" s="2111"/>
      <c r="N928" s="2111"/>
      <c r="O928" s="2111"/>
      <c r="P928" s="2128" t="str">
        <f>+'424425'!P3</f>
        <v>June 1, 2015</v>
      </c>
      <c r="Q928" s="1023" t="str">
        <f>+'424425'!H3</f>
        <v>December 31, 2014</v>
      </c>
      <c r="R928" s="2075"/>
    </row>
    <row r="929" spans="1:18" ht="16.5" thickBot="1">
      <c r="A929" s="687" t="s">
        <v>3644</v>
      </c>
      <c r="B929" s="669"/>
      <c r="C929" s="669"/>
      <c r="D929" s="2129"/>
      <c r="E929" s="2129"/>
      <c r="F929" s="2131"/>
      <c r="G929" s="2131"/>
      <c r="H929" s="2132"/>
      <c r="I929" s="2109"/>
      <c r="J929" s="2133" t="s">
        <v>3644</v>
      </c>
      <c r="K929" s="2134"/>
      <c r="L929" s="2134"/>
      <c r="M929" s="2129"/>
      <c r="N929" s="2129"/>
      <c r="O929" s="2129"/>
      <c r="P929" s="2131"/>
      <c r="Q929" s="1092"/>
      <c r="R929" s="2082"/>
    </row>
    <row r="930" spans="1:18">
      <c r="A930" s="1085"/>
      <c r="B930" s="977"/>
      <c r="C930" s="1034"/>
      <c r="D930" s="2135"/>
      <c r="E930" s="2136"/>
      <c r="F930" s="2115"/>
      <c r="G930" s="2115"/>
      <c r="H930" s="2137"/>
      <c r="I930" s="2109"/>
      <c r="J930" s="2138"/>
      <c r="K930" s="2110"/>
      <c r="L930" s="2110"/>
      <c r="M930" s="2115" t="s">
        <v>3418</v>
      </c>
      <c r="N930" s="2115"/>
      <c r="O930" s="2115"/>
      <c r="P930" s="2115"/>
      <c r="Q930" s="1032"/>
      <c r="R930" s="2081"/>
    </row>
    <row r="931" spans="1:18" ht="15.75" thickBot="1">
      <c r="A931" s="1097"/>
      <c r="B931" s="1018"/>
      <c r="C931" s="2080"/>
      <c r="D931" s="2135"/>
      <c r="E931" s="2136"/>
      <c r="F931" s="2129" t="s">
        <v>3419</v>
      </c>
      <c r="G931" s="2129"/>
      <c r="H931" s="2132"/>
      <c r="I931" s="2109"/>
      <c r="J931" s="2139" t="s">
        <v>3420</v>
      </c>
      <c r="K931" s="2136" t="s">
        <v>3421</v>
      </c>
      <c r="L931" s="2136" t="s">
        <v>3421</v>
      </c>
      <c r="M931" s="2129" t="s">
        <v>3422</v>
      </c>
      <c r="N931" s="2129"/>
      <c r="O931" s="2129"/>
      <c r="P931" s="2129"/>
      <c r="Q931" s="1101"/>
      <c r="R931" s="2080"/>
    </row>
    <row r="932" spans="1:18">
      <c r="A932" s="1097"/>
      <c r="B932" s="1018"/>
      <c r="C932" s="2080"/>
      <c r="D932" s="2135"/>
      <c r="E932" s="2136"/>
      <c r="F932" s="2136"/>
      <c r="G932" s="2140"/>
      <c r="H932" s="2136"/>
      <c r="I932" s="2109"/>
      <c r="J932" s="2139" t="s">
        <v>3423</v>
      </c>
      <c r="K932" s="2136" t="s">
        <v>3424</v>
      </c>
      <c r="L932" s="2136" t="s">
        <v>3425</v>
      </c>
      <c r="M932" s="2135"/>
      <c r="N932" s="2135"/>
      <c r="O932" s="2136"/>
      <c r="P932" s="2136"/>
      <c r="Q932" s="1032"/>
      <c r="R932" s="2080"/>
    </row>
    <row r="933" spans="1:18">
      <c r="A933" s="1097" t="s">
        <v>1843</v>
      </c>
      <c r="B933" s="978" t="s">
        <v>3426</v>
      </c>
      <c r="C933" s="1032"/>
      <c r="D933" s="2115" t="s">
        <v>3427</v>
      </c>
      <c r="E933" s="2140"/>
      <c r="F933" s="2136"/>
      <c r="G933" s="2140"/>
      <c r="H933" s="2136"/>
      <c r="I933" s="2109"/>
      <c r="J933" s="2139" t="s">
        <v>3428</v>
      </c>
      <c r="K933" s="2136" t="s">
        <v>3429</v>
      </c>
      <c r="L933" s="2136" t="s">
        <v>3424</v>
      </c>
      <c r="M933" s="2115"/>
      <c r="N933" s="2115"/>
      <c r="O933" s="2140"/>
      <c r="P933" s="2136" t="s">
        <v>1902</v>
      </c>
      <c r="Q933" s="1032" t="s">
        <v>3430</v>
      </c>
      <c r="R933" s="2080" t="s">
        <v>1843</v>
      </c>
    </row>
    <row r="934" spans="1:18">
      <c r="A934" s="1097" t="s">
        <v>1846</v>
      </c>
      <c r="B934" s="977"/>
      <c r="C934" s="1034"/>
      <c r="D934" s="2135"/>
      <c r="E934" s="2136"/>
      <c r="F934" s="2136" t="s">
        <v>1952</v>
      </c>
      <c r="G934" s="2140" t="s">
        <v>3431</v>
      </c>
      <c r="H934" s="2136" t="s">
        <v>3432</v>
      </c>
      <c r="I934" s="2109"/>
      <c r="J934" s="2139" t="s">
        <v>3433</v>
      </c>
      <c r="K934" s="2136" t="s">
        <v>4</v>
      </c>
      <c r="L934" s="2136" t="s">
        <v>3429</v>
      </c>
      <c r="M934" s="2115" t="s">
        <v>3434</v>
      </c>
      <c r="N934" s="2115"/>
      <c r="O934" s="2140"/>
      <c r="P934" s="2136" t="s">
        <v>3435</v>
      </c>
      <c r="Q934" s="1032" t="s">
        <v>3436</v>
      </c>
      <c r="R934" s="2080" t="s">
        <v>1846</v>
      </c>
    </row>
    <row r="935" spans="1:18">
      <c r="A935" s="1097"/>
      <c r="B935" s="977"/>
      <c r="C935" s="2080"/>
      <c r="D935" s="2109"/>
      <c r="E935" s="2136"/>
      <c r="F935" s="2136"/>
      <c r="G935" s="2140"/>
      <c r="H935" s="2110"/>
      <c r="I935" s="2109"/>
      <c r="J935" s="2141"/>
      <c r="K935" s="2110"/>
      <c r="L935" s="2136"/>
      <c r="M935" s="2109"/>
      <c r="N935" s="2109"/>
      <c r="O935" s="2136"/>
      <c r="P935" s="2136"/>
      <c r="Q935" s="2080"/>
      <c r="R935" s="2080"/>
    </row>
    <row r="936" spans="1:18" ht="15.75" thickBot="1">
      <c r="A936" s="1099"/>
      <c r="B936" s="1090" t="s">
        <v>3230</v>
      </c>
      <c r="C936" s="1101"/>
      <c r="D936" s="2129" t="s">
        <v>3231</v>
      </c>
      <c r="E936" s="2132"/>
      <c r="F936" s="2142" t="s">
        <v>3232</v>
      </c>
      <c r="G936" s="2132" t="s">
        <v>3233</v>
      </c>
      <c r="H936" s="2132" t="s">
        <v>2512</v>
      </c>
      <c r="I936" s="2109"/>
      <c r="J936" s="2143" t="s">
        <v>2513</v>
      </c>
      <c r="K936" s="2143" t="s">
        <v>2514</v>
      </c>
      <c r="L936" s="2143" t="s">
        <v>2515</v>
      </c>
      <c r="M936" s="2129" t="s">
        <v>2516</v>
      </c>
      <c r="N936" s="2129"/>
      <c r="O936" s="2132"/>
      <c r="P936" s="2142" t="s">
        <v>2517</v>
      </c>
      <c r="Q936" s="2082" t="s">
        <v>2518</v>
      </c>
      <c r="R936" s="2082"/>
    </row>
    <row r="937" spans="1:18">
      <c r="A937" s="1097">
        <v>1</v>
      </c>
      <c r="B937" s="977" t="s">
        <v>5043</v>
      </c>
      <c r="C937" s="1034"/>
      <c r="D937" s="2109" t="s">
        <v>4720</v>
      </c>
      <c r="E937" s="2136"/>
      <c r="F937" s="1559">
        <v>115</v>
      </c>
      <c r="G937" s="2144">
        <v>34.5</v>
      </c>
      <c r="H937" s="2113"/>
      <c r="I937" s="2109"/>
      <c r="J937" s="2114">
        <v>30</v>
      </c>
      <c r="K937" s="2112">
        <v>1</v>
      </c>
      <c r="L937" s="2112"/>
      <c r="M937" s="2109"/>
      <c r="N937" s="2109"/>
      <c r="O937" s="2140"/>
      <c r="P937" s="2120"/>
      <c r="Q937" s="1486"/>
      <c r="R937" s="1097">
        <v>1</v>
      </c>
    </row>
    <row r="938" spans="1:18">
      <c r="A938" s="1097">
        <v>2</v>
      </c>
      <c r="B938" s="977" t="s">
        <v>5043</v>
      </c>
      <c r="C938" s="1034"/>
      <c r="D938" s="2109" t="s">
        <v>4720</v>
      </c>
      <c r="E938" s="2110"/>
      <c r="F938" s="1558">
        <v>115</v>
      </c>
      <c r="G938" s="2145">
        <v>34.5</v>
      </c>
      <c r="H938" s="2113"/>
      <c r="I938" s="2109"/>
      <c r="J938" s="2114">
        <v>6</v>
      </c>
      <c r="K938" s="2112">
        <v>1</v>
      </c>
      <c r="L938" s="2112"/>
      <c r="M938" s="2109"/>
      <c r="N938" s="2109"/>
      <c r="O938" s="2136"/>
      <c r="P938" s="2120"/>
      <c r="Q938" s="1486"/>
      <c r="R938" s="1097">
        <v>2</v>
      </c>
    </row>
    <row r="939" spans="1:18">
      <c r="A939" s="1097">
        <v>3</v>
      </c>
      <c r="B939" s="977" t="s">
        <v>5043</v>
      </c>
      <c r="C939" s="1034"/>
      <c r="D939" s="2109" t="s">
        <v>4720</v>
      </c>
      <c r="E939" s="2110"/>
      <c r="F939" s="1558">
        <v>115</v>
      </c>
      <c r="G939" s="2145">
        <v>34.5</v>
      </c>
      <c r="H939" s="2113"/>
      <c r="I939" s="2109"/>
      <c r="J939" s="2114">
        <v>6</v>
      </c>
      <c r="K939" s="2112">
        <v>1</v>
      </c>
      <c r="L939" s="2112"/>
      <c r="M939" s="2109"/>
      <c r="N939" s="2109"/>
      <c r="O939" s="2136"/>
      <c r="P939" s="2120"/>
      <c r="Q939" s="1486"/>
      <c r="R939" s="1097">
        <v>3</v>
      </c>
    </row>
    <row r="940" spans="1:18">
      <c r="A940" s="1097">
        <v>4</v>
      </c>
      <c r="B940" s="977" t="s">
        <v>5043</v>
      </c>
      <c r="C940" s="1034"/>
      <c r="D940" s="2109" t="s">
        <v>4720</v>
      </c>
      <c r="E940" s="2110"/>
      <c r="F940" s="1558">
        <v>115</v>
      </c>
      <c r="G940" s="2145">
        <v>34.5</v>
      </c>
      <c r="H940" s="2113"/>
      <c r="I940" s="2109"/>
      <c r="J940" s="2114">
        <v>6</v>
      </c>
      <c r="K940" s="2112">
        <v>1</v>
      </c>
      <c r="L940" s="2112"/>
      <c r="M940" s="2109"/>
      <c r="N940" s="2109"/>
      <c r="O940" s="2136"/>
      <c r="P940" s="2120"/>
      <c r="Q940" s="1486"/>
      <c r="R940" s="1097">
        <v>4</v>
      </c>
    </row>
    <row r="941" spans="1:18">
      <c r="A941" s="1097">
        <v>5</v>
      </c>
      <c r="B941" s="977" t="s">
        <v>5044</v>
      </c>
      <c r="C941" s="1034"/>
      <c r="D941" s="2109" t="s">
        <v>4721</v>
      </c>
      <c r="E941" s="2110"/>
      <c r="F941" s="1558">
        <v>34.5</v>
      </c>
      <c r="G941" s="2145">
        <v>4.8</v>
      </c>
      <c r="H941" s="2113"/>
      <c r="I941" s="2109"/>
      <c r="J941" s="2114">
        <v>3</v>
      </c>
      <c r="K941" s="2112">
        <v>1</v>
      </c>
      <c r="L941" s="2112"/>
      <c r="M941" s="2109"/>
      <c r="N941" s="2109"/>
      <c r="O941" s="2136"/>
      <c r="P941" s="2120"/>
      <c r="Q941" s="1486"/>
      <c r="R941" s="1097">
        <v>5</v>
      </c>
    </row>
    <row r="942" spans="1:18">
      <c r="A942" s="1097">
        <v>6</v>
      </c>
      <c r="B942" s="977" t="s">
        <v>5045</v>
      </c>
      <c r="C942" s="1034"/>
      <c r="D942" s="2109" t="s">
        <v>4721</v>
      </c>
      <c r="E942" s="2110"/>
      <c r="F942" s="1558">
        <v>34.5</v>
      </c>
      <c r="G942" s="2145">
        <v>2.4</v>
      </c>
      <c r="H942" s="2113"/>
      <c r="I942" s="2109"/>
      <c r="J942" s="2114">
        <v>3</v>
      </c>
      <c r="K942" s="2112">
        <v>3</v>
      </c>
      <c r="L942" s="2112"/>
      <c r="M942" s="2109"/>
      <c r="N942" s="2109"/>
      <c r="O942" s="2110"/>
      <c r="P942" s="2120"/>
      <c r="Q942" s="1486"/>
      <c r="R942" s="1097">
        <v>6</v>
      </c>
    </row>
    <row r="943" spans="1:18">
      <c r="A943" s="1097">
        <v>7</v>
      </c>
      <c r="B943" s="977" t="s">
        <v>5046</v>
      </c>
      <c r="C943" s="1034"/>
      <c r="D943" s="2109" t="s">
        <v>4721</v>
      </c>
      <c r="E943" s="2110"/>
      <c r="F943" s="1558">
        <v>23</v>
      </c>
      <c r="G943" s="2145">
        <v>5.04</v>
      </c>
      <c r="H943" s="2113"/>
      <c r="I943" s="2109"/>
      <c r="J943" s="2114">
        <v>2</v>
      </c>
      <c r="K943" s="2112">
        <v>1</v>
      </c>
      <c r="L943" s="2112"/>
      <c r="M943" s="2109"/>
      <c r="N943" s="2109"/>
      <c r="O943" s="2110"/>
      <c r="P943" s="2120"/>
      <c r="Q943" s="1486"/>
      <c r="R943" s="1097">
        <v>7</v>
      </c>
    </row>
    <row r="944" spans="1:18">
      <c r="A944" s="1097">
        <v>8</v>
      </c>
      <c r="B944" s="977" t="s">
        <v>5047</v>
      </c>
      <c r="C944" s="1034"/>
      <c r="D944" s="2109" t="s">
        <v>4720</v>
      </c>
      <c r="E944" s="2110"/>
      <c r="F944" s="1558">
        <v>115</v>
      </c>
      <c r="G944" s="2145">
        <v>34.5</v>
      </c>
      <c r="H944" s="2113">
        <v>11.5</v>
      </c>
      <c r="I944" s="2109"/>
      <c r="J944" s="2114">
        <v>7</v>
      </c>
      <c r="K944" s="2112">
        <v>1</v>
      </c>
      <c r="L944" s="2112"/>
      <c r="M944" s="2109"/>
      <c r="N944" s="2109"/>
      <c r="O944" s="2110"/>
      <c r="P944" s="2120"/>
      <c r="Q944" s="1486"/>
      <c r="R944" s="1097">
        <v>8</v>
      </c>
    </row>
    <row r="945" spans="1:18">
      <c r="A945" s="1097">
        <v>9</v>
      </c>
      <c r="B945" s="977" t="s">
        <v>5048</v>
      </c>
      <c r="C945" s="1034"/>
      <c r="D945" s="2109" t="s">
        <v>4720</v>
      </c>
      <c r="E945" s="2110"/>
      <c r="F945" s="1558">
        <v>115</v>
      </c>
      <c r="G945" s="2145">
        <v>34.5</v>
      </c>
      <c r="H945" s="2113"/>
      <c r="I945" s="2109"/>
      <c r="J945" s="2114">
        <v>7</v>
      </c>
      <c r="K945" s="2112">
        <v>1</v>
      </c>
      <c r="L945" s="2112"/>
      <c r="M945" s="2109"/>
      <c r="N945" s="2109"/>
      <c r="O945" s="2110"/>
      <c r="P945" s="2120"/>
      <c r="Q945" s="1486"/>
      <c r="R945" s="1097">
        <v>9</v>
      </c>
    </row>
    <row r="946" spans="1:18">
      <c r="A946" s="1097">
        <v>10</v>
      </c>
      <c r="B946" s="977" t="s">
        <v>5049</v>
      </c>
      <c r="C946" s="1034"/>
      <c r="D946" s="2109" t="s">
        <v>4721</v>
      </c>
      <c r="E946" s="2110"/>
      <c r="F946" s="1558">
        <v>115</v>
      </c>
      <c r="G946" s="2145">
        <v>13.8</v>
      </c>
      <c r="H946" s="2113"/>
      <c r="I946" s="2109"/>
      <c r="J946" s="2114">
        <v>15</v>
      </c>
      <c r="K946" s="2112">
        <v>1</v>
      </c>
      <c r="L946" s="2112"/>
      <c r="M946" s="2109"/>
      <c r="N946" s="2109"/>
      <c r="O946" s="2110"/>
      <c r="P946" s="2120"/>
      <c r="Q946" s="1486"/>
      <c r="R946" s="1097">
        <v>10</v>
      </c>
    </row>
    <row r="947" spans="1:18">
      <c r="A947" s="1097">
        <v>11</v>
      </c>
      <c r="B947" s="977" t="s">
        <v>5050</v>
      </c>
      <c r="C947" s="1034"/>
      <c r="D947" s="2109" t="s">
        <v>4721</v>
      </c>
      <c r="E947" s="2110"/>
      <c r="F947" s="1558">
        <v>34.5</v>
      </c>
      <c r="G947" s="2145">
        <v>19.8</v>
      </c>
      <c r="H947" s="2113"/>
      <c r="I947" s="2109"/>
      <c r="J947" s="2114">
        <v>5</v>
      </c>
      <c r="K947" s="2112">
        <v>1</v>
      </c>
      <c r="L947" s="2112"/>
      <c r="M947" s="2109"/>
      <c r="N947" s="2109"/>
      <c r="O947" s="2110"/>
      <c r="P947" s="2120"/>
      <c r="Q947" s="1486"/>
      <c r="R947" s="1097">
        <v>11</v>
      </c>
    </row>
    <row r="948" spans="1:18">
      <c r="A948" s="1097">
        <v>12</v>
      </c>
      <c r="B948" s="977" t="s">
        <v>5051</v>
      </c>
      <c r="C948" s="1034"/>
      <c r="D948" s="2109" t="s">
        <v>4721</v>
      </c>
      <c r="E948" s="2110"/>
      <c r="F948" s="1558">
        <v>115</v>
      </c>
      <c r="G948" s="2145">
        <v>2.4</v>
      </c>
      <c r="H948" s="2113"/>
      <c r="I948" s="2109"/>
      <c r="J948" s="2114">
        <v>10</v>
      </c>
      <c r="K948" s="2112">
        <v>1</v>
      </c>
      <c r="L948" s="2112"/>
      <c r="M948" s="2109"/>
      <c r="N948" s="2109"/>
      <c r="O948" s="2110"/>
      <c r="P948" s="2120"/>
      <c r="Q948" s="1486"/>
      <c r="R948" s="1097">
        <v>12</v>
      </c>
    </row>
    <row r="949" spans="1:18">
      <c r="A949" s="1097">
        <v>13</v>
      </c>
      <c r="B949" s="977" t="s">
        <v>5051</v>
      </c>
      <c r="C949" s="1034"/>
      <c r="D949" s="2109" t="s">
        <v>4721</v>
      </c>
      <c r="E949" s="2110"/>
      <c r="F949" s="1558">
        <v>115</v>
      </c>
      <c r="G949" s="2145">
        <v>2.4</v>
      </c>
      <c r="H949" s="2113"/>
      <c r="I949" s="2109"/>
      <c r="J949" s="2114">
        <v>10</v>
      </c>
      <c r="K949" s="2112">
        <v>1</v>
      </c>
      <c r="L949" s="2112"/>
      <c r="M949" s="2109"/>
      <c r="N949" s="2109"/>
      <c r="O949" s="2110"/>
      <c r="P949" s="2120"/>
      <c r="Q949" s="1486"/>
      <c r="R949" s="1097">
        <v>13</v>
      </c>
    </row>
    <row r="950" spans="1:18">
      <c r="A950" s="1097">
        <v>14</v>
      </c>
      <c r="B950" s="977" t="s">
        <v>5052</v>
      </c>
      <c r="C950" s="1034"/>
      <c r="D950" s="2109" t="s">
        <v>4721</v>
      </c>
      <c r="E950" s="2110"/>
      <c r="F950" s="1558">
        <v>115</v>
      </c>
      <c r="G950" s="2145">
        <v>13.8</v>
      </c>
      <c r="H950" s="2113"/>
      <c r="I950" s="2109"/>
      <c r="J950" s="2114">
        <v>7</v>
      </c>
      <c r="K950" s="2112">
        <v>1</v>
      </c>
      <c r="L950" s="2112"/>
      <c r="M950" s="2109"/>
      <c r="N950" s="2109"/>
      <c r="O950" s="2110"/>
      <c r="P950" s="2120"/>
      <c r="Q950" s="1486"/>
      <c r="R950" s="1097">
        <v>14</v>
      </c>
    </row>
    <row r="951" spans="1:18">
      <c r="A951" s="1097">
        <v>15</v>
      </c>
      <c r="B951" s="977" t="s">
        <v>5053</v>
      </c>
      <c r="C951" s="1034"/>
      <c r="D951" s="2109" t="s">
        <v>4721</v>
      </c>
      <c r="E951" s="2110"/>
      <c r="F951" s="1558">
        <v>13.2</v>
      </c>
      <c r="G951" s="2145">
        <v>4.16</v>
      </c>
      <c r="H951" s="2113"/>
      <c r="I951" s="2109"/>
      <c r="J951" s="2114">
        <v>7</v>
      </c>
      <c r="K951" s="2112">
        <v>1</v>
      </c>
      <c r="L951" s="2112"/>
      <c r="M951" s="2109"/>
      <c r="N951" s="2109"/>
      <c r="O951" s="2110"/>
      <c r="P951" s="2120"/>
      <c r="Q951" s="1486"/>
      <c r="R951" s="1097">
        <v>15</v>
      </c>
    </row>
    <row r="952" spans="1:18">
      <c r="A952" s="1097">
        <v>16</v>
      </c>
      <c r="B952" s="977" t="s">
        <v>5053</v>
      </c>
      <c r="C952" s="1034"/>
      <c r="D952" s="2109" t="s">
        <v>4721</v>
      </c>
      <c r="E952" s="2110"/>
      <c r="F952" s="1558">
        <v>113</v>
      </c>
      <c r="G952" s="2145">
        <v>13.8</v>
      </c>
      <c r="H952" s="2113"/>
      <c r="I952" s="2109"/>
      <c r="J952" s="2114">
        <v>18</v>
      </c>
      <c r="K952" s="2112">
        <v>1</v>
      </c>
      <c r="L952" s="2112"/>
      <c r="M952" s="2109"/>
      <c r="N952" s="2109"/>
      <c r="O952" s="2110"/>
      <c r="P952" s="2120"/>
      <c r="Q952" s="1486"/>
      <c r="R952" s="1097">
        <v>16</v>
      </c>
    </row>
    <row r="953" spans="1:18">
      <c r="A953" s="1097">
        <v>17</v>
      </c>
      <c r="B953" s="977" t="s">
        <v>5054</v>
      </c>
      <c r="C953" s="1034"/>
      <c r="D953" s="2109" t="s">
        <v>4720</v>
      </c>
      <c r="E953" s="2110"/>
      <c r="F953" s="1558">
        <v>345</v>
      </c>
      <c r="G953" s="2145">
        <v>120</v>
      </c>
      <c r="H953" s="2113">
        <v>13.8</v>
      </c>
      <c r="I953" s="2109"/>
      <c r="J953" s="2114">
        <v>269</v>
      </c>
      <c r="K953" s="2112">
        <v>1</v>
      </c>
      <c r="L953" s="2112"/>
      <c r="M953" s="2109"/>
      <c r="N953" s="2109"/>
      <c r="O953" s="2110"/>
      <c r="P953" s="2120"/>
      <c r="Q953" s="1486"/>
      <c r="R953" s="1097">
        <v>17</v>
      </c>
    </row>
    <row r="954" spans="1:18">
      <c r="A954" s="1097">
        <v>18</v>
      </c>
      <c r="B954" s="977" t="s">
        <v>5054</v>
      </c>
      <c r="C954" s="1034"/>
      <c r="D954" s="2109" t="s">
        <v>4720</v>
      </c>
      <c r="E954" s="2110"/>
      <c r="F954" s="1558">
        <v>345</v>
      </c>
      <c r="G954" s="2145">
        <v>120</v>
      </c>
      <c r="H954" s="2113">
        <v>13.8</v>
      </c>
      <c r="I954" s="2109"/>
      <c r="J954" s="2114">
        <v>268</v>
      </c>
      <c r="K954" s="2112">
        <v>1</v>
      </c>
      <c r="L954" s="2112"/>
      <c r="M954" s="2109"/>
      <c r="N954" s="2109"/>
      <c r="O954" s="2110"/>
      <c r="P954" s="2120"/>
      <c r="Q954" s="1486"/>
      <c r="R954" s="1097">
        <v>18</v>
      </c>
    </row>
    <row r="955" spans="1:18">
      <c r="A955" s="1097">
        <v>19</v>
      </c>
      <c r="B955" s="977" t="s">
        <v>5055</v>
      </c>
      <c r="C955" s="1034"/>
      <c r="D955" s="2109" t="s">
        <v>4720</v>
      </c>
      <c r="E955" s="2110"/>
      <c r="F955" s="1558">
        <v>115</v>
      </c>
      <c r="G955" s="2145">
        <v>34.5</v>
      </c>
      <c r="H955" s="2113"/>
      <c r="I955" s="2109"/>
      <c r="J955" s="2114">
        <v>30</v>
      </c>
      <c r="K955" s="2112">
        <v>1</v>
      </c>
      <c r="L955" s="2112"/>
      <c r="M955" s="2109"/>
      <c r="N955" s="2109"/>
      <c r="O955" s="2110"/>
      <c r="P955" s="2120"/>
      <c r="Q955" s="1486"/>
      <c r="R955" s="1097">
        <v>19</v>
      </c>
    </row>
    <row r="956" spans="1:18">
      <c r="A956" s="1097">
        <v>20</v>
      </c>
      <c r="B956" s="977" t="s">
        <v>5055</v>
      </c>
      <c r="C956" s="1034"/>
      <c r="D956" s="2109" t="s">
        <v>4720</v>
      </c>
      <c r="E956" s="2110"/>
      <c r="F956" s="1558">
        <v>115</v>
      </c>
      <c r="G956" s="2145">
        <v>34.5</v>
      </c>
      <c r="H956" s="2113"/>
      <c r="I956" s="2109"/>
      <c r="J956" s="2114">
        <v>25</v>
      </c>
      <c r="K956" s="2112">
        <v>1</v>
      </c>
      <c r="L956" s="2112"/>
      <c r="M956" s="2109"/>
      <c r="N956" s="2109"/>
      <c r="O956" s="2110"/>
      <c r="P956" s="2120"/>
      <c r="Q956" s="1486"/>
      <c r="R956" s="1097">
        <v>20</v>
      </c>
    </row>
    <row r="957" spans="1:18">
      <c r="A957" s="1097">
        <v>21</v>
      </c>
      <c r="B957" s="977" t="s">
        <v>5056</v>
      </c>
      <c r="C957" s="1034"/>
      <c r="D957" s="2109" t="s">
        <v>4721</v>
      </c>
      <c r="E957" s="2110"/>
      <c r="F957" s="1558">
        <v>34.5</v>
      </c>
      <c r="G957" s="2145">
        <v>13.8</v>
      </c>
      <c r="H957" s="2113"/>
      <c r="I957" s="2109"/>
      <c r="J957" s="2114">
        <v>10</v>
      </c>
      <c r="K957" s="2112">
        <v>1</v>
      </c>
      <c r="L957" s="2112"/>
      <c r="M957" s="2109"/>
      <c r="N957" s="2109"/>
      <c r="O957" s="2110"/>
      <c r="P957" s="2120"/>
      <c r="Q957" s="1486"/>
      <c r="R957" s="1097">
        <v>21</v>
      </c>
    </row>
    <row r="958" spans="1:18">
      <c r="A958" s="1097">
        <v>22</v>
      </c>
      <c r="B958" s="977" t="s">
        <v>5056</v>
      </c>
      <c r="C958" s="1034"/>
      <c r="D958" s="2109" t="s">
        <v>4721</v>
      </c>
      <c r="E958" s="2110"/>
      <c r="F958" s="1558">
        <v>34.5</v>
      </c>
      <c r="G958" s="2145">
        <v>13.8</v>
      </c>
      <c r="H958" s="2113"/>
      <c r="I958" s="2109"/>
      <c r="J958" s="2114">
        <v>10</v>
      </c>
      <c r="K958" s="2112">
        <v>1</v>
      </c>
      <c r="L958" s="2112"/>
      <c r="M958" s="2109"/>
      <c r="N958" s="2109"/>
      <c r="O958" s="2110"/>
      <c r="P958" s="2120"/>
      <c r="Q958" s="1486"/>
      <c r="R958" s="1097">
        <v>22</v>
      </c>
    </row>
    <row r="959" spans="1:18">
      <c r="A959" s="1097">
        <v>23</v>
      </c>
      <c r="B959" s="977" t="s">
        <v>5057</v>
      </c>
      <c r="C959" s="1034"/>
      <c r="D959" s="2109" t="s">
        <v>4721</v>
      </c>
      <c r="E959" s="2110"/>
      <c r="F959" s="1558">
        <v>34.5</v>
      </c>
      <c r="G959" s="2145">
        <v>2.4</v>
      </c>
      <c r="H959" s="2113"/>
      <c r="I959" s="2109"/>
      <c r="J959" s="2114"/>
      <c r="K959" s="2112">
        <v>1</v>
      </c>
      <c r="L959" s="2112"/>
      <c r="M959" s="2109"/>
      <c r="N959" s="2109"/>
      <c r="O959" s="2110"/>
      <c r="P959" s="2120"/>
      <c r="Q959" s="1486"/>
      <c r="R959" s="1097">
        <v>23</v>
      </c>
    </row>
    <row r="960" spans="1:18">
      <c r="A960" s="1097">
        <v>24</v>
      </c>
      <c r="B960" s="977" t="s">
        <v>5057</v>
      </c>
      <c r="C960" s="1034"/>
      <c r="D960" s="2109" t="s">
        <v>4721</v>
      </c>
      <c r="E960" s="2110"/>
      <c r="F960" s="1558">
        <v>34.5</v>
      </c>
      <c r="G960" s="2145">
        <v>2.4</v>
      </c>
      <c r="H960" s="2113"/>
      <c r="I960" s="2109"/>
      <c r="J960" s="2114"/>
      <c r="K960" s="2112">
        <v>1</v>
      </c>
      <c r="L960" s="2112"/>
      <c r="M960" s="2109"/>
      <c r="N960" s="2109"/>
      <c r="O960" s="2110"/>
      <c r="P960" s="2120"/>
      <c r="Q960" s="1486"/>
      <c r="R960" s="1097">
        <v>24</v>
      </c>
    </row>
    <row r="961" spans="1:18">
      <c r="A961" s="1097">
        <v>25</v>
      </c>
      <c r="B961" s="977" t="s">
        <v>5057</v>
      </c>
      <c r="C961" s="1034"/>
      <c r="D961" s="2109" t="s">
        <v>4721</v>
      </c>
      <c r="E961" s="2110"/>
      <c r="F961" s="1558">
        <v>34.5</v>
      </c>
      <c r="G961" s="2145">
        <v>2.4</v>
      </c>
      <c r="H961" s="2113"/>
      <c r="I961" s="2109"/>
      <c r="J961" s="2114"/>
      <c r="K961" s="2112">
        <v>1</v>
      </c>
      <c r="L961" s="2112"/>
      <c r="M961" s="2109"/>
      <c r="N961" s="2109"/>
      <c r="O961" s="2110"/>
      <c r="P961" s="2120"/>
      <c r="Q961" s="1486"/>
      <c r="R961" s="1097">
        <v>25</v>
      </c>
    </row>
    <row r="962" spans="1:18">
      <c r="A962" s="1097">
        <v>26</v>
      </c>
      <c r="B962" s="977" t="s">
        <v>5058</v>
      </c>
      <c r="C962" s="1034"/>
      <c r="D962" s="2109" t="s">
        <v>4721</v>
      </c>
      <c r="E962" s="2110"/>
      <c r="F962" s="1558">
        <v>34.5</v>
      </c>
      <c r="G962" s="2145">
        <v>13.8</v>
      </c>
      <c r="H962" s="2113"/>
      <c r="I962" s="2109"/>
      <c r="J962" s="2114">
        <v>5</v>
      </c>
      <c r="K962" s="2112">
        <v>1</v>
      </c>
      <c r="L962" s="2112"/>
      <c r="M962" s="2109"/>
      <c r="N962" s="2109"/>
      <c r="O962" s="2110"/>
      <c r="P962" s="2120"/>
      <c r="Q962" s="1486"/>
      <c r="R962" s="1097">
        <v>26</v>
      </c>
    </row>
    <row r="963" spans="1:18">
      <c r="A963" s="1097">
        <v>27</v>
      </c>
      <c r="B963" s="977" t="s">
        <v>5058</v>
      </c>
      <c r="C963" s="1034"/>
      <c r="D963" s="2109" t="s">
        <v>4721</v>
      </c>
      <c r="E963" s="2110"/>
      <c r="F963" s="1558">
        <v>34.5</v>
      </c>
      <c r="G963" s="2145">
        <v>4.16</v>
      </c>
      <c r="H963" s="2113"/>
      <c r="I963" s="2109"/>
      <c r="J963" s="2114">
        <v>5</v>
      </c>
      <c r="K963" s="2112">
        <v>1</v>
      </c>
      <c r="L963" s="2112"/>
      <c r="M963" s="2109"/>
      <c r="N963" s="2109"/>
      <c r="O963" s="2110"/>
      <c r="P963" s="2120"/>
      <c r="Q963" s="1486"/>
      <c r="R963" s="1097">
        <v>27</v>
      </c>
    </row>
    <row r="964" spans="1:18">
      <c r="A964" s="1097">
        <v>28</v>
      </c>
      <c r="B964" s="977" t="s">
        <v>5059</v>
      </c>
      <c r="C964" s="1034"/>
      <c r="D964" s="2109" t="s">
        <v>4720</v>
      </c>
      <c r="E964" s="2110"/>
      <c r="F964" s="1558">
        <v>34.5</v>
      </c>
      <c r="G964" s="2145">
        <v>4.8</v>
      </c>
      <c r="H964" s="2113"/>
      <c r="I964" s="2109"/>
      <c r="J964" s="2114">
        <v>1</v>
      </c>
      <c r="K964" s="2112">
        <v>1</v>
      </c>
      <c r="L964" s="2112"/>
      <c r="M964" s="2109"/>
      <c r="N964" s="2109"/>
      <c r="O964" s="2110"/>
      <c r="P964" s="2120"/>
      <c r="Q964" s="1486"/>
      <c r="R964" s="1097">
        <v>28</v>
      </c>
    </row>
    <row r="965" spans="1:18">
      <c r="A965" s="1097">
        <v>29</v>
      </c>
      <c r="B965" s="977" t="s">
        <v>5059</v>
      </c>
      <c r="C965" s="1034"/>
      <c r="D965" s="2109" t="s">
        <v>4720</v>
      </c>
      <c r="E965" s="2110"/>
      <c r="F965" s="1558">
        <v>34.5</v>
      </c>
      <c r="G965" s="2145">
        <v>4.8</v>
      </c>
      <c r="H965" s="2113"/>
      <c r="I965" s="2109"/>
      <c r="J965" s="2114">
        <v>1</v>
      </c>
      <c r="K965" s="2112">
        <v>1</v>
      </c>
      <c r="L965" s="2112"/>
      <c r="M965" s="2109"/>
      <c r="N965" s="2109"/>
      <c r="O965" s="2110"/>
      <c r="P965" s="2120"/>
      <c r="Q965" s="1486"/>
      <c r="R965" s="1097">
        <v>29</v>
      </c>
    </row>
    <row r="966" spans="1:18">
      <c r="A966" s="1097">
        <v>30</v>
      </c>
      <c r="B966" s="977" t="s">
        <v>5059</v>
      </c>
      <c r="C966" s="1034"/>
      <c r="D966" s="2109" t="s">
        <v>4720</v>
      </c>
      <c r="E966" s="2110"/>
      <c r="F966" s="1558">
        <v>34.5</v>
      </c>
      <c r="G966" s="2145">
        <v>4.8</v>
      </c>
      <c r="H966" s="2113"/>
      <c r="I966" s="2109"/>
      <c r="J966" s="2114">
        <v>1</v>
      </c>
      <c r="K966" s="2112">
        <v>1</v>
      </c>
      <c r="L966" s="2112"/>
      <c r="M966" s="2109"/>
      <c r="N966" s="2109"/>
      <c r="O966" s="2110"/>
      <c r="P966" s="2120"/>
      <c r="Q966" s="1486"/>
      <c r="R966" s="1097">
        <v>30</v>
      </c>
    </row>
    <row r="967" spans="1:18">
      <c r="A967" s="1097">
        <v>31</v>
      </c>
      <c r="B967" s="977" t="s">
        <v>5059</v>
      </c>
      <c r="C967" s="1034"/>
      <c r="D967" s="2109" t="s">
        <v>4720</v>
      </c>
      <c r="E967" s="2110"/>
      <c r="F967" s="1558">
        <v>115</v>
      </c>
      <c r="G967" s="2145">
        <v>34.5</v>
      </c>
      <c r="H967" s="2113"/>
      <c r="I967" s="2109"/>
      <c r="J967" s="2114">
        <v>22</v>
      </c>
      <c r="K967" s="2112">
        <v>1</v>
      </c>
      <c r="L967" s="2112">
        <v>1</v>
      </c>
      <c r="M967" s="2109"/>
      <c r="N967" s="2109"/>
      <c r="O967" s="2110"/>
      <c r="P967" s="2120"/>
      <c r="Q967" s="1486"/>
      <c r="R967" s="1097">
        <v>31</v>
      </c>
    </row>
    <row r="968" spans="1:18">
      <c r="A968" s="1097">
        <v>32</v>
      </c>
      <c r="B968" s="977" t="s">
        <v>5060</v>
      </c>
      <c r="C968" s="1034"/>
      <c r="D968" s="2109" t="s">
        <v>4720</v>
      </c>
      <c r="E968" s="2110"/>
      <c r="F968" s="1558">
        <v>115</v>
      </c>
      <c r="G968" s="2145">
        <v>34.5</v>
      </c>
      <c r="H968" s="2113"/>
      <c r="I968" s="2109"/>
      <c r="J968" s="2114">
        <v>7</v>
      </c>
      <c r="K968" s="2112">
        <v>1</v>
      </c>
      <c r="L968" s="2112"/>
      <c r="M968" s="2109"/>
      <c r="N968" s="2109"/>
      <c r="O968" s="2110"/>
      <c r="P968" s="2120"/>
      <c r="Q968" s="1486"/>
      <c r="R968" s="1097">
        <v>32</v>
      </c>
    </row>
    <row r="969" spans="1:18">
      <c r="A969" s="1097">
        <v>33</v>
      </c>
      <c r="B969" s="977" t="s">
        <v>5061</v>
      </c>
      <c r="C969" s="1034"/>
      <c r="D969" s="2109" t="s">
        <v>4721</v>
      </c>
      <c r="E969" s="2110"/>
      <c r="F969" s="1558">
        <v>34.4</v>
      </c>
      <c r="G969" s="2145">
        <v>13.8</v>
      </c>
      <c r="H969" s="2113"/>
      <c r="I969" s="2109"/>
      <c r="J969" s="2114">
        <v>4</v>
      </c>
      <c r="K969" s="2112">
        <v>1</v>
      </c>
      <c r="L969" s="2112"/>
      <c r="M969" s="2109"/>
      <c r="N969" s="2109"/>
      <c r="O969" s="2110"/>
      <c r="P969" s="2120"/>
      <c r="Q969" s="1486"/>
      <c r="R969" s="1097">
        <v>33</v>
      </c>
    </row>
    <row r="970" spans="1:18">
      <c r="A970" s="1097">
        <v>34</v>
      </c>
      <c r="B970" s="977" t="s">
        <v>5062</v>
      </c>
      <c r="C970" s="1034"/>
      <c r="D970" s="2109" t="s">
        <v>4720</v>
      </c>
      <c r="E970" s="2110"/>
      <c r="F970" s="1558">
        <v>115</v>
      </c>
      <c r="G970" s="2145">
        <v>23</v>
      </c>
      <c r="H970" s="2113"/>
      <c r="I970" s="2109"/>
      <c r="J970" s="2114">
        <v>10</v>
      </c>
      <c r="K970" s="2112">
        <v>1</v>
      </c>
      <c r="L970" s="2112"/>
      <c r="M970" s="2109"/>
      <c r="N970" s="2109"/>
      <c r="O970" s="2110"/>
      <c r="P970" s="2120"/>
      <c r="Q970" s="1486"/>
      <c r="R970" s="1097">
        <v>34</v>
      </c>
    </row>
    <row r="971" spans="1:18">
      <c r="A971" s="1097">
        <v>35</v>
      </c>
      <c r="B971" s="977" t="s">
        <v>5063</v>
      </c>
      <c r="C971" s="1034"/>
      <c r="D971" s="2109" t="s">
        <v>4720</v>
      </c>
      <c r="E971" s="2110"/>
      <c r="F971" s="1558">
        <v>115</v>
      </c>
      <c r="G971" s="2145">
        <v>34.5</v>
      </c>
      <c r="H971" s="2113"/>
      <c r="I971" s="2109"/>
      <c r="J971" s="2114">
        <v>7</v>
      </c>
      <c r="K971" s="2112">
        <v>1</v>
      </c>
      <c r="L971" s="2112"/>
      <c r="M971" s="2109"/>
      <c r="N971" s="2109"/>
      <c r="O971" s="2110"/>
      <c r="P971" s="2120"/>
      <c r="Q971" s="1486"/>
      <c r="R971" s="1097">
        <v>35</v>
      </c>
    </row>
    <row r="972" spans="1:18">
      <c r="A972" s="1097">
        <v>36</v>
      </c>
      <c r="B972" s="977" t="s">
        <v>5063</v>
      </c>
      <c r="C972" s="1034"/>
      <c r="D972" s="2109" t="s">
        <v>4720</v>
      </c>
      <c r="E972" s="2140"/>
      <c r="F972" s="1559">
        <v>115</v>
      </c>
      <c r="G972" s="2144">
        <v>34.5</v>
      </c>
      <c r="H972" s="2113"/>
      <c r="I972" s="2109"/>
      <c r="J972" s="2114">
        <v>7</v>
      </c>
      <c r="K972" s="2112">
        <v>1</v>
      </c>
      <c r="L972" s="2112"/>
      <c r="M972" s="2109"/>
      <c r="N972" s="2109"/>
      <c r="O972" s="2110"/>
      <c r="P972" s="2120"/>
      <c r="Q972" s="1486"/>
      <c r="R972" s="1097">
        <v>36</v>
      </c>
    </row>
    <row r="973" spans="1:18">
      <c r="A973" s="1097">
        <v>37</v>
      </c>
      <c r="B973" s="977" t="s">
        <v>5072</v>
      </c>
      <c r="C973" s="1034"/>
      <c r="D973" s="2109" t="s">
        <v>4720</v>
      </c>
      <c r="E973" s="2136"/>
      <c r="F973" s="1559">
        <v>115</v>
      </c>
      <c r="G973" s="2144">
        <v>34.5</v>
      </c>
      <c r="H973" s="2113"/>
      <c r="I973" s="2109"/>
      <c r="J973" s="2114">
        <v>15</v>
      </c>
      <c r="K973" s="2112">
        <v>1</v>
      </c>
      <c r="L973" s="2112"/>
      <c r="M973" s="2109"/>
      <c r="N973" s="2109"/>
      <c r="O973" s="2110"/>
      <c r="P973" s="2120"/>
      <c r="Q973" s="1486"/>
      <c r="R973" s="1097">
        <v>37</v>
      </c>
    </row>
    <row r="974" spans="1:18">
      <c r="A974" s="1097">
        <v>38</v>
      </c>
      <c r="B974" s="977" t="s">
        <v>5072</v>
      </c>
      <c r="C974" s="1034"/>
      <c r="D974" s="2109" t="s">
        <v>4720</v>
      </c>
      <c r="E974" s="2136"/>
      <c r="F974" s="1559">
        <v>115</v>
      </c>
      <c r="G974" s="2144">
        <v>34.5</v>
      </c>
      <c r="H974" s="2113"/>
      <c r="I974" s="2109"/>
      <c r="J974" s="2114">
        <v>15</v>
      </c>
      <c r="K974" s="2112">
        <v>1</v>
      </c>
      <c r="L974" s="2112"/>
      <c r="M974" s="2109"/>
      <c r="N974" s="2109"/>
      <c r="O974" s="2110"/>
      <c r="P974" s="2120"/>
      <c r="Q974" s="1486"/>
      <c r="R974" s="1097">
        <v>38</v>
      </c>
    </row>
    <row r="975" spans="1:18">
      <c r="A975" s="1097">
        <v>39</v>
      </c>
      <c r="B975" s="977" t="s">
        <v>5073</v>
      </c>
      <c r="C975" s="1034"/>
      <c r="D975" s="2109" t="s">
        <v>4720</v>
      </c>
      <c r="E975" s="2136"/>
      <c r="F975" s="1559">
        <v>34.5</v>
      </c>
      <c r="G975" s="2144">
        <v>4.8</v>
      </c>
      <c r="H975" s="2113"/>
      <c r="I975" s="2109"/>
      <c r="J975" s="2114">
        <v>1</v>
      </c>
      <c r="K975" s="2112">
        <v>1</v>
      </c>
      <c r="L975" s="2112"/>
      <c r="M975" s="2109"/>
      <c r="N975" s="2109"/>
      <c r="O975" s="2110"/>
      <c r="P975" s="2120"/>
      <c r="Q975" s="1486"/>
      <c r="R975" s="1097">
        <v>39</v>
      </c>
    </row>
    <row r="976" spans="1:18">
      <c r="A976" s="1097">
        <v>40</v>
      </c>
      <c r="B976" s="977" t="s">
        <v>5074</v>
      </c>
      <c r="C976" s="1034"/>
      <c r="D976" s="2109" t="s">
        <v>4721</v>
      </c>
      <c r="E976" s="2136"/>
      <c r="F976" s="1559">
        <v>34.5</v>
      </c>
      <c r="G976" s="2144">
        <v>4.8</v>
      </c>
      <c r="H976" s="2113"/>
      <c r="I976" s="2109"/>
      <c r="J976" s="2114">
        <v>2</v>
      </c>
      <c r="K976" s="2112">
        <v>1</v>
      </c>
      <c r="L976" s="2112"/>
      <c r="M976" s="2109"/>
      <c r="N976" s="2109"/>
      <c r="O976" s="2110"/>
      <c r="P976" s="2120"/>
      <c r="Q976" s="1486"/>
      <c r="R976" s="1097">
        <v>40</v>
      </c>
    </row>
    <row r="977" spans="1:18">
      <c r="A977" s="1097">
        <v>41</v>
      </c>
      <c r="B977" s="977"/>
      <c r="C977" s="1034"/>
      <c r="D977" s="2109"/>
      <c r="E977" s="2140"/>
      <c r="F977" s="1559"/>
      <c r="G977" s="2144"/>
      <c r="H977" s="2113"/>
      <c r="I977" s="2109"/>
      <c r="J977" s="2113"/>
      <c r="K977" s="2112"/>
      <c r="L977" s="2112"/>
      <c r="M977" s="2109"/>
      <c r="N977" s="2109"/>
      <c r="O977" s="2110"/>
      <c r="P977" s="2120"/>
      <c r="Q977" s="1486"/>
      <c r="R977" s="1097">
        <v>41</v>
      </c>
    </row>
    <row r="978" spans="1:18">
      <c r="A978" s="1097">
        <v>42</v>
      </c>
      <c r="B978" s="977"/>
      <c r="C978" s="1034"/>
      <c r="D978" s="2109"/>
      <c r="E978" s="2136"/>
      <c r="F978" s="1559"/>
      <c r="G978" s="2144"/>
      <c r="H978" s="2113"/>
      <c r="I978" s="2109"/>
      <c r="J978" s="2113"/>
      <c r="K978" s="2112"/>
      <c r="L978" s="2112"/>
      <c r="M978" s="2109"/>
      <c r="N978" s="2109"/>
      <c r="O978" s="2110"/>
      <c r="P978" s="2120"/>
      <c r="Q978" s="1486"/>
      <c r="R978" s="1097">
        <v>42</v>
      </c>
    </row>
    <row r="979" spans="1:18">
      <c r="A979" s="1097">
        <v>43</v>
      </c>
      <c r="B979" s="977"/>
      <c r="C979" s="1034"/>
      <c r="D979" s="2109"/>
      <c r="E979" s="2136"/>
      <c r="F979" s="1559"/>
      <c r="G979" s="2144"/>
      <c r="H979" s="2113"/>
      <c r="I979" s="2109"/>
      <c r="J979" s="2113"/>
      <c r="K979" s="2112"/>
      <c r="L979" s="2112"/>
      <c r="M979" s="2109"/>
      <c r="N979" s="2109"/>
      <c r="O979" s="2110"/>
      <c r="P979" s="2120"/>
      <c r="Q979" s="1486"/>
      <c r="R979" s="1097">
        <v>43</v>
      </c>
    </row>
    <row r="980" spans="1:18">
      <c r="A980" s="1097">
        <v>44</v>
      </c>
      <c r="B980" s="977"/>
      <c r="C980" s="1034"/>
      <c r="D980" s="2109"/>
      <c r="E980" s="2136"/>
      <c r="F980" s="1559"/>
      <c r="G980" s="2144"/>
      <c r="H980" s="2113"/>
      <c r="I980" s="2109"/>
      <c r="J980" s="2113"/>
      <c r="K980" s="2112"/>
      <c r="L980" s="2112"/>
      <c r="M980" s="2109"/>
      <c r="N980" s="2109"/>
      <c r="O980" s="2110"/>
      <c r="P980" s="2120"/>
      <c r="Q980" s="1486"/>
      <c r="R980" s="1097">
        <v>44</v>
      </c>
    </row>
    <row r="981" spans="1:18">
      <c r="A981" s="1097">
        <v>45</v>
      </c>
      <c r="B981" s="977"/>
      <c r="C981" s="1034"/>
      <c r="D981" s="2109"/>
      <c r="E981" s="2110"/>
      <c r="F981" s="1558"/>
      <c r="G981" s="2145"/>
      <c r="H981" s="2113"/>
      <c r="I981" s="2109"/>
      <c r="J981" s="2113"/>
      <c r="K981" s="2112"/>
      <c r="L981" s="2112"/>
      <c r="M981" s="2109"/>
      <c r="N981" s="2109"/>
      <c r="O981" s="2110"/>
      <c r="P981" s="2120"/>
      <c r="Q981" s="1486"/>
      <c r="R981" s="1097">
        <v>45</v>
      </c>
    </row>
    <row r="982" spans="1:18">
      <c r="A982" s="1097">
        <v>46</v>
      </c>
      <c r="B982" s="977"/>
      <c r="C982" s="1034"/>
      <c r="D982" s="2109"/>
      <c r="E982" s="2110"/>
      <c r="F982" s="1558"/>
      <c r="G982" s="2145"/>
      <c r="H982" s="2113"/>
      <c r="I982" s="2109"/>
      <c r="J982" s="2113"/>
      <c r="K982" s="2112"/>
      <c r="L982" s="2112"/>
      <c r="M982" s="2109"/>
      <c r="N982" s="2109"/>
      <c r="O982" s="2110"/>
      <c r="P982" s="2120"/>
      <c r="Q982" s="1486"/>
      <c r="R982" s="1097">
        <v>46</v>
      </c>
    </row>
    <row r="983" spans="1:18">
      <c r="A983" s="1097">
        <v>47</v>
      </c>
      <c r="B983" s="977"/>
      <c r="C983" s="1034"/>
      <c r="D983" s="2109"/>
      <c r="E983" s="2110"/>
      <c r="F983" s="1558"/>
      <c r="G983" s="2145"/>
      <c r="H983" s="2113"/>
      <c r="I983" s="2109"/>
      <c r="J983" s="2113"/>
      <c r="K983" s="2112"/>
      <c r="L983" s="2112"/>
      <c r="M983" s="2109"/>
      <c r="N983" s="2109"/>
      <c r="O983" s="2110"/>
      <c r="P983" s="2120"/>
      <c r="Q983" s="1486"/>
      <c r="R983" s="1097">
        <v>47</v>
      </c>
    </row>
    <row r="984" spans="1:18">
      <c r="A984" s="1097">
        <v>48</v>
      </c>
      <c r="B984" s="977"/>
      <c r="C984" s="1034"/>
      <c r="D984" s="2109"/>
      <c r="E984" s="2110"/>
      <c r="F984" s="1558"/>
      <c r="G984" s="2145"/>
      <c r="H984" s="2113"/>
      <c r="I984" s="2109"/>
      <c r="J984" s="2113"/>
      <c r="K984" s="2112"/>
      <c r="L984" s="2112"/>
      <c r="M984" s="2109"/>
      <c r="N984" s="2109"/>
      <c r="O984" s="2110"/>
      <c r="P984" s="2120"/>
      <c r="Q984" s="1486"/>
      <c r="R984" s="1097">
        <v>48</v>
      </c>
    </row>
    <row r="985" spans="1:18">
      <c r="A985" s="1097">
        <v>49</v>
      </c>
      <c r="B985" s="977"/>
      <c r="C985" s="1034"/>
      <c r="D985" s="2109"/>
      <c r="E985" s="2110"/>
      <c r="F985" s="1558"/>
      <c r="G985" s="2145"/>
      <c r="H985" s="2113"/>
      <c r="I985" s="2109"/>
      <c r="J985" s="2113"/>
      <c r="K985" s="2112"/>
      <c r="L985" s="2112"/>
      <c r="M985" s="2109"/>
      <c r="N985" s="2109"/>
      <c r="O985" s="2110"/>
      <c r="P985" s="2120"/>
      <c r="Q985" s="1486"/>
      <c r="R985" s="1097">
        <v>49</v>
      </c>
    </row>
    <row r="986" spans="1:18">
      <c r="A986" s="1097">
        <v>50</v>
      </c>
      <c r="B986" s="977"/>
      <c r="C986" s="1034"/>
      <c r="D986" s="2109"/>
      <c r="E986" s="2110"/>
      <c r="F986" s="1558"/>
      <c r="G986" s="2145"/>
      <c r="H986" s="2113"/>
      <c r="I986" s="2109"/>
      <c r="J986" s="2113"/>
      <c r="K986" s="2112"/>
      <c r="L986" s="2112"/>
      <c r="M986" s="2109"/>
      <c r="N986" s="2109"/>
      <c r="O986" s="2110"/>
      <c r="P986" s="2120"/>
      <c r="Q986" s="1486"/>
      <c r="R986" s="1097">
        <v>50</v>
      </c>
    </row>
    <row r="987" spans="1:18">
      <c r="A987" s="1097">
        <v>51</v>
      </c>
      <c r="B987" s="977"/>
      <c r="C987" s="1034"/>
      <c r="D987" s="2109"/>
      <c r="E987" s="2110"/>
      <c r="F987" s="1558"/>
      <c r="G987" s="2145"/>
      <c r="H987" s="2113"/>
      <c r="I987" s="2109"/>
      <c r="J987" s="2113"/>
      <c r="K987" s="2112"/>
      <c r="L987" s="2112"/>
      <c r="M987" s="2109"/>
      <c r="N987" s="2109"/>
      <c r="O987" s="2110"/>
      <c r="P987" s="2120"/>
      <c r="Q987" s="1486"/>
      <c r="R987" s="1097">
        <v>51</v>
      </c>
    </row>
    <row r="988" spans="1:18">
      <c r="A988" s="1097">
        <v>52</v>
      </c>
      <c r="B988" s="977"/>
      <c r="C988" s="1034"/>
      <c r="D988" s="2109"/>
      <c r="E988" s="2110"/>
      <c r="F988" s="1558"/>
      <c r="G988" s="2145"/>
      <c r="H988" s="2113"/>
      <c r="I988" s="2109"/>
      <c r="J988" s="2113"/>
      <c r="K988" s="2112"/>
      <c r="L988" s="2112"/>
      <c r="M988" s="2109"/>
      <c r="N988" s="2109"/>
      <c r="O988" s="2110"/>
      <c r="P988" s="2120"/>
      <c r="Q988" s="1486"/>
      <c r="R988" s="1097">
        <v>52</v>
      </c>
    </row>
    <row r="989" spans="1:18">
      <c r="A989" s="1097">
        <v>53</v>
      </c>
      <c r="B989" s="977"/>
      <c r="C989" s="1034"/>
      <c r="D989" s="2109"/>
      <c r="E989" s="2110"/>
      <c r="F989" s="1558"/>
      <c r="G989" s="2145"/>
      <c r="H989" s="2113"/>
      <c r="I989" s="2109"/>
      <c r="J989" s="2113"/>
      <c r="K989" s="2112"/>
      <c r="L989" s="2112"/>
      <c r="M989" s="2109"/>
      <c r="N989" s="2109"/>
      <c r="O989" s="2110"/>
      <c r="P989" s="2120"/>
      <c r="Q989" s="1486"/>
      <c r="R989" s="1097">
        <v>53</v>
      </c>
    </row>
    <row r="990" spans="1:18">
      <c r="A990" s="1097">
        <v>54</v>
      </c>
      <c r="B990" s="977"/>
      <c r="C990" s="1034"/>
      <c r="D990" s="2109"/>
      <c r="E990" s="2110"/>
      <c r="F990" s="1558"/>
      <c r="G990" s="2145"/>
      <c r="H990" s="2113"/>
      <c r="I990" s="2109"/>
      <c r="J990" s="2113"/>
      <c r="K990" s="2112"/>
      <c r="L990" s="2112"/>
      <c r="M990" s="2109"/>
      <c r="N990" s="2109"/>
      <c r="O990" s="2110"/>
      <c r="P990" s="2120"/>
      <c r="Q990" s="1486"/>
      <c r="R990" s="1097">
        <v>54</v>
      </c>
    </row>
    <row r="991" spans="1:18">
      <c r="A991" s="1097">
        <v>55</v>
      </c>
      <c r="B991" s="977"/>
      <c r="C991" s="1034"/>
      <c r="D991" s="2109"/>
      <c r="E991" s="2110"/>
      <c r="F991" s="1558"/>
      <c r="G991" s="2145"/>
      <c r="H991" s="2113"/>
      <c r="I991" s="2109"/>
      <c r="J991" s="2113"/>
      <c r="K991" s="2112"/>
      <c r="L991" s="2112"/>
      <c r="M991" s="2109"/>
      <c r="N991" s="2109"/>
      <c r="O991" s="2110"/>
      <c r="P991" s="2120"/>
      <c r="Q991" s="1486"/>
      <c r="R991" s="1097">
        <v>55</v>
      </c>
    </row>
    <row r="992" spans="1:18">
      <c r="A992" s="1097">
        <v>56</v>
      </c>
      <c r="B992" s="977"/>
      <c r="C992" s="1034"/>
      <c r="D992" s="2109"/>
      <c r="E992" s="2110"/>
      <c r="F992" s="1558"/>
      <c r="G992" s="2145"/>
      <c r="H992" s="2113"/>
      <c r="I992" s="2109"/>
      <c r="J992" s="2113"/>
      <c r="K992" s="2112"/>
      <c r="L992" s="2112"/>
      <c r="M992" s="2109"/>
      <c r="N992" s="2109"/>
      <c r="O992" s="2110"/>
      <c r="P992" s="2120"/>
      <c r="Q992" s="1486"/>
      <c r="R992" s="1097">
        <v>56</v>
      </c>
    </row>
    <row r="993" spans="1:18">
      <c r="A993" s="1097">
        <v>57</v>
      </c>
      <c r="B993" s="977"/>
      <c r="C993" s="1034"/>
      <c r="D993" s="2109"/>
      <c r="E993" s="2110"/>
      <c r="F993" s="1558"/>
      <c r="G993" s="2145"/>
      <c r="H993" s="2113"/>
      <c r="I993" s="2109"/>
      <c r="J993" s="2113"/>
      <c r="K993" s="2112"/>
      <c r="L993" s="2112"/>
      <c r="M993" s="2109"/>
      <c r="N993" s="2109"/>
      <c r="O993" s="2110"/>
      <c r="P993" s="2120"/>
      <c r="Q993" s="1486"/>
      <c r="R993" s="1097">
        <v>57</v>
      </c>
    </row>
    <row r="994" spans="1:18" ht="15.75" thickBot="1">
      <c r="A994" s="1099">
        <v>58</v>
      </c>
      <c r="B994" s="1023"/>
      <c r="C994" s="1058"/>
      <c r="D994" s="2111"/>
      <c r="E994" s="2121"/>
      <c r="F994" s="2146"/>
      <c r="G994" s="2147"/>
      <c r="H994" s="2123"/>
      <c r="I994" s="2109"/>
      <c r="J994" s="2123"/>
      <c r="K994" s="2148"/>
      <c r="L994" s="2148"/>
      <c r="M994" s="2111"/>
      <c r="N994" s="2111"/>
      <c r="O994" s="2121"/>
      <c r="P994" s="2126"/>
      <c r="Q994" s="1487"/>
      <c r="R994" s="1099">
        <v>58</v>
      </c>
    </row>
    <row r="995" spans="1:18">
      <c r="D995" s="2116"/>
      <c r="E995" s="2116"/>
      <c r="F995" s="2116"/>
      <c r="G995" s="2116"/>
      <c r="H995" s="2116"/>
      <c r="I995" s="2116"/>
      <c r="J995" s="2116"/>
      <c r="K995" s="2116"/>
      <c r="L995" s="2116"/>
      <c r="M995" s="2116"/>
      <c r="N995" s="2116"/>
      <c r="O995" s="2116"/>
      <c r="P995" s="2116"/>
    </row>
    <row r="996" spans="1:18">
      <c r="A996" s="978" t="s">
        <v>5036</v>
      </c>
      <c r="B996" s="978"/>
      <c r="C996" s="978"/>
      <c r="D996" s="2115"/>
      <c r="E996" s="2115"/>
      <c r="F996" s="2115"/>
      <c r="G996" s="2115"/>
      <c r="H996" s="2115"/>
      <c r="I996" s="2109"/>
      <c r="J996" s="2115" t="s">
        <v>5037</v>
      </c>
      <c r="K996" s="2115"/>
      <c r="L996" s="2115"/>
      <c r="M996" s="2115"/>
      <c r="N996" s="2115"/>
      <c r="O996" s="2115"/>
      <c r="P996" s="2115"/>
      <c r="Q996" s="978"/>
      <c r="R996" s="1018"/>
    </row>
    <row r="997" spans="1:18">
      <c r="D997" s="2116"/>
      <c r="E997" s="2116"/>
      <c r="F997" s="2116"/>
      <c r="G997" s="2116"/>
      <c r="H997" s="2116"/>
      <c r="I997" s="2116"/>
      <c r="J997" s="2116"/>
      <c r="K997" s="2116"/>
      <c r="L997" s="2116"/>
      <c r="M997" s="2116"/>
      <c r="N997" s="2116"/>
      <c r="O997" s="2116"/>
      <c r="P997" s="2116"/>
    </row>
    <row r="998" spans="1:18" ht="15.75">
      <c r="A998" s="70" t="s">
        <v>1258</v>
      </c>
      <c r="B998" s="978"/>
      <c r="C998" s="978"/>
      <c r="D998" s="2115"/>
      <c r="E998" s="2115"/>
      <c r="F998" s="2115"/>
      <c r="G998" s="2115"/>
      <c r="H998" s="2115"/>
      <c r="I998" s="2116"/>
      <c r="J998" s="2116"/>
      <c r="K998" s="2116"/>
      <c r="L998" s="2116"/>
      <c r="M998" s="2116"/>
      <c r="N998" s="2116"/>
      <c r="O998" s="2116"/>
      <c r="P998" s="2116"/>
    </row>
    <row r="999" spans="1:18">
      <c r="D999" s="2116"/>
      <c r="E999" s="2116"/>
      <c r="F999" s="2116"/>
      <c r="G999" s="2116"/>
      <c r="H999" s="2116"/>
      <c r="I999" s="2116"/>
      <c r="J999" s="2116"/>
      <c r="K999" s="2116"/>
      <c r="L999" s="2116"/>
      <c r="M999" s="2116"/>
      <c r="N999" s="2116"/>
      <c r="O999" s="2116"/>
      <c r="P999" s="2116"/>
    </row>
    <row r="1000" spans="1:18" ht="16.5" thickBot="1">
      <c r="A1000" s="1040" t="str">
        <f>'[5]Data Sheet'!$C$25</f>
        <v xml:space="preserve"> Niagara Mohawk Power Corporation </v>
      </c>
      <c r="B1000" s="1023"/>
      <c r="C1000" s="1023"/>
      <c r="D1000" s="2111"/>
      <c r="E1000" s="2111"/>
      <c r="F1000" s="2128" t="str">
        <f>+'424425'!P3</f>
        <v>June 1, 2015</v>
      </c>
      <c r="G1000" s="2111" t="str">
        <f>+'424425'!H3</f>
        <v>December 31, 2014</v>
      </c>
      <c r="H1000" s="2129"/>
      <c r="I1000" s="2109"/>
      <c r="J1000" s="2130" t="str">
        <f>'[5]Data Sheet'!$C$25</f>
        <v xml:space="preserve"> Niagara Mohawk Power Corporation </v>
      </c>
      <c r="K1000" s="2111"/>
      <c r="L1000" s="2111"/>
      <c r="M1000" s="2111"/>
      <c r="N1000" s="2111"/>
      <c r="O1000" s="2111"/>
      <c r="P1000" s="2128" t="str">
        <f>+'424425'!P3</f>
        <v>June 1, 2015</v>
      </c>
      <c r="Q1000" s="1023" t="str">
        <f>+'424425'!H3</f>
        <v>December 31, 2014</v>
      </c>
      <c r="R1000" s="2075"/>
    </row>
    <row r="1001" spans="1:18" ht="16.5" thickBot="1">
      <c r="A1001" s="687" t="s">
        <v>3644</v>
      </c>
      <c r="B1001" s="669"/>
      <c r="C1001" s="669"/>
      <c r="D1001" s="2129"/>
      <c r="E1001" s="2129"/>
      <c r="F1001" s="2131"/>
      <c r="G1001" s="2131"/>
      <c r="H1001" s="2132"/>
      <c r="I1001" s="2109"/>
      <c r="J1001" s="2133" t="s">
        <v>3644</v>
      </c>
      <c r="K1001" s="2134"/>
      <c r="L1001" s="2134"/>
      <c r="M1001" s="2129"/>
      <c r="N1001" s="2129"/>
      <c r="O1001" s="2129"/>
      <c r="P1001" s="2131"/>
      <c r="Q1001" s="1092"/>
      <c r="R1001" s="2082"/>
    </row>
    <row r="1002" spans="1:18">
      <c r="A1002" s="1085"/>
      <c r="B1002" s="977"/>
      <c r="C1002" s="1034"/>
      <c r="D1002" s="2135"/>
      <c r="E1002" s="2136"/>
      <c r="F1002" s="2115"/>
      <c r="G1002" s="2115"/>
      <c r="H1002" s="2137"/>
      <c r="I1002" s="2109"/>
      <c r="J1002" s="2138"/>
      <c r="K1002" s="2110"/>
      <c r="L1002" s="2110"/>
      <c r="M1002" s="2115" t="s">
        <v>3418</v>
      </c>
      <c r="N1002" s="2115"/>
      <c r="O1002" s="2115"/>
      <c r="P1002" s="2115"/>
      <c r="Q1002" s="1032"/>
      <c r="R1002" s="2081"/>
    </row>
    <row r="1003" spans="1:18" ht="15.75" thickBot="1">
      <c r="A1003" s="1097"/>
      <c r="B1003" s="1018"/>
      <c r="C1003" s="2080"/>
      <c r="D1003" s="2135"/>
      <c r="E1003" s="2136"/>
      <c r="F1003" s="2129" t="s">
        <v>3419</v>
      </c>
      <c r="G1003" s="2129"/>
      <c r="H1003" s="2132"/>
      <c r="I1003" s="2109"/>
      <c r="J1003" s="2139" t="s">
        <v>3420</v>
      </c>
      <c r="K1003" s="2136" t="s">
        <v>3421</v>
      </c>
      <c r="L1003" s="2136" t="s">
        <v>3421</v>
      </c>
      <c r="M1003" s="2129" t="s">
        <v>3422</v>
      </c>
      <c r="N1003" s="2129"/>
      <c r="O1003" s="2129"/>
      <c r="P1003" s="2129"/>
      <c r="Q1003" s="1101"/>
      <c r="R1003" s="2080"/>
    </row>
    <row r="1004" spans="1:18">
      <c r="A1004" s="1097"/>
      <c r="B1004" s="1018"/>
      <c r="C1004" s="2080"/>
      <c r="D1004" s="2135"/>
      <c r="E1004" s="2136"/>
      <c r="F1004" s="2136"/>
      <c r="G1004" s="2140"/>
      <c r="H1004" s="2136"/>
      <c r="I1004" s="2109"/>
      <c r="J1004" s="2139" t="s">
        <v>3423</v>
      </c>
      <c r="K1004" s="2136" t="s">
        <v>3424</v>
      </c>
      <c r="L1004" s="2136" t="s">
        <v>3425</v>
      </c>
      <c r="M1004" s="2135"/>
      <c r="N1004" s="2135"/>
      <c r="O1004" s="2136"/>
      <c r="P1004" s="2136"/>
      <c r="Q1004" s="1032"/>
      <c r="R1004" s="2080"/>
    </row>
    <row r="1005" spans="1:18">
      <c r="A1005" s="1097" t="s">
        <v>1843</v>
      </c>
      <c r="B1005" s="978" t="s">
        <v>3426</v>
      </c>
      <c r="C1005" s="1032"/>
      <c r="D1005" s="2115" t="s">
        <v>3427</v>
      </c>
      <c r="E1005" s="2140"/>
      <c r="F1005" s="2136"/>
      <c r="G1005" s="2140"/>
      <c r="H1005" s="2136"/>
      <c r="I1005" s="2109"/>
      <c r="J1005" s="2139" t="s">
        <v>3428</v>
      </c>
      <c r="K1005" s="2136" t="s">
        <v>3429</v>
      </c>
      <c r="L1005" s="2136" t="s">
        <v>3424</v>
      </c>
      <c r="M1005" s="2115"/>
      <c r="N1005" s="2115"/>
      <c r="O1005" s="2140"/>
      <c r="P1005" s="2136" t="s">
        <v>1902</v>
      </c>
      <c r="Q1005" s="1032" t="s">
        <v>3430</v>
      </c>
      <c r="R1005" s="2080" t="s">
        <v>1843</v>
      </c>
    </row>
    <row r="1006" spans="1:18">
      <c r="A1006" s="1097" t="s">
        <v>1846</v>
      </c>
      <c r="B1006" s="977"/>
      <c r="C1006" s="1034"/>
      <c r="D1006" s="2135"/>
      <c r="E1006" s="2136"/>
      <c r="F1006" s="2136" t="s">
        <v>1952</v>
      </c>
      <c r="G1006" s="2140" t="s">
        <v>3431</v>
      </c>
      <c r="H1006" s="2136" t="s">
        <v>3432</v>
      </c>
      <c r="I1006" s="2109"/>
      <c r="J1006" s="2139" t="s">
        <v>3433</v>
      </c>
      <c r="K1006" s="2136" t="s">
        <v>4</v>
      </c>
      <c r="L1006" s="2136" t="s">
        <v>3429</v>
      </c>
      <c r="M1006" s="2115" t="s">
        <v>3434</v>
      </c>
      <c r="N1006" s="2115"/>
      <c r="O1006" s="2140"/>
      <c r="P1006" s="2136" t="s">
        <v>3435</v>
      </c>
      <c r="Q1006" s="1032" t="s">
        <v>3436</v>
      </c>
      <c r="R1006" s="2080" t="s">
        <v>1846</v>
      </c>
    </row>
    <row r="1007" spans="1:18">
      <c r="A1007" s="1097"/>
      <c r="B1007" s="977"/>
      <c r="C1007" s="2080"/>
      <c r="D1007" s="2109"/>
      <c r="E1007" s="2136"/>
      <c r="F1007" s="2136"/>
      <c r="G1007" s="2140"/>
      <c r="H1007" s="2110"/>
      <c r="I1007" s="2109"/>
      <c r="J1007" s="2141"/>
      <c r="K1007" s="2110"/>
      <c r="L1007" s="2136"/>
      <c r="M1007" s="2109"/>
      <c r="N1007" s="2109"/>
      <c r="O1007" s="2136"/>
      <c r="P1007" s="2136"/>
      <c r="Q1007" s="2080"/>
      <c r="R1007" s="2080"/>
    </row>
    <row r="1008" spans="1:18" ht="15.75" thickBot="1">
      <c r="A1008" s="1099"/>
      <c r="B1008" s="1090" t="s">
        <v>3230</v>
      </c>
      <c r="C1008" s="1101"/>
      <c r="D1008" s="2129" t="s">
        <v>3231</v>
      </c>
      <c r="E1008" s="2132"/>
      <c r="F1008" s="2142" t="s">
        <v>3232</v>
      </c>
      <c r="G1008" s="2132" t="s">
        <v>3233</v>
      </c>
      <c r="H1008" s="2132" t="s">
        <v>2512</v>
      </c>
      <c r="I1008" s="2109"/>
      <c r="J1008" s="2143" t="s">
        <v>2513</v>
      </c>
      <c r="K1008" s="2143" t="s">
        <v>2514</v>
      </c>
      <c r="L1008" s="2143" t="s">
        <v>2515</v>
      </c>
      <c r="M1008" s="2129" t="s">
        <v>2516</v>
      </c>
      <c r="N1008" s="2129"/>
      <c r="O1008" s="2132"/>
      <c r="P1008" s="2142" t="s">
        <v>2517</v>
      </c>
      <c r="Q1008" s="2082" t="s">
        <v>2518</v>
      </c>
      <c r="R1008" s="2082"/>
    </row>
    <row r="1009" spans="1:18">
      <c r="A1009" s="1097">
        <v>1</v>
      </c>
      <c r="B1009" s="977" t="s">
        <v>5075</v>
      </c>
      <c r="C1009" s="1034"/>
      <c r="D1009" s="2109" t="s">
        <v>4721</v>
      </c>
      <c r="E1009" s="2110"/>
      <c r="F1009" s="1558">
        <v>34.5</v>
      </c>
      <c r="G1009" s="2145">
        <v>13.8</v>
      </c>
      <c r="H1009" s="2113"/>
      <c r="I1009" s="2109"/>
      <c r="J1009" s="2114" t="s">
        <v>5382</v>
      </c>
      <c r="K1009" s="2112">
        <v>1</v>
      </c>
      <c r="L1009" s="2112"/>
      <c r="M1009" s="2109"/>
      <c r="N1009" s="2109"/>
      <c r="O1009" s="2140"/>
      <c r="P1009" s="2120"/>
      <c r="Q1009" s="1486"/>
      <c r="R1009" s="1097">
        <v>1</v>
      </c>
    </row>
    <row r="1010" spans="1:18">
      <c r="A1010" s="1097">
        <v>2</v>
      </c>
      <c r="B1010" s="977" t="s">
        <v>5076</v>
      </c>
      <c r="C1010" s="1034"/>
      <c r="D1010" s="2109" t="s">
        <v>4721</v>
      </c>
      <c r="E1010" s="2110"/>
      <c r="F1010" s="1558">
        <v>115</v>
      </c>
      <c r="G1010" s="2145">
        <v>23</v>
      </c>
      <c r="H1010" s="2113"/>
      <c r="I1010" s="2109"/>
      <c r="J1010" s="2114">
        <v>15</v>
      </c>
      <c r="K1010" s="2112">
        <v>1</v>
      </c>
      <c r="L1010" s="2112"/>
      <c r="M1010" s="2109"/>
      <c r="N1010" s="2109"/>
      <c r="O1010" s="2136"/>
      <c r="P1010" s="2120"/>
      <c r="Q1010" s="1486"/>
      <c r="R1010" s="1097">
        <v>2</v>
      </c>
    </row>
    <row r="1011" spans="1:18">
      <c r="A1011" s="1097">
        <v>3</v>
      </c>
      <c r="B1011" s="977" t="s">
        <v>5076</v>
      </c>
      <c r="C1011" s="1034"/>
      <c r="D1011" s="2109" t="s">
        <v>4721</v>
      </c>
      <c r="E1011" s="2110"/>
      <c r="F1011" s="1558">
        <v>115</v>
      </c>
      <c r="G1011" s="2145">
        <v>13.8</v>
      </c>
      <c r="H1011" s="2113"/>
      <c r="I1011" s="2109"/>
      <c r="J1011" s="2114">
        <v>12</v>
      </c>
      <c r="K1011" s="2112">
        <v>1</v>
      </c>
      <c r="L1011" s="2112"/>
      <c r="M1011" s="2109"/>
      <c r="N1011" s="2109"/>
      <c r="O1011" s="2136"/>
      <c r="P1011" s="2120"/>
      <c r="Q1011" s="1486"/>
      <c r="R1011" s="1097">
        <v>3</v>
      </c>
    </row>
    <row r="1012" spans="1:18">
      <c r="A1012" s="1097">
        <v>4</v>
      </c>
      <c r="B1012" s="977" t="s">
        <v>5077</v>
      </c>
      <c r="C1012" s="1034"/>
      <c r="D1012" s="2109" t="s">
        <v>4721</v>
      </c>
      <c r="E1012" s="2110"/>
      <c r="F1012" s="1558">
        <v>34.5</v>
      </c>
      <c r="G1012" s="2145">
        <v>4.8</v>
      </c>
      <c r="H1012" s="2113"/>
      <c r="I1012" s="2109"/>
      <c r="J1012" s="2114">
        <v>1</v>
      </c>
      <c r="K1012" s="2112">
        <v>1</v>
      </c>
      <c r="L1012" s="2112"/>
      <c r="M1012" s="2109"/>
      <c r="N1012" s="2109"/>
      <c r="O1012" s="2136"/>
      <c r="P1012" s="2120"/>
      <c r="Q1012" s="1486"/>
      <c r="R1012" s="1097">
        <v>4</v>
      </c>
    </row>
    <row r="1013" spans="1:18">
      <c r="A1013" s="1097">
        <v>5</v>
      </c>
      <c r="B1013" s="977" t="s">
        <v>5078</v>
      </c>
      <c r="C1013" s="1034"/>
      <c r="D1013" s="2109" t="s">
        <v>4721</v>
      </c>
      <c r="E1013" s="2110"/>
      <c r="F1013" s="1558">
        <v>34.5</v>
      </c>
      <c r="G1013" s="2145">
        <v>4.8</v>
      </c>
      <c r="H1013" s="2113"/>
      <c r="I1013" s="2109"/>
      <c r="J1013" s="2114">
        <v>3</v>
      </c>
      <c r="K1013" s="2112">
        <v>1</v>
      </c>
      <c r="L1013" s="2112"/>
      <c r="M1013" s="2109"/>
      <c r="N1013" s="2109"/>
      <c r="O1013" s="2136"/>
      <c r="P1013" s="2120"/>
      <c r="Q1013" s="1486"/>
      <c r="R1013" s="1097">
        <v>5</v>
      </c>
    </row>
    <row r="1014" spans="1:18">
      <c r="A1014" s="1097">
        <v>6</v>
      </c>
      <c r="B1014" s="977" t="s">
        <v>5079</v>
      </c>
      <c r="C1014" s="1034"/>
      <c r="D1014" s="2109" t="s">
        <v>4721</v>
      </c>
      <c r="E1014" s="2110"/>
      <c r="F1014" s="1558">
        <v>115</v>
      </c>
      <c r="G1014" s="2145">
        <v>13.8</v>
      </c>
      <c r="H1014" s="2113"/>
      <c r="I1014" s="2109"/>
      <c r="J1014" s="2114">
        <v>10</v>
      </c>
      <c r="K1014" s="2112">
        <v>1</v>
      </c>
      <c r="L1014" s="2112"/>
      <c r="M1014" s="2109"/>
      <c r="N1014" s="2109"/>
      <c r="O1014" s="2110"/>
      <c r="P1014" s="2120"/>
      <c r="Q1014" s="1486"/>
      <c r="R1014" s="1097">
        <v>6</v>
      </c>
    </row>
    <row r="1015" spans="1:18">
      <c r="A1015" s="1097">
        <v>7</v>
      </c>
      <c r="B1015" s="977" t="s">
        <v>5079</v>
      </c>
      <c r="C1015" s="1034"/>
      <c r="D1015" s="2109" t="s">
        <v>4721</v>
      </c>
      <c r="E1015" s="2110"/>
      <c r="F1015" s="1558">
        <v>115</v>
      </c>
      <c r="G1015" s="2145">
        <v>13.8</v>
      </c>
      <c r="H1015" s="2113"/>
      <c r="I1015" s="2109"/>
      <c r="J1015" s="2114">
        <v>30</v>
      </c>
      <c r="K1015" s="2112">
        <v>1</v>
      </c>
      <c r="L1015" s="2112"/>
      <c r="M1015" s="2109"/>
      <c r="N1015" s="2109"/>
      <c r="O1015" s="2110"/>
      <c r="P1015" s="2120"/>
      <c r="Q1015" s="1486"/>
      <c r="R1015" s="1097">
        <v>7</v>
      </c>
    </row>
    <row r="1016" spans="1:18">
      <c r="A1016" s="1097">
        <v>8</v>
      </c>
      <c r="B1016" s="977" t="s">
        <v>5080</v>
      </c>
      <c r="C1016" s="1034"/>
      <c r="D1016" s="2109" t="s">
        <v>4721</v>
      </c>
      <c r="E1016" s="2110"/>
      <c r="F1016" s="1558">
        <v>34.5</v>
      </c>
      <c r="G1016" s="2145">
        <v>13.2</v>
      </c>
      <c r="H1016" s="2113"/>
      <c r="I1016" s="2109"/>
      <c r="J1016" s="2114">
        <v>4</v>
      </c>
      <c r="K1016" s="2112">
        <v>1</v>
      </c>
      <c r="L1016" s="2112"/>
      <c r="M1016" s="2109"/>
      <c r="N1016" s="2109"/>
      <c r="O1016" s="2110"/>
      <c r="P1016" s="2120"/>
      <c r="Q1016" s="1486"/>
      <c r="R1016" s="1097">
        <v>8</v>
      </c>
    </row>
    <row r="1017" spans="1:18">
      <c r="A1017" s="1097">
        <v>9</v>
      </c>
      <c r="B1017" s="977" t="s">
        <v>5081</v>
      </c>
      <c r="C1017" s="1034"/>
      <c r="D1017" s="2109" t="s">
        <v>4721</v>
      </c>
      <c r="E1017" s="2110"/>
      <c r="F1017" s="1558">
        <v>115</v>
      </c>
      <c r="G1017" s="2145">
        <v>13.8</v>
      </c>
      <c r="H1017" s="2113"/>
      <c r="I1017" s="2109"/>
      <c r="J1017" s="2114">
        <v>12</v>
      </c>
      <c r="K1017" s="2112">
        <v>1</v>
      </c>
      <c r="L1017" s="2112"/>
      <c r="M1017" s="2109"/>
      <c r="N1017" s="2109"/>
      <c r="O1017" s="2110"/>
      <c r="P1017" s="2120"/>
      <c r="Q1017" s="1486"/>
      <c r="R1017" s="1097">
        <v>9</v>
      </c>
    </row>
    <row r="1018" spans="1:18">
      <c r="A1018" s="1097">
        <v>10</v>
      </c>
      <c r="B1018" s="977" t="s">
        <v>5082</v>
      </c>
      <c r="C1018" s="1034"/>
      <c r="D1018" s="2109" t="s">
        <v>4720</v>
      </c>
      <c r="E1018" s="2110"/>
      <c r="F1018" s="1558">
        <v>115</v>
      </c>
      <c r="G1018" s="2145">
        <v>34.5</v>
      </c>
      <c r="H1018" s="2113"/>
      <c r="I1018" s="2109"/>
      <c r="J1018" s="2114">
        <v>25</v>
      </c>
      <c r="K1018" s="2112">
        <v>1</v>
      </c>
      <c r="L1018" s="2112"/>
      <c r="M1018" s="2109"/>
      <c r="N1018" s="2109"/>
      <c r="O1018" s="2110"/>
      <c r="P1018" s="2120"/>
      <c r="Q1018" s="1486"/>
      <c r="R1018" s="1097">
        <v>10</v>
      </c>
    </row>
    <row r="1019" spans="1:18">
      <c r="A1019" s="1097">
        <v>11</v>
      </c>
      <c r="B1019" s="977" t="s">
        <v>5083</v>
      </c>
      <c r="C1019" s="1034"/>
      <c r="D1019" s="2109" t="s">
        <v>4721</v>
      </c>
      <c r="E1019" s="2110"/>
      <c r="F1019" s="1558">
        <v>34.5</v>
      </c>
      <c r="G1019" s="2145">
        <v>4.8</v>
      </c>
      <c r="H1019" s="2113"/>
      <c r="I1019" s="2109"/>
      <c r="J1019" s="2114">
        <v>3</v>
      </c>
      <c r="K1019" s="2112">
        <v>1</v>
      </c>
      <c r="L1019" s="2112"/>
      <c r="M1019" s="2109"/>
      <c r="N1019" s="2109"/>
      <c r="O1019" s="2110"/>
      <c r="P1019" s="2120"/>
      <c r="Q1019" s="1486"/>
      <c r="R1019" s="1097">
        <v>11</v>
      </c>
    </row>
    <row r="1020" spans="1:18">
      <c r="A1020" s="1097">
        <v>12</v>
      </c>
      <c r="B1020" s="977" t="s">
        <v>5084</v>
      </c>
      <c r="C1020" s="1034"/>
      <c r="D1020" s="2109" t="s">
        <v>4720</v>
      </c>
      <c r="E1020" s="2110"/>
      <c r="F1020" s="1558">
        <v>115</v>
      </c>
      <c r="G1020" s="2145">
        <v>34.5</v>
      </c>
      <c r="H1020" s="2113"/>
      <c r="I1020" s="2109"/>
      <c r="J1020" s="2114">
        <v>8</v>
      </c>
      <c r="K1020" s="2112">
        <v>1</v>
      </c>
      <c r="L1020" s="2112"/>
      <c r="M1020" s="2109"/>
      <c r="N1020" s="2109"/>
      <c r="O1020" s="2110"/>
      <c r="P1020" s="2120"/>
      <c r="Q1020" s="1486"/>
      <c r="R1020" s="1097">
        <v>12</v>
      </c>
    </row>
    <row r="1021" spans="1:18">
      <c r="A1021" s="1097">
        <v>13</v>
      </c>
      <c r="B1021" s="977" t="s">
        <v>5085</v>
      </c>
      <c r="C1021" s="1034"/>
      <c r="D1021" s="2109" t="s">
        <v>4721</v>
      </c>
      <c r="E1021" s="2110"/>
      <c r="F1021" s="1558">
        <v>115</v>
      </c>
      <c r="G1021" s="2145">
        <v>13.8</v>
      </c>
      <c r="H1021" s="2113"/>
      <c r="I1021" s="2109"/>
      <c r="J1021" s="2114">
        <v>12</v>
      </c>
      <c r="K1021" s="2112">
        <v>1</v>
      </c>
      <c r="L1021" s="2112"/>
      <c r="M1021" s="2109"/>
      <c r="N1021" s="2109"/>
      <c r="O1021" s="2110"/>
      <c r="P1021" s="2120"/>
      <c r="Q1021" s="1486"/>
      <c r="R1021" s="1097">
        <v>13</v>
      </c>
    </row>
    <row r="1022" spans="1:18">
      <c r="A1022" s="1097">
        <v>14</v>
      </c>
      <c r="B1022" s="977" t="s">
        <v>5086</v>
      </c>
      <c r="C1022" s="1034"/>
      <c r="D1022" s="2109" t="s">
        <v>4721</v>
      </c>
      <c r="E1022" s="2110"/>
      <c r="F1022" s="1558">
        <v>34.5</v>
      </c>
      <c r="G1022" s="2145">
        <v>4.8</v>
      </c>
      <c r="H1022" s="2113"/>
      <c r="I1022" s="2109"/>
      <c r="J1022" s="2114">
        <v>1</v>
      </c>
      <c r="K1022" s="2112">
        <v>1</v>
      </c>
      <c r="L1022" s="2112"/>
      <c r="M1022" s="2109"/>
      <c r="N1022" s="2109"/>
      <c r="O1022" s="2110"/>
      <c r="P1022" s="2120"/>
      <c r="Q1022" s="1486"/>
      <c r="R1022" s="1097">
        <v>14</v>
      </c>
    </row>
    <row r="1023" spans="1:18">
      <c r="A1023" s="1097">
        <v>15</v>
      </c>
      <c r="B1023" s="977" t="s">
        <v>5086</v>
      </c>
      <c r="C1023" s="1034"/>
      <c r="D1023" s="2109" t="s">
        <v>4721</v>
      </c>
      <c r="E1023" s="2110"/>
      <c r="F1023" s="1558">
        <v>34.5</v>
      </c>
      <c r="G1023" s="2145">
        <v>4.8</v>
      </c>
      <c r="H1023" s="2113"/>
      <c r="I1023" s="2109"/>
      <c r="J1023" s="2114">
        <v>1</v>
      </c>
      <c r="K1023" s="2112">
        <v>1</v>
      </c>
      <c r="L1023" s="2112"/>
      <c r="M1023" s="2109"/>
      <c r="N1023" s="2109"/>
      <c r="O1023" s="2110"/>
      <c r="P1023" s="2120"/>
      <c r="Q1023" s="1486"/>
      <c r="R1023" s="1097">
        <v>15</v>
      </c>
    </row>
    <row r="1024" spans="1:18">
      <c r="A1024" s="1097">
        <v>16</v>
      </c>
      <c r="B1024" s="977" t="s">
        <v>5086</v>
      </c>
      <c r="C1024" s="1034"/>
      <c r="D1024" s="2109" t="s">
        <v>4721</v>
      </c>
      <c r="E1024" s="2110"/>
      <c r="F1024" s="1558">
        <v>34.5</v>
      </c>
      <c r="G1024" s="2145">
        <v>4.8</v>
      </c>
      <c r="H1024" s="2113"/>
      <c r="I1024" s="2109"/>
      <c r="J1024" s="2114">
        <v>1</v>
      </c>
      <c r="K1024" s="2112">
        <v>1</v>
      </c>
      <c r="L1024" s="2112"/>
      <c r="M1024" s="2109"/>
      <c r="N1024" s="2109"/>
      <c r="O1024" s="2110"/>
      <c r="P1024" s="2120"/>
      <c r="Q1024" s="1486"/>
      <c r="R1024" s="1097">
        <v>16</v>
      </c>
    </row>
    <row r="1025" spans="1:18">
      <c r="A1025" s="1097">
        <v>17</v>
      </c>
      <c r="B1025" s="977" t="s">
        <v>5087</v>
      </c>
      <c r="C1025" s="1034"/>
      <c r="D1025" s="2109" t="s">
        <v>4720</v>
      </c>
      <c r="E1025" s="2110"/>
      <c r="F1025" s="1558">
        <v>115</v>
      </c>
      <c r="G1025" s="2145">
        <v>34.5</v>
      </c>
      <c r="H1025" s="2113"/>
      <c r="I1025" s="2109"/>
      <c r="J1025" s="2114">
        <v>30</v>
      </c>
      <c r="K1025" s="2112">
        <v>1</v>
      </c>
      <c r="L1025" s="2112"/>
      <c r="M1025" s="2109"/>
      <c r="N1025" s="2109"/>
      <c r="O1025" s="2110"/>
      <c r="P1025" s="2120"/>
      <c r="Q1025" s="1486"/>
      <c r="R1025" s="1097">
        <v>17</v>
      </c>
    </row>
    <row r="1026" spans="1:18">
      <c r="A1026" s="1097">
        <v>18</v>
      </c>
      <c r="B1026" s="977" t="s">
        <v>5087</v>
      </c>
      <c r="C1026" s="1034"/>
      <c r="D1026" s="2109" t="s">
        <v>4720</v>
      </c>
      <c r="E1026" s="2110"/>
      <c r="F1026" s="1558">
        <v>115</v>
      </c>
      <c r="G1026" s="2145">
        <v>13.8</v>
      </c>
      <c r="H1026" s="2113"/>
      <c r="I1026" s="2109"/>
      <c r="J1026" s="2114">
        <v>15</v>
      </c>
      <c r="K1026" s="2112">
        <v>1</v>
      </c>
      <c r="L1026" s="2112"/>
      <c r="M1026" s="2109"/>
      <c r="N1026" s="2109"/>
      <c r="O1026" s="2110"/>
      <c r="P1026" s="2120"/>
      <c r="Q1026" s="1486"/>
      <c r="R1026" s="1097">
        <v>18</v>
      </c>
    </row>
    <row r="1027" spans="1:18">
      <c r="A1027" s="1097">
        <v>19</v>
      </c>
      <c r="B1027" s="977" t="s">
        <v>5087</v>
      </c>
      <c r="C1027" s="1034"/>
      <c r="D1027" s="2109" t="s">
        <v>4720</v>
      </c>
      <c r="E1027" s="2110"/>
      <c r="F1027" s="1558">
        <v>115</v>
      </c>
      <c r="G1027" s="2145">
        <v>34.5</v>
      </c>
      <c r="H1027" s="2113"/>
      <c r="I1027" s="2109"/>
      <c r="J1027" s="2114">
        <v>30</v>
      </c>
      <c r="K1027" s="2112">
        <v>1</v>
      </c>
      <c r="L1027" s="2112"/>
      <c r="M1027" s="2109"/>
      <c r="N1027" s="2109"/>
      <c r="O1027" s="2110"/>
      <c r="P1027" s="2120"/>
      <c r="Q1027" s="1486"/>
      <c r="R1027" s="1097">
        <v>19</v>
      </c>
    </row>
    <row r="1028" spans="1:18">
      <c r="A1028" s="1097">
        <v>20</v>
      </c>
      <c r="B1028" s="977" t="s">
        <v>5088</v>
      </c>
      <c r="C1028" s="1034"/>
      <c r="D1028" s="2109" t="s">
        <v>4721</v>
      </c>
      <c r="E1028" s="2110"/>
      <c r="F1028" s="1558">
        <v>69</v>
      </c>
      <c r="G1028" s="2145">
        <v>13.8</v>
      </c>
      <c r="H1028" s="2113"/>
      <c r="I1028" s="2109"/>
      <c r="J1028" s="2114">
        <v>10</v>
      </c>
      <c r="K1028" s="2112">
        <v>1</v>
      </c>
      <c r="L1028" s="2112"/>
      <c r="M1028" s="2109"/>
      <c r="N1028" s="2109"/>
      <c r="O1028" s="2110"/>
      <c r="P1028" s="2120"/>
      <c r="Q1028" s="1486"/>
      <c r="R1028" s="1097">
        <v>20</v>
      </c>
    </row>
    <row r="1029" spans="1:18">
      <c r="A1029" s="1097">
        <v>21</v>
      </c>
      <c r="B1029" s="977" t="s">
        <v>5088</v>
      </c>
      <c r="C1029" s="1034"/>
      <c r="D1029" s="2109" t="s">
        <v>4721</v>
      </c>
      <c r="E1029" s="2110"/>
      <c r="F1029" s="1558">
        <v>69</v>
      </c>
      <c r="G1029" s="2145">
        <v>23</v>
      </c>
      <c r="H1029" s="2113"/>
      <c r="I1029" s="2109"/>
      <c r="J1029" s="2114">
        <v>10</v>
      </c>
      <c r="K1029" s="2112">
        <v>1</v>
      </c>
      <c r="L1029" s="2112"/>
      <c r="M1029" s="2109"/>
      <c r="N1029" s="2109"/>
      <c r="O1029" s="2110"/>
      <c r="P1029" s="2120"/>
      <c r="Q1029" s="1486"/>
      <c r="R1029" s="1097">
        <v>21</v>
      </c>
    </row>
    <row r="1030" spans="1:18">
      <c r="A1030" s="1097">
        <v>22</v>
      </c>
      <c r="B1030" s="977" t="s">
        <v>5089</v>
      </c>
      <c r="C1030" s="1034"/>
      <c r="D1030" s="2109" t="s">
        <v>4720</v>
      </c>
      <c r="E1030" s="2110"/>
      <c r="F1030" s="1558">
        <v>23</v>
      </c>
      <c r="G1030" s="2145">
        <v>4.8</v>
      </c>
      <c r="H1030" s="2113"/>
      <c r="I1030" s="2109"/>
      <c r="J1030" s="2114">
        <v>1</v>
      </c>
      <c r="K1030" s="2112">
        <v>1</v>
      </c>
      <c r="L1030" s="2112"/>
      <c r="M1030" s="2109"/>
      <c r="N1030" s="2109"/>
      <c r="O1030" s="2110"/>
      <c r="P1030" s="2120"/>
      <c r="Q1030" s="1486"/>
      <c r="R1030" s="1097">
        <v>22</v>
      </c>
    </row>
    <row r="1031" spans="1:18">
      <c r="A1031" s="1097">
        <v>23</v>
      </c>
      <c r="B1031" s="977" t="s">
        <v>5089</v>
      </c>
      <c r="C1031" s="1034"/>
      <c r="D1031" s="2109" t="s">
        <v>4720</v>
      </c>
      <c r="E1031" s="2110"/>
      <c r="F1031" s="1558">
        <v>23</v>
      </c>
      <c r="G1031" s="2145">
        <v>4.8</v>
      </c>
      <c r="H1031" s="2113"/>
      <c r="I1031" s="2109"/>
      <c r="J1031" s="2114">
        <v>1</v>
      </c>
      <c r="K1031" s="2112">
        <v>1</v>
      </c>
      <c r="L1031" s="2112"/>
      <c r="M1031" s="2109"/>
      <c r="N1031" s="2109"/>
      <c r="O1031" s="2110"/>
      <c r="P1031" s="2120"/>
      <c r="Q1031" s="1486"/>
      <c r="R1031" s="1097">
        <v>23</v>
      </c>
    </row>
    <row r="1032" spans="1:18">
      <c r="A1032" s="1097">
        <v>24</v>
      </c>
      <c r="B1032" s="977" t="s">
        <v>5089</v>
      </c>
      <c r="C1032" s="1034"/>
      <c r="D1032" s="2109" t="s">
        <v>4720</v>
      </c>
      <c r="E1032" s="2110"/>
      <c r="F1032" s="1558">
        <v>23</v>
      </c>
      <c r="G1032" s="2145">
        <v>4.8</v>
      </c>
      <c r="H1032" s="2113"/>
      <c r="I1032" s="2109"/>
      <c r="J1032" s="2114">
        <v>1</v>
      </c>
      <c r="K1032" s="2112">
        <v>1</v>
      </c>
      <c r="L1032" s="2112"/>
      <c r="M1032" s="2109"/>
      <c r="N1032" s="2109"/>
      <c r="O1032" s="2110"/>
      <c r="P1032" s="2120"/>
      <c r="Q1032" s="1486"/>
      <c r="R1032" s="1097">
        <v>24</v>
      </c>
    </row>
    <row r="1033" spans="1:18">
      <c r="A1033" s="1097">
        <v>25</v>
      </c>
      <c r="B1033" s="977" t="s">
        <v>5090</v>
      </c>
      <c r="C1033" s="1034"/>
      <c r="D1033" s="2109" t="s">
        <v>4721</v>
      </c>
      <c r="E1033" s="2110"/>
      <c r="F1033" s="1558">
        <v>34.5</v>
      </c>
      <c r="G1033" s="2145">
        <v>4.8</v>
      </c>
      <c r="H1033" s="2113"/>
      <c r="I1033" s="2109"/>
      <c r="J1033" s="2114">
        <v>3</v>
      </c>
      <c r="K1033" s="2112">
        <v>1</v>
      </c>
      <c r="L1033" s="2112"/>
      <c r="M1033" s="2109"/>
      <c r="N1033" s="2109"/>
      <c r="O1033" s="2110"/>
      <c r="P1033" s="2120"/>
      <c r="Q1033" s="1486"/>
      <c r="R1033" s="1097">
        <v>25</v>
      </c>
    </row>
    <row r="1034" spans="1:18">
      <c r="A1034" s="1097">
        <v>26</v>
      </c>
      <c r="B1034" s="977" t="s">
        <v>5091</v>
      </c>
      <c r="C1034" s="1034"/>
      <c r="D1034" s="2109" t="s">
        <v>4720</v>
      </c>
      <c r="E1034" s="2110"/>
      <c r="F1034" s="1558">
        <v>34.5</v>
      </c>
      <c r="G1034" s="2145">
        <v>4.8</v>
      </c>
      <c r="H1034" s="2113"/>
      <c r="I1034" s="2109"/>
      <c r="J1034" s="2114">
        <v>3</v>
      </c>
      <c r="K1034" s="2112">
        <v>1</v>
      </c>
      <c r="L1034" s="2112"/>
      <c r="M1034" s="2109"/>
      <c r="N1034" s="2109"/>
      <c r="O1034" s="2110"/>
      <c r="P1034" s="2120"/>
      <c r="Q1034" s="1486"/>
      <c r="R1034" s="1097">
        <v>26</v>
      </c>
    </row>
    <row r="1035" spans="1:18">
      <c r="A1035" s="1097">
        <v>27</v>
      </c>
      <c r="B1035" s="977" t="s">
        <v>5091</v>
      </c>
      <c r="C1035" s="1034"/>
      <c r="D1035" s="2109" t="s">
        <v>4720</v>
      </c>
      <c r="E1035" s="2110"/>
      <c r="F1035" s="1558">
        <v>115</v>
      </c>
      <c r="G1035" s="2145">
        <v>34.5</v>
      </c>
      <c r="H1035" s="2113"/>
      <c r="I1035" s="2109"/>
      <c r="J1035" s="2114">
        <v>28</v>
      </c>
      <c r="K1035" s="2112">
        <v>1</v>
      </c>
      <c r="L1035" s="2112"/>
      <c r="M1035" s="2109"/>
      <c r="N1035" s="2109"/>
      <c r="O1035" s="2110"/>
      <c r="P1035" s="2120"/>
      <c r="Q1035" s="1486"/>
      <c r="R1035" s="1097">
        <v>27</v>
      </c>
    </row>
    <row r="1036" spans="1:18">
      <c r="A1036" s="1097">
        <v>28</v>
      </c>
      <c r="B1036" s="977" t="s">
        <v>5092</v>
      </c>
      <c r="C1036" s="1034"/>
      <c r="D1036" s="2109" t="s">
        <v>4721</v>
      </c>
      <c r="E1036" s="2110"/>
      <c r="F1036" s="1558">
        <v>115</v>
      </c>
      <c r="G1036" s="2145">
        <v>13.8</v>
      </c>
      <c r="H1036" s="2113"/>
      <c r="I1036" s="2109"/>
      <c r="J1036" s="2114">
        <v>15</v>
      </c>
      <c r="K1036" s="2112">
        <v>1</v>
      </c>
      <c r="L1036" s="2112"/>
      <c r="M1036" s="2109"/>
      <c r="N1036" s="2109"/>
      <c r="O1036" s="2110"/>
      <c r="P1036" s="2120"/>
      <c r="Q1036" s="1486"/>
      <c r="R1036" s="1097">
        <v>28</v>
      </c>
    </row>
    <row r="1037" spans="1:18">
      <c r="A1037" s="1097">
        <v>29</v>
      </c>
      <c r="B1037" s="977" t="s">
        <v>5092</v>
      </c>
      <c r="C1037" s="1034"/>
      <c r="D1037" s="2109" t="s">
        <v>4721</v>
      </c>
      <c r="E1037" s="2110"/>
      <c r="F1037" s="1558">
        <v>115</v>
      </c>
      <c r="G1037" s="2145">
        <v>13.8</v>
      </c>
      <c r="H1037" s="2113"/>
      <c r="I1037" s="2109"/>
      <c r="J1037" s="2114">
        <v>15</v>
      </c>
      <c r="K1037" s="2112">
        <v>1</v>
      </c>
      <c r="L1037" s="2112"/>
      <c r="M1037" s="2109"/>
      <c r="N1037" s="2109"/>
      <c r="O1037" s="2110"/>
      <c r="P1037" s="2120"/>
      <c r="Q1037" s="1486"/>
      <c r="R1037" s="1097">
        <v>29</v>
      </c>
    </row>
    <row r="1038" spans="1:18">
      <c r="A1038" s="1097">
        <v>30</v>
      </c>
      <c r="B1038" s="977" t="s">
        <v>5093</v>
      </c>
      <c r="C1038" s="1034"/>
      <c r="D1038" s="2109" t="s">
        <v>4721</v>
      </c>
      <c r="E1038" s="2110"/>
      <c r="F1038" s="1558">
        <v>34.4</v>
      </c>
      <c r="G1038" s="2145">
        <v>13.8</v>
      </c>
      <c r="H1038" s="2113"/>
      <c r="I1038" s="2109"/>
      <c r="J1038" s="2114">
        <v>10</v>
      </c>
      <c r="K1038" s="2112">
        <v>1</v>
      </c>
      <c r="L1038" s="2112"/>
      <c r="M1038" s="2109"/>
      <c r="N1038" s="2109"/>
      <c r="O1038" s="2110"/>
      <c r="P1038" s="2120"/>
      <c r="Q1038" s="1486"/>
      <c r="R1038" s="1097">
        <v>30</v>
      </c>
    </row>
    <row r="1039" spans="1:18">
      <c r="A1039" s="1097">
        <v>31</v>
      </c>
      <c r="B1039" s="977" t="s">
        <v>5094</v>
      </c>
      <c r="C1039" s="1034"/>
      <c r="D1039" s="2109" t="s">
        <v>4721</v>
      </c>
      <c r="E1039" s="2110"/>
      <c r="F1039" s="1558">
        <v>115</v>
      </c>
      <c r="G1039" s="2145">
        <v>13.8</v>
      </c>
      <c r="H1039" s="2113"/>
      <c r="I1039" s="2109"/>
      <c r="J1039" s="2114">
        <v>32</v>
      </c>
      <c r="K1039" s="2112">
        <v>2</v>
      </c>
      <c r="L1039" s="2112"/>
      <c r="M1039" s="2109"/>
      <c r="N1039" s="2109"/>
      <c r="O1039" s="2110"/>
      <c r="P1039" s="2120"/>
      <c r="Q1039" s="1486"/>
      <c r="R1039" s="1097">
        <v>31</v>
      </c>
    </row>
    <row r="1040" spans="1:18">
      <c r="A1040" s="1097">
        <v>32</v>
      </c>
      <c r="B1040" s="977" t="s">
        <v>5095</v>
      </c>
      <c r="C1040" s="1034"/>
      <c r="D1040" s="2109" t="s">
        <v>4720</v>
      </c>
      <c r="E1040" s="2110"/>
      <c r="F1040" s="1558">
        <v>115</v>
      </c>
      <c r="G1040" s="2145">
        <v>13.8</v>
      </c>
      <c r="H1040" s="2113"/>
      <c r="I1040" s="2109"/>
      <c r="J1040" s="2114">
        <v>15</v>
      </c>
      <c r="K1040" s="2112">
        <v>1</v>
      </c>
      <c r="L1040" s="2112"/>
      <c r="M1040" s="2109"/>
      <c r="N1040" s="2109"/>
      <c r="O1040" s="2110"/>
      <c r="P1040" s="2120"/>
      <c r="Q1040" s="1486"/>
      <c r="R1040" s="1097">
        <v>32</v>
      </c>
    </row>
    <row r="1041" spans="1:18">
      <c r="A1041" s="1097">
        <v>33</v>
      </c>
      <c r="B1041" s="977" t="s">
        <v>5096</v>
      </c>
      <c r="C1041" s="1034"/>
      <c r="D1041" s="2109" t="s">
        <v>4721</v>
      </c>
      <c r="E1041" s="2110"/>
      <c r="F1041" s="1558">
        <v>23</v>
      </c>
      <c r="G1041" s="2145">
        <v>0.48</v>
      </c>
      <c r="H1041" s="2113"/>
      <c r="I1041" s="2109"/>
      <c r="J1041" s="2114"/>
      <c r="K1041" s="2112">
        <v>1</v>
      </c>
      <c r="L1041" s="2112"/>
      <c r="M1041" s="2109"/>
      <c r="N1041" s="2109"/>
      <c r="O1041" s="2110"/>
      <c r="P1041" s="2120"/>
      <c r="Q1041" s="1486"/>
      <c r="R1041" s="1097">
        <v>33</v>
      </c>
    </row>
    <row r="1042" spans="1:18">
      <c r="A1042" s="1097">
        <v>34</v>
      </c>
      <c r="B1042" s="977" t="s">
        <v>5096</v>
      </c>
      <c r="C1042" s="1034"/>
      <c r="D1042" s="2109" t="s">
        <v>4721</v>
      </c>
      <c r="E1042" s="2110"/>
      <c r="F1042" s="1558">
        <v>23</v>
      </c>
      <c r="G1042" s="2145">
        <v>5</v>
      </c>
      <c r="H1042" s="2113"/>
      <c r="I1042" s="2109"/>
      <c r="J1042" s="2114"/>
      <c r="K1042" s="2112">
        <v>1</v>
      </c>
      <c r="L1042" s="2112"/>
      <c r="M1042" s="2109"/>
      <c r="N1042" s="2109"/>
      <c r="O1042" s="2110"/>
      <c r="P1042" s="2120"/>
      <c r="Q1042" s="1486"/>
      <c r="R1042" s="1097">
        <v>34</v>
      </c>
    </row>
    <row r="1043" spans="1:18">
      <c r="A1043" s="1097">
        <v>35</v>
      </c>
      <c r="B1043" s="977" t="s">
        <v>5096</v>
      </c>
      <c r="C1043" s="1034"/>
      <c r="D1043" s="2109" t="s">
        <v>4721</v>
      </c>
      <c r="E1043" s="2110"/>
      <c r="F1043" s="1558">
        <v>23</v>
      </c>
      <c r="G1043" s="2145">
        <v>5</v>
      </c>
      <c r="H1043" s="2113"/>
      <c r="I1043" s="2109"/>
      <c r="J1043" s="2114"/>
      <c r="K1043" s="2112">
        <v>1</v>
      </c>
      <c r="L1043" s="2112"/>
      <c r="M1043" s="2109"/>
      <c r="N1043" s="2109"/>
      <c r="O1043" s="2110"/>
      <c r="P1043" s="2120"/>
      <c r="Q1043" s="1486"/>
      <c r="R1043" s="1097">
        <v>35</v>
      </c>
    </row>
    <row r="1044" spans="1:18">
      <c r="A1044" s="1097">
        <v>36</v>
      </c>
      <c r="B1044" s="977" t="s">
        <v>5097</v>
      </c>
      <c r="C1044" s="1034"/>
      <c r="D1044" s="2109" t="s">
        <v>4721</v>
      </c>
      <c r="E1044" s="2140"/>
      <c r="F1044" s="1559">
        <v>46</v>
      </c>
      <c r="G1044" s="2144">
        <v>4.8</v>
      </c>
      <c r="H1044" s="2113"/>
      <c r="I1044" s="2109"/>
      <c r="J1044" s="2114">
        <v>5</v>
      </c>
      <c r="K1044" s="2112">
        <v>1</v>
      </c>
      <c r="L1044" s="2112"/>
      <c r="M1044" s="2109"/>
      <c r="N1044" s="2109"/>
      <c r="O1044" s="2110"/>
      <c r="P1044" s="2120"/>
      <c r="Q1044" s="1486"/>
      <c r="R1044" s="1097">
        <v>36</v>
      </c>
    </row>
    <row r="1045" spans="1:18">
      <c r="A1045" s="1097">
        <v>37</v>
      </c>
      <c r="B1045" s="977" t="s">
        <v>5097</v>
      </c>
      <c r="C1045" s="1034"/>
      <c r="D1045" s="2109" t="s">
        <v>4721</v>
      </c>
      <c r="E1045" s="2136"/>
      <c r="F1045" s="1559">
        <v>46</v>
      </c>
      <c r="G1045" s="2144">
        <v>4.8</v>
      </c>
      <c r="H1045" s="2113"/>
      <c r="I1045" s="2109"/>
      <c r="J1045" s="2114">
        <v>1</v>
      </c>
      <c r="K1045" s="2112">
        <v>1</v>
      </c>
      <c r="L1045" s="2112"/>
      <c r="M1045" s="2109"/>
      <c r="N1045" s="2109"/>
      <c r="O1045" s="2110"/>
      <c r="P1045" s="2120"/>
      <c r="Q1045" s="1486"/>
      <c r="R1045" s="1097">
        <v>37</v>
      </c>
    </row>
    <row r="1046" spans="1:18">
      <c r="A1046" s="1097">
        <v>38</v>
      </c>
      <c r="B1046" s="977" t="s">
        <v>5097</v>
      </c>
      <c r="C1046" s="1034"/>
      <c r="D1046" s="2109" t="s">
        <v>4721</v>
      </c>
      <c r="E1046" s="2136"/>
      <c r="F1046" s="1559">
        <v>46</v>
      </c>
      <c r="G1046" s="2144">
        <v>4.8</v>
      </c>
      <c r="H1046" s="2113"/>
      <c r="I1046" s="2109"/>
      <c r="J1046" s="2114">
        <v>1</v>
      </c>
      <c r="K1046" s="2112">
        <v>1</v>
      </c>
      <c r="L1046" s="2112"/>
      <c r="M1046" s="2109"/>
      <c r="N1046" s="2109"/>
      <c r="O1046" s="2110"/>
      <c r="P1046" s="2120"/>
      <c r="Q1046" s="1486"/>
      <c r="R1046" s="1097">
        <v>38</v>
      </c>
    </row>
    <row r="1047" spans="1:18">
      <c r="A1047" s="1097">
        <v>39</v>
      </c>
      <c r="B1047" s="977" t="s">
        <v>5097</v>
      </c>
      <c r="C1047" s="1034"/>
      <c r="D1047" s="2109" t="s">
        <v>4721</v>
      </c>
      <c r="E1047" s="2136"/>
      <c r="F1047" s="1559">
        <v>46</v>
      </c>
      <c r="G1047" s="2144">
        <v>4.8</v>
      </c>
      <c r="H1047" s="2113"/>
      <c r="I1047" s="2109"/>
      <c r="J1047" s="2114">
        <v>1</v>
      </c>
      <c r="K1047" s="2112">
        <v>1</v>
      </c>
      <c r="L1047" s="2112"/>
      <c r="M1047" s="2109"/>
      <c r="N1047" s="2109"/>
      <c r="O1047" s="2110"/>
      <c r="P1047" s="2120"/>
      <c r="Q1047" s="1486"/>
      <c r="R1047" s="1097">
        <v>39</v>
      </c>
    </row>
    <row r="1048" spans="1:18">
      <c r="A1048" s="1097">
        <v>40</v>
      </c>
      <c r="B1048" s="977" t="s">
        <v>5098</v>
      </c>
      <c r="C1048" s="1034"/>
      <c r="D1048" s="2109" t="s">
        <v>4720</v>
      </c>
      <c r="E1048" s="2136"/>
      <c r="F1048" s="1559">
        <v>115</v>
      </c>
      <c r="G1048" s="2144">
        <v>13.8</v>
      </c>
      <c r="H1048" s="2113"/>
      <c r="I1048" s="2109"/>
      <c r="J1048" s="2114">
        <v>48</v>
      </c>
      <c r="K1048" s="2112">
        <v>2</v>
      </c>
      <c r="L1048" s="2112"/>
      <c r="M1048" s="2109"/>
      <c r="N1048" s="2109"/>
      <c r="O1048" s="2110"/>
      <c r="P1048" s="2120"/>
      <c r="Q1048" s="1486"/>
      <c r="R1048" s="1097">
        <v>40</v>
      </c>
    </row>
    <row r="1049" spans="1:18">
      <c r="A1049" s="1097">
        <v>41</v>
      </c>
      <c r="B1049" s="977"/>
      <c r="C1049" s="1034"/>
      <c r="D1049" s="2109"/>
      <c r="E1049" s="2136"/>
      <c r="F1049" s="1559"/>
      <c r="G1049" s="2144"/>
      <c r="H1049" s="2113"/>
      <c r="I1049" s="2109"/>
      <c r="J1049" s="2113"/>
      <c r="K1049" s="2112"/>
      <c r="L1049" s="2112"/>
      <c r="M1049" s="2109"/>
      <c r="N1049" s="2109"/>
      <c r="O1049" s="2110"/>
      <c r="P1049" s="2120"/>
      <c r="Q1049" s="1486"/>
      <c r="R1049" s="1097">
        <v>41</v>
      </c>
    </row>
    <row r="1050" spans="1:18">
      <c r="A1050" s="1097">
        <v>42</v>
      </c>
      <c r="B1050" s="977"/>
      <c r="C1050" s="1034"/>
      <c r="D1050" s="2109"/>
      <c r="E1050" s="2136"/>
      <c r="F1050" s="1559"/>
      <c r="G1050" s="2144"/>
      <c r="H1050" s="2113"/>
      <c r="I1050" s="2109"/>
      <c r="J1050" s="2113"/>
      <c r="K1050" s="2112"/>
      <c r="L1050" s="2112"/>
      <c r="M1050" s="2109"/>
      <c r="N1050" s="2109"/>
      <c r="O1050" s="2110"/>
      <c r="P1050" s="2120"/>
      <c r="Q1050" s="1486"/>
      <c r="R1050" s="1097">
        <v>42</v>
      </c>
    </row>
    <row r="1051" spans="1:18">
      <c r="A1051" s="1097">
        <v>43</v>
      </c>
      <c r="B1051" s="977"/>
      <c r="C1051" s="1034"/>
      <c r="D1051" s="2109"/>
      <c r="E1051" s="2136"/>
      <c r="F1051" s="1559"/>
      <c r="G1051" s="2144"/>
      <c r="H1051" s="2113"/>
      <c r="I1051" s="2109"/>
      <c r="J1051" s="2113"/>
      <c r="K1051" s="2112"/>
      <c r="L1051" s="2112"/>
      <c r="M1051" s="2109"/>
      <c r="N1051" s="2109"/>
      <c r="O1051" s="2110"/>
      <c r="P1051" s="2120"/>
      <c r="Q1051" s="1486"/>
      <c r="R1051" s="1097">
        <v>43</v>
      </c>
    </row>
    <row r="1052" spans="1:18">
      <c r="A1052" s="1097">
        <v>44</v>
      </c>
      <c r="B1052" s="977"/>
      <c r="C1052" s="1034"/>
      <c r="D1052" s="2109"/>
      <c r="E1052" s="2136"/>
      <c r="F1052" s="1559"/>
      <c r="G1052" s="2144"/>
      <c r="H1052" s="2113"/>
      <c r="I1052" s="2109"/>
      <c r="J1052" s="2113"/>
      <c r="K1052" s="2112"/>
      <c r="L1052" s="2112"/>
      <c r="M1052" s="2109"/>
      <c r="N1052" s="2109"/>
      <c r="O1052" s="2110"/>
      <c r="P1052" s="2120"/>
      <c r="Q1052" s="1486"/>
      <c r="R1052" s="1097">
        <v>44</v>
      </c>
    </row>
    <row r="1053" spans="1:18">
      <c r="A1053" s="1097">
        <v>45</v>
      </c>
      <c r="B1053" s="977"/>
      <c r="C1053" s="1034"/>
      <c r="D1053" s="2109"/>
      <c r="E1053" s="2136"/>
      <c r="F1053" s="1559"/>
      <c r="G1053" s="2144"/>
      <c r="H1053" s="2113"/>
      <c r="I1053" s="2109"/>
      <c r="J1053" s="2113"/>
      <c r="K1053" s="2112"/>
      <c r="L1053" s="2112"/>
      <c r="M1053" s="2109"/>
      <c r="N1053" s="2109"/>
      <c r="O1053" s="2110"/>
      <c r="P1053" s="2120"/>
      <c r="Q1053" s="1486"/>
      <c r="R1053" s="1097">
        <v>45</v>
      </c>
    </row>
    <row r="1054" spans="1:18">
      <c r="A1054" s="1097">
        <v>46</v>
      </c>
      <c r="B1054" s="977"/>
      <c r="C1054" s="1034"/>
      <c r="D1054" s="2109"/>
      <c r="E1054" s="2110"/>
      <c r="F1054" s="1558"/>
      <c r="G1054" s="2145"/>
      <c r="H1054" s="2113"/>
      <c r="I1054" s="2109"/>
      <c r="J1054" s="2113"/>
      <c r="K1054" s="2112"/>
      <c r="L1054" s="2112"/>
      <c r="M1054" s="2109"/>
      <c r="N1054" s="2109"/>
      <c r="O1054" s="2110"/>
      <c r="P1054" s="2120"/>
      <c r="Q1054" s="1486"/>
      <c r="R1054" s="1097">
        <v>46</v>
      </c>
    </row>
    <row r="1055" spans="1:18">
      <c r="A1055" s="1097">
        <v>47</v>
      </c>
      <c r="B1055" s="977"/>
      <c r="C1055" s="1034"/>
      <c r="D1055" s="2109"/>
      <c r="E1055" s="2110"/>
      <c r="F1055" s="1558"/>
      <c r="G1055" s="2145"/>
      <c r="H1055" s="2113"/>
      <c r="I1055" s="2109"/>
      <c r="J1055" s="2113"/>
      <c r="K1055" s="2112"/>
      <c r="L1055" s="2112"/>
      <c r="M1055" s="2109"/>
      <c r="N1055" s="2109"/>
      <c r="O1055" s="2110"/>
      <c r="P1055" s="2120"/>
      <c r="Q1055" s="1486"/>
      <c r="R1055" s="1097">
        <v>47</v>
      </c>
    </row>
    <row r="1056" spans="1:18">
      <c r="A1056" s="1097">
        <v>48</v>
      </c>
      <c r="B1056" s="977"/>
      <c r="C1056" s="1034"/>
      <c r="D1056" s="2109"/>
      <c r="E1056" s="2110"/>
      <c r="F1056" s="1558"/>
      <c r="G1056" s="2145"/>
      <c r="H1056" s="2113"/>
      <c r="I1056" s="2109"/>
      <c r="J1056" s="2113"/>
      <c r="K1056" s="2112"/>
      <c r="L1056" s="2112"/>
      <c r="M1056" s="2109"/>
      <c r="N1056" s="2109"/>
      <c r="O1056" s="2110"/>
      <c r="P1056" s="2120"/>
      <c r="Q1056" s="1486"/>
      <c r="R1056" s="1097">
        <v>48</v>
      </c>
    </row>
    <row r="1057" spans="1:18">
      <c r="A1057" s="1097">
        <v>49</v>
      </c>
      <c r="B1057" s="977"/>
      <c r="C1057" s="1034"/>
      <c r="D1057" s="2109"/>
      <c r="E1057" s="2110"/>
      <c r="F1057" s="1558"/>
      <c r="G1057" s="2145"/>
      <c r="H1057" s="2113"/>
      <c r="I1057" s="2109"/>
      <c r="J1057" s="2113"/>
      <c r="K1057" s="2112"/>
      <c r="L1057" s="2112"/>
      <c r="M1057" s="2109"/>
      <c r="N1057" s="2109"/>
      <c r="O1057" s="2110"/>
      <c r="P1057" s="2120"/>
      <c r="Q1057" s="1486"/>
      <c r="R1057" s="1097">
        <v>49</v>
      </c>
    </row>
    <row r="1058" spans="1:18">
      <c r="A1058" s="1097">
        <v>50</v>
      </c>
      <c r="B1058" s="977"/>
      <c r="C1058" s="1034"/>
      <c r="D1058" s="2109"/>
      <c r="E1058" s="2110"/>
      <c r="F1058" s="1558"/>
      <c r="G1058" s="2145"/>
      <c r="H1058" s="2113"/>
      <c r="I1058" s="2109"/>
      <c r="J1058" s="2113"/>
      <c r="K1058" s="2112"/>
      <c r="L1058" s="2112"/>
      <c r="M1058" s="2109"/>
      <c r="N1058" s="2109"/>
      <c r="O1058" s="2110"/>
      <c r="P1058" s="2120"/>
      <c r="Q1058" s="1486"/>
      <c r="R1058" s="1097">
        <v>50</v>
      </c>
    </row>
    <row r="1059" spans="1:18">
      <c r="A1059" s="1097">
        <v>51</v>
      </c>
      <c r="B1059" s="977"/>
      <c r="C1059" s="1034"/>
      <c r="D1059" s="2109"/>
      <c r="E1059" s="2110"/>
      <c r="F1059" s="1558"/>
      <c r="G1059" s="2145"/>
      <c r="H1059" s="2113"/>
      <c r="I1059" s="2109"/>
      <c r="J1059" s="2113"/>
      <c r="K1059" s="2112"/>
      <c r="L1059" s="2112"/>
      <c r="M1059" s="2109"/>
      <c r="N1059" s="2109"/>
      <c r="O1059" s="2110"/>
      <c r="P1059" s="2120"/>
      <c r="Q1059" s="1486"/>
      <c r="R1059" s="1097">
        <v>51</v>
      </c>
    </row>
    <row r="1060" spans="1:18">
      <c r="A1060" s="1097">
        <v>52</v>
      </c>
      <c r="B1060" s="977"/>
      <c r="C1060" s="1034"/>
      <c r="D1060" s="2109"/>
      <c r="E1060" s="2110"/>
      <c r="F1060" s="1558"/>
      <c r="G1060" s="2145"/>
      <c r="H1060" s="2113"/>
      <c r="I1060" s="2109"/>
      <c r="J1060" s="2113"/>
      <c r="K1060" s="2112"/>
      <c r="L1060" s="2112"/>
      <c r="M1060" s="2109"/>
      <c r="N1060" s="2109"/>
      <c r="O1060" s="2110"/>
      <c r="P1060" s="2120"/>
      <c r="Q1060" s="1486"/>
      <c r="R1060" s="1097">
        <v>52</v>
      </c>
    </row>
    <row r="1061" spans="1:18">
      <c r="A1061" s="1097">
        <v>53</v>
      </c>
      <c r="B1061" s="977"/>
      <c r="C1061" s="1034"/>
      <c r="D1061" s="2109"/>
      <c r="E1061" s="2110"/>
      <c r="F1061" s="1558"/>
      <c r="G1061" s="2145"/>
      <c r="H1061" s="2113"/>
      <c r="I1061" s="2109"/>
      <c r="J1061" s="2113"/>
      <c r="K1061" s="2112"/>
      <c r="L1061" s="2112"/>
      <c r="M1061" s="2109"/>
      <c r="N1061" s="2109"/>
      <c r="O1061" s="2110"/>
      <c r="P1061" s="2120"/>
      <c r="Q1061" s="1486"/>
      <c r="R1061" s="1097">
        <v>53</v>
      </c>
    </row>
    <row r="1062" spans="1:18">
      <c r="A1062" s="1097">
        <v>54</v>
      </c>
      <c r="B1062" s="977"/>
      <c r="C1062" s="1034"/>
      <c r="D1062" s="2109"/>
      <c r="E1062" s="2110"/>
      <c r="F1062" s="1558"/>
      <c r="G1062" s="2145"/>
      <c r="H1062" s="2113"/>
      <c r="I1062" s="2109"/>
      <c r="J1062" s="2113"/>
      <c r="K1062" s="2112"/>
      <c r="L1062" s="2112"/>
      <c r="M1062" s="2109"/>
      <c r="N1062" s="2109"/>
      <c r="O1062" s="2110"/>
      <c r="P1062" s="2120"/>
      <c r="Q1062" s="1486"/>
      <c r="R1062" s="1097">
        <v>54</v>
      </c>
    </row>
    <row r="1063" spans="1:18">
      <c r="A1063" s="1097">
        <v>55</v>
      </c>
      <c r="B1063" s="977"/>
      <c r="C1063" s="1034"/>
      <c r="D1063" s="2109"/>
      <c r="E1063" s="2110"/>
      <c r="F1063" s="1558"/>
      <c r="G1063" s="2145"/>
      <c r="H1063" s="2113"/>
      <c r="I1063" s="2109"/>
      <c r="J1063" s="2113"/>
      <c r="K1063" s="2112"/>
      <c r="L1063" s="2112"/>
      <c r="M1063" s="2109"/>
      <c r="N1063" s="2109"/>
      <c r="O1063" s="2110"/>
      <c r="P1063" s="2120"/>
      <c r="Q1063" s="1486"/>
      <c r="R1063" s="1097">
        <v>55</v>
      </c>
    </row>
    <row r="1064" spans="1:18">
      <c r="A1064" s="1097">
        <v>56</v>
      </c>
      <c r="B1064" s="977"/>
      <c r="C1064" s="1034"/>
      <c r="D1064" s="2109"/>
      <c r="E1064" s="2110"/>
      <c r="F1064" s="1558"/>
      <c r="G1064" s="2145"/>
      <c r="H1064" s="2113"/>
      <c r="I1064" s="2109"/>
      <c r="J1064" s="2113"/>
      <c r="K1064" s="2112"/>
      <c r="L1064" s="2112"/>
      <c r="M1064" s="2109"/>
      <c r="N1064" s="2109"/>
      <c r="O1064" s="2110"/>
      <c r="P1064" s="2120"/>
      <c r="Q1064" s="1486"/>
      <c r="R1064" s="1097">
        <v>56</v>
      </c>
    </row>
    <row r="1065" spans="1:18">
      <c r="A1065" s="1097">
        <v>57</v>
      </c>
      <c r="B1065" s="977"/>
      <c r="C1065" s="1034"/>
      <c r="D1065" s="2109"/>
      <c r="E1065" s="2110"/>
      <c r="F1065" s="1558"/>
      <c r="G1065" s="2145"/>
      <c r="H1065" s="2113"/>
      <c r="I1065" s="2109"/>
      <c r="J1065" s="2113"/>
      <c r="K1065" s="2112"/>
      <c r="L1065" s="2112"/>
      <c r="M1065" s="2109"/>
      <c r="N1065" s="2109"/>
      <c r="O1065" s="2110"/>
      <c r="P1065" s="2120"/>
      <c r="Q1065" s="1486"/>
      <c r="R1065" s="1097">
        <v>57</v>
      </c>
    </row>
    <row r="1066" spans="1:18" ht="15.75" thickBot="1">
      <c r="A1066" s="1099">
        <v>58</v>
      </c>
      <c r="B1066" s="1023"/>
      <c r="C1066" s="1058"/>
      <c r="D1066" s="2111"/>
      <c r="E1066" s="2121"/>
      <c r="F1066" s="2146"/>
      <c r="G1066" s="2147"/>
      <c r="H1066" s="2123"/>
      <c r="I1066" s="2109"/>
      <c r="J1066" s="2123"/>
      <c r="K1066" s="2148"/>
      <c r="L1066" s="2148"/>
      <c r="M1066" s="2111"/>
      <c r="N1066" s="2111"/>
      <c r="O1066" s="2121"/>
      <c r="P1066" s="2126"/>
      <c r="Q1066" s="1487"/>
      <c r="R1066" s="1099">
        <v>58</v>
      </c>
    </row>
    <row r="1067" spans="1:18">
      <c r="D1067" s="2116"/>
      <c r="E1067" s="2116"/>
      <c r="F1067" s="2116"/>
      <c r="G1067" s="2116"/>
      <c r="H1067" s="2116"/>
      <c r="I1067" s="2116"/>
      <c r="J1067" s="2116"/>
      <c r="K1067" s="2116"/>
      <c r="L1067" s="2116"/>
      <c r="M1067" s="2116"/>
      <c r="N1067" s="2116"/>
      <c r="O1067" s="2116"/>
      <c r="P1067" s="2116"/>
    </row>
    <row r="1068" spans="1:18">
      <c r="A1068" s="978" t="s">
        <v>5038</v>
      </c>
      <c r="B1068" s="978"/>
      <c r="C1068" s="978"/>
      <c r="D1068" s="2115"/>
      <c r="E1068" s="2115"/>
      <c r="F1068" s="2115"/>
      <c r="G1068" s="2115"/>
      <c r="H1068" s="2115"/>
      <c r="I1068" s="2109"/>
      <c r="J1068" s="2115" t="s">
        <v>5039</v>
      </c>
      <c r="K1068" s="2115"/>
      <c r="L1068" s="2115"/>
      <c r="M1068" s="2115"/>
      <c r="N1068" s="2115"/>
      <c r="O1068" s="2115"/>
      <c r="P1068" s="2115"/>
      <c r="Q1068" s="978"/>
      <c r="R1068" s="1018"/>
    </row>
    <row r="1069" spans="1:18">
      <c r="D1069" s="2116"/>
      <c r="E1069" s="2116"/>
      <c r="F1069" s="2116"/>
      <c r="G1069" s="2116"/>
      <c r="H1069" s="2116"/>
      <c r="I1069" s="2116"/>
      <c r="J1069" s="2116"/>
      <c r="K1069" s="2116"/>
      <c r="L1069" s="2116"/>
      <c r="M1069" s="2116"/>
      <c r="N1069" s="2116"/>
      <c r="O1069" s="2116"/>
      <c r="P1069" s="2116"/>
    </row>
    <row r="1070" spans="1:18">
      <c r="D1070" s="2116"/>
      <c r="E1070" s="2116"/>
      <c r="F1070" s="2116"/>
      <c r="G1070" s="2116"/>
      <c r="H1070" s="2116"/>
      <c r="I1070" s="2116"/>
      <c r="J1070" s="2116"/>
      <c r="K1070" s="2116"/>
      <c r="L1070" s="2116"/>
      <c r="M1070" s="2116"/>
      <c r="N1070" s="2116"/>
      <c r="O1070" s="2116"/>
      <c r="P1070" s="2116"/>
    </row>
    <row r="1071" spans="1:18" ht="15.75">
      <c r="A1071" s="70" t="s">
        <v>1258</v>
      </c>
      <c r="B1071" s="978"/>
      <c r="C1071" s="978"/>
      <c r="D1071" s="2115"/>
      <c r="E1071" s="2115"/>
      <c r="F1071" s="2115"/>
      <c r="G1071" s="2115"/>
      <c r="H1071" s="2115"/>
      <c r="I1071" s="2116"/>
      <c r="J1071" s="2116"/>
      <c r="K1071" s="2116"/>
      <c r="L1071" s="2116"/>
      <c r="M1071" s="2116"/>
      <c r="N1071" s="2116"/>
      <c r="O1071" s="2116"/>
      <c r="P1071" s="2116"/>
    </row>
    <row r="1072" spans="1:18">
      <c r="D1072" s="2116"/>
      <c r="E1072" s="2116"/>
      <c r="F1072" s="2116"/>
      <c r="G1072" s="2116"/>
      <c r="H1072" s="2116"/>
      <c r="I1072" s="2116"/>
      <c r="J1072" s="2116"/>
      <c r="K1072" s="2116"/>
      <c r="L1072" s="2116"/>
      <c r="M1072" s="2116"/>
      <c r="N1072" s="2116"/>
      <c r="O1072" s="2116"/>
      <c r="P1072" s="2116"/>
    </row>
    <row r="1073" spans="1:18" ht="16.5" thickBot="1">
      <c r="A1073" s="1040" t="str">
        <f>'[5]Data Sheet'!$C$25</f>
        <v xml:space="preserve"> Niagara Mohawk Power Corporation </v>
      </c>
      <c r="B1073" s="1023"/>
      <c r="C1073" s="1023"/>
      <c r="D1073" s="2111"/>
      <c r="E1073" s="2111"/>
      <c r="F1073" s="2128" t="str">
        <f>+'424425'!P3</f>
        <v>June 1, 2015</v>
      </c>
      <c r="G1073" s="2111" t="str">
        <f>+'424425'!H3</f>
        <v>December 31, 2014</v>
      </c>
      <c r="H1073" s="2129"/>
      <c r="I1073" s="2109"/>
      <c r="J1073" s="2130" t="str">
        <f>'[5]Data Sheet'!$C$25</f>
        <v xml:space="preserve"> Niagara Mohawk Power Corporation </v>
      </c>
      <c r="K1073" s="2111"/>
      <c r="L1073" s="2111"/>
      <c r="M1073" s="2111"/>
      <c r="N1073" s="2111"/>
      <c r="O1073" s="2111"/>
      <c r="P1073" s="2128" t="str">
        <f>+'424425'!P3</f>
        <v>June 1, 2015</v>
      </c>
      <c r="Q1073" s="1023" t="str">
        <f>+'424425'!H3</f>
        <v>December 31, 2014</v>
      </c>
      <c r="R1073" s="2075"/>
    </row>
    <row r="1074" spans="1:18" ht="16.5" thickBot="1">
      <c r="A1074" s="687" t="s">
        <v>3644</v>
      </c>
      <c r="B1074" s="669"/>
      <c r="C1074" s="669"/>
      <c r="D1074" s="2129"/>
      <c r="E1074" s="2129"/>
      <c r="F1074" s="2131"/>
      <c r="G1074" s="2131"/>
      <c r="H1074" s="2132"/>
      <c r="I1074" s="2109"/>
      <c r="J1074" s="2133" t="s">
        <v>3644</v>
      </c>
      <c r="K1074" s="2134"/>
      <c r="L1074" s="2134"/>
      <c r="M1074" s="2129"/>
      <c r="N1074" s="2129"/>
      <c r="O1074" s="2129"/>
      <c r="P1074" s="2131"/>
      <c r="Q1074" s="1092"/>
      <c r="R1074" s="2082"/>
    </row>
    <row r="1075" spans="1:18">
      <c r="A1075" s="1085"/>
      <c r="B1075" s="977"/>
      <c r="C1075" s="1034"/>
      <c r="D1075" s="2135"/>
      <c r="E1075" s="2136"/>
      <c r="F1075" s="2115"/>
      <c r="G1075" s="2115"/>
      <c r="H1075" s="2137"/>
      <c r="I1075" s="2109"/>
      <c r="J1075" s="2138"/>
      <c r="K1075" s="2110"/>
      <c r="L1075" s="2110"/>
      <c r="M1075" s="2115" t="s">
        <v>3418</v>
      </c>
      <c r="N1075" s="2115"/>
      <c r="O1075" s="2115"/>
      <c r="P1075" s="2115"/>
      <c r="Q1075" s="1032"/>
      <c r="R1075" s="2081"/>
    </row>
    <row r="1076" spans="1:18" ht="15.75" thickBot="1">
      <c r="A1076" s="1097"/>
      <c r="B1076" s="1018"/>
      <c r="C1076" s="2080"/>
      <c r="D1076" s="2135"/>
      <c r="E1076" s="2136"/>
      <c r="F1076" s="2129" t="s">
        <v>3419</v>
      </c>
      <c r="G1076" s="2129"/>
      <c r="H1076" s="2132"/>
      <c r="I1076" s="2109"/>
      <c r="J1076" s="2139" t="s">
        <v>3420</v>
      </c>
      <c r="K1076" s="2136" t="s">
        <v>3421</v>
      </c>
      <c r="L1076" s="2136" t="s">
        <v>3421</v>
      </c>
      <c r="M1076" s="2129" t="s">
        <v>3422</v>
      </c>
      <c r="N1076" s="2129"/>
      <c r="O1076" s="2129"/>
      <c r="P1076" s="2129"/>
      <c r="Q1076" s="1101"/>
      <c r="R1076" s="2080"/>
    </row>
    <row r="1077" spans="1:18">
      <c r="A1077" s="1097"/>
      <c r="B1077" s="1018"/>
      <c r="C1077" s="2080"/>
      <c r="D1077" s="2135"/>
      <c r="E1077" s="2136"/>
      <c r="F1077" s="2136"/>
      <c r="G1077" s="2140"/>
      <c r="H1077" s="2136"/>
      <c r="I1077" s="2109"/>
      <c r="J1077" s="2139" t="s">
        <v>3423</v>
      </c>
      <c r="K1077" s="2136" t="s">
        <v>3424</v>
      </c>
      <c r="L1077" s="2136" t="s">
        <v>3425</v>
      </c>
      <c r="M1077" s="2135"/>
      <c r="N1077" s="2135"/>
      <c r="O1077" s="2136"/>
      <c r="P1077" s="2136"/>
      <c r="Q1077" s="1032"/>
      <c r="R1077" s="2080"/>
    </row>
    <row r="1078" spans="1:18">
      <c r="A1078" s="1097" t="s">
        <v>1843</v>
      </c>
      <c r="B1078" s="978" t="s">
        <v>3426</v>
      </c>
      <c r="C1078" s="1032"/>
      <c r="D1078" s="2115" t="s">
        <v>3427</v>
      </c>
      <c r="E1078" s="2140"/>
      <c r="F1078" s="2136"/>
      <c r="G1078" s="2140"/>
      <c r="H1078" s="2136"/>
      <c r="I1078" s="2109"/>
      <c r="J1078" s="2139" t="s">
        <v>3428</v>
      </c>
      <c r="K1078" s="2136" t="s">
        <v>3429</v>
      </c>
      <c r="L1078" s="2136" t="s">
        <v>3424</v>
      </c>
      <c r="M1078" s="2115"/>
      <c r="N1078" s="2115"/>
      <c r="O1078" s="2140"/>
      <c r="P1078" s="2136" t="s">
        <v>1902</v>
      </c>
      <c r="Q1078" s="1032" t="s">
        <v>3430</v>
      </c>
      <c r="R1078" s="2080" t="s">
        <v>1843</v>
      </c>
    </row>
    <row r="1079" spans="1:18">
      <c r="A1079" s="1097" t="s">
        <v>1846</v>
      </c>
      <c r="B1079" s="977"/>
      <c r="C1079" s="1034"/>
      <c r="D1079" s="2135"/>
      <c r="E1079" s="2136"/>
      <c r="F1079" s="2136" t="s">
        <v>1952</v>
      </c>
      <c r="G1079" s="2140" t="s">
        <v>3431</v>
      </c>
      <c r="H1079" s="2136" t="s">
        <v>3432</v>
      </c>
      <c r="I1079" s="2109"/>
      <c r="J1079" s="2139" t="s">
        <v>3433</v>
      </c>
      <c r="K1079" s="2136" t="s">
        <v>4</v>
      </c>
      <c r="L1079" s="2136" t="s">
        <v>3429</v>
      </c>
      <c r="M1079" s="2115" t="s">
        <v>3434</v>
      </c>
      <c r="N1079" s="2115"/>
      <c r="O1079" s="2140"/>
      <c r="P1079" s="2136" t="s">
        <v>3435</v>
      </c>
      <c r="Q1079" s="1032" t="s">
        <v>3436</v>
      </c>
      <c r="R1079" s="2080" t="s">
        <v>1846</v>
      </c>
    </row>
    <row r="1080" spans="1:18">
      <c r="A1080" s="1097"/>
      <c r="B1080" s="977"/>
      <c r="C1080" s="2080"/>
      <c r="D1080" s="2109"/>
      <c r="E1080" s="2136"/>
      <c r="F1080" s="2136"/>
      <c r="G1080" s="2140"/>
      <c r="H1080" s="2110"/>
      <c r="I1080" s="2109"/>
      <c r="J1080" s="2141"/>
      <c r="K1080" s="2110"/>
      <c r="L1080" s="2136"/>
      <c r="M1080" s="2109"/>
      <c r="N1080" s="2109"/>
      <c r="O1080" s="2136"/>
      <c r="P1080" s="2136"/>
      <c r="Q1080" s="2080"/>
      <c r="R1080" s="2080"/>
    </row>
    <row r="1081" spans="1:18" ht="15.75" thickBot="1">
      <c r="A1081" s="1099"/>
      <c r="B1081" s="1090" t="s">
        <v>3230</v>
      </c>
      <c r="C1081" s="1101"/>
      <c r="D1081" s="2129" t="s">
        <v>3231</v>
      </c>
      <c r="E1081" s="2132"/>
      <c r="F1081" s="2142" t="s">
        <v>3232</v>
      </c>
      <c r="G1081" s="2132" t="s">
        <v>3233</v>
      </c>
      <c r="H1081" s="2132" t="s">
        <v>2512</v>
      </c>
      <c r="I1081" s="2109"/>
      <c r="J1081" s="2143" t="s">
        <v>2513</v>
      </c>
      <c r="K1081" s="2143" t="s">
        <v>2514</v>
      </c>
      <c r="L1081" s="2143" t="s">
        <v>2515</v>
      </c>
      <c r="M1081" s="2129" t="s">
        <v>2516</v>
      </c>
      <c r="N1081" s="2129"/>
      <c r="O1081" s="2132"/>
      <c r="P1081" s="2142" t="s">
        <v>2517</v>
      </c>
      <c r="Q1081" s="2082" t="s">
        <v>2518</v>
      </c>
      <c r="R1081" s="2082"/>
    </row>
    <row r="1082" spans="1:18">
      <c r="A1082" s="1097">
        <v>1</v>
      </c>
      <c r="B1082" s="977" t="s">
        <v>5099</v>
      </c>
      <c r="C1082" s="1034"/>
      <c r="D1082" s="2109" t="s">
        <v>4721</v>
      </c>
      <c r="E1082" s="2110"/>
      <c r="F1082" s="1558">
        <v>34.5</v>
      </c>
      <c r="G1082" s="2145">
        <v>4.8</v>
      </c>
      <c r="H1082" s="2113"/>
      <c r="I1082" s="2109"/>
      <c r="J1082" s="2114">
        <v>3</v>
      </c>
      <c r="K1082" s="2112">
        <v>1</v>
      </c>
      <c r="L1082" s="2112"/>
      <c r="M1082" s="2109"/>
      <c r="N1082" s="2109"/>
      <c r="O1082" s="2140"/>
      <c r="P1082" s="2120"/>
      <c r="Q1082" s="1486"/>
      <c r="R1082" s="1097">
        <v>1</v>
      </c>
    </row>
    <row r="1083" spans="1:18">
      <c r="A1083" s="1097">
        <v>2</v>
      </c>
      <c r="B1083" s="977" t="s">
        <v>5100</v>
      </c>
      <c r="C1083" s="1034"/>
      <c r="D1083" s="2109" t="s">
        <v>4720</v>
      </c>
      <c r="E1083" s="2110"/>
      <c r="F1083" s="1558">
        <v>115</v>
      </c>
      <c r="G1083" s="2145">
        <v>34.5</v>
      </c>
      <c r="H1083" s="2113"/>
      <c r="I1083" s="2109"/>
      <c r="J1083" s="2114">
        <v>40</v>
      </c>
      <c r="K1083" s="2112">
        <v>3</v>
      </c>
      <c r="L1083" s="2112">
        <v>1</v>
      </c>
      <c r="M1083" s="2109"/>
      <c r="N1083" s="2109"/>
      <c r="O1083" s="2136"/>
      <c r="P1083" s="2120"/>
      <c r="Q1083" s="1486"/>
      <c r="R1083" s="1097">
        <v>2</v>
      </c>
    </row>
    <row r="1084" spans="1:18">
      <c r="A1084" s="1097">
        <v>3</v>
      </c>
      <c r="B1084" s="977" t="s">
        <v>5100</v>
      </c>
      <c r="C1084" s="1034"/>
      <c r="D1084" s="2109" t="s">
        <v>4720</v>
      </c>
      <c r="E1084" s="2110"/>
      <c r="F1084" s="1558">
        <v>345</v>
      </c>
      <c r="G1084" s="2145">
        <v>115</v>
      </c>
      <c r="H1084" s="2113"/>
      <c r="I1084" s="2109"/>
      <c r="J1084" s="2114">
        <v>448</v>
      </c>
      <c r="K1084" s="2112">
        <v>1</v>
      </c>
      <c r="L1084" s="2112"/>
      <c r="M1084" s="2109"/>
      <c r="N1084" s="2109"/>
      <c r="O1084" s="2136"/>
      <c r="P1084" s="2120"/>
      <c r="Q1084" s="1486"/>
      <c r="R1084" s="1097">
        <v>3</v>
      </c>
    </row>
    <row r="1085" spans="1:18">
      <c r="A1085" s="1097">
        <v>4</v>
      </c>
      <c r="B1085" s="977" t="s">
        <v>5101</v>
      </c>
      <c r="C1085" s="1034"/>
      <c r="D1085" s="2109" t="s">
        <v>4721</v>
      </c>
      <c r="E1085" s="2110"/>
      <c r="F1085" s="1558">
        <v>115</v>
      </c>
      <c r="G1085" s="2145">
        <v>4.8</v>
      </c>
      <c r="H1085" s="2113"/>
      <c r="I1085" s="2109"/>
      <c r="J1085" s="2114">
        <v>4</v>
      </c>
      <c r="K1085" s="2112">
        <v>1</v>
      </c>
      <c r="L1085" s="2112"/>
      <c r="M1085" s="2109"/>
      <c r="N1085" s="2109"/>
      <c r="O1085" s="2136"/>
      <c r="P1085" s="2120"/>
      <c r="Q1085" s="1486"/>
      <c r="R1085" s="1097">
        <v>4</v>
      </c>
    </row>
    <row r="1086" spans="1:18">
      <c r="A1086" s="1097">
        <v>5</v>
      </c>
      <c r="B1086" s="977" t="s">
        <v>5102</v>
      </c>
      <c r="C1086" s="1034"/>
      <c r="D1086" s="2109" t="s">
        <v>4720</v>
      </c>
      <c r="E1086" s="2110"/>
      <c r="F1086" s="1558">
        <v>230</v>
      </c>
      <c r="G1086" s="2145">
        <v>120</v>
      </c>
      <c r="H1086" s="2113">
        <v>13.2</v>
      </c>
      <c r="I1086" s="2109"/>
      <c r="J1086" s="2114">
        <v>75</v>
      </c>
      <c r="K1086" s="2112">
        <v>1</v>
      </c>
      <c r="L1086" s="2112"/>
      <c r="M1086" s="2109"/>
      <c r="N1086" s="2109"/>
      <c r="O1086" s="2136"/>
      <c r="P1086" s="2120"/>
      <c r="Q1086" s="1486"/>
      <c r="R1086" s="1097">
        <v>5</v>
      </c>
    </row>
    <row r="1087" spans="1:18">
      <c r="A1087" s="1097">
        <v>6</v>
      </c>
      <c r="B1087" s="977" t="s">
        <v>5102</v>
      </c>
      <c r="C1087" s="1034"/>
      <c r="D1087" s="2109" t="s">
        <v>4720</v>
      </c>
      <c r="E1087" s="2110"/>
      <c r="F1087" s="1558">
        <v>230</v>
      </c>
      <c r="G1087" s="2145">
        <v>120</v>
      </c>
      <c r="H1087" s="2113">
        <v>13.2</v>
      </c>
      <c r="I1087" s="2109"/>
      <c r="J1087" s="2114">
        <v>75</v>
      </c>
      <c r="K1087" s="2112">
        <v>1</v>
      </c>
      <c r="L1087" s="2112"/>
      <c r="M1087" s="2109"/>
      <c r="N1087" s="2109"/>
      <c r="O1087" s="2110"/>
      <c r="P1087" s="2120"/>
      <c r="Q1087" s="1486"/>
      <c r="R1087" s="1097">
        <v>6</v>
      </c>
    </row>
    <row r="1088" spans="1:18">
      <c r="A1088" s="1097">
        <v>7</v>
      </c>
      <c r="B1088" s="977" t="s">
        <v>5103</v>
      </c>
      <c r="C1088" s="1034"/>
      <c r="D1088" s="2109" t="s">
        <v>4720</v>
      </c>
      <c r="E1088" s="2110"/>
      <c r="F1088" s="1558">
        <v>230</v>
      </c>
      <c r="G1088" s="2145">
        <v>120</v>
      </c>
      <c r="H1088" s="2113">
        <v>13.2</v>
      </c>
      <c r="I1088" s="2109"/>
      <c r="J1088" s="2114">
        <v>75</v>
      </c>
      <c r="K1088" s="2112"/>
      <c r="L1088" s="2112">
        <v>1</v>
      </c>
      <c r="M1088" s="2109"/>
      <c r="N1088" s="2109"/>
      <c r="O1088" s="2110"/>
      <c r="P1088" s="2120"/>
      <c r="Q1088" s="1486"/>
      <c r="R1088" s="1097">
        <v>7</v>
      </c>
    </row>
    <row r="1089" spans="1:18">
      <c r="A1089" s="1097">
        <v>8</v>
      </c>
      <c r="B1089" s="977" t="s">
        <v>5104</v>
      </c>
      <c r="C1089" s="1034"/>
      <c r="D1089" s="2109" t="s">
        <v>4721</v>
      </c>
      <c r="E1089" s="2110"/>
      <c r="F1089" s="1558">
        <v>115</v>
      </c>
      <c r="G1089" s="2145">
        <v>13.8</v>
      </c>
      <c r="H1089" s="2113"/>
      <c r="I1089" s="2109"/>
      <c r="J1089" s="2114">
        <v>12</v>
      </c>
      <c r="K1089" s="2112">
        <v>1</v>
      </c>
      <c r="L1089" s="2112"/>
      <c r="M1089" s="2109"/>
      <c r="N1089" s="2109"/>
      <c r="O1089" s="2110"/>
      <c r="P1089" s="2120"/>
      <c r="Q1089" s="1486"/>
      <c r="R1089" s="1097">
        <v>8</v>
      </c>
    </row>
    <row r="1090" spans="1:18">
      <c r="A1090" s="1097">
        <v>9</v>
      </c>
      <c r="B1090" s="977" t="s">
        <v>5105</v>
      </c>
      <c r="C1090" s="1034"/>
      <c r="D1090" s="2109" t="s">
        <v>4721</v>
      </c>
      <c r="E1090" s="2110"/>
      <c r="F1090" s="1558">
        <v>34.5</v>
      </c>
      <c r="G1090" s="2145">
        <v>4.8</v>
      </c>
      <c r="H1090" s="2113"/>
      <c r="I1090" s="2109"/>
      <c r="J1090" s="2114">
        <v>2</v>
      </c>
      <c r="K1090" s="2112">
        <v>1</v>
      </c>
      <c r="L1090" s="2112"/>
      <c r="M1090" s="2109"/>
      <c r="N1090" s="2109"/>
      <c r="O1090" s="2110"/>
      <c r="P1090" s="2120"/>
      <c r="Q1090" s="1486"/>
      <c r="R1090" s="1097">
        <v>9</v>
      </c>
    </row>
    <row r="1091" spans="1:18">
      <c r="A1091" s="1097">
        <v>10</v>
      </c>
      <c r="B1091" s="977" t="s">
        <v>5106</v>
      </c>
      <c r="C1091" s="1034"/>
      <c r="D1091" s="2109" t="s">
        <v>4721</v>
      </c>
      <c r="E1091" s="2110"/>
      <c r="F1091" s="1558">
        <v>34.5</v>
      </c>
      <c r="G1091" s="2145">
        <v>4.8</v>
      </c>
      <c r="H1091" s="2113"/>
      <c r="I1091" s="2109"/>
      <c r="J1091" s="2114">
        <v>3</v>
      </c>
      <c r="K1091" s="2112">
        <v>1</v>
      </c>
      <c r="L1091" s="2112"/>
      <c r="M1091" s="2109"/>
      <c r="N1091" s="2109"/>
      <c r="O1091" s="2110"/>
      <c r="P1091" s="2120"/>
      <c r="Q1091" s="1486"/>
      <c r="R1091" s="1097">
        <v>10</v>
      </c>
    </row>
    <row r="1092" spans="1:18">
      <c r="A1092" s="1097">
        <v>11</v>
      </c>
      <c r="B1092" s="977" t="s">
        <v>5107</v>
      </c>
      <c r="C1092" s="1034"/>
      <c r="D1092" s="2109" t="s">
        <v>4720</v>
      </c>
      <c r="E1092" s="2110"/>
      <c r="F1092" s="1558">
        <v>4.8</v>
      </c>
      <c r="G1092" s="2145">
        <v>2.4</v>
      </c>
      <c r="H1092" s="2113"/>
      <c r="I1092" s="2109"/>
      <c r="J1092" s="2114">
        <v>1</v>
      </c>
      <c r="K1092" s="2112">
        <v>1</v>
      </c>
      <c r="L1092" s="2112"/>
      <c r="M1092" s="2109"/>
      <c r="N1092" s="2109"/>
      <c r="O1092" s="2110"/>
      <c r="P1092" s="2120"/>
      <c r="Q1092" s="1486"/>
      <c r="R1092" s="1097">
        <v>11</v>
      </c>
    </row>
    <row r="1093" spans="1:18">
      <c r="A1093" s="1097">
        <v>12</v>
      </c>
      <c r="B1093" s="977" t="s">
        <v>5107</v>
      </c>
      <c r="C1093" s="1034"/>
      <c r="D1093" s="2109" t="s">
        <v>4720</v>
      </c>
      <c r="E1093" s="2110"/>
      <c r="F1093" s="1558">
        <v>4.8</v>
      </c>
      <c r="G1093" s="2145">
        <v>2.4</v>
      </c>
      <c r="H1093" s="2113"/>
      <c r="I1093" s="2109"/>
      <c r="J1093" s="2114">
        <v>1</v>
      </c>
      <c r="K1093" s="2112">
        <v>1</v>
      </c>
      <c r="L1093" s="2112"/>
      <c r="M1093" s="2109"/>
      <c r="N1093" s="2109"/>
      <c r="O1093" s="2110"/>
      <c r="P1093" s="2120"/>
      <c r="Q1093" s="1486"/>
      <c r="R1093" s="1097">
        <v>12</v>
      </c>
    </row>
    <row r="1094" spans="1:18">
      <c r="A1094" s="1097">
        <v>13</v>
      </c>
      <c r="B1094" s="977" t="s">
        <v>5108</v>
      </c>
      <c r="C1094" s="1034"/>
      <c r="D1094" s="2109" t="s">
        <v>4721</v>
      </c>
      <c r="E1094" s="2110"/>
      <c r="F1094" s="1558">
        <v>34.5</v>
      </c>
      <c r="G1094" s="2145">
        <v>4.16</v>
      </c>
      <c r="H1094" s="2113"/>
      <c r="I1094" s="2109"/>
      <c r="J1094" s="2114">
        <v>5</v>
      </c>
      <c r="K1094" s="2112">
        <v>1</v>
      </c>
      <c r="L1094" s="2112"/>
      <c r="M1094" s="2109"/>
      <c r="N1094" s="2109"/>
      <c r="O1094" s="2110"/>
      <c r="P1094" s="2120"/>
      <c r="Q1094" s="1486"/>
      <c r="R1094" s="1097">
        <v>13</v>
      </c>
    </row>
    <row r="1095" spans="1:18">
      <c r="A1095" s="1097">
        <v>14</v>
      </c>
      <c r="B1095" s="977" t="s">
        <v>5109</v>
      </c>
      <c r="C1095" s="1034"/>
      <c r="D1095" s="2109" t="s">
        <v>4721</v>
      </c>
      <c r="E1095" s="2110"/>
      <c r="F1095" s="1558">
        <v>34.5</v>
      </c>
      <c r="G1095" s="2145">
        <v>4.16</v>
      </c>
      <c r="H1095" s="2113"/>
      <c r="I1095" s="2109"/>
      <c r="J1095" s="2114">
        <v>10</v>
      </c>
      <c r="K1095" s="2112">
        <v>1</v>
      </c>
      <c r="L1095" s="2112"/>
      <c r="M1095" s="2109"/>
      <c r="N1095" s="2109"/>
      <c r="O1095" s="2110"/>
      <c r="P1095" s="2120"/>
      <c r="Q1095" s="1486"/>
      <c r="R1095" s="1097">
        <v>14</v>
      </c>
    </row>
    <row r="1096" spans="1:18">
      <c r="A1096" s="1097">
        <v>15</v>
      </c>
      <c r="B1096" s="977" t="s">
        <v>5109</v>
      </c>
      <c r="C1096" s="1034"/>
      <c r="D1096" s="2109" t="s">
        <v>4721</v>
      </c>
      <c r="E1096" s="2110"/>
      <c r="F1096" s="1558">
        <v>34.5</v>
      </c>
      <c r="G1096" s="2145">
        <v>4.16</v>
      </c>
      <c r="H1096" s="2113"/>
      <c r="I1096" s="2109"/>
      <c r="J1096" s="2114">
        <v>10</v>
      </c>
      <c r="K1096" s="2112">
        <v>1</v>
      </c>
      <c r="L1096" s="2112"/>
      <c r="M1096" s="2109"/>
      <c r="N1096" s="2109"/>
      <c r="O1096" s="2110"/>
      <c r="P1096" s="2120"/>
      <c r="Q1096" s="1486"/>
      <c r="R1096" s="1097">
        <v>15</v>
      </c>
    </row>
    <row r="1097" spans="1:18">
      <c r="A1097" s="1097">
        <v>16</v>
      </c>
      <c r="B1097" s="977" t="s">
        <v>5110</v>
      </c>
      <c r="C1097" s="1034"/>
      <c r="D1097" s="2109" t="s">
        <v>4720</v>
      </c>
      <c r="E1097" s="2110"/>
      <c r="F1097" s="1558">
        <v>110</v>
      </c>
      <c r="G1097" s="2145">
        <v>34.5</v>
      </c>
      <c r="H1097" s="2113">
        <v>13.83</v>
      </c>
      <c r="I1097" s="2109"/>
      <c r="J1097" s="2114">
        <v>30</v>
      </c>
      <c r="K1097" s="2112">
        <v>1</v>
      </c>
      <c r="L1097" s="2112"/>
      <c r="M1097" s="2109"/>
      <c r="N1097" s="2109"/>
      <c r="O1097" s="2110"/>
      <c r="P1097" s="2120"/>
      <c r="Q1097" s="1486"/>
      <c r="R1097" s="1097">
        <v>16</v>
      </c>
    </row>
    <row r="1098" spans="1:18">
      <c r="A1098" s="1097">
        <v>17</v>
      </c>
      <c r="B1098" s="977" t="s">
        <v>5110</v>
      </c>
      <c r="C1098" s="1034"/>
      <c r="D1098" s="2109" t="s">
        <v>4720</v>
      </c>
      <c r="E1098" s="2110"/>
      <c r="F1098" s="1558">
        <v>115</v>
      </c>
      <c r="G1098" s="2145">
        <v>13.8</v>
      </c>
      <c r="H1098" s="2113"/>
      <c r="I1098" s="2109"/>
      <c r="J1098" s="2114">
        <v>15</v>
      </c>
      <c r="K1098" s="2112">
        <v>1</v>
      </c>
      <c r="L1098" s="2112"/>
      <c r="M1098" s="2109"/>
      <c r="N1098" s="2109"/>
      <c r="O1098" s="2110"/>
      <c r="P1098" s="2120"/>
      <c r="Q1098" s="1486"/>
      <c r="R1098" s="1097">
        <v>17</v>
      </c>
    </row>
    <row r="1099" spans="1:18">
      <c r="A1099" s="1097">
        <v>18</v>
      </c>
      <c r="B1099" s="977" t="s">
        <v>5111</v>
      </c>
      <c r="C1099" s="1034"/>
      <c r="D1099" s="2109" t="s">
        <v>4721</v>
      </c>
      <c r="E1099" s="2110"/>
      <c r="F1099" s="1558">
        <v>46</v>
      </c>
      <c r="G1099" s="2145">
        <v>4.8</v>
      </c>
      <c r="H1099" s="2113"/>
      <c r="I1099" s="2109"/>
      <c r="J1099" s="2114">
        <v>3</v>
      </c>
      <c r="K1099" s="2112">
        <v>1</v>
      </c>
      <c r="L1099" s="2112"/>
      <c r="M1099" s="2109"/>
      <c r="N1099" s="2109"/>
      <c r="O1099" s="2110"/>
      <c r="P1099" s="2120"/>
      <c r="Q1099" s="1486"/>
      <c r="R1099" s="1097">
        <v>18</v>
      </c>
    </row>
    <row r="1100" spans="1:18">
      <c r="A1100" s="1097">
        <v>19</v>
      </c>
      <c r="B1100" s="977" t="s">
        <v>5112</v>
      </c>
      <c r="C1100" s="1034"/>
      <c r="D1100" s="2109" t="s">
        <v>4721</v>
      </c>
      <c r="E1100" s="2110"/>
      <c r="F1100" s="1558">
        <v>115</v>
      </c>
      <c r="G1100" s="2145">
        <v>13.8</v>
      </c>
      <c r="H1100" s="2113"/>
      <c r="I1100" s="2109"/>
      <c r="J1100" s="2114">
        <v>12</v>
      </c>
      <c r="K1100" s="2112">
        <v>1</v>
      </c>
      <c r="L1100" s="2112"/>
      <c r="M1100" s="2109"/>
      <c r="N1100" s="2109"/>
      <c r="O1100" s="2110"/>
      <c r="P1100" s="2120"/>
      <c r="Q1100" s="1486"/>
      <c r="R1100" s="1097">
        <v>19</v>
      </c>
    </row>
    <row r="1101" spans="1:18">
      <c r="A1101" s="1097">
        <v>20</v>
      </c>
      <c r="B1101" s="977" t="s">
        <v>5113</v>
      </c>
      <c r="C1101" s="1034"/>
      <c r="D1101" s="2109" t="s">
        <v>4720</v>
      </c>
      <c r="E1101" s="2110"/>
      <c r="F1101" s="1558">
        <v>115</v>
      </c>
      <c r="G1101" s="2145">
        <v>13.8</v>
      </c>
      <c r="H1101" s="2113"/>
      <c r="I1101" s="2109"/>
      <c r="J1101" s="2114">
        <v>20</v>
      </c>
      <c r="K1101" s="2112">
        <v>1</v>
      </c>
      <c r="L1101" s="2112"/>
      <c r="M1101" s="2109"/>
      <c r="N1101" s="2109"/>
      <c r="O1101" s="2110"/>
      <c r="P1101" s="2120"/>
      <c r="Q1101" s="1486"/>
      <c r="R1101" s="1097">
        <v>20</v>
      </c>
    </row>
    <row r="1102" spans="1:18">
      <c r="A1102" s="1097">
        <v>21</v>
      </c>
      <c r="B1102" s="977" t="s">
        <v>5113</v>
      </c>
      <c r="C1102" s="1034"/>
      <c r="D1102" s="2109" t="s">
        <v>4720</v>
      </c>
      <c r="E1102" s="2110"/>
      <c r="F1102" s="1558">
        <v>115</v>
      </c>
      <c r="G1102" s="2145">
        <v>34.5</v>
      </c>
      <c r="H1102" s="2113"/>
      <c r="I1102" s="2109"/>
      <c r="J1102" s="2114">
        <v>20</v>
      </c>
      <c r="K1102" s="2112">
        <v>1</v>
      </c>
      <c r="L1102" s="2112"/>
      <c r="M1102" s="2109"/>
      <c r="N1102" s="2109"/>
      <c r="O1102" s="2110"/>
      <c r="P1102" s="2120"/>
      <c r="Q1102" s="1486"/>
      <c r="R1102" s="1097">
        <v>21</v>
      </c>
    </row>
    <row r="1103" spans="1:18">
      <c r="A1103" s="1097">
        <v>22</v>
      </c>
      <c r="B1103" s="977" t="s">
        <v>5973</v>
      </c>
      <c r="C1103" s="1034"/>
      <c r="D1103" s="2109" t="s">
        <v>4721</v>
      </c>
      <c r="E1103" s="2110"/>
      <c r="F1103" s="1558">
        <v>34.4</v>
      </c>
      <c r="G1103" s="2145">
        <v>0.24</v>
      </c>
      <c r="H1103" s="2113"/>
      <c r="I1103" s="2109"/>
      <c r="J1103" s="2114">
        <v>1</v>
      </c>
      <c r="K1103" s="2112">
        <v>3</v>
      </c>
      <c r="L1103" s="2112"/>
      <c r="M1103" s="2109"/>
      <c r="N1103" s="2109"/>
      <c r="O1103" s="2110"/>
      <c r="P1103" s="2120"/>
      <c r="Q1103" s="1486"/>
      <c r="R1103" s="1097">
        <v>22</v>
      </c>
    </row>
    <row r="1104" spans="1:18">
      <c r="A1104" s="1097">
        <v>23</v>
      </c>
      <c r="B1104" s="977" t="s">
        <v>5114</v>
      </c>
      <c r="C1104" s="1034"/>
      <c r="D1104" s="2109" t="s">
        <v>4721</v>
      </c>
      <c r="E1104" s="2110"/>
      <c r="F1104" s="1558">
        <v>34.5</v>
      </c>
      <c r="G1104" s="2145">
        <v>4.16</v>
      </c>
      <c r="H1104" s="2113"/>
      <c r="I1104" s="2109"/>
      <c r="J1104" s="2114">
        <v>3</v>
      </c>
      <c r="K1104" s="2112">
        <v>1</v>
      </c>
      <c r="L1104" s="2112"/>
      <c r="M1104" s="2109"/>
      <c r="N1104" s="2109"/>
      <c r="O1104" s="2110"/>
      <c r="P1104" s="2120"/>
      <c r="Q1104" s="1486"/>
      <c r="R1104" s="1097">
        <v>23</v>
      </c>
    </row>
    <row r="1105" spans="1:18">
      <c r="A1105" s="1097">
        <v>24</v>
      </c>
      <c r="B1105" s="977" t="s">
        <v>5115</v>
      </c>
      <c r="C1105" s="1034"/>
      <c r="D1105" s="2109" t="s">
        <v>4721</v>
      </c>
      <c r="E1105" s="2110"/>
      <c r="F1105" s="1558">
        <v>115</v>
      </c>
      <c r="G1105" s="2145">
        <v>13.2</v>
      </c>
      <c r="H1105" s="2113"/>
      <c r="I1105" s="2109"/>
      <c r="J1105" s="2114">
        <v>15</v>
      </c>
      <c r="K1105" s="2112">
        <v>1</v>
      </c>
      <c r="L1105" s="2112"/>
      <c r="M1105" s="2109"/>
      <c r="N1105" s="2109"/>
      <c r="O1105" s="2110"/>
      <c r="P1105" s="2120"/>
      <c r="Q1105" s="1486"/>
      <c r="R1105" s="1097">
        <v>24</v>
      </c>
    </row>
    <row r="1106" spans="1:18">
      <c r="A1106" s="1097">
        <v>25</v>
      </c>
      <c r="B1106" s="977" t="s">
        <v>5115</v>
      </c>
      <c r="C1106" s="1034"/>
      <c r="D1106" s="2109" t="s">
        <v>4721</v>
      </c>
      <c r="E1106" s="2110"/>
      <c r="F1106" s="1558">
        <v>115</v>
      </c>
      <c r="G1106" s="2145">
        <v>13.8</v>
      </c>
      <c r="H1106" s="2113"/>
      <c r="I1106" s="2109"/>
      <c r="J1106" s="2114">
        <v>24</v>
      </c>
      <c r="K1106" s="2112">
        <v>1</v>
      </c>
      <c r="L1106" s="2112"/>
      <c r="M1106" s="2109"/>
      <c r="N1106" s="2109"/>
      <c r="O1106" s="2110"/>
      <c r="P1106" s="2120"/>
      <c r="Q1106" s="1486"/>
      <c r="R1106" s="1097">
        <v>25</v>
      </c>
    </row>
    <row r="1107" spans="1:18">
      <c r="A1107" s="1097">
        <v>26</v>
      </c>
      <c r="B1107" s="977" t="s">
        <v>5116</v>
      </c>
      <c r="C1107" s="1034"/>
      <c r="D1107" s="2109" t="s">
        <v>4721</v>
      </c>
      <c r="E1107" s="2110"/>
      <c r="F1107" s="1558">
        <v>34.5</v>
      </c>
      <c r="G1107" s="2145">
        <v>4.8</v>
      </c>
      <c r="H1107" s="2113"/>
      <c r="I1107" s="2109"/>
      <c r="J1107" s="2114">
        <v>1</v>
      </c>
      <c r="K1107" s="2112">
        <v>1</v>
      </c>
      <c r="L1107" s="2112"/>
      <c r="M1107" s="2109"/>
      <c r="N1107" s="2109"/>
      <c r="O1107" s="2110"/>
      <c r="P1107" s="2120"/>
      <c r="Q1107" s="1486"/>
      <c r="R1107" s="1097">
        <v>26</v>
      </c>
    </row>
    <row r="1108" spans="1:18">
      <c r="A1108" s="1097">
        <v>27</v>
      </c>
      <c r="B1108" s="977" t="s">
        <v>5116</v>
      </c>
      <c r="C1108" s="1034"/>
      <c r="D1108" s="2109" t="s">
        <v>4721</v>
      </c>
      <c r="E1108" s="2110"/>
      <c r="F1108" s="1558">
        <v>34.5</v>
      </c>
      <c r="G1108" s="2145">
        <v>4.8</v>
      </c>
      <c r="H1108" s="2113"/>
      <c r="I1108" s="2109"/>
      <c r="J1108" s="2114">
        <v>1</v>
      </c>
      <c r="K1108" s="2112">
        <v>1</v>
      </c>
      <c r="L1108" s="2112"/>
      <c r="M1108" s="2109"/>
      <c r="N1108" s="2109"/>
      <c r="O1108" s="2110"/>
      <c r="P1108" s="2120"/>
      <c r="Q1108" s="1486"/>
      <c r="R1108" s="1097">
        <v>27</v>
      </c>
    </row>
    <row r="1109" spans="1:18">
      <c r="A1109" s="1097">
        <v>28</v>
      </c>
      <c r="B1109" s="977" t="s">
        <v>5116</v>
      </c>
      <c r="C1109" s="1034"/>
      <c r="D1109" s="2109" t="s">
        <v>4721</v>
      </c>
      <c r="E1109" s="2110"/>
      <c r="F1109" s="1558">
        <v>34.5</v>
      </c>
      <c r="G1109" s="2145">
        <v>4.8</v>
      </c>
      <c r="H1109" s="2113"/>
      <c r="I1109" s="2109"/>
      <c r="J1109" s="2114">
        <v>1</v>
      </c>
      <c r="K1109" s="2112">
        <v>1</v>
      </c>
      <c r="L1109" s="2112"/>
      <c r="M1109" s="2109"/>
      <c r="N1109" s="2109"/>
      <c r="O1109" s="2110"/>
      <c r="P1109" s="2120"/>
      <c r="Q1109" s="1486"/>
      <c r="R1109" s="1097">
        <v>28</v>
      </c>
    </row>
    <row r="1110" spans="1:18">
      <c r="A1110" s="1097">
        <v>29</v>
      </c>
      <c r="B1110" s="977" t="s">
        <v>5117</v>
      </c>
      <c r="C1110" s="1034"/>
      <c r="D1110" s="2109" t="s">
        <v>4721</v>
      </c>
      <c r="E1110" s="2110"/>
      <c r="F1110" s="1558">
        <v>34.5</v>
      </c>
      <c r="G1110" s="2145">
        <v>4.8</v>
      </c>
      <c r="H1110" s="2113"/>
      <c r="I1110" s="2109"/>
      <c r="J1110" s="2114">
        <v>5</v>
      </c>
      <c r="K1110" s="2112">
        <v>1</v>
      </c>
      <c r="L1110" s="2112"/>
      <c r="M1110" s="2109"/>
      <c r="N1110" s="2109"/>
      <c r="O1110" s="2110"/>
      <c r="P1110" s="2120"/>
      <c r="Q1110" s="1486"/>
      <c r="R1110" s="1097">
        <v>29</v>
      </c>
    </row>
    <row r="1111" spans="1:18">
      <c r="A1111" s="1097">
        <v>30</v>
      </c>
      <c r="B1111" s="977" t="s">
        <v>5118</v>
      </c>
      <c r="C1111" s="1034"/>
      <c r="D1111" s="2109" t="s">
        <v>4721</v>
      </c>
      <c r="E1111" s="2110"/>
      <c r="F1111" s="1558">
        <v>46</v>
      </c>
      <c r="G1111" s="2145">
        <v>4.8</v>
      </c>
      <c r="H1111" s="2113"/>
      <c r="I1111" s="2109"/>
      <c r="J1111" s="2114"/>
      <c r="K1111" s="2112">
        <v>1</v>
      </c>
      <c r="L1111" s="2112"/>
      <c r="M1111" s="2109"/>
      <c r="N1111" s="2109"/>
      <c r="O1111" s="2110"/>
      <c r="P1111" s="2120"/>
      <c r="Q1111" s="1486"/>
      <c r="R1111" s="1097">
        <v>30</v>
      </c>
    </row>
    <row r="1112" spans="1:18">
      <c r="A1112" s="1097">
        <v>31</v>
      </c>
      <c r="B1112" s="977" t="s">
        <v>5118</v>
      </c>
      <c r="C1112" s="1034"/>
      <c r="D1112" s="2109" t="s">
        <v>4720</v>
      </c>
      <c r="E1112" s="2110"/>
      <c r="F1112" s="1558">
        <v>46</v>
      </c>
      <c r="G1112" s="2145">
        <v>4.8</v>
      </c>
      <c r="H1112" s="2113"/>
      <c r="I1112" s="2109"/>
      <c r="J1112" s="2114"/>
      <c r="K1112" s="2112">
        <v>1</v>
      </c>
      <c r="L1112" s="2112"/>
      <c r="M1112" s="2109"/>
      <c r="N1112" s="2109"/>
      <c r="O1112" s="2110"/>
      <c r="P1112" s="2120"/>
      <c r="Q1112" s="1486"/>
      <c r="R1112" s="1097">
        <v>31</v>
      </c>
    </row>
    <row r="1113" spans="1:18">
      <c r="A1113" s="1097">
        <v>32</v>
      </c>
      <c r="B1113" s="977" t="s">
        <v>5118</v>
      </c>
      <c r="C1113" s="1034"/>
      <c r="D1113" s="2109" t="s">
        <v>4720</v>
      </c>
      <c r="E1113" s="2110"/>
      <c r="F1113" s="1558">
        <v>46</v>
      </c>
      <c r="G1113" s="2145">
        <v>4.8</v>
      </c>
      <c r="H1113" s="2113"/>
      <c r="I1113" s="2109"/>
      <c r="J1113" s="2114"/>
      <c r="K1113" s="2112">
        <v>1</v>
      </c>
      <c r="L1113" s="2112"/>
      <c r="M1113" s="2109"/>
      <c r="N1113" s="2109"/>
      <c r="O1113" s="2110"/>
      <c r="P1113" s="2120"/>
      <c r="Q1113" s="1486"/>
      <c r="R1113" s="1097">
        <v>32</v>
      </c>
    </row>
    <row r="1114" spans="1:18">
      <c r="A1114" s="1097">
        <v>33</v>
      </c>
      <c r="B1114" s="977" t="s">
        <v>5119</v>
      </c>
      <c r="C1114" s="1034"/>
      <c r="D1114" s="2109" t="s">
        <v>4720</v>
      </c>
      <c r="E1114" s="2110"/>
      <c r="F1114" s="1558">
        <v>115</v>
      </c>
      <c r="G1114" s="2145">
        <v>13.8</v>
      </c>
      <c r="H1114" s="2113"/>
      <c r="I1114" s="2109"/>
      <c r="J1114" s="2114">
        <v>20</v>
      </c>
      <c r="K1114" s="2112"/>
      <c r="L1114" s="2112">
        <v>1</v>
      </c>
      <c r="M1114" s="2109"/>
      <c r="N1114" s="2109"/>
      <c r="O1114" s="2110"/>
      <c r="P1114" s="2120"/>
      <c r="Q1114" s="1486"/>
      <c r="R1114" s="1097">
        <v>33</v>
      </c>
    </row>
    <row r="1115" spans="1:18">
      <c r="A1115" s="1097">
        <v>34</v>
      </c>
      <c r="B1115" s="977" t="s">
        <v>5119</v>
      </c>
      <c r="C1115" s="1034"/>
      <c r="D1115" s="2109" t="s">
        <v>4721</v>
      </c>
      <c r="E1115" s="2110"/>
      <c r="F1115" s="1558">
        <v>115</v>
      </c>
      <c r="G1115" s="2145">
        <v>13.8</v>
      </c>
      <c r="H1115" s="2113"/>
      <c r="I1115" s="2109"/>
      <c r="J1115" s="2114">
        <v>24</v>
      </c>
      <c r="K1115" s="2112">
        <v>1</v>
      </c>
      <c r="L1115" s="2112"/>
      <c r="M1115" s="2109"/>
      <c r="N1115" s="2109"/>
      <c r="O1115" s="2110"/>
      <c r="P1115" s="2120"/>
      <c r="Q1115" s="1486"/>
      <c r="R1115" s="1097">
        <v>34</v>
      </c>
    </row>
    <row r="1116" spans="1:18">
      <c r="A1116" s="1097">
        <v>35</v>
      </c>
      <c r="B1116" s="977" t="s">
        <v>5120</v>
      </c>
      <c r="C1116" s="1034"/>
      <c r="D1116" s="2109" t="s">
        <v>4721</v>
      </c>
      <c r="E1116" s="2110"/>
      <c r="F1116" s="1558">
        <v>115</v>
      </c>
      <c r="G1116" s="2145">
        <v>13.8</v>
      </c>
      <c r="H1116" s="2113"/>
      <c r="I1116" s="2109"/>
      <c r="J1116" s="2114">
        <v>15</v>
      </c>
      <c r="K1116" s="2112">
        <v>1</v>
      </c>
      <c r="L1116" s="2112"/>
      <c r="M1116" s="2109"/>
      <c r="N1116" s="2109"/>
      <c r="O1116" s="2110"/>
      <c r="P1116" s="2120"/>
      <c r="Q1116" s="1486"/>
      <c r="R1116" s="1097">
        <v>35</v>
      </c>
    </row>
    <row r="1117" spans="1:18">
      <c r="A1117" s="1097">
        <v>36</v>
      </c>
      <c r="B1117" s="977" t="s">
        <v>5120</v>
      </c>
      <c r="C1117" s="1034"/>
      <c r="D1117" s="2109" t="s">
        <v>4721</v>
      </c>
      <c r="E1117" s="2110"/>
      <c r="F1117" s="1558">
        <v>115</v>
      </c>
      <c r="G1117" s="2145">
        <v>13.8</v>
      </c>
      <c r="H1117" s="2113"/>
      <c r="I1117" s="2109"/>
      <c r="J1117" s="2114">
        <v>12</v>
      </c>
      <c r="K1117" s="2112">
        <v>1</v>
      </c>
      <c r="L1117" s="2112"/>
      <c r="M1117" s="2109"/>
      <c r="N1117" s="2109"/>
      <c r="O1117" s="2110"/>
      <c r="P1117" s="2120"/>
      <c r="Q1117" s="1486"/>
      <c r="R1117" s="1097">
        <v>36</v>
      </c>
    </row>
    <row r="1118" spans="1:18">
      <c r="A1118" s="1097">
        <v>37</v>
      </c>
      <c r="B1118" s="977" t="s">
        <v>5121</v>
      </c>
      <c r="C1118" s="1034"/>
      <c r="D1118" s="2109" t="s">
        <v>4721</v>
      </c>
      <c r="E1118" s="2140"/>
      <c r="F1118" s="1559">
        <v>43.8</v>
      </c>
      <c r="G1118" s="2144">
        <v>4.3600000000000003</v>
      </c>
      <c r="H1118" s="2113"/>
      <c r="I1118" s="2109"/>
      <c r="J1118" s="2114">
        <v>5</v>
      </c>
      <c r="K1118" s="2112">
        <v>1</v>
      </c>
      <c r="L1118" s="2112"/>
      <c r="M1118" s="2109"/>
      <c r="N1118" s="2109"/>
      <c r="O1118" s="2110"/>
      <c r="P1118" s="2120"/>
      <c r="Q1118" s="1486"/>
      <c r="R1118" s="1097">
        <v>37</v>
      </c>
    </row>
    <row r="1119" spans="1:18">
      <c r="A1119" s="1097">
        <v>38</v>
      </c>
      <c r="B1119" s="977" t="s">
        <v>5121</v>
      </c>
      <c r="C1119" s="1034"/>
      <c r="D1119" s="2109" t="s">
        <v>4721</v>
      </c>
      <c r="E1119" s="2136"/>
      <c r="F1119" s="1559">
        <v>43.8</v>
      </c>
      <c r="G1119" s="2144">
        <v>4.3600000000000003</v>
      </c>
      <c r="H1119" s="2113"/>
      <c r="I1119" s="2109"/>
      <c r="J1119" s="2114">
        <v>5</v>
      </c>
      <c r="K1119" s="2112">
        <v>1</v>
      </c>
      <c r="L1119" s="2112"/>
      <c r="M1119" s="2109"/>
      <c r="N1119" s="2109"/>
      <c r="O1119" s="2110"/>
      <c r="P1119" s="2120"/>
      <c r="Q1119" s="1486"/>
      <c r="R1119" s="1097">
        <v>38</v>
      </c>
    </row>
    <row r="1120" spans="1:18">
      <c r="A1120" s="1097">
        <v>39</v>
      </c>
      <c r="B1120" s="977" t="s">
        <v>5122</v>
      </c>
      <c r="C1120" s="1034"/>
      <c r="D1120" s="2109" t="s">
        <v>4721</v>
      </c>
      <c r="E1120" s="2136"/>
      <c r="F1120" s="1559">
        <v>46</v>
      </c>
      <c r="G1120" s="2144">
        <v>13.8</v>
      </c>
      <c r="H1120" s="2113"/>
      <c r="I1120" s="2109"/>
      <c r="J1120" s="2114">
        <v>10</v>
      </c>
      <c r="K1120" s="2112">
        <v>1</v>
      </c>
      <c r="L1120" s="2112"/>
      <c r="M1120" s="2109"/>
      <c r="N1120" s="2109"/>
      <c r="O1120" s="2110"/>
      <c r="P1120" s="2120"/>
      <c r="Q1120" s="1486"/>
      <c r="R1120" s="1097">
        <v>39</v>
      </c>
    </row>
    <row r="1121" spans="1:18">
      <c r="A1121" s="1097">
        <v>40</v>
      </c>
      <c r="B1121" s="977" t="s">
        <v>5123</v>
      </c>
      <c r="C1121" s="1034"/>
      <c r="D1121" s="2109" t="s">
        <v>4721</v>
      </c>
      <c r="E1121" s="2136"/>
      <c r="F1121" s="1559">
        <v>34.5</v>
      </c>
      <c r="G1121" s="2144">
        <v>4.8</v>
      </c>
      <c r="H1121" s="2113"/>
      <c r="I1121" s="2109"/>
      <c r="J1121" s="2114">
        <v>3</v>
      </c>
      <c r="K1121" s="2112">
        <v>1</v>
      </c>
      <c r="L1121" s="2112"/>
      <c r="M1121" s="2109"/>
      <c r="N1121" s="2109"/>
      <c r="O1121" s="2110"/>
      <c r="P1121" s="2120"/>
      <c r="Q1121" s="1486"/>
      <c r="R1121" s="1097">
        <v>40</v>
      </c>
    </row>
    <row r="1122" spans="1:18">
      <c r="A1122" s="1097">
        <v>41</v>
      </c>
      <c r="B1122" s="977"/>
      <c r="C1122" s="1034"/>
      <c r="D1122" s="2109"/>
      <c r="E1122" s="2140"/>
      <c r="F1122" s="1559"/>
      <c r="G1122" s="2144"/>
      <c r="H1122" s="2113"/>
      <c r="I1122" s="2109"/>
      <c r="J1122" s="2113"/>
      <c r="K1122" s="2112"/>
      <c r="L1122" s="2112"/>
      <c r="M1122" s="2109"/>
      <c r="N1122" s="2109"/>
      <c r="O1122" s="2110"/>
      <c r="P1122" s="2120"/>
      <c r="Q1122" s="1486"/>
      <c r="R1122" s="1097">
        <v>41</v>
      </c>
    </row>
    <row r="1123" spans="1:18">
      <c r="A1123" s="1097">
        <v>42</v>
      </c>
      <c r="B1123" s="977"/>
      <c r="C1123" s="1034"/>
      <c r="D1123" s="2109"/>
      <c r="E1123" s="2136"/>
      <c r="F1123" s="1559"/>
      <c r="G1123" s="2144"/>
      <c r="H1123" s="2113"/>
      <c r="I1123" s="2109"/>
      <c r="J1123" s="2113"/>
      <c r="K1123" s="2112"/>
      <c r="L1123" s="2112"/>
      <c r="M1123" s="2109"/>
      <c r="N1123" s="2109"/>
      <c r="O1123" s="2110"/>
      <c r="P1123" s="2120"/>
      <c r="Q1123" s="1486"/>
      <c r="R1123" s="1097">
        <v>42</v>
      </c>
    </row>
    <row r="1124" spans="1:18">
      <c r="A1124" s="1097">
        <v>43</v>
      </c>
      <c r="B1124" s="977"/>
      <c r="C1124" s="1034"/>
      <c r="D1124" s="2109"/>
      <c r="E1124" s="2136"/>
      <c r="F1124" s="1559"/>
      <c r="G1124" s="2144"/>
      <c r="H1124" s="2113"/>
      <c r="I1124" s="2109"/>
      <c r="J1124" s="2113"/>
      <c r="K1124" s="2112"/>
      <c r="L1124" s="2112"/>
      <c r="M1124" s="2109"/>
      <c r="N1124" s="2109"/>
      <c r="O1124" s="2110"/>
      <c r="P1124" s="2120"/>
      <c r="Q1124" s="1486"/>
      <c r="R1124" s="1097">
        <v>43</v>
      </c>
    </row>
    <row r="1125" spans="1:18">
      <c r="A1125" s="1097">
        <v>44</v>
      </c>
      <c r="B1125" s="977"/>
      <c r="C1125" s="1034"/>
      <c r="D1125" s="2109"/>
      <c r="E1125" s="2136"/>
      <c r="F1125" s="1559"/>
      <c r="G1125" s="2144"/>
      <c r="H1125" s="2113"/>
      <c r="I1125" s="2109"/>
      <c r="J1125" s="2113"/>
      <c r="K1125" s="2112"/>
      <c r="L1125" s="2112"/>
      <c r="M1125" s="2109"/>
      <c r="N1125" s="2109"/>
      <c r="O1125" s="2110"/>
      <c r="P1125" s="2120"/>
      <c r="Q1125" s="1486"/>
      <c r="R1125" s="1097">
        <v>44</v>
      </c>
    </row>
    <row r="1126" spans="1:18">
      <c r="A1126" s="1097">
        <v>45</v>
      </c>
      <c r="B1126" s="977"/>
      <c r="C1126" s="1034"/>
      <c r="D1126" s="2109"/>
      <c r="E1126" s="2136"/>
      <c r="F1126" s="1559"/>
      <c r="G1126" s="2144"/>
      <c r="H1126" s="2113"/>
      <c r="I1126" s="2109"/>
      <c r="J1126" s="2113"/>
      <c r="K1126" s="2112"/>
      <c r="L1126" s="2112"/>
      <c r="M1126" s="2109"/>
      <c r="N1126" s="2109"/>
      <c r="O1126" s="2110"/>
      <c r="P1126" s="2120"/>
      <c r="Q1126" s="1486"/>
      <c r="R1126" s="1097">
        <v>45</v>
      </c>
    </row>
    <row r="1127" spans="1:18">
      <c r="A1127" s="1097">
        <v>46</v>
      </c>
      <c r="B1127" s="977"/>
      <c r="C1127" s="1034"/>
      <c r="D1127" s="2109"/>
      <c r="E1127" s="2110"/>
      <c r="F1127" s="1558"/>
      <c r="G1127" s="2145"/>
      <c r="H1127" s="2113"/>
      <c r="I1127" s="2109"/>
      <c r="J1127" s="2113"/>
      <c r="K1127" s="2112"/>
      <c r="L1127" s="2112"/>
      <c r="M1127" s="2109"/>
      <c r="N1127" s="2109"/>
      <c r="O1127" s="2110"/>
      <c r="P1127" s="2120"/>
      <c r="Q1127" s="1486"/>
      <c r="R1127" s="1097">
        <v>46</v>
      </c>
    </row>
    <row r="1128" spans="1:18">
      <c r="A1128" s="1097">
        <v>47</v>
      </c>
      <c r="B1128" s="977"/>
      <c r="C1128" s="1034"/>
      <c r="D1128" s="2109"/>
      <c r="E1128" s="2110"/>
      <c r="F1128" s="1558"/>
      <c r="G1128" s="2145"/>
      <c r="H1128" s="2113"/>
      <c r="I1128" s="2109"/>
      <c r="J1128" s="2113"/>
      <c r="K1128" s="2112"/>
      <c r="L1128" s="2112"/>
      <c r="M1128" s="2109"/>
      <c r="N1128" s="2109"/>
      <c r="O1128" s="2110"/>
      <c r="P1128" s="2120"/>
      <c r="Q1128" s="1486"/>
      <c r="R1128" s="1097">
        <v>47</v>
      </c>
    </row>
    <row r="1129" spans="1:18">
      <c r="A1129" s="1097">
        <v>48</v>
      </c>
      <c r="B1129" s="977"/>
      <c r="C1129" s="1034"/>
      <c r="D1129" s="2109"/>
      <c r="E1129" s="2110"/>
      <c r="F1129" s="1558"/>
      <c r="G1129" s="2145"/>
      <c r="H1129" s="2113"/>
      <c r="I1129" s="2109"/>
      <c r="J1129" s="2113"/>
      <c r="K1129" s="2112"/>
      <c r="L1129" s="2112"/>
      <c r="M1129" s="2109"/>
      <c r="N1129" s="2109"/>
      <c r="O1129" s="2110"/>
      <c r="P1129" s="2120"/>
      <c r="Q1129" s="1486"/>
      <c r="R1129" s="1097">
        <v>48</v>
      </c>
    </row>
    <row r="1130" spans="1:18">
      <c r="A1130" s="1097">
        <v>49</v>
      </c>
      <c r="B1130" s="977"/>
      <c r="C1130" s="1034"/>
      <c r="D1130" s="2109"/>
      <c r="E1130" s="2110"/>
      <c r="F1130" s="1558"/>
      <c r="G1130" s="2145"/>
      <c r="H1130" s="2113"/>
      <c r="I1130" s="2109"/>
      <c r="J1130" s="2113"/>
      <c r="K1130" s="2112"/>
      <c r="L1130" s="2112"/>
      <c r="M1130" s="2109"/>
      <c r="N1130" s="2109"/>
      <c r="O1130" s="2110"/>
      <c r="P1130" s="2120"/>
      <c r="Q1130" s="1486"/>
      <c r="R1130" s="1097">
        <v>49</v>
      </c>
    </row>
    <row r="1131" spans="1:18">
      <c r="A1131" s="1097">
        <v>50</v>
      </c>
      <c r="B1131" s="977"/>
      <c r="C1131" s="1034"/>
      <c r="D1131" s="2109"/>
      <c r="E1131" s="2110"/>
      <c r="F1131" s="1558"/>
      <c r="G1131" s="2145"/>
      <c r="H1131" s="2113"/>
      <c r="I1131" s="2109"/>
      <c r="J1131" s="2113"/>
      <c r="K1131" s="2112"/>
      <c r="L1131" s="2112"/>
      <c r="M1131" s="2109"/>
      <c r="N1131" s="2109"/>
      <c r="O1131" s="2110"/>
      <c r="P1131" s="2120"/>
      <c r="Q1131" s="1486"/>
      <c r="R1131" s="1097">
        <v>50</v>
      </c>
    </row>
    <row r="1132" spans="1:18">
      <c r="A1132" s="1097">
        <v>51</v>
      </c>
      <c r="B1132" s="977"/>
      <c r="C1132" s="1034"/>
      <c r="D1132" s="2109"/>
      <c r="E1132" s="2110"/>
      <c r="F1132" s="1558"/>
      <c r="G1132" s="2145"/>
      <c r="H1132" s="2113"/>
      <c r="I1132" s="2109"/>
      <c r="J1132" s="2113"/>
      <c r="K1132" s="2112"/>
      <c r="L1132" s="2112"/>
      <c r="M1132" s="2109"/>
      <c r="N1132" s="2109"/>
      <c r="O1132" s="2110"/>
      <c r="P1132" s="2120"/>
      <c r="Q1132" s="1486"/>
      <c r="R1132" s="1097">
        <v>51</v>
      </c>
    </row>
    <row r="1133" spans="1:18">
      <c r="A1133" s="1097">
        <v>52</v>
      </c>
      <c r="B1133" s="977"/>
      <c r="C1133" s="1034"/>
      <c r="D1133" s="2109"/>
      <c r="E1133" s="2110"/>
      <c r="F1133" s="1558"/>
      <c r="G1133" s="2145"/>
      <c r="H1133" s="2113"/>
      <c r="I1133" s="2109"/>
      <c r="J1133" s="2113"/>
      <c r="K1133" s="2112"/>
      <c r="L1133" s="2112"/>
      <c r="M1133" s="2109"/>
      <c r="N1133" s="2109"/>
      <c r="O1133" s="2110"/>
      <c r="P1133" s="2120"/>
      <c r="Q1133" s="1486"/>
      <c r="R1133" s="1097">
        <v>52</v>
      </c>
    </row>
    <row r="1134" spans="1:18">
      <c r="A1134" s="1097">
        <v>53</v>
      </c>
      <c r="B1134" s="977"/>
      <c r="C1134" s="1034"/>
      <c r="D1134" s="2109"/>
      <c r="E1134" s="2110"/>
      <c r="F1134" s="1558"/>
      <c r="G1134" s="2145"/>
      <c r="H1134" s="2113"/>
      <c r="I1134" s="2109"/>
      <c r="J1134" s="2113"/>
      <c r="K1134" s="2112"/>
      <c r="L1134" s="2112"/>
      <c r="M1134" s="2109"/>
      <c r="N1134" s="2109"/>
      <c r="O1134" s="2110"/>
      <c r="P1134" s="2120"/>
      <c r="Q1134" s="1486"/>
      <c r="R1134" s="1097">
        <v>53</v>
      </c>
    </row>
    <row r="1135" spans="1:18">
      <c r="A1135" s="1097">
        <v>54</v>
      </c>
      <c r="B1135" s="977"/>
      <c r="C1135" s="1034"/>
      <c r="D1135" s="2109"/>
      <c r="E1135" s="2110"/>
      <c r="F1135" s="1558"/>
      <c r="G1135" s="2145"/>
      <c r="H1135" s="2113"/>
      <c r="I1135" s="2109"/>
      <c r="J1135" s="2113"/>
      <c r="K1135" s="2112"/>
      <c r="L1135" s="2112"/>
      <c r="M1135" s="2109"/>
      <c r="N1135" s="2109"/>
      <c r="O1135" s="2110"/>
      <c r="P1135" s="2120"/>
      <c r="Q1135" s="1486"/>
      <c r="R1135" s="1097">
        <v>54</v>
      </c>
    </row>
    <row r="1136" spans="1:18">
      <c r="A1136" s="1097">
        <v>55</v>
      </c>
      <c r="B1136" s="977"/>
      <c r="C1136" s="1034"/>
      <c r="D1136" s="2109"/>
      <c r="E1136" s="2110"/>
      <c r="F1136" s="1558"/>
      <c r="G1136" s="2145"/>
      <c r="H1136" s="2113"/>
      <c r="I1136" s="2109"/>
      <c r="J1136" s="2113"/>
      <c r="K1136" s="2112"/>
      <c r="L1136" s="2112"/>
      <c r="M1136" s="2109"/>
      <c r="N1136" s="2109"/>
      <c r="O1136" s="2110"/>
      <c r="P1136" s="2120"/>
      <c r="Q1136" s="1486"/>
      <c r="R1136" s="1097">
        <v>55</v>
      </c>
    </row>
    <row r="1137" spans="1:18">
      <c r="A1137" s="1097">
        <v>56</v>
      </c>
      <c r="B1137" s="977"/>
      <c r="C1137" s="1034"/>
      <c r="D1137" s="2109"/>
      <c r="E1137" s="2110"/>
      <c r="F1137" s="1558"/>
      <c r="G1137" s="2145"/>
      <c r="H1137" s="2113"/>
      <c r="I1137" s="2109"/>
      <c r="J1137" s="2113"/>
      <c r="K1137" s="2112"/>
      <c r="L1137" s="2112"/>
      <c r="M1137" s="2109"/>
      <c r="N1137" s="2109"/>
      <c r="O1137" s="2110"/>
      <c r="P1137" s="2120"/>
      <c r="Q1137" s="1486"/>
      <c r="R1137" s="1097">
        <v>56</v>
      </c>
    </row>
    <row r="1138" spans="1:18">
      <c r="A1138" s="1097">
        <v>57</v>
      </c>
      <c r="B1138" s="977"/>
      <c r="C1138" s="1034"/>
      <c r="D1138" s="2109"/>
      <c r="E1138" s="2110"/>
      <c r="F1138" s="1558"/>
      <c r="G1138" s="2145"/>
      <c r="H1138" s="2113"/>
      <c r="I1138" s="2109"/>
      <c r="J1138" s="2113"/>
      <c r="K1138" s="2112"/>
      <c r="L1138" s="2112"/>
      <c r="M1138" s="2109"/>
      <c r="N1138" s="2109"/>
      <c r="O1138" s="2110"/>
      <c r="P1138" s="2120"/>
      <c r="Q1138" s="1486"/>
      <c r="R1138" s="1097">
        <v>57</v>
      </c>
    </row>
    <row r="1139" spans="1:18" ht="15.75" thickBot="1">
      <c r="A1139" s="1099">
        <v>58</v>
      </c>
      <c r="B1139" s="1023"/>
      <c r="C1139" s="1058"/>
      <c r="D1139" s="2111"/>
      <c r="E1139" s="2121"/>
      <c r="F1139" s="2146"/>
      <c r="G1139" s="2147"/>
      <c r="H1139" s="2123"/>
      <c r="I1139" s="2109"/>
      <c r="J1139" s="2123"/>
      <c r="K1139" s="2148"/>
      <c r="L1139" s="2148"/>
      <c r="M1139" s="2111"/>
      <c r="N1139" s="2111"/>
      <c r="O1139" s="2121"/>
      <c r="P1139" s="2126"/>
      <c r="Q1139" s="1487"/>
      <c r="R1139" s="1099">
        <v>58</v>
      </c>
    </row>
    <row r="1140" spans="1:18">
      <c r="D1140" s="2116"/>
      <c r="E1140" s="2116"/>
      <c r="F1140" s="2116"/>
      <c r="G1140" s="2116"/>
      <c r="H1140" s="2116"/>
      <c r="I1140" s="2116"/>
      <c r="J1140" s="2116"/>
      <c r="K1140" s="2116"/>
      <c r="L1140" s="2116"/>
      <c r="M1140" s="2116"/>
      <c r="N1140" s="2116"/>
      <c r="O1140" s="2116"/>
      <c r="P1140" s="2116"/>
    </row>
    <row r="1141" spans="1:18">
      <c r="A1141" s="978" t="s">
        <v>5064</v>
      </c>
      <c r="B1141" s="978"/>
      <c r="C1141" s="978"/>
      <c r="D1141" s="2115"/>
      <c r="E1141" s="2115"/>
      <c r="F1141" s="2115"/>
      <c r="G1141" s="2115"/>
      <c r="H1141" s="2115"/>
      <c r="I1141" s="2109"/>
      <c r="J1141" s="2115" t="s">
        <v>5065</v>
      </c>
      <c r="K1141" s="2115"/>
      <c r="L1141" s="2115"/>
      <c r="M1141" s="2115"/>
      <c r="N1141" s="2115"/>
      <c r="O1141" s="2115"/>
      <c r="P1141" s="2115"/>
      <c r="Q1141" s="978"/>
      <c r="R1141" s="1018"/>
    </row>
    <row r="1142" spans="1:18">
      <c r="D1142" s="2116"/>
      <c r="E1142" s="2116"/>
      <c r="F1142" s="2116"/>
      <c r="G1142" s="2116"/>
      <c r="H1142" s="2116"/>
      <c r="I1142" s="2116"/>
      <c r="J1142" s="2116"/>
      <c r="K1142" s="2116"/>
      <c r="L1142" s="2116"/>
      <c r="M1142" s="2116"/>
      <c r="N1142" s="2116"/>
      <c r="O1142" s="2116"/>
      <c r="P1142" s="2116"/>
    </row>
    <row r="1143" spans="1:18" ht="15.75">
      <c r="A1143" s="70" t="s">
        <v>1258</v>
      </c>
      <c r="B1143" s="978"/>
      <c r="C1143" s="978"/>
      <c r="D1143" s="2115"/>
      <c r="E1143" s="2115"/>
      <c r="F1143" s="2115"/>
      <c r="G1143" s="2115"/>
      <c r="H1143" s="2115"/>
      <c r="I1143" s="2116"/>
      <c r="J1143" s="2116"/>
      <c r="K1143" s="2116"/>
      <c r="L1143" s="2116"/>
      <c r="M1143" s="2116"/>
      <c r="N1143" s="2116"/>
      <c r="O1143" s="2116"/>
      <c r="P1143" s="2116"/>
    </row>
    <row r="1144" spans="1:18">
      <c r="D1144" s="2116"/>
      <c r="E1144" s="2116"/>
      <c r="F1144" s="2116"/>
      <c r="G1144" s="2116"/>
      <c r="H1144" s="2116"/>
      <c r="I1144" s="2116"/>
      <c r="J1144" s="2116"/>
      <c r="K1144" s="2116"/>
      <c r="L1144" s="2116"/>
      <c r="M1144" s="2116"/>
      <c r="N1144" s="2116"/>
      <c r="O1144" s="2116"/>
      <c r="P1144" s="2116"/>
    </row>
    <row r="1145" spans="1:18" ht="16.5" thickBot="1">
      <c r="A1145" s="1040" t="str">
        <f>'[5]Data Sheet'!$C$25</f>
        <v xml:space="preserve"> Niagara Mohawk Power Corporation </v>
      </c>
      <c r="B1145" s="1023"/>
      <c r="C1145" s="1023"/>
      <c r="D1145" s="2111"/>
      <c r="E1145" s="2111"/>
      <c r="F1145" s="2128" t="str">
        <f>+'424425'!P3</f>
        <v>June 1, 2015</v>
      </c>
      <c r="G1145" s="2111" t="str">
        <f>+'424425'!H3</f>
        <v>December 31, 2014</v>
      </c>
      <c r="H1145" s="2129"/>
      <c r="I1145" s="2109"/>
      <c r="J1145" s="2130" t="str">
        <f>'[5]Data Sheet'!$C$25</f>
        <v xml:space="preserve"> Niagara Mohawk Power Corporation </v>
      </c>
      <c r="K1145" s="2111"/>
      <c r="L1145" s="2111"/>
      <c r="M1145" s="2111"/>
      <c r="N1145" s="2111"/>
      <c r="O1145" s="2111"/>
      <c r="P1145" s="2128" t="str">
        <f>+'424425'!P3</f>
        <v>June 1, 2015</v>
      </c>
      <c r="Q1145" s="1023" t="str">
        <f>+'424425'!H3</f>
        <v>December 31, 2014</v>
      </c>
      <c r="R1145" s="2075"/>
    </row>
    <row r="1146" spans="1:18" ht="16.5" thickBot="1">
      <c r="A1146" s="687" t="s">
        <v>3644</v>
      </c>
      <c r="B1146" s="669"/>
      <c r="C1146" s="669"/>
      <c r="D1146" s="2129"/>
      <c r="E1146" s="2129"/>
      <c r="F1146" s="2131"/>
      <c r="G1146" s="2131"/>
      <c r="H1146" s="2132"/>
      <c r="I1146" s="2109"/>
      <c r="J1146" s="2133" t="s">
        <v>3644</v>
      </c>
      <c r="K1146" s="2134"/>
      <c r="L1146" s="2134"/>
      <c r="M1146" s="2129"/>
      <c r="N1146" s="2129"/>
      <c r="O1146" s="2129"/>
      <c r="P1146" s="2131"/>
      <c r="Q1146" s="1092"/>
      <c r="R1146" s="2082"/>
    </row>
    <row r="1147" spans="1:18">
      <c r="A1147" s="1085"/>
      <c r="B1147" s="977"/>
      <c r="C1147" s="1034"/>
      <c r="D1147" s="2135"/>
      <c r="E1147" s="2136"/>
      <c r="F1147" s="2115"/>
      <c r="G1147" s="2115"/>
      <c r="H1147" s="2137"/>
      <c r="I1147" s="2109"/>
      <c r="J1147" s="2138"/>
      <c r="K1147" s="2110"/>
      <c r="L1147" s="2110"/>
      <c r="M1147" s="2115" t="s">
        <v>3418</v>
      </c>
      <c r="N1147" s="2115"/>
      <c r="O1147" s="2115"/>
      <c r="P1147" s="2115"/>
      <c r="Q1147" s="1032"/>
      <c r="R1147" s="2081"/>
    </row>
    <row r="1148" spans="1:18" ht="15.75" thickBot="1">
      <c r="A1148" s="1097"/>
      <c r="B1148" s="1018"/>
      <c r="C1148" s="2080"/>
      <c r="D1148" s="2135"/>
      <c r="E1148" s="2136"/>
      <c r="F1148" s="2129" t="s">
        <v>3419</v>
      </c>
      <c r="G1148" s="2129"/>
      <c r="H1148" s="2132"/>
      <c r="I1148" s="2109"/>
      <c r="J1148" s="2139" t="s">
        <v>3420</v>
      </c>
      <c r="K1148" s="2136" t="s">
        <v>3421</v>
      </c>
      <c r="L1148" s="2136" t="s">
        <v>3421</v>
      </c>
      <c r="M1148" s="2129" t="s">
        <v>3422</v>
      </c>
      <c r="N1148" s="2129"/>
      <c r="O1148" s="2129"/>
      <c r="P1148" s="2129"/>
      <c r="Q1148" s="1101"/>
      <c r="R1148" s="2080"/>
    </row>
    <row r="1149" spans="1:18">
      <c r="A1149" s="1097"/>
      <c r="B1149" s="1018"/>
      <c r="C1149" s="2080"/>
      <c r="D1149" s="2135"/>
      <c r="E1149" s="2136"/>
      <c r="F1149" s="2136"/>
      <c r="G1149" s="2140"/>
      <c r="H1149" s="2136"/>
      <c r="I1149" s="2109"/>
      <c r="J1149" s="2139" t="s">
        <v>3423</v>
      </c>
      <c r="K1149" s="2136" t="s">
        <v>3424</v>
      </c>
      <c r="L1149" s="2136" t="s">
        <v>3425</v>
      </c>
      <c r="M1149" s="2135"/>
      <c r="N1149" s="2135"/>
      <c r="O1149" s="2136"/>
      <c r="P1149" s="2136"/>
      <c r="Q1149" s="1032"/>
      <c r="R1149" s="2080"/>
    </row>
    <row r="1150" spans="1:18">
      <c r="A1150" s="1097" t="s">
        <v>1843</v>
      </c>
      <c r="B1150" s="978" t="s">
        <v>3426</v>
      </c>
      <c r="C1150" s="1032"/>
      <c r="D1150" s="2115" t="s">
        <v>3427</v>
      </c>
      <c r="E1150" s="2140"/>
      <c r="F1150" s="2136"/>
      <c r="G1150" s="2140"/>
      <c r="H1150" s="2136"/>
      <c r="I1150" s="2109"/>
      <c r="J1150" s="2139" t="s">
        <v>3428</v>
      </c>
      <c r="K1150" s="2136" t="s">
        <v>3429</v>
      </c>
      <c r="L1150" s="2136" t="s">
        <v>3424</v>
      </c>
      <c r="M1150" s="2115"/>
      <c r="N1150" s="2115"/>
      <c r="O1150" s="2140"/>
      <c r="P1150" s="2136" t="s">
        <v>1902</v>
      </c>
      <c r="Q1150" s="1032" t="s">
        <v>3430</v>
      </c>
      <c r="R1150" s="2080" t="s">
        <v>1843</v>
      </c>
    </row>
    <row r="1151" spans="1:18">
      <c r="A1151" s="1097" t="s">
        <v>1846</v>
      </c>
      <c r="B1151" s="977"/>
      <c r="C1151" s="1034"/>
      <c r="D1151" s="2135"/>
      <c r="E1151" s="2136"/>
      <c r="F1151" s="2136" t="s">
        <v>1952</v>
      </c>
      <c r="G1151" s="2140" t="s">
        <v>3431</v>
      </c>
      <c r="H1151" s="2136" t="s">
        <v>3432</v>
      </c>
      <c r="I1151" s="2109"/>
      <c r="J1151" s="2139" t="s">
        <v>3433</v>
      </c>
      <c r="K1151" s="2136" t="s">
        <v>4</v>
      </c>
      <c r="L1151" s="2136" t="s">
        <v>3429</v>
      </c>
      <c r="M1151" s="2115" t="s">
        <v>3434</v>
      </c>
      <c r="N1151" s="2115"/>
      <c r="O1151" s="2140"/>
      <c r="P1151" s="2136" t="s">
        <v>3435</v>
      </c>
      <c r="Q1151" s="1032" t="s">
        <v>3436</v>
      </c>
      <c r="R1151" s="2080" t="s">
        <v>1846</v>
      </c>
    </row>
    <row r="1152" spans="1:18">
      <c r="A1152" s="1097"/>
      <c r="B1152" s="977"/>
      <c r="C1152" s="2080"/>
      <c r="D1152" s="2109"/>
      <c r="E1152" s="2136"/>
      <c r="F1152" s="2136"/>
      <c r="G1152" s="2140"/>
      <c r="H1152" s="2110"/>
      <c r="I1152" s="2109"/>
      <c r="J1152" s="2141"/>
      <c r="K1152" s="2110"/>
      <c r="L1152" s="2136"/>
      <c r="M1152" s="2109"/>
      <c r="N1152" s="2109"/>
      <c r="O1152" s="2136"/>
      <c r="P1152" s="2136"/>
      <c r="Q1152" s="2080"/>
      <c r="R1152" s="2080"/>
    </row>
    <row r="1153" spans="1:18" ht="15.75" thickBot="1">
      <c r="A1153" s="1099"/>
      <c r="B1153" s="1090" t="s">
        <v>3230</v>
      </c>
      <c r="C1153" s="1101"/>
      <c r="D1153" s="2129" t="s">
        <v>3231</v>
      </c>
      <c r="E1153" s="2132"/>
      <c r="F1153" s="2142" t="s">
        <v>3232</v>
      </c>
      <c r="G1153" s="2132" t="s">
        <v>3233</v>
      </c>
      <c r="H1153" s="2132" t="s">
        <v>2512</v>
      </c>
      <c r="I1153" s="2109"/>
      <c r="J1153" s="2143" t="s">
        <v>2513</v>
      </c>
      <c r="K1153" s="2143" t="s">
        <v>2514</v>
      </c>
      <c r="L1153" s="2143" t="s">
        <v>2515</v>
      </c>
      <c r="M1153" s="2129" t="s">
        <v>2516</v>
      </c>
      <c r="N1153" s="2129"/>
      <c r="O1153" s="2132"/>
      <c r="P1153" s="2142" t="s">
        <v>2517</v>
      </c>
      <c r="Q1153" s="2082" t="s">
        <v>2518</v>
      </c>
      <c r="R1153" s="2082"/>
    </row>
    <row r="1154" spans="1:18">
      <c r="A1154" s="1097">
        <v>1</v>
      </c>
      <c r="B1154" s="977" t="s">
        <v>5124</v>
      </c>
      <c r="C1154" s="1034"/>
      <c r="D1154" s="2109" t="s">
        <v>4721</v>
      </c>
      <c r="E1154" s="2136"/>
      <c r="F1154" s="1559">
        <v>34.5</v>
      </c>
      <c r="G1154" s="2144">
        <v>4.16</v>
      </c>
      <c r="H1154" s="2113"/>
      <c r="I1154" s="2109"/>
      <c r="J1154" s="2114">
        <v>1</v>
      </c>
      <c r="K1154" s="2112">
        <v>1</v>
      </c>
      <c r="L1154" s="2112"/>
      <c r="M1154" s="2109"/>
      <c r="N1154" s="2109"/>
      <c r="O1154" s="2140"/>
      <c r="P1154" s="2120"/>
      <c r="Q1154" s="1486"/>
      <c r="R1154" s="1097">
        <v>1</v>
      </c>
    </row>
    <row r="1155" spans="1:18">
      <c r="A1155" s="1097">
        <v>2</v>
      </c>
      <c r="B1155" s="977" t="s">
        <v>5124</v>
      </c>
      <c r="C1155" s="1034"/>
      <c r="D1155" s="2109" t="s">
        <v>4721</v>
      </c>
      <c r="E1155" s="2110"/>
      <c r="F1155" s="1558">
        <v>34.5</v>
      </c>
      <c r="G1155" s="2145">
        <v>4.16</v>
      </c>
      <c r="H1155" s="2113"/>
      <c r="I1155" s="2109"/>
      <c r="J1155" s="2114">
        <v>1</v>
      </c>
      <c r="K1155" s="2112">
        <v>1</v>
      </c>
      <c r="L1155" s="2112"/>
      <c r="M1155" s="2109"/>
      <c r="N1155" s="2109"/>
      <c r="O1155" s="2136"/>
      <c r="P1155" s="2120"/>
      <c r="Q1155" s="1486"/>
      <c r="R1155" s="1097">
        <v>2</v>
      </c>
    </row>
    <row r="1156" spans="1:18">
      <c r="A1156" s="1097">
        <v>3</v>
      </c>
      <c r="B1156" s="977" t="s">
        <v>5124</v>
      </c>
      <c r="C1156" s="1034"/>
      <c r="D1156" s="2109" t="s">
        <v>4721</v>
      </c>
      <c r="E1156" s="2110"/>
      <c r="F1156" s="1558">
        <v>34.5</v>
      </c>
      <c r="G1156" s="2145">
        <v>4.16</v>
      </c>
      <c r="H1156" s="2113"/>
      <c r="I1156" s="2109"/>
      <c r="J1156" s="2114">
        <v>1</v>
      </c>
      <c r="K1156" s="2112">
        <v>1</v>
      </c>
      <c r="L1156" s="2112"/>
      <c r="M1156" s="2109"/>
      <c r="N1156" s="2109"/>
      <c r="O1156" s="2136"/>
      <c r="P1156" s="2120"/>
      <c r="Q1156" s="1486"/>
      <c r="R1156" s="1097">
        <v>3</v>
      </c>
    </row>
    <row r="1157" spans="1:18">
      <c r="A1157" s="1097">
        <v>4</v>
      </c>
      <c r="B1157" s="977" t="s">
        <v>5125</v>
      </c>
      <c r="C1157" s="1034"/>
      <c r="D1157" s="2109" t="s">
        <v>4721</v>
      </c>
      <c r="E1157" s="2110"/>
      <c r="F1157" s="1558">
        <v>113</v>
      </c>
      <c r="G1157" s="2145">
        <v>13.8</v>
      </c>
      <c r="H1157" s="2113"/>
      <c r="I1157" s="2109"/>
      <c r="J1157" s="2114">
        <v>8</v>
      </c>
      <c r="K1157" s="2112">
        <v>1</v>
      </c>
      <c r="L1157" s="2112"/>
      <c r="M1157" s="2109"/>
      <c r="N1157" s="2109"/>
      <c r="O1157" s="2136"/>
      <c r="P1157" s="2120"/>
      <c r="Q1157" s="1486"/>
      <c r="R1157" s="1097">
        <v>4</v>
      </c>
    </row>
    <row r="1158" spans="1:18">
      <c r="A1158" s="1097">
        <v>5</v>
      </c>
      <c r="B1158" s="977" t="s">
        <v>5126</v>
      </c>
      <c r="C1158" s="1034"/>
      <c r="D1158" s="2109" t="s">
        <v>4721</v>
      </c>
      <c r="E1158" s="2110"/>
      <c r="F1158" s="1558">
        <v>23</v>
      </c>
      <c r="G1158" s="2145">
        <v>4.8</v>
      </c>
      <c r="H1158" s="2113"/>
      <c r="I1158" s="2109"/>
      <c r="J1158" s="2114">
        <v>1</v>
      </c>
      <c r="K1158" s="2112">
        <v>1</v>
      </c>
      <c r="L1158" s="2112"/>
      <c r="M1158" s="2109"/>
      <c r="N1158" s="2109"/>
      <c r="O1158" s="2136"/>
      <c r="P1158" s="2120"/>
      <c r="Q1158" s="1486"/>
      <c r="R1158" s="1097">
        <v>5</v>
      </c>
    </row>
    <row r="1159" spans="1:18">
      <c r="A1159" s="1097">
        <v>6</v>
      </c>
      <c r="B1159" s="977" t="s">
        <v>5126</v>
      </c>
      <c r="C1159" s="1034"/>
      <c r="D1159" s="2109" t="s">
        <v>4721</v>
      </c>
      <c r="E1159" s="2110"/>
      <c r="F1159" s="1558">
        <v>23</v>
      </c>
      <c r="G1159" s="2145">
        <v>4.8</v>
      </c>
      <c r="H1159" s="2113"/>
      <c r="I1159" s="2109"/>
      <c r="J1159" s="2114">
        <v>1</v>
      </c>
      <c r="K1159" s="2112">
        <v>1</v>
      </c>
      <c r="L1159" s="2112"/>
      <c r="M1159" s="2109"/>
      <c r="N1159" s="2109"/>
      <c r="O1159" s="2110"/>
      <c r="P1159" s="2120"/>
      <c r="Q1159" s="1486"/>
      <c r="R1159" s="1097">
        <v>6</v>
      </c>
    </row>
    <row r="1160" spans="1:18">
      <c r="A1160" s="1097">
        <v>7</v>
      </c>
      <c r="B1160" s="977" t="s">
        <v>5126</v>
      </c>
      <c r="C1160" s="1034"/>
      <c r="D1160" s="2109" t="s">
        <v>4721</v>
      </c>
      <c r="E1160" s="2110"/>
      <c r="F1160" s="1558">
        <v>23</v>
      </c>
      <c r="G1160" s="2145">
        <v>4.8</v>
      </c>
      <c r="H1160" s="2113"/>
      <c r="I1160" s="2109"/>
      <c r="J1160" s="2114">
        <v>1</v>
      </c>
      <c r="K1160" s="2112">
        <v>1</v>
      </c>
      <c r="L1160" s="2112"/>
      <c r="M1160" s="2109"/>
      <c r="N1160" s="2109"/>
      <c r="O1160" s="2110"/>
      <c r="P1160" s="2120"/>
      <c r="Q1160" s="1486"/>
      <c r="R1160" s="1097">
        <v>7</v>
      </c>
    </row>
    <row r="1161" spans="1:18">
      <c r="A1161" s="1097">
        <v>8</v>
      </c>
      <c r="B1161" s="977" t="s">
        <v>5127</v>
      </c>
      <c r="C1161" s="1034"/>
      <c r="D1161" s="2109" t="s">
        <v>4721</v>
      </c>
      <c r="E1161" s="2110"/>
      <c r="F1161" s="1558">
        <v>23</v>
      </c>
      <c r="G1161" s="2145">
        <v>4.16</v>
      </c>
      <c r="H1161" s="2113"/>
      <c r="I1161" s="2109"/>
      <c r="J1161" s="2114">
        <v>4</v>
      </c>
      <c r="K1161" s="2112">
        <v>1</v>
      </c>
      <c r="L1161" s="2112"/>
      <c r="M1161" s="2109"/>
      <c r="N1161" s="2109"/>
      <c r="O1161" s="2110"/>
      <c r="P1161" s="2120"/>
      <c r="Q1161" s="1486"/>
      <c r="R1161" s="1097">
        <v>8</v>
      </c>
    </row>
    <row r="1162" spans="1:18">
      <c r="A1162" s="1097">
        <v>9</v>
      </c>
      <c r="B1162" s="977" t="s">
        <v>5128</v>
      </c>
      <c r="C1162" s="1034"/>
      <c r="D1162" s="2109" t="s">
        <v>4721</v>
      </c>
      <c r="E1162" s="2110"/>
      <c r="F1162" s="1558">
        <v>23</v>
      </c>
      <c r="G1162" s="2145">
        <v>4.8</v>
      </c>
      <c r="H1162" s="2113"/>
      <c r="I1162" s="2109"/>
      <c r="J1162" s="2114">
        <v>1</v>
      </c>
      <c r="K1162" s="2112">
        <v>1</v>
      </c>
      <c r="L1162" s="2112"/>
      <c r="M1162" s="2109"/>
      <c r="N1162" s="2109"/>
      <c r="O1162" s="2110"/>
      <c r="P1162" s="2120"/>
      <c r="Q1162" s="1486"/>
      <c r="R1162" s="1097">
        <v>9</v>
      </c>
    </row>
    <row r="1163" spans="1:18">
      <c r="A1163" s="1097">
        <v>10</v>
      </c>
      <c r="B1163" s="977" t="s">
        <v>5129</v>
      </c>
      <c r="C1163" s="1034"/>
      <c r="D1163" s="2109" t="s">
        <v>4720</v>
      </c>
      <c r="E1163" s="2110"/>
      <c r="F1163" s="1558">
        <v>230</v>
      </c>
      <c r="G1163" s="2145">
        <v>115</v>
      </c>
      <c r="H1163" s="2113"/>
      <c r="I1163" s="2109"/>
      <c r="J1163" s="2114">
        <v>267</v>
      </c>
      <c r="K1163" s="2112">
        <v>1</v>
      </c>
      <c r="L1163" s="2112"/>
      <c r="M1163" s="2109"/>
      <c r="N1163" s="2109"/>
      <c r="O1163" s="2110"/>
      <c r="P1163" s="2120"/>
      <c r="Q1163" s="1486"/>
      <c r="R1163" s="1097">
        <v>10</v>
      </c>
    </row>
    <row r="1164" spans="1:18">
      <c r="A1164" s="1097">
        <v>11</v>
      </c>
      <c r="B1164" s="977" t="s">
        <v>5129</v>
      </c>
      <c r="C1164" s="1034"/>
      <c r="D1164" s="2109" t="s">
        <v>4720</v>
      </c>
      <c r="E1164" s="2110"/>
      <c r="F1164" s="1558">
        <v>230</v>
      </c>
      <c r="G1164" s="2145">
        <v>115</v>
      </c>
      <c r="H1164" s="2113"/>
      <c r="I1164" s="2109"/>
      <c r="J1164" s="2114">
        <v>267</v>
      </c>
      <c r="K1164" s="2112">
        <v>1</v>
      </c>
      <c r="L1164" s="2112"/>
      <c r="M1164" s="2109"/>
      <c r="N1164" s="2109"/>
      <c r="O1164" s="2110"/>
      <c r="P1164" s="2120"/>
      <c r="Q1164" s="1486"/>
      <c r="R1164" s="1097">
        <v>11</v>
      </c>
    </row>
    <row r="1165" spans="1:18">
      <c r="A1165" s="1097">
        <v>12</v>
      </c>
      <c r="B1165" s="977" t="s">
        <v>5129</v>
      </c>
      <c r="C1165" s="1034"/>
      <c r="D1165" s="2109" t="s">
        <v>4720</v>
      </c>
      <c r="E1165" s="2110"/>
      <c r="F1165" s="1558">
        <v>230</v>
      </c>
      <c r="G1165" s="2145">
        <v>120</v>
      </c>
      <c r="H1165" s="2113"/>
      <c r="I1165" s="2109"/>
      <c r="J1165" s="2114">
        <v>200</v>
      </c>
      <c r="K1165" s="2112"/>
      <c r="L1165" s="2112">
        <v>1</v>
      </c>
      <c r="M1165" s="2109"/>
      <c r="N1165" s="2109"/>
      <c r="O1165" s="2110"/>
      <c r="P1165" s="2120"/>
      <c r="Q1165" s="1486"/>
      <c r="R1165" s="1097">
        <v>12</v>
      </c>
    </row>
    <row r="1166" spans="1:18">
      <c r="A1166" s="1097">
        <v>13</v>
      </c>
      <c r="B1166" s="977" t="s">
        <v>5130</v>
      </c>
      <c r="C1166" s="1034"/>
      <c r="D1166" s="2109" t="s">
        <v>4721</v>
      </c>
      <c r="E1166" s="2110"/>
      <c r="F1166" s="1558">
        <v>34.4</v>
      </c>
      <c r="G1166" s="2145">
        <v>13.8</v>
      </c>
      <c r="H1166" s="2113"/>
      <c r="I1166" s="2109"/>
      <c r="J1166" s="2114">
        <v>7</v>
      </c>
      <c r="K1166" s="2112">
        <v>1</v>
      </c>
      <c r="L1166" s="2112"/>
      <c r="M1166" s="2109"/>
      <c r="N1166" s="2109"/>
      <c r="O1166" s="2110"/>
      <c r="P1166" s="2120"/>
      <c r="Q1166" s="1486"/>
      <c r="R1166" s="1097">
        <v>13</v>
      </c>
    </row>
    <row r="1167" spans="1:18">
      <c r="A1167" s="1097">
        <v>14</v>
      </c>
      <c r="B1167" s="977" t="s">
        <v>5131</v>
      </c>
      <c r="C1167" s="1034"/>
      <c r="D1167" s="2109" t="s">
        <v>4721</v>
      </c>
      <c r="E1167" s="2110"/>
      <c r="F1167" s="1558">
        <v>34.5</v>
      </c>
      <c r="G1167" s="2145">
        <v>13.8</v>
      </c>
      <c r="H1167" s="2113"/>
      <c r="I1167" s="2109"/>
      <c r="J1167" s="2114">
        <v>4</v>
      </c>
      <c r="K1167" s="2112">
        <v>1</v>
      </c>
      <c r="L1167" s="2112"/>
      <c r="M1167" s="2109"/>
      <c r="N1167" s="2109"/>
      <c r="O1167" s="2110"/>
      <c r="P1167" s="2120"/>
      <c r="Q1167" s="1486"/>
      <c r="R1167" s="1097">
        <v>14</v>
      </c>
    </row>
    <row r="1168" spans="1:18">
      <c r="A1168" s="1097">
        <v>15</v>
      </c>
      <c r="B1168" s="977" t="s">
        <v>5132</v>
      </c>
      <c r="C1168" s="1034"/>
      <c r="D1168" s="2109" t="s">
        <v>4721</v>
      </c>
      <c r="E1168" s="2110"/>
      <c r="F1168" s="1558">
        <v>115</v>
      </c>
      <c r="G1168" s="2145">
        <v>13.8</v>
      </c>
      <c r="H1168" s="2113"/>
      <c r="I1168" s="2109"/>
      <c r="J1168" s="2114">
        <v>12</v>
      </c>
      <c r="K1168" s="2112">
        <v>1</v>
      </c>
      <c r="L1168" s="2112"/>
      <c r="M1168" s="2109"/>
      <c r="N1168" s="2109"/>
      <c r="O1168" s="2110"/>
      <c r="P1168" s="2120"/>
      <c r="Q1168" s="1486"/>
      <c r="R1168" s="1097">
        <v>15</v>
      </c>
    </row>
    <row r="1169" spans="1:18">
      <c r="A1169" s="1097">
        <v>16</v>
      </c>
      <c r="B1169" s="977" t="s">
        <v>5133</v>
      </c>
      <c r="C1169" s="1034"/>
      <c r="D1169" s="2109" t="s">
        <v>4720</v>
      </c>
      <c r="E1169" s="2110"/>
      <c r="F1169" s="1558">
        <v>115</v>
      </c>
      <c r="G1169" s="2145">
        <v>34.5</v>
      </c>
      <c r="H1169" s="2113">
        <v>4.8</v>
      </c>
      <c r="I1169" s="2109"/>
      <c r="J1169" s="2114">
        <v>30</v>
      </c>
      <c r="K1169" s="2112">
        <v>1</v>
      </c>
      <c r="L1169" s="2112"/>
      <c r="M1169" s="2109"/>
      <c r="N1169" s="2109"/>
      <c r="O1169" s="2110"/>
      <c r="P1169" s="2120"/>
      <c r="Q1169" s="1486"/>
      <c r="R1169" s="1097">
        <v>16</v>
      </c>
    </row>
    <row r="1170" spans="1:18">
      <c r="A1170" s="1097">
        <v>17</v>
      </c>
      <c r="B1170" s="977" t="s">
        <v>5133</v>
      </c>
      <c r="C1170" s="1034"/>
      <c r="D1170" s="2109" t="s">
        <v>4720</v>
      </c>
      <c r="E1170" s="2110"/>
      <c r="F1170" s="1558">
        <v>115</v>
      </c>
      <c r="G1170" s="2145">
        <v>13.8</v>
      </c>
      <c r="H1170" s="2113"/>
      <c r="I1170" s="2109"/>
      <c r="J1170" s="2114">
        <v>12</v>
      </c>
      <c r="K1170" s="2112">
        <v>1</v>
      </c>
      <c r="L1170" s="2112"/>
      <c r="M1170" s="2109"/>
      <c r="N1170" s="2109"/>
      <c r="O1170" s="2110"/>
      <c r="P1170" s="2120"/>
      <c r="Q1170" s="1486"/>
      <c r="R1170" s="1097">
        <v>17</v>
      </c>
    </row>
    <row r="1171" spans="1:18">
      <c r="A1171" s="1097">
        <v>18</v>
      </c>
      <c r="B1171" s="977" t="s">
        <v>5133</v>
      </c>
      <c r="C1171" s="1034"/>
      <c r="D1171" s="2109" t="s">
        <v>4720</v>
      </c>
      <c r="E1171" s="2110"/>
      <c r="F1171" s="1558">
        <v>115</v>
      </c>
      <c r="G1171" s="2145">
        <v>13.8</v>
      </c>
      <c r="H1171" s="2113"/>
      <c r="I1171" s="2109"/>
      <c r="J1171" s="2114">
        <v>12</v>
      </c>
      <c r="K1171" s="2112">
        <v>1</v>
      </c>
      <c r="L1171" s="2112"/>
      <c r="M1171" s="2109"/>
      <c r="N1171" s="2109"/>
      <c r="O1171" s="2110"/>
      <c r="P1171" s="2120"/>
      <c r="Q1171" s="1486"/>
      <c r="R1171" s="1097">
        <v>18</v>
      </c>
    </row>
    <row r="1172" spans="1:18">
      <c r="A1172" s="1097">
        <v>19</v>
      </c>
      <c r="B1172" s="977" t="s">
        <v>5134</v>
      </c>
      <c r="C1172" s="1034"/>
      <c r="D1172" s="2109" t="s">
        <v>4721</v>
      </c>
      <c r="E1172" s="2110"/>
      <c r="F1172" s="1558">
        <v>46</v>
      </c>
      <c r="G1172" s="2145">
        <v>4.8</v>
      </c>
      <c r="H1172" s="2113"/>
      <c r="I1172" s="2109"/>
      <c r="J1172" s="2114"/>
      <c r="K1172" s="2112">
        <v>3</v>
      </c>
      <c r="L1172" s="2112"/>
      <c r="M1172" s="2109"/>
      <c r="N1172" s="2109"/>
      <c r="O1172" s="2110"/>
      <c r="P1172" s="2120"/>
      <c r="Q1172" s="1486"/>
      <c r="R1172" s="1097">
        <v>19</v>
      </c>
    </row>
    <row r="1173" spans="1:18">
      <c r="A1173" s="1097">
        <v>20</v>
      </c>
      <c r="B1173" s="977" t="s">
        <v>5135</v>
      </c>
      <c r="C1173" s="1034"/>
      <c r="D1173" s="2109" t="s">
        <v>4721</v>
      </c>
      <c r="E1173" s="2110"/>
      <c r="F1173" s="1558">
        <v>115</v>
      </c>
      <c r="G1173" s="2145">
        <v>13.8</v>
      </c>
      <c r="H1173" s="2113"/>
      <c r="I1173" s="2109"/>
      <c r="J1173" s="2114">
        <v>15</v>
      </c>
      <c r="K1173" s="2112">
        <v>1</v>
      </c>
      <c r="L1173" s="2112"/>
      <c r="M1173" s="2109"/>
      <c r="N1173" s="2109"/>
      <c r="O1173" s="2110"/>
      <c r="P1173" s="2120"/>
      <c r="Q1173" s="1486"/>
      <c r="R1173" s="1097">
        <v>20</v>
      </c>
    </row>
    <row r="1174" spans="1:18">
      <c r="A1174" s="1097">
        <v>21</v>
      </c>
      <c r="B1174" s="977" t="s">
        <v>5136</v>
      </c>
      <c r="C1174" s="1034"/>
      <c r="D1174" s="2109" t="s">
        <v>4721</v>
      </c>
      <c r="E1174" s="2110"/>
      <c r="F1174" s="1558">
        <v>34.5</v>
      </c>
      <c r="G1174" s="2145">
        <v>0.48</v>
      </c>
      <c r="H1174" s="2113"/>
      <c r="I1174" s="2109"/>
      <c r="J1174" s="2114"/>
      <c r="K1174" s="2112">
        <v>1</v>
      </c>
      <c r="L1174" s="2112"/>
      <c r="M1174" s="2109"/>
      <c r="N1174" s="2109"/>
      <c r="O1174" s="2110"/>
      <c r="P1174" s="2120"/>
      <c r="Q1174" s="1486"/>
      <c r="R1174" s="1097">
        <v>21</v>
      </c>
    </row>
    <row r="1175" spans="1:18">
      <c r="A1175" s="1097">
        <v>22</v>
      </c>
      <c r="B1175" s="977" t="s">
        <v>5136</v>
      </c>
      <c r="C1175" s="1034"/>
      <c r="D1175" s="2109" t="s">
        <v>4721</v>
      </c>
      <c r="E1175" s="2110"/>
      <c r="F1175" s="1558">
        <v>34.5</v>
      </c>
      <c r="G1175" s="2145">
        <v>0.48</v>
      </c>
      <c r="H1175" s="2113"/>
      <c r="I1175" s="2109"/>
      <c r="J1175" s="2114"/>
      <c r="K1175" s="2112">
        <v>1</v>
      </c>
      <c r="L1175" s="2112"/>
      <c r="M1175" s="2109"/>
      <c r="N1175" s="2109"/>
      <c r="O1175" s="2110"/>
      <c r="P1175" s="2120"/>
      <c r="Q1175" s="1486"/>
      <c r="R1175" s="1097">
        <v>22</v>
      </c>
    </row>
    <row r="1176" spans="1:18">
      <c r="A1176" s="1097">
        <v>23</v>
      </c>
      <c r="B1176" s="977" t="s">
        <v>5136</v>
      </c>
      <c r="C1176" s="1034"/>
      <c r="D1176" s="2109" t="s">
        <v>4721</v>
      </c>
      <c r="E1176" s="2110"/>
      <c r="F1176" s="1558">
        <v>34.5</v>
      </c>
      <c r="G1176" s="2145">
        <v>0.48</v>
      </c>
      <c r="H1176" s="2113"/>
      <c r="I1176" s="2109"/>
      <c r="J1176" s="2114"/>
      <c r="K1176" s="2112">
        <v>1</v>
      </c>
      <c r="L1176" s="2112"/>
      <c r="M1176" s="2109"/>
      <c r="N1176" s="2109"/>
      <c r="O1176" s="2110"/>
      <c r="P1176" s="2120"/>
      <c r="Q1176" s="1486"/>
      <c r="R1176" s="1097">
        <v>23</v>
      </c>
    </row>
    <row r="1177" spans="1:18">
      <c r="A1177" s="1097">
        <v>24</v>
      </c>
      <c r="B1177" s="977" t="s">
        <v>5137</v>
      </c>
      <c r="C1177" s="1034"/>
      <c r="D1177" s="2109" t="s">
        <v>4721</v>
      </c>
      <c r="E1177" s="2110"/>
      <c r="F1177" s="1558">
        <v>115</v>
      </c>
      <c r="G1177" s="2145">
        <v>13.8</v>
      </c>
      <c r="H1177" s="2113"/>
      <c r="I1177" s="2109"/>
      <c r="J1177" s="2114">
        <v>20</v>
      </c>
      <c r="K1177" s="2112">
        <v>1</v>
      </c>
      <c r="L1177" s="2112"/>
      <c r="M1177" s="2109"/>
      <c r="N1177" s="2109"/>
      <c r="O1177" s="2110"/>
      <c r="P1177" s="2120"/>
      <c r="Q1177" s="1486"/>
      <c r="R1177" s="1097">
        <v>24</v>
      </c>
    </row>
    <row r="1178" spans="1:18">
      <c r="A1178" s="1097">
        <v>25</v>
      </c>
      <c r="B1178" s="977" t="s">
        <v>5137</v>
      </c>
      <c r="C1178" s="1034"/>
      <c r="D1178" s="2109" t="s">
        <v>4721</v>
      </c>
      <c r="E1178" s="2110"/>
      <c r="F1178" s="1558">
        <v>115</v>
      </c>
      <c r="G1178" s="2145">
        <v>13.8</v>
      </c>
      <c r="H1178" s="2113"/>
      <c r="I1178" s="2109"/>
      <c r="J1178" s="2114">
        <v>20</v>
      </c>
      <c r="K1178" s="2112">
        <v>1</v>
      </c>
      <c r="L1178" s="2112"/>
      <c r="M1178" s="2109"/>
      <c r="N1178" s="2109"/>
      <c r="O1178" s="2110"/>
      <c r="P1178" s="2120"/>
      <c r="Q1178" s="1486"/>
      <c r="R1178" s="1097">
        <v>25</v>
      </c>
    </row>
    <row r="1179" spans="1:18">
      <c r="A1179" s="1097">
        <v>26</v>
      </c>
      <c r="B1179" s="977" t="s">
        <v>5138</v>
      </c>
      <c r="C1179" s="1034"/>
      <c r="D1179" s="2109" t="s">
        <v>4720</v>
      </c>
      <c r="E1179" s="2110"/>
      <c r="F1179" s="1558">
        <v>34.5</v>
      </c>
      <c r="G1179" s="2145">
        <v>13.8</v>
      </c>
      <c r="H1179" s="2113"/>
      <c r="I1179" s="2109"/>
      <c r="J1179" s="2114">
        <v>10</v>
      </c>
      <c r="K1179" s="2112"/>
      <c r="L1179" s="2112"/>
      <c r="M1179" s="2109"/>
      <c r="N1179" s="2109"/>
      <c r="O1179" s="2110"/>
      <c r="P1179" s="2120"/>
      <c r="Q1179" s="1486"/>
      <c r="R1179" s="1097">
        <v>26</v>
      </c>
    </row>
    <row r="1180" spans="1:18">
      <c r="A1180" s="1097">
        <v>27</v>
      </c>
      <c r="B1180" s="977" t="s">
        <v>5139</v>
      </c>
      <c r="C1180" s="1034"/>
      <c r="D1180" s="2109" t="s">
        <v>4721</v>
      </c>
      <c r="E1180" s="2110"/>
      <c r="F1180" s="1558">
        <v>34.5</v>
      </c>
      <c r="G1180" s="2145">
        <v>13.8</v>
      </c>
      <c r="H1180" s="2113"/>
      <c r="I1180" s="2109"/>
      <c r="J1180" s="2114">
        <v>5</v>
      </c>
      <c r="K1180" s="2112"/>
      <c r="L1180" s="2112"/>
      <c r="M1180" s="2109"/>
      <c r="N1180" s="2109"/>
      <c r="O1180" s="2110"/>
      <c r="P1180" s="2120"/>
      <c r="Q1180" s="1486"/>
      <c r="R1180" s="1097">
        <v>27</v>
      </c>
    </row>
    <row r="1181" spans="1:18">
      <c r="A1181" s="1097">
        <v>28</v>
      </c>
      <c r="B1181" s="977" t="s">
        <v>5140</v>
      </c>
      <c r="C1181" s="1034"/>
      <c r="D1181" s="2109" t="s">
        <v>4720</v>
      </c>
      <c r="E1181" s="2110"/>
      <c r="F1181" s="1558">
        <v>115</v>
      </c>
      <c r="G1181" s="2145">
        <v>13.8</v>
      </c>
      <c r="H1181" s="2113"/>
      <c r="I1181" s="2109"/>
      <c r="J1181" s="2114">
        <v>15</v>
      </c>
      <c r="K1181" s="2112">
        <v>1</v>
      </c>
      <c r="L1181" s="2112"/>
      <c r="M1181" s="2109"/>
      <c r="N1181" s="2109"/>
      <c r="O1181" s="2110"/>
      <c r="P1181" s="2120"/>
      <c r="Q1181" s="1486"/>
      <c r="R1181" s="1097">
        <v>28</v>
      </c>
    </row>
    <row r="1182" spans="1:18">
      <c r="A1182" s="1097">
        <v>29</v>
      </c>
      <c r="B1182" s="977" t="s">
        <v>5140</v>
      </c>
      <c r="C1182" s="1034"/>
      <c r="D1182" s="2109" t="s">
        <v>4720</v>
      </c>
      <c r="E1182" s="2110"/>
      <c r="F1182" s="1558">
        <v>115</v>
      </c>
      <c r="G1182" s="2145">
        <v>13.8</v>
      </c>
      <c r="H1182" s="2113"/>
      <c r="I1182" s="2109"/>
      <c r="J1182" s="2114">
        <v>15</v>
      </c>
      <c r="K1182" s="2112">
        <v>1</v>
      </c>
      <c r="L1182" s="2112"/>
      <c r="M1182" s="2109"/>
      <c r="N1182" s="2109"/>
      <c r="O1182" s="2110"/>
      <c r="P1182" s="2120"/>
      <c r="Q1182" s="1486"/>
      <c r="R1182" s="1097">
        <v>29</v>
      </c>
    </row>
    <row r="1183" spans="1:18">
      <c r="A1183" s="1097">
        <v>30</v>
      </c>
      <c r="B1183" s="977" t="s">
        <v>5140</v>
      </c>
      <c r="C1183" s="1034"/>
      <c r="D1183" s="2109" t="s">
        <v>4720</v>
      </c>
      <c r="E1183" s="2110"/>
      <c r="F1183" s="1558">
        <v>345</v>
      </c>
      <c r="G1183" s="2145">
        <v>115</v>
      </c>
      <c r="H1183" s="2113"/>
      <c r="I1183" s="2109"/>
      <c r="J1183" s="2114">
        <v>400</v>
      </c>
      <c r="K1183" s="2112">
        <v>1</v>
      </c>
      <c r="L1183" s="2112"/>
      <c r="M1183" s="2109"/>
      <c r="N1183" s="2109"/>
      <c r="O1183" s="2110"/>
      <c r="P1183" s="2120"/>
      <c r="Q1183" s="1486"/>
      <c r="R1183" s="1097">
        <v>30</v>
      </c>
    </row>
    <row r="1184" spans="1:18">
      <c r="A1184" s="1097">
        <v>31</v>
      </c>
      <c r="B1184" s="977" t="s">
        <v>5141</v>
      </c>
      <c r="C1184" s="1034"/>
      <c r="D1184" s="2109" t="s">
        <v>4721</v>
      </c>
      <c r="E1184" s="2110"/>
      <c r="F1184" s="1558">
        <v>34.5</v>
      </c>
      <c r="G1184" s="2145">
        <v>13.8</v>
      </c>
      <c r="H1184" s="2113"/>
      <c r="I1184" s="2109"/>
      <c r="J1184" s="2114">
        <v>7</v>
      </c>
      <c r="K1184" s="2112">
        <v>1</v>
      </c>
      <c r="L1184" s="2112"/>
      <c r="M1184" s="2109"/>
      <c r="N1184" s="2109"/>
      <c r="O1184" s="2110"/>
      <c r="P1184" s="2120"/>
      <c r="Q1184" s="1486"/>
      <c r="R1184" s="1097">
        <v>31</v>
      </c>
    </row>
    <row r="1185" spans="1:18">
      <c r="A1185" s="1097">
        <v>32</v>
      </c>
      <c r="B1185" s="977" t="s">
        <v>5142</v>
      </c>
      <c r="C1185" s="1034"/>
      <c r="D1185" s="2109" t="s">
        <v>4721</v>
      </c>
      <c r="E1185" s="2110"/>
      <c r="F1185" s="1558">
        <v>34.5</v>
      </c>
      <c r="G1185" s="2145">
        <v>4.8</v>
      </c>
      <c r="H1185" s="2113"/>
      <c r="I1185" s="2109"/>
      <c r="J1185" s="2114">
        <v>1</v>
      </c>
      <c r="K1185" s="2112">
        <v>1</v>
      </c>
      <c r="L1185" s="2112"/>
      <c r="M1185" s="2109"/>
      <c r="N1185" s="2109"/>
      <c r="O1185" s="2110"/>
      <c r="P1185" s="2120"/>
      <c r="Q1185" s="1486"/>
      <c r="R1185" s="1097">
        <v>32</v>
      </c>
    </row>
    <row r="1186" spans="1:18">
      <c r="A1186" s="1097">
        <v>33</v>
      </c>
      <c r="B1186" s="977" t="s">
        <v>5142</v>
      </c>
      <c r="C1186" s="1034"/>
      <c r="D1186" s="2109" t="s">
        <v>4721</v>
      </c>
      <c r="E1186" s="2110"/>
      <c r="F1186" s="1558">
        <v>34.5</v>
      </c>
      <c r="G1186" s="2145">
        <v>4.8</v>
      </c>
      <c r="H1186" s="2113"/>
      <c r="I1186" s="2109"/>
      <c r="J1186" s="2114">
        <v>1</v>
      </c>
      <c r="K1186" s="2112">
        <v>1</v>
      </c>
      <c r="L1186" s="2112"/>
      <c r="M1186" s="2109"/>
      <c r="N1186" s="2109"/>
      <c r="O1186" s="2110"/>
      <c r="P1186" s="2120"/>
      <c r="Q1186" s="1486"/>
      <c r="R1186" s="1097">
        <v>33</v>
      </c>
    </row>
    <row r="1187" spans="1:18">
      <c r="A1187" s="1097">
        <v>34</v>
      </c>
      <c r="B1187" s="977" t="s">
        <v>5142</v>
      </c>
      <c r="C1187" s="1034"/>
      <c r="D1187" s="2109" t="s">
        <v>4721</v>
      </c>
      <c r="E1187" s="2140"/>
      <c r="F1187" s="1559">
        <v>34.5</v>
      </c>
      <c r="G1187" s="2144">
        <v>4.8</v>
      </c>
      <c r="H1187" s="2113"/>
      <c r="I1187" s="2109"/>
      <c r="J1187" s="2114">
        <v>1</v>
      </c>
      <c r="K1187" s="2112">
        <v>1</v>
      </c>
      <c r="L1187" s="2112"/>
      <c r="M1187" s="2109"/>
      <c r="N1187" s="2109"/>
      <c r="O1187" s="2110"/>
      <c r="P1187" s="2120"/>
      <c r="Q1187" s="1486"/>
      <c r="R1187" s="1097">
        <v>34</v>
      </c>
    </row>
    <row r="1188" spans="1:18">
      <c r="A1188" s="1097">
        <v>35</v>
      </c>
      <c r="B1188" s="977" t="s">
        <v>5143</v>
      </c>
      <c r="C1188" s="1034"/>
      <c r="D1188" s="2109" t="s">
        <v>4720</v>
      </c>
      <c r="E1188" s="2136"/>
      <c r="F1188" s="1559">
        <v>115</v>
      </c>
      <c r="G1188" s="2144">
        <v>34.5</v>
      </c>
      <c r="H1188" s="2113"/>
      <c r="I1188" s="2109"/>
      <c r="J1188" s="2114">
        <v>20</v>
      </c>
      <c r="K1188" s="2112">
        <v>1</v>
      </c>
      <c r="L1188" s="2112"/>
      <c r="M1188" s="2109"/>
      <c r="N1188" s="2109"/>
      <c r="O1188" s="2110"/>
      <c r="P1188" s="2120"/>
      <c r="Q1188" s="1486"/>
      <c r="R1188" s="1097">
        <v>35</v>
      </c>
    </row>
    <row r="1189" spans="1:18">
      <c r="A1189" s="1097">
        <v>36</v>
      </c>
      <c r="B1189" s="977" t="s">
        <v>5143</v>
      </c>
      <c r="C1189" s="1034"/>
      <c r="D1189" s="2109" t="s">
        <v>4720</v>
      </c>
      <c r="E1189" s="2136"/>
      <c r="F1189" s="1559">
        <v>115</v>
      </c>
      <c r="G1189" s="2144">
        <v>34.5</v>
      </c>
      <c r="H1189" s="2113"/>
      <c r="I1189" s="2109"/>
      <c r="J1189" s="2114">
        <v>20</v>
      </c>
      <c r="K1189" s="2112">
        <v>1</v>
      </c>
      <c r="L1189" s="2112"/>
      <c r="M1189" s="2109"/>
      <c r="N1189" s="2109"/>
      <c r="O1189" s="2110"/>
      <c r="P1189" s="2120"/>
      <c r="Q1189" s="1486"/>
      <c r="R1189" s="1097">
        <v>36</v>
      </c>
    </row>
    <row r="1190" spans="1:18">
      <c r="A1190" s="1097">
        <v>37</v>
      </c>
      <c r="B1190" s="977" t="s">
        <v>5143</v>
      </c>
      <c r="C1190" s="1034"/>
      <c r="D1190" s="2109" t="s">
        <v>4720</v>
      </c>
      <c r="E1190" s="2136"/>
      <c r="F1190" s="1559">
        <v>115</v>
      </c>
      <c r="G1190" s="2144">
        <v>4.33</v>
      </c>
      <c r="H1190" s="2113"/>
      <c r="I1190" s="2109"/>
      <c r="J1190" s="2114">
        <v>7</v>
      </c>
      <c r="K1190" s="2112">
        <v>1</v>
      </c>
      <c r="L1190" s="2112"/>
      <c r="M1190" s="2109"/>
      <c r="N1190" s="2109"/>
      <c r="O1190" s="2110"/>
      <c r="P1190" s="2120"/>
      <c r="Q1190" s="1486"/>
      <c r="R1190" s="1097">
        <v>37</v>
      </c>
    </row>
    <row r="1191" spans="1:18">
      <c r="A1191" s="1097">
        <v>38</v>
      </c>
      <c r="B1191" s="977" t="s">
        <v>5144</v>
      </c>
      <c r="C1191" s="1034"/>
      <c r="D1191" s="2109" t="s">
        <v>4721</v>
      </c>
      <c r="E1191" s="2136"/>
      <c r="F1191" s="1559">
        <v>34.5</v>
      </c>
      <c r="G1191" s="2144">
        <v>4.8</v>
      </c>
      <c r="H1191" s="2113"/>
      <c r="I1191" s="2109"/>
      <c r="J1191" s="2114">
        <v>4</v>
      </c>
      <c r="K1191" s="2112">
        <v>1</v>
      </c>
      <c r="L1191" s="2112"/>
      <c r="M1191" s="2109"/>
      <c r="N1191" s="2109"/>
      <c r="O1191" s="2110"/>
      <c r="P1191" s="2120"/>
      <c r="Q1191" s="1486"/>
      <c r="R1191" s="1097">
        <v>38</v>
      </c>
    </row>
    <row r="1192" spans="1:18">
      <c r="A1192" s="1097">
        <v>39</v>
      </c>
      <c r="B1192" s="977" t="s">
        <v>5145</v>
      </c>
      <c r="C1192" s="1034"/>
      <c r="D1192" s="2109" t="s">
        <v>4721</v>
      </c>
      <c r="E1192" s="2136"/>
      <c r="F1192" s="1559">
        <v>34.5</v>
      </c>
      <c r="G1192" s="2144">
        <v>4.8</v>
      </c>
      <c r="H1192" s="2113"/>
      <c r="I1192" s="2109"/>
      <c r="J1192" s="2114">
        <v>4</v>
      </c>
      <c r="K1192" s="2112">
        <v>1</v>
      </c>
      <c r="L1192" s="2112"/>
      <c r="M1192" s="2109"/>
      <c r="N1192" s="2109"/>
      <c r="O1192" s="2110"/>
      <c r="P1192" s="2120"/>
      <c r="Q1192" s="1486"/>
      <c r="R1192" s="1097">
        <v>39</v>
      </c>
    </row>
    <row r="1193" spans="1:18">
      <c r="A1193" s="1097">
        <v>40</v>
      </c>
      <c r="B1193" s="977" t="s">
        <v>5146</v>
      </c>
      <c r="C1193" s="1034"/>
      <c r="D1193" s="2109" t="s">
        <v>4721</v>
      </c>
      <c r="E1193" s="2110"/>
      <c r="F1193" s="1558">
        <v>115</v>
      </c>
      <c r="G1193" s="2145">
        <v>13.8</v>
      </c>
      <c r="H1193" s="2113"/>
      <c r="I1193" s="2109"/>
      <c r="J1193" s="2114">
        <v>48</v>
      </c>
      <c r="K1193" s="2112">
        <v>2</v>
      </c>
      <c r="L1193" s="2112"/>
      <c r="M1193" s="2109"/>
      <c r="N1193" s="2109"/>
      <c r="O1193" s="2110"/>
      <c r="P1193" s="2120"/>
      <c r="Q1193" s="1486"/>
      <c r="R1193" s="1097">
        <v>40</v>
      </c>
    </row>
    <row r="1194" spans="1:18">
      <c r="A1194" s="1097">
        <v>41</v>
      </c>
      <c r="B1194" s="977"/>
      <c r="C1194" s="1034"/>
      <c r="D1194" s="2109"/>
      <c r="E1194" s="2140"/>
      <c r="F1194" s="1559"/>
      <c r="G1194" s="2144"/>
      <c r="H1194" s="2113"/>
      <c r="I1194" s="2109"/>
      <c r="J1194" s="2113"/>
      <c r="K1194" s="2112"/>
      <c r="L1194" s="2112"/>
      <c r="M1194" s="2109"/>
      <c r="N1194" s="2109"/>
      <c r="O1194" s="2110"/>
      <c r="P1194" s="2120"/>
      <c r="Q1194" s="1486"/>
      <c r="R1194" s="1097">
        <v>41</v>
      </c>
    </row>
    <row r="1195" spans="1:18">
      <c r="A1195" s="1097">
        <v>42</v>
      </c>
      <c r="B1195" s="977"/>
      <c r="C1195" s="1034"/>
      <c r="D1195" s="2109"/>
      <c r="E1195" s="2136"/>
      <c r="F1195" s="1559"/>
      <c r="G1195" s="2144"/>
      <c r="H1195" s="2113"/>
      <c r="I1195" s="2109"/>
      <c r="J1195" s="2113"/>
      <c r="K1195" s="2112"/>
      <c r="L1195" s="2112"/>
      <c r="M1195" s="2109"/>
      <c r="N1195" s="2109"/>
      <c r="O1195" s="2110"/>
      <c r="P1195" s="2120"/>
      <c r="Q1195" s="1486"/>
      <c r="R1195" s="1097">
        <v>42</v>
      </c>
    </row>
    <row r="1196" spans="1:18">
      <c r="A1196" s="1097">
        <v>43</v>
      </c>
      <c r="B1196" s="977"/>
      <c r="C1196" s="1034"/>
      <c r="D1196" s="2109"/>
      <c r="E1196" s="2136"/>
      <c r="F1196" s="1559"/>
      <c r="G1196" s="2144"/>
      <c r="H1196" s="2113"/>
      <c r="I1196" s="2109"/>
      <c r="J1196" s="2113"/>
      <c r="K1196" s="2112"/>
      <c r="L1196" s="2112"/>
      <c r="M1196" s="2109"/>
      <c r="N1196" s="2109"/>
      <c r="O1196" s="2110"/>
      <c r="P1196" s="2120"/>
      <c r="Q1196" s="1486"/>
      <c r="R1196" s="1097">
        <v>43</v>
      </c>
    </row>
    <row r="1197" spans="1:18">
      <c r="A1197" s="1097">
        <v>44</v>
      </c>
      <c r="B1197" s="977"/>
      <c r="C1197" s="1034"/>
      <c r="D1197" s="2109"/>
      <c r="E1197" s="2136"/>
      <c r="F1197" s="1559"/>
      <c r="G1197" s="2144"/>
      <c r="H1197" s="2113"/>
      <c r="I1197" s="2109"/>
      <c r="J1197" s="2113"/>
      <c r="K1197" s="2112"/>
      <c r="L1197" s="2112"/>
      <c r="M1197" s="2109"/>
      <c r="N1197" s="2109"/>
      <c r="O1197" s="2110"/>
      <c r="P1197" s="2120"/>
      <c r="Q1197" s="1486"/>
      <c r="R1197" s="1097">
        <v>44</v>
      </c>
    </row>
    <row r="1198" spans="1:18">
      <c r="A1198" s="1097">
        <v>45</v>
      </c>
      <c r="B1198" s="977"/>
      <c r="C1198" s="1034"/>
      <c r="D1198" s="2109"/>
      <c r="E1198" s="2110"/>
      <c r="F1198" s="1558"/>
      <c r="G1198" s="2145"/>
      <c r="H1198" s="2113"/>
      <c r="I1198" s="2109"/>
      <c r="J1198" s="2113"/>
      <c r="K1198" s="2112"/>
      <c r="L1198" s="2112"/>
      <c r="M1198" s="2109"/>
      <c r="N1198" s="2109"/>
      <c r="O1198" s="2110"/>
      <c r="P1198" s="2120"/>
      <c r="Q1198" s="1486"/>
      <c r="R1198" s="1097">
        <v>45</v>
      </c>
    </row>
    <row r="1199" spans="1:18">
      <c r="A1199" s="1097">
        <v>46</v>
      </c>
      <c r="B1199" s="977"/>
      <c r="C1199" s="1034"/>
      <c r="D1199" s="2109"/>
      <c r="E1199" s="2110"/>
      <c r="F1199" s="1558"/>
      <c r="G1199" s="2145"/>
      <c r="H1199" s="2113"/>
      <c r="I1199" s="2109"/>
      <c r="J1199" s="2113"/>
      <c r="K1199" s="2112"/>
      <c r="L1199" s="2112"/>
      <c r="M1199" s="2109"/>
      <c r="N1199" s="2109"/>
      <c r="O1199" s="2110"/>
      <c r="P1199" s="2120"/>
      <c r="Q1199" s="1486"/>
      <c r="R1199" s="1097">
        <v>46</v>
      </c>
    </row>
    <row r="1200" spans="1:18">
      <c r="A1200" s="1097">
        <v>47</v>
      </c>
      <c r="B1200" s="977"/>
      <c r="C1200" s="1034"/>
      <c r="D1200" s="2109"/>
      <c r="E1200" s="2110"/>
      <c r="F1200" s="1558"/>
      <c r="G1200" s="2145"/>
      <c r="H1200" s="2113"/>
      <c r="I1200" s="2109"/>
      <c r="J1200" s="2113"/>
      <c r="K1200" s="2112"/>
      <c r="L1200" s="2112"/>
      <c r="M1200" s="2109"/>
      <c r="N1200" s="2109"/>
      <c r="O1200" s="2110"/>
      <c r="P1200" s="2120"/>
      <c r="Q1200" s="1486"/>
      <c r="R1200" s="1097">
        <v>47</v>
      </c>
    </row>
    <row r="1201" spans="1:18">
      <c r="A1201" s="1097">
        <v>48</v>
      </c>
      <c r="B1201" s="977"/>
      <c r="C1201" s="1034"/>
      <c r="D1201" s="2109"/>
      <c r="E1201" s="2110"/>
      <c r="F1201" s="1558"/>
      <c r="G1201" s="2145"/>
      <c r="H1201" s="2113"/>
      <c r="I1201" s="2109"/>
      <c r="J1201" s="2113"/>
      <c r="K1201" s="2112"/>
      <c r="L1201" s="2112"/>
      <c r="M1201" s="2109"/>
      <c r="N1201" s="2109"/>
      <c r="O1201" s="2110"/>
      <c r="P1201" s="2120"/>
      <c r="Q1201" s="1486"/>
      <c r="R1201" s="1097">
        <v>48</v>
      </c>
    </row>
    <row r="1202" spans="1:18">
      <c r="A1202" s="1097">
        <v>49</v>
      </c>
      <c r="B1202" s="977"/>
      <c r="C1202" s="1034"/>
      <c r="D1202" s="2109"/>
      <c r="E1202" s="2110"/>
      <c r="F1202" s="1558"/>
      <c r="G1202" s="2145"/>
      <c r="H1202" s="2113"/>
      <c r="I1202" s="2109"/>
      <c r="J1202" s="2113"/>
      <c r="K1202" s="2112"/>
      <c r="L1202" s="2112"/>
      <c r="M1202" s="2109"/>
      <c r="N1202" s="2109"/>
      <c r="O1202" s="2110"/>
      <c r="P1202" s="2120"/>
      <c r="Q1202" s="1486"/>
      <c r="R1202" s="1097">
        <v>49</v>
      </c>
    </row>
    <row r="1203" spans="1:18">
      <c r="A1203" s="1097">
        <v>50</v>
      </c>
      <c r="B1203" s="977"/>
      <c r="C1203" s="1034"/>
      <c r="D1203" s="2109"/>
      <c r="E1203" s="2110"/>
      <c r="F1203" s="1558"/>
      <c r="G1203" s="2145"/>
      <c r="H1203" s="2113"/>
      <c r="I1203" s="2109"/>
      <c r="J1203" s="2113"/>
      <c r="K1203" s="2112"/>
      <c r="L1203" s="2112"/>
      <c r="M1203" s="2109"/>
      <c r="N1203" s="2109"/>
      <c r="O1203" s="2110"/>
      <c r="P1203" s="2120"/>
      <c r="Q1203" s="1486"/>
      <c r="R1203" s="1097">
        <v>50</v>
      </c>
    </row>
    <row r="1204" spans="1:18">
      <c r="A1204" s="1097">
        <v>51</v>
      </c>
      <c r="B1204" s="977"/>
      <c r="C1204" s="1034"/>
      <c r="D1204" s="2109"/>
      <c r="E1204" s="2110"/>
      <c r="F1204" s="1558"/>
      <c r="G1204" s="2145"/>
      <c r="H1204" s="2113"/>
      <c r="I1204" s="2109"/>
      <c r="J1204" s="2113"/>
      <c r="K1204" s="2112"/>
      <c r="L1204" s="2112"/>
      <c r="M1204" s="2109"/>
      <c r="N1204" s="2109"/>
      <c r="O1204" s="2110"/>
      <c r="P1204" s="2120"/>
      <c r="Q1204" s="1486"/>
      <c r="R1204" s="1097">
        <v>51</v>
      </c>
    </row>
    <row r="1205" spans="1:18">
      <c r="A1205" s="1097">
        <v>52</v>
      </c>
      <c r="B1205" s="977"/>
      <c r="C1205" s="1034"/>
      <c r="D1205" s="2109"/>
      <c r="E1205" s="2110"/>
      <c r="F1205" s="1558"/>
      <c r="G1205" s="2145"/>
      <c r="H1205" s="2113"/>
      <c r="I1205" s="2109"/>
      <c r="J1205" s="2113"/>
      <c r="K1205" s="2112"/>
      <c r="L1205" s="2112"/>
      <c r="M1205" s="2109"/>
      <c r="N1205" s="2109"/>
      <c r="O1205" s="2110"/>
      <c r="P1205" s="2120"/>
      <c r="Q1205" s="1486"/>
      <c r="R1205" s="1097">
        <v>52</v>
      </c>
    </row>
    <row r="1206" spans="1:18">
      <c r="A1206" s="1097">
        <v>53</v>
      </c>
      <c r="B1206" s="977"/>
      <c r="C1206" s="1034"/>
      <c r="D1206" s="2109"/>
      <c r="E1206" s="2110"/>
      <c r="F1206" s="1558"/>
      <c r="G1206" s="2145"/>
      <c r="H1206" s="2113"/>
      <c r="I1206" s="2109"/>
      <c r="J1206" s="2113"/>
      <c r="K1206" s="2112"/>
      <c r="L1206" s="2112"/>
      <c r="M1206" s="2109"/>
      <c r="N1206" s="2109"/>
      <c r="O1206" s="2110"/>
      <c r="P1206" s="2120"/>
      <c r="Q1206" s="1486"/>
      <c r="R1206" s="1097">
        <v>53</v>
      </c>
    </row>
    <row r="1207" spans="1:18">
      <c r="A1207" s="1097">
        <v>54</v>
      </c>
      <c r="B1207" s="977"/>
      <c r="C1207" s="1034"/>
      <c r="D1207" s="2109"/>
      <c r="E1207" s="2110"/>
      <c r="F1207" s="1558"/>
      <c r="G1207" s="2145"/>
      <c r="H1207" s="2113"/>
      <c r="I1207" s="2109"/>
      <c r="J1207" s="2113"/>
      <c r="K1207" s="2112"/>
      <c r="L1207" s="2112"/>
      <c r="M1207" s="2109"/>
      <c r="N1207" s="2109"/>
      <c r="O1207" s="2110"/>
      <c r="P1207" s="2120"/>
      <c r="Q1207" s="1486"/>
      <c r="R1207" s="1097">
        <v>54</v>
      </c>
    </row>
    <row r="1208" spans="1:18">
      <c r="A1208" s="1097">
        <v>55</v>
      </c>
      <c r="B1208" s="977"/>
      <c r="C1208" s="1034"/>
      <c r="D1208" s="2109"/>
      <c r="E1208" s="2110"/>
      <c r="F1208" s="1558"/>
      <c r="G1208" s="2145"/>
      <c r="H1208" s="2113"/>
      <c r="I1208" s="2109"/>
      <c r="J1208" s="2113"/>
      <c r="K1208" s="2112"/>
      <c r="L1208" s="2112"/>
      <c r="M1208" s="2109"/>
      <c r="N1208" s="2109"/>
      <c r="O1208" s="2110"/>
      <c r="P1208" s="2120"/>
      <c r="Q1208" s="1486"/>
      <c r="R1208" s="1097">
        <v>55</v>
      </c>
    </row>
    <row r="1209" spans="1:18">
      <c r="A1209" s="1097">
        <v>56</v>
      </c>
      <c r="B1209" s="977"/>
      <c r="C1209" s="1034"/>
      <c r="D1209" s="2109"/>
      <c r="E1209" s="2110"/>
      <c r="F1209" s="1558"/>
      <c r="G1209" s="2145"/>
      <c r="H1209" s="2113"/>
      <c r="I1209" s="2109"/>
      <c r="J1209" s="2113"/>
      <c r="K1209" s="2112"/>
      <c r="L1209" s="2112"/>
      <c r="M1209" s="2109"/>
      <c r="N1209" s="2109"/>
      <c r="O1209" s="2110"/>
      <c r="P1209" s="2120"/>
      <c r="Q1209" s="1486"/>
      <c r="R1209" s="1097">
        <v>56</v>
      </c>
    </row>
    <row r="1210" spans="1:18">
      <c r="A1210" s="1097">
        <v>57</v>
      </c>
      <c r="B1210" s="977"/>
      <c r="C1210" s="1034"/>
      <c r="D1210" s="2109"/>
      <c r="E1210" s="2110"/>
      <c r="F1210" s="1558"/>
      <c r="G1210" s="2145"/>
      <c r="H1210" s="2113"/>
      <c r="I1210" s="2109"/>
      <c r="J1210" s="2113"/>
      <c r="K1210" s="2112"/>
      <c r="L1210" s="2112"/>
      <c r="M1210" s="2109"/>
      <c r="N1210" s="2109"/>
      <c r="O1210" s="2110"/>
      <c r="P1210" s="2120"/>
      <c r="Q1210" s="1486"/>
      <c r="R1210" s="1097">
        <v>57</v>
      </c>
    </row>
    <row r="1211" spans="1:18" ht="15.75" thickBot="1">
      <c r="A1211" s="1099">
        <v>58</v>
      </c>
      <c r="B1211" s="1023"/>
      <c r="C1211" s="1058"/>
      <c r="D1211" s="2111"/>
      <c r="E1211" s="2121"/>
      <c r="F1211" s="2146"/>
      <c r="G1211" s="2147"/>
      <c r="H1211" s="2123"/>
      <c r="I1211" s="2109"/>
      <c r="J1211" s="2123"/>
      <c r="K1211" s="2148"/>
      <c r="L1211" s="2148"/>
      <c r="M1211" s="2111"/>
      <c r="N1211" s="2111"/>
      <c r="O1211" s="2121"/>
      <c r="P1211" s="2126"/>
      <c r="Q1211" s="1487"/>
      <c r="R1211" s="1099">
        <v>58</v>
      </c>
    </row>
    <row r="1212" spans="1:18">
      <c r="D1212" s="2116"/>
      <c r="E1212" s="2116"/>
      <c r="F1212" s="2116"/>
      <c r="G1212" s="2116"/>
      <c r="H1212" s="2116"/>
      <c r="I1212" s="2116"/>
      <c r="J1212" s="2116"/>
      <c r="K1212" s="2116"/>
      <c r="L1212" s="2116"/>
      <c r="M1212" s="2116"/>
      <c r="N1212" s="2116"/>
      <c r="O1212" s="2116"/>
      <c r="P1212" s="2116"/>
    </row>
    <row r="1213" spans="1:18">
      <c r="A1213" s="978" t="s">
        <v>5066</v>
      </c>
      <c r="B1213" s="978"/>
      <c r="C1213" s="978"/>
      <c r="D1213" s="2115"/>
      <c r="E1213" s="2115"/>
      <c r="F1213" s="2115"/>
      <c r="G1213" s="2115"/>
      <c r="H1213" s="2115"/>
      <c r="I1213" s="2109"/>
      <c r="J1213" s="2115" t="s">
        <v>5067</v>
      </c>
      <c r="K1213" s="2115"/>
      <c r="L1213" s="2115"/>
      <c r="M1213" s="2115"/>
      <c r="N1213" s="2115"/>
      <c r="O1213" s="2115"/>
      <c r="P1213" s="2115"/>
      <c r="Q1213" s="978"/>
      <c r="R1213" s="1018"/>
    </row>
    <row r="1214" spans="1:18">
      <c r="D1214" s="2116"/>
      <c r="E1214" s="2116"/>
      <c r="F1214" s="2116"/>
      <c r="G1214" s="2116"/>
      <c r="H1214" s="2116"/>
      <c r="I1214" s="2116"/>
      <c r="J1214" s="2116"/>
      <c r="K1214" s="2116"/>
      <c r="L1214" s="2116"/>
      <c r="M1214" s="2116"/>
      <c r="N1214" s="2116"/>
      <c r="O1214" s="2116"/>
      <c r="P1214" s="2116"/>
    </row>
    <row r="1215" spans="1:18" ht="15.75">
      <c r="A1215" s="70" t="s">
        <v>1258</v>
      </c>
      <c r="B1215" s="978"/>
      <c r="C1215" s="978"/>
      <c r="D1215" s="2115"/>
      <c r="E1215" s="2115"/>
      <c r="F1215" s="2115"/>
      <c r="G1215" s="2115"/>
      <c r="H1215" s="2115"/>
      <c r="I1215" s="2116"/>
      <c r="J1215" s="2116"/>
      <c r="K1215" s="2116"/>
      <c r="L1215" s="2116"/>
      <c r="M1215" s="2116"/>
      <c r="N1215" s="2116"/>
      <c r="O1215" s="2116"/>
      <c r="P1215" s="2116"/>
    </row>
    <row r="1216" spans="1:18">
      <c r="D1216" s="2116"/>
      <c r="E1216" s="2116"/>
      <c r="F1216" s="2116"/>
      <c r="G1216" s="2116"/>
      <c r="H1216" s="2116"/>
      <c r="I1216" s="2116"/>
      <c r="J1216" s="2116"/>
      <c r="K1216" s="2116"/>
      <c r="L1216" s="2116"/>
      <c r="M1216" s="2116"/>
      <c r="N1216" s="2116"/>
      <c r="O1216" s="2116"/>
      <c r="P1216" s="2116"/>
    </row>
    <row r="1217" spans="1:18" ht="16.5" thickBot="1">
      <c r="A1217" s="1040" t="str">
        <f>'[5]Data Sheet'!$C$25</f>
        <v xml:space="preserve"> Niagara Mohawk Power Corporation </v>
      </c>
      <c r="B1217" s="1023"/>
      <c r="C1217" s="1023"/>
      <c r="D1217" s="2111"/>
      <c r="E1217" s="2111"/>
      <c r="F1217" s="2128" t="str">
        <f>+'424425'!P3</f>
        <v>June 1, 2015</v>
      </c>
      <c r="G1217" s="2111" t="str">
        <f>+'424425'!H3</f>
        <v>December 31, 2014</v>
      </c>
      <c r="H1217" s="2129"/>
      <c r="I1217" s="2109"/>
      <c r="J1217" s="2130" t="str">
        <f>'[5]Data Sheet'!$C$25</f>
        <v xml:space="preserve"> Niagara Mohawk Power Corporation </v>
      </c>
      <c r="K1217" s="2111"/>
      <c r="L1217" s="2111"/>
      <c r="M1217" s="2111"/>
      <c r="N1217" s="2111"/>
      <c r="O1217" s="2111"/>
      <c r="P1217" s="2128" t="str">
        <f>+'424425'!P3</f>
        <v>June 1, 2015</v>
      </c>
      <c r="Q1217" s="1023" t="str">
        <f>+'424425'!H3</f>
        <v>December 31, 2014</v>
      </c>
      <c r="R1217" s="2075"/>
    </row>
    <row r="1218" spans="1:18" ht="16.5" thickBot="1">
      <c r="A1218" s="687" t="s">
        <v>3644</v>
      </c>
      <c r="B1218" s="669"/>
      <c r="C1218" s="669"/>
      <c r="D1218" s="2129"/>
      <c r="E1218" s="2129"/>
      <c r="F1218" s="2131"/>
      <c r="G1218" s="2131"/>
      <c r="H1218" s="2132"/>
      <c r="I1218" s="2109"/>
      <c r="J1218" s="2133" t="s">
        <v>3644</v>
      </c>
      <c r="K1218" s="2134"/>
      <c r="L1218" s="2134"/>
      <c r="M1218" s="2129"/>
      <c r="N1218" s="2129"/>
      <c r="O1218" s="2129"/>
      <c r="P1218" s="2131"/>
      <c r="Q1218" s="1092"/>
      <c r="R1218" s="2082"/>
    </row>
    <row r="1219" spans="1:18">
      <c r="A1219" s="1085"/>
      <c r="B1219" s="977"/>
      <c r="C1219" s="1034"/>
      <c r="D1219" s="2135"/>
      <c r="E1219" s="2136"/>
      <c r="F1219" s="2115"/>
      <c r="G1219" s="2115"/>
      <c r="H1219" s="2137"/>
      <c r="I1219" s="2109"/>
      <c r="J1219" s="2138"/>
      <c r="K1219" s="2110"/>
      <c r="L1219" s="2110"/>
      <c r="M1219" s="2115" t="s">
        <v>3418</v>
      </c>
      <c r="N1219" s="2115"/>
      <c r="O1219" s="2115"/>
      <c r="P1219" s="2115"/>
      <c r="Q1219" s="1032"/>
      <c r="R1219" s="2081"/>
    </row>
    <row r="1220" spans="1:18" ht="15.75" thickBot="1">
      <c r="A1220" s="1097"/>
      <c r="B1220" s="1018"/>
      <c r="C1220" s="2080"/>
      <c r="D1220" s="2135"/>
      <c r="E1220" s="2136"/>
      <c r="F1220" s="2129" t="s">
        <v>3419</v>
      </c>
      <c r="G1220" s="2129"/>
      <c r="H1220" s="2132"/>
      <c r="I1220" s="2109"/>
      <c r="J1220" s="2139" t="s">
        <v>3420</v>
      </c>
      <c r="K1220" s="2136" t="s">
        <v>3421</v>
      </c>
      <c r="L1220" s="2136" t="s">
        <v>3421</v>
      </c>
      <c r="M1220" s="2129" t="s">
        <v>3422</v>
      </c>
      <c r="N1220" s="2129"/>
      <c r="O1220" s="2129"/>
      <c r="P1220" s="2129"/>
      <c r="Q1220" s="1101"/>
      <c r="R1220" s="2080"/>
    </row>
    <row r="1221" spans="1:18">
      <c r="A1221" s="1097"/>
      <c r="B1221" s="1018"/>
      <c r="C1221" s="2080"/>
      <c r="D1221" s="2135"/>
      <c r="E1221" s="2136"/>
      <c r="F1221" s="2136"/>
      <c r="G1221" s="2140"/>
      <c r="H1221" s="2136"/>
      <c r="I1221" s="2109"/>
      <c r="J1221" s="2139" t="s">
        <v>3423</v>
      </c>
      <c r="K1221" s="2136" t="s">
        <v>3424</v>
      </c>
      <c r="L1221" s="2136" t="s">
        <v>3425</v>
      </c>
      <c r="M1221" s="2135"/>
      <c r="N1221" s="2135"/>
      <c r="O1221" s="2136"/>
      <c r="P1221" s="2136"/>
      <c r="Q1221" s="1032"/>
      <c r="R1221" s="2080"/>
    </row>
    <row r="1222" spans="1:18">
      <c r="A1222" s="1097" t="s">
        <v>1843</v>
      </c>
      <c r="B1222" s="978" t="s">
        <v>3426</v>
      </c>
      <c r="C1222" s="1032"/>
      <c r="D1222" s="2115" t="s">
        <v>3427</v>
      </c>
      <c r="E1222" s="2140"/>
      <c r="F1222" s="2136"/>
      <c r="G1222" s="2140"/>
      <c r="H1222" s="2136"/>
      <c r="I1222" s="2109"/>
      <c r="J1222" s="2139" t="s">
        <v>3428</v>
      </c>
      <c r="K1222" s="2136" t="s">
        <v>3429</v>
      </c>
      <c r="L1222" s="2136" t="s">
        <v>3424</v>
      </c>
      <c r="M1222" s="2115"/>
      <c r="N1222" s="2115"/>
      <c r="O1222" s="2140"/>
      <c r="P1222" s="2136" t="s">
        <v>1902</v>
      </c>
      <c r="Q1222" s="1032" t="s">
        <v>3430</v>
      </c>
      <c r="R1222" s="2080" t="s">
        <v>1843</v>
      </c>
    </row>
    <row r="1223" spans="1:18">
      <c r="A1223" s="1097" t="s">
        <v>1846</v>
      </c>
      <c r="B1223" s="977"/>
      <c r="C1223" s="1034"/>
      <c r="D1223" s="2135"/>
      <c r="E1223" s="2136"/>
      <c r="F1223" s="2136" t="s">
        <v>1952</v>
      </c>
      <c r="G1223" s="2140" t="s">
        <v>3431</v>
      </c>
      <c r="H1223" s="2136" t="s">
        <v>3432</v>
      </c>
      <c r="I1223" s="2109"/>
      <c r="J1223" s="2139" t="s">
        <v>3433</v>
      </c>
      <c r="K1223" s="2136" t="s">
        <v>4</v>
      </c>
      <c r="L1223" s="2136" t="s">
        <v>3429</v>
      </c>
      <c r="M1223" s="2115" t="s">
        <v>3434</v>
      </c>
      <c r="N1223" s="2115"/>
      <c r="O1223" s="2140"/>
      <c r="P1223" s="2136" t="s">
        <v>3435</v>
      </c>
      <c r="Q1223" s="1032" t="s">
        <v>3436</v>
      </c>
      <c r="R1223" s="2080" t="s">
        <v>1846</v>
      </c>
    </row>
    <row r="1224" spans="1:18">
      <c r="A1224" s="1097"/>
      <c r="B1224" s="977"/>
      <c r="C1224" s="2080"/>
      <c r="D1224" s="2109"/>
      <c r="E1224" s="2136"/>
      <c r="F1224" s="2136"/>
      <c r="G1224" s="2140"/>
      <c r="H1224" s="2110"/>
      <c r="I1224" s="2109"/>
      <c r="J1224" s="2141"/>
      <c r="K1224" s="2110"/>
      <c r="L1224" s="2136"/>
      <c r="M1224" s="2109"/>
      <c r="N1224" s="2109"/>
      <c r="O1224" s="2136"/>
      <c r="P1224" s="2136"/>
      <c r="Q1224" s="2080"/>
      <c r="R1224" s="2080"/>
    </row>
    <row r="1225" spans="1:18" ht="15.75" thickBot="1">
      <c r="A1225" s="1099"/>
      <c r="B1225" s="1090" t="s">
        <v>3230</v>
      </c>
      <c r="C1225" s="1101"/>
      <c r="D1225" s="2129" t="s">
        <v>3231</v>
      </c>
      <c r="E1225" s="2132"/>
      <c r="F1225" s="2142" t="s">
        <v>3232</v>
      </c>
      <c r="G1225" s="2132" t="s">
        <v>3233</v>
      </c>
      <c r="H1225" s="2132" t="s">
        <v>2512</v>
      </c>
      <c r="I1225" s="2109"/>
      <c r="J1225" s="2143" t="s">
        <v>2513</v>
      </c>
      <c r="K1225" s="2143" t="s">
        <v>2514</v>
      </c>
      <c r="L1225" s="2143" t="s">
        <v>2515</v>
      </c>
      <c r="M1225" s="2129" t="s">
        <v>2516</v>
      </c>
      <c r="N1225" s="2129"/>
      <c r="O1225" s="2132"/>
      <c r="P1225" s="2142" t="s">
        <v>2517</v>
      </c>
      <c r="Q1225" s="2082" t="s">
        <v>2518</v>
      </c>
      <c r="R1225" s="2082"/>
    </row>
    <row r="1226" spans="1:18">
      <c r="A1226" s="1097">
        <v>1</v>
      </c>
      <c r="B1226" s="977" t="s">
        <v>5146</v>
      </c>
      <c r="C1226" s="1034"/>
      <c r="D1226" s="2109" t="s">
        <v>4721</v>
      </c>
      <c r="E1226" s="2110"/>
      <c r="F1226" s="1558">
        <v>110</v>
      </c>
      <c r="G1226" s="2145">
        <v>34</v>
      </c>
      <c r="H1226" s="2113"/>
      <c r="I1226" s="2109"/>
      <c r="J1226" s="2114">
        <v>80</v>
      </c>
      <c r="K1226" s="2112">
        <v>2</v>
      </c>
      <c r="L1226" s="2112"/>
      <c r="M1226" s="2109"/>
      <c r="N1226" s="2109"/>
      <c r="O1226" s="2140"/>
      <c r="P1226" s="2120"/>
      <c r="Q1226" s="1486"/>
      <c r="R1226" s="1097">
        <v>1</v>
      </c>
    </row>
    <row r="1227" spans="1:18">
      <c r="A1227" s="1097">
        <v>2</v>
      </c>
      <c r="B1227" s="977" t="s">
        <v>5147</v>
      </c>
      <c r="C1227" s="1034"/>
      <c r="D1227" s="2109" t="s">
        <v>4721</v>
      </c>
      <c r="E1227" s="2110"/>
      <c r="F1227" s="1558">
        <v>43.8</v>
      </c>
      <c r="G1227" s="2145">
        <v>4.8</v>
      </c>
      <c r="H1227" s="2113"/>
      <c r="I1227" s="2109"/>
      <c r="J1227" s="2114">
        <v>1</v>
      </c>
      <c r="K1227" s="2112">
        <v>1</v>
      </c>
      <c r="L1227" s="2112"/>
      <c r="M1227" s="2109"/>
      <c r="N1227" s="2109"/>
      <c r="O1227" s="2136"/>
      <c r="P1227" s="2120"/>
      <c r="Q1227" s="1486"/>
      <c r="R1227" s="1097">
        <v>2</v>
      </c>
    </row>
    <row r="1228" spans="1:18">
      <c r="A1228" s="1097">
        <v>3</v>
      </c>
      <c r="B1228" s="977" t="s">
        <v>5148</v>
      </c>
      <c r="C1228" s="1034"/>
      <c r="D1228" s="2109" t="s">
        <v>4721</v>
      </c>
      <c r="E1228" s="2110"/>
      <c r="F1228" s="1558">
        <v>115</v>
      </c>
      <c r="G1228" s="2145">
        <v>13.2</v>
      </c>
      <c r="H1228" s="2113"/>
      <c r="I1228" s="2109"/>
      <c r="J1228" s="2114">
        <v>13</v>
      </c>
      <c r="K1228" s="2112">
        <v>1</v>
      </c>
      <c r="L1228" s="2112"/>
      <c r="M1228" s="2109"/>
      <c r="N1228" s="2109"/>
      <c r="O1228" s="2136"/>
      <c r="P1228" s="2120"/>
      <c r="Q1228" s="1486"/>
      <c r="R1228" s="1097">
        <v>3</v>
      </c>
    </row>
    <row r="1229" spans="1:18">
      <c r="A1229" s="1097">
        <v>4</v>
      </c>
      <c r="B1229" s="977" t="s">
        <v>5149</v>
      </c>
      <c r="C1229" s="1034"/>
      <c r="D1229" s="2109" t="s">
        <v>4721</v>
      </c>
      <c r="E1229" s="2110"/>
      <c r="F1229" s="1558">
        <v>34.5</v>
      </c>
      <c r="G1229" s="2145">
        <v>4.8</v>
      </c>
      <c r="H1229" s="2113"/>
      <c r="I1229" s="2109"/>
      <c r="J1229" s="2114">
        <v>4</v>
      </c>
      <c r="K1229" s="2112">
        <v>1</v>
      </c>
      <c r="L1229" s="2112"/>
      <c r="M1229" s="2109"/>
      <c r="N1229" s="2109"/>
      <c r="O1229" s="2136"/>
      <c r="P1229" s="2120"/>
      <c r="Q1229" s="1486"/>
      <c r="R1229" s="1097">
        <v>4</v>
      </c>
    </row>
    <row r="1230" spans="1:18">
      <c r="A1230" s="1097">
        <v>5</v>
      </c>
      <c r="B1230" s="977" t="s">
        <v>5150</v>
      </c>
      <c r="C1230" s="1034"/>
      <c r="D1230" s="2109" t="s">
        <v>4721</v>
      </c>
      <c r="E1230" s="2110"/>
      <c r="F1230" s="1558">
        <v>43.8</v>
      </c>
      <c r="G1230" s="2145">
        <v>4.4000000000000004</v>
      </c>
      <c r="H1230" s="2113"/>
      <c r="I1230" s="2109"/>
      <c r="J1230" s="2114">
        <v>5</v>
      </c>
      <c r="K1230" s="2112">
        <v>1</v>
      </c>
      <c r="L1230" s="2112"/>
      <c r="M1230" s="2109"/>
      <c r="N1230" s="2109"/>
      <c r="O1230" s="2136"/>
      <c r="P1230" s="2120"/>
      <c r="Q1230" s="1486"/>
      <c r="R1230" s="1097">
        <v>5</v>
      </c>
    </row>
    <row r="1231" spans="1:18">
      <c r="A1231" s="1097">
        <v>6</v>
      </c>
      <c r="B1231" s="977" t="s">
        <v>5151</v>
      </c>
      <c r="C1231" s="1034"/>
      <c r="D1231" s="2109" t="s">
        <v>4721</v>
      </c>
      <c r="E1231" s="2110"/>
      <c r="F1231" s="1558">
        <v>115</v>
      </c>
      <c r="G1231" s="2145">
        <v>13.8</v>
      </c>
      <c r="H1231" s="2113"/>
      <c r="I1231" s="2109"/>
      <c r="J1231" s="2114">
        <v>18</v>
      </c>
      <c r="K1231" s="2112">
        <v>1</v>
      </c>
      <c r="L1231" s="2112"/>
      <c r="M1231" s="2109"/>
      <c r="N1231" s="2109"/>
      <c r="O1231" s="2110"/>
      <c r="P1231" s="2120"/>
      <c r="Q1231" s="1486"/>
      <c r="R1231" s="1097">
        <v>6</v>
      </c>
    </row>
    <row r="1232" spans="1:18">
      <c r="A1232" s="1097">
        <v>7</v>
      </c>
      <c r="B1232" s="977" t="s">
        <v>5152</v>
      </c>
      <c r="C1232" s="1034"/>
      <c r="D1232" s="2109" t="s">
        <v>4720</v>
      </c>
      <c r="E1232" s="2110"/>
      <c r="F1232" s="1558">
        <v>115</v>
      </c>
      <c r="G1232" s="2145">
        <v>13.8</v>
      </c>
      <c r="H1232" s="2113"/>
      <c r="I1232" s="2109"/>
      <c r="J1232" s="2114">
        <v>18</v>
      </c>
      <c r="K1232" s="2112">
        <v>1</v>
      </c>
      <c r="L1232" s="2112"/>
      <c r="M1232" s="2109"/>
      <c r="N1232" s="2109"/>
      <c r="O1232" s="2110"/>
      <c r="P1232" s="2120"/>
      <c r="Q1232" s="1486"/>
      <c r="R1232" s="1097">
        <v>7</v>
      </c>
    </row>
    <row r="1233" spans="1:18">
      <c r="A1233" s="1097">
        <v>8</v>
      </c>
      <c r="B1233" s="977" t="s">
        <v>5152</v>
      </c>
      <c r="C1233" s="1034"/>
      <c r="D1233" s="2109" t="s">
        <v>4720</v>
      </c>
      <c r="E1233" s="2110"/>
      <c r="F1233" s="1558">
        <v>115</v>
      </c>
      <c r="G1233" s="2145">
        <v>13.8</v>
      </c>
      <c r="H1233" s="2113"/>
      <c r="I1233" s="2109"/>
      <c r="J1233" s="2114">
        <v>18</v>
      </c>
      <c r="K1233" s="2112">
        <v>1</v>
      </c>
      <c r="L1233" s="2112"/>
      <c r="M1233" s="2109"/>
      <c r="N1233" s="2109"/>
      <c r="O1233" s="2110"/>
      <c r="P1233" s="2120"/>
      <c r="Q1233" s="1486"/>
      <c r="R1233" s="1097">
        <v>8</v>
      </c>
    </row>
    <row r="1234" spans="1:18">
      <c r="A1234" s="1097">
        <v>9</v>
      </c>
      <c r="B1234" s="977" t="s">
        <v>5153</v>
      </c>
      <c r="C1234" s="1034"/>
      <c r="D1234" s="2109" t="s">
        <v>4720</v>
      </c>
      <c r="E1234" s="2110"/>
      <c r="F1234" s="1558">
        <v>115</v>
      </c>
      <c r="G1234" s="2145">
        <v>13.8</v>
      </c>
      <c r="H1234" s="2113"/>
      <c r="I1234" s="2109"/>
      <c r="J1234" s="2114">
        <v>12</v>
      </c>
      <c r="K1234" s="2112">
        <v>1</v>
      </c>
      <c r="L1234" s="2112"/>
      <c r="M1234" s="2109"/>
      <c r="N1234" s="2109"/>
      <c r="O1234" s="2110"/>
      <c r="P1234" s="2120"/>
      <c r="Q1234" s="1486"/>
      <c r="R1234" s="1097">
        <v>9</v>
      </c>
    </row>
    <row r="1235" spans="1:18">
      <c r="A1235" s="1097">
        <v>10</v>
      </c>
      <c r="B1235" s="977" t="s">
        <v>5153</v>
      </c>
      <c r="C1235" s="1034"/>
      <c r="D1235" s="2109" t="s">
        <v>4720</v>
      </c>
      <c r="E1235" s="2110"/>
      <c r="F1235" s="1558">
        <v>115</v>
      </c>
      <c r="G1235" s="2145">
        <v>34.5</v>
      </c>
      <c r="H1235" s="2113">
        <v>13.8</v>
      </c>
      <c r="I1235" s="2109"/>
      <c r="J1235" s="2114">
        <v>33</v>
      </c>
      <c r="K1235" s="2112">
        <v>1</v>
      </c>
      <c r="L1235" s="2112"/>
      <c r="M1235" s="2109"/>
      <c r="N1235" s="2109"/>
      <c r="O1235" s="2110"/>
      <c r="P1235" s="2120"/>
      <c r="Q1235" s="1486"/>
      <c r="R1235" s="1097">
        <v>10</v>
      </c>
    </row>
    <row r="1236" spans="1:18">
      <c r="A1236" s="1097">
        <v>11</v>
      </c>
      <c r="B1236" s="977" t="s">
        <v>5154</v>
      </c>
      <c r="C1236" s="1034"/>
      <c r="D1236" s="2109" t="s">
        <v>4720</v>
      </c>
      <c r="E1236" s="2110"/>
      <c r="F1236" s="1558">
        <v>115</v>
      </c>
      <c r="G1236" s="2145">
        <v>69</v>
      </c>
      <c r="H1236" s="2113"/>
      <c r="I1236" s="2109"/>
      <c r="J1236" s="2114">
        <v>15</v>
      </c>
      <c r="K1236" s="2112">
        <v>1</v>
      </c>
      <c r="L1236" s="2112"/>
      <c r="M1236" s="2109"/>
      <c r="N1236" s="2109"/>
      <c r="O1236" s="2110"/>
      <c r="P1236" s="2120"/>
      <c r="Q1236" s="1486"/>
      <c r="R1236" s="1097">
        <v>11</v>
      </c>
    </row>
    <row r="1237" spans="1:18">
      <c r="A1237" s="1097">
        <v>12</v>
      </c>
      <c r="B1237" s="977" t="s">
        <v>5154</v>
      </c>
      <c r="C1237" s="1034"/>
      <c r="D1237" s="2109" t="s">
        <v>4720</v>
      </c>
      <c r="E1237" s="2110"/>
      <c r="F1237" s="1558">
        <v>115</v>
      </c>
      <c r="G1237" s="2145">
        <v>13.8</v>
      </c>
      <c r="H1237" s="2113"/>
      <c r="I1237" s="2109"/>
      <c r="J1237" s="2114">
        <v>20</v>
      </c>
      <c r="K1237" s="2112">
        <v>1</v>
      </c>
      <c r="L1237" s="2112"/>
      <c r="M1237" s="2109"/>
      <c r="N1237" s="2109"/>
      <c r="O1237" s="2110"/>
      <c r="P1237" s="2120"/>
      <c r="Q1237" s="1486"/>
      <c r="R1237" s="1097">
        <v>12</v>
      </c>
    </row>
    <row r="1238" spans="1:18">
      <c r="A1238" s="1097">
        <v>13</v>
      </c>
      <c r="B1238" s="977" t="s">
        <v>5154</v>
      </c>
      <c r="C1238" s="1034"/>
      <c r="D1238" s="2109" t="s">
        <v>4720</v>
      </c>
      <c r="E1238" s="2110"/>
      <c r="F1238" s="1558">
        <v>115</v>
      </c>
      <c r="G1238" s="2145">
        <v>34.5</v>
      </c>
      <c r="H1238" s="2113"/>
      <c r="I1238" s="2109"/>
      <c r="J1238" s="2114">
        <v>60</v>
      </c>
      <c r="K1238" s="2112">
        <v>4</v>
      </c>
      <c r="L1238" s="2112"/>
      <c r="M1238" s="2109"/>
      <c r="N1238" s="2109"/>
      <c r="O1238" s="2110"/>
      <c r="P1238" s="2120"/>
      <c r="Q1238" s="1486"/>
      <c r="R1238" s="1097">
        <v>13</v>
      </c>
    </row>
    <row r="1239" spans="1:18">
      <c r="A1239" s="1097">
        <v>14</v>
      </c>
      <c r="B1239" s="977" t="s">
        <v>5154</v>
      </c>
      <c r="C1239" s="1034"/>
      <c r="D1239" s="2109" t="s">
        <v>4720</v>
      </c>
      <c r="E1239" s="2110"/>
      <c r="F1239" s="1558">
        <v>230</v>
      </c>
      <c r="G1239" s="2145">
        <v>115</v>
      </c>
      <c r="H1239" s="2113"/>
      <c r="I1239" s="2109"/>
      <c r="J1239" s="2114">
        <v>267</v>
      </c>
      <c r="K1239" s="2112">
        <v>1</v>
      </c>
      <c r="L1239" s="2112"/>
      <c r="M1239" s="2109"/>
      <c r="N1239" s="2109"/>
      <c r="O1239" s="2110"/>
      <c r="P1239" s="2120"/>
      <c r="Q1239" s="1486"/>
      <c r="R1239" s="1097">
        <v>14</v>
      </c>
    </row>
    <row r="1240" spans="1:18">
      <c r="A1240" s="1097">
        <v>15</v>
      </c>
      <c r="B1240" s="977" t="s">
        <v>5154</v>
      </c>
      <c r="C1240" s="1034"/>
      <c r="D1240" s="2109" t="s">
        <v>4720</v>
      </c>
      <c r="E1240" s="2110"/>
      <c r="F1240" s="1558">
        <v>230</v>
      </c>
      <c r="G1240" s="2145">
        <v>115</v>
      </c>
      <c r="H1240" s="2113"/>
      <c r="I1240" s="2109"/>
      <c r="J1240" s="2114">
        <v>267</v>
      </c>
      <c r="K1240" s="2112">
        <v>1</v>
      </c>
      <c r="L1240" s="2112"/>
      <c r="M1240" s="2109"/>
      <c r="N1240" s="2109"/>
      <c r="O1240" s="2110"/>
      <c r="P1240" s="2120"/>
      <c r="Q1240" s="1486"/>
      <c r="R1240" s="1097">
        <v>15</v>
      </c>
    </row>
    <row r="1241" spans="1:18">
      <c r="A1241" s="1097">
        <v>16</v>
      </c>
      <c r="B1241" s="977" t="s">
        <v>5154</v>
      </c>
      <c r="C1241" s="1034"/>
      <c r="D1241" s="2109" t="s">
        <v>4720</v>
      </c>
      <c r="E1241" s="2110"/>
      <c r="F1241" s="1558">
        <v>230</v>
      </c>
      <c r="G1241" s="2145">
        <v>115</v>
      </c>
      <c r="H1241" s="2113"/>
      <c r="I1241" s="2109"/>
      <c r="J1241" s="2114">
        <v>349</v>
      </c>
      <c r="K1241" s="2112">
        <v>1</v>
      </c>
      <c r="L1241" s="2112"/>
      <c r="M1241" s="2109"/>
      <c r="N1241" s="2109"/>
      <c r="O1241" s="2110"/>
      <c r="P1241" s="2120"/>
      <c r="Q1241" s="1486"/>
      <c r="R1241" s="1097">
        <v>16</v>
      </c>
    </row>
    <row r="1242" spans="1:18">
      <c r="A1242" s="1097">
        <v>17</v>
      </c>
      <c r="B1242" s="977" t="s">
        <v>5155</v>
      </c>
      <c r="C1242" s="1034"/>
      <c r="D1242" s="2109" t="s">
        <v>4721</v>
      </c>
      <c r="E1242" s="2110"/>
      <c r="F1242" s="1558">
        <v>34.5</v>
      </c>
      <c r="G1242" s="2145">
        <v>4.8</v>
      </c>
      <c r="H1242" s="2113"/>
      <c r="I1242" s="2109"/>
      <c r="J1242" s="2114">
        <v>1</v>
      </c>
      <c r="K1242" s="2112">
        <v>1</v>
      </c>
      <c r="L1242" s="2112"/>
      <c r="M1242" s="2109"/>
      <c r="N1242" s="2109"/>
      <c r="O1242" s="2110"/>
      <c r="P1242" s="2120"/>
      <c r="Q1242" s="1486"/>
      <c r="R1242" s="1097">
        <v>17</v>
      </c>
    </row>
    <row r="1243" spans="1:18">
      <c r="A1243" s="1097">
        <v>18</v>
      </c>
      <c r="B1243" s="977" t="s">
        <v>5155</v>
      </c>
      <c r="C1243" s="1034"/>
      <c r="D1243" s="2109" t="s">
        <v>4721</v>
      </c>
      <c r="E1243" s="2110"/>
      <c r="F1243" s="1558">
        <v>34.5</v>
      </c>
      <c r="G1243" s="2145">
        <v>4.8</v>
      </c>
      <c r="H1243" s="2113"/>
      <c r="I1243" s="2109"/>
      <c r="J1243" s="2114">
        <v>2</v>
      </c>
      <c r="K1243" s="2112">
        <v>1</v>
      </c>
      <c r="L1243" s="2112"/>
      <c r="M1243" s="2109"/>
      <c r="N1243" s="2109"/>
      <c r="O1243" s="2110"/>
      <c r="P1243" s="2120"/>
      <c r="Q1243" s="1486"/>
      <c r="R1243" s="1097">
        <v>18</v>
      </c>
    </row>
    <row r="1244" spans="1:18">
      <c r="A1244" s="1097">
        <v>19</v>
      </c>
      <c r="B1244" s="977" t="s">
        <v>5156</v>
      </c>
      <c r="C1244" s="1034"/>
      <c r="D1244" s="2109" t="s">
        <v>4721</v>
      </c>
      <c r="E1244" s="2110"/>
      <c r="F1244" s="1558">
        <v>115</v>
      </c>
      <c r="G1244" s="2145">
        <v>13.8</v>
      </c>
      <c r="H1244" s="2113"/>
      <c r="I1244" s="2109"/>
      <c r="J1244" s="2114">
        <v>18</v>
      </c>
      <c r="K1244" s="2112">
        <v>1</v>
      </c>
      <c r="L1244" s="2112"/>
      <c r="M1244" s="2109"/>
      <c r="N1244" s="2109"/>
      <c r="O1244" s="2110"/>
      <c r="P1244" s="2120"/>
      <c r="Q1244" s="1486"/>
      <c r="R1244" s="1097">
        <v>19</v>
      </c>
    </row>
    <row r="1245" spans="1:18">
      <c r="A1245" s="1097">
        <v>20</v>
      </c>
      <c r="B1245" s="977" t="s">
        <v>5157</v>
      </c>
      <c r="C1245" s="1034"/>
      <c r="D1245" s="2109" t="s">
        <v>4721</v>
      </c>
      <c r="E1245" s="2110"/>
      <c r="F1245" s="1558">
        <v>115</v>
      </c>
      <c r="G1245" s="2145">
        <v>13.8</v>
      </c>
      <c r="H1245" s="2113"/>
      <c r="I1245" s="2109"/>
      <c r="J1245" s="2114">
        <v>7</v>
      </c>
      <c r="K1245" s="2112"/>
      <c r="L1245" s="2112"/>
      <c r="M1245" s="2109"/>
      <c r="N1245" s="2109"/>
      <c r="O1245" s="2110"/>
      <c r="P1245" s="2120"/>
      <c r="Q1245" s="1486"/>
      <c r="R1245" s="1097">
        <v>20</v>
      </c>
    </row>
    <row r="1246" spans="1:18">
      <c r="A1246" s="1097">
        <v>21</v>
      </c>
      <c r="B1246" s="977" t="s">
        <v>5157</v>
      </c>
      <c r="C1246" s="1034"/>
      <c r="D1246" s="2109" t="s">
        <v>4721</v>
      </c>
      <c r="E1246" s="2110"/>
      <c r="F1246" s="1558">
        <v>115</v>
      </c>
      <c r="G1246" s="2145">
        <v>13.8</v>
      </c>
      <c r="H1246" s="2113"/>
      <c r="I1246" s="2109"/>
      <c r="J1246" s="2114">
        <v>5</v>
      </c>
      <c r="K1246" s="2112">
        <v>1</v>
      </c>
      <c r="L1246" s="2112"/>
      <c r="M1246" s="2109"/>
      <c r="N1246" s="2109"/>
      <c r="O1246" s="2110"/>
      <c r="P1246" s="2120"/>
      <c r="Q1246" s="1486"/>
      <c r="R1246" s="1097">
        <v>21</v>
      </c>
    </row>
    <row r="1247" spans="1:18">
      <c r="A1247" s="1097">
        <v>22</v>
      </c>
      <c r="B1247" s="977" t="s">
        <v>5158</v>
      </c>
      <c r="C1247" s="1034"/>
      <c r="D1247" s="2109" t="s">
        <v>4721</v>
      </c>
      <c r="E1247" s="2110"/>
      <c r="F1247" s="1558">
        <v>34.5</v>
      </c>
      <c r="G1247" s="2145">
        <v>4.8</v>
      </c>
      <c r="H1247" s="2113"/>
      <c r="I1247" s="2109"/>
      <c r="J1247" s="2114">
        <v>5</v>
      </c>
      <c r="K1247" s="2112">
        <v>1</v>
      </c>
      <c r="L1247" s="2112"/>
      <c r="M1247" s="2109"/>
      <c r="N1247" s="2109"/>
      <c r="O1247" s="2110"/>
      <c r="P1247" s="2120"/>
      <c r="Q1247" s="1486"/>
      <c r="R1247" s="1097">
        <v>22</v>
      </c>
    </row>
    <row r="1248" spans="1:18">
      <c r="A1248" s="1097">
        <v>23</v>
      </c>
      <c r="B1248" s="977" t="s">
        <v>5159</v>
      </c>
      <c r="C1248" s="1034"/>
      <c r="D1248" s="2109" t="s">
        <v>4721</v>
      </c>
      <c r="E1248" s="2110"/>
      <c r="F1248" s="1558">
        <v>113</v>
      </c>
      <c r="G1248" s="2145">
        <v>13.8</v>
      </c>
      <c r="H1248" s="2113"/>
      <c r="I1248" s="2109"/>
      <c r="J1248" s="2114">
        <v>5</v>
      </c>
      <c r="K1248" s="2112">
        <v>1</v>
      </c>
      <c r="L1248" s="2112"/>
      <c r="M1248" s="2109"/>
      <c r="N1248" s="2109"/>
      <c r="O1248" s="2110"/>
      <c r="P1248" s="2120"/>
      <c r="Q1248" s="1486"/>
      <c r="R1248" s="1097">
        <v>23</v>
      </c>
    </row>
    <row r="1249" spans="1:18">
      <c r="A1249" s="1097">
        <v>24</v>
      </c>
      <c r="B1249" s="977" t="s">
        <v>5159</v>
      </c>
      <c r="C1249" s="1034"/>
      <c r="D1249" s="2109" t="s">
        <v>4721</v>
      </c>
      <c r="E1249" s="2110"/>
      <c r="F1249" s="1558">
        <v>110</v>
      </c>
      <c r="G1249" s="2145">
        <v>13.8</v>
      </c>
      <c r="H1249" s="2113"/>
      <c r="I1249" s="2109"/>
      <c r="J1249" s="2114">
        <v>7</v>
      </c>
      <c r="K1249" s="2112">
        <v>1</v>
      </c>
      <c r="L1249" s="2112"/>
      <c r="M1249" s="2109"/>
      <c r="N1249" s="2109"/>
      <c r="O1249" s="2110"/>
      <c r="P1249" s="2120"/>
      <c r="Q1249" s="1486"/>
      <c r="R1249" s="1097">
        <v>24</v>
      </c>
    </row>
    <row r="1250" spans="1:18">
      <c r="A1250" s="1097">
        <v>25</v>
      </c>
      <c r="B1250" s="977" t="s">
        <v>5160</v>
      </c>
      <c r="C1250" s="1034"/>
      <c r="D1250" s="2109" t="s">
        <v>4720</v>
      </c>
      <c r="E1250" s="2110"/>
      <c r="F1250" s="1558">
        <v>115</v>
      </c>
      <c r="G1250" s="2145">
        <v>34.5</v>
      </c>
      <c r="H1250" s="2113"/>
      <c r="I1250" s="2109"/>
      <c r="J1250" s="2114">
        <v>7</v>
      </c>
      <c r="K1250" s="2112">
        <v>1</v>
      </c>
      <c r="L1250" s="2112"/>
      <c r="M1250" s="2109"/>
      <c r="N1250" s="2109"/>
      <c r="O1250" s="2110"/>
      <c r="P1250" s="2120"/>
      <c r="Q1250" s="1486"/>
      <c r="R1250" s="1097">
        <v>25</v>
      </c>
    </row>
    <row r="1251" spans="1:18">
      <c r="A1251" s="1097">
        <v>26</v>
      </c>
      <c r="B1251" s="977" t="s">
        <v>5161</v>
      </c>
      <c r="C1251" s="1034"/>
      <c r="D1251" s="2109" t="s">
        <v>4720</v>
      </c>
      <c r="E1251" s="2110"/>
      <c r="F1251" s="1558">
        <v>115</v>
      </c>
      <c r="G1251" s="2145">
        <v>13.8</v>
      </c>
      <c r="H1251" s="2113"/>
      <c r="I1251" s="2109"/>
      <c r="J1251" s="2114">
        <v>15</v>
      </c>
      <c r="K1251" s="2112">
        <v>1</v>
      </c>
      <c r="L1251" s="2112"/>
      <c r="M1251" s="2109"/>
      <c r="N1251" s="2109"/>
      <c r="O1251" s="2110"/>
      <c r="P1251" s="2120"/>
      <c r="Q1251" s="1486"/>
      <c r="R1251" s="1097">
        <v>26</v>
      </c>
    </row>
    <row r="1252" spans="1:18">
      <c r="A1252" s="1097">
        <v>27</v>
      </c>
      <c r="B1252" s="977" t="s">
        <v>5162</v>
      </c>
      <c r="C1252" s="1034"/>
      <c r="D1252" s="2109" t="s">
        <v>4721</v>
      </c>
      <c r="E1252" s="2110"/>
      <c r="F1252" s="1558">
        <v>34.5</v>
      </c>
      <c r="G1252" s="2145">
        <v>4.16</v>
      </c>
      <c r="H1252" s="2113"/>
      <c r="I1252" s="2109"/>
      <c r="J1252" s="2114">
        <v>3</v>
      </c>
      <c r="K1252" s="2112">
        <v>1</v>
      </c>
      <c r="L1252" s="2112"/>
      <c r="M1252" s="2109"/>
      <c r="N1252" s="2109"/>
      <c r="O1252" s="2110"/>
      <c r="P1252" s="2120"/>
      <c r="Q1252" s="1486"/>
      <c r="R1252" s="1097">
        <v>27</v>
      </c>
    </row>
    <row r="1253" spans="1:18">
      <c r="A1253" s="1097">
        <v>28</v>
      </c>
      <c r="B1253" s="977" t="s">
        <v>5163</v>
      </c>
      <c r="C1253" s="1034"/>
      <c r="D1253" s="2109" t="s">
        <v>4721</v>
      </c>
      <c r="E1253" s="2110"/>
      <c r="F1253" s="1558">
        <v>34.5</v>
      </c>
      <c r="G1253" s="2145">
        <v>13.8</v>
      </c>
      <c r="H1253" s="2113"/>
      <c r="I1253" s="2109"/>
      <c r="J1253" s="2114">
        <v>5</v>
      </c>
      <c r="K1253" s="2112">
        <v>1</v>
      </c>
      <c r="L1253" s="2112"/>
      <c r="M1253" s="2109"/>
      <c r="N1253" s="2109"/>
      <c r="O1253" s="2110"/>
      <c r="P1253" s="2120"/>
      <c r="Q1253" s="1486"/>
      <c r="R1253" s="1097">
        <v>28</v>
      </c>
    </row>
    <row r="1254" spans="1:18">
      <c r="A1254" s="1097">
        <v>29</v>
      </c>
      <c r="B1254" s="977" t="s">
        <v>5164</v>
      </c>
      <c r="C1254" s="1034"/>
      <c r="D1254" s="2109" t="s">
        <v>4721</v>
      </c>
      <c r="E1254" s="2110"/>
      <c r="F1254" s="1558">
        <v>34.5</v>
      </c>
      <c r="G1254" s="2145">
        <v>13.8</v>
      </c>
      <c r="H1254" s="2113"/>
      <c r="I1254" s="2109"/>
      <c r="J1254" s="2114">
        <v>7</v>
      </c>
      <c r="K1254" s="2112">
        <v>1</v>
      </c>
      <c r="L1254" s="2112"/>
      <c r="M1254" s="2109"/>
      <c r="N1254" s="2109"/>
      <c r="O1254" s="2110"/>
      <c r="P1254" s="2120"/>
      <c r="Q1254" s="1486"/>
      <c r="R1254" s="1097">
        <v>29</v>
      </c>
    </row>
    <row r="1255" spans="1:18">
      <c r="A1255" s="1097">
        <v>30</v>
      </c>
      <c r="B1255" s="977" t="s">
        <v>5164</v>
      </c>
      <c r="C1255" s="1034"/>
      <c r="D1255" s="2109" t="s">
        <v>4721</v>
      </c>
      <c r="E1255" s="2110"/>
      <c r="F1255" s="1558">
        <v>34.5</v>
      </c>
      <c r="G1255" s="2145">
        <v>4.16</v>
      </c>
      <c r="H1255" s="2113"/>
      <c r="I1255" s="2109"/>
      <c r="J1255" s="2114">
        <v>5</v>
      </c>
      <c r="K1255" s="2112">
        <v>1</v>
      </c>
      <c r="L1255" s="2112"/>
      <c r="M1255" s="2109"/>
      <c r="N1255" s="2109"/>
      <c r="O1255" s="2110"/>
      <c r="P1255" s="2120"/>
      <c r="Q1255" s="1486"/>
      <c r="R1255" s="1097">
        <v>30</v>
      </c>
    </row>
    <row r="1256" spans="1:18">
      <c r="A1256" s="1097">
        <v>31</v>
      </c>
      <c r="B1256" s="977" t="s">
        <v>5165</v>
      </c>
      <c r="C1256" s="1034"/>
      <c r="D1256" s="2109" t="s">
        <v>4720</v>
      </c>
      <c r="E1256" s="2110"/>
      <c r="F1256" s="1558">
        <v>23</v>
      </c>
      <c r="G1256" s="2145">
        <v>13.3</v>
      </c>
      <c r="H1256" s="2113"/>
      <c r="I1256" s="2109"/>
      <c r="J1256" s="2114">
        <v>2</v>
      </c>
      <c r="K1256" s="2112"/>
      <c r="L1256" s="2112">
        <v>1</v>
      </c>
      <c r="M1256" s="2109"/>
      <c r="N1256" s="2109"/>
      <c r="O1256" s="2110"/>
      <c r="P1256" s="2120"/>
      <c r="Q1256" s="1486"/>
      <c r="R1256" s="1097">
        <v>31</v>
      </c>
    </row>
    <row r="1257" spans="1:18">
      <c r="A1257" s="1097">
        <v>32</v>
      </c>
      <c r="B1257" s="977" t="s">
        <v>5165</v>
      </c>
      <c r="C1257" s="1034"/>
      <c r="D1257" s="2109" t="s">
        <v>4720</v>
      </c>
      <c r="E1257" s="2110"/>
      <c r="F1257" s="1558">
        <v>230</v>
      </c>
      <c r="G1257" s="2145">
        <v>23</v>
      </c>
      <c r="H1257" s="2113"/>
      <c r="I1257" s="2109"/>
      <c r="J1257" s="2114">
        <v>60</v>
      </c>
      <c r="K1257" s="2112">
        <v>1</v>
      </c>
      <c r="L1257" s="2112"/>
      <c r="M1257" s="2109"/>
      <c r="N1257" s="2109"/>
      <c r="O1257" s="2110"/>
      <c r="P1257" s="2120"/>
      <c r="Q1257" s="1486"/>
      <c r="R1257" s="1097">
        <v>32</v>
      </c>
    </row>
    <row r="1258" spans="1:18">
      <c r="A1258" s="1097">
        <v>33</v>
      </c>
      <c r="B1258" s="977" t="s">
        <v>5165</v>
      </c>
      <c r="C1258" s="1034"/>
      <c r="D1258" s="2109" t="s">
        <v>4720</v>
      </c>
      <c r="E1258" s="2110"/>
      <c r="F1258" s="1558">
        <v>230</v>
      </c>
      <c r="G1258" s="2145">
        <v>23</v>
      </c>
      <c r="H1258" s="2113"/>
      <c r="I1258" s="2109"/>
      <c r="J1258" s="2114">
        <v>60</v>
      </c>
      <c r="K1258" s="2112">
        <v>1</v>
      </c>
      <c r="L1258" s="2112"/>
      <c r="M1258" s="2109"/>
      <c r="N1258" s="2109"/>
      <c r="O1258" s="2110"/>
      <c r="P1258" s="2120"/>
      <c r="Q1258" s="1486"/>
      <c r="R1258" s="1097">
        <v>33</v>
      </c>
    </row>
    <row r="1259" spans="1:18">
      <c r="A1259" s="1097">
        <v>34</v>
      </c>
      <c r="B1259" s="977" t="s">
        <v>5165</v>
      </c>
      <c r="C1259" s="1034"/>
      <c r="D1259" s="2109" t="s">
        <v>4720</v>
      </c>
      <c r="E1259" s="2110"/>
      <c r="F1259" s="1558">
        <v>230</v>
      </c>
      <c r="G1259" s="2145">
        <v>23</v>
      </c>
      <c r="H1259" s="2113"/>
      <c r="I1259" s="2109"/>
      <c r="J1259" s="2114">
        <v>60</v>
      </c>
      <c r="K1259" s="2112">
        <v>1</v>
      </c>
      <c r="L1259" s="2112"/>
      <c r="M1259" s="2109"/>
      <c r="N1259" s="2109"/>
      <c r="O1259" s="2110"/>
      <c r="P1259" s="2120"/>
      <c r="Q1259" s="1486"/>
      <c r="R1259" s="1097">
        <v>34</v>
      </c>
    </row>
    <row r="1260" spans="1:18">
      <c r="A1260" s="1097">
        <v>35</v>
      </c>
      <c r="B1260" s="977" t="s">
        <v>5166</v>
      </c>
      <c r="C1260" s="1034"/>
      <c r="D1260" s="2109" t="s">
        <v>4721</v>
      </c>
      <c r="E1260" s="2110"/>
      <c r="F1260" s="1558">
        <v>2223</v>
      </c>
      <c r="G1260" s="2145">
        <v>4.8</v>
      </c>
      <c r="H1260" s="2113"/>
      <c r="I1260" s="2109"/>
      <c r="J1260" s="2114">
        <v>1</v>
      </c>
      <c r="K1260" s="2112">
        <v>1</v>
      </c>
      <c r="L1260" s="2112"/>
      <c r="M1260" s="2109"/>
      <c r="N1260" s="2109"/>
      <c r="O1260" s="2110"/>
      <c r="P1260" s="2120"/>
      <c r="Q1260" s="1486"/>
      <c r="R1260" s="1097">
        <v>35</v>
      </c>
    </row>
    <row r="1261" spans="1:18">
      <c r="A1261" s="1097">
        <v>36</v>
      </c>
      <c r="B1261" s="977" t="s">
        <v>5166</v>
      </c>
      <c r="C1261" s="1034"/>
      <c r="D1261" s="2109" t="s">
        <v>4721</v>
      </c>
      <c r="E1261" s="2110"/>
      <c r="F1261" s="1558">
        <v>22</v>
      </c>
      <c r="G1261" s="2145">
        <v>4.8</v>
      </c>
      <c r="H1261" s="2113"/>
      <c r="I1261" s="2109"/>
      <c r="J1261" s="2114">
        <v>1</v>
      </c>
      <c r="K1261" s="2112">
        <v>1</v>
      </c>
      <c r="L1261" s="2112"/>
      <c r="M1261" s="2109"/>
      <c r="N1261" s="2109"/>
      <c r="O1261" s="2110"/>
      <c r="P1261" s="2120"/>
      <c r="Q1261" s="1486"/>
      <c r="R1261" s="1097">
        <v>36</v>
      </c>
    </row>
    <row r="1262" spans="1:18">
      <c r="A1262" s="1097">
        <v>37</v>
      </c>
      <c r="B1262" s="977" t="s">
        <v>5166</v>
      </c>
      <c r="C1262" s="1034"/>
      <c r="D1262" s="2109" t="s">
        <v>4721</v>
      </c>
      <c r="E1262" s="2110"/>
      <c r="F1262" s="1558">
        <v>22</v>
      </c>
      <c r="G1262" s="2145">
        <v>4.8</v>
      </c>
      <c r="H1262" s="2113"/>
      <c r="I1262" s="2109"/>
      <c r="J1262" s="2114">
        <v>1</v>
      </c>
      <c r="K1262" s="2112">
        <v>1</v>
      </c>
      <c r="L1262" s="2112"/>
      <c r="M1262" s="2109"/>
      <c r="N1262" s="2109"/>
      <c r="O1262" s="2110"/>
      <c r="P1262" s="2120"/>
      <c r="Q1262" s="1486"/>
      <c r="R1262" s="1097">
        <v>37</v>
      </c>
    </row>
    <row r="1263" spans="1:18">
      <c r="A1263" s="1097">
        <v>38</v>
      </c>
      <c r="B1263" s="977" t="s">
        <v>5167</v>
      </c>
      <c r="C1263" s="1034"/>
      <c r="D1263" s="2109" t="s">
        <v>4721</v>
      </c>
      <c r="E1263" s="2110"/>
      <c r="F1263" s="1558">
        <v>115</v>
      </c>
      <c r="G1263" s="2145">
        <v>13.8</v>
      </c>
      <c r="H1263" s="2113"/>
      <c r="I1263" s="2109"/>
      <c r="J1263" s="2114">
        <v>12</v>
      </c>
      <c r="K1263" s="2112">
        <v>1</v>
      </c>
      <c r="L1263" s="2112"/>
      <c r="M1263" s="2109"/>
      <c r="N1263" s="2109"/>
      <c r="O1263" s="2110"/>
      <c r="P1263" s="2120"/>
      <c r="Q1263" s="1486"/>
      <c r="R1263" s="1097">
        <v>38</v>
      </c>
    </row>
    <row r="1264" spans="1:18">
      <c r="A1264" s="1097">
        <v>39</v>
      </c>
      <c r="B1264" s="977" t="s">
        <v>5168</v>
      </c>
      <c r="C1264" s="1034"/>
      <c r="D1264" s="2109" t="s">
        <v>4721</v>
      </c>
      <c r="E1264" s="2110"/>
      <c r="F1264" s="1558">
        <v>69</v>
      </c>
      <c r="G1264" s="2145">
        <v>13.8</v>
      </c>
      <c r="H1264" s="2113"/>
      <c r="I1264" s="2109"/>
      <c r="J1264" s="2114">
        <v>7</v>
      </c>
      <c r="K1264" s="2112">
        <v>1</v>
      </c>
      <c r="L1264" s="2112"/>
      <c r="M1264" s="2109"/>
      <c r="N1264" s="2109"/>
      <c r="O1264" s="2110"/>
      <c r="P1264" s="2120"/>
      <c r="Q1264" s="1486"/>
      <c r="R1264" s="1097">
        <v>39</v>
      </c>
    </row>
    <row r="1265" spans="1:18">
      <c r="A1265" s="1097">
        <v>40</v>
      </c>
      <c r="B1265" s="977" t="s">
        <v>5169</v>
      </c>
      <c r="C1265" s="1034"/>
      <c r="D1265" s="2109" t="s">
        <v>4721</v>
      </c>
      <c r="E1265" s="2110"/>
      <c r="F1265" s="1558">
        <v>34.4</v>
      </c>
      <c r="G1265" s="2145">
        <v>13.8</v>
      </c>
      <c r="H1265" s="2113"/>
      <c r="I1265" s="2109"/>
      <c r="J1265" s="2114">
        <v>5</v>
      </c>
      <c r="K1265" s="2112">
        <v>1</v>
      </c>
      <c r="L1265" s="2112"/>
      <c r="M1265" s="2109"/>
      <c r="N1265" s="2109"/>
      <c r="O1265" s="2110"/>
      <c r="P1265" s="2120"/>
      <c r="Q1265" s="1486"/>
      <c r="R1265" s="1097">
        <v>40</v>
      </c>
    </row>
    <row r="1266" spans="1:18">
      <c r="A1266" s="1097">
        <v>41</v>
      </c>
      <c r="B1266" s="977"/>
      <c r="C1266" s="1034"/>
      <c r="D1266" s="2109"/>
      <c r="E1266" s="2136"/>
      <c r="F1266" s="1559"/>
      <c r="G1266" s="2144"/>
      <c r="H1266" s="2113"/>
      <c r="I1266" s="2109"/>
      <c r="J1266" s="2113"/>
      <c r="K1266" s="2112"/>
      <c r="L1266" s="2112"/>
      <c r="M1266" s="2109"/>
      <c r="N1266" s="2109"/>
      <c r="O1266" s="2110"/>
      <c r="P1266" s="2120"/>
      <c r="Q1266" s="1486"/>
      <c r="R1266" s="1097">
        <v>41</v>
      </c>
    </row>
    <row r="1267" spans="1:18">
      <c r="A1267" s="1097">
        <v>42</v>
      </c>
      <c r="B1267" s="977"/>
      <c r="C1267" s="1034"/>
      <c r="D1267" s="2109"/>
      <c r="E1267" s="2136"/>
      <c r="F1267" s="1559"/>
      <c r="G1267" s="2144"/>
      <c r="H1267" s="2113"/>
      <c r="I1267" s="2109"/>
      <c r="J1267" s="2113"/>
      <c r="K1267" s="2112"/>
      <c r="L1267" s="2112"/>
      <c r="M1267" s="2109"/>
      <c r="N1267" s="2109"/>
      <c r="O1267" s="2110"/>
      <c r="P1267" s="2120"/>
      <c r="Q1267" s="1486"/>
      <c r="R1267" s="1097">
        <v>42</v>
      </c>
    </row>
    <row r="1268" spans="1:18">
      <c r="A1268" s="1097">
        <v>43</v>
      </c>
      <c r="B1268" s="977"/>
      <c r="C1268" s="1034"/>
      <c r="D1268" s="2109"/>
      <c r="E1268" s="2136"/>
      <c r="F1268" s="1559"/>
      <c r="G1268" s="2144"/>
      <c r="H1268" s="2113"/>
      <c r="I1268" s="2109"/>
      <c r="J1268" s="2113"/>
      <c r="K1268" s="2112"/>
      <c r="L1268" s="2112"/>
      <c r="M1268" s="2109"/>
      <c r="N1268" s="2109"/>
      <c r="O1268" s="2110"/>
      <c r="P1268" s="2120"/>
      <c r="Q1268" s="1486"/>
      <c r="R1268" s="1097">
        <v>43</v>
      </c>
    </row>
    <row r="1269" spans="1:18">
      <c r="A1269" s="1097">
        <v>44</v>
      </c>
      <c r="B1269" s="977"/>
      <c r="C1269" s="1034"/>
      <c r="D1269" s="2109"/>
      <c r="E1269" s="2110"/>
      <c r="F1269" s="1558"/>
      <c r="G1269" s="2145"/>
      <c r="H1269" s="2113"/>
      <c r="I1269" s="2109"/>
      <c r="J1269" s="2113"/>
      <c r="K1269" s="2112"/>
      <c r="L1269" s="2112"/>
      <c r="M1269" s="2109"/>
      <c r="N1269" s="2109"/>
      <c r="O1269" s="2110"/>
      <c r="P1269" s="2120"/>
      <c r="Q1269" s="1486"/>
      <c r="R1269" s="1097">
        <v>44</v>
      </c>
    </row>
    <row r="1270" spans="1:18">
      <c r="A1270" s="1097">
        <v>45</v>
      </c>
      <c r="B1270" s="977"/>
      <c r="C1270" s="1034"/>
      <c r="D1270" s="2109"/>
      <c r="E1270" s="2110"/>
      <c r="F1270" s="1558"/>
      <c r="G1270" s="2145"/>
      <c r="H1270" s="2113"/>
      <c r="I1270" s="2109"/>
      <c r="J1270" s="2113"/>
      <c r="K1270" s="2112"/>
      <c r="L1270" s="2112"/>
      <c r="M1270" s="2109"/>
      <c r="N1270" s="2109"/>
      <c r="O1270" s="2110"/>
      <c r="P1270" s="2120"/>
      <c r="Q1270" s="1486"/>
      <c r="R1270" s="1097">
        <v>45</v>
      </c>
    </row>
    <row r="1271" spans="1:18">
      <c r="A1271" s="1097">
        <v>46</v>
      </c>
      <c r="B1271" s="977"/>
      <c r="C1271" s="1034"/>
      <c r="D1271" s="2109"/>
      <c r="E1271" s="2110"/>
      <c r="F1271" s="1558"/>
      <c r="G1271" s="2145"/>
      <c r="H1271" s="2113"/>
      <c r="I1271" s="2109"/>
      <c r="J1271" s="2113"/>
      <c r="K1271" s="2112"/>
      <c r="L1271" s="2112"/>
      <c r="M1271" s="2109"/>
      <c r="N1271" s="2109"/>
      <c r="O1271" s="2110"/>
      <c r="P1271" s="2120"/>
      <c r="Q1271" s="1486"/>
      <c r="R1271" s="1097">
        <v>46</v>
      </c>
    </row>
    <row r="1272" spans="1:18">
      <c r="A1272" s="1097">
        <v>47</v>
      </c>
      <c r="B1272" s="977"/>
      <c r="C1272" s="1034"/>
      <c r="D1272" s="2109"/>
      <c r="E1272" s="2110"/>
      <c r="F1272" s="1558"/>
      <c r="G1272" s="2145"/>
      <c r="H1272" s="2113"/>
      <c r="I1272" s="2109"/>
      <c r="J1272" s="2113"/>
      <c r="K1272" s="2112"/>
      <c r="L1272" s="2112"/>
      <c r="M1272" s="2109"/>
      <c r="N1272" s="2109"/>
      <c r="O1272" s="2110"/>
      <c r="P1272" s="2120"/>
      <c r="Q1272" s="1486"/>
      <c r="R1272" s="1097">
        <v>47</v>
      </c>
    </row>
    <row r="1273" spans="1:18">
      <c r="A1273" s="1097">
        <v>48</v>
      </c>
      <c r="B1273" s="977"/>
      <c r="C1273" s="1034"/>
      <c r="D1273" s="2109"/>
      <c r="E1273" s="2110"/>
      <c r="F1273" s="1558"/>
      <c r="G1273" s="2145"/>
      <c r="H1273" s="2113"/>
      <c r="I1273" s="2109"/>
      <c r="J1273" s="2113"/>
      <c r="K1273" s="2112"/>
      <c r="L1273" s="2112"/>
      <c r="M1273" s="2109"/>
      <c r="N1273" s="2109"/>
      <c r="O1273" s="2110"/>
      <c r="P1273" s="2120"/>
      <c r="Q1273" s="1486"/>
      <c r="R1273" s="1097">
        <v>48</v>
      </c>
    </row>
    <row r="1274" spans="1:18">
      <c r="A1274" s="1097">
        <v>49</v>
      </c>
      <c r="B1274" s="977"/>
      <c r="C1274" s="1034"/>
      <c r="D1274" s="2109"/>
      <c r="E1274" s="2110"/>
      <c r="F1274" s="1558"/>
      <c r="G1274" s="2145"/>
      <c r="H1274" s="2113"/>
      <c r="I1274" s="2109"/>
      <c r="J1274" s="2113"/>
      <c r="K1274" s="2112"/>
      <c r="L1274" s="2112"/>
      <c r="M1274" s="2109"/>
      <c r="N1274" s="2109"/>
      <c r="O1274" s="2110"/>
      <c r="P1274" s="2120"/>
      <c r="Q1274" s="1486"/>
      <c r="R1274" s="1097">
        <v>49</v>
      </c>
    </row>
    <row r="1275" spans="1:18">
      <c r="A1275" s="1097">
        <v>50</v>
      </c>
      <c r="B1275" s="977"/>
      <c r="C1275" s="1034"/>
      <c r="D1275" s="2109"/>
      <c r="E1275" s="2110"/>
      <c r="F1275" s="1558"/>
      <c r="G1275" s="2145"/>
      <c r="H1275" s="2113"/>
      <c r="I1275" s="2109"/>
      <c r="J1275" s="2113"/>
      <c r="K1275" s="2112"/>
      <c r="L1275" s="2112"/>
      <c r="M1275" s="2109"/>
      <c r="N1275" s="2109"/>
      <c r="O1275" s="2110"/>
      <c r="P1275" s="2120"/>
      <c r="Q1275" s="1486"/>
      <c r="R1275" s="1097">
        <v>50</v>
      </c>
    </row>
    <row r="1276" spans="1:18">
      <c r="A1276" s="1097">
        <v>51</v>
      </c>
      <c r="B1276" s="977"/>
      <c r="C1276" s="1034"/>
      <c r="D1276" s="2109"/>
      <c r="E1276" s="2110"/>
      <c r="F1276" s="1558"/>
      <c r="G1276" s="2145"/>
      <c r="H1276" s="2113"/>
      <c r="I1276" s="2109"/>
      <c r="J1276" s="2113"/>
      <c r="K1276" s="2112"/>
      <c r="L1276" s="2112"/>
      <c r="M1276" s="2109"/>
      <c r="N1276" s="2109"/>
      <c r="O1276" s="2110"/>
      <c r="P1276" s="2120"/>
      <c r="Q1276" s="1486"/>
      <c r="R1276" s="1097">
        <v>51</v>
      </c>
    </row>
    <row r="1277" spans="1:18">
      <c r="A1277" s="1097">
        <v>52</v>
      </c>
      <c r="B1277" s="977"/>
      <c r="C1277" s="1034"/>
      <c r="D1277" s="2109"/>
      <c r="E1277" s="2110"/>
      <c r="F1277" s="1558"/>
      <c r="G1277" s="2145"/>
      <c r="H1277" s="2113"/>
      <c r="I1277" s="2109"/>
      <c r="J1277" s="2113"/>
      <c r="K1277" s="2112"/>
      <c r="L1277" s="2112"/>
      <c r="M1277" s="2109"/>
      <c r="N1277" s="2109"/>
      <c r="O1277" s="2110"/>
      <c r="P1277" s="2120"/>
      <c r="Q1277" s="1486"/>
      <c r="R1277" s="1097">
        <v>52</v>
      </c>
    </row>
    <row r="1278" spans="1:18">
      <c r="A1278" s="1097">
        <v>53</v>
      </c>
      <c r="B1278" s="977"/>
      <c r="C1278" s="1034"/>
      <c r="D1278" s="2109"/>
      <c r="E1278" s="2110"/>
      <c r="F1278" s="1558"/>
      <c r="G1278" s="2145"/>
      <c r="H1278" s="2113"/>
      <c r="I1278" s="2109"/>
      <c r="J1278" s="2113"/>
      <c r="K1278" s="2112"/>
      <c r="L1278" s="2112"/>
      <c r="M1278" s="2109"/>
      <c r="N1278" s="2109"/>
      <c r="O1278" s="2110"/>
      <c r="P1278" s="2120"/>
      <c r="Q1278" s="1486"/>
      <c r="R1278" s="1097">
        <v>53</v>
      </c>
    </row>
    <row r="1279" spans="1:18">
      <c r="A1279" s="1097">
        <v>54</v>
      </c>
      <c r="B1279" s="977"/>
      <c r="C1279" s="1034"/>
      <c r="D1279" s="2109"/>
      <c r="E1279" s="2110"/>
      <c r="F1279" s="1558"/>
      <c r="G1279" s="2145"/>
      <c r="H1279" s="2113"/>
      <c r="I1279" s="2109"/>
      <c r="J1279" s="2113"/>
      <c r="K1279" s="2112"/>
      <c r="L1279" s="2112"/>
      <c r="M1279" s="2109"/>
      <c r="N1279" s="2109"/>
      <c r="O1279" s="2110"/>
      <c r="P1279" s="2120"/>
      <c r="Q1279" s="1486"/>
      <c r="R1279" s="1097">
        <v>54</v>
      </c>
    </row>
    <row r="1280" spans="1:18">
      <c r="A1280" s="1097">
        <v>55</v>
      </c>
      <c r="B1280" s="977"/>
      <c r="C1280" s="1034"/>
      <c r="D1280" s="2109"/>
      <c r="E1280" s="2110"/>
      <c r="F1280" s="1558"/>
      <c r="G1280" s="2145"/>
      <c r="H1280" s="2113"/>
      <c r="I1280" s="2109"/>
      <c r="J1280" s="2113"/>
      <c r="K1280" s="2112"/>
      <c r="L1280" s="2112"/>
      <c r="M1280" s="2109"/>
      <c r="N1280" s="2109"/>
      <c r="O1280" s="2110"/>
      <c r="P1280" s="2120"/>
      <c r="Q1280" s="1486"/>
      <c r="R1280" s="1097">
        <v>55</v>
      </c>
    </row>
    <row r="1281" spans="1:18">
      <c r="A1281" s="1097">
        <v>56</v>
      </c>
      <c r="B1281" s="977"/>
      <c r="C1281" s="1034"/>
      <c r="D1281" s="2109"/>
      <c r="E1281" s="2110"/>
      <c r="F1281" s="1558"/>
      <c r="G1281" s="2145"/>
      <c r="H1281" s="2113"/>
      <c r="I1281" s="2109"/>
      <c r="J1281" s="2113"/>
      <c r="K1281" s="2112"/>
      <c r="L1281" s="2112"/>
      <c r="M1281" s="2109"/>
      <c r="N1281" s="2109"/>
      <c r="O1281" s="2110"/>
      <c r="P1281" s="2120"/>
      <c r="Q1281" s="1486"/>
      <c r="R1281" s="1097">
        <v>56</v>
      </c>
    </row>
    <row r="1282" spans="1:18">
      <c r="A1282" s="1097">
        <v>57</v>
      </c>
      <c r="B1282" s="977"/>
      <c r="C1282" s="1034"/>
      <c r="D1282" s="2109"/>
      <c r="E1282" s="2110"/>
      <c r="F1282" s="1558"/>
      <c r="G1282" s="2145"/>
      <c r="H1282" s="2113"/>
      <c r="I1282" s="2109"/>
      <c r="J1282" s="2113"/>
      <c r="K1282" s="2112"/>
      <c r="L1282" s="2112"/>
      <c r="M1282" s="2109"/>
      <c r="N1282" s="2109"/>
      <c r="O1282" s="2110"/>
      <c r="P1282" s="2120"/>
      <c r="Q1282" s="1486"/>
      <c r="R1282" s="1097">
        <v>57</v>
      </c>
    </row>
    <row r="1283" spans="1:18" ht="15.75" thickBot="1">
      <c r="A1283" s="1099">
        <v>58</v>
      </c>
      <c r="B1283" s="1023"/>
      <c r="C1283" s="1058"/>
      <c r="D1283" s="2111"/>
      <c r="E1283" s="2121"/>
      <c r="F1283" s="2146"/>
      <c r="G1283" s="2147"/>
      <c r="H1283" s="2123"/>
      <c r="I1283" s="2109"/>
      <c r="J1283" s="2123"/>
      <c r="K1283" s="2148"/>
      <c r="L1283" s="2148"/>
      <c r="M1283" s="2111"/>
      <c r="N1283" s="2111"/>
      <c r="O1283" s="2121"/>
      <c r="P1283" s="2126"/>
      <c r="Q1283" s="1487"/>
      <c r="R1283" s="1099">
        <v>58</v>
      </c>
    </row>
    <row r="1284" spans="1:18">
      <c r="D1284" s="2116"/>
      <c r="E1284" s="2116"/>
      <c r="F1284" s="2116"/>
      <c r="G1284" s="2116"/>
      <c r="H1284" s="2116"/>
      <c r="I1284" s="2116"/>
      <c r="J1284" s="2116"/>
      <c r="K1284" s="2116"/>
      <c r="L1284" s="2116"/>
      <c r="M1284" s="2116"/>
      <c r="N1284" s="2116"/>
      <c r="O1284" s="2116"/>
      <c r="P1284" s="2116"/>
    </row>
    <row r="1285" spans="1:18">
      <c r="A1285" s="978" t="s">
        <v>5068</v>
      </c>
      <c r="B1285" s="978"/>
      <c r="C1285" s="978"/>
      <c r="D1285" s="2115"/>
      <c r="E1285" s="2115"/>
      <c r="F1285" s="2115"/>
      <c r="G1285" s="2115"/>
      <c r="H1285" s="2115"/>
      <c r="I1285" s="2109"/>
      <c r="J1285" s="2115" t="s">
        <v>5069</v>
      </c>
      <c r="K1285" s="2115"/>
      <c r="L1285" s="2115"/>
      <c r="M1285" s="2115"/>
      <c r="N1285" s="2115"/>
      <c r="O1285" s="2115"/>
      <c r="P1285" s="2115"/>
      <c r="Q1285" s="978"/>
      <c r="R1285" s="1018"/>
    </row>
    <row r="1286" spans="1:18">
      <c r="D1286" s="2116"/>
      <c r="E1286" s="2116"/>
      <c r="F1286" s="2116"/>
      <c r="G1286" s="2116"/>
      <c r="H1286" s="2116"/>
      <c r="I1286" s="2116"/>
      <c r="J1286" s="2116"/>
      <c r="K1286" s="2116"/>
      <c r="L1286" s="2116"/>
      <c r="M1286" s="2116"/>
      <c r="N1286" s="2116"/>
      <c r="O1286" s="2116"/>
      <c r="P1286" s="2116"/>
    </row>
    <row r="1287" spans="1:18" ht="15.75">
      <c r="A1287" s="70" t="s">
        <v>1258</v>
      </c>
      <c r="B1287" s="978"/>
      <c r="C1287" s="978"/>
      <c r="D1287" s="2115"/>
      <c r="E1287" s="2115"/>
      <c r="F1287" s="2115"/>
      <c r="G1287" s="2115"/>
      <c r="H1287" s="2115"/>
      <c r="I1287" s="2116"/>
      <c r="J1287" s="2116"/>
      <c r="K1287" s="2116"/>
      <c r="L1287" s="2116"/>
      <c r="M1287" s="2116"/>
      <c r="N1287" s="2116"/>
      <c r="O1287" s="2116"/>
      <c r="P1287" s="2116"/>
    </row>
    <row r="1288" spans="1:18">
      <c r="D1288" s="2116"/>
      <c r="E1288" s="2116"/>
      <c r="F1288" s="2116"/>
      <c r="G1288" s="2116"/>
      <c r="H1288" s="2116"/>
      <c r="I1288" s="2116"/>
      <c r="J1288" s="2116"/>
      <c r="K1288" s="2116"/>
      <c r="L1288" s="2116"/>
      <c r="M1288" s="2116"/>
      <c r="N1288" s="2116"/>
      <c r="O1288" s="2116"/>
      <c r="P1288" s="2116"/>
    </row>
    <row r="1289" spans="1:18" ht="16.5" thickBot="1">
      <c r="A1289" s="1040" t="str">
        <f>'[5]Data Sheet'!$C$25</f>
        <v xml:space="preserve"> Niagara Mohawk Power Corporation </v>
      </c>
      <c r="B1289" s="1023"/>
      <c r="C1289" s="1023"/>
      <c r="D1289" s="2111"/>
      <c r="E1289" s="2111"/>
      <c r="F1289" s="2128" t="str">
        <f>+'424425'!P3</f>
        <v>June 1, 2015</v>
      </c>
      <c r="G1289" s="2111" t="str">
        <f>+'424425'!H3</f>
        <v>December 31, 2014</v>
      </c>
      <c r="H1289" s="2129"/>
      <c r="I1289" s="2109"/>
      <c r="J1289" s="2130" t="str">
        <f>'[5]Data Sheet'!$C$25</f>
        <v xml:space="preserve"> Niagara Mohawk Power Corporation </v>
      </c>
      <c r="K1289" s="2111"/>
      <c r="L1289" s="2111"/>
      <c r="M1289" s="2111"/>
      <c r="N1289" s="2111"/>
      <c r="O1289" s="2111"/>
      <c r="P1289" s="2128" t="str">
        <f>+'424425'!P3</f>
        <v>June 1, 2015</v>
      </c>
      <c r="Q1289" s="1023" t="str">
        <f>+'424425'!H3</f>
        <v>December 31, 2014</v>
      </c>
      <c r="R1289" s="2075"/>
    </row>
    <row r="1290" spans="1:18" ht="16.5" thickBot="1">
      <c r="A1290" s="687" t="s">
        <v>3644</v>
      </c>
      <c r="B1290" s="669"/>
      <c r="C1290" s="669"/>
      <c r="D1290" s="2129"/>
      <c r="E1290" s="2129"/>
      <c r="F1290" s="2131"/>
      <c r="G1290" s="2131"/>
      <c r="H1290" s="2132"/>
      <c r="I1290" s="2109"/>
      <c r="J1290" s="2133" t="s">
        <v>3644</v>
      </c>
      <c r="K1290" s="2134"/>
      <c r="L1290" s="2134"/>
      <c r="M1290" s="2129"/>
      <c r="N1290" s="2129"/>
      <c r="O1290" s="2129"/>
      <c r="P1290" s="2131"/>
      <c r="Q1290" s="1092"/>
      <c r="R1290" s="2082"/>
    </row>
    <row r="1291" spans="1:18">
      <c r="A1291" s="1085"/>
      <c r="B1291" s="977"/>
      <c r="C1291" s="1034"/>
      <c r="D1291" s="2135"/>
      <c r="E1291" s="2136"/>
      <c r="F1291" s="2115"/>
      <c r="G1291" s="2115"/>
      <c r="H1291" s="2137"/>
      <c r="I1291" s="2109"/>
      <c r="J1291" s="2138"/>
      <c r="K1291" s="2110"/>
      <c r="L1291" s="2110"/>
      <c r="M1291" s="2115" t="s">
        <v>3418</v>
      </c>
      <c r="N1291" s="2115"/>
      <c r="O1291" s="2115"/>
      <c r="P1291" s="2115"/>
      <c r="Q1291" s="1032"/>
      <c r="R1291" s="2081"/>
    </row>
    <row r="1292" spans="1:18" ht="15.75" thickBot="1">
      <c r="A1292" s="1097"/>
      <c r="B1292" s="1018"/>
      <c r="C1292" s="2080"/>
      <c r="D1292" s="2135"/>
      <c r="E1292" s="2136"/>
      <c r="F1292" s="2129" t="s">
        <v>3419</v>
      </c>
      <c r="G1292" s="2129"/>
      <c r="H1292" s="2132"/>
      <c r="I1292" s="2109"/>
      <c r="J1292" s="2139" t="s">
        <v>3420</v>
      </c>
      <c r="K1292" s="2136" t="s">
        <v>3421</v>
      </c>
      <c r="L1292" s="2136" t="s">
        <v>3421</v>
      </c>
      <c r="M1292" s="2129" t="s">
        <v>3422</v>
      </c>
      <c r="N1292" s="2129"/>
      <c r="O1292" s="2129"/>
      <c r="P1292" s="2129"/>
      <c r="Q1292" s="1101"/>
      <c r="R1292" s="2080"/>
    </row>
    <row r="1293" spans="1:18">
      <c r="A1293" s="1097"/>
      <c r="B1293" s="1018"/>
      <c r="C1293" s="2080"/>
      <c r="D1293" s="2135"/>
      <c r="E1293" s="2136"/>
      <c r="F1293" s="2136"/>
      <c r="G1293" s="2140"/>
      <c r="H1293" s="2136"/>
      <c r="I1293" s="2109"/>
      <c r="J1293" s="2139" t="s">
        <v>3423</v>
      </c>
      <c r="K1293" s="2136" t="s">
        <v>3424</v>
      </c>
      <c r="L1293" s="2136" t="s">
        <v>3425</v>
      </c>
      <c r="M1293" s="2135"/>
      <c r="N1293" s="2135"/>
      <c r="O1293" s="2136"/>
      <c r="P1293" s="2136"/>
      <c r="Q1293" s="1032"/>
      <c r="R1293" s="2080"/>
    </row>
    <row r="1294" spans="1:18">
      <c r="A1294" s="1097" t="s">
        <v>1843</v>
      </c>
      <c r="B1294" s="978" t="s">
        <v>3426</v>
      </c>
      <c r="C1294" s="1032"/>
      <c r="D1294" s="2115" t="s">
        <v>3427</v>
      </c>
      <c r="E1294" s="2140"/>
      <c r="F1294" s="2136"/>
      <c r="G1294" s="2140"/>
      <c r="H1294" s="2136"/>
      <c r="I1294" s="2109"/>
      <c r="J1294" s="2139" t="s">
        <v>3428</v>
      </c>
      <c r="K1294" s="2136" t="s">
        <v>3429</v>
      </c>
      <c r="L1294" s="2136" t="s">
        <v>3424</v>
      </c>
      <c r="M1294" s="2115"/>
      <c r="N1294" s="2115"/>
      <c r="O1294" s="2140"/>
      <c r="P1294" s="2136" t="s">
        <v>1902</v>
      </c>
      <c r="Q1294" s="1032" t="s">
        <v>3430</v>
      </c>
      <c r="R1294" s="2080" t="s">
        <v>1843</v>
      </c>
    </row>
    <row r="1295" spans="1:18">
      <c r="A1295" s="1097" t="s">
        <v>1846</v>
      </c>
      <c r="B1295" s="977"/>
      <c r="C1295" s="1034"/>
      <c r="D1295" s="2135"/>
      <c r="E1295" s="2136"/>
      <c r="F1295" s="2136" t="s">
        <v>1952</v>
      </c>
      <c r="G1295" s="2140" t="s">
        <v>3431</v>
      </c>
      <c r="H1295" s="2136" t="s">
        <v>3432</v>
      </c>
      <c r="I1295" s="2109"/>
      <c r="J1295" s="2139" t="s">
        <v>3433</v>
      </c>
      <c r="K1295" s="2136" t="s">
        <v>4</v>
      </c>
      <c r="L1295" s="2136" t="s">
        <v>3429</v>
      </c>
      <c r="M1295" s="2115" t="s">
        <v>3434</v>
      </c>
      <c r="N1295" s="2115"/>
      <c r="O1295" s="2140"/>
      <c r="P1295" s="2136" t="s">
        <v>3435</v>
      </c>
      <c r="Q1295" s="1032" t="s">
        <v>3436</v>
      </c>
      <c r="R1295" s="2080" t="s">
        <v>1846</v>
      </c>
    </row>
    <row r="1296" spans="1:18">
      <c r="A1296" s="1097"/>
      <c r="B1296" s="977"/>
      <c r="C1296" s="2080"/>
      <c r="D1296" s="2109"/>
      <c r="E1296" s="2136"/>
      <c r="F1296" s="2136"/>
      <c r="G1296" s="2140"/>
      <c r="H1296" s="2110"/>
      <c r="I1296" s="2109"/>
      <c r="J1296" s="2141"/>
      <c r="K1296" s="2110"/>
      <c r="L1296" s="2136"/>
      <c r="M1296" s="2109"/>
      <c r="N1296" s="2109"/>
      <c r="O1296" s="2136"/>
      <c r="P1296" s="2136"/>
      <c r="Q1296" s="2080"/>
      <c r="R1296" s="2080"/>
    </row>
    <row r="1297" spans="1:18" ht="15.75" thickBot="1">
      <c r="A1297" s="1099"/>
      <c r="B1297" s="1090" t="s">
        <v>3230</v>
      </c>
      <c r="C1297" s="1101"/>
      <c r="D1297" s="2129" t="s">
        <v>3231</v>
      </c>
      <c r="E1297" s="2132"/>
      <c r="F1297" s="2142" t="s">
        <v>3232</v>
      </c>
      <c r="G1297" s="2132" t="s">
        <v>3233</v>
      </c>
      <c r="H1297" s="2132" t="s">
        <v>2512</v>
      </c>
      <c r="I1297" s="2109"/>
      <c r="J1297" s="2143" t="s">
        <v>2513</v>
      </c>
      <c r="K1297" s="2143" t="s">
        <v>2514</v>
      </c>
      <c r="L1297" s="2143" t="s">
        <v>2515</v>
      </c>
      <c r="M1297" s="2129" t="s">
        <v>2516</v>
      </c>
      <c r="N1297" s="2129"/>
      <c r="O1297" s="2132"/>
      <c r="P1297" s="2142" t="s">
        <v>2517</v>
      </c>
      <c r="Q1297" s="2082" t="s">
        <v>2518</v>
      </c>
      <c r="R1297" s="2082"/>
    </row>
    <row r="1298" spans="1:18">
      <c r="A1298" s="1097">
        <v>1</v>
      </c>
      <c r="B1298" s="977" t="s">
        <v>5170</v>
      </c>
      <c r="C1298" s="1034"/>
      <c r="D1298" s="2109" t="s">
        <v>4720</v>
      </c>
      <c r="E1298" s="2110"/>
      <c r="F1298" s="1558">
        <v>115</v>
      </c>
      <c r="G1298" s="2145">
        <v>46</v>
      </c>
      <c r="H1298" s="2113"/>
      <c r="I1298" s="2109"/>
      <c r="J1298" s="2114">
        <v>21</v>
      </c>
      <c r="K1298" s="2112">
        <v>1</v>
      </c>
      <c r="L1298" s="2112"/>
      <c r="M1298" s="2109"/>
      <c r="N1298" s="2109"/>
      <c r="O1298" s="2140"/>
      <c r="P1298" s="2120"/>
      <c r="Q1298" s="1486"/>
      <c r="R1298" s="1097">
        <v>1</v>
      </c>
    </row>
    <row r="1299" spans="1:18">
      <c r="A1299" s="1097">
        <v>2</v>
      </c>
      <c r="B1299" s="977" t="s">
        <v>5170</v>
      </c>
      <c r="C1299" s="1034"/>
      <c r="D1299" s="2109" t="s">
        <v>4720</v>
      </c>
      <c r="E1299" s="2110"/>
      <c r="F1299" s="1558">
        <v>115</v>
      </c>
      <c r="G1299" s="2145">
        <v>46</v>
      </c>
      <c r="H1299" s="2113"/>
      <c r="I1299" s="2109"/>
      <c r="J1299" s="2114">
        <v>20</v>
      </c>
      <c r="K1299" s="2112">
        <v>1</v>
      </c>
      <c r="L1299" s="2112"/>
      <c r="M1299" s="2109"/>
      <c r="N1299" s="2109"/>
      <c r="O1299" s="2136"/>
      <c r="P1299" s="2120"/>
      <c r="Q1299" s="1486"/>
      <c r="R1299" s="1097">
        <v>2</v>
      </c>
    </row>
    <row r="1300" spans="1:18">
      <c r="A1300" s="1097">
        <v>3</v>
      </c>
      <c r="B1300" s="977" t="s">
        <v>5170</v>
      </c>
      <c r="C1300" s="1034"/>
      <c r="D1300" s="2109" t="s">
        <v>4720</v>
      </c>
      <c r="E1300" s="2110"/>
      <c r="F1300" s="1558">
        <v>115</v>
      </c>
      <c r="G1300" s="2145">
        <v>13.8</v>
      </c>
      <c r="H1300" s="2113"/>
      <c r="I1300" s="2109"/>
      <c r="J1300" s="2114">
        <v>21</v>
      </c>
      <c r="K1300" s="2112">
        <v>1</v>
      </c>
      <c r="L1300" s="2112"/>
      <c r="M1300" s="2109"/>
      <c r="N1300" s="2109"/>
      <c r="O1300" s="2136"/>
      <c r="P1300" s="2120"/>
      <c r="Q1300" s="1486"/>
      <c r="R1300" s="1097">
        <v>3</v>
      </c>
    </row>
    <row r="1301" spans="1:18">
      <c r="A1301" s="1097">
        <v>4</v>
      </c>
      <c r="B1301" s="977" t="s">
        <v>5171</v>
      </c>
      <c r="C1301" s="1034"/>
      <c r="D1301" s="2109" t="s">
        <v>4720</v>
      </c>
      <c r="E1301" s="2110"/>
      <c r="F1301" s="1558">
        <v>34.5</v>
      </c>
      <c r="G1301" s="2145">
        <v>4.8</v>
      </c>
      <c r="H1301" s="2113"/>
      <c r="I1301" s="2109"/>
      <c r="J1301" s="2114">
        <v>5</v>
      </c>
      <c r="K1301" s="2112">
        <v>1</v>
      </c>
      <c r="L1301" s="2112"/>
      <c r="M1301" s="2109"/>
      <c r="N1301" s="2109"/>
      <c r="O1301" s="2136"/>
      <c r="P1301" s="2120"/>
      <c r="Q1301" s="1486"/>
      <c r="R1301" s="1097">
        <v>4</v>
      </c>
    </row>
    <row r="1302" spans="1:18">
      <c r="A1302" s="1097">
        <v>5</v>
      </c>
      <c r="B1302" s="977" t="s">
        <v>5172</v>
      </c>
      <c r="C1302" s="1034"/>
      <c r="D1302" s="2109" t="s">
        <v>4721</v>
      </c>
      <c r="E1302" s="2110"/>
      <c r="F1302" s="1558">
        <v>115</v>
      </c>
      <c r="G1302" s="2145">
        <v>13.8</v>
      </c>
      <c r="H1302" s="2113"/>
      <c r="I1302" s="2109"/>
      <c r="J1302" s="2114">
        <v>7</v>
      </c>
      <c r="K1302" s="2112">
        <v>1</v>
      </c>
      <c r="L1302" s="2112"/>
      <c r="M1302" s="2109"/>
      <c r="N1302" s="2109"/>
      <c r="O1302" s="2136"/>
      <c r="P1302" s="2120"/>
      <c r="Q1302" s="1486"/>
      <c r="R1302" s="1097">
        <v>5</v>
      </c>
    </row>
    <row r="1303" spans="1:18">
      <c r="A1303" s="1097">
        <v>6</v>
      </c>
      <c r="B1303" s="977" t="s">
        <v>5173</v>
      </c>
      <c r="C1303" s="1034"/>
      <c r="D1303" s="2109" t="s">
        <v>4721</v>
      </c>
      <c r="E1303" s="2110"/>
      <c r="F1303" s="1558">
        <v>34.5</v>
      </c>
      <c r="G1303" s="2145">
        <v>4.16</v>
      </c>
      <c r="H1303" s="2113"/>
      <c r="I1303" s="2109"/>
      <c r="J1303" s="2114">
        <v>5</v>
      </c>
      <c r="K1303" s="2112">
        <v>1</v>
      </c>
      <c r="L1303" s="2112"/>
      <c r="M1303" s="2109"/>
      <c r="N1303" s="2109"/>
      <c r="O1303" s="2110"/>
      <c r="P1303" s="2120"/>
      <c r="Q1303" s="1486"/>
      <c r="R1303" s="1097">
        <v>6</v>
      </c>
    </row>
    <row r="1304" spans="1:18">
      <c r="A1304" s="1097">
        <v>7</v>
      </c>
      <c r="B1304" s="977" t="s">
        <v>5173</v>
      </c>
      <c r="C1304" s="1034"/>
      <c r="D1304" s="2109" t="s">
        <v>4721</v>
      </c>
      <c r="E1304" s="2110"/>
      <c r="F1304" s="1558">
        <v>34.5</v>
      </c>
      <c r="G1304" s="2145">
        <v>4.16</v>
      </c>
      <c r="H1304" s="2113"/>
      <c r="I1304" s="2109"/>
      <c r="J1304" s="2114">
        <v>5</v>
      </c>
      <c r="K1304" s="2112">
        <v>1</v>
      </c>
      <c r="L1304" s="2112"/>
      <c r="M1304" s="2109"/>
      <c r="N1304" s="2109"/>
      <c r="O1304" s="2110"/>
      <c r="P1304" s="2120"/>
      <c r="Q1304" s="1486"/>
      <c r="R1304" s="1097">
        <v>7</v>
      </c>
    </row>
    <row r="1305" spans="1:18">
      <c r="A1305" s="1097">
        <v>8</v>
      </c>
      <c r="B1305" s="977" t="s">
        <v>5174</v>
      </c>
      <c r="C1305" s="1034"/>
      <c r="D1305" s="2109" t="s">
        <v>4721</v>
      </c>
      <c r="E1305" s="2110"/>
      <c r="F1305" s="1558">
        <v>115</v>
      </c>
      <c r="G1305" s="2145">
        <v>2.4</v>
      </c>
      <c r="H1305" s="2113"/>
      <c r="I1305" s="2109"/>
      <c r="J1305" s="2114">
        <v>10</v>
      </c>
      <c r="K1305" s="2112">
        <v>1</v>
      </c>
      <c r="L1305" s="2112"/>
      <c r="M1305" s="2109"/>
      <c r="N1305" s="2109"/>
      <c r="O1305" s="2110"/>
      <c r="P1305" s="2120"/>
      <c r="Q1305" s="1486"/>
      <c r="R1305" s="1097">
        <v>8</v>
      </c>
    </row>
    <row r="1306" spans="1:18">
      <c r="A1306" s="1097">
        <v>9</v>
      </c>
      <c r="B1306" s="977" t="s">
        <v>5175</v>
      </c>
      <c r="C1306" s="1034"/>
      <c r="D1306" s="2109" t="s">
        <v>4721</v>
      </c>
      <c r="E1306" s="2110"/>
      <c r="F1306" s="1558">
        <v>34.4</v>
      </c>
      <c r="G1306" s="2145">
        <v>13.8</v>
      </c>
      <c r="H1306" s="2113"/>
      <c r="I1306" s="2109"/>
      <c r="J1306" s="2114">
        <v>7</v>
      </c>
      <c r="K1306" s="2112">
        <v>1</v>
      </c>
      <c r="L1306" s="2112"/>
      <c r="M1306" s="2109"/>
      <c r="N1306" s="2109"/>
      <c r="O1306" s="2110"/>
      <c r="P1306" s="2120"/>
      <c r="Q1306" s="1486"/>
      <c r="R1306" s="1097">
        <v>9</v>
      </c>
    </row>
    <row r="1307" spans="1:18">
      <c r="A1307" s="1097">
        <v>10</v>
      </c>
      <c r="B1307" s="977" t="s">
        <v>5176</v>
      </c>
      <c r="C1307" s="1034"/>
      <c r="D1307" s="2109" t="s">
        <v>4721</v>
      </c>
      <c r="E1307" s="2110"/>
      <c r="F1307" s="1558">
        <v>34.5</v>
      </c>
      <c r="G1307" s="2145">
        <v>4.16</v>
      </c>
      <c r="H1307" s="2113"/>
      <c r="I1307" s="2109"/>
      <c r="J1307" s="2114">
        <v>5</v>
      </c>
      <c r="K1307" s="2112">
        <v>1</v>
      </c>
      <c r="L1307" s="2112"/>
      <c r="M1307" s="2109"/>
      <c r="N1307" s="2109"/>
      <c r="O1307" s="2110"/>
      <c r="P1307" s="2120"/>
      <c r="Q1307" s="1486"/>
      <c r="R1307" s="1097">
        <v>10</v>
      </c>
    </row>
    <row r="1308" spans="1:18">
      <c r="A1308" s="1097">
        <v>11</v>
      </c>
      <c r="B1308" s="977" t="s">
        <v>5178</v>
      </c>
      <c r="C1308" s="1034"/>
      <c r="D1308" s="2109" t="s">
        <v>4720</v>
      </c>
      <c r="E1308" s="2140"/>
      <c r="F1308" s="1559">
        <v>115</v>
      </c>
      <c r="G1308" s="2144">
        <v>23</v>
      </c>
      <c r="H1308" s="2113"/>
      <c r="I1308" s="2109"/>
      <c r="J1308" s="2114">
        <v>120</v>
      </c>
      <c r="K1308" s="2112">
        <v>4</v>
      </c>
      <c r="L1308" s="2112"/>
      <c r="M1308" s="2109"/>
      <c r="N1308" s="2109"/>
      <c r="O1308" s="2110"/>
      <c r="P1308" s="2120"/>
      <c r="Q1308" s="1486"/>
      <c r="R1308" s="1097">
        <v>11</v>
      </c>
    </row>
    <row r="1309" spans="1:18">
      <c r="A1309" s="1097">
        <v>12</v>
      </c>
      <c r="B1309" s="977" t="s">
        <v>5179</v>
      </c>
      <c r="C1309" s="1034"/>
      <c r="D1309" s="2109" t="s">
        <v>4721</v>
      </c>
      <c r="E1309" s="2136"/>
      <c r="F1309" s="1559">
        <v>33</v>
      </c>
      <c r="G1309" s="2144">
        <v>2.2999999999999998</v>
      </c>
      <c r="H1309" s="2113"/>
      <c r="I1309" s="2109"/>
      <c r="J1309" s="2114">
        <v>1</v>
      </c>
      <c r="K1309" s="2112">
        <v>3</v>
      </c>
      <c r="L1309" s="2112"/>
      <c r="M1309" s="2109"/>
      <c r="N1309" s="2109"/>
      <c r="O1309" s="2110"/>
      <c r="P1309" s="2120"/>
      <c r="Q1309" s="1486"/>
      <c r="R1309" s="1097">
        <v>12</v>
      </c>
    </row>
    <row r="1310" spans="1:18">
      <c r="A1310" s="1097">
        <v>13</v>
      </c>
      <c r="B1310" s="977" t="s">
        <v>5180</v>
      </c>
      <c r="C1310" s="1034"/>
      <c r="D1310" s="2109" t="s">
        <v>4721</v>
      </c>
      <c r="E1310" s="2110"/>
      <c r="F1310" s="1558">
        <v>34.5</v>
      </c>
      <c r="G1310" s="2145">
        <v>4.16</v>
      </c>
      <c r="H1310" s="2113"/>
      <c r="I1310" s="2109"/>
      <c r="J1310" s="2114">
        <v>5</v>
      </c>
      <c r="K1310" s="2112">
        <v>1</v>
      </c>
      <c r="L1310" s="2112"/>
      <c r="M1310" s="2109"/>
      <c r="N1310" s="2109"/>
      <c r="O1310" s="2110"/>
      <c r="P1310" s="2120"/>
      <c r="Q1310" s="1486"/>
      <c r="R1310" s="1097">
        <v>13</v>
      </c>
    </row>
    <row r="1311" spans="1:18">
      <c r="A1311" s="1097">
        <v>14</v>
      </c>
      <c r="B1311" s="977" t="s">
        <v>5181</v>
      </c>
      <c r="C1311" s="1034"/>
      <c r="D1311" s="2109" t="s">
        <v>4721</v>
      </c>
      <c r="E1311" s="2110"/>
      <c r="F1311" s="1558">
        <v>34.5</v>
      </c>
      <c r="G1311" s="2145">
        <v>4.8</v>
      </c>
      <c r="H1311" s="2113"/>
      <c r="I1311" s="2109"/>
      <c r="J1311" s="2114">
        <v>5</v>
      </c>
      <c r="K1311" s="2112">
        <v>1</v>
      </c>
      <c r="L1311" s="2112"/>
      <c r="M1311" s="2109"/>
      <c r="N1311" s="2109"/>
      <c r="O1311" s="2110"/>
      <c r="P1311" s="2120"/>
      <c r="Q1311" s="1486"/>
      <c r="R1311" s="1097">
        <v>14</v>
      </c>
    </row>
    <row r="1312" spans="1:18">
      <c r="A1312" s="1097">
        <v>15</v>
      </c>
      <c r="B1312" s="977" t="s">
        <v>5182</v>
      </c>
      <c r="C1312" s="1034"/>
      <c r="D1312" s="2109" t="s">
        <v>4720</v>
      </c>
      <c r="E1312" s="2110"/>
      <c r="F1312" s="1558">
        <v>115</v>
      </c>
      <c r="G1312" s="2145">
        <v>34.5</v>
      </c>
      <c r="H1312" s="2113"/>
      <c r="I1312" s="2109"/>
      <c r="J1312" s="2114">
        <v>7</v>
      </c>
      <c r="K1312" s="2112">
        <v>1</v>
      </c>
      <c r="L1312" s="2112"/>
      <c r="M1312" s="2109"/>
      <c r="N1312" s="2109"/>
      <c r="O1312" s="2110"/>
      <c r="P1312" s="2120"/>
      <c r="Q1312" s="1486"/>
      <c r="R1312" s="1097">
        <v>15</v>
      </c>
    </row>
    <row r="1313" spans="1:18">
      <c r="A1313" s="1097">
        <v>16</v>
      </c>
      <c r="B1313" s="977" t="s">
        <v>5183</v>
      </c>
      <c r="C1313" s="1034"/>
      <c r="D1313" s="2109" t="s">
        <v>4721</v>
      </c>
      <c r="E1313" s="2110"/>
      <c r="F1313" s="1558">
        <v>69</v>
      </c>
      <c r="G1313" s="2145">
        <v>13.8</v>
      </c>
      <c r="H1313" s="2113"/>
      <c r="I1313" s="2109"/>
      <c r="J1313" s="2114">
        <v>8</v>
      </c>
      <c r="K1313" s="2112">
        <v>1</v>
      </c>
      <c r="L1313" s="2112"/>
      <c r="M1313" s="2109"/>
      <c r="N1313" s="2109"/>
      <c r="O1313" s="2110"/>
      <c r="P1313" s="2120"/>
      <c r="Q1313" s="1486"/>
      <c r="R1313" s="1097">
        <v>16</v>
      </c>
    </row>
    <row r="1314" spans="1:18">
      <c r="A1314" s="1097">
        <v>17</v>
      </c>
      <c r="B1314" s="977" t="s">
        <v>5184</v>
      </c>
      <c r="C1314" s="1034"/>
      <c r="D1314" s="2109" t="s">
        <v>4721</v>
      </c>
      <c r="E1314" s="2110"/>
      <c r="F1314" s="1558">
        <v>115</v>
      </c>
      <c r="G1314" s="2145">
        <v>13.8</v>
      </c>
      <c r="H1314" s="2113"/>
      <c r="I1314" s="2109"/>
      <c r="J1314" s="2114">
        <v>15</v>
      </c>
      <c r="K1314" s="2112">
        <v>1</v>
      </c>
      <c r="L1314" s="2112"/>
      <c r="M1314" s="2109"/>
      <c r="N1314" s="2109"/>
      <c r="O1314" s="2110"/>
      <c r="P1314" s="2120"/>
      <c r="Q1314" s="1486"/>
      <c r="R1314" s="1097">
        <v>17</v>
      </c>
    </row>
    <row r="1315" spans="1:18">
      <c r="A1315" s="1097">
        <v>18</v>
      </c>
      <c r="B1315" s="977" t="s">
        <v>5184</v>
      </c>
      <c r="C1315" s="1034"/>
      <c r="D1315" s="2109" t="s">
        <v>4721</v>
      </c>
      <c r="E1315" s="2110"/>
      <c r="F1315" s="1558">
        <v>115</v>
      </c>
      <c r="G1315" s="2145">
        <v>13.8</v>
      </c>
      <c r="H1315" s="2113"/>
      <c r="I1315" s="2109"/>
      <c r="J1315" s="2114">
        <v>15</v>
      </c>
      <c r="K1315" s="2112">
        <v>1</v>
      </c>
      <c r="L1315" s="2112"/>
      <c r="M1315" s="2109"/>
      <c r="N1315" s="2109"/>
      <c r="O1315" s="2110"/>
      <c r="P1315" s="2120"/>
      <c r="Q1315" s="1486"/>
      <c r="R1315" s="1097">
        <v>18</v>
      </c>
    </row>
    <row r="1316" spans="1:18">
      <c r="A1316" s="1097">
        <v>19</v>
      </c>
      <c r="B1316" s="977" t="s">
        <v>5185</v>
      </c>
      <c r="C1316" s="1034"/>
      <c r="D1316" s="2109" t="s">
        <v>4721</v>
      </c>
      <c r="E1316" s="2110"/>
      <c r="F1316" s="1558">
        <v>34.5</v>
      </c>
      <c r="G1316" s="2145">
        <v>13.8</v>
      </c>
      <c r="H1316" s="2113"/>
      <c r="I1316" s="2109"/>
      <c r="J1316" s="2114">
        <v>3</v>
      </c>
      <c r="K1316" s="2112">
        <v>1</v>
      </c>
      <c r="L1316" s="2112"/>
      <c r="M1316" s="2109"/>
      <c r="N1316" s="2109"/>
      <c r="O1316" s="2110"/>
      <c r="P1316" s="2120"/>
      <c r="Q1316" s="1486"/>
      <c r="R1316" s="1097">
        <v>19</v>
      </c>
    </row>
    <row r="1317" spans="1:18">
      <c r="A1317" s="1097">
        <v>20</v>
      </c>
      <c r="B1317" s="977" t="s">
        <v>5185</v>
      </c>
      <c r="C1317" s="1034"/>
      <c r="D1317" s="2109" t="s">
        <v>4721</v>
      </c>
      <c r="E1317" s="2110"/>
      <c r="F1317" s="1558">
        <v>34.5</v>
      </c>
      <c r="G1317" s="2145">
        <v>13.8</v>
      </c>
      <c r="H1317" s="2113"/>
      <c r="I1317" s="2109"/>
      <c r="J1317" s="2114">
        <v>5</v>
      </c>
      <c r="K1317" s="2112">
        <v>1</v>
      </c>
      <c r="L1317" s="2112"/>
      <c r="M1317" s="2109"/>
      <c r="N1317" s="2109"/>
      <c r="O1317" s="2110"/>
      <c r="P1317" s="2120"/>
      <c r="Q1317" s="1486"/>
      <c r="R1317" s="1097">
        <v>20</v>
      </c>
    </row>
    <row r="1318" spans="1:18">
      <c r="A1318" s="1097">
        <v>21</v>
      </c>
      <c r="B1318" s="977" t="s">
        <v>5186</v>
      </c>
      <c r="C1318" s="1034"/>
      <c r="D1318" s="2109" t="s">
        <v>4721</v>
      </c>
      <c r="E1318" s="2110"/>
      <c r="F1318" s="1558">
        <v>34.5</v>
      </c>
      <c r="G1318" s="2145">
        <v>4.8</v>
      </c>
      <c r="H1318" s="2113"/>
      <c r="I1318" s="2109"/>
      <c r="J1318" s="2114">
        <v>2</v>
      </c>
      <c r="K1318" s="2112">
        <v>1</v>
      </c>
      <c r="L1318" s="2112"/>
      <c r="M1318" s="2109"/>
      <c r="N1318" s="2109"/>
      <c r="O1318" s="2110"/>
      <c r="P1318" s="2120"/>
      <c r="Q1318" s="1486"/>
      <c r="R1318" s="1097">
        <v>21</v>
      </c>
    </row>
    <row r="1319" spans="1:18">
      <c r="A1319" s="1097">
        <v>22</v>
      </c>
      <c r="B1319" s="977" t="s">
        <v>5974</v>
      </c>
      <c r="C1319" s="1034"/>
      <c r="D1319" s="2109" t="s">
        <v>4721</v>
      </c>
      <c r="E1319" s="2110"/>
      <c r="F1319" s="1558">
        <v>46</v>
      </c>
      <c r="G1319" s="2145">
        <v>13.8</v>
      </c>
      <c r="H1319" s="2113"/>
      <c r="I1319" s="2109"/>
      <c r="J1319" s="2114">
        <v>10</v>
      </c>
      <c r="K1319" s="2112">
        <v>1</v>
      </c>
      <c r="L1319" s="2112"/>
      <c r="M1319" s="2109"/>
      <c r="N1319" s="2109"/>
      <c r="O1319" s="2110"/>
      <c r="P1319" s="2120"/>
      <c r="Q1319" s="1486"/>
      <c r="R1319" s="1097">
        <v>22</v>
      </c>
    </row>
    <row r="1320" spans="1:18">
      <c r="A1320" s="1097">
        <v>23</v>
      </c>
      <c r="B1320" s="977" t="s">
        <v>5187</v>
      </c>
      <c r="C1320" s="1034"/>
      <c r="D1320" s="2109" t="s">
        <v>4721</v>
      </c>
      <c r="E1320" s="2110"/>
      <c r="F1320" s="1558">
        <v>34.4</v>
      </c>
      <c r="G1320" s="2145">
        <v>4.8</v>
      </c>
      <c r="H1320" s="2113"/>
      <c r="I1320" s="2109"/>
      <c r="J1320" s="2114">
        <v>5</v>
      </c>
      <c r="K1320" s="2112">
        <v>1</v>
      </c>
      <c r="L1320" s="2112"/>
      <c r="M1320" s="2109"/>
      <c r="N1320" s="2109"/>
      <c r="O1320" s="2110"/>
      <c r="P1320" s="2120"/>
      <c r="Q1320" s="1486"/>
      <c r="R1320" s="1097">
        <v>23</v>
      </c>
    </row>
    <row r="1321" spans="1:18">
      <c r="A1321" s="1097">
        <v>24</v>
      </c>
      <c r="B1321" s="977" t="s">
        <v>5188</v>
      </c>
      <c r="C1321" s="1034"/>
      <c r="D1321" s="2109" t="s">
        <v>4721</v>
      </c>
      <c r="E1321" s="2110"/>
      <c r="F1321" s="1558">
        <v>46</v>
      </c>
      <c r="G1321" s="2145">
        <v>2.4</v>
      </c>
      <c r="H1321" s="2113"/>
      <c r="I1321" s="2109"/>
      <c r="J1321" s="2114"/>
      <c r="K1321" s="2112">
        <v>1</v>
      </c>
      <c r="L1321" s="2112"/>
      <c r="M1321" s="2109"/>
      <c r="N1321" s="2109"/>
      <c r="O1321" s="2110"/>
      <c r="P1321" s="2120"/>
      <c r="Q1321" s="1486"/>
      <c r="R1321" s="1097">
        <v>24</v>
      </c>
    </row>
    <row r="1322" spans="1:18">
      <c r="A1322" s="1097">
        <v>25</v>
      </c>
      <c r="B1322" s="977" t="s">
        <v>5189</v>
      </c>
      <c r="C1322" s="1034"/>
      <c r="D1322" s="2109" t="s">
        <v>4721</v>
      </c>
      <c r="E1322" s="2110"/>
      <c r="F1322" s="1558">
        <v>34.5</v>
      </c>
      <c r="G1322" s="2145">
        <v>4.8</v>
      </c>
      <c r="H1322" s="2113"/>
      <c r="I1322" s="2109"/>
      <c r="J1322" s="2114">
        <v>2</v>
      </c>
      <c r="K1322" s="2112">
        <v>1</v>
      </c>
      <c r="L1322" s="2112"/>
      <c r="M1322" s="2109"/>
      <c r="N1322" s="2109"/>
      <c r="O1322" s="2110"/>
      <c r="P1322" s="2120"/>
      <c r="Q1322" s="1486"/>
      <c r="R1322" s="1097">
        <v>25</v>
      </c>
    </row>
    <row r="1323" spans="1:18">
      <c r="A1323" s="1097">
        <v>26</v>
      </c>
      <c r="B1323" s="977" t="s">
        <v>5190</v>
      </c>
      <c r="C1323" s="1034"/>
      <c r="D1323" s="2109" t="s">
        <v>4720</v>
      </c>
      <c r="E1323" s="2110"/>
      <c r="F1323" s="1558">
        <v>115</v>
      </c>
      <c r="G1323" s="2145">
        <v>13.8</v>
      </c>
      <c r="H1323" s="2113"/>
      <c r="I1323" s="2109"/>
      <c r="J1323" s="2114">
        <v>15</v>
      </c>
      <c r="K1323" s="2112">
        <v>1</v>
      </c>
      <c r="L1323" s="2112"/>
      <c r="M1323" s="2109"/>
      <c r="N1323" s="2109"/>
      <c r="O1323" s="2110"/>
      <c r="P1323" s="2120"/>
      <c r="Q1323" s="1486"/>
      <c r="R1323" s="1097">
        <v>26</v>
      </c>
    </row>
    <row r="1324" spans="1:18">
      <c r="A1324" s="1097">
        <v>27</v>
      </c>
      <c r="B1324" s="977" t="s">
        <v>5191</v>
      </c>
      <c r="C1324" s="1034"/>
      <c r="D1324" s="2109" t="s">
        <v>4720</v>
      </c>
      <c r="E1324" s="2110"/>
      <c r="F1324" s="1558">
        <v>115</v>
      </c>
      <c r="G1324" s="2145">
        <v>34.5</v>
      </c>
      <c r="H1324" s="2113"/>
      <c r="I1324" s="2109"/>
      <c r="J1324" s="2114">
        <v>60</v>
      </c>
      <c r="K1324" s="2112">
        <v>12</v>
      </c>
      <c r="L1324" s="2112"/>
      <c r="M1324" s="2109"/>
      <c r="N1324" s="2109"/>
      <c r="O1324" s="2110"/>
      <c r="P1324" s="2120"/>
      <c r="Q1324" s="1486"/>
      <c r="R1324" s="1097">
        <v>27</v>
      </c>
    </row>
    <row r="1325" spans="1:18">
      <c r="A1325" s="1097">
        <v>28</v>
      </c>
      <c r="B1325" s="977" t="s">
        <v>5192</v>
      </c>
      <c r="C1325" s="1034"/>
      <c r="D1325" s="2109" t="s">
        <v>4721</v>
      </c>
      <c r="E1325" s="2110"/>
      <c r="F1325" s="1558">
        <v>115</v>
      </c>
      <c r="G1325" s="2145">
        <v>13.8</v>
      </c>
      <c r="H1325" s="2113"/>
      <c r="I1325" s="2109"/>
      <c r="J1325" s="2114">
        <v>15</v>
      </c>
      <c r="K1325" s="2112">
        <v>1</v>
      </c>
      <c r="L1325" s="2112"/>
      <c r="M1325" s="2109"/>
      <c r="N1325" s="2109"/>
      <c r="O1325" s="2110"/>
      <c r="P1325" s="2120"/>
      <c r="Q1325" s="1486"/>
      <c r="R1325" s="1097">
        <v>28</v>
      </c>
    </row>
    <row r="1326" spans="1:18">
      <c r="A1326" s="1097">
        <v>29</v>
      </c>
      <c r="B1326" s="977" t="s">
        <v>5193</v>
      </c>
      <c r="C1326" s="1034"/>
      <c r="D1326" s="2109" t="s">
        <v>4720</v>
      </c>
      <c r="E1326" s="2110"/>
      <c r="F1326" s="1558">
        <v>115</v>
      </c>
      <c r="G1326" s="2145">
        <v>34.5</v>
      </c>
      <c r="H1326" s="2113"/>
      <c r="I1326" s="2109"/>
      <c r="J1326" s="2114">
        <v>20</v>
      </c>
      <c r="K1326" s="2112">
        <v>1</v>
      </c>
      <c r="L1326" s="2112"/>
      <c r="M1326" s="2109"/>
      <c r="N1326" s="2109"/>
      <c r="O1326" s="2110"/>
      <c r="P1326" s="2120"/>
      <c r="Q1326" s="1486"/>
      <c r="R1326" s="1097">
        <v>29</v>
      </c>
    </row>
    <row r="1327" spans="1:18">
      <c r="A1327" s="1097">
        <v>30</v>
      </c>
      <c r="B1327" s="977" t="s">
        <v>5193</v>
      </c>
      <c r="C1327" s="1034"/>
      <c r="D1327" s="2109" t="s">
        <v>4720</v>
      </c>
      <c r="E1327" s="2110"/>
      <c r="F1327" s="1558">
        <v>115</v>
      </c>
      <c r="G1327" s="2145">
        <v>34.5</v>
      </c>
      <c r="H1327" s="2113"/>
      <c r="I1327" s="2109"/>
      <c r="J1327" s="2114">
        <v>20</v>
      </c>
      <c r="K1327" s="2112">
        <v>1</v>
      </c>
      <c r="L1327" s="2112"/>
      <c r="M1327" s="2109"/>
      <c r="N1327" s="2109"/>
      <c r="O1327" s="2110"/>
      <c r="P1327" s="2120"/>
      <c r="Q1327" s="1486"/>
      <c r="R1327" s="1097">
        <v>30</v>
      </c>
    </row>
    <row r="1328" spans="1:18">
      <c r="A1328" s="1097">
        <v>31</v>
      </c>
      <c r="B1328" s="977" t="s">
        <v>5194</v>
      </c>
      <c r="C1328" s="1034"/>
      <c r="D1328" s="2109" t="s">
        <v>4721</v>
      </c>
      <c r="E1328" s="2110"/>
      <c r="F1328" s="1558">
        <v>23</v>
      </c>
      <c r="G1328" s="2145">
        <v>4.8</v>
      </c>
      <c r="H1328" s="2113"/>
      <c r="I1328" s="2109"/>
      <c r="J1328" s="2114">
        <v>1</v>
      </c>
      <c r="K1328" s="2112">
        <v>3</v>
      </c>
      <c r="L1328" s="2112"/>
      <c r="M1328" s="2109"/>
      <c r="N1328" s="2109"/>
      <c r="O1328" s="2110"/>
      <c r="P1328" s="2120"/>
      <c r="Q1328" s="1486"/>
      <c r="R1328" s="1097">
        <v>31</v>
      </c>
    </row>
    <row r="1329" spans="1:18">
      <c r="A1329" s="1097">
        <v>32</v>
      </c>
      <c r="B1329" s="977" t="s">
        <v>5195</v>
      </c>
      <c r="C1329" s="1034"/>
      <c r="D1329" s="2109" t="s">
        <v>4721</v>
      </c>
      <c r="E1329" s="2110"/>
      <c r="F1329" s="1558">
        <v>34.5</v>
      </c>
      <c r="G1329" s="2145">
        <v>4.8</v>
      </c>
      <c r="H1329" s="2113"/>
      <c r="I1329" s="2109"/>
      <c r="J1329" s="2114">
        <v>1</v>
      </c>
      <c r="K1329" s="2112">
        <v>1</v>
      </c>
      <c r="L1329" s="2112"/>
      <c r="M1329" s="2109"/>
      <c r="N1329" s="2109"/>
      <c r="O1329" s="2110"/>
      <c r="P1329" s="2120"/>
      <c r="Q1329" s="1486"/>
      <c r="R1329" s="1097">
        <v>32</v>
      </c>
    </row>
    <row r="1330" spans="1:18">
      <c r="A1330" s="1097">
        <v>33</v>
      </c>
      <c r="B1330" s="977" t="s">
        <v>5196</v>
      </c>
      <c r="C1330" s="1034"/>
      <c r="D1330" s="2109" t="s">
        <v>4721</v>
      </c>
      <c r="E1330" s="2110"/>
      <c r="F1330" s="1558">
        <v>34.4</v>
      </c>
      <c r="G1330" s="2145">
        <v>13.8</v>
      </c>
      <c r="H1330" s="2113"/>
      <c r="I1330" s="2109"/>
      <c r="J1330" s="2114">
        <v>10</v>
      </c>
      <c r="K1330" s="2112">
        <v>1</v>
      </c>
      <c r="L1330" s="2112"/>
      <c r="M1330" s="2109"/>
      <c r="N1330" s="2109"/>
      <c r="O1330" s="2110"/>
      <c r="P1330" s="2120"/>
      <c r="Q1330" s="1486"/>
      <c r="R1330" s="1097">
        <v>33</v>
      </c>
    </row>
    <row r="1331" spans="1:18">
      <c r="A1331" s="1097">
        <v>34</v>
      </c>
      <c r="B1331" s="977" t="s">
        <v>5197</v>
      </c>
      <c r="C1331" s="1034"/>
      <c r="D1331" s="2109" t="s">
        <v>4721</v>
      </c>
      <c r="E1331" s="2110"/>
      <c r="F1331" s="1558">
        <v>46</v>
      </c>
      <c r="G1331" s="2145">
        <v>13.8</v>
      </c>
      <c r="H1331" s="2113"/>
      <c r="I1331" s="2109"/>
      <c r="J1331" s="2114">
        <v>5</v>
      </c>
      <c r="K1331" s="2112">
        <v>1</v>
      </c>
      <c r="L1331" s="2112"/>
      <c r="M1331" s="2109"/>
      <c r="N1331" s="2109"/>
      <c r="O1331" s="2110"/>
      <c r="P1331" s="2120"/>
      <c r="Q1331" s="1486"/>
      <c r="R1331" s="1097">
        <v>34</v>
      </c>
    </row>
    <row r="1332" spans="1:18">
      <c r="A1332" s="1097">
        <v>35</v>
      </c>
      <c r="B1332" s="977" t="s">
        <v>5198</v>
      </c>
      <c r="C1332" s="1034"/>
      <c r="D1332" s="2109" t="s">
        <v>4721</v>
      </c>
      <c r="E1332" s="2110"/>
      <c r="F1332" s="1558">
        <v>34.5</v>
      </c>
      <c r="G1332" s="2145">
        <v>4.8</v>
      </c>
      <c r="H1332" s="2113"/>
      <c r="I1332" s="2109"/>
      <c r="J1332" s="2114">
        <v>3</v>
      </c>
      <c r="K1332" s="2112">
        <v>1</v>
      </c>
      <c r="L1332" s="2112"/>
      <c r="M1332" s="2109"/>
      <c r="N1332" s="2109"/>
      <c r="O1332" s="2110"/>
      <c r="P1332" s="2120"/>
      <c r="Q1332" s="1486"/>
      <c r="R1332" s="1097">
        <v>35</v>
      </c>
    </row>
    <row r="1333" spans="1:18">
      <c r="A1333" s="1097">
        <v>36</v>
      </c>
      <c r="B1333" s="977" t="s">
        <v>5199</v>
      </c>
      <c r="C1333" s="1034"/>
      <c r="D1333" s="2109" t="s">
        <v>4721</v>
      </c>
      <c r="E1333" s="2110"/>
      <c r="F1333" s="1558">
        <v>34.5</v>
      </c>
      <c r="G1333" s="2145">
        <v>4.8</v>
      </c>
      <c r="H1333" s="2113"/>
      <c r="I1333" s="2109"/>
      <c r="J1333" s="2114">
        <v>3</v>
      </c>
      <c r="K1333" s="2112">
        <v>1</v>
      </c>
      <c r="L1333" s="2112"/>
      <c r="M1333" s="2109"/>
      <c r="N1333" s="2109"/>
      <c r="O1333" s="2110"/>
      <c r="P1333" s="2120"/>
      <c r="Q1333" s="1486"/>
      <c r="R1333" s="1097">
        <v>36</v>
      </c>
    </row>
    <row r="1334" spans="1:18">
      <c r="A1334" s="1097">
        <v>37</v>
      </c>
      <c r="B1334" s="977" t="s">
        <v>5200</v>
      </c>
      <c r="C1334" s="1034"/>
      <c r="D1334" s="2109" t="s">
        <v>4721</v>
      </c>
      <c r="E1334" s="2110"/>
      <c r="F1334" s="1558">
        <v>110</v>
      </c>
      <c r="G1334" s="2145">
        <v>13.8</v>
      </c>
      <c r="H1334" s="2113"/>
      <c r="I1334" s="2109"/>
      <c r="J1334" s="2114">
        <v>12</v>
      </c>
      <c r="K1334" s="2112">
        <v>1</v>
      </c>
      <c r="L1334" s="2112"/>
      <c r="M1334" s="2109"/>
      <c r="N1334" s="2109"/>
      <c r="O1334" s="2110"/>
      <c r="P1334" s="2120"/>
      <c r="Q1334" s="1486"/>
      <c r="R1334" s="1097">
        <v>37</v>
      </c>
    </row>
    <row r="1335" spans="1:18">
      <c r="A1335" s="1097">
        <v>38</v>
      </c>
      <c r="B1335" s="977" t="s">
        <v>5203</v>
      </c>
      <c r="C1335" s="1034"/>
      <c r="D1335" s="2109" t="s">
        <v>4721</v>
      </c>
      <c r="E1335" s="2136"/>
      <c r="F1335" s="1559">
        <v>34.5</v>
      </c>
      <c r="G1335" s="2144">
        <v>0.48</v>
      </c>
      <c r="H1335" s="2113"/>
      <c r="I1335" s="2109"/>
      <c r="J1335" s="2114"/>
      <c r="K1335" s="2112">
        <v>3</v>
      </c>
      <c r="L1335" s="2112"/>
      <c r="M1335" s="2109"/>
      <c r="N1335" s="2109"/>
      <c r="O1335" s="2110"/>
      <c r="P1335" s="2120"/>
      <c r="Q1335" s="1486"/>
      <c r="R1335" s="1097">
        <v>38</v>
      </c>
    </row>
    <row r="1336" spans="1:18">
      <c r="A1336" s="1097">
        <v>39</v>
      </c>
      <c r="B1336" s="977" t="s">
        <v>5204</v>
      </c>
      <c r="C1336" s="1034"/>
      <c r="D1336" s="2109" t="s">
        <v>4720</v>
      </c>
      <c r="E1336" s="2136"/>
      <c r="F1336" s="1559">
        <v>115</v>
      </c>
      <c r="G1336" s="2144">
        <v>34.5</v>
      </c>
      <c r="H1336" s="2113"/>
      <c r="I1336" s="2109"/>
      <c r="J1336" s="2114">
        <v>50</v>
      </c>
      <c r="K1336" s="2112">
        <v>1</v>
      </c>
      <c r="L1336" s="2112"/>
      <c r="M1336" s="2109"/>
      <c r="N1336" s="2109"/>
      <c r="O1336" s="2110"/>
      <c r="P1336" s="2120"/>
      <c r="Q1336" s="1486"/>
      <c r="R1336" s="1097">
        <v>39</v>
      </c>
    </row>
    <row r="1337" spans="1:18">
      <c r="A1337" s="1097">
        <v>40</v>
      </c>
      <c r="B1337" s="977" t="s">
        <v>5205</v>
      </c>
      <c r="C1337" s="1034"/>
      <c r="D1337" s="2109" t="s">
        <v>4721</v>
      </c>
      <c r="E1337" s="2136"/>
      <c r="F1337" s="1559">
        <v>34.5</v>
      </c>
      <c r="G1337" s="2144">
        <v>4.16</v>
      </c>
      <c r="H1337" s="2113"/>
      <c r="I1337" s="2109"/>
      <c r="J1337" s="2114">
        <v>5</v>
      </c>
      <c r="K1337" s="2112">
        <v>1</v>
      </c>
      <c r="L1337" s="2112"/>
      <c r="M1337" s="2109"/>
      <c r="N1337" s="2109"/>
      <c r="O1337" s="2110"/>
      <c r="P1337" s="2120"/>
      <c r="Q1337" s="1486"/>
      <c r="R1337" s="1097">
        <v>40</v>
      </c>
    </row>
    <row r="1338" spans="1:18">
      <c r="A1338" s="1097">
        <v>41</v>
      </c>
      <c r="B1338" s="977"/>
      <c r="C1338" s="1034"/>
      <c r="D1338" s="2109"/>
      <c r="E1338" s="2110"/>
      <c r="F1338" s="1558"/>
      <c r="G1338" s="2145"/>
      <c r="H1338" s="2113"/>
      <c r="I1338" s="2109"/>
      <c r="J1338" s="2113"/>
      <c r="K1338" s="2112"/>
      <c r="L1338" s="2112"/>
      <c r="M1338" s="2109"/>
      <c r="N1338" s="2109"/>
      <c r="O1338" s="2110"/>
      <c r="P1338" s="2120"/>
      <c r="Q1338" s="1486"/>
      <c r="R1338" s="1097">
        <v>41</v>
      </c>
    </row>
    <row r="1339" spans="1:18">
      <c r="A1339" s="1097">
        <v>42</v>
      </c>
      <c r="B1339" s="977"/>
      <c r="C1339" s="1034"/>
      <c r="D1339" s="2109"/>
      <c r="E1339" s="2110"/>
      <c r="F1339" s="1558"/>
      <c r="G1339" s="2145"/>
      <c r="H1339" s="2113"/>
      <c r="I1339" s="2109"/>
      <c r="J1339" s="2113"/>
      <c r="K1339" s="2112"/>
      <c r="L1339" s="2112"/>
      <c r="M1339" s="2109"/>
      <c r="N1339" s="2109"/>
      <c r="O1339" s="2110"/>
      <c r="P1339" s="2120"/>
      <c r="Q1339" s="1486"/>
      <c r="R1339" s="1097">
        <v>42</v>
      </c>
    </row>
    <row r="1340" spans="1:18">
      <c r="A1340" s="1097">
        <v>43</v>
      </c>
      <c r="B1340" s="977"/>
      <c r="C1340" s="1034"/>
      <c r="D1340" s="2109"/>
      <c r="E1340" s="2110"/>
      <c r="F1340" s="1558"/>
      <c r="G1340" s="2145"/>
      <c r="H1340" s="2113"/>
      <c r="I1340" s="2109"/>
      <c r="J1340" s="2113"/>
      <c r="K1340" s="2112"/>
      <c r="L1340" s="2112"/>
      <c r="M1340" s="2109"/>
      <c r="N1340" s="2109"/>
      <c r="O1340" s="2110"/>
      <c r="P1340" s="2120"/>
      <c r="Q1340" s="1486"/>
      <c r="R1340" s="1097">
        <v>43</v>
      </c>
    </row>
    <row r="1341" spans="1:18">
      <c r="A1341" s="1097">
        <v>44</v>
      </c>
      <c r="B1341" s="977"/>
      <c r="C1341" s="1034"/>
      <c r="D1341" s="2109"/>
      <c r="E1341" s="2110"/>
      <c r="F1341" s="1558"/>
      <c r="G1341" s="2145"/>
      <c r="H1341" s="2113"/>
      <c r="I1341" s="2109"/>
      <c r="J1341" s="2113"/>
      <c r="K1341" s="2112"/>
      <c r="L1341" s="2112"/>
      <c r="M1341" s="2109"/>
      <c r="N1341" s="2109"/>
      <c r="O1341" s="2110"/>
      <c r="P1341" s="2120"/>
      <c r="Q1341" s="1486"/>
      <c r="R1341" s="1097">
        <v>44</v>
      </c>
    </row>
    <row r="1342" spans="1:18">
      <c r="A1342" s="1097">
        <v>45</v>
      </c>
      <c r="B1342" s="977"/>
      <c r="C1342" s="1034"/>
      <c r="D1342" s="2109"/>
      <c r="E1342" s="2110"/>
      <c r="F1342" s="1558"/>
      <c r="G1342" s="2145"/>
      <c r="H1342" s="2113"/>
      <c r="I1342" s="2109"/>
      <c r="J1342" s="2113"/>
      <c r="K1342" s="2112"/>
      <c r="L1342" s="2112"/>
      <c r="M1342" s="2109"/>
      <c r="N1342" s="2109"/>
      <c r="O1342" s="2110"/>
      <c r="P1342" s="2120"/>
      <c r="Q1342" s="1486"/>
      <c r="R1342" s="1097">
        <v>45</v>
      </c>
    </row>
    <row r="1343" spans="1:18">
      <c r="A1343" s="1097">
        <v>46</v>
      </c>
      <c r="B1343" s="977"/>
      <c r="C1343" s="1034"/>
      <c r="D1343" s="2109"/>
      <c r="E1343" s="2110"/>
      <c r="F1343" s="1558"/>
      <c r="G1343" s="2145"/>
      <c r="H1343" s="2113"/>
      <c r="I1343" s="2109"/>
      <c r="J1343" s="2113"/>
      <c r="K1343" s="2112"/>
      <c r="L1343" s="2112"/>
      <c r="M1343" s="2109"/>
      <c r="N1343" s="2109"/>
      <c r="O1343" s="2110"/>
      <c r="P1343" s="2120"/>
      <c r="Q1343" s="1486"/>
      <c r="R1343" s="1097">
        <v>46</v>
      </c>
    </row>
    <row r="1344" spans="1:18">
      <c r="A1344" s="1097">
        <v>47</v>
      </c>
      <c r="B1344" s="977"/>
      <c r="C1344" s="1034"/>
      <c r="D1344" s="2109"/>
      <c r="E1344" s="2110"/>
      <c r="F1344" s="1558"/>
      <c r="G1344" s="2145"/>
      <c r="H1344" s="2113"/>
      <c r="I1344" s="2109"/>
      <c r="J1344" s="2113"/>
      <c r="K1344" s="2112"/>
      <c r="L1344" s="2112"/>
      <c r="M1344" s="2109"/>
      <c r="N1344" s="2109"/>
      <c r="O1344" s="2110"/>
      <c r="P1344" s="2120"/>
      <c r="Q1344" s="1486"/>
      <c r="R1344" s="1097">
        <v>47</v>
      </c>
    </row>
    <row r="1345" spans="1:18">
      <c r="A1345" s="1097">
        <v>48</v>
      </c>
      <c r="B1345" s="977"/>
      <c r="C1345" s="1034"/>
      <c r="D1345" s="2109"/>
      <c r="E1345" s="2110"/>
      <c r="F1345" s="1558"/>
      <c r="G1345" s="2145"/>
      <c r="H1345" s="2113"/>
      <c r="I1345" s="2109"/>
      <c r="J1345" s="2113"/>
      <c r="K1345" s="2112"/>
      <c r="L1345" s="2112"/>
      <c r="M1345" s="2109"/>
      <c r="N1345" s="2109"/>
      <c r="O1345" s="2110"/>
      <c r="P1345" s="2120"/>
      <c r="Q1345" s="1486"/>
      <c r="R1345" s="1097">
        <v>48</v>
      </c>
    </row>
    <row r="1346" spans="1:18">
      <c r="A1346" s="1097">
        <v>49</v>
      </c>
      <c r="B1346" s="977"/>
      <c r="C1346" s="1034"/>
      <c r="D1346" s="2109"/>
      <c r="E1346" s="2110"/>
      <c r="F1346" s="1558"/>
      <c r="G1346" s="2145"/>
      <c r="H1346" s="2113"/>
      <c r="I1346" s="2109"/>
      <c r="J1346" s="2113"/>
      <c r="K1346" s="2112"/>
      <c r="L1346" s="2112"/>
      <c r="M1346" s="2109"/>
      <c r="N1346" s="2109"/>
      <c r="O1346" s="2110"/>
      <c r="P1346" s="2120"/>
      <c r="Q1346" s="1486"/>
      <c r="R1346" s="1097">
        <v>49</v>
      </c>
    </row>
    <row r="1347" spans="1:18">
      <c r="A1347" s="1097">
        <v>50</v>
      </c>
      <c r="B1347" s="977"/>
      <c r="C1347" s="1034"/>
      <c r="D1347" s="2109"/>
      <c r="E1347" s="2110"/>
      <c r="F1347" s="1558"/>
      <c r="G1347" s="2145"/>
      <c r="H1347" s="2113"/>
      <c r="I1347" s="2109"/>
      <c r="J1347" s="2113"/>
      <c r="K1347" s="2112"/>
      <c r="L1347" s="2112"/>
      <c r="M1347" s="2109"/>
      <c r="N1347" s="2109"/>
      <c r="O1347" s="2110"/>
      <c r="P1347" s="2120"/>
      <c r="Q1347" s="1486"/>
      <c r="R1347" s="1097">
        <v>50</v>
      </c>
    </row>
    <row r="1348" spans="1:18">
      <c r="A1348" s="1097">
        <v>51</v>
      </c>
      <c r="B1348" s="977"/>
      <c r="C1348" s="1034"/>
      <c r="D1348" s="2109"/>
      <c r="E1348" s="2110"/>
      <c r="F1348" s="1558"/>
      <c r="G1348" s="2145"/>
      <c r="H1348" s="2113"/>
      <c r="I1348" s="2109"/>
      <c r="J1348" s="2113"/>
      <c r="K1348" s="2112"/>
      <c r="L1348" s="2112"/>
      <c r="M1348" s="2109"/>
      <c r="N1348" s="2109"/>
      <c r="O1348" s="2110"/>
      <c r="P1348" s="2120"/>
      <c r="Q1348" s="1486"/>
      <c r="R1348" s="1097">
        <v>51</v>
      </c>
    </row>
    <row r="1349" spans="1:18">
      <c r="A1349" s="1097">
        <v>52</v>
      </c>
      <c r="B1349" s="977"/>
      <c r="C1349" s="1034"/>
      <c r="D1349" s="2109"/>
      <c r="E1349" s="2110"/>
      <c r="F1349" s="1558"/>
      <c r="G1349" s="2145"/>
      <c r="H1349" s="2113"/>
      <c r="I1349" s="2109"/>
      <c r="J1349" s="2113"/>
      <c r="K1349" s="2112"/>
      <c r="L1349" s="2112"/>
      <c r="M1349" s="2109"/>
      <c r="N1349" s="2109"/>
      <c r="O1349" s="2110"/>
      <c r="P1349" s="2120"/>
      <c r="Q1349" s="1486"/>
      <c r="R1349" s="1097">
        <v>52</v>
      </c>
    </row>
    <row r="1350" spans="1:18">
      <c r="A1350" s="1097">
        <v>53</v>
      </c>
      <c r="B1350" s="977"/>
      <c r="C1350" s="1034"/>
      <c r="D1350" s="2109"/>
      <c r="E1350" s="2110"/>
      <c r="F1350" s="1558"/>
      <c r="G1350" s="2145"/>
      <c r="H1350" s="2113"/>
      <c r="I1350" s="2109"/>
      <c r="J1350" s="2113"/>
      <c r="K1350" s="2112"/>
      <c r="L1350" s="2112"/>
      <c r="M1350" s="2109"/>
      <c r="N1350" s="2109"/>
      <c r="O1350" s="2110"/>
      <c r="P1350" s="2120"/>
      <c r="Q1350" s="1486"/>
      <c r="R1350" s="1097">
        <v>53</v>
      </c>
    </row>
    <row r="1351" spans="1:18">
      <c r="A1351" s="1097">
        <v>54</v>
      </c>
      <c r="B1351" s="977"/>
      <c r="C1351" s="1034"/>
      <c r="D1351" s="2109"/>
      <c r="E1351" s="2110"/>
      <c r="F1351" s="1558"/>
      <c r="G1351" s="2145"/>
      <c r="H1351" s="2113"/>
      <c r="I1351" s="2109"/>
      <c r="J1351" s="2113"/>
      <c r="K1351" s="2112"/>
      <c r="L1351" s="2112"/>
      <c r="M1351" s="2109"/>
      <c r="N1351" s="2109"/>
      <c r="O1351" s="2110"/>
      <c r="P1351" s="2120"/>
      <c r="Q1351" s="1486"/>
      <c r="R1351" s="1097">
        <v>54</v>
      </c>
    </row>
    <row r="1352" spans="1:18">
      <c r="A1352" s="1097">
        <v>55</v>
      </c>
      <c r="B1352" s="977"/>
      <c r="C1352" s="1034"/>
      <c r="D1352" s="2109"/>
      <c r="E1352" s="2110"/>
      <c r="F1352" s="1558"/>
      <c r="G1352" s="2145"/>
      <c r="H1352" s="2113"/>
      <c r="I1352" s="2109"/>
      <c r="J1352" s="2113"/>
      <c r="K1352" s="2112"/>
      <c r="L1352" s="2112"/>
      <c r="M1352" s="2109"/>
      <c r="N1352" s="2109"/>
      <c r="O1352" s="2110"/>
      <c r="P1352" s="2120"/>
      <c r="Q1352" s="1486"/>
      <c r="R1352" s="1097">
        <v>55</v>
      </c>
    </row>
    <row r="1353" spans="1:18">
      <c r="A1353" s="1097">
        <v>56</v>
      </c>
      <c r="B1353" s="977"/>
      <c r="C1353" s="1034"/>
      <c r="D1353" s="2109"/>
      <c r="E1353" s="2110"/>
      <c r="F1353" s="1558"/>
      <c r="G1353" s="2145"/>
      <c r="H1353" s="2113"/>
      <c r="I1353" s="2109"/>
      <c r="J1353" s="2113"/>
      <c r="K1353" s="2112"/>
      <c r="L1353" s="2112"/>
      <c r="M1353" s="2109"/>
      <c r="N1353" s="2109"/>
      <c r="O1353" s="2110"/>
      <c r="P1353" s="2120"/>
      <c r="Q1353" s="1486"/>
      <c r="R1353" s="1097">
        <v>56</v>
      </c>
    </row>
    <row r="1354" spans="1:18">
      <c r="A1354" s="1097">
        <v>57</v>
      </c>
      <c r="B1354" s="977"/>
      <c r="C1354" s="1034"/>
      <c r="D1354" s="2109"/>
      <c r="E1354" s="2110"/>
      <c r="F1354" s="1558"/>
      <c r="G1354" s="2145"/>
      <c r="H1354" s="2113"/>
      <c r="I1354" s="2109"/>
      <c r="J1354" s="2113"/>
      <c r="K1354" s="2112"/>
      <c r="L1354" s="2112"/>
      <c r="M1354" s="2109"/>
      <c r="N1354" s="2109"/>
      <c r="O1354" s="2110"/>
      <c r="P1354" s="2120"/>
      <c r="Q1354" s="1486"/>
      <c r="R1354" s="1097">
        <v>57</v>
      </c>
    </row>
    <row r="1355" spans="1:18" ht="15.75" thickBot="1">
      <c r="A1355" s="1099">
        <v>58</v>
      </c>
      <c r="B1355" s="1023"/>
      <c r="C1355" s="1058"/>
      <c r="D1355" s="2111"/>
      <c r="E1355" s="2121"/>
      <c r="F1355" s="2146"/>
      <c r="G1355" s="2147"/>
      <c r="H1355" s="2123"/>
      <c r="I1355" s="2109"/>
      <c r="J1355" s="2123"/>
      <c r="K1355" s="2148"/>
      <c r="L1355" s="2148"/>
      <c r="M1355" s="2111"/>
      <c r="N1355" s="2111"/>
      <c r="O1355" s="2121"/>
      <c r="P1355" s="2126"/>
      <c r="Q1355" s="1487"/>
      <c r="R1355" s="1099">
        <v>58</v>
      </c>
    </row>
    <row r="1356" spans="1:18">
      <c r="D1356" s="2116"/>
      <c r="E1356" s="2116"/>
      <c r="F1356" s="2116"/>
      <c r="G1356" s="2116"/>
      <c r="H1356" s="2116"/>
      <c r="I1356" s="2116"/>
      <c r="J1356" s="2116"/>
      <c r="K1356" s="2116"/>
      <c r="L1356" s="2116"/>
      <c r="M1356" s="2116"/>
      <c r="N1356" s="2116"/>
      <c r="O1356" s="2116"/>
      <c r="P1356" s="2116"/>
    </row>
    <row r="1357" spans="1:18">
      <c r="A1357" s="978" t="s">
        <v>5070</v>
      </c>
      <c r="B1357" s="978"/>
      <c r="C1357" s="978"/>
      <c r="D1357" s="2115"/>
      <c r="E1357" s="2115"/>
      <c r="F1357" s="2115"/>
      <c r="G1357" s="2115"/>
      <c r="H1357" s="2115"/>
      <c r="I1357" s="2109"/>
      <c r="J1357" s="2115" t="s">
        <v>5071</v>
      </c>
      <c r="K1357" s="2115"/>
      <c r="L1357" s="2115"/>
      <c r="M1357" s="2115"/>
      <c r="N1357" s="2115"/>
      <c r="O1357" s="2115"/>
      <c r="P1357" s="2115"/>
      <c r="Q1357" s="978"/>
      <c r="R1357" s="1018"/>
    </row>
    <row r="1358" spans="1:18" ht="15.75">
      <c r="A1358" s="70" t="s">
        <v>1258</v>
      </c>
      <c r="B1358" s="978"/>
      <c r="C1358" s="978"/>
      <c r="D1358" s="2115"/>
      <c r="E1358" s="2115"/>
      <c r="F1358" s="2115"/>
      <c r="G1358" s="2115"/>
      <c r="H1358" s="2115"/>
      <c r="I1358" s="2116"/>
      <c r="J1358" s="2116"/>
      <c r="K1358" s="2116"/>
      <c r="L1358" s="2116"/>
      <c r="M1358" s="2116"/>
      <c r="N1358" s="2116"/>
    </row>
    <row r="1360" spans="1:18" ht="16.5" thickBot="1">
      <c r="A1360" s="1040" t="str">
        <f>'[5]Data Sheet'!$C$25</f>
        <v xml:space="preserve"> Niagara Mohawk Power Corporation </v>
      </c>
      <c r="B1360" s="1023"/>
      <c r="C1360" s="1023"/>
      <c r="D1360" s="1023"/>
      <c r="E1360" s="1023"/>
      <c r="F1360" s="1110" t="str">
        <f>+'424425'!P3</f>
        <v>June 1, 2015</v>
      </c>
      <c r="G1360" s="1023" t="str">
        <f>+'424425'!H3</f>
        <v>December 31, 2014</v>
      </c>
      <c r="H1360" s="1090"/>
      <c r="I1360" s="977"/>
      <c r="J1360" s="1040" t="str">
        <f>'[5]Data Sheet'!$C$25</f>
        <v xml:space="preserve"> Niagara Mohawk Power Corporation </v>
      </c>
      <c r="K1360" s="1023"/>
      <c r="L1360" s="1023"/>
      <c r="M1360" s="1023"/>
      <c r="N1360" s="1023"/>
      <c r="O1360" s="1023"/>
      <c r="P1360" s="1110" t="str">
        <f>+'424425'!P3</f>
        <v>June 1, 2015</v>
      </c>
      <c r="Q1360" s="1023" t="str">
        <f>+'424425'!H3</f>
        <v>December 31, 2014</v>
      </c>
      <c r="R1360" s="2075"/>
    </row>
    <row r="1361" spans="1:18" ht="16.5" thickBot="1">
      <c r="A1361" s="687" t="s">
        <v>3644</v>
      </c>
      <c r="B1361" s="669"/>
      <c r="C1361" s="669"/>
      <c r="D1361" s="1090"/>
      <c r="E1361" s="1090"/>
      <c r="F1361" s="1092"/>
      <c r="G1361" s="1092"/>
      <c r="H1361" s="1101"/>
      <c r="I1361" s="977"/>
      <c r="J1361" s="687" t="s">
        <v>3644</v>
      </c>
      <c r="K1361" s="669"/>
      <c r="L1361" s="669"/>
      <c r="M1361" s="1090"/>
      <c r="N1361" s="1090"/>
      <c r="O1361" s="1090"/>
      <c r="P1361" s="1092"/>
      <c r="Q1361" s="1092"/>
      <c r="R1361" s="2082"/>
    </row>
    <row r="1362" spans="1:18">
      <c r="A1362" s="1085"/>
      <c r="B1362" s="977"/>
      <c r="C1362" s="1034"/>
      <c r="D1362" s="1018"/>
      <c r="E1362" s="2080"/>
      <c r="F1362" s="978"/>
      <c r="G1362" s="978"/>
      <c r="H1362" s="1070"/>
      <c r="I1362" s="977"/>
      <c r="J1362" s="1085"/>
      <c r="K1362" s="1034"/>
      <c r="L1362" s="1034"/>
      <c r="M1362" s="978" t="s">
        <v>3418</v>
      </c>
      <c r="N1362" s="978"/>
      <c r="O1362" s="978"/>
      <c r="P1362" s="978"/>
      <c r="Q1362" s="1032"/>
      <c r="R1362" s="2081"/>
    </row>
    <row r="1363" spans="1:18" ht="15.75" thickBot="1">
      <c r="A1363" s="1097"/>
      <c r="B1363" s="1018"/>
      <c r="C1363" s="2080"/>
      <c r="D1363" s="1018"/>
      <c r="E1363" s="2080"/>
      <c r="F1363" s="1090" t="s">
        <v>3419</v>
      </c>
      <c r="G1363" s="1090"/>
      <c r="H1363" s="1101"/>
      <c r="I1363" s="977"/>
      <c r="J1363" s="1097" t="s">
        <v>3420</v>
      </c>
      <c r="K1363" s="2080" t="s">
        <v>3421</v>
      </c>
      <c r="L1363" s="2080" t="s">
        <v>3421</v>
      </c>
      <c r="M1363" s="1090" t="s">
        <v>3422</v>
      </c>
      <c r="N1363" s="1090"/>
      <c r="O1363" s="1090"/>
      <c r="P1363" s="1090"/>
      <c r="Q1363" s="1101"/>
      <c r="R1363" s="2080"/>
    </row>
    <row r="1364" spans="1:18">
      <c r="A1364" s="1097"/>
      <c r="B1364" s="1018"/>
      <c r="C1364" s="2080"/>
      <c r="D1364" s="1018"/>
      <c r="E1364" s="2080"/>
      <c r="F1364" s="2080"/>
      <c r="G1364" s="1032"/>
      <c r="H1364" s="2080"/>
      <c r="I1364" s="977"/>
      <c r="J1364" s="1097" t="s">
        <v>3423</v>
      </c>
      <c r="K1364" s="2080" t="s">
        <v>3424</v>
      </c>
      <c r="L1364" s="2080" t="s">
        <v>3425</v>
      </c>
      <c r="M1364" s="1018"/>
      <c r="N1364" s="1018"/>
      <c r="O1364" s="2080"/>
      <c r="P1364" s="2080"/>
      <c r="Q1364" s="1032"/>
      <c r="R1364" s="2080"/>
    </row>
    <row r="1365" spans="1:18">
      <c r="A1365" s="1097" t="s">
        <v>1843</v>
      </c>
      <c r="B1365" s="978" t="s">
        <v>3426</v>
      </c>
      <c r="C1365" s="1032"/>
      <c r="D1365" s="978" t="s">
        <v>3427</v>
      </c>
      <c r="E1365" s="1032"/>
      <c r="F1365" s="2080"/>
      <c r="G1365" s="1032"/>
      <c r="H1365" s="2080"/>
      <c r="I1365" s="977"/>
      <c r="J1365" s="1097" t="s">
        <v>3428</v>
      </c>
      <c r="K1365" s="2080" t="s">
        <v>3429</v>
      </c>
      <c r="L1365" s="2080" t="s">
        <v>3424</v>
      </c>
      <c r="M1365" s="978"/>
      <c r="N1365" s="978"/>
      <c r="O1365" s="1032"/>
      <c r="P1365" s="2080" t="s">
        <v>1902</v>
      </c>
      <c r="Q1365" s="1032" t="s">
        <v>3430</v>
      </c>
      <c r="R1365" s="2080" t="s">
        <v>1843</v>
      </c>
    </row>
    <row r="1366" spans="1:18">
      <c r="A1366" s="1097" t="s">
        <v>1846</v>
      </c>
      <c r="B1366" s="977"/>
      <c r="C1366" s="1034"/>
      <c r="D1366" s="1018"/>
      <c r="E1366" s="2080"/>
      <c r="F1366" s="2080" t="s">
        <v>1952</v>
      </c>
      <c r="G1366" s="1032" t="s">
        <v>3431</v>
      </c>
      <c r="H1366" s="2080" t="s">
        <v>3432</v>
      </c>
      <c r="I1366" s="977"/>
      <c r="J1366" s="1097" t="s">
        <v>3433</v>
      </c>
      <c r="K1366" s="2080" t="s">
        <v>4</v>
      </c>
      <c r="L1366" s="2080" t="s">
        <v>3429</v>
      </c>
      <c r="M1366" s="978" t="s">
        <v>3434</v>
      </c>
      <c r="N1366" s="978"/>
      <c r="O1366" s="1032"/>
      <c r="P1366" s="2080" t="s">
        <v>3435</v>
      </c>
      <c r="Q1366" s="1032" t="s">
        <v>3436</v>
      </c>
      <c r="R1366" s="2080" t="s">
        <v>1846</v>
      </c>
    </row>
    <row r="1367" spans="1:18">
      <c r="A1367" s="1097"/>
      <c r="B1367" s="977"/>
      <c r="C1367" s="2080"/>
      <c r="D1367" s="977"/>
      <c r="E1367" s="2080"/>
      <c r="F1367" s="2080"/>
      <c r="G1367" s="1032"/>
      <c r="H1367" s="1034"/>
      <c r="I1367" s="977"/>
      <c r="J1367" s="1089"/>
      <c r="K1367" s="1034"/>
      <c r="L1367" s="2080"/>
      <c r="M1367" s="977"/>
      <c r="N1367" s="977"/>
      <c r="O1367" s="2080"/>
      <c r="P1367" s="2080"/>
      <c r="Q1367" s="2080"/>
      <c r="R1367" s="2080"/>
    </row>
    <row r="1368" spans="1:18" ht="15.75" thickBot="1">
      <c r="A1368" s="1099"/>
      <c r="B1368" s="1090" t="s">
        <v>3230</v>
      </c>
      <c r="C1368" s="1101"/>
      <c r="D1368" s="1090" t="s">
        <v>3231</v>
      </c>
      <c r="E1368" s="1101"/>
      <c r="F1368" s="2082" t="s">
        <v>3232</v>
      </c>
      <c r="G1368" s="1101" t="s">
        <v>3233</v>
      </c>
      <c r="H1368" s="1101" t="s">
        <v>2512</v>
      </c>
      <c r="I1368" s="977"/>
      <c r="J1368" s="1099" t="s">
        <v>2513</v>
      </c>
      <c r="K1368" s="1099" t="s">
        <v>2514</v>
      </c>
      <c r="L1368" s="1099" t="s">
        <v>2515</v>
      </c>
      <c r="M1368" s="1090" t="s">
        <v>2516</v>
      </c>
      <c r="N1368" s="1090"/>
      <c r="O1368" s="1101"/>
      <c r="P1368" s="2082" t="s">
        <v>2517</v>
      </c>
      <c r="Q1368" s="2082" t="s">
        <v>2518</v>
      </c>
      <c r="R1368" s="2082"/>
    </row>
    <row r="1369" spans="1:18">
      <c r="A1369" s="1097">
        <v>1</v>
      </c>
      <c r="B1369" s="977" t="s">
        <v>5205</v>
      </c>
      <c r="C1369" s="1034"/>
      <c r="D1369" s="977" t="s">
        <v>4721</v>
      </c>
      <c r="E1369" s="1034"/>
      <c r="F1369" s="1488">
        <v>34.5</v>
      </c>
      <c r="G1369" s="1496">
        <v>4.16</v>
      </c>
      <c r="H1369" s="1494"/>
      <c r="I1369" s="977"/>
      <c r="J1369" s="1498">
        <v>5</v>
      </c>
      <c r="K1369" s="1105">
        <v>1</v>
      </c>
      <c r="L1369" s="1105"/>
      <c r="M1369" s="977"/>
      <c r="N1369" s="977"/>
      <c r="O1369" s="1032"/>
      <c r="P1369" s="1484"/>
      <c r="Q1369" s="1486"/>
      <c r="R1369" s="1097">
        <v>1</v>
      </c>
    </row>
    <row r="1370" spans="1:18">
      <c r="A1370" s="1097">
        <v>2</v>
      </c>
      <c r="B1370" s="977" t="s">
        <v>5206</v>
      </c>
      <c r="C1370" s="1034"/>
      <c r="D1370" s="977" t="s">
        <v>4721</v>
      </c>
      <c r="E1370" s="1034"/>
      <c r="F1370" s="1488">
        <v>34.5</v>
      </c>
      <c r="G1370" s="1496">
        <v>4.8</v>
      </c>
      <c r="H1370" s="1494"/>
      <c r="I1370" s="977"/>
      <c r="J1370" s="1498">
        <v>3</v>
      </c>
      <c r="K1370" s="1105">
        <v>1</v>
      </c>
      <c r="L1370" s="1105"/>
      <c r="M1370" s="977"/>
      <c r="N1370" s="977"/>
      <c r="O1370" s="2080"/>
      <c r="P1370" s="1484"/>
      <c r="Q1370" s="1486"/>
      <c r="R1370" s="1097">
        <v>2</v>
      </c>
    </row>
    <row r="1371" spans="1:18">
      <c r="A1371" s="1097">
        <v>3</v>
      </c>
      <c r="B1371" s="977" t="s">
        <v>5207</v>
      </c>
      <c r="C1371" s="1034"/>
      <c r="D1371" s="977" t="s">
        <v>4721</v>
      </c>
      <c r="E1371" s="1034"/>
      <c r="F1371" s="1488">
        <v>115</v>
      </c>
      <c r="G1371" s="1496">
        <v>13.8</v>
      </c>
      <c r="H1371" s="1494"/>
      <c r="I1371" s="977"/>
      <c r="J1371" s="1498">
        <v>15</v>
      </c>
      <c r="K1371" s="1105">
        <v>1</v>
      </c>
      <c r="L1371" s="1105"/>
      <c r="M1371" s="977"/>
      <c r="N1371" s="977"/>
      <c r="O1371" s="2080"/>
      <c r="P1371" s="1484"/>
      <c r="Q1371" s="1486"/>
      <c r="R1371" s="1097">
        <v>3</v>
      </c>
    </row>
    <row r="1372" spans="1:18">
      <c r="A1372" s="1097">
        <v>4</v>
      </c>
      <c r="B1372" s="977" t="s">
        <v>5208</v>
      </c>
      <c r="C1372" s="1034"/>
      <c r="D1372" s="977" t="s">
        <v>4721</v>
      </c>
      <c r="E1372" s="1034"/>
      <c r="F1372" s="1488">
        <v>23</v>
      </c>
      <c r="G1372" s="1496">
        <v>4.8</v>
      </c>
      <c r="H1372" s="1494"/>
      <c r="I1372" s="977"/>
      <c r="J1372" s="1498">
        <v>3</v>
      </c>
      <c r="K1372" s="1105">
        <v>1</v>
      </c>
      <c r="L1372" s="1105"/>
      <c r="M1372" s="977"/>
      <c r="N1372" s="977"/>
      <c r="O1372" s="2080"/>
      <c r="P1372" s="1484"/>
      <c r="Q1372" s="1486"/>
      <c r="R1372" s="1097">
        <v>4</v>
      </c>
    </row>
    <row r="1373" spans="1:18">
      <c r="A1373" s="1097">
        <v>5</v>
      </c>
      <c r="B1373" s="977" t="s">
        <v>5208</v>
      </c>
      <c r="C1373" s="1034"/>
      <c r="D1373" s="977" t="s">
        <v>4721</v>
      </c>
      <c r="E1373" s="1034"/>
      <c r="F1373" s="1488">
        <v>23</v>
      </c>
      <c r="G1373" s="1496">
        <v>4.8</v>
      </c>
      <c r="H1373" s="1494"/>
      <c r="I1373" s="977"/>
      <c r="J1373" s="1498">
        <v>3</v>
      </c>
      <c r="K1373" s="1105">
        <v>1</v>
      </c>
      <c r="L1373" s="1105"/>
      <c r="M1373" s="977"/>
      <c r="N1373" s="977"/>
      <c r="O1373" s="2080"/>
      <c r="P1373" s="1484"/>
      <c r="Q1373" s="1486"/>
      <c r="R1373" s="1097">
        <v>5</v>
      </c>
    </row>
    <row r="1374" spans="1:18">
      <c r="A1374" s="1097">
        <v>6</v>
      </c>
      <c r="B1374" s="977" t="s">
        <v>5975</v>
      </c>
      <c r="C1374" s="1034"/>
      <c r="D1374" s="977" t="s">
        <v>4721</v>
      </c>
      <c r="E1374" s="1034"/>
      <c r="F1374" s="1488">
        <v>23</v>
      </c>
      <c r="G1374" s="1496">
        <v>4.16</v>
      </c>
      <c r="H1374" s="1494"/>
      <c r="I1374" s="977"/>
      <c r="J1374" s="1498">
        <v>15</v>
      </c>
      <c r="K1374" s="1105">
        <v>4</v>
      </c>
      <c r="L1374" s="1105">
        <v>1</v>
      </c>
      <c r="M1374" s="977"/>
      <c r="N1374" s="977"/>
      <c r="O1374" s="1034"/>
      <c r="P1374" s="1484"/>
      <c r="Q1374" s="1486"/>
      <c r="R1374" s="1097">
        <v>6</v>
      </c>
    </row>
    <row r="1375" spans="1:18">
      <c r="A1375" s="1097">
        <v>7</v>
      </c>
      <c r="B1375" s="977" t="s">
        <v>5976</v>
      </c>
      <c r="C1375" s="1034"/>
      <c r="D1375" s="977" t="s">
        <v>4721</v>
      </c>
      <c r="E1375" s="1034"/>
      <c r="F1375" s="1488">
        <v>22.9</v>
      </c>
      <c r="G1375" s="1496">
        <v>4.3600000000000003</v>
      </c>
      <c r="H1375" s="1494"/>
      <c r="I1375" s="977"/>
      <c r="J1375" s="1498">
        <v>15</v>
      </c>
      <c r="K1375" s="1105">
        <v>4</v>
      </c>
      <c r="L1375" s="1105"/>
      <c r="M1375" s="977"/>
      <c r="N1375" s="977"/>
      <c r="O1375" s="1034"/>
      <c r="P1375" s="1484"/>
      <c r="Q1375" s="1486"/>
      <c r="R1375" s="1097">
        <v>7</v>
      </c>
    </row>
    <row r="1376" spans="1:18">
      <c r="A1376" s="1097">
        <v>8</v>
      </c>
      <c r="B1376" s="977" t="s">
        <v>5209</v>
      </c>
      <c r="C1376" s="1034"/>
      <c r="D1376" s="977" t="s">
        <v>4721</v>
      </c>
      <c r="E1376" s="1034"/>
      <c r="F1376" s="1488">
        <v>22.9</v>
      </c>
      <c r="G1376" s="1496">
        <v>4.3600000000000003</v>
      </c>
      <c r="H1376" s="1494"/>
      <c r="I1376" s="977"/>
      <c r="J1376" s="1498">
        <v>15</v>
      </c>
      <c r="K1376" s="1105">
        <v>4</v>
      </c>
      <c r="L1376" s="1105"/>
      <c r="M1376" s="977"/>
      <c r="N1376" s="977"/>
      <c r="O1376" s="1034"/>
      <c r="P1376" s="1484"/>
      <c r="Q1376" s="1486"/>
      <c r="R1376" s="1097">
        <v>8</v>
      </c>
    </row>
    <row r="1377" spans="1:18">
      <c r="A1377" s="1097">
        <v>9</v>
      </c>
      <c r="B1377" s="977" t="s">
        <v>5210</v>
      </c>
      <c r="C1377" s="1034"/>
      <c r="D1377" s="977" t="s">
        <v>4721</v>
      </c>
      <c r="E1377" s="1034"/>
      <c r="F1377" s="1488">
        <v>22.9</v>
      </c>
      <c r="G1377" s="1496">
        <v>4.3600000000000003</v>
      </c>
      <c r="H1377" s="1494"/>
      <c r="I1377" s="977"/>
      <c r="J1377" s="1498">
        <v>15</v>
      </c>
      <c r="K1377" s="1105">
        <v>4</v>
      </c>
      <c r="L1377" s="1105"/>
      <c r="M1377" s="977"/>
      <c r="N1377" s="977"/>
      <c r="O1377" s="1034"/>
      <c r="P1377" s="1484"/>
      <c r="Q1377" s="1486"/>
      <c r="R1377" s="1097">
        <v>9</v>
      </c>
    </row>
    <row r="1378" spans="1:18">
      <c r="A1378" s="1097">
        <v>10</v>
      </c>
      <c r="B1378" s="977" t="s">
        <v>5211</v>
      </c>
      <c r="C1378" s="1034"/>
      <c r="D1378" s="977" t="s">
        <v>4721</v>
      </c>
      <c r="E1378" s="1034"/>
      <c r="F1378" s="1488">
        <v>23</v>
      </c>
      <c r="G1378" s="1496">
        <v>4.16</v>
      </c>
      <c r="H1378" s="1494"/>
      <c r="I1378" s="977"/>
      <c r="J1378" s="1498">
        <v>10</v>
      </c>
      <c r="K1378" s="1105">
        <v>4</v>
      </c>
      <c r="L1378" s="1105"/>
      <c r="M1378" s="977"/>
      <c r="N1378" s="977"/>
      <c r="O1378" s="1034"/>
      <c r="P1378" s="1484"/>
      <c r="Q1378" s="1486"/>
      <c r="R1378" s="1097">
        <v>10</v>
      </c>
    </row>
    <row r="1379" spans="1:18">
      <c r="A1379" s="1097">
        <v>11</v>
      </c>
      <c r="B1379" s="977" t="s">
        <v>5977</v>
      </c>
      <c r="C1379" s="1034"/>
      <c r="D1379" s="977" t="s">
        <v>4721</v>
      </c>
      <c r="E1379" s="1034"/>
      <c r="F1379" s="1488">
        <v>23</v>
      </c>
      <c r="G1379" s="1496">
        <v>4.16</v>
      </c>
      <c r="H1379" s="1494"/>
      <c r="I1379" s="977"/>
      <c r="J1379" s="1498">
        <v>15</v>
      </c>
      <c r="K1379" s="1105">
        <v>4</v>
      </c>
      <c r="L1379" s="1105"/>
      <c r="M1379" s="977"/>
      <c r="N1379" s="977"/>
      <c r="O1379" s="1034"/>
      <c r="P1379" s="1484"/>
      <c r="Q1379" s="1486"/>
      <c r="R1379" s="1097">
        <v>11</v>
      </c>
    </row>
    <row r="1380" spans="1:18">
      <c r="A1380" s="1097">
        <v>12</v>
      </c>
      <c r="B1380" s="977" t="s">
        <v>5212</v>
      </c>
      <c r="C1380" s="1034"/>
      <c r="D1380" s="977" t="s">
        <v>4721</v>
      </c>
      <c r="E1380" s="1034"/>
      <c r="F1380" s="1488">
        <v>23</v>
      </c>
      <c r="G1380" s="1496">
        <v>4.16</v>
      </c>
      <c r="H1380" s="1494"/>
      <c r="I1380" s="977"/>
      <c r="J1380" s="1498">
        <v>7</v>
      </c>
      <c r="K1380" s="1105">
        <v>2</v>
      </c>
      <c r="L1380" s="1105"/>
      <c r="M1380" s="977"/>
      <c r="N1380" s="977"/>
      <c r="O1380" s="1034"/>
      <c r="P1380" s="1484"/>
      <c r="Q1380" s="1486"/>
      <c r="R1380" s="1097">
        <v>12</v>
      </c>
    </row>
    <row r="1381" spans="1:18">
      <c r="A1381" s="1097">
        <v>13</v>
      </c>
      <c r="B1381" s="977" t="s">
        <v>5978</v>
      </c>
      <c r="C1381" s="1034"/>
      <c r="D1381" s="977" t="s">
        <v>4721</v>
      </c>
      <c r="E1381" s="1034"/>
      <c r="F1381" s="1488">
        <v>23</v>
      </c>
      <c r="G1381" s="1496">
        <v>4.16</v>
      </c>
      <c r="H1381" s="1494"/>
      <c r="I1381" s="977"/>
      <c r="J1381" s="1498">
        <v>15</v>
      </c>
      <c r="K1381" s="1105">
        <v>4</v>
      </c>
      <c r="L1381" s="1105"/>
      <c r="M1381" s="977"/>
      <c r="N1381" s="977"/>
      <c r="O1381" s="1034"/>
      <c r="P1381" s="1484"/>
      <c r="Q1381" s="1486"/>
      <c r="R1381" s="1097">
        <v>13</v>
      </c>
    </row>
    <row r="1382" spans="1:18">
      <c r="A1382" s="1097">
        <v>14</v>
      </c>
      <c r="B1382" s="977" t="s">
        <v>5213</v>
      </c>
      <c r="C1382" s="1034"/>
      <c r="D1382" s="977" t="s">
        <v>4721</v>
      </c>
      <c r="E1382" s="1034"/>
      <c r="F1382" s="1488">
        <v>23</v>
      </c>
      <c r="G1382" s="1496">
        <v>4.16</v>
      </c>
      <c r="H1382" s="1494"/>
      <c r="I1382" s="977"/>
      <c r="J1382" s="1498">
        <v>11</v>
      </c>
      <c r="K1382" s="1105">
        <v>4</v>
      </c>
      <c r="L1382" s="1105"/>
      <c r="M1382" s="977"/>
      <c r="N1382" s="977"/>
      <c r="O1382" s="1034"/>
      <c r="P1382" s="1484"/>
      <c r="Q1382" s="1486"/>
      <c r="R1382" s="1097">
        <v>14</v>
      </c>
    </row>
    <row r="1383" spans="1:18">
      <c r="A1383" s="1097">
        <v>15</v>
      </c>
      <c r="B1383" s="977" t="s">
        <v>5214</v>
      </c>
      <c r="C1383" s="1034"/>
      <c r="D1383" s="977" t="s">
        <v>4721</v>
      </c>
      <c r="E1383" s="1034"/>
      <c r="F1383" s="1488">
        <v>23</v>
      </c>
      <c r="G1383" s="1496">
        <v>4.16</v>
      </c>
      <c r="H1383" s="1494"/>
      <c r="I1383" s="977"/>
      <c r="J1383" s="1498">
        <v>10</v>
      </c>
      <c r="K1383" s="1105">
        <v>4</v>
      </c>
      <c r="L1383" s="1105"/>
      <c r="M1383" s="977"/>
      <c r="N1383" s="977"/>
      <c r="O1383" s="1034"/>
      <c r="P1383" s="1484"/>
      <c r="Q1383" s="1486"/>
      <c r="R1383" s="1097">
        <v>15</v>
      </c>
    </row>
    <row r="1384" spans="1:18">
      <c r="A1384" s="1097">
        <v>16</v>
      </c>
      <c r="B1384" s="977" t="s">
        <v>5215</v>
      </c>
      <c r="C1384" s="1034"/>
      <c r="D1384" s="977" t="s">
        <v>4721</v>
      </c>
      <c r="E1384" s="1034"/>
      <c r="F1384" s="1488">
        <v>23</v>
      </c>
      <c r="G1384" s="1496">
        <v>4.16</v>
      </c>
      <c r="H1384" s="1494"/>
      <c r="I1384" s="977"/>
      <c r="J1384" s="1498">
        <v>10</v>
      </c>
      <c r="K1384" s="1105">
        <v>4</v>
      </c>
      <c r="L1384" s="1105"/>
      <c r="M1384" s="977"/>
      <c r="N1384" s="977"/>
      <c r="O1384" s="1034"/>
      <c r="P1384" s="1484"/>
      <c r="Q1384" s="1486"/>
      <c r="R1384" s="1097">
        <v>16</v>
      </c>
    </row>
    <row r="1385" spans="1:18">
      <c r="A1385" s="1097">
        <v>17</v>
      </c>
      <c r="B1385" s="977" t="s">
        <v>5216</v>
      </c>
      <c r="C1385" s="1034"/>
      <c r="D1385" s="977" t="s">
        <v>4721</v>
      </c>
      <c r="E1385" s="1034"/>
      <c r="F1385" s="1488">
        <v>23</v>
      </c>
      <c r="G1385" s="1496">
        <v>4.16</v>
      </c>
      <c r="H1385" s="1494"/>
      <c r="I1385" s="977"/>
      <c r="J1385" s="1498">
        <v>10</v>
      </c>
      <c r="K1385" s="1105">
        <v>4</v>
      </c>
      <c r="L1385" s="1105"/>
      <c r="M1385" s="977"/>
      <c r="N1385" s="977"/>
      <c r="O1385" s="1034"/>
      <c r="P1385" s="1484"/>
      <c r="Q1385" s="1486"/>
      <c r="R1385" s="1097">
        <v>17</v>
      </c>
    </row>
    <row r="1386" spans="1:18">
      <c r="A1386" s="1097">
        <v>18</v>
      </c>
      <c r="B1386" s="977" t="s">
        <v>5979</v>
      </c>
      <c r="C1386" s="1034"/>
      <c r="D1386" s="977" t="s">
        <v>4721</v>
      </c>
      <c r="E1386" s="1034"/>
      <c r="F1386" s="1488">
        <v>23</v>
      </c>
      <c r="G1386" s="1496">
        <v>4.16</v>
      </c>
      <c r="H1386" s="1494"/>
      <c r="I1386" s="977"/>
      <c r="J1386" s="1498">
        <v>15</v>
      </c>
      <c r="K1386" s="1105">
        <v>4</v>
      </c>
      <c r="L1386" s="1105"/>
      <c r="M1386" s="977"/>
      <c r="N1386" s="977"/>
      <c r="O1386" s="1034"/>
      <c r="P1386" s="1484"/>
      <c r="Q1386" s="1486"/>
      <c r="R1386" s="1097">
        <v>18</v>
      </c>
    </row>
    <row r="1387" spans="1:18">
      <c r="A1387" s="1097">
        <v>19</v>
      </c>
      <c r="B1387" s="977" t="s">
        <v>5217</v>
      </c>
      <c r="C1387" s="1034"/>
      <c r="D1387" s="977" t="s">
        <v>4721</v>
      </c>
      <c r="E1387" s="1034"/>
      <c r="F1387" s="1488">
        <v>23</v>
      </c>
      <c r="G1387" s="1496">
        <v>4.16</v>
      </c>
      <c r="H1387" s="1494"/>
      <c r="I1387" s="977"/>
      <c r="J1387" s="1498">
        <v>10</v>
      </c>
      <c r="K1387" s="1105">
        <v>4</v>
      </c>
      <c r="L1387" s="1105"/>
      <c r="M1387" s="977"/>
      <c r="N1387" s="977"/>
      <c r="O1387" s="1034"/>
      <c r="P1387" s="1484"/>
      <c r="Q1387" s="1486"/>
      <c r="R1387" s="1097">
        <v>19</v>
      </c>
    </row>
    <row r="1388" spans="1:18">
      <c r="A1388" s="1097">
        <v>20</v>
      </c>
      <c r="B1388" s="977" t="s">
        <v>5220</v>
      </c>
      <c r="C1388" s="1034"/>
      <c r="D1388" s="977" t="s">
        <v>4721</v>
      </c>
      <c r="E1388" s="1032"/>
      <c r="F1388" s="1561">
        <v>23</v>
      </c>
      <c r="G1388" s="1560">
        <v>4.16</v>
      </c>
      <c r="H1388" s="1494"/>
      <c r="I1388" s="977"/>
      <c r="J1388" s="1498">
        <v>10</v>
      </c>
      <c r="K1388" s="1105">
        <v>4</v>
      </c>
      <c r="L1388" s="1105"/>
      <c r="M1388" s="977"/>
      <c r="N1388" s="977"/>
      <c r="O1388" s="1034"/>
      <c r="P1388" s="1484"/>
      <c r="Q1388" s="1486"/>
      <c r="R1388" s="1097">
        <v>20</v>
      </c>
    </row>
    <row r="1389" spans="1:18">
      <c r="A1389" s="1097">
        <v>21</v>
      </c>
      <c r="B1389" s="977" t="s">
        <v>5980</v>
      </c>
      <c r="C1389" s="1034"/>
      <c r="D1389" s="977" t="s">
        <v>4721</v>
      </c>
      <c r="E1389" s="2080"/>
      <c r="F1389" s="1561">
        <v>23</v>
      </c>
      <c r="G1389" s="1560">
        <v>4.16</v>
      </c>
      <c r="H1389" s="1494"/>
      <c r="I1389" s="977"/>
      <c r="J1389" s="1498">
        <v>15</v>
      </c>
      <c r="K1389" s="1105">
        <v>4</v>
      </c>
      <c r="L1389" s="1105"/>
      <c r="M1389" s="977"/>
      <c r="N1389" s="977"/>
      <c r="O1389" s="1034"/>
      <c r="P1389" s="1484"/>
      <c r="Q1389" s="1486"/>
      <c r="R1389" s="1097">
        <v>21</v>
      </c>
    </row>
    <row r="1390" spans="1:18">
      <c r="A1390" s="1097">
        <v>22</v>
      </c>
      <c r="B1390" s="977" t="s">
        <v>5221</v>
      </c>
      <c r="C1390" s="1034"/>
      <c r="D1390" s="977" t="s">
        <v>4721</v>
      </c>
      <c r="E1390" s="1034"/>
      <c r="F1390" s="1488">
        <v>23</v>
      </c>
      <c r="G1390" s="1496">
        <v>4.16</v>
      </c>
      <c r="H1390" s="1494"/>
      <c r="I1390" s="977"/>
      <c r="J1390" s="1498">
        <v>10</v>
      </c>
      <c r="K1390" s="1105">
        <v>4</v>
      </c>
      <c r="L1390" s="1105"/>
      <c r="M1390" s="977"/>
      <c r="N1390" s="977"/>
      <c r="O1390" s="1034"/>
      <c r="P1390" s="1484"/>
      <c r="Q1390" s="1486"/>
      <c r="R1390" s="1097">
        <v>22</v>
      </c>
    </row>
    <row r="1391" spans="1:18">
      <c r="A1391" s="1097">
        <v>23</v>
      </c>
      <c r="B1391" s="977" t="s">
        <v>5222</v>
      </c>
      <c r="C1391" s="1034"/>
      <c r="D1391" s="977" t="s">
        <v>4721</v>
      </c>
      <c r="E1391" s="1034"/>
      <c r="F1391" s="1488">
        <v>23</v>
      </c>
      <c r="G1391" s="1496">
        <v>4.16</v>
      </c>
      <c r="H1391" s="1494"/>
      <c r="I1391" s="977"/>
      <c r="J1391" s="1498">
        <v>10</v>
      </c>
      <c r="K1391" s="1105">
        <v>4</v>
      </c>
      <c r="L1391" s="1105"/>
      <c r="M1391" s="977"/>
      <c r="N1391" s="977"/>
      <c r="O1391" s="1034"/>
      <c r="P1391" s="1484"/>
      <c r="Q1391" s="1486"/>
      <c r="R1391" s="1097">
        <v>23</v>
      </c>
    </row>
    <row r="1392" spans="1:18">
      <c r="A1392" s="1097">
        <v>24</v>
      </c>
      <c r="B1392" s="977" t="s">
        <v>5981</v>
      </c>
      <c r="C1392" s="1034"/>
      <c r="D1392" s="977" t="s">
        <v>4721</v>
      </c>
      <c r="E1392" s="1034"/>
      <c r="F1392" s="1488">
        <v>23</v>
      </c>
      <c r="G1392" s="1496">
        <v>4.16</v>
      </c>
      <c r="H1392" s="1494"/>
      <c r="I1392" s="977"/>
      <c r="J1392" s="1498">
        <v>15</v>
      </c>
      <c r="K1392" s="1105">
        <v>4</v>
      </c>
      <c r="L1392" s="1105"/>
      <c r="M1392" s="977"/>
      <c r="N1392" s="977"/>
      <c r="O1392" s="1034"/>
      <c r="P1392" s="1484"/>
      <c r="Q1392" s="1486"/>
      <c r="R1392" s="1097">
        <v>24</v>
      </c>
    </row>
    <row r="1393" spans="1:18">
      <c r="A1393" s="1097">
        <v>25</v>
      </c>
      <c r="B1393" s="977" t="s">
        <v>5982</v>
      </c>
      <c r="C1393" s="1034"/>
      <c r="D1393" s="977" t="s">
        <v>4721</v>
      </c>
      <c r="E1393" s="1034"/>
      <c r="F1393" s="1488">
        <v>23</v>
      </c>
      <c r="G1393" s="1496">
        <v>4.16</v>
      </c>
      <c r="H1393" s="1494"/>
      <c r="I1393" s="977"/>
      <c r="J1393" s="1498">
        <v>15</v>
      </c>
      <c r="K1393" s="1105">
        <v>4</v>
      </c>
      <c r="L1393" s="1105"/>
      <c r="M1393" s="977"/>
      <c r="N1393" s="977"/>
      <c r="O1393" s="1034"/>
      <c r="P1393" s="1484"/>
      <c r="Q1393" s="1486"/>
      <c r="R1393" s="1097">
        <v>25</v>
      </c>
    </row>
    <row r="1394" spans="1:18">
      <c r="A1394" s="1097">
        <v>26</v>
      </c>
      <c r="B1394" s="977" t="s">
        <v>5223</v>
      </c>
      <c r="C1394" s="1034"/>
      <c r="D1394" s="977" t="s">
        <v>4721</v>
      </c>
      <c r="E1394" s="1034"/>
      <c r="F1394" s="1488">
        <v>23</v>
      </c>
      <c r="G1394" s="1496">
        <v>4.16</v>
      </c>
      <c r="H1394" s="1494"/>
      <c r="I1394" s="977"/>
      <c r="J1394" s="1498">
        <v>10</v>
      </c>
      <c r="K1394" s="1105">
        <v>4</v>
      </c>
      <c r="L1394" s="1105"/>
      <c r="M1394" s="977"/>
      <c r="N1394" s="977"/>
      <c r="O1394" s="1034"/>
      <c r="P1394" s="1484"/>
      <c r="Q1394" s="1486"/>
      <c r="R1394" s="1097">
        <v>26</v>
      </c>
    </row>
    <row r="1395" spans="1:18">
      <c r="A1395" s="1097">
        <v>27</v>
      </c>
      <c r="B1395" s="977" t="s">
        <v>5224</v>
      </c>
      <c r="C1395" s="1034"/>
      <c r="D1395" s="977" t="s">
        <v>4721</v>
      </c>
      <c r="E1395" s="1034"/>
      <c r="F1395" s="1488">
        <v>23</v>
      </c>
      <c r="G1395" s="1496">
        <v>4.16</v>
      </c>
      <c r="H1395" s="1494"/>
      <c r="I1395" s="977"/>
      <c r="J1395" s="1498">
        <v>7</v>
      </c>
      <c r="K1395" s="1105">
        <v>3</v>
      </c>
      <c r="L1395" s="1105"/>
      <c r="M1395" s="977"/>
      <c r="N1395" s="977"/>
      <c r="O1395" s="1034"/>
      <c r="P1395" s="1484"/>
      <c r="Q1395" s="1486"/>
      <c r="R1395" s="1097">
        <v>27</v>
      </c>
    </row>
    <row r="1396" spans="1:18">
      <c r="A1396" s="1097">
        <v>28</v>
      </c>
      <c r="B1396" s="977" t="s">
        <v>5225</v>
      </c>
      <c r="C1396" s="1034"/>
      <c r="D1396" s="977" t="s">
        <v>4721</v>
      </c>
      <c r="E1396" s="1034"/>
      <c r="F1396" s="1488">
        <v>22.9</v>
      </c>
      <c r="G1396" s="1496">
        <v>4.3600000000000003</v>
      </c>
      <c r="H1396" s="1494"/>
      <c r="I1396" s="977"/>
      <c r="J1396" s="1498">
        <v>15</v>
      </c>
      <c r="K1396" s="1105">
        <v>4</v>
      </c>
      <c r="L1396" s="1105"/>
      <c r="M1396" s="977"/>
      <c r="N1396" s="977"/>
      <c r="O1396" s="1034"/>
      <c r="P1396" s="1484"/>
      <c r="Q1396" s="1486"/>
      <c r="R1396" s="1097">
        <v>28</v>
      </c>
    </row>
    <row r="1397" spans="1:18">
      <c r="A1397" s="1097">
        <v>29</v>
      </c>
      <c r="B1397" s="977" t="s">
        <v>5983</v>
      </c>
      <c r="C1397" s="1034"/>
      <c r="D1397" s="977" t="s">
        <v>4721</v>
      </c>
      <c r="E1397" s="1034"/>
      <c r="F1397" s="1488">
        <v>23</v>
      </c>
      <c r="G1397" s="1496">
        <v>4.16</v>
      </c>
      <c r="H1397" s="1494"/>
      <c r="I1397" s="977"/>
      <c r="J1397" s="1498">
        <v>15</v>
      </c>
      <c r="K1397" s="1105">
        <v>4</v>
      </c>
      <c r="L1397" s="1105"/>
      <c r="M1397" s="977"/>
      <c r="N1397" s="977"/>
      <c r="O1397" s="1034"/>
      <c r="P1397" s="1484"/>
      <c r="Q1397" s="1486"/>
      <c r="R1397" s="1097">
        <v>29</v>
      </c>
    </row>
    <row r="1398" spans="1:18">
      <c r="A1398" s="1097">
        <v>30</v>
      </c>
      <c r="B1398" s="977" t="s">
        <v>5226</v>
      </c>
      <c r="C1398" s="1034"/>
      <c r="D1398" s="977" t="s">
        <v>4721</v>
      </c>
      <c r="E1398" s="1034"/>
      <c r="F1398" s="1488">
        <v>23</v>
      </c>
      <c r="G1398" s="1496">
        <v>4.16</v>
      </c>
      <c r="H1398" s="1494"/>
      <c r="I1398" s="977"/>
      <c r="J1398" s="1498">
        <v>10</v>
      </c>
      <c r="K1398" s="1105">
        <v>4</v>
      </c>
      <c r="L1398" s="1105"/>
      <c r="M1398" s="977"/>
      <c r="N1398" s="977"/>
      <c r="O1398" s="1034"/>
      <c r="P1398" s="1484"/>
      <c r="Q1398" s="1486"/>
      <c r="R1398" s="1097">
        <v>30</v>
      </c>
    </row>
    <row r="1399" spans="1:18">
      <c r="A1399" s="1097">
        <v>31</v>
      </c>
      <c r="B1399" s="977" t="s">
        <v>5984</v>
      </c>
      <c r="C1399" s="1034"/>
      <c r="D1399" s="977" t="s">
        <v>4721</v>
      </c>
      <c r="E1399" s="1034"/>
      <c r="F1399" s="1488">
        <v>23</v>
      </c>
      <c r="G1399" s="1496">
        <v>4.16</v>
      </c>
      <c r="H1399" s="1494"/>
      <c r="I1399" s="977"/>
      <c r="J1399" s="1498">
        <v>15</v>
      </c>
      <c r="K1399" s="1105">
        <v>4</v>
      </c>
      <c r="L1399" s="1105"/>
      <c r="M1399" s="977"/>
      <c r="N1399" s="977"/>
      <c r="O1399" s="1034"/>
      <c r="P1399" s="1484"/>
      <c r="Q1399" s="1486"/>
      <c r="R1399" s="1097">
        <v>31</v>
      </c>
    </row>
    <row r="1400" spans="1:18">
      <c r="A1400" s="1097">
        <v>32</v>
      </c>
      <c r="B1400" s="977" t="s">
        <v>5227</v>
      </c>
      <c r="C1400" s="1034"/>
      <c r="D1400" s="977" t="s">
        <v>4721</v>
      </c>
      <c r="E1400" s="1034"/>
      <c r="F1400" s="1488">
        <v>23</v>
      </c>
      <c r="G1400" s="1496">
        <v>4.3600000000000003</v>
      </c>
      <c r="H1400" s="1494"/>
      <c r="I1400" s="977"/>
      <c r="J1400" s="1498">
        <v>11</v>
      </c>
      <c r="K1400" s="1105">
        <v>3</v>
      </c>
      <c r="L1400" s="1105"/>
      <c r="M1400" s="977"/>
      <c r="N1400" s="977"/>
      <c r="O1400" s="1034"/>
      <c r="P1400" s="1484"/>
      <c r="Q1400" s="1486"/>
      <c r="R1400" s="1097">
        <v>32</v>
      </c>
    </row>
    <row r="1401" spans="1:18">
      <c r="A1401" s="1097">
        <v>33</v>
      </c>
      <c r="B1401" s="977" t="s">
        <v>5985</v>
      </c>
      <c r="C1401" s="1034"/>
      <c r="D1401" s="977" t="s">
        <v>4721</v>
      </c>
      <c r="E1401" s="1034"/>
      <c r="F1401" s="1488">
        <v>23</v>
      </c>
      <c r="G1401" s="1496">
        <v>4.3600000000000003</v>
      </c>
      <c r="H1401" s="1494"/>
      <c r="I1401" s="977"/>
      <c r="J1401" s="1498">
        <v>15</v>
      </c>
      <c r="K1401" s="1105">
        <v>4</v>
      </c>
      <c r="L1401" s="1105"/>
      <c r="M1401" s="977"/>
      <c r="N1401" s="977"/>
      <c r="O1401" s="1034"/>
      <c r="P1401" s="1484"/>
      <c r="Q1401" s="1486"/>
      <c r="R1401" s="1097">
        <v>33</v>
      </c>
    </row>
    <row r="1402" spans="1:18">
      <c r="A1402" s="1097">
        <v>34</v>
      </c>
      <c r="B1402" s="977" t="s">
        <v>5986</v>
      </c>
      <c r="C1402" s="1034"/>
      <c r="D1402" s="977" t="s">
        <v>4721</v>
      </c>
      <c r="E1402" s="1034"/>
      <c r="F1402" s="1488">
        <v>23</v>
      </c>
      <c r="G1402" s="1496">
        <v>4.3600000000000003</v>
      </c>
      <c r="H1402" s="1494"/>
      <c r="I1402" s="977"/>
      <c r="J1402" s="1498">
        <v>15</v>
      </c>
      <c r="K1402" s="1105">
        <v>4</v>
      </c>
      <c r="L1402" s="1105"/>
      <c r="M1402" s="977"/>
      <c r="N1402" s="977"/>
      <c r="O1402" s="1034"/>
      <c r="P1402" s="1484"/>
      <c r="Q1402" s="1486"/>
      <c r="R1402" s="1097">
        <v>34</v>
      </c>
    </row>
    <row r="1403" spans="1:18">
      <c r="A1403" s="1097">
        <v>35</v>
      </c>
      <c r="B1403" s="977" t="s">
        <v>5228</v>
      </c>
      <c r="C1403" s="1034"/>
      <c r="D1403" s="977" t="s">
        <v>4721</v>
      </c>
      <c r="E1403" s="1034"/>
      <c r="F1403" s="1488">
        <v>23</v>
      </c>
      <c r="G1403" s="1496">
        <v>4.3600000000000003</v>
      </c>
      <c r="H1403" s="1494"/>
      <c r="I1403" s="977"/>
      <c r="J1403" s="1498">
        <v>11</v>
      </c>
      <c r="K1403" s="1105">
        <v>3</v>
      </c>
      <c r="L1403" s="1105"/>
      <c r="M1403" s="977"/>
      <c r="N1403" s="977"/>
      <c r="O1403" s="1034"/>
      <c r="P1403" s="1484"/>
      <c r="Q1403" s="1486"/>
      <c r="R1403" s="1097">
        <v>35</v>
      </c>
    </row>
    <row r="1404" spans="1:18">
      <c r="A1404" s="1097">
        <v>36</v>
      </c>
      <c r="B1404" s="977" t="s">
        <v>5229</v>
      </c>
      <c r="C1404" s="1034"/>
      <c r="D1404" s="977" t="s">
        <v>4721</v>
      </c>
      <c r="E1404" s="1034"/>
      <c r="F1404" s="1488">
        <v>23</v>
      </c>
      <c r="G1404" s="1496">
        <v>4.16</v>
      </c>
      <c r="H1404" s="1494"/>
      <c r="I1404" s="977"/>
      <c r="J1404" s="1498">
        <v>10</v>
      </c>
      <c r="K1404" s="1105">
        <v>4</v>
      </c>
      <c r="L1404" s="1105"/>
      <c r="M1404" s="977"/>
      <c r="N1404" s="977"/>
      <c r="O1404" s="1034"/>
      <c r="P1404" s="1484"/>
      <c r="Q1404" s="1486"/>
      <c r="R1404" s="1097">
        <v>36</v>
      </c>
    </row>
    <row r="1405" spans="1:18">
      <c r="A1405" s="1097">
        <v>37</v>
      </c>
      <c r="B1405" s="977" t="s">
        <v>5230</v>
      </c>
      <c r="C1405" s="1034"/>
      <c r="D1405" s="977" t="s">
        <v>4721</v>
      </c>
      <c r="E1405" s="1034"/>
      <c r="F1405" s="1488">
        <v>23</v>
      </c>
      <c r="G1405" s="1496">
        <v>4.16</v>
      </c>
      <c r="H1405" s="1494"/>
      <c r="I1405" s="977"/>
      <c r="J1405" s="1498">
        <v>15</v>
      </c>
      <c r="K1405" s="1105">
        <v>4</v>
      </c>
      <c r="L1405" s="1105"/>
      <c r="M1405" s="977"/>
      <c r="N1405" s="977"/>
      <c r="O1405" s="1034"/>
      <c r="P1405" s="1484"/>
      <c r="Q1405" s="1486"/>
      <c r="R1405" s="1097">
        <v>37</v>
      </c>
    </row>
    <row r="1406" spans="1:18">
      <c r="A1406" s="1097">
        <v>38</v>
      </c>
      <c r="B1406" s="977" t="s">
        <v>5231</v>
      </c>
      <c r="C1406" s="1034"/>
      <c r="D1406" s="977" t="s">
        <v>4721</v>
      </c>
      <c r="E1406" s="1034"/>
      <c r="F1406" s="1488">
        <v>23</v>
      </c>
      <c r="G1406" s="1496">
        <v>4.16</v>
      </c>
      <c r="H1406" s="1494"/>
      <c r="I1406" s="977"/>
      <c r="J1406" s="1498">
        <v>7</v>
      </c>
      <c r="K1406" s="1105">
        <v>3</v>
      </c>
      <c r="L1406" s="1105"/>
      <c r="M1406" s="977"/>
      <c r="N1406" s="977"/>
      <c r="O1406" s="1034"/>
      <c r="P1406" s="1484"/>
      <c r="Q1406" s="1486"/>
      <c r="R1406" s="1097">
        <v>38</v>
      </c>
    </row>
    <row r="1407" spans="1:18">
      <c r="A1407" s="1097">
        <v>39</v>
      </c>
      <c r="B1407" s="977" t="s">
        <v>5232</v>
      </c>
      <c r="C1407" s="1034"/>
      <c r="D1407" s="977" t="s">
        <v>4720</v>
      </c>
      <c r="E1407" s="1034"/>
      <c r="F1407" s="1488">
        <v>115</v>
      </c>
      <c r="G1407" s="1496">
        <v>4.16</v>
      </c>
      <c r="H1407" s="1494"/>
      <c r="I1407" s="977"/>
      <c r="J1407" s="1498">
        <v>15</v>
      </c>
      <c r="K1407" s="1105">
        <v>2</v>
      </c>
      <c r="L1407" s="1105"/>
      <c r="M1407" s="977"/>
      <c r="N1407" s="977"/>
      <c r="O1407" s="1034"/>
      <c r="P1407" s="1484"/>
      <c r="Q1407" s="1486"/>
      <c r="R1407" s="1097">
        <v>39</v>
      </c>
    </row>
    <row r="1408" spans="1:18">
      <c r="A1408" s="1097">
        <v>40</v>
      </c>
      <c r="B1408" s="977" t="s">
        <v>5233</v>
      </c>
      <c r="C1408" s="1034"/>
      <c r="D1408" s="977" t="s">
        <v>4720</v>
      </c>
      <c r="E1408" s="1034"/>
      <c r="F1408" s="1488">
        <v>115</v>
      </c>
      <c r="G1408" s="1496">
        <v>4.16</v>
      </c>
      <c r="H1408" s="1494"/>
      <c r="I1408" s="977"/>
      <c r="J1408" s="1498">
        <v>7</v>
      </c>
      <c r="K1408" s="1105">
        <v>2</v>
      </c>
      <c r="L1408" s="1105"/>
      <c r="M1408" s="977"/>
      <c r="N1408" s="977"/>
      <c r="O1408" s="1034"/>
      <c r="P1408" s="1484"/>
      <c r="Q1408" s="1486"/>
      <c r="R1408" s="1097">
        <v>40</v>
      </c>
    </row>
    <row r="1409" spans="1:18">
      <c r="A1409" s="1097">
        <v>41</v>
      </c>
      <c r="B1409" s="977"/>
      <c r="C1409" s="1034"/>
      <c r="D1409" s="977"/>
      <c r="E1409" s="1034"/>
      <c r="F1409" s="1488"/>
      <c r="G1409" s="1496"/>
      <c r="H1409" s="1494"/>
      <c r="I1409" s="977"/>
      <c r="J1409" s="1494"/>
      <c r="K1409" s="1105"/>
      <c r="L1409" s="1105"/>
      <c r="M1409" s="977"/>
      <c r="N1409" s="977"/>
      <c r="O1409" s="1034"/>
      <c r="P1409" s="1484"/>
      <c r="Q1409" s="1486"/>
      <c r="R1409" s="1097">
        <v>41</v>
      </c>
    </row>
    <row r="1410" spans="1:18">
      <c r="A1410" s="1097">
        <v>42</v>
      </c>
      <c r="B1410" s="977"/>
      <c r="C1410" s="1034"/>
      <c r="D1410" s="977"/>
      <c r="E1410" s="1034"/>
      <c r="F1410" s="1488"/>
      <c r="G1410" s="1496"/>
      <c r="H1410" s="1494"/>
      <c r="I1410" s="977"/>
      <c r="J1410" s="1494"/>
      <c r="K1410" s="1105"/>
      <c r="L1410" s="1105"/>
      <c r="M1410" s="977"/>
      <c r="N1410" s="977"/>
      <c r="O1410" s="1034"/>
      <c r="P1410" s="1484"/>
      <c r="Q1410" s="1486"/>
      <c r="R1410" s="1097">
        <v>42</v>
      </c>
    </row>
    <row r="1411" spans="1:18">
      <c r="A1411" s="1097">
        <v>43</v>
      </c>
      <c r="B1411" s="977"/>
      <c r="C1411" s="1034"/>
      <c r="D1411" s="977"/>
      <c r="E1411" s="1034"/>
      <c r="F1411" s="1488"/>
      <c r="G1411" s="1496"/>
      <c r="H1411" s="1494"/>
      <c r="I1411" s="977"/>
      <c r="J1411" s="1494"/>
      <c r="K1411" s="1105"/>
      <c r="L1411" s="1105"/>
      <c r="M1411" s="977"/>
      <c r="N1411" s="977"/>
      <c r="O1411" s="1034"/>
      <c r="P1411" s="1484"/>
      <c r="Q1411" s="1486"/>
      <c r="R1411" s="1097">
        <v>43</v>
      </c>
    </row>
    <row r="1412" spans="1:18">
      <c r="A1412" s="1097">
        <v>44</v>
      </c>
      <c r="B1412" s="977"/>
      <c r="C1412" s="1034"/>
      <c r="D1412" s="977"/>
      <c r="E1412" s="1034"/>
      <c r="F1412" s="1488"/>
      <c r="G1412" s="1496"/>
      <c r="H1412" s="1494"/>
      <c r="I1412" s="977"/>
      <c r="J1412" s="1494"/>
      <c r="K1412" s="1105"/>
      <c r="L1412" s="1105"/>
      <c r="M1412" s="977"/>
      <c r="N1412" s="977"/>
      <c r="O1412" s="1034"/>
      <c r="P1412" s="1484"/>
      <c r="Q1412" s="1486"/>
      <c r="R1412" s="1097">
        <v>44</v>
      </c>
    </row>
    <row r="1413" spans="1:18">
      <c r="A1413" s="1097">
        <v>45</v>
      </c>
      <c r="B1413" s="977"/>
      <c r="C1413" s="1034"/>
      <c r="D1413" s="977"/>
      <c r="E1413" s="1034"/>
      <c r="F1413" s="1488"/>
      <c r="G1413" s="1496"/>
      <c r="H1413" s="1494"/>
      <c r="I1413" s="977"/>
      <c r="J1413" s="1494"/>
      <c r="K1413" s="1105"/>
      <c r="L1413" s="1105"/>
      <c r="M1413" s="977"/>
      <c r="N1413" s="977"/>
      <c r="O1413" s="1034"/>
      <c r="P1413" s="1484"/>
      <c r="Q1413" s="1486"/>
      <c r="R1413" s="1097">
        <v>45</v>
      </c>
    </row>
    <row r="1414" spans="1:18">
      <c r="A1414" s="1097">
        <v>46</v>
      </c>
      <c r="B1414" s="977"/>
      <c r="C1414" s="1034"/>
      <c r="D1414" s="977"/>
      <c r="E1414" s="1034"/>
      <c r="F1414" s="1488"/>
      <c r="G1414" s="1496"/>
      <c r="H1414" s="1494"/>
      <c r="I1414" s="977"/>
      <c r="J1414" s="1494"/>
      <c r="K1414" s="1105"/>
      <c r="L1414" s="1105"/>
      <c r="M1414" s="977"/>
      <c r="N1414" s="977"/>
      <c r="O1414" s="1034"/>
      <c r="P1414" s="1484"/>
      <c r="Q1414" s="1486"/>
      <c r="R1414" s="1097">
        <v>46</v>
      </c>
    </row>
    <row r="1415" spans="1:18">
      <c r="A1415" s="1097">
        <v>47</v>
      </c>
      <c r="B1415" s="977"/>
      <c r="C1415" s="1034"/>
      <c r="D1415" s="977"/>
      <c r="E1415" s="1034"/>
      <c r="F1415" s="1488"/>
      <c r="G1415" s="1496"/>
      <c r="H1415" s="1494"/>
      <c r="I1415" s="977"/>
      <c r="J1415" s="1494"/>
      <c r="K1415" s="1105"/>
      <c r="L1415" s="1105"/>
      <c r="M1415" s="977"/>
      <c r="N1415" s="977"/>
      <c r="O1415" s="1034"/>
      <c r="P1415" s="1484"/>
      <c r="Q1415" s="1486"/>
      <c r="R1415" s="1097">
        <v>47</v>
      </c>
    </row>
    <row r="1416" spans="1:18">
      <c r="A1416" s="1097">
        <v>48</v>
      </c>
      <c r="B1416" s="977"/>
      <c r="C1416" s="1034"/>
      <c r="D1416" s="977"/>
      <c r="E1416" s="1034"/>
      <c r="F1416" s="1488"/>
      <c r="G1416" s="1496"/>
      <c r="H1416" s="1494"/>
      <c r="I1416" s="977"/>
      <c r="J1416" s="1494"/>
      <c r="K1416" s="1105"/>
      <c r="L1416" s="1105"/>
      <c r="M1416" s="977"/>
      <c r="N1416" s="977"/>
      <c r="O1416" s="1034"/>
      <c r="P1416" s="1484"/>
      <c r="Q1416" s="1486"/>
      <c r="R1416" s="1097">
        <v>48</v>
      </c>
    </row>
    <row r="1417" spans="1:18">
      <c r="A1417" s="1097">
        <v>49</v>
      </c>
      <c r="B1417" s="977"/>
      <c r="C1417" s="1034"/>
      <c r="D1417" s="977"/>
      <c r="E1417" s="1034"/>
      <c r="F1417" s="1488"/>
      <c r="G1417" s="1496"/>
      <c r="H1417" s="1494"/>
      <c r="I1417" s="977"/>
      <c r="J1417" s="1494"/>
      <c r="K1417" s="1105"/>
      <c r="L1417" s="1105"/>
      <c r="M1417" s="977"/>
      <c r="N1417" s="977"/>
      <c r="O1417" s="1034"/>
      <c r="P1417" s="1484"/>
      <c r="Q1417" s="1486"/>
      <c r="R1417" s="1097">
        <v>49</v>
      </c>
    </row>
    <row r="1418" spans="1:18">
      <c r="A1418" s="1097">
        <v>50</v>
      </c>
      <c r="B1418" s="977"/>
      <c r="C1418" s="1034"/>
      <c r="D1418" s="977"/>
      <c r="E1418" s="1034"/>
      <c r="F1418" s="1488"/>
      <c r="G1418" s="1496"/>
      <c r="H1418" s="1494"/>
      <c r="I1418" s="977"/>
      <c r="J1418" s="1494"/>
      <c r="K1418" s="1105"/>
      <c r="L1418" s="1105"/>
      <c r="M1418" s="977"/>
      <c r="N1418" s="977"/>
      <c r="O1418" s="1034"/>
      <c r="P1418" s="1484"/>
      <c r="Q1418" s="1486"/>
      <c r="R1418" s="1097">
        <v>50</v>
      </c>
    </row>
    <row r="1419" spans="1:18">
      <c r="A1419" s="1097">
        <v>51</v>
      </c>
      <c r="B1419" s="977"/>
      <c r="C1419" s="1034"/>
      <c r="D1419" s="977"/>
      <c r="E1419" s="1034"/>
      <c r="F1419" s="1488"/>
      <c r="G1419" s="1496"/>
      <c r="H1419" s="1494"/>
      <c r="I1419" s="977"/>
      <c r="J1419" s="1494"/>
      <c r="K1419" s="1105"/>
      <c r="L1419" s="1105"/>
      <c r="M1419" s="977"/>
      <c r="N1419" s="977"/>
      <c r="O1419" s="1034"/>
      <c r="P1419" s="1484"/>
      <c r="Q1419" s="1486"/>
      <c r="R1419" s="1097">
        <v>51</v>
      </c>
    </row>
    <row r="1420" spans="1:18">
      <c r="A1420" s="1097">
        <v>52</v>
      </c>
      <c r="B1420" s="977"/>
      <c r="C1420" s="1034"/>
      <c r="D1420" s="977"/>
      <c r="E1420" s="1034"/>
      <c r="F1420" s="1488"/>
      <c r="G1420" s="1496"/>
      <c r="H1420" s="1494"/>
      <c r="I1420" s="977"/>
      <c r="J1420" s="1494"/>
      <c r="K1420" s="1105"/>
      <c r="L1420" s="1105"/>
      <c r="M1420" s="977"/>
      <c r="N1420" s="977"/>
      <c r="O1420" s="1034"/>
      <c r="P1420" s="1484"/>
      <c r="Q1420" s="1486"/>
      <c r="R1420" s="1097">
        <v>52</v>
      </c>
    </row>
    <row r="1421" spans="1:18">
      <c r="A1421" s="1097">
        <v>53</v>
      </c>
      <c r="B1421" s="977"/>
      <c r="C1421" s="1034"/>
      <c r="D1421" s="977"/>
      <c r="E1421" s="1034"/>
      <c r="F1421" s="1488"/>
      <c r="G1421" s="1496"/>
      <c r="H1421" s="1494"/>
      <c r="I1421" s="977"/>
      <c r="J1421" s="1494"/>
      <c r="K1421" s="1105"/>
      <c r="L1421" s="1105"/>
      <c r="M1421" s="977"/>
      <c r="N1421" s="977"/>
      <c r="O1421" s="1034"/>
      <c r="P1421" s="1484"/>
      <c r="Q1421" s="1486"/>
      <c r="R1421" s="1097">
        <v>53</v>
      </c>
    </row>
    <row r="1422" spans="1:18">
      <c r="A1422" s="1097">
        <v>54</v>
      </c>
      <c r="B1422" s="977"/>
      <c r="C1422" s="1034"/>
      <c r="D1422" s="977"/>
      <c r="E1422" s="1034"/>
      <c r="F1422" s="1488"/>
      <c r="G1422" s="1496"/>
      <c r="H1422" s="1494"/>
      <c r="I1422" s="977"/>
      <c r="J1422" s="1494"/>
      <c r="K1422" s="1105"/>
      <c r="L1422" s="1105"/>
      <c r="M1422" s="977"/>
      <c r="N1422" s="977"/>
      <c r="O1422" s="1034"/>
      <c r="P1422" s="1484"/>
      <c r="Q1422" s="1486"/>
      <c r="R1422" s="1097">
        <v>54</v>
      </c>
    </row>
    <row r="1423" spans="1:18">
      <c r="A1423" s="1097">
        <v>55</v>
      </c>
      <c r="B1423" s="977"/>
      <c r="C1423" s="1034"/>
      <c r="D1423" s="977"/>
      <c r="E1423" s="1034"/>
      <c r="F1423" s="1488"/>
      <c r="G1423" s="1496"/>
      <c r="H1423" s="1494"/>
      <c r="I1423" s="977"/>
      <c r="J1423" s="1494"/>
      <c r="K1423" s="1105"/>
      <c r="L1423" s="1105"/>
      <c r="M1423" s="977"/>
      <c r="N1423" s="977"/>
      <c r="O1423" s="1034"/>
      <c r="P1423" s="1484"/>
      <c r="Q1423" s="1486"/>
      <c r="R1423" s="1097">
        <v>55</v>
      </c>
    </row>
    <row r="1424" spans="1:18">
      <c r="A1424" s="1097">
        <v>56</v>
      </c>
      <c r="B1424" s="977"/>
      <c r="C1424" s="1034"/>
      <c r="D1424" s="977"/>
      <c r="E1424" s="1034"/>
      <c r="F1424" s="1488"/>
      <c r="G1424" s="1496"/>
      <c r="H1424" s="1494"/>
      <c r="I1424" s="977"/>
      <c r="J1424" s="1494"/>
      <c r="K1424" s="1105"/>
      <c r="L1424" s="1105"/>
      <c r="M1424" s="977"/>
      <c r="N1424" s="977"/>
      <c r="O1424" s="1034"/>
      <c r="P1424" s="1484"/>
      <c r="Q1424" s="1486"/>
      <c r="R1424" s="1097">
        <v>56</v>
      </c>
    </row>
    <row r="1425" spans="1:18">
      <c r="A1425" s="1097">
        <v>57</v>
      </c>
      <c r="B1425" s="977"/>
      <c r="C1425" s="1034"/>
      <c r="D1425" s="977"/>
      <c r="E1425" s="1034"/>
      <c r="F1425" s="1488"/>
      <c r="G1425" s="1496"/>
      <c r="H1425" s="1494"/>
      <c r="I1425" s="977"/>
      <c r="J1425" s="1494"/>
      <c r="K1425" s="1105"/>
      <c r="L1425" s="1105"/>
      <c r="M1425" s="977"/>
      <c r="N1425" s="977"/>
      <c r="O1425" s="1034"/>
      <c r="P1425" s="1484"/>
      <c r="Q1425" s="1486"/>
      <c r="R1425" s="1097">
        <v>57</v>
      </c>
    </row>
    <row r="1426" spans="1:18" ht="15.75" thickBot="1">
      <c r="A1426" s="1099">
        <v>58</v>
      </c>
      <c r="B1426" s="1023"/>
      <c r="C1426" s="1058"/>
      <c r="D1426" s="1023"/>
      <c r="E1426" s="1058"/>
      <c r="F1426" s="1489"/>
      <c r="G1426" s="1497"/>
      <c r="H1426" s="1495"/>
      <c r="I1426" s="977"/>
      <c r="J1426" s="1495"/>
      <c r="K1426" s="1193"/>
      <c r="L1426" s="1193"/>
      <c r="M1426" s="1023"/>
      <c r="N1426" s="1023"/>
      <c r="O1426" s="1058"/>
      <c r="P1426" s="1485"/>
      <c r="Q1426" s="1487"/>
      <c r="R1426" s="1099">
        <v>58</v>
      </c>
    </row>
    <row r="1428" spans="1:18">
      <c r="A1428" s="978" t="s">
        <v>5177</v>
      </c>
      <c r="B1428" s="978"/>
      <c r="C1428" s="978"/>
      <c r="D1428" s="2115"/>
      <c r="E1428" s="2115"/>
      <c r="F1428" s="2115"/>
      <c r="G1428" s="2115"/>
      <c r="H1428" s="2115"/>
      <c r="I1428" s="2109"/>
      <c r="J1428" s="2115" t="s">
        <v>5987</v>
      </c>
      <c r="K1428" s="2115"/>
      <c r="L1428" s="2115"/>
      <c r="M1428" s="2115"/>
      <c r="N1428" s="2115"/>
      <c r="O1428" s="2115"/>
      <c r="P1428" s="2115"/>
      <c r="Q1428" s="978"/>
      <c r="R1428" s="1018"/>
    </row>
    <row r="1430" spans="1:18" ht="15.75">
      <c r="A1430" s="70" t="s">
        <v>1258</v>
      </c>
      <c r="B1430" s="978"/>
      <c r="C1430" s="978"/>
      <c r="D1430" s="978"/>
      <c r="E1430" s="978"/>
      <c r="F1430" s="978"/>
      <c r="G1430" s="978"/>
      <c r="H1430" s="978"/>
    </row>
    <row r="1432" spans="1:18" ht="16.5" thickBot="1">
      <c r="A1432" s="1040" t="str">
        <f>'[5]Data Sheet'!$C$25</f>
        <v xml:space="preserve"> Niagara Mohawk Power Corporation </v>
      </c>
      <c r="B1432" s="1023"/>
      <c r="C1432" s="1023"/>
      <c r="D1432" s="1023"/>
      <c r="E1432" s="1023"/>
      <c r="F1432" s="1110" t="str">
        <f>+'424425'!P3</f>
        <v>June 1, 2015</v>
      </c>
      <c r="G1432" s="1023" t="str">
        <f>+'424425'!H3</f>
        <v>December 31, 2014</v>
      </c>
      <c r="H1432" s="1090"/>
      <c r="I1432" s="977"/>
      <c r="J1432" s="1040" t="str">
        <f>'[5]Data Sheet'!$C$25</f>
        <v xml:space="preserve"> Niagara Mohawk Power Corporation </v>
      </c>
      <c r="K1432" s="1023"/>
      <c r="L1432" s="1023"/>
      <c r="M1432" s="1023"/>
      <c r="N1432" s="1023"/>
      <c r="O1432" s="1023"/>
      <c r="P1432" s="1110" t="str">
        <f>+'424425'!P3</f>
        <v>June 1, 2015</v>
      </c>
      <c r="Q1432" s="1023" t="str">
        <f>+'424425'!H3</f>
        <v>December 31, 2014</v>
      </c>
      <c r="R1432" s="2075"/>
    </row>
    <row r="1433" spans="1:18" ht="16.5" thickBot="1">
      <c r="A1433" s="687" t="s">
        <v>3644</v>
      </c>
      <c r="B1433" s="669"/>
      <c r="C1433" s="669"/>
      <c r="D1433" s="1090"/>
      <c r="E1433" s="1090"/>
      <c r="F1433" s="1092"/>
      <c r="G1433" s="1092"/>
      <c r="H1433" s="1101"/>
      <c r="I1433" s="977"/>
      <c r="J1433" s="687" t="s">
        <v>3644</v>
      </c>
      <c r="K1433" s="669"/>
      <c r="L1433" s="669"/>
      <c r="M1433" s="1090"/>
      <c r="N1433" s="1090"/>
      <c r="O1433" s="1090"/>
      <c r="P1433" s="1092"/>
      <c r="Q1433" s="1092"/>
      <c r="R1433" s="2082"/>
    </row>
    <row r="1434" spans="1:18">
      <c r="A1434" s="1085"/>
      <c r="B1434" s="977"/>
      <c r="C1434" s="1034"/>
      <c r="D1434" s="1018"/>
      <c r="E1434" s="2080"/>
      <c r="F1434" s="978"/>
      <c r="G1434" s="978"/>
      <c r="H1434" s="1070"/>
      <c r="I1434" s="977"/>
      <c r="J1434" s="1085"/>
      <c r="K1434" s="1034"/>
      <c r="L1434" s="1034"/>
      <c r="M1434" s="978" t="s">
        <v>3418</v>
      </c>
      <c r="N1434" s="978"/>
      <c r="O1434" s="978"/>
      <c r="P1434" s="978"/>
      <c r="Q1434" s="1032"/>
      <c r="R1434" s="2081"/>
    </row>
    <row r="1435" spans="1:18" ht="15.75" thickBot="1">
      <c r="A1435" s="1097"/>
      <c r="B1435" s="1018"/>
      <c r="C1435" s="2080"/>
      <c r="D1435" s="1018"/>
      <c r="E1435" s="2080"/>
      <c r="F1435" s="1090" t="s">
        <v>3419</v>
      </c>
      <c r="G1435" s="1090"/>
      <c r="H1435" s="1101"/>
      <c r="I1435" s="977"/>
      <c r="J1435" s="1097" t="s">
        <v>3420</v>
      </c>
      <c r="K1435" s="2080" t="s">
        <v>3421</v>
      </c>
      <c r="L1435" s="2080" t="s">
        <v>3421</v>
      </c>
      <c r="M1435" s="1090" t="s">
        <v>3422</v>
      </c>
      <c r="N1435" s="1090"/>
      <c r="O1435" s="1090"/>
      <c r="P1435" s="1090"/>
      <c r="Q1435" s="1101"/>
      <c r="R1435" s="2080"/>
    </row>
    <row r="1436" spans="1:18">
      <c r="A1436" s="1097"/>
      <c r="B1436" s="1018"/>
      <c r="C1436" s="2080"/>
      <c r="D1436" s="1018"/>
      <c r="E1436" s="2080"/>
      <c r="F1436" s="2080"/>
      <c r="G1436" s="1032"/>
      <c r="H1436" s="2080"/>
      <c r="I1436" s="977"/>
      <c r="J1436" s="1097" t="s">
        <v>3423</v>
      </c>
      <c r="K1436" s="2080" t="s">
        <v>3424</v>
      </c>
      <c r="L1436" s="2080" t="s">
        <v>3425</v>
      </c>
      <c r="M1436" s="1018"/>
      <c r="N1436" s="1018"/>
      <c r="O1436" s="2080"/>
      <c r="P1436" s="2080"/>
      <c r="Q1436" s="1032"/>
      <c r="R1436" s="2080"/>
    </row>
    <row r="1437" spans="1:18">
      <c r="A1437" s="1097" t="s">
        <v>1843</v>
      </c>
      <c r="B1437" s="978" t="s">
        <v>3426</v>
      </c>
      <c r="C1437" s="1032"/>
      <c r="D1437" s="978" t="s">
        <v>3427</v>
      </c>
      <c r="E1437" s="1032"/>
      <c r="F1437" s="2080"/>
      <c r="G1437" s="1032"/>
      <c r="H1437" s="2080"/>
      <c r="I1437" s="977"/>
      <c r="J1437" s="1097" t="s">
        <v>3428</v>
      </c>
      <c r="K1437" s="2080" t="s">
        <v>3429</v>
      </c>
      <c r="L1437" s="2080" t="s">
        <v>3424</v>
      </c>
      <c r="M1437" s="978"/>
      <c r="N1437" s="978"/>
      <c r="O1437" s="1032"/>
      <c r="P1437" s="2080" t="s">
        <v>1902</v>
      </c>
      <c r="Q1437" s="1032" t="s">
        <v>3430</v>
      </c>
      <c r="R1437" s="2080" t="s">
        <v>1843</v>
      </c>
    </row>
    <row r="1438" spans="1:18">
      <c r="A1438" s="1097" t="s">
        <v>1846</v>
      </c>
      <c r="B1438" s="977"/>
      <c r="C1438" s="1034"/>
      <c r="D1438" s="1018"/>
      <c r="E1438" s="2080"/>
      <c r="F1438" s="2080" t="s">
        <v>1952</v>
      </c>
      <c r="G1438" s="1032" t="s">
        <v>3431</v>
      </c>
      <c r="H1438" s="2080" t="s">
        <v>3432</v>
      </c>
      <c r="I1438" s="977"/>
      <c r="J1438" s="1097" t="s">
        <v>3433</v>
      </c>
      <c r="K1438" s="2080" t="s">
        <v>4</v>
      </c>
      <c r="L1438" s="2080" t="s">
        <v>3429</v>
      </c>
      <c r="M1438" s="978" t="s">
        <v>3434</v>
      </c>
      <c r="N1438" s="978"/>
      <c r="O1438" s="1032"/>
      <c r="P1438" s="2080" t="s">
        <v>3435</v>
      </c>
      <c r="Q1438" s="1032" t="s">
        <v>3436</v>
      </c>
      <c r="R1438" s="2080" t="s">
        <v>1846</v>
      </c>
    </row>
    <row r="1439" spans="1:18">
      <c r="A1439" s="1097"/>
      <c r="B1439" s="977"/>
      <c r="C1439" s="2080"/>
      <c r="D1439" s="977"/>
      <c r="E1439" s="2080"/>
      <c r="F1439" s="2080"/>
      <c r="G1439" s="1032"/>
      <c r="H1439" s="1034"/>
      <c r="I1439" s="977"/>
      <c r="J1439" s="1089"/>
      <c r="K1439" s="1034"/>
      <c r="L1439" s="2080"/>
      <c r="M1439" s="977"/>
      <c r="N1439" s="977"/>
      <c r="O1439" s="2080"/>
      <c r="P1439" s="2080"/>
      <c r="Q1439" s="2080"/>
      <c r="R1439" s="2080"/>
    </row>
    <row r="1440" spans="1:18" ht="15.75" thickBot="1">
      <c r="A1440" s="1099"/>
      <c r="B1440" s="1090" t="s">
        <v>3230</v>
      </c>
      <c r="C1440" s="1101"/>
      <c r="D1440" s="1090" t="s">
        <v>3231</v>
      </c>
      <c r="E1440" s="1101"/>
      <c r="F1440" s="2082" t="s">
        <v>3232</v>
      </c>
      <c r="G1440" s="1101" t="s">
        <v>3233</v>
      </c>
      <c r="H1440" s="1101" t="s">
        <v>2512</v>
      </c>
      <c r="I1440" s="977"/>
      <c r="J1440" s="1099" t="s">
        <v>2513</v>
      </c>
      <c r="K1440" s="1099" t="s">
        <v>2514</v>
      </c>
      <c r="L1440" s="1099" t="s">
        <v>2515</v>
      </c>
      <c r="M1440" s="1090" t="s">
        <v>2516</v>
      </c>
      <c r="N1440" s="1090"/>
      <c r="O1440" s="1101"/>
      <c r="P1440" s="2082" t="s">
        <v>2517</v>
      </c>
      <c r="Q1440" s="2082" t="s">
        <v>2518</v>
      </c>
      <c r="R1440" s="2082"/>
    </row>
    <row r="1441" spans="1:18">
      <c r="A1441" s="1097">
        <v>1</v>
      </c>
      <c r="B1441" s="977" t="s">
        <v>5988</v>
      </c>
      <c r="C1441" s="1034"/>
      <c r="D1441" s="977" t="s">
        <v>4721</v>
      </c>
      <c r="E1441" s="1034"/>
      <c r="F1441" s="1488">
        <v>22.9</v>
      </c>
      <c r="G1441" s="1496">
        <v>4.16</v>
      </c>
      <c r="H1441" s="1494"/>
      <c r="I1441" s="977"/>
      <c r="J1441" s="1498">
        <v>10</v>
      </c>
      <c r="K1441" s="1105">
        <v>4</v>
      </c>
      <c r="L1441" s="1105"/>
      <c r="M1441" s="977"/>
      <c r="N1441" s="977"/>
      <c r="O1441" s="1032"/>
      <c r="P1441" s="1484"/>
      <c r="Q1441" s="1486"/>
      <c r="R1441" s="1097">
        <v>1</v>
      </c>
    </row>
    <row r="1442" spans="1:18">
      <c r="A1442" s="1097">
        <v>2</v>
      </c>
      <c r="B1442" s="977" t="s">
        <v>5989</v>
      </c>
      <c r="C1442" s="1034"/>
      <c r="D1442" s="977" t="s">
        <v>4721</v>
      </c>
      <c r="E1442" s="1034"/>
      <c r="F1442" s="1488">
        <v>22.9</v>
      </c>
      <c r="G1442" s="1496"/>
      <c r="H1442" s="1494"/>
      <c r="I1442" s="977"/>
      <c r="J1442" s="1498">
        <v>11</v>
      </c>
      <c r="K1442" s="1105">
        <v>3</v>
      </c>
      <c r="L1442" s="1105"/>
      <c r="M1442" s="977"/>
      <c r="N1442" s="977"/>
      <c r="O1442" s="2080"/>
      <c r="P1442" s="1484"/>
      <c r="Q1442" s="1486"/>
      <c r="R1442" s="1097">
        <v>2</v>
      </c>
    </row>
    <row r="1443" spans="1:18">
      <c r="A1443" s="1097">
        <v>3</v>
      </c>
      <c r="B1443" s="977" t="s">
        <v>5234</v>
      </c>
      <c r="C1443" s="1034"/>
      <c r="D1443" s="977" t="s">
        <v>4721</v>
      </c>
      <c r="E1443" s="2080"/>
      <c r="F1443" s="1561">
        <v>34.5</v>
      </c>
      <c r="G1443" s="1560">
        <v>4.16</v>
      </c>
      <c r="H1443" s="1494"/>
      <c r="I1443" s="977"/>
      <c r="J1443" s="1498">
        <v>15</v>
      </c>
      <c r="K1443" s="1105">
        <v>4</v>
      </c>
      <c r="L1443" s="1105"/>
      <c r="M1443" s="977"/>
      <c r="N1443" s="977"/>
      <c r="O1443" s="2080"/>
      <c r="P1443" s="1484"/>
      <c r="Q1443" s="1486"/>
      <c r="R1443" s="1097">
        <v>3</v>
      </c>
    </row>
    <row r="1444" spans="1:18">
      <c r="A1444" s="1097">
        <v>4</v>
      </c>
      <c r="B1444" s="977" t="s">
        <v>5236</v>
      </c>
      <c r="C1444" s="1034"/>
      <c r="D1444" s="977" t="s">
        <v>4721</v>
      </c>
      <c r="E1444" s="2080"/>
      <c r="F1444" s="1561">
        <v>23</v>
      </c>
      <c r="G1444" s="1560">
        <v>4.16</v>
      </c>
      <c r="H1444" s="1494"/>
      <c r="I1444" s="977"/>
      <c r="J1444" s="1498">
        <v>7</v>
      </c>
      <c r="K1444" s="1105">
        <v>3</v>
      </c>
      <c r="L1444" s="1105"/>
      <c r="M1444" s="977"/>
      <c r="N1444" s="977"/>
      <c r="O1444" s="2080"/>
      <c r="P1444" s="1484"/>
      <c r="Q1444" s="1486"/>
      <c r="R1444" s="1097">
        <v>4</v>
      </c>
    </row>
    <row r="1445" spans="1:18">
      <c r="A1445" s="1097">
        <v>5</v>
      </c>
      <c r="B1445" s="977" t="s">
        <v>5237</v>
      </c>
      <c r="C1445" s="1034"/>
      <c r="D1445" s="977" t="s">
        <v>4720</v>
      </c>
      <c r="E1445" s="1034"/>
      <c r="F1445" s="1488">
        <v>115</v>
      </c>
      <c r="G1445" s="1496">
        <v>13.8</v>
      </c>
      <c r="H1445" s="1494"/>
      <c r="I1445" s="977"/>
      <c r="J1445" s="1498">
        <v>24</v>
      </c>
      <c r="K1445" s="1105">
        <v>2</v>
      </c>
      <c r="L1445" s="1105"/>
      <c r="M1445" s="977"/>
      <c r="N1445" s="977"/>
      <c r="O1445" s="2080"/>
      <c r="P1445" s="1484"/>
      <c r="Q1445" s="1486"/>
      <c r="R1445" s="1097">
        <v>5</v>
      </c>
    </row>
    <row r="1446" spans="1:18">
      <c r="A1446" s="1097">
        <v>6</v>
      </c>
      <c r="B1446" s="977" t="s">
        <v>5238</v>
      </c>
      <c r="C1446" s="1034"/>
      <c r="D1446" s="977" t="s">
        <v>4721</v>
      </c>
      <c r="E1446" s="1034"/>
      <c r="F1446" s="1488">
        <v>115</v>
      </c>
      <c r="G1446" s="1496">
        <v>4.16</v>
      </c>
      <c r="H1446" s="1494"/>
      <c r="I1446" s="977"/>
      <c r="J1446" s="1498">
        <v>15</v>
      </c>
      <c r="K1446" s="1105">
        <v>2</v>
      </c>
      <c r="L1446" s="1105"/>
      <c r="M1446" s="977"/>
      <c r="N1446" s="977"/>
      <c r="O1446" s="1034"/>
      <c r="P1446" s="1484"/>
      <c r="Q1446" s="1486"/>
      <c r="R1446" s="1097">
        <v>6</v>
      </c>
    </row>
    <row r="1447" spans="1:18">
      <c r="A1447" s="1097">
        <v>7</v>
      </c>
      <c r="B1447" s="977" t="s">
        <v>5990</v>
      </c>
      <c r="C1447" s="1034"/>
      <c r="D1447" s="977" t="s">
        <v>4721</v>
      </c>
      <c r="E1447" s="1034"/>
      <c r="F1447" s="1488">
        <v>23</v>
      </c>
      <c r="G1447" s="1496">
        <v>4.16</v>
      </c>
      <c r="H1447" s="1494"/>
      <c r="I1447" s="977"/>
      <c r="J1447" s="1498">
        <v>13</v>
      </c>
      <c r="K1447" s="1105">
        <v>3</v>
      </c>
      <c r="L1447" s="1105"/>
      <c r="M1447" s="977"/>
      <c r="N1447" s="977"/>
      <c r="O1447" s="1034"/>
      <c r="P1447" s="1484"/>
      <c r="Q1447" s="1486"/>
      <c r="R1447" s="1097">
        <v>7</v>
      </c>
    </row>
    <row r="1448" spans="1:18">
      <c r="A1448" s="1097">
        <v>8</v>
      </c>
      <c r="B1448" s="977" t="s">
        <v>5239</v>
      </c>
      <c r="C1448" s="1034"/>
      <c r="D1448" s="977" t="s">
        <v>4721</v>
      </c>
      <c r="E1448" s="1034"/>
      <c r="F1448" s="1488">
        <v>113</v>
      </c>
      <c r="G1448" s="1496">
        <v>13.8</v>
      </c>
      <c r="H1448" s="1494"/>
      <c r="I1448" s="977"/>
      <c r="J1448" s="1498">
        <v>24</v>
      </c>
      <c r="K1448" s="1105">
        <v>2</v>
      </c>
      <c r="L1448" s="1105"/>
      <c r="M1448" s="977"/>
      <c r="N1448" s="977"/>
      <c r="O1448" s="1034"/>
      <c r="P1448" s="1484"/>
      <c r="Q1448" s="1486"/>
      <c r="R1448" s="1097">
        <v>8</v>
      </c>
    </row>
    <row r="1449" spans="1:18">
      <c r="A1449" s="1097">
        <v>9</v>
      </c>
      <c r="B1449" s="977" t="s">
        <v>5240</v>
      </c>
      <c r="C1449" s="1034"/>
      <c r="D1449" s="977" t="s">
        <v>4721</v>
      </c>
      <c r="E1449" s="1034"/>
      <c r="F1449" s="1488">
        <v>34.5</v>
      </c>
      <c r="G1449" s="1496">
        <v>4.8</v>
      </c>
      <c r="H1449" s="1494"/>
      <c r="I1449" s="977"/>
      <c r="J1449" s="1498">
        <v>3</v>
      </c>
      <c r="K1449" s="1105">
        <v>1</v>
      </c>
      <c r="L1449" s="1105"/>
      <c r="M1449" s="977"/>
      <c r="N1449" s="977"/>
      <c r="O1449" s="1034"/>
      <c r="P1449" s="1484"/>
      <c r="Q1449" s="1486"/>
      <c r="R1449" s="1097">
        <v>9</v>
      </c>
    </row>
    <row r="1450" spans="1:18">
      <c r="A1450" s="1097">
        <v>10</v>
      </c>
      <c r="B1450" s="977" t="s">
        <v>5241</v>
      </c>
      <c r="C1450" s="1034"/>
      <c r="D1450" s="977" t="s">
        <v>4721</v>
      </c>
      <c r="E1450" s="1034"/>
      <c r="F1450" s="1488">
        <v>34.5</v>
      </c>
      <c r="G1450" s="1496">
        <v>4.16</v>
      </c>
      <c r="H1450" s="1494"/>
      <c r="I1450" s="977"/>
      <c r="J1450" s="1498">
        <v>7</v>
      </c>
      <c r="K1450" s="1105">
        <v>2</v>
      </c>
      <c r="L1450" s="1105"/>
      <c r="M1450" s="977"/>
      <c r="N1450" s="977"/>
      <c r="O1450" s="1034"/>
      <c r="P1450" s="1484"/>
      <c r="Q1450" s="1486"/>
      <c r="R1450" s="1097">
        <v>10</v>
      </c>
    </row>
    <row r="1451" spans="1:18">
      <c r="A1451" s="1097">
        <v>11</v>
      </c>
      <c r="B1451" s="977" t="s">
        <v>5991</v>
      </c>
      <c r="C1451" s="1034"/>
      <c r="D1451" s="977" t="s">
        <v>4721</v>
      </c>
      <c r="E1451" s="1034"/>
      <c r="F1451" s="1488">
        <v>23</v>
      </c>
      <c r="G1451" s="1496">
        <v>4.16</v>
      </c>
      <c r="H1451" s="1494"/>
      <c r="I1451" s="977"/>
      <c r="J1451" s="1498">
        <v>10</v>
      </c>
      <c r="K1451" s="1105">
        <v>4</v>
      </c>
      <c r="L1451" s="1105"/>
      <c r="M1451" s="977"/>
      <c r="N1451" s="977"/>
      <c r="O1451" s="1034"/>
      <c r="P1451" s="1484"/>
      <c r="Q1451" s="1486"/>
      <c r="R1451" s="1097">
        <v>11</v>
      </c>
    </row>
    <row r="1452" spans="1:18">
      <c r="A1452" s="1097">
        <v>12</v>
      </c>
      <c r="B1452" s="977" t="s">
        <v>5242</v>
      </c>
      <c r="C1452" s="1034"/>
      <c r="D1452" s="977" t="s">
        <v>4721</v>
      </c>
      <c r="E1452" s="1034"/>
      <c r="F1452" s="1488">
        <v>34.4</v>
      </c>
      <c r="G1452" s="1496">
        <v>5.04</v>
      </c>
      <c r="H1452" s="1494"/>
      <c r="I1452" s="977"/>
      <c r="J1452" s="1498">
        <v>3</v>
      </c>
      <c r="K1452" s="1105">
        <v>1</v>
      </c>
      <c r="L1452" s="1105"/>
      <c r="M1452" s="977"/>
      <c r="N1452" s="977"/>
      <c r="O1452" s="1034"/>
      <c r="P1452" s="1484"/>
      <c r="Q1452" s="1486"/>
      <c r="R1452" s="1097">
        <v>12</v>
      </c>
    </row>
    <row r="1453" spans="1:18">
      <c r="A1453" s="1097">
        <v>13</v>
      </c>
      <c r="B1453" s="977" t="s">
        <v>5243</v>
      </c>
      <c r="C1453" s="1034"/>
      <c r="D1453" s="977" t="s">
        <v>4721</v>
      </c>
      <c r="E1453" s="1034"/>
      <c r="F1453" s="1488">
        <v>23</v>
      </c>
      <c r="G1453" s="1496">
        <v>4.16</v>
      </c>
      <c r="H1453" s="1494"/>
      <c r="I1453" s="977"/>
      <c r="J1453" s="1498">
        <v>8</v>
      </c>
      <c r="K1453" s="1105">
        <v>3</v>
      </c>
      <c r="L1453" s="1105"/>
      <c r="M1453" s="977"/>
      <c r="N1453" s="977"/>
      <c r="O1453" s="1034"/>
      <c r="P1453" s="1484"/>
      <c r="Q1453" s="1486"/>
      <c r="R1453" s="1097">
        <v>13</v>
      </c>
    </row>
    <row r="1454" spans="1:18">
      <c r="A1454" s="1097">
        <v>14</v>
      </c>
      <c r="B1454" s="977" t="s">
        <v>5244</v>
      </c>
      <c r="C1454" s="1034"/>
      <c r="D1454" s="977" t="s">
        <v>4721</v>
      </c>
      <c r="E1454" s="1034"/>
      <c r="F1454" s="1488">
        <v>115</v>
      </c>
      <c r="G1454" s="1496">
        <v>13.8</v>
      </c>
      <c r="H1454" s="1494"/>
      <c r="I1454" s="977"/>
      <c r="J1454" s="1498">
        <v>12</v>
      </c>
      <c r="K1454" s="1105">
        <v>1</v>
      </c>
      <c r="L1454" s="1105"/>
      <c r="M1454" s="977"/>
      <c r="N1454" s="977"/>
      <c r="O1454" s="1034"/>
      <c r="P1454" s="1484"/>
      <c r="Q1454" s="1486"/>
      <c r="R1454" s="1097">
        <v>14</v>
      </c>
    </row>
    <row r="1455" spans="1:18">
      <c r="A1455" s="1097">
        <v>15</v>
      </c>
      <c r="B1455" s="977" t="s">
        <v>5992</v>
      </c>
      <c r="C1455" s="1034"/>
      <c r="D1455" s="977" t="s">
        <v>4721</v>
      </c>
      <c r="E1455" s="1034"/>
      <c r="F1455" s="1488">
        <v>23</v>
      </c>
      <c r="G1455" s="1496">
        <v>4.16</v>
      </c>
      <c r="H1455" s="1494"/>
      <c r="I1455" s="977"/>
      <c r="J1455" s="1498">
        <v>9</v>
      </c>
      <c r="K1455" s="1105">
        <v>2</v>
      </c>
      <c r="L1455" s="1105"/>
      <c r="M1455" s="977"/>
      <c r="N1455" s="977"/>
      <c r="O1455" s="1034"/>
      <c r="P1455" s="1484"/>
      <c r="Q1455" s="1486"/>
      <c r="R1455" s="1097">
        <v>15</v>
      </c>
    </row>
    <row r="1456" spans="1:18">
      <c r="A1456" s="1097">
        <v>16</v>
      </c>
      <c r="B1456" s="977" t="s">
        <v>5245</v>
      </c>
      <c r="C1456" s="1034"/>
      <c r="D1456" s="977" t="s">
        <v>4720</v>
      </c>
      <c r="E1456" s="1034"/>
      <c r="F1456" s="1488">
        <v>115</v>
      </c>
      <c r="G1456" s="1496">
        <v>23</v>
      </c>
      <c r="H1456" s="1494"/>
      <c r="I1456" s="977"/>
      <c r="J1456" s="1498">
        <v>115</v>
      </c>
      <c r="K1456" s="1105">
        <v>6</v>
      </c>
      <c r="L1456" s="1105"/>
      <c r="M1456" s="977"/>
      <c r="N1456" s="977"/>
      <c r="O1456" s="1034"/>
      <c r="P1456" s="1484"/>
      <c r="Q1456" s="1486"/>
      <c r="R1456" s="1097">
        <v>16</v>
      </c>
    </row>
    <row r="1457" spans="1:18">
      <c r="A1457" s="1097">
        <v>17</v>
      </c>
      <c r="B1457" s="977" t="s">
        <v>5246</v>
      </c>
      <c r="C1457" s="1034"/>
      <c r="D1457" s="977" t="s">
        <v>4721</v>
      </c>
      <c r="E1457" s="1034"/>
      <c r="F1457" s="1488">
        <v>23</v>
      </c>
      <c r="G1457" s="1496">
        <v>4.16</v>
      </c>
      <c r="H1457" s="1494"/>
      <c r="I1457" s="977"/>
      <c r="J1457" s="1498">
        <v>7</v>
      </c>
      <c r="K1457" s="1105">
        <v>3</v>
      </c>
      <c r="L1457" s="1105"/>
      <c r="M1457" s="977"/>
      <c r="N1457" s="977"/>
      <c r="O1457" s="1034"/>
      <c r="P1457" s="1484"/>
      <c r="Q1457" s="1486"/>
      <c r="R1457" s="1097">
        <v>17</v>
      </c>
    </row>
    <row r="1458" spans="1:18">
      <c r="A1458" s="1097">
        <v>18</v>
      </c>
      <c r="B1458" s="977" t="s">
        <v>5247</v>
      </c>
      <c r="C1458" s="1034"/>
      <c r="D1458" s="977" t="s">
        <v>4721</v>
      </c>
      <c r="E1458" s="1034"/>
      <c r="F1458" s="1488">
        <v>12</v>
      </c>
      <c r="G1458" s="1496">
        <v>4.16</v>
      </c>
      <c r="H1458" s="1494"/>
      <c r="I1458" s="977"/>
      <c r="J1458" s="1498">
        <v>10</v>
      </c>
      <c r="K1458" s="1105">
        <v>3</v>
      </c>
      <c r="L1458" s="1105"/>
      <c r="M1458" s="977"/>
      <c r="N1458" s="977"/>
      <c r="O1458" s="1034"/>
      <c r="P1458" s="1484"/>
      <c r="Q1458" s="1486"/>
      <c r="R1458" s="1097">
        <v>18</v>
      </c>
    </row>
    <row r="1459" spans="1:18">
      <c r="A1459" s="1097">
        <v>19</v>
      </c>
      <c r="B1459" s="977" t="s">
        <v>5248</v>
      </c>
      <c r="C1459" s="1034"/>
      <c r="D1459" s="977" t="s">
        <v>4721</v>
      </c>
      <c r="E1459" s="1034"/>
      <c r="F1459" s="1488">
        <v>12</v>
      </c>
      <c r="G1459" s="1496">
        <v>4.16</v>
      </c>
      <c r="H1459" s="1494"/>
      <c r="I1459" s="977"/>
      <c r="J1459" s="1498">
        <v>10</v>
      </c>
      <c r="K1459" s="1105">
        <v>3</v>
      </c>
      <c r="L1459" s="1105"/>
      <c r="M1459" s="977"/>
      <c r="N1459" s="977"/>
      <c r="O1459" s="1034"/>
      <c r="P1459" s="1484"/>
      <c r="Q1459" s="1486"/>
      <c r="R1459" s="1097">
        <v>19</v>
      </c>
    </row>
    <row r="1460" spans="1:18">
      <c r="A1460" s="1097">
        <v>20</v>
      </c>
      <c r="B1460" s="977" t="s">
        <v>5249</v>
      </c>
      <c r="C1460" s="1034"/>
      <c r="D1460" s="977" t="s">
        <v>4721</v>
      </c>
      <c r="E1460" s="1034"/>
      <c r="F1460" s="1488">
        <v>12</v>
      </c>
      <c r="G1460" s="1496">
        <v>4.16</v>
      </c>
      <c r="H1460" s="1494"/>
      <c r="I1460" s="977"/>
      <c r="J1460" s="1498">
        <v>14</v>
      </c>
      <c r="K1460" s="1105">
        <v>3</v>
      </c>
      <c r="L1460" s="1105">
        <v>1</v>
      </c>
      <c r="M1460" s="977"/>
      <c r="N1460" s="977"/>
      <c r="O1460" s="1034"/>
      <c r="P1460" s="1484"/>
      <c r="Q1460" s="1486"/>
      <c r="R1460" s="1097">
        <v>20</v>
      </c>
    </row>
    <row r="1461" spans="1:18">
      <c r="A1461" s="1097">
        <v>21</v>
      </c>
      <c r="B1461" s="977" t="s">
        <v>5250</v>
      </c>
      <c r="C1461" s="1034"/>
      <c r="D1461" s="977" t="s">
        <v>4721</v>
      </c>
      <c r="E1461" s="1034"/>
      <c r="F1461" s="1488">
        <v>12</v>
      </c>
      <c r="G1461" s="1496">
        <v>4.16</v>
      </c>
      <c r="H1461" s="1494"/>
      <c r="I1461" s="977"/>
      <c r="J1461" s="1498">
        <v>10</v>
      </c>
      <c r="K1461" s="1105">
        <v>3</v>
      </c>
      <c r="L1461" s="1105"/>
      <c r="M1461" s="977"/>
      <c r="N1461" s="977"/>
      <c r="O1461" s="1034"/>
      <c r="P1461" s="1484"/>
      <c r="Q1461" s="1486"/>
      <c r="R1461" s="1097">
        <v>21</v>
      </c>
    </row>
    <row r="1462" spans="1:18">
      <c r="A1462" s="1097">
        <v>22</v>
      </c>
      <c r="B1462" s="977" t="s">
        <v>5251</v>
      </c>
      <c r="C1462" s="1034"/>
      <c r="D1462" s="977" t="s">
        <v>4721</v>
      </c>
      <c r="E1462" s="1034"/>
      <c r="F1462" s="1488">
        <v>12</v>
      </c>
      <c r="G1462" s="1496">
        <v>4.8</v>
      </c>
      <c r="H1462" s="1494"/>
      <c r="I1462" s="977"/>
      <c r="J1462" s="1498">
        <v>10</v>
      </c>
      <c r="K1462" s="1105">
        <v>3</v>
      </c>
      <c r="L1462" s="1105"/>
      <c r="M1462" s="977"/>
      <c r="N1462" s="977"/>
      <c r="O1462" s="1034"/>
      <c r="P1462" s="1484"/>
      <c r="Q1462" s="1486"/>
      <c r="R1462" s="1097">
        <v>22</v>
      </c>
    </row>
    <row r="1463" spans="1:18">
      <c r="A1463" s="1097">
        <v>23</v>
      </c>
      <c r="B1463" s="977" t="s">
        <v>5254</v>
      </c>
      <c r="C1463" s="1034"/>
      <c r="D1463" s="977" t="s">
        <v>4721</v>
      </c>
      <c r="E1463" s="2080"/>
      <c r="F1463" s="1561">
        <v>34.5</v>
      </c>
      <c r="G1463" s="1560">
        <v>4.8</v>
      </c>
      <c r="H1463" s="1494"/>
      <c r="I1463" s="977"/>
      <c r="J1463" s="1498">
        <v>3</v>
      </c>
      <c r="K1463" s="1105">
        <v>1</v>
      </c>
      <c r="L1463" s="1105"/>
      <c r="M1463" s="977"/>
      <c r="N1463" s="977"/>
      <c r="O1463" s="1034"/>
      <c r="P1463" s="1484"/>
      <c r="Q1463" s="1486"/>
      <c r="R1463" s="1097">
        <v>23</v>
      </c>
    </row>
    <row r="1464" spans="1:18">
      <c r="A1464" s="1097">
        <v>24</v>
      </c>
      <c r="B1464" s="977" t="s">
        <v>5255</v>
      </c>
      <c r="C1464" s="1034"/>
      <c r="D1464" s="977" t="s">
        <v>4721</v>
      </c>
      <c r="E1464" s="2080"/>
      <c r="F1464" s="1561">
        <v>34.5</v>
      </c>
      <c r="G1464" s="1560">
        <v>4.8</v>
      </c>
      <c r="H1464" s="1494"/>
      <c r="I1464" s="977"/>
      <c r="J1464" s="1498">
        <v>3</v>
      </c>
      <c r="K1464" s="1105">
        <v>1</v>
      </c>
      <c r="L1464" s="1105"/>
      <c r="M1464" s="977"/>
      <c r="N1464" s="977"/>
      <c r="O1464" s="1034"/>
      <c r="P1464" s="1484"/>
      <c r="Q1464" s="1486"/>
      <c r="R1464" s="1097">
        <v>24</v>
      </c>
    </row>
    <row r="1465" spans="1:18">
      <c r="A1465" s="1097">
        <v>25</v>
      </c>
      <c r="B1465" s="977" t="s">
        <v>5256</v>
      </c>
      <c r="C1465" s="1034"/>
      <c r="D1465" s="977" t="s">
        <v>4721</v>
      </c>
      <c r="E1465" s="2080"/>
      <c r="F1465" s="1561">
        <v>34.5</v>
      </c>
      <c r="G1465" s="1560">
        <v>4.8</v>
      </c>
      <c r="H1465" s="1494"/>
      <c r="I1465" s="977"/>
      <c r="J1465" s="1498">
        <v>4</v>
      </c>
      <c r="K1465" s="1105">
        <v>1</v>
      </c>
      <c r="L1465" s="1105"/>
      <c r="M1465" s="977"/>
      <c r="N1465" s="977"/>
      <c r="O1465" s="1034"/>
      <c r="P1465" s="1484"/>
      <c r="Q1465" s="1486"/>
      <c r="R1465" s="1097">
        <v>25</v>
      </c>
    </row>
    <row r="1466" spans="1:18">
      <c r="A1466" s="1097">
        <v>26</v>
      </c>
      <c r="B1466" s="977" t="s">
        <v>5257</v>
      </c>
      <c r="C1466" s="1034"/>
      <c r="D1466" s="977" t="s">
        <v>4721</v>
      </c>
      <c r="E1466" s="2080"/>
      <c r="F1466" s="1561">
        <v>34.5</v>
      </c>
      <c r="G1466" s="1560">
        <v>4.8</v>
      </c>
      <c r="H1466" s="1494"/>
      <c r="I1466" s="977"/>
      <c r="J1466" s="1498">
        <v>3</v>
      </c>
      <c r="K1466" s="1105">
        <v>1</v>
      </c>
      <c r="L1466" s="1105"/>
      <c r="M1466" s="977"/>
      <c r="N1466" s="977"/>
      <c r="O1466" s="1034"/>
      <c r="P1466" s="1484"/>
      <c r="Q1466" s="1486"/>
      <c r="R1466" s="1097">
        <v>26</v>
      </c>
    </row>
    <row r="1467" spans="1:18">
      <c r="A1467" s="1097">
        <v>27</v>
      </c>
      <c r="B1467" s="977" t="s">
        <v>5258</v>
      </c>
      <c r="C1467" s="1034"/>
      <c r="D1467" s="977" t="s">
        <v>4721</v>
      </c>
      <c r="E1467" s="1034"/>
      <c r="F1467" s="1488">
        <v>34.5</v>
      </c>
      <c r="G1467" s="1496">
        <v>4.8</v>
      </c>
      <c r="H1467" s="1494"/>
      <c r="I1467" s="977"/>
      <c r="J1467" s="1498">
        <v>3</v>
      </c>
      <c r="K1467" s="1105">
        <v>1</v>
      </c>
      <c r="L1467" s="1105"/>
      <c r="M1467" s="977"/>
      <c r="N1467" s="977"/>
      <c r="O1467" s="1034"/>
      <c r="P1467" s="1484"/>
      <c r="Q1467" s="1486"/>
      <c r="R1467" s="1097">
        <v>27</v>
      </c>
    </row>
    <row r="1468" spans="1:18">
      <c r="A1468" s="1097">
        <v>28</v>
      </c>
      <c r="B1468" s="977" t="s">
        <v>5259</v>
      </c>
      <c r="C1468" s="1034"/>
      <c r="D1468" s="977" t="s">
        <v>4721</v>
      </c>
      <c r="E1468" s="1034"/>
      <c r="F1468" s="1488">
        <v>113</v>
      </c>
      <c r="G1468" s="1496">
        <v>13.8</v>
      </c>
      <c r="H1468" s="1494"/>
      <c r="I1468" s="977"/>
      <c r="J1468" s="1498">
        <v>24</v>
      </c>
      <c r="K1468" s="1105">
        <v>2</v>
      </c>
      <c r="L1468" s="1105"/>
      <c r="M1468" s="977"/>
      <c r="N1468" s="977"/>
      <c r="O1468" s="1034"/>
      <c r="P1468" s="1484"/>
      <c r="Q1468" s="1486"/>
      <c r="R1468" s="1097">
        <v>28</v>
      </c>
    </row>
    <row r="1469" spans="1:18">
      <c r="A1469" s="1097">
        <v>29</v>
      </c>
      <c r="B1469" s="977" t="s">
        <v>5260</v>
      </c>
      <c r="C1469" s="1034"/>
      <c r="D1469" s="977" t="s">
        <v>4720</v>
      </c>
      <c r="E1469" s="1034"/>
      <c r="F1469" s="1488">
        <v>115</v>
      </c>
      <c r="G1469" s="1496">
        <v>13.8</v>
      </c>
      <c r="H1469" s="1494"/>
      <c r="I1469" s="977"/>
      <c r="J1469" s="1498">
        <v>15</v>
      </c>
      <c r="K1469" s="1105">
        <v>1</v>
      </c>
      <c r="L1469" s="1105"/>
      <c r="M1469" s="977"/>
      <c r="N1469" s="977"/>
      <c r="O1469" s="1034"/>
      <c r="P1469" s="1484"/>
      <c r="Q1469" s="1486"/>
      <c r="R1469" s="1097">
        <v>29</v>
      </c>
    </row>
    <row r="1470" spans="1:18">
      <c r="A1470" s="1097">
        <v>30</v>
      </c>
      <c r="B1470" s="977" t="s">
        <v>5260</v>
      </c>
      <c r="C1470" s="1034"/>
      <c r="D1470" s="977" t="s">
        <v>4720</v>
      </c>
      <c r="E1470" s="1034"/>
      <c r="F1470" s="1488">
        <v>115</v>
      </c>
      <c r="G1470" s="1496">
        <v>13.8</v>
      </c>
      <c r="H1470" s="1494"/>
      <c r="I1470" s="977"/>
      <c r="J1470" s="1498">
        <v>15</v>
      </c>
      <c r="K1470" s="1105">
        <v>1</v>
      </c>
      <c r="L1470" s="1105"/>
      <c r="M1470" s="977"/>
      <c r="N1470" s="977"/>
      <c r="O1470" s="1034"/>
      <c r="P1470" s="1484"/>
      <c r="Q1470" s="1486"/>
      <c r="R1470" s="1097">
        <v>30</v>
      </c>
    </row>
    <row r="1471" spans="1:18">
      <c r="A1471" s="1097">
        <v>31</v>
      </c>
      <c r="B1471" s="977" t="s">
        <v>5261</v>
      </c>
      <c r="C1471" s="1034"/>
      <c r="D1471" s="977" t="s">
        <v>4721</v>
      </c>
      <c r="E1471" s="1034"/>
      <c r="F1471" s="1488">
        <v>34.5</v>
      </c>
      <c r="G1471" s="1496">
        <v>4.8</v>
      </c>
      <c r="H1471" s="1494"/>
      <c r="I1471" s="977"/>
      <c r="J1471" s="1498">
        <v>1</v>
      </c>
      <c r="K1471" s="1105">
        <v>1</v>
      </c>
      <c r="L1471" s="1105"/>
      <c r="M1471" s="977"/>
      <c r="N1471" s="977"/>
      <c r="O1471" s="1034"/>
      <c r="P1471" s="1484"/>
      <c r="Q1471" s="1486"/>
      <c r="R1471" s="1097">
        <v>31</v>
      </c>
    </row>
    <row r="1472" spans="1:18">
      <c r="A1472" s="1097">
        <v>32</v>
      </c>
      <c r="B1472" s="977" t="s">
        <v>5261</v>
      </c>
      <c r="C1472" s="1034"/>
      <c r="D1472" s="977" t="s">
        <v>4721</v>
      </c>
      <c r="E1472" s="1034"/>
      <c r="F1472" s="1488">
        <v>34.5</v>
      </c>
      <c r="G1472" s="1496">
        <v>4.8</v>
      </c>
      <c r="H1472" s="1494"/>
      <c r="I1472" s="977"/>
      <c r="J1472" s="1498">
        <v>1</v>
      </c>
      <c r="K1472" s="1105">
        <v>2</v>
      </c>
      <c r="L1472" s="1105"/>
      <c r="M1472" s="977"/>
      <c r="N1472" s="977"/>
      <c r="O1472" s="1034"/>
      <c r="P1472" s="1484"/>
      <c r="Q1472" s="1486"/>
      <c r="R1472" s="1097">
        <v>32</v>
      </c>
    </row>
    <row r="1473" spans="1:18">
      <c r="A1473" s="1097">
        <v>33</v>
      </c>
      <c r="B1473" s="977" t="s">
        <v>5262</v>
      </c>
      <c r="C1473" s="1034"/>
      <c r="D1473" s="977" t="s">
        <v>4721</v>
      </c>
      <c r="E1473" s="1034"/>
      <c r="F1473" s="1488">
        <v>23</v>
      </c>
      <c r="G1473" s="1496">
        <v>4.16</v>
      </c>
      <c r="H1473" s="1494"/>
      <c r="I1473" s="977"/>
      <c r="J1473" s="1498">
        <v>12</v>
      </c>
      <c r="K1473" s="1105">
        <v>4</v>
      </c>
      <c r="L1473" s="1105"/>
      <c r="M1473" s="977"/>
      <c r="N1473" s="977"/>
      <c r="O1473" s="1034"/>
      <c r="P1473" s="1484"/>
      <c r="Q1473" s="1486"/>
      <c r="R1473" s="1097">
        <v>33</v>
      </c>
    </row>
    <row r="1474" spans="1:18">
      <c r="A1474" s="1097">
        <v>34</v>
      </c>
      <c r="B1474" s="977" t="s">
        <v>5263</v>
      </c>
      <c r="C1474" s="1034"/>
      <c r="D1474" s="977" t="s">
        <v>4721</v>
      </c>
      <c r="E1474" s="1034"/>
      <c r="F1474" s="1488">
        <v>34.5</v>
      </c>
      <c r="G1474" s="1496">
        <v>4.16</v>
      </c>
      <c r="H1474" s="1494"/>
      <c r="I1474" s="977"/>
      <c r="J1474" s="1498">
        <v>5</v>
      </c>
      <c r="K1474" s="1105">
        <v>1</v>
      </c>
      <c r="L1474" s="1105"/>
      <c r="M1474" s="977"/>
      <c r="N1474" s="977"/>
      <c r="O1474" s="1034"/>
      <c r="P1474" s="1484"/>
      <c r="Q1474" s="1486"/>
      <c r="R1474" s="1097">
        <v>34</v>
      </c>
    </row>
    <row r="1475" spans="1:18">
      <c r="A1475" s="1097">
        <v>35</v>
      </c>
      <c r="B1475" s="977" t="s">
        <v>5263</v>
      </c>
      <c r="C1475" s="1034"/>
      <c r="D1475" s="977" t="s">
        <v>4721</v>
      </c>
      <c r="E1475" s="1034"/>
      <c r="F1475" s="1488">
        <v>34.5</v>
      </c>
      <c r="G1475" s="1496">
        <v>4.16</v>
      </c>
      <c r="H1475" s="1494"/>
      <c r="I1475" s="977"/>
      <c r="J1475" s="1498">
        <v>3</v>
      </c>
      <c r="K1475" s="1105">
        <v>1</v>
      </c>
      <c r="L1475" s="1105"/>
      <c r="M1475" s="977"/>
      <c r="N1475" s="977"/>
      <c r="O1475" s="1034"/>
      <c r="P1475" s="1484"/>
      <c r="Q1475" s="1486"/>
      <c r="R1475" s="1097">
        <v>35</v>
      </c>
    </row>
    <row r="1476" spans="1:18">
      <c r="A1476" s="1097">
        <v>36</v>
      </c>
      <c r="B1476" s="977" t="s">
        <v>5263</v>
      </c>
      <c r="C1476" s="1034"/>
      <c r="D1476" s="977" t="s">
        <v>4721</v>
      </c>
      <c r="E1476" s="1034"/>
      <c r="F1476" s="1488">
        <v>34.5</v>
      </c>
      <c r="G1476" s="1496">
        <v>4.16</v>
      </c>
      <c r="H1476" s="1494"/>
      <c r="I1476" s="977"/>
      <c r="J1476" s="1498">
        <v>5</v>
      </c>
      <c r="K1476" s="1105">
        <v>1</v>
      </c>
      <c r="L1476" s="1105"/>
      <c r="M1476" s="977"/>
      <c r="N1476" s="977"/>
      <c r="O1476" s="1034"/>
      <c r="P1476" s="1484"/>
      <c r="Q1476" s="1486"/>
      <c r="R1476" s="1097">
        <v>36</v>
      </c>
    </row>
    <row r="1477" spans="1:18">
      <c r="A1477" s="1097">
        <v>37</v>
      </c>
      <c r="B1477" s="977" t="s">
        <v>5263</v>
      </c>
      <c r="C1477" s="1034"/>
      <c r="D1477" s="977" t="s">
        <v>4721</v>
      </c>
      <c r="E1477" s="1034"/>
      <c r="F1477" s="1488">
        <v>34.5</v>
      </c>
      <c r="G1477" s="1496">
        <v>4.16</v>
      </c>
      <c r="H1477" s="1494"/>
      <c r="I1477" s="977"/>
      <c r="J1477" s="1498">
        <v>4</v>
      </c>
      <c r="K1477" s="1105">
        <v>1</v>
      </c>
      <c r="L1477" s="1105"/>
      <c r="M1477" s="977"/>
      <c r="N1477" s="977"/>
      <c r="O1477" s="1034"/>
      <c r="P1477" s="1484"/>
      <c r="Q1477" s="1486"/>
      <c r="R1477" s="1097">
        <v>37</v>
      </c>
    </row>
    <row r="1478" spans="1:18">
      <c r="A1478" s="1097">
        <v>38</v>
      </c>
      <c r="B1478" s="977" t="s">
        <v>5993</v>
      </c>
      <c r="C1478" s="1034"/>
      <c r="D1478" s="977" t="s">
        <v>4721</v>
      </c>
      <c r="E1478" s="1034"/>
      <c r="F1478" s="1488">
        <v>23</v>
      </c>
      <c r="G1478" s="1496">
        <v>4.16</v>
      </c>
      <c r="H1478" s="1494"/>
      <c r="I1478" s="977"/>
      <c r="J1478" s="1498">
        <v>5</v>
      </c>
      <c r="K1478" s="1105">
        <v>2</v>
      </c>
      <c r="L1478" s="1105"/>
      <c r="M1478" s="977"/>
      <c r="N1478" s="977"/>
      <c r="O1478" s="1034"/>
      <c r="P1478" s="1484"/>
      <c r="Q1478" s="1486"/>
      <c r="R1478" s="1097">
        <v>38</v>
      </c>
    </row>
    <row r="1479" spans="1:18">
      <c r="A1479" s="1097">
        <v>39</v>
      </c>
      <c r="B1479" s="977" t="s">
        <v>5994</v>
      </c>
      <c r="C1479" s="1034"/>
      <c r="D1479" s="977" t="s">
        <v>4721</v>
      </c>
      <c r="E1479" s="1034"/>
      <c r="F1479" s="1488">
        <v>23</v>
      </c>
      <c r="G1479" s="1496">
        <v>4.16</v>
      </c>
      <c r="H1479" s="1494"/>
      <c r="I1479" s="977"/>
      <c r="J1479" s="1498">
        <v>7</v>
      </c>
      <c r="K1479" s="1105">
        <v>3</v>
      </c>
      <c r="L1479" s="1105"/>
      <c r="M1479" s="977"/>
      <c r="N1479" s="977"/>
      <c r="O1479" s="1034"/>
      <c r="P1479" s="1484"/>
      <c r="Q1479" s="1486"/>
      <c r="R1479" s="1097">
        <v>39</v>
      </c>
    </row>
    <row r="1480" spans="1:18">
      <c r="A1480" s="1097">
        <v>40</v>
      </c>
      <c r="B1480" s="977" t="s">
        <v>5264</v>
      </c>
      <c r="C1480" s="1034"/>
      <c r="D1480" s="977" t="s">
        <v>4721</v>
      </c>
      <c r="E1480" s="1034"/>
      <c r="F1480" s="1488">
        <v>115</v>
      </c>
      <c r="G1480" s="1496">
        <v>4.33</v>
      </c>
      <c r="H1480" s="1494"/>
      <c r="I1480" s="977"/>
      <c r="J1480" s="1498">
        <v>7</v>
      </c>
      <c r="K1480" s="1105">
        <v>1</v>
      </c>
      <c r="L1480" s="1105"/>
      <c r="M1480" s="977"/>
      <c r="N1480" s="977"/>
      <c r="O1480" s="1034"/>
      <c r="P1480" s="1484"/>
      <c r="Q1480" s="1486"/>
      <c r="R1480" s="1097">
        <v>40</v>
      </c>
    </row>
    <row r="1481" spans="1:18">
      <c r="A1481" s="1097">
        <v>41</v>
      </c>
      <c r="B1481" s="977"/>
      <c r="C1481" s="1034"/>
      <c r="D1481" s="977"/>
      <c r="E1481" s="2080"/>
      <c r="F1481" s="1561"/>
      <c r="G1481" s="1560"/>
      <c r="H1481" s="1494"/>
      <c r="I1481" s="977"/>
      <c r="J1481" s="1494"/>
      <c r="K1481" s="1105"/>
      <c r="L1481" s="1105"/>
      <c r="M1481" s="977"/>
      <c r="N1481" s="977"/>
      <c r="O1481" s="1034"/>
      <c r="P1481" s="1484"/>
      <c r="Q1481" s="1486"/>
      <c r="R1481" s="1097">
        <v>41</v>
      </c>
    </row>
    <row r="1482" spans="1:18">
      <c r="A1482" s="1097">
        <v>42</v>
      </c>
      <c r="B1482" s="977"/>
      <c r="C1482" s="1034"/>
      <c r="D1482" s="977"/>
      <c r="E1482" s="2080"/>
      <c r="F1482" s="1561"/>
      <c r="G1482" s="1560"/>
      <c r="H1482" s="1494"/>
      <c r="I1482" s="977"/>
      <c r="J1482" s="1494"/>
      <c r="K1482" s="1105"/>
      <c r="L1482" s="1105"/>
      <c r="M1482" s="977"/>
      <c r="N1482" s="977"/>
      <c r="O1482" s="1034"/>
      <c r="P1482" s="1484"/>
      <c r="Q1482" s="1486"/>
      <c r="R1482" s="1097">
        <v>42</v>
      </c>
    </row>
    <row r="1483" spans="1:18">
      <c r="A1483" s="1097">
        <v>43</v>
      </c>
      <c r="B1483" s="977"/>
      <c r="C1483" s="1034"/>
      <c r="D1483" s="977"/>
      <c r="E1483" s="2080"/>
      <c r="F1483" s="1561"/>
      <c r="G1483" s="1560"/>
      <c r="H1483" s="1494"/>
      <c r="I1483" s="977"/>
      <c r="J1483" s="1494"/>
      <c r="K1483" s="1105"/>
      <c r="L1483" s="1105"/>
      <c r="M1483" s="977"/>
      <c r="N1483" s="977"/>
      <c r="O1483" s="1034"/>
      <c r="P1483" s="1484"/>
      <c r="Q1483" s="1486"/>
      <c r="R1483" s="1097">
        <v>43</v>
      </c>
    </row>
    <row r="1484" spans="1:18">
      <c r="A1484" s="1097">
        <v>44</v>
      </c>
      <c r="B1484" s="977"/>
      <c r="C1484" s="1034"/>
      <c r="D1484" s="977"/>
      <c r="E1484" s="1034"/>
      <c r="F1484" s="1488"/>
      <c r="G1484" s="1496"/>
      <c r="H1484" s="1494"/>
      <c r="I1484" s="977"/>
      <c r="J1484" s="1494"/>
      <c r="K1484" s="1105"/>
      <c r="L1484" s="1105"/>
      <c r="M1484" s="977"/>
      <c r="N1484" s="977"/>
      <c r="O1484" s="1034"/>
      <c r="P1484" s="1484"/>
      <c r="Q1484" s="1486"/>
      <c r="R1484" s="1097">
        <v>44</v>
      </c>
    </row>
    <row r="1485" spans="1:18">
      <c r="A1485" s="1097">
        <v>45</v>
      </c>
      <c r="B1485" s="977"/>
      <c r="C1485" s="1034"/>
      <c r="D1485" s="977"/>
      <c r="E1485" s="1034"/>
      <c r="F1485" s="1488"/>
      <c r="G1485" s="1496"/>
      <c r="H1485" s="1494"/>
      <c r="I1485" s="977"/>
      <c r="J1485" s="1494"/>
      <c r="K1485" s="1105"/>
      <c r="L1485" s="1105"/>
      <c r="M1485" s="977"/>
      <c r="N1485" s="977"/>
      <c r="O1485" s="1034"/>
      <c r="P1485" s="1484"/>
      <c r="Q1485" s="1486"/>
      <c r="R1485" s="1097">
        <v>45</v>
      </c>
    </row>
    <row r="1486" spans="1:18">
      <c r="A1486" s="1097">
        <v>46</v>
      </c>
      <c r="B1486" s="977"/>
      <c r="C1486" s="1034"/>
      <c r="D1486" s="977"/>
      <c r="E1486" s="1034"/>
      <c r="F1486" s="1488"/>
      <c r="G1486" s="1496"/>
      <c r="H1486" s="1494"/>
      <c r="I1486" s="977"/>
      <c r="J1486" s="1494"/>
      <c r="K1486" s="1105"/>
      <c r="L1486" s="1105"/>
      <c r="M1486" s="977"/>
      <c r="N1486" s="977"/>
      <c r="O1486" s="1034"/>
      <c r="P1486" s="1484"/>
      <c r="Q1486" s="1486"/>
      <c r="R1486" s="1097">
        <v>46</v>
      </c>
    </row>
    <row r="1487" spans="1:18">
      <c r="A1487" s="1097">
        <v>47</v>
      </c>
      <c r="B1487" s="977"/>
      <c r="C1487" s="1034"/>
      <c r="D1487" s="977"/>
      <c r="E1487" s="1034"/>
      <c r="F1487" s="1488"/>
      <c r="G1487" s="1496"/>
      <c r="H1487" s="1494"/>
      <c r="I1487" s="977"/>
      <c r="J1487" s="1494"/>
      <c r="K1487" s="1105"/>
      <c r="L1487" s="1105"/>
      <c r="M1487" s="977"/>
      <c r="N1487" s="977"/>
      <c r="O1487" s="1034"/>
      <c r="P1487" s="1484"/>
      <c r="Q1487" s="1486"/>
      <c r="R1487" s="1097">
        <v>47</v>
      </c>
    </row>
    <row r="1488" spans="1:18">
      <c r="A1488" s="1097">
        <v>48</v>
      </c>
      <c r="B1488" s="977"/>
      <c r="C1488" s="1034"/>
      <c r="D1488" s="977"/>
      <c r="E1488" s="1034"/>
      <c r="F1488" s="1488"/>
      <c r="G1488" s="1496"/>
      <c r="H1488" s="1494"/>
      <c r="I1488" s="977"/>
      <c r="J1488" s="1494"/>
      <c r="K1488" s="1105"/>
      <c r="L1488" s="1105"/>
      <c r="M1488" s="977"/>
      <c r="N1488" s="977"/>
      <c r="O1488" s="1034"/>
      <c r="P1488" s="1484"/>
      <c r="Q1488" s="1486"/>
      <c r="R1488" s="1097">
        <v>48</v>
      </c>
    </row>
    <row r="1489" spans="1:18">
      <c r="A1489" s="1097">
        <v>49</v>
      </c>
      <c r="B1489" s="977"/>
      <c r="C1489" s="1034"/>
      <c r="D1489" s="977"/>
      <c r="E1489" s="1034"/>
      <c r="F1489" s="1488"/>
      <c r="G1489" s="1496"/>
      <c r="H1489" s="1494"/>
      <c r="I1489" s="977"/>
      <c r="J1489" s="1494"/>
      <c r="K1489" s="1105"/>
      <c r="L1489" s="1105"/>
      <c r="M1489" s="977"/>
      <c r="N1489" s="977"/>
      <c r="O1489" s="1034"/>
      <c r="P1489" s="1484"/>
      <c r="Q1489" s="1486"/>
      <c r="R1489" s="1097">
        <v>49</v>
      </c>
    </row>
    <row r="1490" spans="1:18">
      <c r="A1490" s="1097">
        <v>50</v>
      </c>
      <c r="B1490" s="977"/>
      <c r="C1490" s="1034"/>
      <c r="D1490" s="977"/>
      <c r="E1490" s="1034"/>
      <c r="F1490" s="1488"/>
      <c r="G1490" s="1496"/>
      <c r="H1490" s="1494"/>
      <c r="I1490" s="977"/>
      <c r="J1490" s="1494"/>
      <c r="K1490" s="1105"/>
      <c r="L1490" s="1105"/>
      <c r="M1490" s="977"/>
      <c r="N1490" s="977"/>
      <c r="O1490" s="1034"/>
      <c r="P1490" s="1484"/>
      <c r="Q1490" s="1486"/>
      <c r="R1490" s="1097">
        <v>50</v>
      </c>
    </row>
    <row r="1491" spans="1:18">
      <c r="A1491" s="1097">
        <v>51</v>
      </c>
      <c r="B1491" s="977"/>
      <c r="C1491" s="1034"/>
      <c r="D1491" s="977"/>
      <c r="E1491" s="1034"/>
      <c r="F1491" s="1488"/>
      <c r="G1491" s="1496"/>
      <c r="H1491" s="1494"/>
      <c r="I1491" s="977"/>
      <c r="J1491" s="1494"/>
      <c r="K1491" s="1105"/>
      <c r="L1491" s="1105"/>
      <c r="M1491" s="977"/>
      <c r="N1491" s="977"/>
      <c r="O1491" s="1034"/>
      <c r="P1491" s="1484"/>
      <c r="Q1491" s="1486"/>
      <c r="R1491" s="1097">
        <v>51</v>
      </c>
    </row>
    <row r="1492" spans="1:18">
      <c r="A1492" s="1097">
        <v>52</v>
      </c>
      <c r="B1492" s="977"/>
      <c r="C1492" s="1034"/>
      <c r="D1492" s="977"/>
      <c r="E1492" s="1034"/>
      <c r="F1492" s="1488"/>
      <c r="G1492" s="1496"/>
      <c r="H1492" s="1494"/>
      <c r="I1492" s="977"/>
      <c r="J1492" s="1494"/>
      <c r="K1492" s="1105"/>
      <c r="L1492" s="1105"/>
      <c r="M1492" s="977"/>
      <c r="N1492" s="977"/>
      <c r="O1492" s="1034"/>
      <c r="P1492" s="1484"/>
      <c r="Q1492" s="1486"/>
      <c r="R1492" s="1097">
        <v>52</v>
      </c>
    </row>
    <row r="1493" spans="1:18">
      <c r="A1493" s="1097">
        <v>53</v>
      </c>
      <c r="B1493" s="977"/>
      <c r="C1493" s="1034"/>
      <c r="D1493" s="977"/>
      <c r="E1493" s="1034"/>
      <c r="F1493" s="1488"/>
      <c r="G1493" s="1496"/>
      <c r="H1493" s="1494"/>
      <c r="I1493" s="977"/>
      <c r="J1493" s="1494"/>
      <c r="K1493" s="1105"/>
      <c r="L1493" s="1105"/>
      <c r="M1493" s="977"/>
      <c r="N1493" s="977"/>
      <c r="O1493" s="1034"/>
      <c r="P1493" s="1484"/>
      <c r="Q1493" s="1486"/>
      <c r="R1493" s="1097">
        <v>53</v>
      </c>
    </row>
    <row r="1494" spans="1:18">
      <c r="A1494" s="1097">
        <v>54</v>
      </c>
      <c r="B1494" s="977"/>
      <c r="C1494" s="1034"/>
      <c r="D1494" s="977"/>
      <c r="E1494" s="1034"/>
      <c r="F1494" s="1488"/>
      <c r="G1494" s="1496"/>
      <c r="H1494" s="1494"/>
      <c r="I1494" s="977"/>
      <c r="J1494" s="1494"/>
      <c r="K1494" s="1105"/>
      <c r="L1494" s="1105"/>
      <c r="M1494" s="977"/>
      <c r="N1494" s="977"/>
      <c r="O1494" s="1034"/>
      <c r="P1494" s="1484"/>
      <c r="Q1494" s="1486"/>
      <c r="R1494" s="1097">
        <v>54</v>
      </c>
    </row>
    <row r="1495" spans="1:18">
      <c r="A1495" s="1097">
        <v>55</v>
      </c>
      <c r="B1495" s="977"/>
      <c r="C1495" s="1034"/>
      <c r="D1495" s="977"/>
      <c r="E1495" s="1034"/>
      <c r="F1495" s="1488"/>
      <c r="G1495" s="1496"/>
      <c r="H1495" s="1494"/>
      <c r="I1495" s="977"/>
      <c r="J1495" s="1494"/>
      <c r="K1495" s="1105"/>
      <c r="L1495" s="1105"/>
      <c r="M1495" s="977"/>
      <c r="N1495" s="977"/>
      <c r="O1495" s="1034"/>
      <c r="P1495" s="1484"/>
      <c r="Q1495" s="1486"/>
      <c r="R1495" s="1097">
        <v>55</v>
      </c>
    </row>
    <row r="1496" spans="1:18">
      <c r="A1496" s="1097">
        <v>56</v>
      </c>
      <c r="B1496" s="977"/>
      <c r="C1496" s="1034"/>
      <c r="D1496" s="977"/>
      <c r="E1496" s="1034"/>
      <c r="F1496" s="1488"/>
      <c r="G1496" s="1496"/>
      <c r="H1496" s="1494"/>
      <c r="I1496" s="977"/>
      <c r="J1496" s="1494"/>
      <c r="K1496" s="1105"/>
      <c r="L1496" s="1105"/>
      <c r="M1496" s="977"/>
      <c r="N1496" s="977"/>
      <c r="O1496" s="1034"/>
      <c r="P1496" s="1484"/>
      <c r="Q1496" s="1486"/>
      <c r="R1496" s="1097">
        <v>56</v>
      </c>
    </row>
    <row r="1497" spans="1:18">
      <c r="A1497" s="1097">
        <v>57</v>
      </c>
      <c r="B1497" s="977"/>
      <c r="C1497" s="1034"/>
      <c r="D1497" s="977"/>
      <c r="E1497" s="1034"/>
      <c r="F1497" s="1488"/>
      <c r="G1497" s="1496"/>
      <c r="H1497" s="1494"/>
      <c r="I1497" s="977"/>
      <c r="J1497" s="1494"/>
      <c r="K1497" s="1105"/>
      <c r="L1497" s="1105"/>
      <c r="M1497" s="977"/>
      <c r="N1497" s="977"/>
      <c r="O1497" s="1034"/>
      <c r="P1497" s="1484"/>
      <c r="Q1497" s="1486"/>
      <c r="R1497" s="1097">
        <v>57</v>
      </c>
    </row>
    <row r="1498" spans="1:18" ht="15.75" thickBot="1">
      <c r="A1498" s="1099">
        <v>58</v>
      </c>
      <c r="B1498" s="1023"/>
      <c r="C1498" s="1058"/>
      <c r="D1498" s="1023"/>
      <c r="E1498" s="1058"/>
      <c r="F1498" s="1489"/>
      <c r="G1498" s="1497"/>
      <c r="H1498" s="1495"/>
      <c r="I1498" s="977"/>
      <c r="J1498" s="1495"/>
      <c r="K1498" s="1193"/>
      <c r="L1498" s="1193"/>
      <c r="M1498" s="1023"/>
      <c r="N1498" s="1023"/>
      <c r="O1498" s="1058"/>
      <c r="P1498" s="1485"/>
      <c r="Q1498" s="1487"/>
      <c r="R1498" s="1099">
        <v>58</v>
      </c>
    </row>
    <row r="1500" spans="1:18">
      <c r="A1500" s="978" t="s">
        <v>5201</v>
      </c>
      <c r="B1500" s="978"/>
      <c r="C1500" s="978"/>
      <c r="D1500" s="2115"/>
      <c r="E1500" s="2115"/>
      <c r="F1500" s="2115"/>
      <c r="G1500" s="2115"/>
      <c r="H1500" s="2115"/>
      <c r="I1500" s="2109"/>
      <c r="J1500" s="2115" t="s">
        <v>5202</v>
      </c>
      <c r="K1500" s="2115"/>
      <c r="L1500" s="2115"/>
      <c r="M1500" s="2115"/>
      <c r="N1500" s="2115"/>
      <c r="O1500" s="2115"/>
      <c r="P1500" s="2115"/>
      <c r="Q1500" s="978"/>
      <c r="R1500" s="1018"/>
    </row>
    <row r="1501" spans="1:18">
      <c r="D1501" s="2116"/>
      <c r="E1501" s="2116"/>
      <c r="F1501" s="2116"/>
      <c r="G1501" s="2116"/>
      <c r="H1501" s="2116"/>
      <c r="I1501" s="2116"/>
      <c r="J1501" s="2116"/>
      <c r="K1501" s="2116"/>
      <c r="L1501" s="2116"/>
      <c r="M1501" s="2116"/>
      <c r="N1501" s="2116"/>
      <c r="O1501" s="2116"/>
      <c r="P1501" s="2116"/>
    </row>
    <row r="1502" spans="1:18" ht="15.75">
      <c r="A1502" s="70" t="s">
        <v>1258</v>
      </c>
      <c r="B1502" s="978"/>
      <c r="C1502" s="978"/>
      <c r="D1502" s="978"/>
      <c r="E1502" s="978"/>
      <c r="F1502" s="978"/>
      <c r="G1502" s="978"/>
      <c r="H1502" s="978"/>
    </row>
    <row r="1504" spans="1:18" ht="16.5" thickBot="1">
      <c r="A1504" s="1040" t="str">
        <f>'[5]Data Sheet'!$C$25</f>
        <v xml:space="preserve"> Niagara Mohawk Power Corporation </v>
      </c>
      <c r="B1504" s="1023"/>
      <c r="C1504" s="1023"/>
      <c r="D1504" s="1023"/>
      <c r="E1504" s="1023"/>
      <c r="F1504" s="1110" t="str">
        <f>+'424425'!P3</f>
        <v>June 1, 2015</v>
      </c>
      <c r="G1504" s="1023" t="str">
        <f>+'424425'!H3</f>
        <v>December 31, 2014</v>
      </c>
      <c r="H1504" s="1090"/>
      <c r="I1504" s="977"/>
      <c r="J1504" s="1040" t="str">
        <f>'[5]Data Sheet'!$C$25</f>
        <v xml:space="preserve"> Niagara Mohawk Power Corporation </v>
      </c>
      <c r="K1504" s="1023"/>
      <c r="L1504" s="1023"/>
      <c r="M1504" s="1023"/>
      <c r="N1504" s="1023"/>
      <c r="O1504" s="1023"/>
      <c r="P1504" s="1110" t="str">
        <f>+'424425'!P3</f>
        <v>June 1, 2015</v>
      </c>
      <c r="Q1504" s="1023" t="str">
        <f>+'424425'!H3</f>
        <v>December 31, 2014</v>
      </c>
      <c r="R1504" s="2075"/>
    </row>
    <row r="1505" spans="1:18" ht="16.5" thickBot="1">
      <c r="A1505" s="687" t="s">
        <v>3644</v>
      </c>
      <c r="B1505" s="669"/>
      <c r="C1505" s="669"/>
      <c r="D1505" s="1090"/>
      <c r="E1505" s="1090"/>
      <c r="F1505" s="1092"/>
      <c r="G1505" s="1092"/>
      <c r="H1505" s="1101"/>
      <c r="I1505" s="977"/>
      <c r="J1505" s="687" t="s">
        <v>3644</v>
      </c>
      <c r="K1505" s="669"/>
      <c r="L1505" s="669"/>
      <c r="M1505" s="1090"/>
      <c r="N1505" s="1090"/>
      <c r="O1505" s="1090"/>
      <c r="P1505" s="1092"/>
      <c r="Q1505" s="1092"/>
      <c r="R1505" s="2082"/>
    </row>
    <row r="1506" spans="1:18">
      <c r="A1506" s="1085"/>
      <c r="B1506" s="977"/>
      <c r="C1506" s="1034"/>
      <c r="D1506" s="1018"/>
      <c r="E1506" s="2080"/>
      <c r="F1506" s="978"/>
      <c r="G1506" s="978"/>
      <c r="H1506" s="1070"/>
      <c r="I1506" s="977"/>
      <c r="J1506" s="1085"/>
      <c r="K1506" s="1034"/>
      <c r="L1506" s="1034"/>
      <c r="M1506" s="978" t="s">
        <v>3418</v>
      </c>
      <c r="N1506" s="978"/>
      <c r="O1506" s="978"/>
      <c r="P1506" s="978"/>
      <c r="Q1506" s="1032"/>
      <c r="R1506" s="2081"/>
    </row>
    <row r="1507" spans="1:18" ht="15.75" thickBot="1">
      <c r="A1507" s="1097"/>
      <c r="B1507" s="1018"/>
      <c r="C1507" s="2080"/>
      <c r="D1507" s="1018"/>
      <c r="E1507" s="2080"/>
      <c r="F1507" s="1090" t="s">
        <v>3419</v>
      </c>
      <c r="G1507" s="1090"/>
      <c r="H1507" s="1101"/>
      <c r="I1507" s="977"/>
      <c r="J1507" s="1097" t="s">
        <v>3420</v>
      </c>
      <c r="K1507" s="2080" t="s">
        <v>3421</v>
      </c>
      <c r="L1507" s="2080" t="s">
        <v>3421</v>
      </c>
      <c r="M1507" s="1090" t="s">
        <v>3422</v>
      </c>
      <c r="N1507" s="1090"/>
      <c r="O1507" s="1090"/>
      <c r="P1507" s="1090"/>
      <c r="Q1507" s="1101"/>
      <c r="R1507" s="2080"/>
    </row>
    <row r="1508" spans="1:18">
      <c r="A1508" s="1097"/>
      <c r="B1508" s="1018"/>
      <c r="C1508" s="2080"/>
      <c r="D1508" s="1018"/>
      <c r="E1508" s="2080"/>
      <c r="F1508" s="2080"/>
      <c r="G1508" s="1032"/>
      <c r="H1508" s="2080"/>
      <c r="I1508" s="977"/>
      <c r="J1508" s="1097" t="s">
        <v>3423</v>
      </c>
      <c r="K1508" s="2080" t="s">
        <v>3424</v>
      </c>
      <c r="L1508" s="2080" t="s">
        <v>3425</v>
      </c>
      <c r="M1508" s="1018"/>
      <c r="N1508" s="1018"/>
      <c r="O1508" s="2080"/>
      <c r="P1508" s="2080"/>
      <c r="Q1508" s="1032"/>
      <c r="R1508" s="2080"/>
    </row>
    <row r="1509" spans="1:18">
      <c r="A1509" s="1097" t="s">
        <v>1843</v>
      </c>
      <c r="B1509" s="978" t="s">
        <v>3426</v>
      </c>
      <c r="C1509" s="1032"/>
      <c r="D1509" s="978" t="s">
        <v>3427</v>
      </c>
      <c r="E1509" s="1032"/>
      <c r="F1509" s="2080"/>
      <c r="G1509" s="1032"/>
      <c r="H1509" s="2080"/>
      <c r="I1509" s="977"/>
      <c r="J1509" s="1097" t="s">
        <v>3428</v>
      </c>
      <c r="K1509" s="2080" t="s">
        <v>3429</v>
      </c>
      <c r="L1509" s="2080" t="s">
        <v>3424</v>
      </c>
      <c r="M1509" s="978"/>
      <c r="N1509" s="978"/>
      <c r="O1509" s="1032"/>
      <c r="P1509" s="2080" t="s">
        <v>1902</v>
      </c>
      <c r="Q1509" s="1032" t="s">
        <v>3430</v>
      </c>
      <c r="R1509" s="2080" t="s">
        <v>1843</v>
      </c>
    </row>
    <row r="1510" spans="1:18">
      <c r="A1510" s="1097" t="s">
        <v>1846</v>
      </c>
      <c r="B1510" s="977"/>
      <c r="C1510" s="1034"/>
      <c r="D1510" s="1018"/>
      <c r="E1510" s="2080"/>
      <c r="F1510" s="2080" t="s">
        <v>1952</v>
      </c>
      <c r="G1510" s="1032" t="s">
        <v>3431</v>
      </c>
      <c r="H1510" s="2080" t="s">
        <v>3432</v>
      </c>
      <c r="I1510" s="977"/>
      <c r="J1510" s="1097" t="s">
        <v>3433</v>
      </c>
      <c r="K1510" s="2080" t="s">
        <v>4</v>
      </c>
      <c r="L1510" s="2080" t="s">
        <v>3429</v>
      </c>
      <c r="M1510" s="978" t="s">
        <v>3434</v>
      </c>
      <c r="N1510" s="978"/>
      <c r="O1510" s="1032"/>
      <c r="P1510" s="2080" t="s">
        <v>3435</v>
      </c>
      <c r="Q1510" s="1032" t="s">
        <v>3436</v>
      </c>
      <c r="R1510" s="2080" t="s">
        <v>1846</v>
      </c>
    </row>
    <row r="1511" spans="1:18">
      <c r="A1511" s="1097"/>
      <c r="B1511" s="977"/>
      <c r="C1511" s="2080"/>
      <c r="D1511" s="977"/>
      <c r="E1511" s="2080"/>
      <c r="F1511" s="2080"/>
      <c r="G1511" s="1032"/>
      <c r="H1511" s="1034"/>
      <c r="I1511" s="977"/>
      <c r="J1511" s="1089"/>
      <c r="K1511" s="1034"/>
      <c r="L1511" s="2080"/>
      <c r="M1511" s="977"/>
      <c r="N1511" s="977"/>
      <c r="O1511" s="2080"/>
      <c r="P1511" s="2080"/>
      <c r="Q1511" s="2080"/>
      <c r="R1511" s="2080"/>
    </row>
    <row r="1512" spans="1:18" ht="15.75" thickBot="1">
      <c r="A1512" s="1099"/>
      <c r="B1512" s="1090" t="s">
        <v>3230</v>
      </c>
      <c r="C1512" s="1101"/>
      <c r="D1512" s="1090" t="s">
        <v>3231</v>
      </c>
      <c r="E1512" s="1101"/>
      <c r="F1512" s="2082" t="s">
        <v>3232</v>
      </c>
      <c r="G1512" s="1101" t="s">
        <v>3233</v>
      </c>
      <c r="H1512" s="1101" t="s">
        <v>2512</v>
      </c>
      <c r="I1512" s="977"/>
      <c r="J1512" s="1099" t="s">
        <v>2513</v>
      </c>
      <c r="K1512" s="1099" t="s">
        <v>2514</v>
      </c>
      <c r="L1512" s="1099" t="s">
        <v>2515</v>
      </c>
      <c r="M1512" s="1090" t="s">
        <v>2516</v>
      </c>
      <c r="N1512" s="1090"/>
      <c r="O1512" s="1101"/>
      <c r="P1512" s="2082" t="s">
        <v>2517</v>
      </c>
      <c r="Q1512" s="2082" t="s">
        <v>2518</v>
      </c>
      <c r="R1512" s="2082"/>
    </row>
    <row r="1513" spans="1:18">
      <c r="A1513" s="1097">
        <v>1</v>
      </c>
      <c r="B1513" s="977" t="s">
        <v>5264</v>
      </c>
      <c r="C1513" s="1034"/>
      <c r="D1513" s="977" t="s">
        <v>4721</v>
      </c>
      <c r="E1513" s="1034"/>
      <c r="F1513" s="1488">
        <v>115</v>
      </c>
      <c r="G1513" s="1496">
        <v>4.16</v>
      </c>
      <c r="H1513" s="1494"/>
      <c r="I1513" s="977"/>
      <c r="J1513" s="1498">
        <v>7</v>
      </c>
      <c r="K1513" s="1105">
        <v>1</v>
      </c>
      <c r="L1513" s="1105"/>
      <c r="M1513" s="977"/>
      <c r="N1513" s="977"/>
      <c r="O1513" s="1032"/>
      <c r="P1513" s="1484"/>
      <c r="Q1513" s="1486"/>
      <c r="R1513" s="1097">
        <v>1</v>
      </c>
    </row>
    <row r="1514" spans="1:18">
      <c r="A1514" s="1097">
        <v>2</v>
      </c>
      <c r="B1514" s="977" t="s">
        <v>5265</v>
      </c>
      <c r="C1514" s="1034"/>
      <c r="D1514" s="977" t="s">
        <v>4721</v>
      </c>
      <c r="E1514" s="1034"/>
      <c r="F1514" s="1488">
        <v>115</v>
      </c>
      <c r="G1514" s="1496">
        <v>13.8</v>
      </c>
      <c r="H1514" s="1494"/>
      <c r="I1514" s="977"/>
      <c r="J1514" s="1498">
        <v>20</v>
      </c>
      <c r="K1514" s="1105">
        <v>1</v>
      </c>
      <c r="L1514" s="1105"/>
      <c r="M1514" s="977"/>
      <c r="N1514" s="977"/>
      <c r="O1514" s="2080"/>
      <c r="P1514" s="1484"/>
      <c r="Q1514" s="1486"/>
      <c r="R1514" s="1097">
        <v>2</v>
      </c>
    </row>
    <row r="1515" spans="1:18">
      <c r="A1515" s="1097">
        <v>3</v>
      </c>
      <c r="B1515" s="977" t="s">
        <v>5265</v>
      </c>
      <c r="C1515" s="1034"/>
      <c r="D1515" s="977" t="s">
        <v>4721</v>
      </c>
      <c r="E1515" s="1034"/>
      <c r="F1515" s="1488">
        <v>115</v>
      </c>
      <c r="G1515" s="1496">
        <v>13.8</v>
      </c>
      <c r="H1515" s="1494"/>
      <c r="I1515" s="977"/>
      <c r="J1515" s="1498">
        <v>20</v>
      </c>
      <c r="K1515" s="1105">
        <v>1</v>
      </c>
      <c r="L1515" s="1105"/>
      <c r="M1515" s="977"/>
      <c r="N1515" s="977"/>
      <c r="O1515" s="2080"/>
      <c r="P1515" s="1484"/>
      <c r="Q1515" s="1486"/>
      <c r="R1515" s="1097">
        <v>3</v>
      </c>
    </row>
    <row r="1516" spans="1:18">
      <c r="A1516" s="1097">
        <v>4</v>
      </c>
      <c r="B1516" s="977" t="s">
        <v>5266</v>
      </c>
      <c r="C1516" s="1034"/>
      <c r="D1516" s="977" t="s">
        <v>4721</v>
      </c>
      <c r="E1516" s="1034"/>
      <c r="F1516" s="1488">
        <v>34.5</v>
      </c>
      <c r="G1516" s="1496">
        <v>4.8</v>
      </c>
      <c r="H1516" s="1494"/>
      <c r="I1516" s="977"/>
      <c r="J1516" s="1498">
        <v>4</v>
      </c>
      <c r="K1516" s="1105">
        <v>1</v>
      </c>
      <c r="L1516" s="1105"/>
      <c r="M1516" s="977"/>
      <c r="N1516" s="977"/>
      <c r="O1516" s="2080"/>
      <c r="P1516" s="1484"/>
      <c r="Q1516" s="1486"/>
      <c r="R1516" s="1097">
        <v>4</v>
      </c>
    </row>
    <row r="1517" spans="1:18">
      <c r="A1517" s="1097">
        <v>5</v>
      </c>
      <c r="B1517" s="977" t="s">
        <v>5267</v>
      </c>
      <c r="C1517" s="1034"/>
      <c r="D1517" s="977" t="s">
        <v>4721</v>
      </c>
      <c r="E1517" s="1034"/>
      <c r="F1517" s="1488">
        <v>115</v>
      </c>
      <c r="G1517" s="1496">
        <v>4.16</v>
      </c>
      <c r="H1517" s="1494"/>
      <c r="I1517" s="977"/>
      <c r="J1517" s="1498">
        <v>12</v>
      </c>
      <c r="K1517" s="1105">
        <v>1</v>
      </c>
      <c r="L1517" s="1105"/>
      <c r="M1517" s="977"/>
      <c r="N1517" s="977"/>
      <c r="O1517" s="2080"/>
      <c r="P1517" s="1484"/>
      <c r="Q1517" s="1486"/>
      <c r="R1517" s="1097">
        <v>5</v>
      </c>
    </row>
    <row r="1518" spans="1:18">
      <c r="A1518" s="1097">
        <v>6</v>
      </c>
      <c r="B1518" s="977" t="s">
        <v>5268</v>
      </c>
      <c r="C1518" s="1034"/>
      <c r="D1518" s="977" t="s">
        <v>4721</v>
      </c>
      <c r="E1518" s="1034"/>
      <c r="F1518" s="1488">
        <v>115</v>
      </c>
      <c r="G1518" s="1496">
        <v>4.16</v>
      </c>
      <c r="H1518" s="1494"/>
      <c r="I1518" s="977"/>
      <c r="J1518" s="1498">
        <v>4</v>
      </c>
      <c r="K1518" s="1105">
        <v>1</v>
      </c>
      <c r="L1518" s="1105"/>
      <c r="M1518" s="977"/>
      <c r="N1518" s="977"/>
      <c r="O1518" s="1034"/>
      <c r="P1518" s="1484"/>
      <c r="Q1518" s="1486"/>
      <c r="R1518" s="1097">
        <v>6</v>
      </c>
    </row>
    <row r="1519" spans="1:18">
      <c r="A1519" s="1097">
        <v>7</v>
      </c>
      <c r="B1519" s="977" t="s">
        <v>5268</v>
      </c>
      <c r="C1519" s="1034"/>
      <c r="D1519" s="977" t="s">
        <v>4721</v>
      </c>
      <c r="E1519" s="1034"/>
      <c r="F1519" s="1488">
        <v>115</v>
      </c>
      <c r="G1519" s="1496">
        <v>4.16</v>
      </c>
      <c r="H1519" s="1494"/>
      <c r="I1519" s="977"/>
      <c r="J1519" s="1498">
        <v>3</v>
      </c>
      <c r="K1519" s="1105">
        <v>1</v>
      </c>
      <c r="L1519" s="1105"/>
      <c r="M1519" s="977"/>
      <c r="N1519" s="977"/>
      <c r="O1519" s="1034"/>
      <c r="P1519" s="1484"/>
      <c r="Q1519" s="1486"/>
      <c r="R1519" s="1097">
        <v>7</v>
      </c>
    </row>
    <row r="1520" spans="1:18">
      <c r="A1520" s="1097">
        <v>8</v>
      </c>
      <c r="B1520" s="977" t="s">
        <v>5269</v>
      </c>
      <c r="C1520" s="1034"/>
      <c r="D1520" s="977" t="s">
        <v>4721</v>
      </c>
      <c r="E1520" s="1034"/>
      <c r="F1520" s="1488">
        <v>115</v>
      </c>
      <c r="G1520" s="1496">
        <v>13.8</v>
      </c>
      <c r="H1520" s="1494"/>
      <c r="I1520" s="977"/>
      <c r="J1520" s="1498">
        <v>18</v>
      </c>
      <c r="K1520" s="1105">
        <v>1</v>
      </c>
      <c r="L1520" s="1105"/>
      <c r="M1520" s="977"/>
      <c r="N1520" s="977"/>
      <c r="O1520" s="1034"/>
      <c r="P1520" s="1484"/>
      <c r="Q1520" s="1486"/>
      <c r="R1520" s="1097">
        <v>8</v>
      </c>
    </row>
    <row r="1521" spans="1:18">
      <c r="A1521" s="1097">
        <v>9</v>
      </c>
      <c r="B1521" s="977" t="s">
        <v>5269</v>
      </c>
      <c r="C1521" s="1034"/>
      <c r="D1521" s="977" t="s">
        <v>4721</v>
      </c>
      <c r="E1521" s="1034"/>
      <c r="F1521" s="1488">
        <v>115</v>
      </c>
      <c r="G1521" s="1496">
        <v>13.8</v>
      </c>
      <c r="H1521" s="1494"/>
      <c r="I1521" s="977"/>
      <c r="J1521" s="1498">
        <v>18</v>
      </c>
      <c r="K1521" s="1105">
        <v>1</v>
      </c>
      <c r="L1521" s="1105"/>
      <c r="M1521" s="977"/>
      <c r="N1521" s="977"/>
      <c r="O1521" s="1034"/>
      <c r="P1521" s="1484"/>
      <c r="Q1521" s="1486"/>
      <c r="R1521" s="1097">
        <v>9</v>
      </c>
    </row>
    <row r="1522" spans="1:18">
      <c r="A1522" s="1097">
        <v>10</v>
      </c>
      <c r="B1522" s="977" t="s">
        <v>5270</v>
      </c>
      <c r="C1522" s="1034"/>
      <c r="D1522" s="977" t="s">
        <v>4721</v>
      </c>
      <c r="E1522" s="1034"/>
      <c r="F1522" s="1488">
        <v>115</v>
      </c>
      <c r="G1522" s="1496">
        <v>4.16</v>
      </c>
      <c r="H1522" s="1494"/>
      <c r="I1522" s="977"/>
      <c r="J1522" s="1498">
        <v>4</v>
      </c>
      <c r="K1522" s="1105">
        <v>1</v>
      </c>
      <c r="L1522" s="1105"/>
      <c r="M1522" s="977"/>
      <c r="N1522" s="977"/>
      <c r="O1522" s="1034"/>
      <c r="P1522" s="1484"/>
      <c r="Q1522" s="1486"/>
      <c r="R1522" s="1097">
        <v>10</v>
      </c>
    </row>
    <row r="1523" spans="1:18">
      <c r="A1523" s="1097">
        <v>11</v>
      </c>
      <c r="B1523" s="977" t="s">
        <v>5271</v>
      </c>
      <c r="C1523" s="1034"/>
      <c r="D1523" s="977" t="s">
        <v>4721</v>
      </c>
      <c r="E1523" s="1034"/>
      <c r="F1523" s="1488">
        <v>34.5</v>
      </c>
      <c r="G1523" s="1496">
        <v>4.8</v>
      </c>
      <c r="H1523" s="1494"/>
      <c r="I1523" s="977"/>
      <c r="J1523" s="1498">
        <v>1</v>
      </c>
      <c r="K1523" s="1105">
        <v>1</v>
      </c>
      <c r="L1523" s="1105"/>
      <c r="M1523" s="977"/>
      <c r="N1523" s="977"/>
      <c r="O1523" s="1034"/>
      <c r="P1523" s="1484"/>
      <c r="Q1523" s="1486"/>
      <c r="R1523" s="1097">
        <v>11</v>
      </c>
    </row>
    <row r="1524" spans="1:18">
      <c r="A1524" s="1097">
        <v>12</v>
      </c>
      <c r="B1524" s="977" t="s">
        <v>5271</v>
      </c>
      <c r="C1524" s="1034"/>
      <c r="D1524" s="977" t="s">
        <v>4721</v>
      </c>
      <c r="E1524" s="1034"/>
      <c r="F1524" s="1488">
        <v>34.5</v>
      </c>
      <c r="G1524" s="1496">
        <v>13.8</v>
      </c>
      <c r="H1524" s="1494"/>
      <c r="I1524" s="977"/>
      <c r="J1524" s="1498">
        <v>4</v>
      </c>
      <c r="K1524" s="1105">
        <v>1</v>
      </c>
      <c r="L1524" s="1105"/>
      <c r="M1524" s="977"/>
      <c r="N1524" s="977"/>
      <c r="O1524" s="1034"/>
      <c r="P1524" s="1484"/>
      <c r="Q1524" s="1486"/>
      <c r="R1524" s="1097">
        <v>12</v>
      </c>
    </row>
    <row r="1525" spans="1:18">
      <c r="A1525" s="1097">
        <v>13</v>
      </c>
      <c r="B1525" s="977" t="s">
        <v>5272</v>
      </c>
      <c r="C1525" s="1034"/>
      <c r="D1525" s="977" t="s">
        <v>4721</v>
      </c>
      <c r="E1525" s="1034"/>
      <c r="F1525" s="1488">
        <v>34.5</v>
      </c>
      <c r="G1525" s="1496">
        <v>4.16</v>
      </c>
      <c r="H1525" s="1494"/>
      <c r="I1525" s="977"/>
      <c r="J1525" s="1498">
        <v>3</v>
      </c>
      <c r="K1525" s="1105">
        <v>1</v>
      </c>
      <c r="L1525" s="1105"/>
      <c r="M1525" s="977"/>
      <c r="N1525" s="977"/>
      <c r="O1525" s="1034"/>
      <c r="P1525" s="1484"/>
      <c r="Q1525" s="1486"/>
      <c r="R1525" s="1097">
        <v>13</v>
      </c>
    </row>
    <row r="1526" spans="1:18">
      <c r="A1526" s="1097">
        <v>14</v>
      </c>
      <c r="B1526" s="977" t="s">
        <v>5273</v>
      </c>
      <c r="C1526" s="1034"/>
      <c r="D1526" s="977" t="s">
        <v>4721</v>
      </c>
      <c r="E1526" s="1034"/>
      <c r="F1526" s="1488">
        <v>115</v>
      </c>
      <c r="G1526" s="1496">
        <v>4.16</v>
      </c>
      <c r="H1526" s="1494"/>
      <c r="I1526" s="977"/>
      <c r="J1526" s="1498">
        <v>4</v>
      </c>
      <c r="K1526" s="1105">
        <v>1</v>
      </c>
      <c r="L1526" s="1105"/>
      <c r="M1526" s="977"/>
      <c r="N1526" s="977"/>
      <c r="O1526" s="1034"/>
      <c r="P1526" s="1484"/>
      <c r="Q1526" s="1486"/>
      <c r="R1526" s="1097">
        <v>14</v>
      </c>
    </row>
    <row r="1527" spans="1:18">
      <c r="A1527" s="1097">
        <v>15</v>
      </c>
      <c r="B1527" s="977" t="s">
        <v>5273</v>
      </c>
      <c r="C1527" s="1034"/>
      <c r="D1527" s="977" t="s">
        <v>4721</v>
      </c>
      <c r="E1527" s="1034"/>
      <c r="F1527" s="1488">
        <v>115</v>
      </c>
      <c r="G1527" s="1496">
        <v>4.16</v>
      </c>
      <c r="H1527" s="1494"/>
      <c r="I1527" s="977"/>
      <c r="J1527" s="1498">
        <v>4</v>
      </c>
      <c r="K1527" s="1105">
        <v>1</v>
      </c>
      <c r="L1527" s="1105"/>
      <c r="M1527" s="977"/>
      <c r="N1527" s="977"/>
      <c r="O1527" s="1034"/>
      <c r="P1527" s="1484"/>
      <c r="Q1527" s="1486"/>
      <c r="R1527" s="1097">
        <v>15</v>
      </c>
    </row>
    <row r="1528" spans="1:18">
      <c r="A1528" s="1097">
        <v>16</v>
      </c>
      <c r="B1528" s="977" t="s">
        <v>5274</v>
      </c>
      <c r="C1528" s="1034"/>
      <c r="D1528" s="977" t="s">
        <v>4721</v>
      </c>
      <c r="E1528" s="1034"/>
      <c r="F1528" s="1488">
        <v>115</v>
      </c>
      <c r="G1528" s="1496">
        <v>4.16</v>
      </c>
      <c r="H1528" s="1494"/>
      <c r="I1528" s="977"/>
      <c r="J1528" s="1498">
        <v>7</v>
      </c>
      <c r="K1528" s="1105">
        <v>1</v>
      </c>
      <c r="L1528" s="1105"/>
      <c r="M1528" s="977"/>
      <c r="N1528" s="977"/>
      <c r="O1528" s="1034"/>
      <c r="P1528" s="1484"/>
      <c r="Q1528" s="1486"/>
      <c r="R1528" s="1097">
        <v>16</v>
      </c>
    </row>
    <row r="1529" spans="1:18">
      <c r="A1529" s="1097">
        <v>17</v>
      </c>
      <c r="B1529" s="977" t="s">
        <v>5275</v>
      </c>
      <c r="C1529" s="1034"/>
      <c r="D1529" s="977" t="s">
        <v>4721</v>
      </c>
      <c r="E1529" s="1034"/>
      <c r="F1529" s="1488">
        <v>23</v>
      </c>
      <c r="G1529" s="1496">
        <v>4.16</v>
      </c>
      <c r="H1529" s="1494"/>
      <c r="I1529" s="977"/>
      <c r="J1529" s="1498">
        <v>5</v>
      </c>
      <c r="K1529" s="1105">
        <v>1</v>
      </c>
      <c r="L1529" s="1105"/>
      <c r="M1529" s="977"/>
      <c r="N1529" s="977"/>
      <c r="O1529" s="1034"/>
      <c r="P1529" s="1484"/>
      <c r="Q1529" s="1486"/>
      <c r="R1529" s="1097">
        <v>17</v>
      </c>
    </row>
    <row r="1530" spans="1:18">
      <c r="A1530" s="1097">
        <v>18</v>
      </c>
      <c r="B1530" s="977" t="s">
        <v>5995</v>
      </c>
      <c r="C1530" s="1034"/>
      <c r="D1530" s="977" t="s">
        <v>4721</v>
      </c>
      <c r="E1530" s="1034"/>
      <c r="F1530" s="1488">
        <v>23</v>
      </c>
      <c r="G1530" s="1496">
        <v>4.16</v>
      </c>
      <c r="H1530" s="1494"/>
      <c r="I1530" s="977"/>
      <c r="J1530" s="1498">
        <v>12</v>
      </c>
      <c r="K1530" s="1105">
        <v>3</v>
      </c>
      <c r="L1530" s="1105"/>
      <c r="M1530" s="977"/>
      <c r="N1530" s="977"/>
      <c r="O1530" s="1034"/>
      <c r="P1530" s="1484"/>
      <c r="Q1530" s="1486"/>
      <c r="R1530" s="1097">
        <v>18</v>
      </c>
    </row>
    <row r="1531" spans="1:18">
      <c r="A1531" s="1097">
        <v>19</v>
      </c>
      <c r="B1531" s="977" t="s">
        <v>5996</v>
      </c>
      <c r="C1531" s="1034"/>
      <c r="D1531" s="977" t="s">
        <v>4721</v>
      </c>
      <c r="E1531" s="1034"/>
      <c r="F1531" s="1488">
        <v>23</v>
      </c>
      <c r="G1531" s="1496">
        <v>4.16</v>
      </c>
      <c r="H1531" s="1494"/>
      <c r="I1531" s="977"/>
      <c r="J1531" s="1498">
        <v>11</v>
      </c>
      <c r="K1531" s="1105">
        <v>3</v>
      </c>
      <c r="L1531" s="1105"/>
      <c r="M1531" s="977"/>
      <c r="N1531" s="977"/>
      <c r="O1531" s="1034"/>
      <c r="P1531" s="1484"/>
      <c r="Q1531" s="1486"/>
      <c r="R1531" s="1097">
        <v>19</v>
      </c>
    </row>
    <row r="1532" spans="1:18">
      <c r="A1532" s="1097">
        <v>20</v>
      </c>
      <c r="B1532" s="977" t="s">
        <v>5276</v>
      </c>
      <c r="C1532" s="1034"/>
      <c r="D1532" s="977" t="s">
        <v>4721</v>
      </c>
      <c r="E1532" s="1034"/>
      <c r="F1532" s="1488">
        <v>23</v>
      </c>
      <c r="G1532" s="1496">
        <v>4.16</v>
      </c>
      <c r="H1532" s="1494"/>
      <c r="I1532" s="977"/>
      <c r="J1532" s="1498">
        <v>2</v>
      </c>
      <c r="K1532" s="1105">
        <v>1</v>
      </c>
      <c r="L1532" s="1105"/>
      <c r="M1532" s="977"/>
      <c r="N1532" s="977"/>
      <c r="O1532" s="1034"/>
      <c r="P1532" s="1484"/>
      <c r="Q1532" s="1486"/>
      <c r="R1532" s="1097">
        <v>20</v>
      </c>
    </row>
    <row r="1533" spans="1:18">
      <c r="A1533" s="1097">
        <v>21</v>
      </c>
      <c r="B1533" s="977" t="s">
        <v>5276</v>
      </c>
      <c r="C1533" s="1034"/>
      <c r="D1533" s="977" t="s">
        <v>4721</v>
      </c>
      <c r="E1533" s="1034"/>
      <c r="F1533" s="1488">
        <v>23</v>
      </c>
      <c r="G1533" s="1496">
        <v>4.16</v>
      </c>
      <c r="H1533" s="1494"/>
      <c r="I1533" s="977"/>
      <c r="J1533" s="1498">
        <v>2</v>
      </c>
      <c r="K1533" s="1105">
        <v>1</v>
      </c>
      <c r="L1533" s="1105"/>
      <c r="M1533" s="977"/>
      <c r="N1533" s="977"/>
      <c r="O1533" s="1034"/>
      <c r="P1533" s="1484"/>
      <c r="Q1533" s="1486"/>
      <c r="R1533" s="1097">
        <v>21</v>
      </c>
    </row>
    <row r="1534" spans="1:18">
      <c r="A1534" s="1097">
        <v>22</v>
      </c>
      <c r="B1534" s="977" t="s">
        <v>5279</v>
      </c>
      <c r="C1534" s="1034"/>
      <c r="D1534" s="977" t="s">
        <v>4721</v>
      </c>
      <c r="E1534" s="1032"/>
      <c r="F1534" s="1561">
        <v>34.5</v>
      </c>
      <c r="G1534" s="1560">
        <v>4.8</v>
      </c>
      <c r="H1534" s="1494"/>
      <c r="I1534" s="977"/>
      <c r="J1534" s="1498">
        <v>5</v>
      </c>
      <c r="K1534" s="1105">
        <v>1</v>
      </c>
      <c r="L1534" s="1105"/>
      <c r="M1534" s="977"/>
      <c r="N1534" s="977"/>
      <c r="O1534" s="1034"/>
      <c r="P1534" s="1484"/>
      <c r="Q1534" s="1486"/>
      <c r="R1534" s="1097">
        <v>22</v>
      </c>
    </row>
    <row r="1535" spans="1:18">
      <c r="A1535" s="1097">
        <v>23</v>
      </c>
      <c r="B1535" s="977" t="s">
        <v>5280</v>
      </c>
      <c r="C1535" s="1034"/>
      <c r="D1535" s="977" t="s">
        <v>4721</v>
      </c>
      <c r="E1535" s="2080"/>
      <c r="F1535" s="1561">
        <v>34.5</v>
      </c>
      <c r="G1535" s="1560">
        <v>4.8</v>
      </c>
      <c r="H1535" s="1494"/>
      <c r="I1535" s="977"/>
      <c r="J1535" s="1498">
        <v>3</v>
      </c>
      <c r="K1535" s="1105">
        <v>1</v>
      </c>
      <c r="L1535" s="1105"/>
      <c r="M1535" s="977"/>
      <c r="N1535" s="977"/>
      <c r="O1535" s="1034"/>
      <c r="P1535" s="1484"/>
      <c r="Q1535" s="1486"/>
      <c r="R1535" s="1097">
        <v>23</v>
      </c>
    </row>
    <row r="1536" spans="1:18">
      <c r="A1536" s="1097">
        <v>24</v>
      </c>
      <c r="B1536" s="977" t="s">
        <v>5281</v>
      </c>
      <c r="C1536" s="1034"/>
      <c r="D1536" s="977" t="s">
        <v>4721</v>
      </c>
      <c r="E1536" s="2080"/>
      <c r="F1536" s="1561">
        <v>23</v>
      </c>
      <c r="G1536" s="1560">
        <v>4.16</v>
      </c>
      <c r="H1536" s="1494"/>
      <c r="I1536" s="977"/>
      <c r="J1536" s="1498">
        <v>3</v>
      </c>
      <c r="K1536" s="1105">
        <v>1</v>
      </c>
      <c r="L1536" s="1105"/>
      <c r="M1536" s="977"/>
      <c r="N1536" s="977"/>
      <c r="O1536" s="1034"/>
      <c r="P1536" s="1484"/>
      <c r="Q1536" s="1486"/>
      <c r="R1536" s="1097">
        <v>24</v>
      </c>
    </row>
    <row r="1537" spans="1:18">
      <c r="A1537" s="1097">
        <v>25</v>
      </c>
      <c r="B1537" s="977" t="s">
        <v>5282</v>
      </c>
      <c r="C1537" s="1034"/>
      <c r="D1537" s="977" t="s">
        <v>4721</v>
      </c>
      <c r="E1537" s="2080"/>
      <c r="F1537" s="1561">
        <v>23</v>
      </c>
      <c r="G1537" s="1560">
        <v>4.16</v>
      </c>
      <c r="H1537" s="1494"/>
      <c r="I1537" s="977"/>
      <c r="J1537" s="1498">
        <v>1</v>
      </c>
      <c r="K1537" s="1105">
        <v>1</v>
      </c>
      <c r="L1537" s="1105"/>
      <c r="M1537" s="977"/>
      <c r="N1537" s="977"/>
      <c r="O1537" s="1034"/>
      <c r="P1537" s="1484"/>
      <c r="Q1537" s="1486"/>
      <c r="R1537" s="1097">
        <v>25</v>
      </c>
    </row>
    <row r="1538" spans="1:18">
      <c r="A1538" s="1097">
        <v>26</v>
      </c>
      <c r="B1538" s="977" t="s">
        <v>5283</v>
      </c>
      <c r="C1538" s="1034"/>
      <c r="D1538" s="977" t="s">
        <v>4721</v>
      </c>
      <c r="E1538" s="2080"/>
      <c r="F1538" s="1561">
        <v>23</v>
      </c>
      <c r="G1538" s="1560">
        <v>13.8</v>
      </c>
      <c r="H1538" s="1494"/>
      <c r="I1538" s="977"/>
      <c r="J1538" s="1498">
        <v>15</v>
      </c>
      <c r="K1538" s="1105">
        <v>4</v>
      </c>
      <c r="L1538" s="1105"/>
      <c r="M1538" s="977"/>
      <c r="N1538" s="977"/>
      <c r="O1538" s="1034"/>
      <c r="P1538" s="1484"/>
      <c r="Q1538" s="1486"/>
      <c r="R1538" s="1097">
        <v>26</v>
      </c>
    </row>
    <row r="1539" spans="1:18">
      <c r="A1539" s="1097">
        <v>27</v>
      </c>
      <c r="B1539" s="977" t="s">
        <v>5284</v>
      </c>
      <c r="C1539" s="1034"/>
      <c r="D1539" s="977" t="s">
        <v>4721</v>
      </c>
      <c r="E1539" s="1034"/>
      <c r="F1539" s="1488">
        <v>115</v>
      </c>
      <c r="G1539" s="1496">
        <v>13.8</v>
      </c>
      <c r="H1539" s="1494"/>
      <c r="I1539" s="977"/>
      <c r="J1539" s="1498">
        <v>15</v>
      </c>
      <c r="K1539" s="1105">
        <v>1</v>
      </c>
      <c r="L1539" s="1105"/>
      <c r="M1539" s="977"/>
      <c r="N1539" s="977"/>
      <c r="O1539" s="1034"/>
      <c r="P1539" s="1484"/>
      <c r="Q1539" s="1486"/>
      <c r="R1539" s="1097">
        <v>27</v>
      </c>
    </row>
    <row r="1540" spans="1:18">
      <c r="A1540" s="1097">
        <v>28</v>
      </c>
      <c r="B1540" s="977" t="s">
        <v>5285</v>
      </c>
      <c r="C1540" s="1034"/>
      <c r="D1540" s="977" t="s">
        <v>4721</v>
      </c>
      <c r="E1540" s="1034"/>
      <c r="F1540" s="1488">
        <v>115</v>
      </c>
      <c r="G1540" s="1496">
        <v>13.8</v>
      </c>
      <c r="H1540" s="1494"/>
      <c r="I1540" s="977"/>
      <c r="J1540" s="1498">
        <v>15</v>
      </c>
      <c r="K1540" s="1105">
        <v>1</v>
      </c>
      <c r="L1540" s="1105"/>
      <c r="M1540" s="977"/>
      <c r="N1540" s="977"/>
      <c r="O1540" s="1034"/>
      <c r="P1540" s="1484"/>
      <c r="Q1540" s="1486"/>
      <c r="R1540" s="1097">
        <v>28</v>
      </c>
    </row>
    <row r="1541" spans="1:18">
      <c r="A1541" s="1097">
        <v>29</v>
      </c>
      <c r="B1541" s="977" t="s">
        <v>5285</v>
      </c>
      <c r="C1541" s="1034"/>
      <c r="D1541" s="977" t="s">
        <v>4721</v>
      </c>
      <c r="E1541" s="1034"/>
      <c r="F1541" s="1488">
        <v>34.4</v>
      </c>
      <c r="G1541" s="1496">
        <v>13.8</v>
      </c>
      <c r="H1541" s="1494"/>
      <c r="I1541" s="977"/>
      <c r="J1541" s="1498">
        <v>4</v>
      </c>
      <c r="K1541" s="1105">
        <v>1</v>
      </c>
      <c r="L1541" s="1105"/>
      <c r="M1541" s="977"/>
      <c r="N1541" s="977"/>
      <c r="O1541" s="1034"/>
      <c r="P1541" s="1484"/>
      <c r="Q1541" s="1486"/>
      <c r="R1541" s="1097">
        <v>29</v>
      </c>
    </row>
    <row r="1542" spans="1:18">
      <c r="A1542" s="1097">
        <v>30</v>
      </c>
      <c r="B1542" s="977" t="s">
        <v>5286</v>
      </c>
      <c r="C1542" s="1034"/>
      <c r="D1542" s="977" t="s">
        <v>4721</v>
      </c>
      <c r="E1542" s="1034"/>
      <c r="F1542" s="1488">
        <v>23</v>
      </c>
      <c r="G1542" s="1496">
        <v>4.4000000000000004</v>
      </c>
      <c r="H1542" s="1494">
        <v>11</v>
      </c>
      <c r="I1542" s="977"/>
      <c r="J1542" s="1498">
        <v>3</v>
      </c>
      <c r="K1542" s="1105"/>
      <c r="L1542" s="1105"/>
      <c r="M1542" s="977"/>
      <c r="N1542" s="977"/>
      <c r="O1542" s="1034"/>
      <c r="P1542" s="1484"/>
      <c r="Q1542" s="1486"/>
      <c r="R1542" s="1097">
        <v>30</v>
      </c>
    </row>
    <row r="1543" spans="1:18">
      <c r="A1543" s="1097">
        <v>31</v>
      </c>
      <c r="B1543" s="977" t="s">
        <v>5287</v>
      </c>
      <c r="C1543" s="1034"/>
      <c r="D1543" s="977" t="s">
        <v>4721</v>
      </c>
      <c r="E1543" s="1034"/>
      <c r="F1543" s="1488">
        <v>115</v>
      </c>
      <c r="G1543" s="1496">
        <v>13.8</v>
      </c>
      <c r="H1543" s="1494"/>
      <c r="I1543" s="977"/>
      <c r="J1543" s="1498">
        <v>15</v>
      </c>
      <c r="K1543" s="1105">
        <v>1</v>
      </c>
      <c r="L1543" s="1105"/>
      <c r="M1543" s="977"/>
      <c r="N1543" s="977"/>
      <c r="O1543" s="1034"/>
      <c r="P1543" s="1484"/>
      <c r="Q1543" s="1486"/>
      <c r="R1543" s="1097">
        <v>31</v>
      </c>
    </row>
    <row r="1544" spans="1:18">
      <c r="A1544" s="1097">
        <v>32</v>
      </c>
      <c r="B1544" s="977" t="s">
        <v>5288</v>
      </c>
      <c r="C1544" s="1034"/>
      <c r="D1544" s="977" t="s">
        <v>4721</v>
      </c>
      <c r="E1544" s="1034"/>
      <c r="F1544" s="1488">
        <v>115</v>
      </c>
      <c r="G1544" s="1496">
        <v>13.8</v>
      </c>
      <c r="H1544" s="1494"/>
      <c r="I1544" s="977"/>
      <c r="J1544" s="1498">
        <v>20</v>
      </c>
      <c r="K1544" s="1105">
        <v>1</v>
      </c>
      <c r="L1544" s="1105"/>
      <c r="M1544" s="977"/>
      <c r="N1544" s="977"/>
      <c r="O1544" s="1034"/>
      <c r="P1544" s="1484"/>
      <c r="Q1544" s="1486"/>
      <c r="R1544" s="1097">
        <v>32</v>
      </c>
    </row>
    <row r="1545" spans="1:18">
      <c r="A1545" s="1097">
        <v>33</v>
      </c>
      <c r="B1545" s="977" t="s">
        <v>5289</v>
      </c>
      <c r="C1545" s="1034"/>
      <c r="D1545" s="977" t="s">
        <v>4721</v>
      </c>
      <c r="E1545" s="1034"/>
      <c r="F1545" s="1488">
        <v>115</v>
      </c>
      <c r="G1545" s="1496">
        <v>13.8</v>
      </c>
      <c r="H1545" s="1494"/>
      <c r="I1545" s="977"/>
      <c r="J1545" s="1498">
        <v>20</v>
      </c>
      <c r="K1545" s="1105">
        <v>1</v>
      </c>
      <c r="L1545" s="1105"/>
      <c r="M1545" s="977"/>
      <c r="N1545" s="977"/>
      <c r="O1545" s="1034"/>
      <c r="P1545" s="1484"/>
      <c r="Q1545" s="1486"/>
      <c r="R1545" s="1097">
        <v>33</v>
      </c>
    </row>
    <row r="1546" spans="1:18">
      <c r="A1546" s="1097">
        <v>34</v>
      </c>
      <c r="B1546" s="977" t="s">
        <v>5289</v>
      </c>
      <c r="C1546" s="1034"/>
      <c r="D1546" s="977" t="s">
        <v>4721</v>
      </c>
      <c r="E1546" s="1034"/>
      <c r="F1546" s="1488">
        <v>115</v>
      </c>
      <c r="G1546" s="1496">
        <v>13.8</v>
      </c>
      <c r="H1546" s="1494"/>
      <c r="I1546" s="977"/>
      <c r="J1546" s="1498">
        <v>20</v>
      </c>
      <c r="K1546" s="1105">
        <v>1</v>
      </c>
      <c r="L1546" s="1105"/>
      <c r="M1546" s="977"/>
      <c r="N1546" s="977"/>
      <c r="O1546" s="1034"/>
      <c r="P1546" s="1484"/>
      <c r="Q1546" s="1486"/>
      <c r="R1546" s="1097">
        <v>34</v>
      </c>
    </row>
    <row r="1547" spans="1:18">
      <c r="A1547" s="1097">
        <v>35</v>
      </c>
      <c r="B1547" s="977" t="s">
        <v>5290</v>
      </c>
      <c r="C1547" s="1034"/>
      <c r="D1547" s="977" t="s">
        <v>4721</v>
      </c>
      <c r="E1547" s="1034"/>
      <c r="F1547" s="1488">
        <v>115</v>
      </c>
      <c r="G1547" s="1496">
        <v>13.8</v>
      </c>
      <c r="H1547" s="1494"/>
      <c r="I1547" s="977"/>
      <c r="J1547" s="1498">
        <v>15</v>
      </c>
      <c r="K1547" s="1105">
        <v>1</v>
      </c>
      <c r="L1547" s="1105"/>
      <c r="M1547" s="977"/>
      <c r="N1547" s="977"/>
      <c r="O1547" s="1034"/>
      <c r="P1547" s="1484"/>
      <c r="Q1547" s="1486"/>
      <c r="R1547" s="1097">
        <v>35</v>
      </c>
    </row>
    <row r="1548" spans="1:18">
      <c r="A1548" s="1097">
        <v>36</v>
      </c>
      <c r="B1548" s="977" t="s">
        <v>5290</v>
      </c>
      <c r="C1548" s="1034"/>
      <c r="D1548" s="977" t="s">
        <v>4721</v>
      </c>
      <c r="E1548" s="1034"/>
      <c r="F1548" s="1488">
        <v>115</v>
      </c>
      <c r="G1548" s="1496">
        <v>13.8</v>
      </c>
      <c r="H1548" s="1494"/>
      <c r="I1548" s="977"/>
      <c r="J1548" s="1498">
        <v>15</v>
      </c>
      <c r="K1548" s="1105">
        <v>1</v>
      </c>
      <c r="L1548" s="1105"/>
      <c r="M1548" s="977"/>
      <c r="N1548" s="977"/>
      <c r="O1548" s="1034"/>
      <c r="P1548" s="1484"/>
      <c r="Q1548" s="1486"/>
      <c r="R1548" s="1097">
        <v>36</v>
      </c>
    </row>
    <row r="1549" spans="1:18">
      <c r="A1549" s="1097">
        <v>37</v>
      </c>
      <c r="B1549" s="977" t="s">
        <v>5291</v>
      </c>
      <c r="C1549" s="1034"/>
      <c r="D1549" s="977" t="s">
        <v>4720</v>
      </c>
      <c r="E1549" s="1034"/>
      <c r="F1549" s="1488">
        <v>115</v>
      </c>
      <c r="G1549" s="1496">
        <v>13.8</v>
      </c>
      <c r="H1549" s="1494"/>
      <c r="I1549" s="977"/>
      <c r="J1549" s="1498">
        <v>8</v>
      </c>
      <c r="K1549" s="1105">
        <v>1</v>
      </c>
      <c r="L1549" s="1105"/>
      <c r="M1549" s="977"/>
      <c r="N1549" s="977"/>
      <c r="O1549" s="1034"/>
      <c r="P1549" s="1484"/>
      <c r="Q1549" s="1486"/>
      <c r="R1549" s="1097">
        <v>37</v>
      </c>
    </row>
    <row r="1550" spans="1:18">
      <c r="A1550" s="1097">
        <v>38</v>
      </c>
      <c r="B1550" s="977" t="s">
        <v>5292</v>
      </c>
      <c r="C1550" s="1034"/>
      <c r="D1550" s="977" t="s">
        <v>4720</v>
      </c>
      <c r="E1550" s="1034"/>
      <c r="F1550" s="1488">
        <v>115</v>
      </c>
      <c r="G1550" s="1496">
        <v>4.16</v>
      </c>
      <c r="H1550" s="1494"/>
      <c r="I1550" s="977"/>
      <c r="J1550" s="1498">
        <v>7</v>
      </c>
      <c r="K1550" s="1105">
        <v>1</v>
      </c>
      <c r="L1550" s="1105"/>
      <c r="M1550" s="977"/>
      <c r="N1550" s="977"/>
      <c r="O1550" s="1034"/>
      <c r="P1550" s="1484"/>
      <c r="Q1550" s="1486"/>
      <c r="R1550" s="1097">
        <v>38</v>
      </c>
    </row>
    <row r="1551" spans="1:18">
      <c r="A1551" s="1097">
        <v>39</v>
      </c>
      <c r="B1551" s="977" t="s">
        <v>5293</v>
      </c>
      <c r="C1551" s="1034"/>
      <c r="D1551" s="977" t="s">
        <v>4720</v>
      </c>
      <c r="E1551" s="1034"/>
      <c r="F1551" s="1488">
        <v>115</v>
      </c>
      <c r="G1551" s="1496">
        <v>13.8</v>
      </c>
      <c r="H1551" s="1494"/>
      <c r="I1551" s="977"/>
      <c r="J1551" s="1498">
        <v>20</v>
      </c>
      <c r="K1551" s="1105">
        <v>1</v>
      </c>
      <c r="L1551" s="1105"/>
      <c r="M1551" s="977"/>
      <c r="N1551" s="977"/>
      <c r="O1551" s="1034"/>
      <c r="P1551" s="1484"/>
      <c r="Q1551" s="1486"/>
      <c r="R1551" s="1097">
        <v>39</v>
      </c>
    </row>
    <row r="1552" spans="1:18">
      <c r="A1552" s="1097">
        <v>40</v>
      </c>
      <c r="B1552" s="977" t="s">
        <v>5293</v>
      </c>
      <c r="C1552" s="1034"/>
      <c r="D1552" s="977" t="s">
        <v>4720</v>
      </c>
      <c r="E1552" s="1034"/>
      <c r="F1552" s="1488">
        <v>115</v>
      </c>
      <c r="G1552" s="1496">
        <v>13.8</v>
      </c>
      <c r="H1552" s="1494"/>
      <c r="I1552" s="977"/>
      <c r="J1552" s="1498">
        <v>20</v>
      </c>
      <c r="K1552" s="1105">
        <v>1</v>
      </c>
      <c r="L1552" s="1105"/>
      <c r="M1552" s="977"/>
      <c r="N1552" s="977"/>
      <c r="O1552" s="1034"/>
      <c r="P1552" s="1484"/>
      <c r="Q1552" s="1486"/>
      <c r="R1552" s="1097">
        <v>40</v>
      </c>
    </row>
    <row r="1553" spans="1:18">
      <c r="A1553" s="1097">
        <v>41</v>
      </c>
      <c r="B1553" s="977"/>
      <c r="C1553" s="1034"/>
      <c r="D1553" s="977"/>
      <c r="E1553" s="1034"/>
      <c r="F1553" s="1488"/>
      <c r="G1553" s="1496"/>
      <c r="H1553" s="1494"/>
      <c r="I1553" s="977"/>
      <c r="J1553" s="1494"/>
      <c r="K1553" s="1105"/>
      <c r="L1553" s="1105"/>
      <c r="M1553" s="977"/>
      <c r="N1553" s="977"/>
      <c r="O1553" s="1034"/>
      <c r="P1553" s="1484"/>
      <c r="Q1553" s="1486"/>
      <c r="R1553" s="1097">
        <v>41</v>
      </c>
    </row>
    <row r="1554" spans="1:18">
      <c r="A1554" s="1097">
        <v>42</v>
      </c>
      <c r="B1554" s="977"/>
      <c r="C1554" s="1034"/>
      <c r="D1554" s="977"/>
      <c r="E1554" s="1034"/>
      <c r="F1554" s="1488"/>
      <c r="G1554" s="1496"/>
      <c r="H1554" s="1494"/>
      <c r="I1554" s="977"/>
      <c r="J1554" s="1494"/>
      <c r="K1554" s="1105"/>
      <c r="L1554" s="1105"/>
      <c r="M1554" s="977"/>
      <c r="N1554" s="977"/>
      <c r="O1554" s="1034"/>
      <c r="P1554" s="1484"/>
      <c r="Q1554" s="1486"/>
      <c r="R1554" s="1097">
        <v>42</v>
      </c>
    </row>
    <row r="1555" spans="1:18">
      <c r="A1555" s="1097">
        <v>43</v>
      </c>
      <c r="B1555" s="977"/>
      <c r="C1555" s="1034"/>
      <c r="D1555" s="977"/>
      <c r="E1555" s="1034"/>
      <c r="F1555" s="1488"/>
      <c r="G1555" s="1496"/>
      <c r="H1555" s="1494"/>
      <c r="I1555" s="977"/>
      <c r="J1555" s="1494"/>
      <c r="K1555" s="1105"/>
      <c r="L1555" s="1105"/>
      <c r="M1555" s="977"/>
      <c r="N1555" s="977"/>
      <c r="O1555" s="1034"/>
      <c r="P1555" s="1484"/>
      <c r="Q1555" s="1486"/>
      <c r="R1555" s="1097">
        <v>43</v>
      </c>
    </row>
    <row r="1556" spans="1:18">
      <c r="A1556" s="1097">
        <v>44</v>
      </c>
      <c r="B1556" s="977"/>
      <c r="C1556" s="1034"/>
      <c r="D1556" s="977"/>
      <c r="E1556" s="1034"/>
      <c r="F1556" s="1488"/>
      <c r="G1556" s="1496"/>
      <c r="H1556" s="1494"/>
      <c r="I1556" s="977"/>
      <c r="J1556" s="1494"/>
      <c r="K1556" s="1105"/>
      <c r="L1556" s="1105"/>
      <c r="M1556" s="977"/>
      <c r="N1556" s="977"/>
      <c r="O1556" s="1034"/>
      <c r="P1556" s="1484"/>
      <c r="Q1556" s="1486"/>
      <c r="R1556" s="1097">
        <v>44</v>
      </c>
    </row>
    <row r="1557" spans="1:18">
      <c r="A1557" s="1097">
        <v>45</v>
      </c>
      <c r="B1557" s="977"/>
      <c r="C1557" s="1034"/>
      <c r="D1557" s="977"/>
      <c r="E1557" s="1034"/>
      <c r="F1557" s="1488"/>
      <c r="G1557" s="1496"/>
      <c r="H1557" s="1494"/>
      <c r="I1557" s="977"/>
      <c r="J1557" s="1494"/>
      <c r="K1557" s="1105"/>
      <c r="L1557" s="1105"/>
      <c r="M1557" s="977"/>
      <c r="N1557" s="977"/>
      <c r="O1557" s="1034"/>
      <c r="P1557" s="1484"/>
      <c r="Q1557" s="1486"/>
      <c r="R1557" s="1097">
        <v>45</v>
      </c>
    </row>
    <row r="1558" spans="1:18">
      <c r="A1558" s="1097">
        <v>46</v>
      </c>
      <c r="B1558" s="977"/>
      <c r="C1558" s="1034"/>
      <c r="D1558" s="977"/>
      <c r="E1558" s="1034"/>
      <c r="F1558" s="1488"/>
      <c r="G1558" s="1496"/>
      <c r="H1558" s="1494"/>
      <c r="I1558" s="977"/>
      <c r="J1558" s="1494"/>
      <c r="K1558" s="1105"/>
      <c r="L1558" s="1105"/>
      <c r="M1558" s="977"/>
      <c r="N1558" s="977"/>
      <c r="O1558" s="1034"/>
      <c r="P1558" s="1484"/>
      <c r="Q1558" s="1486"/>
      <c r="R1558" s="1097">
        <v>46</v>
      </c>
    </row>
    <row r="1559" spans="1:18">
      <c r="A1559" s="1097">
        <v>47</v>
      </c>
      <c r="B1559" s="977"/>
      <c r="C1559" s="1034"/>
      <c r="D1559" s="977"/>
      <c r="E1559" s="1034"/>
      <c r="F1559" s="1488"/>
      <c r="G1559" s="1496"/>
      <c r="H1559" s="1494"/>
      <c r="I1559" s="977"/>
      <c r="J1559" s="1494"/>
      <c r="K1559" s="1105"/>
      <c r="L1559" s="1105"/>
      <c r="M1559" s="977"/>
      <c r="N1559" s="977"/>
      <c r="O1559" s="1034"/>
      <c r="P1559" s="1484"/>
      <c r="Q1559" s="1486"/>
      <c r="R1559" s="1097">
        <v>47</v>
      </c>
    </row>
    <row r="1560" spans="1:18">
      <c r="A1560" s="1097">
        <v>48</v>
      </c>
      <c r="B1560" s="977"/>
      <c r="C1560" s="1034"/>
      <c r="D1560" s="977"/>
      <c r="E1560" s="1034"/>
      <c r="F1560" s="1488"/>
      <c r="G1560" s="1496"/>
      <c r="H1560" s="1494"/>
      <c r="I1560" s="977"/>
      <c r="J1560" s="1494"/>
      <c r="K1560" s="1105"/>
      <c r="L1560" s="1105"/>
      <c r="M1560" s="977"/>
      <c r="N1560" s="977"/>
      <c r="O1560" s="1034"/>
      <c r="P1560" s="1484"/>
      <c r="Q1560" s="1486"/>
      <c r="R1560" s="1097">
        <v>48</v>
      </c>
    </row>
    <row r="1561" spans="1:18">
      <c r="A1561" s="1097">
        <v>49</v>
      </c>
      <c r="B1561" s="977"/>
      <c r="C1561" s="1034"/>
      <c r="D1561" s="977"/>
      <c r="E1561" s="1034"/>
      <c r="F1561" s="1488"/>
      <c r="G1561" s="1496"/>
      <c r="H1561" s="1494"/>
      <c r="I1561" s="977"/>
      <c r="J1561" s="1494"/>
      <c r="K1561" s="1105"/>
      <c r="L1561" s="1105"/>
      <c r="M1561" s="977"/>
      <c r="N1561" s="977"/>
      <c r="O1561" s="1034"/>
      <c r="P1561" s="1484"/>
      <c r="Q1561" s="1486"/>
      <c r="R1561" s="1097">
        <v>49</v>
      </c>
    </row>
    <row r="1562" spans="1:18">
      <c r="A1562" s="1097">
        <v>50</v>
      </c>
      <c r="B1562" s="977"/>
      <c r="C1562" s="1034"/>
      <c r="D1562" s="977"/>
      <c r="E1562" s="1034"/>
      <c r="F1562" s="1488"/>
      <c r="G1562" s="1496"/>
      <c r="H1562" s="1494"/>
      <c r="I1562" s="977"/>
      <c r="J1562" s="1494"/>
      <c r="K1562" s="1105"/>
      <c r="L1562" s="1105"/>
      <c r="M1562" s="977"/>
      <c r="N1562" s="977"/>
      <c r="O1562" s="1034"/>
      <c r="P1562" s="1484"/>
      <c r="Q1562" s="1486"/>
      <c r="R1562" s="1097">
        <v>50</v>
      </c>
    </row>
    <row r="1563" spans="1:18">
      <c r="A1563" s="1097">
        <v>51</v>
      </c>
      <c r="B1563" s="977"/>
      <c r="C1563" s="1034"/>
      <c r="D1563" s="977"/>
      <c r="E1563" s="1034"/>
      <c r="F1563" s="1488"/>
      <c r="G1563" s="1496"/>
      <c r="H1563" s="1494"/>
      <c r="I1563" s="977"/>
      <c r="J1563" s="1494"/>
      <c r="K1563" s="1105"/>
      <c r="L1563" s="1105"/>
      <c r="M1563" s="977"/>
      <c r="N1563" s="977"/>
      <c r="O1563" s="1034"/>
      <c r="P1563" s="1484"/>
      <c r="Q1563" s="1486"/>
      <c r="R1563" s="1097">
        <v>51</v>
      </c>
    </row>
    <row r="1564" spans="1:18">
      <c r="A1564" s="1097">
        <v>52</v>
      </c>
      <c r="B1564" s="977"/>
      <c r="C1564" s="1034"/>
      <c r="D1564" s="977"/>
      <c r="E1564" s="1034"/>
      <c r="F1564" s="1488"/>
      <c r="G1564" s="1496"/>
      <c r="H1564" s="1494"/>
      <c r="I1564" s="977"/>
      <c r="J1564" s="1494"/>
      <c r="K1564" s="1105"/>
      <c r="L1564" s="1105"/>
      <c r="M1564" s="977"/>
      <c r="N1564" s="977"/>
      <c r="O1564" s="1034"/>
      <c r="P1564" s="1484"/>
      <c r="Q1564" s="1486"/>
      <c r="R1564" s="1097">
        <v>52</v>
      </c>
    </row>
    <row r="1565" spans="1:18">
      <c r="A1565" s="1097">
        <v>53</v>
      </c>
      <c r="B1565" s="977"/>
      <c r="C1565" s="1034"/>
      <c r="D1565" s="977"/>
      <c r="E1565" s="1034"/>
      <c r="F1565" s="1488"/>
      <c r="G1565" s="1496"/>
      <c r="H1565" s="1494"/>
      <c r="I1565" s="977"/>
      <c r="J1565" s="1494"/>
      <c r="K1565" s="1105"/>
      <c r="L1565" s="1105"/>
      <c r="M1565" s="977"/>
      <c r="N1565" s="977"/>
      <c r="O1565" s="1034"/>
      <c r="P1565" s="1484"/>
      <c r="Q1565" s="1486"/>
      <c r="R1565" s="1097">
        <v>53</v>
      </c>
    </row>
    <row r="1566" spans="1:18">
      <c r="A1566" s="1097">
        <v>54</v>
      </c>
      <c r="B1566" s="977"/>
      <c r="C1566" s="1034"/>
      <c r="D1566" s="977"/>
      <c r="E1566" s="1034"/>
      <c r="F1566" s="1488"/>
      <c r="G1566" s="1496"/>
      <c r="H1566" s="1494"/>
      <c r="I1566" s="977"/>
      <c r="J1566" s="1494"/>
      <c r="K1566" s="1105"/>
      <c r="L1566" s="1105"/>
      <c r="M1566" s="977"/>
      <c r="N1566" s="977"/>
      <c r="O1566" s="1034"/>
      <c r="P1566" s="1484"/>
      <c r="Q1566" s="1486"/>
      <c r="R1566" s="1097">
        <v>54</v>
      </c>
    </row>
    <row r="1567" spans="1:18">
      <c r="A1567" s="1097">
        <v>55</v>
      </c>
      <c r="B1567" s="977"/>
      <c r="C1567" s="1034"/>
      <c r="D1567" s="977"/>
      <c r="E1567" s="1034"/>
      <c r="F1567" s="1488"/>
      <c r="G1567" s="1496"/>
      <c r="H1567" s="1494"/>
      <c r="I1567" s="977"/>
      <c r="J1567" s="1494"/>
      <c r="K1567" s="1105"/>
      <c r="L1567" s="1105"/>
      <c r="M1567" s="977"/>
      <c r="N1567" s="977"/>
      <c r="O1567" s="1034"/>
      <c r="P1567" s="1484"/>
      <c r="Q1567" s="1486"/>
      <c r="R1567" s="1097">
        <v>55</v>
      </c>
    </row>
    <row r="1568" spans="1:18">
      <c r="A1568" s="1097">
        <v>56</v>
      </c>
      <c r="B1568" s="977"/>
      <c r="C1568" s="1034"/>
      <c r="D1568" s="977"/>
      <c r="E1568" s="1034"/>
      <c r="F1568" s="1488"/>
      <c r="G1568" s="1496"/>
      <c r="H1568" s="1494"/>
      <c r="I1568" s="977"/>
      <c r="J1568" s="1494"/>
      <c r="K1568" s="1105"/>
      <c r="L1568" s="1105"/>
      <c r="M1568" s="977"/>
      <c r="N1568" s="977"/>
      <c r="O1568" s="1034"/>
      <c r="P1568" s="1484"/>
      <c r="Q1568" s="1486"/>
      <c r="R1568" s="1097">
        <v>56</v>
      </c>
    </row>
    <row r="1569" spans="1:18">
      <c r="A1569" s="1097">
        <v>57</v>
      </c>
      <c r="B1569" s="977"/>
      <c r="C1569" s="1034"/>
      <c r="D1569" s="977"/>
      <c r="E1569" s="1034"/>
      <c r="F1569" s="1488"/>
      <c r="G1569" s="1496"/>
      <c r="H1569" s="1494"/>
      <c r="I1569" s="977"/>
      <c r="J1569" s="1494"/>
      <c r="K1569" s="1105"/>
      <c r="L1569" s="1105"/>
      <c r="M1569" s="977"/>
      <c r="N1569" s="977"/>
      <c r="O1569" s="1034"/>
      <c r="P1569" s="1484"/>
      <c r="Q1569" s="1486"/>
      <c r="R1569" s="1097">
        <v>57</v>
      </c>
    </row>
    <row r="1570" spans="1:18" ht="15.75" thickBot="1">
      <c r="A1570" s="1099">
        <v>58</v>
      </c>
      <c r="B1570" s="1023"/>
      <c r="C1570" s="1058"/>
      <c r="D1570" s="1023"/>
      <c r="E1570" s="1058"/>
      <c r="F1570" s="1489"/>
      <c r="G1570" s="1497"/>
      <c r="H1570" s="1495"/>
      <c r="I1570" s="977"/>
      <c r="J1570" s="1495"/>
      <c r="K1570" s="1193"/>
      <c r="L1570" s="1193"/>
      <c r="M1570" s="1023"/>
      <c r="N1570" s="1023"/>
      <c r="O1570" s="1058"/>
      <c r="P1570" s="1485"/>
      <c r="Q1570" s="1487"/>
      <c r="R1570" s="1099">
        <v>58</v>
      </c>
    </row>
    <row r="1572" spans="1:18">
      <c r="A1572" s="978" t="s">
        <v>5218</v>
      </c>
      <c r="B1572" s="978"/>
      <c r="C1572" s="978"/>
      <c r="D1572" s="2115"/>
      <c r="E1572" s="2115"/>
      <c r="F1572" s="2115"/>
      <c r="G1572" s="2115"/>
      <c r="H1572" s="2115"/>
      <c r="I1572" s="2109"/>
      <c r="J1572" s="2115" t="s">
        <v>5997</v>
      </c>
      <c r="K1572" s="2115"/>
      <c r="L1572" s="2115"/>
      <c r="M1572" s="2115"/>
      <c r="N1572" s="2115"/>
      <c r="O1572" s="2115"/>
      <c r="P1572" s="2115"/>
      <c r="Q1572" s="978"/>
      <c r="R1572" s="1018"/>
    </row>
    <row r="1573" spans="1:18">
      <c r="D1573" s="2116"/>
      <c r="E1573" s="2116"/>
      <c r="F1573" s="2116"/>
      <c r="G1573" s="2116"/>
      <c r="H1573" s="2116"/>
      <c r="I1573" s="2116"/>
      <c r="J1573" s="2116"/>
      <c r="K1573" s="2116"/>
      <c r="L1573" s="2116"/>
      <c r="M1573" s="2116"/>
      <c r="N1573" s="2116"/>
      <c r="O1573" s="2116"/>
      <c r="P1573" s="2116"/>
    </row>
    <row r="1574" spans="1:18" ht="15.75">
      <c r="A1574" s="70" t="s">
        <v>1258</v>
      </c>
      <c r="B1574" s="978"/>
      <c r="C1574" s="978"/>
      <c r="D1574" s="978"/>
      <c r="E1574" s="978"/>
      <c r="F1574" s="978"/>
      <c r="G1574" s="978"/>
      <c r="H1574" s="978"/>
    </row>
    <row r="1576" spans="1:18" ht="16.5" thickBot="1">
      <c r="A1576" s="1040" t="str">
        <f>'[5]Data Sheet'!$C$25</f>
        <v xml:space="preserve"> Niagara Mohawk Power Corporation </v>
      </c>
      <c r="B1576" s="1023"/>
      <c r="C1576" s="1023"/>
      <c r="D1576" s="1023"/>
      <c r="E1576" s="1023"/>
      <c r="F1576" s="1110" t="str">
        <f>+'424425'!P3</f>
        <v>June 1, 2015</v>
      </c>
      <c r="G1576" s="1023" t="str">
        <f>+'424425'!H3</f>
        <v>December 31, 2014</v>
      </c>
      <c r="H1576" s="1090"/>
      <c r="I1576" s="977"/>
      <c r="J1576" s="1040" t="str">
        <f>'[5]Data Sheet'!$C$25</f>
        <v xml:space="preserve"> Niagara Mohawk Power Corporation </v>
      </c>
      <c r="K1576" s="1023"/>
      <c r="L1576" s="1023"/>
      <c r="M1576" s="1023"/>
      <c r="N1576" s="1023"/>
      <c r="O1576" s="1023"/>
      <c r="P1576" s="1110" t="str">
        <f>+'424425'!P3</f>
        <v>June 1, 2015</v>
      </c>
      <c r="Q1576" s="1023" t="str">
        <f>+'424425'!H3</f>
        <v>December 31, 2014</v>
      </c>
      <c r="R1576" s="2075"/>
    </row>
    <row r="1577" spans="1:18" ht="16.5" thickBot="1">
      <c r="A1577" s="687" t="s">
        <v>3644</v>
      </c>
      <c r="B1577" s="669"/>
      <c r="C1577" s="669"/>
      <c r="D1577" s="1090"/>
      <c r="E1577" s="1090"/>
      <c r="F1577" s="1092"/>
      <c r="G1577" s="1092"/>
      <c r="H1577" s="1101"/>
      <c r="I1577" s="977"/>
      <c r="J1577" s="687" t="s">
        <v>3644</v>
      </c>
      <c r="K1577" s="669"/>
      <c r="L1577" s="669"/>
      <c r="M1577" s="1090"/>
      <c r="N1577" s="1090"/>
      <c r="O1577" s="1090"/>
      <c r="P1577" s="1092"/>
      <c r="Q1577" s="1092"/>
      <c r="R1577" s="2082"/>
    </row>
    <row r="1578" spans="1:18">
      <c r="A1578" s="1085"/>
      <c r="B1578" s="977"/>
      <c r="C1578" s="1034"/>
      <c r="D1578" s="1018"/>
      <c r="E1578" s="2080"/>
      <c r="F1578" s="978"/>
      <c r="G1578" s="978"/>
      <c r="H1578" s="1070"/>
      <c r="I1578" s="977"/>
      <c r="J1578" s="1085"/>
      <c r="K1578" s="1034"/>
      <c r="L1578" s="1034"/>
      <c r="M1578" s="978" t="s">
        <v>3418</v>
      </c>
      <c r="N1578" s="978"/>
      <c r="O1578" s="978"/>
      <c r="P1578" s="978"/>
      <c r="Q1578" s="1032"/>
      <c r="R1578" s="2081"/>
    </row>
    <row r="1579" spans="1:18" ht="15.75" thickBot="1">
      <c r="A1579" s="1097"/>
      <c r="B1579" s="1018"/>
      <c r="C1579" s="2080"/>
      <c r="D1579" s="1018"/>
      <c r="E1579" s="2080"/>
      <c r="F1579" s="1090" t="s">
        <v>3419</v>
      </c>
      <c r="G1579" s="1090"/>
      <c r="H1579" s="1101"/>
      <c r="I1579" s="977"/>
      <c r="J1579" s="1097" t="s">
        <v>3420</v>
      </c>
      <c r="K1579" s="2080" t="s">
        <v>3421</v>
      </c>
      <c r="L1579" s="2080" t="s">
        <v>3421</v>
      </c>
      <c r="M1579" s="1090" t="s">
        <v>3422</v>
      </c>
      <c r="N1579" s="1090"/>
      <c r="O1579" s="1090"/>
      <c r="P1579" s="1090"/>
      <c r="Q1579" s="1101"/>
      <c r="R1579" s="2080"/>
    </row>
    <row r="1580" spans="1:18">
      <c r="A1580" s="1097"/>
      <c r="B1580" s="1018"/>
      <c r="C1580" s="2080"/>
      <c r="D1580" s="1018"/>
      <c r="E1580" s="2080"/>
      <c r="F1580" s="2080"/>
      <c r="G1580" s="1032"/>
      <c r="H1580" s="2080"/>
      <c r="I1580" s="977"/>
      <c r="J1580" s="1097" t="s">
        <v>3423</v>
      </c>
      <c r="K1580" s="2080" t="s">
        <v>3424</v>
      </c>
      <c r="L1580" s="2080" t="s">
        <v>3425</v>
      </c>
      <c r="M1580" s="1018"/>
      <c r="N1580" s="1018"/>
      <c r="O1580" s="2080"/>
      <c r="P1580" s="2080"/>
      <c r="Q1580" s="1032"/>
      <c r="R1580" s="2080"/>
    </row>
    <row r="1581" spans="1:18">
      <c r="A1581" s="1097" t="s">
        <v>1843</v>
      </c>
      <c r="B1581" s="978" t="s">
        <v>3426</v>
      </c>
      <c r="C1581" s="1032"/>
      <c r="D1581" s="978" t="s">
        <v>3427</v>
      </c>
      <c r="E1581" s="1032"/>
      <c r="F1581" s="2080"/>
      <c r="G1581" s="1032"/>
      <c r="H1581" s="2080"/>
      <c r="I1581" s="977"/>
      <c r="J1581" s="1097" t="s">
        <v>3428</v>
      </c>
      <c r="K1581" s="2080" t="s">
        <v>3429</v>
      </c>
      <c r="L1581" s="2080" t="s">
        <v>3424</v>
      </c>
      <c r="M1581" s="978"/>
      <c r="N1581" s="978"/>
      <c r="O1581" s="1032"/>
      <c r="P1581" s="2080" t="s">
        <v>1902</v>
      </c>
      <c r="Q1581" s="1032" t="s">
        <v>3430</v>
      </c>
      <c r="R1581" s="2080" t="s">
        <v>1843</v>
      </c>
    </row>
    <row r="1582" spans="1:18">
      <c r="A1582" s="1097" t="s">
        <v>1846</v>
      </c>
      <c r="B1582" s="977"/>
      <c r="C1582" s="1034"/>
      <c r="D1582" s="1018"/>
      <c r="E1582" s="2080"/>
      <c r="F1582" s="2080" t="s">
        <v>1952</v>
      </c>
      <c r="G1582" s="1032" t="s">
        <v>3431</v>
      </c>
      <c r="H1582" s="2080" t="s">
        <v>3432</v>
      </c>
      <c r="I1582" s="977"/>
      <c r="J1582" s="1097" t="s">
        <v>3433</v>
      </c>
      <c r="K1582" s="2080" t="s">
        <v>4</v>
      </c>
      <c r="L1582" s="2080" t="s">
        <v>3429</v>
      </c>
      <c r="M1582" s="978" t="s">
        <v>3434</v>
      </c>
      <c r="N1582" s="978"/>
      <c r="O1582" s="1032"/>
      <c r="P1582" s="2080" t="s">
        <v>3435</v>
      </c>
      <c r="Q1582" s="1032" t="s">
        <v>3436</v>
      </c>
      <c r="R1582" s="2080" t="s">
        <v>1846</v>
      </c>
    </row>
    <row r="1583" spans="1:18">
      <c r="A1583" s="1097"/>
      <c r="B1583" s="977"/>
      <c r="C1583" s="2080"/>
      <c r="D1583" s="977"/>
      <c r="E1583" s="2080"/>
      <c r="F1583" s="2080"/>
      <c r="G1583" s="1032"/>
      <c r="H1583" s="1034"/>
      <c r="I1583" s="977"/>
      <c r="J1583" s="1089"/>
      <c r="K1583" s="1034"/>
      <c r="L1583" s="2080"/>
      <c r="M1583" s="977"/>
      <c r="N1583" s="977"/>
      <c r="O1583" s="2080"/>
      <c r="P1583" s="2080"/>
      <c r="Q1583" s="2080"/>
      <c r="R1583" s="2080"/>
    </row>
    <row r="1584" spans="1:18" ht="15.75" thickBot="1">
      <c r="A1584" s="1099"/>
      <c r="B1584" s="1090" t="s">
        <v>3230</v>
      </c>
      <c r="C1584" s="1101"/>
      <c r="D1584" s="1090" t="s">
        <v>3231</v>
      </c>
      <c r="E1584" s="1101"/>
      <c r="F1584" s="2082" t="s">
        <v>3232</v>
      </c>
      <c r="G1584" s="1101" t="s">
        <v>3233</v>
      </c>
      <c r="H1584" s="1101" t="s">
        <v>2512</v>
      </c>
      <c r="I1584" s="977"/>
      <c r="J1584" s="1099" t="s">
        <v>2513</v>
      </c>
      <c r="K1584" s="1099" t="s">
        <v>2514</v>
      </c>
      <c r="L1584" s="1099" t="s">
        <v>2515</v>
      </c>
      <c r="M1584" s="1090" t="s">
        <v>2516</v>
      </c>
      <c r="N1584" s="1090"/>
      <c r="O1584" s="1101"/>
      <c r="P1584" s="2082" t="s">
        <v>2517</v>
      </c>
      <c r="Q1584" s="2082" t="s">
        <v>2518</v>
      </c>
      <c r="R1584" s="2082"/>
    </row>
    <row r="1585" spans="1:18">
      <c r="A1585" s="1097">
        <v>1</v>
      </c>
      <c r="B1585" s="977" t="s">
        <v>5294</v>
      </c>
      <c r="C1585" s="1034"/>
      <c r="D1585" s="977" t="s">
        <v>4720</v>
      </c>
      <c r="E1585" s="1034"/>
      <c r="F1585" s="1488">
        <v>115</v>
      </c>
      <c r="G1585" s="1496">
        <v>13.8</v>
      </c>
      <c r="H1585" s="1494"/>
      <c r="I1585" s="977"/>
      <c r="J1585" s="1164">
        <v>15</v>
      </c>
      <c r="K1585" s="1105">
        <v>1</v>
      </c>
      <c r="L1585" s="1105"/>
      <c r="M1585" s="977"/>
      <c r="N1585" s="977"/>
      <c r="O1585" s="1032"/>
      <c r="P1585" s="1484"/>
      <c r="Q1585" s="1486"/>
      <c r="R1585" s="1097">
        <v>1</v>
      </c>
    </row>
    <row r="1586" spans="1:18">
      <c r="A1586" s="1097">
        <v>2</v>
      </c>
      <c r="B1586" s="977" t="s">
        <v>5295</v>
      </c>
      <c r="C1586" s="1034"/>
      <c r="D1586" s="977" t="s">
        <v>4720</v>
      </c>
      <c r="E1586" s="1034"/>
      <c r="F1586" s="1488">
        <v>115</v>
      </c>
      <c r="G1586" s="1496">
        <v>13.8</v>
      </c>
      <c r="H1586" s="1494"/>
      <c r="I1586" s="977"/>
      <c r="J1586" s="1164">
        <v>13</v>
      </c>
      <c r="K1586" s="1105">
        <v>1</v>
      </c>
      <c r="L1586" s="1105"/>
      <c r="M1586" s="977"/>
      <c r="N1586" s="977"/>
      <c r="O1586" s="2080"/>
      <c r="P1586" s="1484"/>
      <c r="Q1586" s="1486"/>
      <c r="R1586" s="1097">
        <v>2</v>
      </c>
    </row>
    <row r="1587" spans="1:18">
      <c r="A1587" s="1097">
        <v>3</v>
      </c>
      <c r="B1587" s="977" t="s">
        <v>5296</v>
      </c>
      <c r="C1587" s="1034"/>
      <c r="D1587" s="977" t="s">
        <v>4720</v>
      </c>
      <c r="E1587" s="1034"/>
      <c r="F1587" s="1488">
        <v>115</v>
      </c>
      <c r="G1587" s="1496">
        <v>13.8</v>
      </c>
      <c r="H1587" s="1494"/>
      <c r="I1587" s="977"/>
      <c r="J1587" s="1164">
        <v>5</v>
      </c>
      <c r="K1587" s="1105">
        <v>1</v>
      </c>
      <c r="L1587" s="1105"/>
      <c r="M1587" s="977"/>
      <c r="N1587" s="977"/>
      <c r="O1587" s="2080"/>
      <c r="P1587" s="1484"/>
      <c r="Q1587" s="1486"/>
      <c r="R1587" s="1097">
        <v>3</v>
      </c>
    </row>
    <row r="1588" spans="1:18">
      <c r="A1588" s="1097">
        <v>4</v>
      </c>
      <c r="B1588" s="977" t="s">
        <v>5297</v>
      </c>
      <c r="C1588" s="1034"/>
      <c r="D1588" s="977" t="s">
        <v>4721</v>
      </c>
      <c r="E1588" s="1034"/>
      <c r="F1588" s="1488">
        <v>115</v>
      </c>
      <c r="G1588" s="1496">
        <v>13.8</v>
      </c>
      <c r="H1588" s="1494"/>
      <c r="I1588" s="977"/>
      <c r="J1588" s="1164">
        <v>20</v>
      </c>
      <c r="K1588" s="1105">
        <v>1</v>
      </c>
      <c r="L1588" s="1105"/>
      <c r="M1588" s="977"/>
      <c r="N1588" s="977"/>
      <c r="O1588" s="2080"/>
      <c r="P1588" s="1484"/>
      <c r="Q1588" s="1486"/>
      <c r="R1588" s="1097">
        <v>4</v>
      </c>
    </row>
    <row r="1589" spans="1:18">
      <c r="A1589" s="1097">
        <v>5</v>
      </c>
      <c r="B1589" s="977" t="s">
        <v>5297</v>
      </c>
      <c r="C1589" s="1034"/>
      <c r="D1589" s="977" t="s">
        <v>4721</v>
      </c>
      <c r="E1589" s="1034"/>
      <c r="F1589" s="1488">
        <v>115</v>
      </c>
      <c r="G1589" s="1496">
        <v>13.8</v>
      </c>
      <c r="H1589" s="1494"/>
      <c r="I1589" s="977"/>
      <c r="J1589" s="1164">
        <v>20</v>
      </c>
      <c r="K1589" s="1105">
        <v>1</v>
      </c>
      <c r="L1589" s="1105"/>
      <c r="M1589" s="977"/>
      <c r="N1589" s="977"/>
      <c r="O1589" s="2080"/>
      <c r="P1589" s="1484"/>
      <c r="Q1589" s="1486"/>
      <c r="R1589" s="1097">
        <v>5</v>
      </c>
    </row>
    <row r="1590" spans="1:18">
      <c r="A1590" s="1097">
        <v>6</v>
      </c>
      <c r="B1590" s="977" t="s">
        <v>5298</v>
      </c>
      <c r="C1590" s="1034"/>
      <c r="D1590" s="977" t="s">
        <v>4721</v>
      </c>
      <c r="E1590" s="1034"/>
      <c r="F1590" s="1488">
        <v>34.5</v>
      </c>
      <c r="G1590" s="1496">
        <v>4.8</v>
      </c>
      <c r="H1590" s="1494"/>
      <c r="I1590" s="977"/>
      <c r="J1590" s="1482">
        <v>1</v>
      </c>
      <c r="K1590" s="1105">
        <v>1</v>
      </c>
      <c r="L1590" s="1105"/>
      <c r="M1590" s="977"/>
      <c r="N1590" s="977"/>
      <c r="O1590" s="1034"/>
      <c r="P1590" s="1484"/>
      <c r="Q1590" s="1486"/>
      <c r="R1590" s="1097">
        <v>6</v>
      </c>
    </row>
    <row r="1591" spans="1:18">
      <c r="A1591" s="1097">
        <v>7</v>
      </c>
      <c r="B1591" s="977" t="s">
        <v>5299</v>
      </c>
      <c r="C1591" s="1034"/>
      <c r="D1591" s="977" t="s">
        <v>4721</v>
      </c>
      <c r="E1591" s="1034"/>
      <c r="F1591" s="1488">
        <v>34.5</v>
      </c>
      <c r="G1591" s="1496">
        <v>4.8</v>
      </c>
      <c r="H1591" s="1494"/>
      <c r="I1591" s="977"/>
      <c r="J1591" s="1482">
        <v>1</v>
      </c>
      <c r="K1591" s="1105">
        <v>1</v>
      </c>
      <c r="L1591" s="1105"/>
      <c r="M1591" s="977"/>
      <c r="N1591" s="977"/>
      <c r="O1591" s="1034"/>
      <c r="P1591" s="1484"/>
      <c r="Q1591" s="1486"/>
      <c r="R1591" s="1097">
        <v>7</v>
      </c>
    </row>
    <row r="1592" spans="1:18">
      <c r="A1592" s="1097">
        <v>8</v>
      </c>
      <c r="B1592" s="977" t="s">
        <v>5299</v>
      </c>
      <c r="C1592" s="1034"/>
      <c r="D1592" s="977" t="s">
        <v>4721</v>
      </c>
      <c r="E1592" s="1034"/>
      <c r="F1592" s="1488">
        <v>34.5</v>
      </c>
      <c r="G1592" s="1496">
        <v>4.8</v>
      </c>
      <c r="H1592" s="1494"/>
      <c r="I1592" s="977"/>
      <c r="J1592" s="1482">
        <v>2</v>
      </c>
      <c r="K1592" s="1105">
        <v>1</v>
      </c>
      <c r="L1592" s="1105"/>
      <c r="M1592" s="977"/>
      <c r="N1592" s="977"/>
      <c r="O1592" s="1034"/>
      <c r="P1592" s="1484"/>
      <c r="Q1592" s="1486"/>
      <c r="R1592" s="1097">
        <v>8</v>
      </c>
    </row>
    <row r="1593" spans="1:18">
      <c r="A1593" s="1097">
        <v>9</v>
      </c>
      <c r="B1593" s="977" t="s">
        <v>5299</v>
      </c>
      <c r="C1593" s="1034"/>
      <c r="D1593" s="977" t="s">
        <v>4721</v>
      </c>
      <c r="E1593" s="1034"/>
      <c r="F1593" s="1488">
        <v>34.5</v>
      </c>
      <c r="G1593" s="1496">
        <v>4.8</v>
      </c>
      <c r="H1593" s="1494"/>
      <c r="I1593" s="977"/>
      <c r="J1593" s="1482">
        <v>2</v>
      </c>
      <c r="K1593" s="1105">
        <v>1</v>
      </c>
      <c r="L1593" s="1105"/>
      <c r="M1593" s="977"/>
      <c r="N1593" s="977"/>
      <c r="O1593" s="1034"/>
      <c r="P1593" s="1484"/>
      <c r="Q1593" s="1486"/>
      <c r="R1593" s="1097">
        <v>9</v>
      </c>
    </row>
    <row r="1594" spans="1:18">
      <c r="A1594" s="1097">
        <v>10</v>
      </c>
      <c r="B1594" s="977" t="s">
        <v>5300</v>
      </c>
      <c r="C1594" s="1034"/>
      <c r="D1594" s="977" t="s">
        <v>4721</v>
      </c>
      <c r="E1594" s="1034"/>
      <c r="F1594" s="1488">
        <v>115</v>
      </c>
      <c r="G1594" s="1496">
        <v>13.8</v>
      </c>
      <c r="H1594" s="1494"/>
      <c r="I1594" s="977"/>
      <c r="J1594" s="1482">
        <v>7</v>
      </c>
      <c r="K1594" s="1105">
        <v>1</v>
      </c>
      <c r="L1594" s="1105"/>
      <c r="M1594" s="977"/>
      <c r="N1594" s="977"/>
      <c r="O1594" s="1034"/>
      <c r="P1594" s="1484"/>
      <c r="Q1594" s="1486"/>
      <c r="R1594" s="1097">
        <v>10</v>
      </c>
    </row>
    <row r="1595" spans="1:18">
      <c r="A1595" s="1097">
        <v>11</v>
      </c>
      <c r="B1595" s="977" t="s">
        <v>5301</v>
      </c>
      <c r="C1595" s="1034"/>
      <c r="D1595" s="977" t="s">
        <v>4721</v>
      </c>
      <c r="E1595" s="1034"/>
      <c r="F1595" s="1488">
        <v>115</v>
      </c>
      <c r="G1595" s="1496">
        <v>13.8</v>
      </c>
      <c r="H1595" s="1494"/>
      <c r="I1595" s="977"/>
      <c r="J1595" s="1482">
        <v>12</v>
      </c>
      <c r="K1595" s="1105">
        <v>1</v>
      </c>
      <c r="L1595" s="1105"/>
      <c r="M1595" s="977"/>
      <c r="N1595" s="977"/>
      <c r="O1595" s="1034"/>
      <c r="P1595" s="1484"/>
      <c r="Q1595" s="1486"/>
      <c r="R1595" s="1097">
        <v>11</v>
      </c>
    </row>
    <row r="1596" spans="1:18">
      <c r="A1596" s="1097">
        <v>12</v>
      </c>
      <c r="B1596" s="977" t="s">
        <v>5302</v>
      </c>
      <c r="C1596" s="1034"/>
      <c r="D1596" s="977" t="s">
        <v>4721</v>
      </c>
      <c r="E1596" s="1034"/>
      <c r="F1596" s="1488">
        <v>34.5</v>
      </c>
      <c r="G1596" s="1496">
        <v>4.8</v>
      </c>
      <c r="H1596" s="1494"/>
      <c r="I1596" s="977"/>
      <c r="J1596" s="1482">
        <v>3</v>
      </c>
      <c r="K1596" s="1105">
        <v>1</v>
      </c>
      <c r="L1596" s="1105"/>
      <c r="M1596" s="977"/>
      <c r="N1596" s="977"/>
      <c r="O1596" s="1034"/>
      <c r="P1596" s="1484"/>
      <c r="Q1596" s="1486"/>
      <c r="R1596" s="1097">
        <v>12</v>
      </c>
    </row>
    <row r="1597" spans="1:18">
      <c r="A1597" s="1097">
        <v>13</v>
      </c>
      <c r="B1597" s="977" t="s">
        <v>5303</v>
      </c>
      <c r="C1597" s="1034"/>
      <c r="D1597" s="977" t="s">
        <v>4720</v>
      </c>
      <c r="E1597" s="1034"/>
      <c r="F1597" s="1488">
        <v>34.4</v>
      </c>
      <c r="G1597" s="1496">
        <v>13.8</v>
      </c>
      <c r="H1597" s="1494"/>
      <c r="I1597" s="977"/>
      <c r="J1597" s="1482">
        <v>10</v>
      </c>
      <c r="K1597" s="1105">
        <v>1</v>
      </c>
      <c r="L1597" s="1105"/>
      <c r="M1597" s="977"/>
      <c r="N1597" s="977"/>
      <c r="O1597" s="1034"/>
      <c r="P1597" s="1484"/>
      <c r="Q1597" s="1486"/>
      <c r="R1597" s="1097">
        <v>13</v>
      </c>
    </row>
    <row r="1598" spans="1:18">
      <c r="A1598" s="1097">
        <v>14</v>
      </c>
      <c r="B1598" s="977" t="s">
        <v>5304</v>
      </c>
      <c r="C1598" s="1034"/>
      <c r="D1598" s="977" t="s">
        <v>4721</v>
      </c>
      <c r="E1598" s="1034"/>
      <c r="F1598" s="1488">
        <v>69</v>
      </c>
      <c r="G1598" s="1496">
        <v>4.8</v>
      </c>
      <c r="H1598" s="1494"/>
      <c r="I1598" s="977"/>
      <c r="J1598" s="1482">
        <v>7</v>
      </c>
      <c r="K1598" s="1105">
        <v>1</v>
      </c>
      <c r="L1598" s="1105"/>
      <c r="M1598" s="977"/>
      <c r="N1598" s="977"/>
      <c r="O1598" s="1034"/>
      <c r="P1598" s="1484"/>
      <c r="Q1598" s="1486"/>
      <c r="R1598" s="1097">
        <v>14</v>
      </c>
    </row>
    <row r="1599" spans="1:18">
      <c r="A1599" s="1097">
        <v>15</v>
      </c>
      <c r="B1599" s="977" t="s">
        <v>5304</v>
      </c>
      <c r="C1599" s="1034"/>
      <c r="D1599" s="977" t="s">
        <v>4721</v>
      </c>
      <c r="E1599" s="1034"/>
      <c r="F1599" s="1488">
        <v>69</v>
      </c>
      <c r="G1599" s="1496">
        <v>23</v>
      </c>
      <c r="H1599" s="1494"/>
      <c r="I1599" s="977"/>
      <c r="J1599" s="1482">
        <v>7</v>
      </c>
      <c r="K1599" s="1105">
        <v>1</v>
      </c>
      <c r="L1599" s="1105"/>
      <c r="M1599" s="977"/>
      <c r="N1599" s="977"/>
      <c r="O1599" s="1034"/>
      <c r="P1599" s="1484"/>
      <c r="Q1599" s="1486"/>
      <c r="R1599" s="1097">
        <v>15</v>
      </c>
    </row>
    <row r="1600" spans="1:18">
      <c r="A1600" s="1097">
        <v>16</v>
      </c>
      <c r="B1600" s="977" t="s">
        <v>5305</v>
      </c>
      <c r="C1600" s="1034"/>
      <c r="D1600" s="977" t="s">
        <v>4721</v>
      </c>
      <c r="E1600" s="1034"/>
      <c r="F1600" s="1488">
        <v>115</v>
      </c>
      <c r="G1600" s="1496">
        <v>13.8</v>
      </c>
      <c r="H1600" s="1494"/>
      <c r="I1600" s="977"/>
      <c r="J1600" s="1482">
        <v>2</v>
      </c>
      <c r="K1600" s="1105">
        <v>1</v>
      </c>
      <c r="L1600" s="1105"/>
      <c r="M1600" s="977"/>
      <c r="N1600" s="977"/>
      <c r="O1600" s="1034"/>
      <c r="P1600" s="1484"/>
      <c r="Q1600" s="1486"/>
      <c r="R1600" s="1097">
        <v>16</v>
      </c>
    </row>
    <row r="1601" spans="1:18">
      <c r="A1601" s="1097">
        <v>17</v>
      </c>
      <c r="B1601" s="977" t="s">
        <v>5306</v>
      </c>
      <c r="C1601" s="1034"/>
      <c r="D1601" s="977" t="s">
        <v>4721</v>
      </c>
      <c r="E1601" s="1034"/>
      <c r="F1601" s="1488">
        <v>115</v>
      </c>
      <c r="G1601" s="1496">
        <v>13.8</v>
      </c>
      <c r="H1601" s="1494"/>
      <c r="I1601" s="977"/>
      <c r="J1601" s="1164">
        <v>12</v>
      </c>
      <c r="K1601" s="1105">
        <v>1</v>
      </c>
      <c r="L1601" s="1105"/>
      <c r="M1601" s="977"/>
      <c r="N1601" s="977"/>
      <c r="O1601" s="1034"/>
      <c r="P1601" s="1484"/>
      <c r="Q1601" s="1486"/>
      <c r="R1601" s="1097">
        <v>17</v>
      </c>
    </row>
    <row r="1602" spans="1:18">
      <c r="A1602" s="1097">
        <v>18</v>
      </c>
      <c r="B1602" s="977" t="s">
        <v>5307</v>
      </c>
      <c r="C1602" s="1034"/>
      <c r="D1602" s="977" t="s">
        <v>4721</v>
      </c>
      <c r="E1602" s="1034"/>
      <c r="F1602" s="1488">
        <v>115</v>
      </c>
      <c r="G1602" s="1496">
        <v>34.5</v>
      </c>
      <c r="H1602" s="1494"/>
      <c r="I1602" s="977"/>
      <c r="J1602" s="1164">
        <v>15</v>
      </c>
      <c r="K1602" s="1105">
        <v>1</v>
      </c>
      <c r="L1602" s="1105"/>
      <c r="M1602" s="977"/>
      <c r="N1602" s="977"/>
      <c r="O1602" s="1034"/>
      <c r="P1602" s="1484"/>
      <c r="Q1602" s="1486"/>
      <c r="R1602" s="1097">
        <v>18</v>
      </c>
    </row>
    <row r="1603" spans="1:18">
      <c r="A1603" s="1097">
        <v>19</v>
      </c>
      <c r="B1603" s="977" t="s">
        <v>5310</v>
      </c>
      <c r="C1603" s="1034"/>
      <c r="D1603" s="977" t="s">
        <v>4721</v>
      </c>
      <c r="E1603" s="1032"/>
      <c r="F1603" s="1561">
        <v>115</v>
      </c>
      <c r="G1603" s="1560">
        <v>13.8</v>
      </c>
      <c r="H1603" s="1494"/>
      <c r="I1603" s="977"/>
      <c r="J1603" s="1164">
        <v>15</v>
      </c>
      <c r="K1603" s="1105">
        <v>1</v>
      </c>
      <c r="L1603" s="1105"/>
      <c r="M1603" s="977"/>
      <c r="N1603" s="977"/>
      <c r="O1603" s="1034"/>
      <c r="P1603" s="1484"/>
      <c r="Q1603" s="1486"/>
      <c r="R1603" s="1097">
        <v>19</v>
      </c>
    </row>
    <row r="1604" spans="1:18">
      <c r="A1604" s="1097">
        <v>20</v>
      </c>
      <c r="B1604" s="977" t="s">
        <v>5310</v>
      </c>
      <c r="C1604" s="1034"/>
      <c r="D1604" s="977" t="s">
        <v>4721</v>
      </c>
      <c r="E1604" s="2080"/>
      <c r="F1604" s="1561">
        <v>115</v>
      </c>
      <c r="G1604" s="1560">
        <v>13.8</v>
      </c>
      <c r="H1604" s="1494"/>
      <c r="I1604" s="977"/>
      <c r="J1604" s="1164">
        <v>12</v>
      </c>
      <c r="K1604" s="1105">
        <v>1</v>
      </c>
      <c r="L1604" s="1105"/>
      <c r="M1604" s="977"/>
      <c r="N1604" s="977"/>
      <c r="O1604" s="1034"/>
      <c r="P1604" s="1484"/>
      <c r="Q1604" s="1486"/>
      <c r="R1604" s="1097">
        <v>20</v>
      </c>
    </row>
    <row r="1605" spans="1:18">
      <c r="A1605" s="1097">
        <v>21</v>
      </c>
      <c r="B1605" s="977" t="s">
        <v>5311</v>
      </c>
      <c r="C1605" s="1034"/>
      <c r="D1605" s="977" t="s">
        <v>4720</v>
      </c>
      <c r="E1605" s="2080"/>
      <c r="F1605" s="1561">
        <v>115</v>
      </c>
      <c r="G1605" s="1560">
        <v>23</v>
      </c>
      <c r="H1605" s="1494"/>
      <c r="I1605" s="977"/>
      <c r="J1605" s="1164">
        <v>20</v>
      </c>
      <c r="K1605" s="1105">
        <v>1</v>
      </c>
      <c r="L1605" s="1105"/>
      <c r="M1605" s="977"/>
      <c r="N1605" s="977"/>
      <c r="O1605" s="1034"/>
      <c r="P1605" s="1484"/>
      <c r="Q1605" s="1486"/>
      <c r="R1605" s="1097">
        <v>21</v>
      </c>
    </row>
    <row r="1606" spans="1:18">
      <c r="A1606" s="1097">
        <v>22</v>
      </c>
      <c r="B1606" s="977" t="s">
        <v>5312</v>
      </c>
      <c r="C1606" s="1034"/>
      <c r="D1606" s="977" t="s">
        <v>4720</v>
      </c>
      <c r="E1606" s="2080"/>
      <c r="F1606" s="1561">
        <v>115</v>
      </c>
      <c r="G1606" s="1560">
        <v>13.8</v>
      </c>
      <c r="H1606" s="1494"/>
      <c r="I1606" s="977"/>
      <c r="J1606" s="1164">
        <v>84</v>
      </c>
      <c r="K1606" s="1105">
        <v>13</v>
      </c>
      <c r="L1606" s="1105"/>
      <c r="M1606" s="977"/>
      <c r="N1606" s="977"/>
      <c r="O1606" s="1034"/>
      <c r="P1606" s="1484"/>
      <c r="Q1606" s="1486"/>
      <c r="R1606" s="1097">
        <v>22</v>
      </c>
    </row>
    <row r="1607" spans="1:18">
      <c r="A1607" s="1097">
        <v>23</v>
      </c>
      <c r="B1607" s="977" t="s">
        <v>5313</v>
      </c>
      <c r="C1607" s="1034"/>
      <c r="D1607" s="977" t="s">
        <v>4720</v>
      </c>
      <c r="E1607" s="2080"/>
      <c r="F1607" s="1561">
        <v>115</v>
      </c>
      <c r="G1607" s="1560">
        <v>34.5</v>
      </c>
      <c r="H1607" s="1494"/>
      <c r="I1607" s="977"/>
      <c r="J1607" s="1164">
        <v>30</v>
      </c>
      <c r="K1607" s="1105">
        <v>1</v>
      </c>
      <c r="L1607" s="1105"/>
      <c r="M1607" s="977"/>
      <c r="N1607" s="977"/>
      <c r="O1607" s="1034"/>
      <c r="P1607" s="1484"/>
      <c r="Q1607" s="1486"/>
      <c r="R1607" s="1097">
        <v>23</v>
      </c>
    </row>
    <row r="1608" spans="1:18">
      <c r="A1608" s="1097">
        <v>24</v>
      </c>
      <c r="B1608" s="977" t="s">
        <v>5313</v>
      </c>
      <c r="C1608" s="1034"/>
      <c r="D1608" s="977" t="s">
        <v>4720</v>
      </c>
      <c r="E1608" s="1034"/>
      <c r="F1608" s="1488">
        <v>115</v>
      </c>
      <c r="G1608" s="1496">
        <v>34.5</v>
      </c>
      <c r="H1608" s="1494"/>
      <c r="I1608" s="977"/>
      <c r="J1608" s="1164">
        <v>30</v>
      </c>
      <c r="K1608" s="1105">
        <v>1</v>
      </c>
      <c r="L1608" s="1105"/>
      <c r="M1608" s="977"/>
      <c r="N1608" s="977"/>
      <c r="O1608" s="1034"/>
      <c r="P1608" s="1484"/>
      <c r="Q1608" s="1486"/>
      <c r="R1608" s="1097">
        <v>24</v>
      </c>
    </row>
    <row r="1609" spans="1:18">
      <c r="A1609" s="1097">
        <v>25</v>
      </c>
      <c r="B1609" s="977" t="s">
        <v>5314</v>
      </c>
      <c r="C1609" s="1034"/>
      <c r="D1609" s="977" t="s">
        <v>4720</v>
      </c>
      <c r="E1609" s="1034"/>
      <c r="F1609" s="1488">
        <v>115</v>
      </c>
      <c r="G1609" s="1496">
        <v>13.8</v>
      </c>
      <c r="H1609" s="1494"/>
      <c r="I1609" s="977"/>
      <c r="J1609" s="1164">
        <v>27</v>
      </c>
      <c r="K1609" s="1105">
        <v>1</v>
      </c>
      <c r="L1609" s="1105"/>
      <c r="M1609" s="977"/>
      <c r="N1609" s="977"/>
      <c r="O1609" s="1034"/>
      <c r="P1609" s="1484"/>
      <c r="Q1609" s="1486"/>
      <c r="R1609" s="1097">
        <v>25</v>
      </c>
    </row>
    <row r="1610" spans="1:18">
      <c r="A1610" s="1097">
        <v>26</v>
      </c>
      <c r="B1610" s="977" t="s">
        <v>5314</v>
      </c>
      <c r="C1610" s="1034"/>
      <c r="D1610" s="977" t="s">
        <v>4720</v>
      </c>
      <c r="E1610" s="1034"/>
      <c r="F1610" s="1488">
        <v>115</v>
      </c>
      <c r="G1610" s="1496">
        <v>13.8</v>
      </c>
      <c r="H1610" s="1494"/>
      <c r="I1610" s="977"/>
      <c r="J1610" s="1164">
        <v>24</v>
      </c>
      <c r="K1610" s="1105">
        <v>1</v>
      </c>
      <c r="L1610" s="1105"/>
      <c r="M1610" s="977"/>
      <c r="N1610" s="977"/>
      <c r="O1610" s="1034"/>
      <c r="P1610" s="1484"/>
      <c r="Q1610" s="1486"/>
      <c r="R1610" s="1097">
        <v>26</v>
      </c>
    </row>
    <row r="1611" spans="1:18">
      <c r="A1611" s="1097">
        <v>27</v>
      </c>
      <c r="B1611" s="977" t="s">
        <v>5314</v>
      </c>
      <c r="C1611" s="1034"/>
      <c r="D1611" s="977" t="s">
        <v>4720</v>
      </c>
      <c r="E1611" s="1034"/>
      <c r="F1611" s="1488">
        <v>115</v>
      </c>
      <c r="G1611" s="1496">
        <v>13.8</v>
      </c>
      <c r="H1611" s="1494"/>
      <c r="I1611" s="977"/>
      <c r="J1611" s="1164">
        <v>24</v>
      </c>
      <c r="K1611" s="1105">
        <v>1</v>
      </c>
      <c r="L1611" s="1105"/>
      <c r="M1611" s="977"/>
      <c r="N1611" s="977"/>
      <c r="O1611" s="1034"/>
      <c r="P1611" s="1484"/>
      <c r="Q1611" s="1486"/>
      <c r="R1611" s="1097">
        <v>27</v>
      </c>
    </row>
    <row r="1612" spans="1:18">
      <c r="A1612" s="1097">
        <v>28</v>
      </c>
      <c r="B1612" s="977" t="s">
        <v>5315</v>
      </c>
      <c r="C1612" s="1034"/>
      <c r="D1612" s="977" t="s">
        <v>4720</v>
      </c>
      <c r="E1612" s="1034"/>
      <c r="F1612" s="1488">
        <v>110</v>
      </c>
      <c r="G1612" s="1496">
        <v>13.8</v>
      </c>
      <c r="H1612" s="1494"/>
      <c r="I1612" s="977"/>
      <c r="J1612" s="1164">
        <v>45</v>
      </c>
      <c r="K1612" s="1105">
        <v>1</v>
      </c>
      <c r="L1612" s="1105"/>
      <c r="M1612" s="977"/>
      <c r="N1612" s="977"/>
      <c r="O1612" s="1034"/>
      <c r="P1612" s="1484"/>
      <c r="Q1612" s="1486"/>
      <c r="R1612" s="1097">
        <v>28</v>
      </c>
    </row>
    <row r="1613" spans="1:18">
      <c r="A1613" s="1097">
        <v>29</v>
      </c>
      <c r="B1613" s="977" t="s">
        <v>5315</v>
      </c>
      <c r="C1613" s="1034"/>
      <c r="D1613" s="977" t="s">
        <v>4720</v>
      </c>
      <c r="E1613" s="1034"/>
      <c r="F1613" s="1488">
        <v>115</v>
      </c>
      <c r="G1613" s="1496">
        <v>13.8</v>
      </c>
      <c r="H1613" s="1494"/>
      <c r="I1613" s="977"/>
      <c r="J1613" s="1164">
        <v>40</v>
      </c>
      <c r="K1613" s="1105">
        <v>1</v>
      </c>
      <c r="L1613" s="1105"/>
      <c r="M1613" s="977"/>
      <c r="N1613" s="977"/>
      <c r="O1613" s="1034"/>
      <c r="P1613" s="1484"/>
      <c r="Q1613" s="1486"/>
      <c r="R1613" s="1097">
        <v>29</v>
      </c>
    </row>
    <row r="1614" spans="1:18">
      <c r="A1614" s="1097">
        <v>30</v>
      </c>
      <c r="B1614" s="977" t="s">
        <v>5316</v>
      </c>
      <c r="C1614" s="1034"/>
      <c r="D1614" s="977" t="s">
        <v>4721</v>
      </c>
      <c r="E1614" s="1034"/>
      <c r="F1614" s="1488">
        <v>34.5</v>
      </c>
      <c r="G1614" s="1496">
        <v>4.8</v>
      </c>
      <c r="H1614" s="1494"/>
      <c r="I1614" s="977"/>
      <c r="J1614" s="1164">
        <v>5</v>
      </c>
      <c r="K1614" s="1105">
        <v>1</v>
      </c>
      <c r="L1614" s="1105"/>
      <c r="M1614" s="977"/>
      <c r="N1614" s="977"/>
      <c r="O1614" s="1034"/>
      <c r="P1614" s="1484"/>
      <c r="Q1614" s="1486"/>
      <c r="R1614" s="1097">
        <v>30</v>
      </c>
    </row>
    <row r="1615" spans="1:18">
      <c r="A1615" s="1097">
        <v>31</v>
      </c>
      <c r="B1615" s="977" t="s">
        <v>5317</v>
      </c>
      <c r="C1615" s="1034"/>
      <c r="D1615" s="977" t="s">
        <v>4721</v>
      </c>
      <c r="E1615" s="1034"/>
      <c r="F1615" s="1488">
        <v>115</v>
      </c>
      <c r="G1615" s="1496">
        <v>13.8</v>
      </c>
      <c r="H1615" s="1494"/>
      <c r="I1615" s="977"/>
      <c r="J1615" s="1164">
        <v>15</v>
      </c>
      <c r="K1615" s="1105">
        <v>1</v>
      </c>
      <c r="L1615" s="1105"/>
      <c r="M1615" s="977"/>
      <c r="N1615" s="977"/>
      <c r="O1615" s="1034"/>
      <c r="P1615" s="1484"/>
      <c r="Q1615" s="1486"/>
      <c r="R1615" s="1097">
        <v>31</v>
      </c>
    </row>
    <row r="1616" spans="1:18">
      <c r="A1616" s="1097">
        <v>32</v>
      </c>
      <c r="B1616" s="977" t="s">
        <v>5317</v>
      </c>
      <c r="C1616" s="1034"/>
      <c r="D1616" s="977" t="s">
        <v>4721</v>
      </c>
      <c r="E1616" s="1034"/>
      <c r="F1616" s="1488">
        <v>115</v>
      </c>
      <c r="G1616" s="1496">
        <v>13.8</v>
      </c>
      <c r="H1616" s="1494"/>
      <c r="I1616" s="977"/>
      <c r="J1616" s="1164">
        <v>15</v>
      </c>
      <c r="K1616" s="1105">
        <v>1</v>
      </c>
      <c r="L1616" s="1105"/>
      <c r="M1616" s="977"/>
      <c r="N1616" s="977"/>
      <c r="O1616" s="1034"/>
      <c r="P1616" s="1484"/>
      <c r="Q1616" s="1486"/>
      <c r="R1616" s="1097">
        <v>32</v>
      </c>
    </row>
    <row r="1617" spans="1:18">
      <c r="A1617" s="1097">
        <v>33</v>
      </c>
      <c r="B1617" s="977" t="s">
        <v>5318</v>
      </c>
      <c r="C1617" s="1034"/>
      <c r="D1617" s="977" t="s">
        <v>4721</v>
      </c>
      <c r="E1617" s="1034"/>
      <c r="F1617" s="1488">
        <v>34.5</v>
      </c>
      <c r="G1617" s="1496">
        <v>4.16</v>
      </c>
      <c r="H1617" s="1494"/>
      <c r="I1617" s="977"/>
      <c r="J1617" s="1164">
        <v>5</v>
      </c>
      <c r="K1617" s="1105">
        <v>1</v>
      </c>
      <c r="L1617" s="1105"/>
      <c r="M1617" s="977"/>
      <c r="N1617" s="977"/>
      <c r="O1617" s="1034"/>
      <c r="P1617" s="1484"/>
      <c r="Q1617" s="1486"/>
      <c r="R1617" s="1097">
        <v>33</v>
      </c>
    </row>
    <row r="1618" spans="1:18">
      <c r="A1618" s="1097">
        <v>34</v>
      </c>
      <c r="B1618" s="977" t="s">
        <v>5319</v>
      </c>
      <c r="C1618" s="1034"/>
      <c r="D1618" s="977" t="s">
        <v>4720</v>
      </c>
      <c r="E1618" s="1034"/>
      <c r="F1618" s="1488">
        <v>115</v>
      </c>
      <c r="G1618" s="1496">
        <v>34.5</v>
      </c>
      <c r="H1618" s="1494"/>
      <c r="I1618" s="977"/>
      <c r="J1618" s="1164">
        <v>20</v>
      </c>
      <c r="K1618" s="1105">
        <v>1</v>
      </c>
      <c r="L1618" s="1105"/>
      <c r="M1618" s="977"/>
      <c r="N1618" s="977"/>
      <c r="O1618" s="1034"/>
      <c r="P1618" s="1484"/>
      <c r="Q1618" s="1486"/>
      <c r="R1618" s="1097">
        <v>34</v>
      </c>
    </row>
    <row r="1619" spans="1:18">
      <c r="A1619" s="1097">
        <v>35</v>
      </c>
      <c r="B1619" s="977" t="s">
        <v>5319</v>
      </c>
      <c r="C1619" s="1034"/>
      <c r="D1619" s="977" t="s">
        <v>4720</v>
      </c>
      <c r="E1619" s="1034"/>
      <c r="F1619" s="1488">
        <v>115</v>
      </c>
      <c r="G1619" s="1496">
        <v>34.5</v>
      </c>
      <c r="H1619" s="1494"/>
      <c r="I1619" s="977"/>
      <c r="J1619" s="1164">
        <v>20</v>
      </c>
      <c r="K1619" s="1105">
        <v>1</v>
      </c>
      <c r="L1619" s="1105"/>
      <c r="M1619" s="977"/>
      <c r="N1619" s="977"/>
      <c r="O1619" s="1034"/>
      <c r="P1619" s="1484"/>
      <c r="Q1619" s="1486"/>
      <c r="R1619" s="1097">
        <v>35</v>
      </c>
    </row>
    <row r="1620" spans="1:18">
      <c r="A1620" s="1097">
        <v>36</v>
      </c>
      <c r="B1620" s="977" t="s">
        <v>5320</v>
      </c>
      <c r="C1620" s="1034"/>
      <c r="D1620" s="977" t="s">
        <v>4720</v>
      </c>
      <c r="E1620" s="1034"/>
      <c r="F1620" s="1488">
        <v>115</v>
      </c>
      <c r="G1620" s="1496"/>
      <c r="H1620" s="1494"/>
      <c r="I1620" s="977"/>
      <c r="J1620" s="1164">
        <v>30</v>
      </c>
      <c r="K1620" s="1105">
        <v>1</v>
      </c>
      <c r="L1620" s="1105"/>
      <c r="M1620" s="977"/>
      <c r="N1620" s="977"/>
      <c r="O1620" s="1034"/>
      <c r="P1620" s="1484"/>
      <c r="Q1620" s="1486"/>
      <c r="R1620" s="1097">
        <v>36</v>
      </c>
    </row>
    <row r="1621" spans="1:18">
      <c r="A1621" s="1097">
        <v>37</v>
      </c>
      <c r="B1621" s="977" t="s">
        <v>5321</v>
      </c>
      <c r="C1621" s="1034"/>
      <c r="D1621" s="977" t="s">
        <v>4721</v>
      </c>
      <c r="E1621" s="1034"/>
      <c r="F1621" s="1488">
        <v>13.8</v>
      </c>
      <c r="G1621" s="1496">
        <v>4.16</v>
      </c>
      <c r="H1621" s="1494"/>
      <c r="I1621" s="977"/>
      <c r="J1621" s="1164">
        <v>9</v>
      </c>
      <c r="K1621" s="1105">
        <v>1</v>
      </c>
      <c r="L1621" s="1105"/>
      <c r="M1621" s="977"/>
      <c r="N1621" s="977"/>
      <c r="O1621" s="1034"/>
      <c r="P1621" s="1484"/>
      <c r="Q1621" s="1486"/>
      <c r="R1621" s="1097">
        <v>37</v>
      </c>
    </row>
    <row r="1622" spans="1:18">
      <c r="A1622" s="1097">
        <v>38</v>
      </c>
      <c r="B1622" s="977" t="s">
        <v>5321</v>
      </c>
      <c r="C1622" s="1034"/>
      <c r="D1622" s="977" t="s">
        <v>4721</v>
      </c>
      <c r="E1622" s="1034"/>
      <c r="F1622" s="1488">
        <v>115</v>
      </c>
      <c r="G1622" s="1496">
        <v>13.8</v>
      </c>
      <c r="H1622" s="1494"/>
      <c r="I1622" s="977"/>
      <c r="J1622" s="1164">
        <v>34</v>
      </c>
      <c r="K1622" s="1105">
        <v>1</v>
      </c>
      <c r="L1622" s="1105"/>
      <c r="M1622" s="977"/>
      <c r="N1622" s="977"/>
      <c r="O1622" s="1034"/>
      <c r="P1622" s="1484"/>
      <c r="Q1622" s="1486"/>
      <c r="R1622" s="1097">
        <v>38</v>
      </c>
    </row>
    <row r="1623" spans="1:18">
      <c r="A1623" s="1097">
        <v>39</v>
      </c>
      <c r="B1623" s="977" t="s">
        <v>5321</v>
      </c>
      <c r="C1623" s="1034"/>
      <c r="D1623" s="977" t="s">
        <v>4721</v>
      </c>
      <c r="E1623" s="1034"/>
      <c r="F1623" s="1488">
        <v>115</v>
      </c>
      <c r="G1623" s="1496">
        <v>13.8</v>
      </c>
      <c r="H1623" s="1494"/>
      <c r="I1623" s="977"/>
      <c r="J1623" s="1164">
        <v>34</v>
      </c>
      <c r="K1623" s="1105">
        <v>1</v>
      </c>
      <c r="L1623" s="1105"/>
      <c r="M1623" s="977"/>
      <c r="N1623" s="977"/>
      <c r="O1623" s="1034"/>
      <c r="P1623" s="1484"/>
      <c r="Q1623" s="1486"/>
      <c r="R1623" s="1097">
        <v>39</v>
      </c>
    </row>
    <row r="1624" spans="1:18">
      <c r="A1624" s="1097">
        <v>40</v>
      </c>
      <c r="B1624" s="977" t="s">
        <v>5322</v>
      </c>
      <c r="C1624" s="1034"/>
      <c r="D1624" s="977" t="s">
        <v>4721</v>
      </c>
      <c r="E1624" s="1034"/>
      <c r="F1624" s="1488">
        <v>34.5</v>
      </c>
      <c r="G1624" s="1496">
        <v>4.8</v>
      </c>
      <c r="H1624" s="1494"/>
      <c r="I1624" s="977"/>
      <c r="J1624" s="1164">
        <v>1</v>
      </c>
      <c r="K1624" s="1105">
        <v>6</v>
      </c>
      <c r="L1624" s="1105"/>
      <c r="M1624" s="977"/>
      <c r="N1624" s="977"/>
      <c r="O1624" s="1034"/>
      <c r="P1624" s="1484"/>
      <c r="Q1624" s="1486"/>
      <c r="R1624" s="1097">
        <v>40</v>
      </c>
    </row>
    <row r="1625" spans="1:18">
      <c r="A1625" s="1097">
        <v>41</v>
      </c>
      <c r="B1625" s="977"/>
      <c r="C1625" s="1034"/>
      <c r="D1625" s="977"/>
      <c r="E1625" s="1034"/>
      <c r="F1625" s="1488"/>
      <c r="G1625" s="1496"/>
      <c r="H1625" s="1494"/>
      <c r="I1625" s="977"/>
      <c r="J1625" s="1494"/>
      <c r="K1625" s="1105"/>
      <c r="L1625" s="1105"/>
      <c r="M1625" s="977"/>
      <c r="N1625" s="977"/>
      <c r="O1625" s="1034"/>
      <c r="P1625" s="1484"/>
      <c r="Q1625" s="1486"/>
      <c r="R1625" s="1097">
        <v>41</v>
      </c>
    </row>
    <row r="1626" spans="1:18">
      <c r="A1626" s="1097">
        <v>42</v>
      </c>
      <c r="B1626" s="977"/>
      <c r="C1626" s="1034"/>
      <c r="D1626" s="977"/>
      <c r="E1626" s="1034"/>
      <c r="F1626" s="1488"/>
      <c r="G1626" s="1496"/>
      <c r="H1626" s="1494"/>
      <c r="I1626" s="977"/>
      <c r="J1626" s="1494"/>
      <c r="K1626" s="1105"/>
      <c r="L1626" s="1105"/>
      <c r="M1626" s="977"/>
      <c r="N1626" s="977"/>
      <c r="O1626" s="1034"/>
      <c r="P1626" s="1484"/>
      <c r="Q1626" s="1486"/>
      <c r="R1626" s="1097">
        <v>42</v>
      </c>
    </row>
    <row r="1627" spans="1:18">
      <c r="A1627" s="1097">
        <v>43</v>
      </c>
      <c r="B1627" s="977"/>
      <c r="C1627" s="1034"/>
      <c r="D1627" s="977"/>
      <c r="E1627" s="1034"/>
      <c r="F1627" s="1488"/>
      <c r="G1627" s="1496"/>
      <c r="H1627" s="1494"/>
      <c r="I1627" s="977"/>
      <c r="J1627" s="1494"/>
      <c r="K1627" s="1105"/>
      <c r="L1627" s="1105"/>
      <c r="M1627" s="977"/>
      <c r="N1627" s="977"/>
      <c r="O1627" s="1034"/>
      <c r="P1627" s="1484"/>
      <c r="Q1627" s="1486"/>
      <c r="R1627" s="1097">
        <v>43</v>
      </c>
    </row>
    <row r="1628" spans="1:18">
      <c r="A1628" s="1097">
        <v>44</v>
      </c>
      <c r="B1628" s="977"/>
      <c r="C1628" s="1034"/>
      <c r="D1628" s="977"/>
      <c r="E1628" s="1034"/>
      <c r="F1628" s="1488"/>
      <c r="G1628" s="1496"/>
      <c r="H1628" s="1494"/>
      <c r="I1628" s="977"/>
      <c r="J1628" s="1494"/>
      <c r="K1628" s="1105"/>
      <c r="L1628" s="1105"/>
      <c r="M1628" s="977"/>
      <c r="N1628" s="977"/>
      <c r="O1628" s="1034"/>
      <c r="P1628" s="1484"/>
      <c r="Q1628" s="1486"/>
      <c r="R1628" s="1097">
        <v>44</v>
      </c>
    </row>
    <row r="1629" spans="1:18">
      <c r="A1629" s="1097">
        <v>45</v>
      </c>
      <c r="B1629" s="977"/>
      <c r="C1629" s="1034"/>
      <c r="D1629" s="977"/>
      <c r="E1629" s="1034"/>
      <c r="F1629" s="1488"/>
      <c r="G1629" s="1496"/>
      <c r="H1629" s="1494"/>
      <c r="I1629" s="977"/>
      <c r="J1629" s="1494"/>
      <c r="K1629" s="1105"/>
      <c r="L1629" s="1105"/>
      <c r="M1629" s="977"/>
      <c r="N1629" s="977"/>
      <c r="O1629" s="1034"/>
      <c r="P1629" s="1484"/>
      <c r="Q1629" s="1486"/>
      <c r="R1629" s="1097">
        <v>45</v>
      </c>
    </row>
    <row r="1630" spans="1:18">
      <c r="A1630" s="1097">
        <v>46</v>
      </c>
      <c r="B1630" s="977"/>
      <c r="C1630" s="1034"/>
      <c r="D1630" s="977"/>
      <c r="E1630" s="1034"/>
      <c r="F1630" s="1488"/>
      <c r="G1630" s="1496"/>
      <c r="H1630" s="1494"/>
      <c r="I1630" s="977"/>
      <c r="J1630" s="1494"/>
      <c r="K1630" s="1105"/>
      <c r="L1630" s="1105"/>
      <c r="M1630" s="977"/>
      <c r="N1630" s="977"/>
      <c r="O1630" s="1034"/>
      <c r="P1630" s="1484"/>
      <c r="Q1630" s="1486"/>
      <c r="R1630" s="1097">
        <v>46</v>
      </c>
    </row>
    <row r="1631" spans="1:18">
      <c r="A1631" s="1097">
        <v>47</v>
      </c>
      <c r="B1631" s="977"/>
      <c r="C1631" s="1034"/>
      <c r="D1631" s="977"/>
      <c r="E1631" s="1034"/>
      <c r="F1631" s="1488"/>
      <c r="G1631" s="1496"/>
      <c r="H1631" s="1494"/>
      <c r="I1631" s="977"/>
      <c r="J1631" s="1494"/>
      <c r="K1631" s="1105"/>
      <c r="L1631" s="1105"/>
      <c r="M1631" s="977"/>
      <c r="N1631" s="977"/>
      <c r="O1631" s="1034"/>
      <c r="P1631" s="1484"/>
      <c r="Q1631" s="1486"/>
      <c r="R1631" s="1097">
        <v>47</v>
      </c>
    </row>
    <row r="1632" spans="1:18">
      <c r="A1632" s="1097">
        <v>48</v>
      </c>
      <c r="B1632" s="977"/>
      <c r="C1632" s="1034"/>
      <c r="D1632" s="977"/>
      <c r="E1632" s="1034"/>
      <c r="F1632" s="1488"/>
      <c r="G1632" s="1496"/>
      <c r="H1632" s="1494"/>
      <c r="I1632" s="977"/>
      <c r="J1632" s="1494"/>
      <c r="K1632" s="1105"/>
      <c r="L1632" s="1105"/>
      <c r="M1632" s="977"/>
      <c r="N1632" s="977"/>
      <c r="O1632" s="1034"/>
      <c r="P1632" s="1484"/>
      <c r="Q1632" s="1486"/>
      <c r="R1632" s="1097">
        <v>48</v>
      </c>
    </row>
    <row r="1633" spans="1:18">
      <c r="A1633" s="1097">
        <v>49</v>
      </c>
      <c r="B1633" s="977"/>
      <c r="C1633" s="1034"/>
      <c r="D1633" s="977"/>
      <c r="E1633" s="1034"/>
      <c r="F1633" s="1488"/>
      <c r="G1633" s="1496"/>
      <c r="H1633" s="1494"/>
      <c r="I1633" s="977"/>
      <c r="J1633" s="1494"/>
      <c r="K1633" s="1105"/>
      <c r="L1633" s="1105"/>
      <c r="M1633" s="977"/>
      <c r="N1633" s="977"/>
      <c r="O1633" s="1034"/>
      <c r="P1633" s="1484"/>
      <c r="Q1633" s="1486"/>
      <c r="R1633" s="1097">
        <v>49</v>
      </c>
    </row>
    <row r="1634" spans="1:18">
      <c r="A1634" s="1097">
        <v>50</v>
      </c>
      <c r="B1634" s="977"/>
      <c r="C1634" s="1034"/>
      <c r="D1634" s="977"/>
      <c r="E1634" s="1034"/>
      <c r="F1634" s="1488"/>
      <c r="G1634" s="1496"/>
      <c r="H1634" s="1494"/>
      <c r="I1634" s="977"/>
      <c r="J1634" s="1494"/>
      <c r="K1634" s="1105"/>
      <c r="L1634" s="1105"/>
      <c r="M1634" s="977"/>
      <c r="N1634" s="977"/>
      <c r="O1634" s="1034"/>
      <c r="P1634" s="1484"/>
      <c r="Q1634" s="1486"/>
      <c r="R1634" s="1097">
        <v>50</v>
      </c>
    </row>
    <row r="1635" spans="1:18">
      <c r="A1635" s="1097">
        <v>51</v>
      </c>
      <c r="B1635" s="977"/>
      <c r="C1635" s="1034"/>
      <c r="D1635" s="977"/>
      <c r="E1635" s="1034"/>
      <c r="F1635" s="1488"/>
      <c r="G1635" s="1496"/>
      <c r="H1635" s="1494"/>
      <c r="I1635" s="977"/>
      <c r="J1635" s="1494"/>
      <c r="K1635" s="1105"/>
      <c r="L1635" s="1105"/>
      <c r="M1635" s="977"/>
      <c r="N1635" s="977"/>
      <c r="O1635" s="1034"/>
      <c r="P1635" s="1484"/>
      <c r="Q1635" s="1486"/>
      <c r="R1635" s="1097">
        <v>51</v>
      </c>
    </row>
    <row r="1636" spans="1:18">
      <c r="A1636" s="1097">
        <v>52</v>
      </c>
      <c r="B1636" s="977"/>
      <c r="C1636" s="1034"/>
      <c r="D1636" s="977"/>
      <c r="E1636" s="1034"/>
      <c r="F1636" s="1488"/>
      <c r="G1636" s="1496"/>
      <c r="H1636" s="1494"/>
      <c r="I1636" s="977"/>
      <c r="J1636" s="1494"/>
      <c r="K1636" s="1105"/>
      <c r="L1636" s="1105"/>
      <c r="M1636" s="977"/>
      <c r="N1636" s="977"/>
      <c r="O1636" s="1034"/>
      <c r="P1636" s="1484"/>
      <c r="Q1636" s="1486"/>
      <c r="R1636" s="1097">
        <v>52</v>
      </c>
    </row>
    <row r="1637" spans="1:18">
      <c r="A1637" s="1097">
        <v>53</v>
      </c>
      <c r="B1637" s="977"/>
      <c r="C1637" s="1034"/>
      <c r="D1637" s="977"/>
      <c r="E1637" s="1034"/>
      <c r="F1637" s="1488"/>
      <c r="G1637" s="1496"/>
      <c r="H1637" s="1494"/>
      <c r="I1637" s="977"/>
      <c r="J1637" s="1494"/>
      <c r="K1637" s="1105"/>
      <c r="L1637" s="1105"/>
      <c r="M1637" s="977"/>
      <c r="N1637" s="977"/>
      <c r="O1637" s="1034"/>
      <c r="P1637" s="1484"/>
      <c r="Q1637" s="1486"/>
      <c r="R1637" s="1097">
        <v>53</v>
      </c>
    </row>
    <row r="1638" spans="1:18">
      <c r="A1638" s="1097">
        <v>54</v>
      </c>
      <c r="B1638" s="977"/>
      <c r="C1638" s="1034"/>
      <c r="D1638" s="977"/>
      <c r="E1638" s="1034"/>
      <c r="F1638" s="1488"/>
      <c r="G1638" s="1496"/>
      <c r="H1638" s="1494"/>
      <c r="I1638" s="977"/>
      <c r="J1638" s="1494"/>
      <c r="K1638" s="1105"/>
      <c r="L1638" s="1105"/>
      <c r="M1638" s="977"/>
      <c r="N1638" s="977"/>
      <c r="O1638" s="1034"/>
      <c r="P1638" s="1484"/>
      <c r="Q1638" s="1486"/>
      <c r="R1638" s="1097">
        <v>54</v>
      </c>
    </row>
    <row r="1639" spans="1:18">
      <c r="A1639" s="1097">
        <v>55</v>
      </c>
      <c r="B1639" s="977"/>
      <c r="C1639" s="1034"/>
      <c r="D1639" s="977"/>
      <c r="E1639" s="1034"/>
      <c r="F1639" s="1488"/>
      <c r="G1639" s="1496"/>
      <c r="H1639" s="1494"/>
      <c r="I1639" s="977"/>
      <c r="J1639" s="1494"/>
      <c r="K1639" s="1105"/>
      <c r="L1639" s="1105"/>
      <c r="M1639" s="977"/>
      <c r="N1639" s="977"/>
      <c r="O1639" s="1034"/>
      <c r="P1639" s="1484"/>
      <c r="Q1639" s="1486"/>
      <c r="R1639" s="1097">
        <v>55</v>
      </c>
    </row>
    <row r="1640" spans="1:18">
      <c r="A1640" s="1097">
        <v>56</v>
      </c>
      <c r="B1640" s="977"/>
      <c r="C1640" s="1034"/>
      <c r="D1640" s="977"/>
      <c r="E1640" s="1034"/>
      <c r="F1640" s="1488"/>
      <c r="G1640" s="1496"/>
      <c r="H1640" s="1494"/>
      <c r="I1640" s="977"/>
      <c r="J1640" s="1494"/>
      <c r="K1640" s="1105"/>
      <c r="L1640" s="1105"/>
      <c r="M1640" s="977"/>
      <c r="N1640" s="977"/>
      <c r="O1640" s="1034"/>
      <c r="P1640" s="1484"/>
      <c r="Q1640" s="1486"/>
      <c r="R1640" s="1097">
        <v>56</v>
      </c>
    </row>
    <row r="1641" spans="1:18">
      <c r="A1641" s="1097">
        <v>57</v>
      </c>
      <c r="B1641" s="977"/>
      <c r="C1641" s="1034"/>
      <c r="D1641" s="977"/>
      <c r="E1641" s="1034"/>
      <c r="F1641" s="1488"/>
      <c r="G1641" s="1496"/>
      <c r="H1641" s="1494"/>
      <c r="I1641" s="977"/>
      <c r="J1641" s="1494"/>
      <c r="K1641" s="1105"/>
      <c r="L1641" s="1105"/>
      <c r="M1641" s="977"/>
      <c r="N1641" s="977"/>
      <c r="O1641" s="1034"/>
      <c r="P1641" s="1484"/>
      <c r="Q1641" s="1486"/>
      <c r="R1641" s="1097">
        <v>57</v>
      </c>
    </row>
    <row r="1642" spans="1:18" ht="15.75" thickBot="1">
      <c r="A1642" s="1099">
        <v>58</v>
      </c>
      <c r="B1642" s="1023"/>
      <c r="C1642" s="1058"/>
      <c r="D1642" s="1023"/>
      <c r="E1642" s="1058"/>
      <c r="F1642" s="1489"/>
      <c r="G1642" s="1497"/>
      <c r="H1642" s="1495"/>
      <c r="I1642" s="977"/>
      <c r="J1642" s="1495"/>
      <c r="K1642" s="1193"/>
      <c r="L1642" s="1193"/>
      <c r="M1642" s="1023"/>
      <c r="N1642" s="1023"/>
      <c r="O1642" s="1058"/>
      <c r="P1642" s="1485"/>
      <c r="Q1642" s="1487"/>
      <c r="R1642" s="1099">
        <v>58</v>
      </c>
    </row>
    <row r="1644" spans="1:18">
      <c r="A1644" s="978" t="s">
        <v>5235</v>
      </c>
      <c r="B1644" s="978"/>
      <c r="C1644" s="978"/>
      <c r="D1644" s="2115"/>
      <c r="E1644" s="2115"/>
      <c r="F1644" s="2115"/>
      <c r="G1644" s="2115"/>
      <c r="H1644" s="2115"/>
      <c r="I1644" s="2109"/>
      <c r="J1644" s="2115" t="s">
        <v>5219</v>
      </c>
      <c r="K1644" s="2115"/>
      <c r="L1644" s="2115"/>
      <c r="M1644" s="2115"/>
      <c r="N1644" s="2115"/>
      <c r="O1644" s="978"/>
      <c r="P1644" s="978"/>
      <c r="Q1644" s="978"/>
      <c r="R1644" s="1018"/>
    </row>
    <row r="1645" spans="1:18">
      <c r="D1645" s="2116"/>
      <c r="E1645" s="2116"/>
      <c r="F1645" s="2116"/>
      <c r="G1645" s="2116"/>
      <c r="H1645" s="2116"/>
      <c r="I1645" s="2116"/>
      <c r="J1645" s="2116"/>
      <c r="K1645" s="2116"/>
      <c r="L1645" s="2116"/>
      <c r="M1645" s="2116"/>
      <c r="N1645" s="2116"/>
    </row>
    <row r="1646" spans="1:18" ht="15.75">
      <c r="A1646" s="70" t="s">
        <v>1258</v>
      </c>
      <c r="B1646" s="978"/>
      <c r="C1646" s="978"/>
      <c r="D1646" s="978"/>
      <c r="E1646" s="978"/>
      <c r="F1646" s="978"/>
      <c r="G1646" s="978"/>
      <c r="H1646" s="978"/>
    </row>
    <row r="1648" spans="1:18" ht="16.5" thickBot="1">
      <c r="A1648" s="1040" t="str">
        <f>'[5]Data Sheet'!$C$25</f>
        <v xml:space="preserve"> Niagara Mohawk Power Corporation </v>
      </c>
      <c r="B1648" s="1023"/>
      <c r="C1648" s="1023"/>
      <c r="D1648" s="1023"/>
      <c r="E1648" s="1023"/>
      <c r="F1648" s="1110" t="str">
        <f>+'424425'!P3</f>
        <v>June 1, 2015</v>
      </c>
      <c r="G1648" s="1023" t="str">
        <f>+'424425'!H3</f>
        <v>December 31, 2014</v>
      </c>
      <c r="H1648" s="1090"/>
      <c r="I1648" s="977"/>
      <c r="J1648" s="1040" t="str">
        <f>'[5]Data Sheet'!$C$25</f>
        <v xml:space="preserve"> Niagara Mohawk Power Corporation </v>
      </c>
      <c r="K1648" s="1023"/>
      <c r="L1648" s="1023"/>
      <c r="M1648" s="1023"/>
      <c r="N1648" s="1023"/>
      <c r="O1648" s="1023"/>
      <c r="P1648" s="1110" t="str">
        <f>+'424425'!P3</f>
        <v>June 1, 2015</v>
      </c>
      <c r="Q1648" s="1023" t="str">
        <f>+'424425'!H3</f>
        <v>December 31, 2014</v>
      </c>
      <c r="R1648" s="2075"/>
    </row>
    <row r="1649" spans="1:18" ht="16.5" thickBot="1">
      <c r="A1649" s="687" t="s">
        <v>3644</v>
      </c>
      <c r="B1649" s="669"/>
      <c r="C1649" s="669"/>
      <c r="D1649" s="1090"/>
      <c r="E1649" s="1090"/>
      <c r="F1649" s="1092"/>
      <c r="G1649" s="1092"/>
      <c r="H1649" s="1101"/>
      <c r="I1649" s="977"/>
      <c r="J1649" s="687" t="s">
        <v>3644</v>
      </c>
      <c r="K1649" s="669"/>
      <c r="L1649" s="669"/>
      <c r="M1649" s="1090"/>
      <c r="N1649" s="1090"/>
      <c r="O1649" s="1090"/>
      <c r="P1649" s="1092"/>
      <c r="Q1649" s="1092"/>
      <c r="R1649" s="2082"/>
    </row>
    <row r="1650" spans="1:18">
      <c r="A1650" s="1085"/>
      <c r="B1650" s="977"/>
      <c r="C1650" s="1034"/>
      <c r="D1650" s="1018"/>
      <c r="E1650" s="2080"/>
      <c r="F1650" s="978"/>
      <c r="G1650" s="978"/>
      <c r="H1650" s="1070"/>
      <c r="I1650" s="977"/>
      <c r="J1650" s="1085"/>
      <c r="K1650" s="1034"/>
      <c r="L1650" s="1034"/>
      <c r="M1650" s="978" t="s">
        <v>3418</v>
      </c>
      <c r="N1650" s="978"/>
      <c r="O1650" s="978"/>
      <c r="P1650" s="978"/>
      <c r="Q1650" s="1032"/>
      <c r="R1650" s="2081"/>
    </row>
    <row r="1651" spans="1:18" ht="15.75" thickBot="1">
      <c r="A1651" s="1097"/>
      <c r="B1651" s="1018"/>
      <c r="C1651" s="2080"/>
      <c r="D1651" s="1018"/>
      <c r="E1651" s="2080"/>
      <c r="F1651" s="1090" t="s">
        <v>3419</v>
      </c>
      <c r="G1651" s="1090"/>
      <c r="H1651" s="1101"/>
      <c r="I1651" s="977"/>
      <c r="J1651" s="1097" t="s">
        <v>3420</v>
      </c>
      <c r="K1651" s="2080" t="s">
        <v>3421</v>
      </c>
      <c r="L1651" s="2080" t="s">
        <v>3421</v>
      </c>
      <c r="M1651" s="1090" t="s">
        <v>3422</v>
      </c>
      <c r="N1651" s="1090"/>
      <c r="O1651" s="1090"/>
      <c r="P1651" s="1090"/>
      <c r="Q1651" s="1101"/>
      <c r="R1651" s="2080"/>
    </row>
    <row r="1652" spans="1:18">
      <c r="A1652" s="1097"/>
      <c r="B1652" s="1018"/>
      <c r="C1652" s="2080"/>
      <c r="D1652" s="1018"/>
      <c r="E1652" s="2080"/>
      <c r="F1652" s="2080"/>
      <c r="G1652" s="1032"/>
      <c r="H1652" s="2080"/>
      <c r="I1652" s="977"/>
      <c r="J1652" s="1097" t="s">
        <v>3423</v>
      </c>
      <c r="K1652" s="2080" t="s">
        <v>3424</v>
      </c>
      <c r="L1652" s="2080" t="s">
        <v>3425</v>
      </c>
      <c r="M1652" s="1018"/>
      <c r="N1652" s="1018"/>
      <c r="O1652" s="2080"/>
      <c r="P1652" s="2080"/>
      <c r="Q1652" s="1032"/>
      <c r="R1652" s="2080"/>
    </row>
    <row r="1653" spans="1:18">
      <c r="A1653" s="1097" t="s">
        <v>1843</v>
      </c>
      <c r="B1653" s="978" t="s">
        <v>3426</v>
      </c>
      <c r="C1653" s="1032"/>
      <c r="D1653" s="978" t="s">
        <v>3427</v>
      </c>
      <c r="E1653" s="1032"/>
      <c r="F1653" s="2080"/>
      <c r="G1653" s="1032"/>
      <c r="H1653" s="2080"/>
      <c r="I1653" s="977"/>
      <c r="J1653" s="1097" t="s">
        <v>3428</v>
      </c>
      <c r="K1653" s="2080" t="s">
        <v>3429</v>
      </c>
      <c r="L1653" s="2080" t="s">
        <v>3424</v>
      </c>
      <c r="M1653" s="978"/>
      <c r="N1653" s="978"/>
      <c r="O1653" s="1032"/>
      <c r="P1653" s="2080" t="s">
        <v>1902</v>
      </c>
      <c r="Q1653" s="1032" t="s">
        <v>3430</v>
      </c>
      <c r="R1653" s="2080" t="s">
        <v>1843</v>
      </c>
    </row>
    <row r="1654" spans="1:18">
      <c r="A1654" s="1097" t="s">
        <v>1846</v>
      </c>
      <c r="B1654" s="977"/>
      <c r="C1654" s="1034"/>
      <c r="D1654" s="1018"/>
      <c r="E1654" s="2080"/>
      <c r="F1654" s="2080" t="s">
        <v>1952</v>
      </c>
      <c r="G1654" s="1032" t="s">
        <v>3431</v>
      </c>
      <c r="H1654" s="2080" t="s">
        <v>3432</v>
      </c>
      <c r="I1654" s="977"/>
      <c r="J1654" s="1097" t="s">
        <v>3433</v>
      </c>
      <c r="K1654" s="2080" t="s">
        <v>4</v>
      </c>
      <c r="L1654" s="2080" t="s">
        <v>3429</v>
      </c>
      <c r="M1654" s="978" t="s">
        <v>3434</v>
      </c>
      <c r="N1654" s="978"/>
      <c r="O1654" s="1032"/>
      <c r="P1654" s="2080" t="s">
        <v>3435</v>
      </c>
      <c r="Q1654" s="1032" t="s">
        <v>3436</v>
      </c>
      <c r="R1654" s="2080" t="s">
        <v>1846</v>
      </c>
    </row>
    <row r="1655" spans="1:18">
      <c r="A1655" s="1097"/>
      <c r="B1655" s="977"/>
      <c r="C1655" s="2080"/>
      <c r="D1655" s="977"/>
      <c r="E1655" s="2080"/>
      <c r="F1655" s="2080"/>
      <c r="G1655" s="1032"/>
      <c r="H1655" s="1034"/>
      <c r="I1655" s="977"/>
      <c r="J1655" s="1089"/>
      <c r="K1655" s="1034"/>
      <c r="L1655" s="2080"/>
      <c r="M1655" s="977"/>
      <c r="N1655" s="977"/>
      <c r="O1655" s="2080"/>
      <c r="P1655" s="2080"/>
      <c r="Q1655" s="2080"/>
      <c r="R1655" s="2080"/>
    </row>
    <row r="1656" spans="1:18" ht="15.75" thickBot="1">
      <c r="A1656" s="1099"/>
      <c r="B1656" s="1090" t="s">
        <v>3230</v>
      </c>
      <c r="C1656" s="1101"/>
      <c r="D1656" s="1090" t="s">
        <v>3231</v>
      </c>
      <c r="E1656" s="1101"/>
      <c r="F1656" s="2082" t="s">
        <v>3232</v>
      </c>
      <c r="G1656" s="1101" t="s">
        <v>3233</v>
      </c>
      <c r="H1656" s="1101" t="s">
        <v>2512</v>
      </c>
      <c r="I1656" s="977"/>
      <c r="J1656" s="1099" t="s">
        <v>2513</v>
      </c>
      <c r="K1656" s="1099" t="s">
        <v>2514</v>
      </c>
      <c r="L1656" s="1099" t="s">
        <v>2515</v>
      </c>
      <c r="M1656" s="1090" t="s">
        <v>2516</v>
      </c>
      <c r="N1656" s="1090"/>
      <c r="O1656" s="1101"/>
      <c r="P1656" s="2082" t="s">
        <v>2517</v>
      </c>
      <c r="Q1656" s="2082" t="s">
        <v>2518</v>
      </c>
      <c r="R1656" s="2082"/>
    </row>
    <row r="1657" spans="1:18">
      <c r="A1657" s="1097">
        <v>1</v>
      </c>
      <c r="B1657" s="977" t="s">
        <v>5323</v>
      </c>
      <c r="C1657" s="1034"/>
      <c r="D1657" s="977" t="s">
        <v>4721</v>
      </c>
      <c r="E1657" s="1034"/>
      <c r="F1657" s="1488">
        <v>115</v>
      </c>
      <c r="G1657" s="1496">
        <v>13.8</v>
      </c>
      <c r="H1657" s="1494"/>
      <c r="I1657" s="977"/>
      <c r="J1657" s="1498">
        <v>5</v>
      </c>
      <c r="K1657" s="1105">
        <v>1</v>
      </c>
      <c r="L1657" s="1105"/>
      <c r="M1657" s="977"/>
      <c r="N1657" s="977"/>
      <c r="O1657" s="1032"/>
      <c r="P1657" s="1484"/>
      <c r="Q1657" s="1486"/>
      <c r="R1657" s="1097">
        <v>1</v>
      </c>
    </row>
    <row r="1658" spans="1:18">
      <c r="A1658" s="1097">
        <v>2</v>
      </c>
      <c r="B1658" s="977" t="s">
        <v>5324</v>
      </c>
      <c r="C1658" s="1034"/>
      <c r="D1658" s="977" t="s">
        <v>4721</v>
      </c>
      <c r="E1658" s="1034"/>
      <c r="F1658" s="1488">
        <v>115</v>
      </c>
      <c r="G1658" s="1496">
        <v>13.8</v>
      </c>
      <c r="H1658" s="1494"/>
      <c r="I1658" s="977"/>
      <c r="J1658" s="1498">
        <v>12</v>
      </c>
      <c r="K1658" s="1105">
        <v>1</v>
      </c>
      <c r="L1658" s="1105"/>
      <c r="M1658" s="977"/>
      <c r="N1658" s="977"/>
      <c r="O1658" s="2080"/>
      <c r="P1658" s="1484"/>
      <c r="Q1658" s="1486"/>
      <c r="R1658" s="1097">
        <v>2</v>
      </c>
    </row>
    <row r="1659" spans="1:18">
      <c r="A1659" s="1097">
        <v>3</v>
      </c>
      <c r="B1659" s="977" t="s">
        <v>5325</v>
      </c>
      <c r="C1659" s="1034"/>
      <c r="D1659" s="977" t="s">
        <v>4721</v>
      </c>
      <c r="E1659" s="1034"/>
      <c r="F1659" s="1488">
        <v>46</v>
      </c>
      <c r="G1659" s="1496">
        <v>13.8</v>
      </c>
      <c r="H1659" s="1494"/>
      <c r="I1659" s="977"/>
      <c r="J1659" s="1498">
        <v>10</v>
      </c>
      <c r="K1659" s="1105">
        <v>1</v>
      </c>
      <c r="L1659" s="1105"/>
      <c r="M1659" s="977"/>
      <c r="N1659" s="977"/>
      <c r="O1659" s="2080"/>
      <c r="P1659" s="1484"/>
      <c r="Q1659" s="1486"/>
      <c r="R1659" s="1097">
        <v>3</v>
      </c>
    </row>
    <row r="1660" spans="1:18">
      <c r="A1660" s="1097">
        <v>4</v>
      </c>
      <c r="B1660" s="977" t="s">
        <v>5325</v>
      </c>
      <c r="C1660" s="1034"/>
      <c r="D1660" s="977" t="s">
        <v>4721</v>
      </c>
      <c r="E1660" s="1034"/>
      <c r="F1660" s="1488">
        <v>46</v>
      </c>
      <c r="G1660" s="1496">
        <v>15</v>
      </c>
      <c r="H1660" s="1494"/>
      <c r="I1660" s="977"/>
      <c r="J1660" s="1498">
        <v>13</v>
      </c>
      <c r="K1660" s="1105">
        <v>1</v>
      </c>
      <c r="L1660" s="1105"/>
      <c r="M1660" s="977"/>
      <c r="N1660" s="977"/>
      <c r="O1660" s="2080"/>
      <c r="P1660" s="1484"/>
      <c r="Q1660" s="1486"/>
      <c r="R1660" s="1097">
        <v>4</v>
      </c>
    </row>
    <row r="1661" spans="1:18">
      <c r="A1661" s="1097">
        <v>5</v>
      </c>
      <c r="B1661" s="977" t="s">
        <v>5326</v>
      </c>
      <c r="C1661" s="1034"/>
      <c r="D1661" s="977" t="s">
        <v>4720</v>
      </c>
      <c r="E1661" s="1034"/>
      <c r="F1661" s="1488">
        <v>115</v>
      </c>
      <c r="G1661" s="1496">
        <v>13.8</v>
      </c>
      <c r="H1661" s="1494"/>
      <c r="I1661" s="977"/>
      <c r="J1661" s="1498">
        <v>15</v>
      </c>
      <c r="K1661" s="1105">
        <v>1</v>
      </c>
      <c r="L1661" s="1105"/>
      <c r="M1661" s="977"/>
      <c r="N1661" s="977"/>
      <c r="O1661" s="2080"/>
      <c r="P1661" s="1484"/>
      <c r="Q1661" s="1486"/>
      <c r="R1661" s="1097">
        <v>5</v>
      </c>
    </row>
    <row r="1662" spans="1:18">
      <c r="A1662" s="1097">
        <v>6</v>
      </c>
      <c r="B1662" s="977" t="s">
        <v>5327</v>
      </c>
      <c r="C1662" s="1034"/>
      <c r="D1662" s="977" t="s">
        <v>4721</v>
      </c>
      <c r="E1662" s="1034"/>
      <c r="F1662" s="1488">
        <v>46</v>
      </c>
      <c r="G1662" s="1496">
        <v>2.4</v>
      </c>
      <c r="H1662" s="1494"/>
      <c r="I1662" s="977"/>
      <c r="J1662" s="1498">
        <v>1</v>
      </c>
      <c r="K1662" s="1105">
        <v>1</v>
      </c>
      <c r="L1662" s="1105"/>
      <c r="M1662" s="977"/>
      <c r="N1662" s="977"/>
      <c r="O1662" s="1034"/>
      <c r="P1662" s="1484"/>
      <c r="Q1662" s="1486"/>
      <c r="R1662" s="1097">
        <v>6</v>
      </c>
    </row>
    <row r="1663" spans="1:18">
      <c r="A1663" s="1097">
        <v>7</v>
      </c>
      <c r="B1663" s="977" t="s">
        <v>5327</v>
      </c>
      <c r="C1663" s="1034"/>
      <c r="D1663" s="977" t="s">
        <v>4721</v>
      </c>
      <c r="E1663" s="1034"/>
      <c r="F1663" s="1488">
        <v>46</v>
      </c>
      <c r="G1663" s="1496">
        <v>2.4</v>
      </c>
      <c r="H1663" s="1494"/>
      <c r="I1663" s="977"/>
      <c r="J1663" s="1498">
        <v>1</v>
      </c>
      <c r="K1663" s="1105">
        <v>1</v>
      </c>
      <c r="L1663" s="1105"/>
      <c r="M1663" s="977"/>
      <c r="N1663" s="977"/>
      <c r="O1663" s="1034"/>
      <c r="P1663" s="1484"/>
      <c r="Q1663" s="1486"/>
      <c r="R1663" s="1097">
        <v>7</v>
      </c>
    </row>
    <row r="1664" spans="1:18">
      <c r="A1664" s="1097">
        <v>8</v>
      </c>
      <c r="B1664" s="977" t="s">
        <v>5327</v>
      </c>
      <c r="C1664" s="1034"/>
      <c r="D1664" s="977" t="s">
        <v>4721</v>
      </c>
      <c r="E1664" s="1034"/>
      <c r="F1664" s="1488">
        <v>46</v>
      </c>
      <c r="G1664" s="1496">
        <v>2.4</v>
      </c>
      <c r="H1664" s="1494"/>
      <c r="I1664" s="977"/>
      <c r="J1664" s="1498">
        <v>1</v>
      </c>
      <c r="K1664" s="1105">
        <v>1</v>
      </c>
      <c r="L1664" s="1105"/>
      <c r="M1664" s="977"/>
      <c r="N1664" s="977"/>
      <c r="O1664" s="1034"/>
      <c r="P1664" s="1484"/>
      <c r="Q1664" s="1486"/>
      <c r="R1664" s="1097">
        <v>8</v>
      </c>
    </row>
    <row r="1665" spans="1:18">
      <c r="A1665" s="1097">
        <v>9</v>
      </c>
      <c r="B1665" s="977" t="s">
        <v>5328</v>
      </c>
      <c r="C1665" s="1034"/>
      <c r="D1665" s="977" t="s">
        <v>4721</v>
      </c>
      <c r="E1665" s="1034"/>
      <c r="F1665" s="1488">
        <v>34.4</v>
      </c>
      <c r="G1665" s="1496">
        <v>13.8</v>
      </c>
      <c r="H1665" s="1494"/>
      <c r="I1665" s="977"/>
      <c r="J1665" s="1498">
        <v>7</v>
      </c>
      <c r="K1665" s="1105">
        <v>1</v>
      </c>
      <c r="L1665" s="1105"/>
      <c r="M1665" s="977"/>
      <c r="N1665" s="977"/>
      <c r="O1665" s="1034"/>
      <c r="P1665" s="1484"/>
      <c r="Q1665" s="1486"/>
      <c r="R1665" s="1097">
        <v>9</v>
      </c>
    </row>
    <row r="1666" spans="1:18">
      <c r="A1666" s="1097">
        <v>10</v>
      </c>
      <c r="B1666" s="977" t="s">
        <v>5329</v>
      </c>
      <c r="C1666" s="1034"/>
      <c r="D1666" s="977" t="s">
        <v>4721</v>
      </c>
      <c r="E1666" s="1034"/>
      <c r="F1666" s="1488">
        <v>34.5</v>
      </c>
      <c r="G1666" s="1496">
        <v>13.8</v>
      </c>
      <c r="H1666" s="1494"/>
      <c r="I1666" s="977"/>
      <c r="J1666" s="1498">
        <v>10</v>
      </c>
      <c r="K1666" s="1105">
        <v>1</v>
      </c>
      <c r="L1666" s="1105"/>
      <c r="M1666" s="977"/>
      <c r="N1666" s="977"/>
      <c r="O1666" s="1034"/>
      <c r="P1666" s="1484"/>
      <c r="Q1666" s="1486"/>
      <c r="R1666" s="1097">
        <v>10</v>
      </c>
    </row>
    <row r="1667" spans="1:18">
      <c r="A1667" s="1097">
        <v>11</v>
      </c>
      <c r="B1667" s="977" t="s">
        <v>5330</v>
      </c>
      <c r="C1667" s="1034"/>
      <c r="D1667" s="977" t="s">
        <v>4721</v>
      </c>
      <c r="E1667" s="1034"/>
      <c r="F1667" s="1488">
        <v>115</v>
      </c>
      <c r="G1667" s="1496">
        <v>13.8</v>
      </c>
      <c r="H1667" s="1494"/>
      <c r="I1667" s="977"/>
      <c r="J1667" s="1498">
        <v>12</v>
      </c>
      <c r="K1667" s="1105">
        <v>1</v>
      </c>
      <c r="L1667" s="1105"/>
      <c r="M1667" s="977"/>
      <c r="N1667" s="977"/>
      <c r="O1667" s="1034"/>
      <c r="P1667" s="1484"/>
      <c r="Q1667" s="1486"/>
      <c r="R1667" s="1097">
        <v>11</v>
      </c>
    </row>
    <row r="1668" spans="1:18">
      <c r="A1668" s="1097">
        <v>12</v>
      </c>
      <c r="B1668" s="977" t="s">
        <v>5331</v>
      </c>
      <c r="C1668" s="1034"/>
      <c r="D1668" s="977" t="s">
        <v>4721</v>
      </c>
      <c r="E1668" s="1034"/>
      <c r="F1668" s="1488">
        <v>115</v>
      </c>
      <c r="G1668" s="1496">
        <v>69</v>
      </c>
      <c r="H1668" s="1494"/>
      <c r="I1668" s="977"/>
      <c r="J1668" s="1498">
        <v>30</v>
      </c>
      <c r="K1668" s="1105">
        <v>1</v>
      </c>
      <c r="L1668" s="1105"/>
      <c r="M1668" s="977"/>
      <c r="N1668" s="977"/>
      <c r="O1668" s="1034"/>
      <c r="P1668" s="1484"/>
      <c r="Q1668" s="1486"/>
      <c r="R1668" s="1097">
        <v>12</v>
      </c>
    </row>
    <row r="1669" spans="1:18">
      <c r="A1669" s="1097">
        <v>13</v>
      </c>
      <c r="B1669" s="977" t="s">
        <v>5331</v>
      </c>
      <c r="C1669" s="1034"/>
      <c r="D1669" s="977" t="s">
        <v>4721</v>
      </c>
      <c r="E1669" s="1034"/>
      <c r="F1669" s="1488">
        <v>115</v>
      </c>
      <c r="G1669" s="1496">
        <v>13.8</v>
      </c>
      <c r="H1669" s="1494"/>
      <c r="I1669" s="977"/>
      <c r="J1669" s="1498">
        <v>12</v>
      </c>
      <c r="K1669" s="1105">
        <v>1</v>
      </c>
      <c r="L1669" s="1105"/>
      <c r="M1669" s="977"/>
      <c r="N1669" s="977"/>
      <c r="O1669" s="1034"/>
      <c r="P1669" s="1484"/>
      <c r="Q1669" s="1486"/>
      <c r="R1669" s="1097">
        <v>13</v>
      </c>
    </row>
    <row r="1670" spans="1:18">
      <c r="A1670" s="1097">
        <v>14</v>
      </c>
      <c r="B1670" s="977" t="s">
        <v>5338</v>
      </c>
      <c r="C1670" s="1034"/>
      <c r="D1670" s="977" t="s">
        <v>4721</v>
      </c>
      <c r="E1670" s="2080"/>
      <c r="F1670" s="1561">
        <v>115</v>
      </c>
      <c r="G1670" s="1560">
        <v>13.8</v>
      </c>
      <c r="H1670" s="1494"/>
      <c r="I1670" s="977"/>
      <c r="J1670" s="1498">
        <v>12</v>
      </c>
      <c r="K1670" s="1105">
        <v>1</v>
      </c>
      <c r="L1670" s="1105"/>
      <c r="M1670" s="977"/>
      <c r="N1670" s="977"/>
      <c r="O1670" s="1034"/>
      <c r="P1670" s="1484"/>
      <c r="Q1670" s="1486"/>
      <c r="R1670" s="1097">
        <v>14</v>
      </c>
    </row>
    <row r="1671" spans="1:18">
      <c r="A1671" s="1097">
        <v>15</v>
      </c>
      <c r="B1671" s="977" t="s">
        <v>5339</v>
      </c>
      <c r="C1671" s="1034"/>
      <c r="D1671" s="977" t="s">
        <v>4721</v>
      </c>
      <c r="E1671" s="2080"/>
      <c r="F1671" s="1561">
        <v>115</v>
      </c>
      <c r="G1671" s="1560">
        <v>13.8</v>
      </c>
      <c r="H1671" s="1494"/>
      <c r="I1671" s="977"/>
      <c r="J1671" s="1498">
        <v>20</v>
      </c>
      <c r="K1671" s="1105">
        <v>1</v>
      </c>
      <c r="L1671" s="1105"/>
      <c r="M1671" s="977"/>
      <c r="N1671" s="977"/>
      <c r="O1671" s="1034"/>
      <c r="P1671" s="1484"/>
      <c r="Q1671" s="1486"/>
      <c r="R1671" s="1097">
        <v>15</v>
      </c>
    </row>
    <row r="1672" spans="1:18">
      <c r="A1672" s="1097">
        <v>16</v>
      </c>
      <c r="B1672" s="977" t="s">
        <v>5339</v>
      </c>
      <c r="C1672" s="1034"/>
      <c r="D1672" s="977" t="s">
        <v>4721</v>
      </c>
      <c r="E1672" s="2080"/>
      <c r="F1672" s="1561">
        <v>115</v>
      </c>
      <c r="G1672" s="1560">
        <v>13.8</v>
      </c>
      <c r="H1672" s="1494"/>
      <c r="I1672" s="977"/>
      <c r="J1672" s="1498">
        <v>15</v>
      </c>
      <c r="K1672" s="1105">
        <v>1</v>
      </c>
      <c r="L1672" s="1105"/>
      <c r="M1672" s="977"/>
      <c r="N1672" s="977"/>
      <c r="O1672" s="1034"/>
      <c r="P1672" s="1484"/>
      <c r="Q1672" s="1486"/>
      <c r="R1672" s="1097">
        <v>16</v>
      </c>
    </row>
    <row r="1673" spans="1:18">
      <c r="A1673" s="1097">
        <v>17</v>
      </c>
      <c r="B1673" s="977" t="s">
        <v>5340</v>
      </c>
      <c r="C1673" s="1034"/>
      <c r="D1673" s="977" t="s">
        <v>4721</v>
      </c>
      <c r="E1673" s="2080"/>
      <c r="F1673" s="1561">
        <v>115</v>
      </c>
      <c r="G1673" s="1560">
        <v>46</v>
      </c>
      <c r="H1673" s="1494"/>
      <c r="I1673" s="977"/>
      <c r="J1673" s="1498">
        <v>15</v>
      </c>
      <c r="K1673" s="1105">
        <v>1</v>
      </c>
      <c r="L1673" s="1105"/>
      <c r="M1673" s="977"/>
      <c r="N1673" s="977"/>
      <c r="O1673" s="1034"/>
      <c r="P1673" s="1484"/>
      <c r="Q1673" s="1486"/>
      <c r="R1673" s="1097">
        <v>17</v>
      </c>
    </row>
    <row r="1674" spans="1:18">
      <c r="A1674" s="1097">
        <v>18</v>
      </c>
      <c r="B1674" s="977" t="s">
        <v>5340</v>
      </c>
      <c r="C1674" s="1034"/>
      <c r="D1674" s="977" t="s">
        <v>4721</v>
      </c>
      <c r="E1674" s="1034"/>
      <c r="F1674" s="1488">
        <v>115</v>
      </c>
      <c r="G1674" s="1496">
        <v>46</v>
      </c>
      <c r="H1674" s="1494"/>
      <c r="I1674" s="977"/>
      <c r="J1674" s="1498">
        <v>7</v>
      </c>
      <c r="K1674" s="1105">
        <v>1</v>
      </c>
      <c r="L1674" s="1105"/>
      <c r="M1674" s="977"/>
      <c r="N1674" s="977"/>
      <c r="O1674" s="1034"/>
      <c r="P1674" s="1484"/>
      <c r="Q1674" s="1486"/>
      <c r="R1674" s="1097">
        <v>18</v>
      </c>
    </row>
    <row r="1675" spans="1:18">
      <c r="A1675" s="1097">
        <v>19</v>
      </c>
      <c r="B1675" s="977" t="s">
        <v>5340</v>
      </c>
      <c r="C1675" s="1034"/>
      <c r="D1675" s="977" t="s">
        <v>4721</v>
      </c>
      <c r="E1675" s="1034"/>
      <c r="F1675" s="1488">
        <v>115</v>
      </c>
      <c r="G1675" s="1496">
        <v>46</v>
      </c>
      <c r="H1675" s="1494"/>
      <c r="I1675" s="977"/>
      <c r="J1675" s="1498">
        <v>7</v>
      </c>
      <c r="K1675" s="1105">
        <v>1</v>
      </c>
      <c r="L1675" s="1105"/>
      <c r="M1675" s="977"/>
      <c r="N1675" s="977"/>
      <c r="O1675" s="1034"/>
      <c r="P1675" s="1484"/>
      <c r="Q1675" s="1486"/>
      <c r="R1675" s="1097">
        <v>19</v>
      </c>
    </row>
    <row r="1676" spans="1:18">
      <c r="A1676" s="1097">
        <v>20</v>
      </c>
      <c r="B1676" s="977" t="s">
        <v>5340</v>
      </c>
      <c r="C1676" s="1034"/>
      <c r="D1676" s="977" t="s">
        <v>4721</v>
      </c>
      <c r="E1676" s="1034"/>
      <c r="F1676" s="1488">
        <v>115</v>
      </c>
      <c r="G1676" s="1496">
        <v>4.16</v>
      </c>
      <c r="H1676" s="1494"/>
      <c r="I1676" s="977"/>
      <c r="J1676" s="1498">
        <v>7</v>
      </c>
      <c r="K1676" s="1105">
        <v>1</v>
      </c>
      <c r="L1676" s="1105"/>
      <c r="M1676" s="977"/>
      <c r="N1676" s="977"/>
      <c r="O1676" s="1034"/>
      <c r="P1676" s="1484"/>
      <c r="Q1676" s="1486"/>
      <c r="R1676" s="1097">
        <v>20</v>
      </c>
    </row>
    <row r="1677" spans="1:18">
      <c r="A1677" s="1097">
        <v>21</v>
      </c>
      <c r="B1677" s="977" t="s">
        <v>5340</v>
      </c>
      <c r="C1677" s="1034"/>
      <c r="D1677" s="977" t="s">
        <v>4721</v>
      </c>
      <c r="E1677" s="1034"/>
      <c r="F1677" s="1488">
        <v>115</v>
      </c>
      <c r="G1677" s="1496">
        <v>4.16</v>
      </c>
      <c r="H1677" s="1494"/>
      <c r="I1677" s="977"/>
      <c r="J1677" s="1498">
        <v>7</v>
      </c>
      <c r="K1677" s="1105">
        <v>1</v>
      </c>
      <c r="L1677" s="1105"/>
      <c r="M1677" s="977"/>
      <c r="N1677" s="977"/>
      <c r="O1677" s="1034"/>
      <c r="P1677" s="1484"/>
      <c r="Q1677" s="1486"/>
      <c r="R1677" s="1097">
        <v>21</v>
      </c>
    </row>
    <row r="1678" spans="1:18">
      <c r="A1678" s="1097">
        <v>22</v>
      </c>
      <c r="B1678" s="977" t="s">
        <v>5341</v>
      </c>
      <c r="C1678" s="1034"/>
      <c r="D1678" s="977" t="s">
        <v>4721</v>
      </c>
      <c r="E1678" s="1034"/>
      <c r="F1678" s="1488">
        <v>34.5</v>
      </c>
      <c r="G1678" s="1496">
        <v>13.8</v>
      </c>
      <c r="H1678" s="1494"/>
      <c r="I1678" s="977"/>
      <c r="J1678" s="1498">
        <v>5</v>
      </c>
      <c r="K1678" s="1105">
        <v>1</v>
      </c>
      <c r="L1678" s="1105"/>
      <c r="M1678" s="977"/>
      <c r="N1678" s="977"/>
      <c r="O1678" s="1034"/>
      <c r="P1678" s="1484"/>
      <c r="Q1678" s="1486"/>
      <c r="R1678" s="1097">
        <v>22</v>
      </c>
    </row>
    <row r="1679" spans="1:18">
      <c r="A1679" s="1097">
        <v>23</v>
      </c>
      <c r="B1679" s="977" t="s">
        <v>5342</v>
      </c>
      <c r="C1679" s="1034"/>
      <c r="D1679" s="977" t="s">
        <v>4721</v>
      </c>
      <c r="E1679" s="1034"/>
      <c r="F1679" s="1488">
        <v>34.4</v>
      </c>
      <c r="G1679" s="1496">
        <v>13.8</v>
      </c>
      <c r="H1679" s="1494"/>
      <c r="I1679" s="977"/>
      <c r="J1679" s="1498">
        <v>9</v>
      </c>
      <c r="K1679" s="1105">
        <v>1</v>
      </c>
      <c r="L1679" s="1105"/>
      <c r="M1679" s="977"/>
      <c r="N1679" s="977"/>
      <c r="O1679" s="1034"/>
      <c r="P1679" s="1484"/>
      <c r="Q1679" s="1486"/>
      <c r="R1679" s="1097">
        <v>23</v>
      </c>
    </row>
    <row r="1680" spans="1:18">
      <c r="A1680" s="1097">
        <v>24</v>
      </c>
      <c r="B1680" s="977" t="s">
        <v>5342</v>
      </c>
      <c r="C1680" s="1034"/>
      <c r="D1680" s="977" t="s">
        <v>4721</v>
      </c>
      <c r="E1680" s="1034"/>
      <c r="F1680" s="1488">
        <v>34.5</v>
      </c>
      <c r="G1680" s="1496">
        <v>13.8</v>
      </c>
      <c r="H1680" s="1494"/>
      <c r="I1680" s="977"/>
      <c r="J1680" s="1498">
        <v>9</v>
      </c>
      <c r="K1680" s="1105">
        <v>1</v>
      </c>
      <c r="L1680" s="1105"/>
      <c r="M1680" s="977"/>
      <c r="N1680" s="977"/>
      <c r="O1680" s="1034"/>
      <c r="P1680" s="1484"/>
      <c r="Q1680" s="1486"/>
      <c r="R1680" s="1097">
        <v>24</v>
      </c>
    </row>
    <row r="1681" spans="1:18">
      <c r="A1681" s="1097">
        <v>25</v>
      </c>
      <c r="B1681" s="977" t="s">
        <v>5343</v>
      </c>
      <c r="C1681" s="1034"/>
      <c r="D1681" s="977" t="s">
        <v>4721</v>
      </c>
      <c r="E1681" s="1034"/>
      <c r="F1681" s="1488">
        <v>115</v>
      </c>
      <c r="G1681" s="1496">
        <v>19.95</v>
      </c>
      <c r="H1681" s="1494"/>
      <c r="I1681" s="977"/>
      <c r="J1681" s="1498">
        <v>7</v>
      </c>
      <c r="K1681" s="1105">
        <v>1</v>
      </c>
      <c r="L1681" s="1105"/>
      <c r="M1681" s="977"/>
      <c r="N1681" s="977"/>
      <c r="O1681" s="1034"/>
      <c r="P1681" s="1484"/>
      <c r="Q1681" s="1486"/>
      <c r="R1681" s="1097">
        <v>25</v>
      </c>
    </row>
    <row r="1682" spans="1:18">
      <c r="A1682" s="1097">
        <v>26</v>
      </c>
      <c r="B1682" s="977" t="s">
        <v>5343</v>
      </c>
      <c r="C1682" s="1034"/>
      <c r="D1682" s="977" t="s">
        <v>4721</v>
      </c>
      <c r="E1682" s="1034"/>
      <c r="F1682" s="1488">
        <v>115</v>
      </c>
      <c r="G1682" s="1496">
        <v>34.5</v>
      </c>
      <c r="H1682" s="1494"/>
      <c r="I1682" s="977"/>
      <c r="J1682" s="1498">
        <v>7</v>
      </c>
      <c r="K1682" s="1105"/>
      <c r="L1682" s="1105">
        <v>1</v>
      </c>
      <c r="M1682" s="977"/>
      <c r="N1682" s="977"/>
      <c r="O1682" s="1034"/>
      <c r="P1682" s="1484"/>
      <c r="Q1682" s="1486"/>
      <c r="R1682" s="1097">
        <v>26</v>
      </c>
    </row>
    <row r="1683" spans="1:18">
      <c r="A1683" s="1097">
        <v>27</v>
      </c>
      <c r="B1683" s="977" t="s">
        <v>5344</v>
      </c>
      <c r="C1683" s="1034"/>
      <c r="D1683" s="977" t="s">
        <v>4721</v>
      </c>
      <c r="E1683" s="1034"/>
      <c r="F1683" s="1488">
        <v>115</v>
      </c>
      <c r="G1683" s="1496">
        <v>13.8</v>
      </c>
      <c r="H1683" s="1494"/>
      <c r="I1683" s="977"/>
      <c r="J1683" s="1498">
        <v>15</v>
      </c>
      <c r="K1683" s="1105">
        <v>1</v>
      </c>
      <c r="L1683" s="1105"/>
      <c r="M1683" s="977"/>
      <c r="N1683" s="977"/>
      <c r="O1683" s="1034"/>
      <c r="P1683" s="1484"/>
      <c r="Q1683" s="1486"/>
      <c r="R1683" s="1097">
        <v>27</v>
      </c>
    </row>
    <row r="1684" spans="1:18">
      <c r="A1684" s="1097">
        <v>28</v>
      </c>
      <c r="B1684" s="977" t="s">
        <v>5345</v>
      </c>
      <c r="C1684" s="1034"/>
      <c r="D1684" s="977" t="s">
        <v>4721</v>
      </c>
      <c r="E1684" s="1034"/>
      <c r="F1684" s="1488">
        <v>115</v>
      </c>
      <c r="G1684" s="1496">
        <v>13.8</v>
      </c>
      <c r="H1684" s="1494"/>
      <c r="I1684" s="977"/>
      <c r="J1684" s="1498">
        <v>15</v>
      </c>
      <c r="K1684" s="1105">
        <v>1</v>
      </c>
      <c r="L1684" s="1105"/>
      <c r="M1684" s="977"/>
      <c r="N1684" s="977"/>
      <c r="O1684" s="1034"/>
      <c r="P1684" s="1484"/>
      <c r="Q1684" s="1486"/>
      <c r="R1684" s="1097">
        <v>28</v>
      </c>
    </row>
    <row r="1685" spans="1:18">
      <c r="A1685" s="1097">
        <v>29</v>
      </c>
      <c r="B1685" s="977" t="s">
        <v>5346</v>
      </c>
      <c r="C1685" s="1034"/>
      <c r="D1685" s="977" t="s">
        <v>4721</v>
      </c>
      <c r="E1685" s="1034"/>
      <c r="F1685" s="1488">
        <v>115</v>
      </c>
      <c r="G1685" s="1496">
        <v>13.8</v>
      </c>
      <c r="H1685" s="1494"/>
      <c r="I1685" s="977"/>
      <c r="J1685" s="1498">
        <v>10</v>
      </c>
      <c r="K1685" s="1105">
        <v>1</v>
      </c>
      <c r="L1685" s="1105"/>
      <c r="M1685" s="977"/>
      <c r="N1685" s="977"/>
      <c r="O1685" s="1034"/>
      <c r="P1685" s="1484"/>
      <c r="Q1685" s="1486"/>
      <c r="R1685" s="1097">
        <v>29</v>
      </c>
    </row>
    <row r="1686" spans="1:18">
      <c r="A1686" s="1097">
        <v>30</v>
      </c>
      <c r="B1686" s="977" t="s">
        <v>5346</v>
      </c>
      <c r="C1686" s="1034"/>
      <c r="D1686" s="977" t="s">
        <v>4721</v>
      </c>
      <c r="E1686" s="1034"/>
      <c r="F1686" s="1488">
        <v>115</v>
      </c>
      <c r="G1686" s="1496">
        <v>34.5</v>
      </c>
      <c r="H1686" s="1494"/>
      <c r="I1686" s="977"/>
      <c r="J1686" s="1498">
        <v>30</v>
      </c>
      <c r="K1686" s="1105">
        <v>1</v>
      </c>
      <c r="L1686" s="1105"/>
      <c r="M1686" s="977"/>
      <c r="N1686" s="977"/>
      <c r="O1686" s="1034"/>
      <c r="P1686" s="1484"/>
      <c r="Q1686" s="1486"/>
      <c r="R1686" s="1097">
        <v>30</v>
      </c>
    </row>
    <row r="1687" spans="1:18">
      <c r="A1687" s="1097">
        <v>31</v>
      </c>
      <c r="B1687" s="977" t="s">
        <v>5347</v>
      </c>
      <c r="C1687" s="1034"/>
      <c r="D1687" s="977" t="s">
        <v>4721</v>
      </c>
      <c r="E1687" s="1034"/>
      <c r="F1687" s="1488">
        <v>23</v>
      </c>
      <c r="G1687" s="1496">
        <v>0.21</v>
      </c>
      <c r="H1687" s="1494"/>
      <c r="I1687" s="977"/>
      <c r="J1687" s="1498">
        <v>1</v>
      </c>
      <c r="K1687" s="1105">
        <v>1</v>
      </c>
      <c r="L1687" s="1105"/>
      <c r="M1687" s="977"/>
      <c r="N1687" s="977"/>
      <c r="O1687" s="1034"/>
      <c r="P1687" s="1484"/>
      <c r="Q1687" s="1486"/>
      <c r="R1687" s="1097">
        <v>31</v>
      </c>
    </row>
    <row r="1688" spans="1:18">
      <c r="A1688" s="1097">
        <v>32</v>
      </c>
      <c r="B1688" s="977" t="s">
        <v>5348</v>
      </c>
      <c r="C1688" s="1034"/>
      <c r="D1688" s="977" t="s">
        <v>4721</v>
      </c>
      <c r="E1688" s="1034"/>
      <c r="F1688" s="1488">
        <v>23</v>
      </c>
      <c r="G1688" s="1496">
        <v>4.16</v>
      </c>
      <c r="H1688" s="1494"/>
      <c r="I1688" s="977"/>
      <c r="J1688" s="1498">
        <v>1</v>
      </c>
      <c r="K1688" s="1105">
        <v>1</v>
      </c>
      <c r="L1688" s="1105"/>
      <c r="M1688" s="977"/>
      <c r="N1688" s="977"/>
      <c r="O1688" s="1034"/>
      <c r="P1688" s="1484"/>
      <c r="Q1688" s="1486"/>
      <c r="R1688" s="1097">
        <v>32</v>
      </c>
    </row>
    <row r="1689" spans="1:18">
      <c r="A1689" s="1097">
        <v>33</v>
      </c>
      <c r="B1689" s="977" t="s">
        <v>5349</v>
      </c>
      <c r="C1689" s="1034"/>
      <c r="D1689" s="977" t="s">
        <v>4720</v>
      </c>
      <c r="E1689" s="1034"/>
      <c r="F1689" s="1488">
        <v>34.5</v>
      </c>
      <c r="G1689" s="1496">
        <v>4.8</v>
      </c>
      <c r="H1689" s="1494"/>
      <c r="I1689" s="977"/>
      <c r="J1689" s="1498">
        <v>3</v>
      </c>
      <c r="K1689" s="1105">
        <v>1</v>
      </c>
      <c r="L1689" s="1105"/>
      <c r="M1689" s="977"/>
      <c r="N1689" s="977"/>
      <c r="O1689" s="1034"/>
      <c r="P1689" s="1484"/>
      <c r="Q1689" s="1486"/>
      <c r="R1689" s="1097">
        <v>33</v>
      </c>
    </row>
    <row r="1690" spans="1:18">
      <c r="A1690" s="1097">
        <v>34</v>
      </c>
      <c r="B1690" s="977" t="s">
        <v>5350</v>
      </c>
      <c r="C1690" s="1034"/>
      <c r="D1690" s="977" t="s">
        <v>4721</v>
      </c>
      <c r="E1690" s="1034"/>
      <c r="F1690" s="1488">
        <v>34.4</v>
      </c>
      <c r="G1690" s="1496">
        <v>13.8</v>
      </c>
      <c r="H1690" s="1494"/>
      <c r="I1690" s="977"/>
      <c r="J1690" s="1498">
        <v>8</v>
      </c>
      <c r="K1690" s="1105">
        <v>1</v>
      </c>
      <c r="L1690" s="1105"/>
      <c r="M1690" s="977"/>
      <c r="N1690" s="977"/>
      <c r="O1690" s="1034"/>
      <c r="P1690" s="1484"/>
      <c r="Q1690" s="1486"/>
      <c r="R1690" s="1097">
        <v>34</v>
      </c>
    </row>
    <row r="1691" spans="1:18">
      <c r="A1691" s="1097">
        <v>35</v>
      </c>
      <c r="B1691" s="977" t="s">
        <v>5351</v>
      </c>
      <c r="C1691" s="1034"/>
      <c r="D1691" s="977" t="s">
        <v>4721</v>
      </c>
      <c r="E1691" s="1034"/>
      <c r="F1691" s="1488">
        <v>34.5</v>
      </c>
      <c r="G1691" s="1496">
        <v>13.8</v>
      </c>
      <c r="H1691" s="1494"/>
      <c r="I1691" s="977"/>
      <c r="J1691" s="1498">
        <v>10</v>
      </c>
      <c r="K1691" s="1105">
        <v>1</v>
      </c>
      <c r="L1691" s="1105"/>
      <c r="M1691" s="977"/>
      <c r="N1691" s="977"/>
      <c r="O1691" s="1034"/>
      <c r="P1691" s="1484"/>
      <c r="Q1691" s="1486"/>
      <c r="R1691" s="1097">
        <v>35</v>
      </c>
    </row>
    <row r="1692" spans="1:18">
      <c r="A1692" s="1097">
        <v>36</v>
      </c>
      <c r="B1692" s="977" t="s">
        <v>5352</v>
      </c>
      <c r="C1692" s="1034"/>
      <c r="D1692" s="977" t="s">
        <v>4721</v>
      </c>
      <c r="E1692" s="1034"/>
      <c r="F1692" s="1488">
        <v>115</v>
      </c>
      <c r="G1692" s="1496">
        <v>13.8</v>
      </c>
      <c r="H1692" s="1494"/>
      <c r="I1692" s="977"/>
      <c r="J1692" s="1498">
        <v>20</v>
      </c>
      <c r="K1692" s="1105">
        <v>1</v>
      </c>
      <c r="L1692" s="1105"/>
      <c r="M1692" s="977"/>
      <c r="N1692" s="977"/>
      <c r="O1692" s="1034"/>
      <c r="P1692" s="1484"/>
      <c r="Q1692" s="1486"/>
      <c r="R1692" s="1097">
        <v>36</v>
      </c>
    </row>
    <row r="1693" spans="1:18">
      <c r="A1693" s="1097">
        <v>37</v>
      </c>
      <c r="B1693" s="977" t="s">
        <v>5352</v>
      </c>
      <c r="C1693" s="1034"/>
      <c r="D1693" s="977" t="s">
        <v>4721</v>
      </c>
      <c r="E1693" s="1034"/>
      <c r="F1693" s="1488">
        <v>115</v>
      </c>
      <c r="G1693" s="1496">
        <v>13.8</v>
      </c>
      <c r="H1693" s="1494"/>
      <c r="I1693" s="977"/>
      <c r="J1693" s="1498">
        <v>20</v>
      </c>
      <c r="K1693" s="1105">
        <v>1</v>
      </c>
      <c r="L1693" s="1105"/>
      <c r="M1693" s="977"/>
      <c r="N1693" s="977"/>
      <c r="O1693" s="1034"/>
      <c r="P1693" s="1484"/>
      <c r="Q1693" s="1486"/>
      <c r="R1693" s="1097">
        <v>37</v>
      </c>
    </row>
    <row r="1694" spans="1:18">
      <c r="A1694" s="1097">
        <v>38</v>
      </c>
      <c r="B1694" s="977" t="s">
        <v>5353</v>
      </c>
      <c r="C1694" s="1034"/>
      <c r="D1694" s="977" t="s">
        <v>4721</v>
      </c>
      <c r="E1694" s="1034"/>
      <c r="F1694" s="1488">
        <v>23</v>
      </c>
      <c r="G1694" s="1496">
        <v>4.8</v>
      </c>
      <c r="H1694" s="1494"/>
      <c r="I1694" s="977"/>
      <c r="J1694" s="1498">
        <v>3</v>
      </c>
      <c r="K1694" s="1105">
        <v>1</v>
      </c>
      <c r="L1694" s="1105"/>
      <c r="M1694" s="977"/>
      <c r="N1694" s="977"/>
      <c r="O1694" s="1034"/>
      <c r="P1694" s="1484"/>
      <c r="Q1694" s="1486"/>
      <c r="R1694" s="1097">
        <v>38</v>
      </c>
    </row>
    <row r="1695" spans="1:18">
      <c r="A1695" s="1097">
        <v>39</v>
      </c>
      <c r="B1695" s="977" t="s">
        <v>5354</v>
      </c>
      <c r="C1695" s="1034"/>
      <c r="D1695" s="977" t="s">
        <v>4720</v>
      </c>
      <c r="E1695" s="1034"/>
      <c r="F1695" s="1488">
        <v>115</v>
      </c>
      <c r="G1695" s="1496">
        <v>13.8</v>
      </c>
      <c r="H1695" s="1494"/>
      <c r="I1695" s="977"/>
      <c r="J1695" s="1498">
        <v>15</v>
      </c>
      <c r="K1695" s="1105">
        <v>1</v>
      </c>
      <c r="L1695" s="1105"/>
      <c r="M1695" s="977"/>
      <c r="N1695" s="977"/>
      <c r="O1695" s="1034"/>
      <c r="P1695" s="1484"/>
      <c r="Q1695" s="1486"/>
      <c r="R1695" s="1097">
        <v>39</v>
      </c>
    </row>
    <row r="1696" spans="1:18">
      <c r="A1696" s="1097">
        <v>40</v>
      </c>
      <c r="B1696" s="977" t="s">
        <v>5355</v>
      </c>
      <c r="C1696" s="1034"/>
      <c r="D1696" s="977" t="s">
        <v>4721</v>
      </c>
      <c r="E1696" s="1034"/>
      <c r="F1696" s="1488">
        <v>34.5</v>
      </c>
      <c r="G1696" s="1496">
        <v>13.8</v>
      </c>
      <c r="H1696" s="1494"/>
      <c r="I1696" s="977"/>
      <c r="J1696" s="1498">
        <v>5</v>
      </c>
      <c r="K1696" s="1105">
        <v>1</v>
      </c>
      <c r="L1696" s="1105"/>
      <c r="M1696" s="977"/>
      <c r="N1696" s="977"/>
      <c r="O1696" s="1034"/>
      <c r="P1696" s="1484"/>
      <c r="Q1696" s="1486"/>
      <c r="R1696" s="1097">
        <v>40</v>
      </c>
    </row>
    <row r="1697" spans="1:18">
      <c r="A1697" s="1097">
        <v>41</v>
      </c>
      <c r="B1697" s="977"/>
      <c r="C1697" s="1034"/>
      <c r="D1697" s="977"/>
      <c r="E1697" s="1034"/>
      <c r="F1697" s="1488"/>
      <c r="G1697" s="1496"/>
      <c r="H1697" s="1494"/>
      <c r="I1697" s="977"/>
      <c r="J1697" s="1494"/>
      <c r="K1697" s="1105"/>
      <c r="L1697" s="1105"/>
      <c r="M1697" s="977"/>
      <c r="N1697" s="977"/>
      <c r="O1697" s="1034"/>
      <c r="P1697" s="1484"/>
      <c r="Q1697" s="1486"/>
      <c r="R1697" s="1097">
        <v>41</v>
      </c>
    </row>
    <row r="1698" spans="1:18">
      <c r="A1698" s="1097">
        <v>42</v>
      </c>
      <c r="B1698" s="977"/>
      <c r="C1698" s="1034"/>
      <c r="D1698" s="977"/>
      <c r="E1698" s="1034"/>
      <c r="F1698" s="1488"/>
      <c r="G1698" s="1496"/>
      <c r="H1698" s="1494"/>
      <c r="I1698" s="977"/>
      <c r="J1698" s="1494"/>
      <c r="K1698" s="1105"/>
      <c r="L1698" s="1105"/>
      <c r="M1698" s="977"/>
      <c r="N1698" s="977"/>
      <c r="O1698" s="1034"/>
      <c r="P1698" s="1484"/>
      <c r="Q1698" s="1486"/>
      <c r="R1698" s="1097">
        <v>42</v>
      </c>
    </row>
    <row r="1699" spans="1:18">
      <c r="A1699" s="1097">
        <v>43</v>
      </c>
      <c r="B1699" s="977"/>
      <c r="C1699" s="1034"/>
      <c r="D1699" s="977"/>
      <c r="E1699" s="1034"/>
      <c r="F1699" s="1488"/>
      <c r="G1699" s="1496"/>
      <c r="H1699" s="1494"/>
      <c r="I1699" s="977"/>
      <c r="J1699" s="1494"/>
      <c r="K1699" s="1105"/>
      <c r="L1699" s="1105"/>
      <c r="M1699" s="977"/>
      <c r="N1699" s="977"/>
      <c r="O1699" s="1034"/>
      <c r="P1699" s="1484"/>
      <c r="Q1699" s="1486"/>
      <c r="R1699" s="1097">
        <v>43</v>
      </c>
    </row>
    <row r="1700" spans="1:18">
      <c r="A1700" s="1097">
        <v>44</v>
      </c>
      <c r="B1700" s="977"/>
      <c r="C1700" s="1034"/>
      <c r="D1700" s="977"/>
      <c r="E1700" s="1034"/>
      <c r="F1700" s="1488"/>
      <c r="G1700" s="1496"/>
      <c r="H1700" s="1494"/>
      <c r="I1700" s="977"/>
      <c r="J1700" s="1494"/>
      <c r="K1700" s="1105"/>
      <c r="L1700" s="1105"/>
      <c r="M1700" s="977"/>
      <c r="N1700" s="977"/>
      <c r="O1700" s="1034"/>
      <c r="P1700" s="1484"/>
      <c r="Q1700" s="1486"/>
      <c r="R1700" s="1097">
        <v>44</v>
      </c>
    </row>
    <row r="1701" spans="1:18">
      <c r="A1701" s="1097">
        <v>45</v>
      </c>
      <c r="B1701" s="977"/>
      <c r="C1701" s="1034"/>
      <c r="D1701" s="977"/>
      <c r="E1701" s="1034"/>
      <c r="F1701" s="1488"/>
      <c r="G1701" s="1496"/>
      <c r="H1701" s="1494"/>
      <c r="I1701" s="977"/>
      <c r="J1701" s="1494"/>
      <c r="K1701" s="1105"/>
      <c r="L1701" s="1105"/>
      <c r="M1701" s="977"/>
      <c r="N1701" s="977"/>
      <c r="O1701" s="1034"/>
      <c r="P1701" s="1484"/>
      <c r="Q1701" s="1486"/>
      <c r="R1701" s="1097">
        <v>45</v>
      </c>
    </row>
    <row r="1702" spans="1:18">
      <c r="A1702" s="1097">
        <v>46</v>
      </c>
      <c r="B1702" s="977"/>
      <c r="C1702" s="1034"/>
      <c r="D1702" s="977"/>
      <c r="E1702" s="1034"/>
      <c r="F1702" s="1488"/>
      <c r="G1702" s="1496"/>
      <c r="H1702" s="1494"/>
      <c r="I1702" s="977"/>
      <c r="J1702" s="1494"/>
      <c r="K1702" s="1105"/>
      <c r="L1702" s="1105"/>
      <c r="M1702" s="977"/>
      <c r="N1702" s="977"/>
      <c r="O1702" s="1034"/>
      <c r="P1702" s="1484"/>
      <c r="Q1702" s="1486"/>
      <c r="R1702" s="1097">
        <v>46</v>
      </c>
    </row>
    <row r="1703" spans="1:18">
      <c r="A1703" s="1097">
        <v>47</v>
      </c>
      <c r="B1703" s="977"/>
      <c r="C1703" s="1034"/>
      <c r="D1703" s="977"/>
      <c r="E1703" s="1034"/>
      <c r="F1703" s="1488"/>
      <c r="G1703" s="1496"/>
      <c r="H1703" s="1494"/>
      <c r="I1703" s="977"/>
      <c r="J1703" s="1494"/>
      <c r="K1703" s="1105"/>
      <c r="L1703" s="1105"/>
      <c r="M1703" s="977"/>
      <c r="N1703" s="977"/>
      <c r="O1703" s="1034"/>
      <c r="P1703" s="1484"/>
      <c r="Q1703" s="1486"/>
      <c r="R1703" s="1097">
        <v>47</v>
      </c>
    </row>
    <row r="1704" spans="1:18">
      <c r="A1704" s="1097">
        <v>48</v>
      </c>
      <c r="B1704" s="977"/>
      <c r="C1704" s="1034"/>
      <c r="D1704" s="977"/>
      <c r="E1704" s="1034"/>
      <c r="F1704" s="1488"/>
      <c r="G1704" s="1496"/>
      <c r="H1704" s="1494"/>
      <c r="I1704" s="977"/>
      <c r="J1704" s="1494"/>
      <c r="K1704" s="1105"/>
      <c r="L1704" s="1105"/>
      <c r="M1704" s="977"/>
      <c r="N1704" s="977"/>
      <c r="O1704" s="1034"/>
      <c r="P1704" s="1484"/>
      <c r="Q1704" s="1486"/>
      <c r="R1704" s="1097">
        <v>48</v>
      </c>
    </row>
    <row r="1705" spans="1:18">
      <c r="A1705" s="1097">
        <v>49</v>
      </c>
      <c r="B1705" s="977"/>
      <c r="C1705" s="1034"/>
      <c r="D1705" s="977"/>
      <c r="E1705" s="1034"/>
      <c r="F1705" s="1488"/>
      <c r="G1705" s="1496"/>
      <c r="H1705" s="1494"/>
      <c r="I1705" s="977"/>
      <c r="J1705" s="1494"/>
      <c r="K1705" s="1105"/>
      <c r="L1705" s="1105"/>
      <c r="M1705" s="977"/>
      <c r="N1705" s="977"/>
      <c r="O1705" s="1034"/>
      <c r="P1705" s="1484"/>
      <c r="Q1705" s="1486"/>
      <c r="R1705" s="1097">
        <v>49</v>
      </c>
    </row>
    <row r="1706" spans="1:18">
      <c r="A1706" s="1097">
        <v>50</v>
      </c>
      <c r="B1706" s="977"/>
      <c r="C1706" s="1034"/>
      <c r="D1706" s="977"/>
      <c r="E1706" s="1034"/>
      <c r="F1706" s="1488"/>
      <c r="G1706" s="1496"/>
      <c r="H1706" s="1494"/>
      <c r="I1706" s="977"/>
      <c r="J1706" s="1494"/>
      <c r="K1706" s="1105"/>
      <c r="L1706" s="1105"/>
      <c r="M1706" s="977"/>
      <c r="N1706" s="977"/>
      <c r="O1706" s="1034"/>
      <c r="P1706" s="1484"/>
      <c r="Q1706" s="1486"/>
      <c r="R1706" s="1097">
        <v>50</v>
      </c>
    </row>
    <row r="1707" spans="1:18">
      <c r="A1707" s="1097">
        <v>51</v>
      </c>
      <c r="B1707" s="977"/>
      <c r="C1707" s="1034"/>
      <c r="D1707" s="977"/>
      <c r="E1707" s="1034"/>
      <c r="F1707" s="1488"/>
      <c r="G1707" s="1496"/>
      <c r="H1707" s="1494"/>
      <c r="I1707" s="977"/>
      <c r="J1707" s="1494"/>
      <c r="K1707" s="1105"/>
      <c r="L1707" s="1105"/>
      <c r="M1707" s="977"/>
      <c r="N1707" s="977"/>
      <c r="O1707" s="1034"/>
      <c r="P1707" s="1484"/>
      <c r="Q1707" s="1486"/>
      <c r="R1707" s="1097">
        <v>51</v>
      </c>
    </row>
    <row r="1708" spans="1:18">
      <c r="A1708" s="1097">
        <v>52</v>
      </c>
      <c r="B1708" s="977"/>
      <c r="C1708" s="1034"/>
      <c r="D1708" s="977"/>
      <c r="E1708" s="1034"/>
      <c r="F1708" s="1488"/>
      <c r="G1708" s="1496"/>
      <c r="H1708" s="1494"/>
      <c r="I1708" s="977"/>
      <c r="J1708" s="1494"/>
      <c r="K1708" s="1105"/>
      <c r="L1708" s="1105"/>
      <c r="M1708" s="977"/>
      <c r="N1708" s="977"/>
      <c r="O1708" s="1034"/>
      <c r="P1708" s="1484"/>
      <c r="Q1708" s="1486"/>
      <c r="R1708" s="1097">
        <v>52</v>
      </c>
    </row>
    <row r="1709" spans="1:18">
      <c r="A1709" s="1097">
        <v>53</v>
      </c>
      <c r="B1709" s="977"/>
      <c r="C1709" s="1034"/>
      <c r="D1709" s="977"/>
      <c r="E1709" s="1034"/>
      <c r="F1709" s="1488"/>
      <c r="G1709" s="1496"/>
      <c r="H1709" s="1494"/>
      <c r="I1709" s="977"/>
      <c r="J1709" s="1494"/>
      <c r="K1709" s="1105"/>
      <c r="L1709" s="1105"/>
      <c r="M1709" s="977"/>
      <c r="N1709" s="977"/>
      <c r="O1709" s="1034"/>
      <c r="P1709" s="1484"/>
      <c r="Q1709" s="1486"/>
      <c r="R1709" s="1097">
        <v>53</v>
      </c>
    </row>
    <row r="1710" spans="1:18">
      <c r="A1710" s="1097">
        <v>54</v>
      </c>
      <c r="B1710" s="977"/>
      <c r="C1710" s="1034"/>
      <c r="D1710" s="977"/>
      <c r="E1710" s="1034"/>
      <c r="F1710" s="1488"/>
      <c r="G1710" s="1496"/>
      <c r="H1710" s="1494"/>
      <c r="I1710" s="977"/>
      <c r="J1710" s="1494"/>
      <c r="K1710" s="1105"/>
      <c r="L1710" s="1105"/>
      <c r="M1710" s="977"/>
      <c r="N1710" s="977"/>
      <c r="O1710" s="1034"/>
      <c r="P1710" s="1484"/>
      <c r="Q1710" s="1486"/>
      <c r="R1710" s="1097">
        <v>54</v>
      </c>
    </row>
    <row r="1711" spans="1:18">
      <c r="A1711" s="1097">
        <v>55</v>
      </c>
      <c r="B1711" s="977"/>
      <c r="C1711" s="1034"/>
      <c r="D1711" s="977"/>
      <c r="E1711" s="1034"/>
      <c r="F1711" s="1488"/>
      <c r="G1711" s="1496"/>
      <c r="H1711" s="1494"/>
      <c r="I1711" s="977"/>
      <c r="J1711" s="1494"/>
      <c r="K1711" s="1105"/>
      <c r="L1711" s="1105"/>
      <c r="M1711" s="977"/>
      <c r="N1711" s="977"/>
      <c r="O1711" s="1034"/>
      <c r="P1711" s="1484"/>
      <c r="Q1711" s="1486"/>
      <c r="R1711" s="1097">
        <v>55</v>
      </c>
    </row>
    <row r="1712" spans="1:18">
      <c r="A1712" s="1097">
        <v>56</v>
      </c>
      <c r="B1712" s="977"/>
      <c r="C1712" s="1034"/>
      <c r="D1712" s="977"/>
      <c r="E1712" s="1034"/>
      <c r="F1712" s="1488"/>
      <c r="G1712" s="1496"/>
      <c r="H1712" s="1494"/>
      <c r="I1712" s="977"/>
      <c r="J1712" s="1494"/>
      <c r="K1712" s="1105"/>
      <c r="L1712" s="1105"/>
      <c r="M1712" s="977"/>
      <c r="N1712" s="977"/>
      <c r="O1712" s="1034"/>
      <c r="P1712" s="1484"/>
      <c r="Q1712" s="1486"/>
      <c r="R1712" s="1097">
        <v>56</v>
      </c>
    </row>
    <row r="1713" spans="1:18">
      <c r="A1713" s="1097">
        <v>57</v>
      </c>
      <c r="B1713" s="977"/>
      <c r="C1713" s="1034"/>
      <c r="D1713" s="977"/>
      <c r="E1713" s="1034"/>
      <c r="F1713" s="1488"/>
      <c r="G1713" s="1496"/>
      <c r="H1713" s="1494"/>
      <c r="I1713" s="977"/>
      <c r="J1713" s="1494"/>
      <c r="K1713" s="1105"/>
      <c r="L1713" s="1105"/>
      <c r="M1713" s="977"/>
      <c r="N1713" s="977"/>
      <c r="O1713" s="1034"/>
      <c r="P1713" s="1484"/>
      <c r="Q1713" s="1486"/>
      <c r="R1713" s="1097">
        <v>57</v>
      </c>
    </row>
    <row r="1714" spans="1:18" ht="15.75" thickBot="1">
      <c r="A1714" s="1099">
        <v>58</v>
      </c>
      <c r="B1714" s="1023"/>
      <c r="C1714" s="1058"/>
      <c r="D1714" s="1023"/>
      <c r="E1714" s="1058"/>
      <c r="F1714" s="1489"/>
      <c r="G1714" s="1497"/>
      <c r="H1714" s="1495"/>
      <c r="I1714" s="977"/>
      <c r="J1714" s="1495"/>
      <c r="K1714" s="1193"/>
      <c r="L1714" s="1193"/>
      <c r="M1714" s="1023"/>
      <c r="N1714" s="1023"/>
      <c r="O1714" s="1058"/>
      <c r="P1714" s="1485"/>
      <c r="Q1714" s="1487"/>
      <c r="R1714" s="1099">
        <v>58</v>
      </c>
    </row>
    <row r="1716" spans="1:18">
      <c r="A1716" s="978" t="s">
        <v>5252</v>
      </c>
      <c r="B1716" s="978"/>
      <c r="C1716" s="978"/>
      <c r="D1716" s="978"/>
      <c r="E1716" s="2115"/>
      <c r="F1716" s="2115"/>
      <c r="G1716" s="2115"/>
      <c r="H1716" s="2115"/>
      <c r="I1716" s="2109"/>
      <c r="J1716" s="2115" t="s">
        <v>5253</v>
      </c>
      <c r="K1716" s="2115"/>
      <c r="L1716" s="2115"/>
      <c r="M1716" s="2115"/>
      <c r="N1716" s="2115"/>
      <c r="O1716" s="978"/>
      <c r="P1716" s="978"/>
      <c r="Q1716" s="978"/>
      <c r="R1716" s="1018"/>
    </row>
    <row r="1717" spans="1:18">
      <c r="E1717" s="2116"/>
      <c r="F1717" s="2116"/>
      <c r="G1717" s="2116"/>
      <c r="H1717" s="2116"/>
      <c r="I1717" s="2116"/>
      <c r="J1717" s="2116"/>
      <c r="K1717" s="2116"/>
      <c r="L1717" s="2116"/>
      <c r="M1717" s="2116"/>
      <c r="N1717" s="2116"/>
    </row>
    <row r="1719" spans="1:18" ht="15.75">
      <c r="A1719" s="70" t="s">
        <v>1258</v>
      </c>
      <c r="B1719" s="978"/>
      <c r="C1719" s="978"/>
      <c r="D1719" s="978"/>
      <c r="E1719" s="978"/>
      <c r="F1719" s="978"/>
      <c r="G1719" s="978"/>
      <c r="H1719" s="978"/>
    </row>
    <row r="1721" spans="1:18" ht="16.5" thickBot="1">
      <c r="A1721" s="1040" t="str">
        <f>'[5]Data Sheet'!$C$25</f>
        <v xml:space="preserve"> Niagara Mohawk Power Corporation </v>
      </c>
      <c r="B1721" s="1023"/>
      <c r="C1721" s="1023"/>
      <c r="D1721" s="1023"/>
      <c r="E1721" s="1023"/>
      <c r="F1721" s="1110" t="str">
        <f>+'424425'!P3</f>
        <v>June 1, 2015</v>
      </c>
      <c r="G1721" s="1023" t="str">
        <f>+'424425'!H3</f>
        <v>December 31, 2014</v>
      </c>
      <c r="H1721" s="1090"/>
      <c r="I1721" s="977"/>
      <c r="J1721" s="1040" t="str">
        <f>'[5]Data Sheet'!$C$25</f>
        <v xml:space="preserve"> Niagara Mohawk Power Corporation </v>
      </c>
      <c r="K1721" s="1023"/>
      <c r="L1721" s="1023"/>
      <c r="M1721" s="1023"/>
      <c r="N1721" s="1023"/>
      <c r="O1721" s="1023"/>
      <c r="P1721" s="1110" t="str">
        <f>+'424425'!P3</f>
        <v>June 1, 2015</v>
      </c>
      <c r="Q1721" s="1023" t="str">
        <f>+'424425'!H3</f>
        <v>December 31, 2014</v>
      </c>
      <c r="R1721" s="2075"/>
    </row>
    <row r="1722" spans="1:18" ht="16.5" thickBot="1">
      <c r="A1722" s="687" t="s">
        <v>3644</v>
      </c>
      <c r="B1722" s="669"/>
      <c r="C1722" s="669"/>
      <c r="D1722" s="1090"/>
      <c r="E1722" s="1090"/>
      <c r="F1722" s="1092"/>
      <c r="G1722" s="1092"/>
      <c r="H1722" s="1101"/>
      <c r="I1722" s="977"/>
      <c r="J1722" s="687" t="s">
        <v>3644</v>
      </c>
      <c r="K1722" s="669"/>
      <c r="L1722" s="669"/>
      <c r="M1722" s="1090"/>
      <c r="N1722" s="1090"/>
      <c r="O1722" s="1090"/>
      <c r="P1722" s="1092"/>
      <c r="Q1722" s="1092"/>
      <c r="R1722" s="2082"/>
    </row>
    <row r="1723" spans="1:18">
      <c r="A1723" s="1085"/>
      <c r="B1723" s="977"/>
      <c r="C1723" s="1034"/>
      <c r="D1723" s="1018"/>
      <c r="E1723" s="2080"/>
      <c r="F1723" s="978"/>
      <c r="G1723" s="978"/>
      <c r="H1723" s="1070"/>
      <c r="I1723" s="977"/>
      <c r="J1723" s="1085"/>
      <c r="K1723" s="1034"/>
      <c r="L1723" s="1034"/>
      <c r="M1723" s="978" t="s">
        <v>3418</v>
      </c>
      <c r="N1723" s="978"/>
      <c r="O1723" s="978"/>
      <c r="P1723" s="978"/>
      <c r="Q1723" s="1032"/>
      <c r="R1723" s="2081"/>
    </row>
    <row r="1724" spans="1:18" ht="15.75" thickBot="1">
      <c r="A1724" s="1097"/>
      <c r="B1724" s="1018"/>
      <c r="C1724" s="2080"/>
      <c r="D1724" s="1018"/>
      <c r="E1724" s="2080"/>
      <c r="F1724" s="1090" t="s">
        <v>3419</v>
      </c>
      <c r="G1724" s="1090"/>
      <c r="H1724" s="1101"/>
      <c r="I1724" s="977"/>
      <c r="J1724" s="1097" t="s">
        <v>3420</v>
      </c>
      <c r="K1724" s="2080" t="s">
        <v>3421</v>
      </c>
      <c r="L1724" s="2080" t="s">
        <v>3421</v>
      </c>
      <c r="M1724" s="1090" t="s">
        <v>3422</v>
      </c>
      <c r="N1724" s="1090"/>
      <c r="O1724" s="1090"/>
      <c r="P1724" s="1090"/>
      <c r="Q1724" s="1101"/>
      <c r="R1724" s="2080"/>
    </row>
    <row r="1725" spans="1:18">
      <c r="A1725" s="1097"/>
      <c r="B1725" s="1018"/>
      <c r="C1725" s="2080"/>
      <c r="D1725" s="1018"/>
      <c r="E1725" s="2080"/>
      <c r="F1725" s="2080"/>
      <c r="G1725" s="1032"/>
      <c r="H1725" s="2080"/>
      <c r="I1725" s="977"/>
      <c r="J1725" s="1097" t="s">
        <v>3423</v>
      </c>
      <c r="K1725" s="2080" t="s">
        <v>3424</v>
      </c>
      <c r="L1725" s="2080" t="s">
        <v>3425</v>
      </c>
      <c r="M1725" s="1018"/>
      <c r="N1725" s="1018"/>
      <c r="O1725" s="2080"/>
      <c r="P1725" s="2080"/>
      <c r="Q1725" s="1032"/>
      <c r="R1725" s="2080"/>
    </row>
    <row r="1726" spans="1:18">
      <c r="A1726" s="1097" t="s">
        <v>1843</v>
      </c>
      <c r="B1726" s="978" t="s">
        <v>3426</v>
      </c>
      <c r="C1726" s="1032"/>
      <c r="D1726" s="978" t="s">
        <v>3427</v>
      </c>
      <c r="E1726" s="1032"/>
      <c r="F1726" s="2080"/>
      <c r="G1726" s="1032"/>
      <c r="H1726" s="2080"/>
      <c r="I1726" s="977"/>
      <c r="J1726" s="1097" t="s">
        <v>3428</v>
      </c>
      <c r="K1726" s="2080" t="s">
        <v>3429</v>
      </c>
      <c r="L1726" s="2080" t="s">
        <v>3424</v>
      </c>
      <c r="M1726" s="978"/>
      <c r="N1726" s="978"/>
      <c r="O1726" s="1032"/>
      <c r="P1726" s="2080" t="s">
        <v>1902</v>
      </c>
      <c r="Q1726" s="1032" t="s">
        <v>3430</v>
      </c>
      <c r="R1726" s="2080" t="s">
        <v>1843</v>
      </c>
    </row>
    <row r="1727" spans="1:18">
      <c r="A1727" s="1097" t="s">
        <v>1846</v>
      </c>
      <c r="B1727" s="977"/>
      <c r="C1727" s="1034"/>
      <c r="D1727" s="1018"/>
      <c r="E1727" s="2080"/>
      <c r="F1727" s="2080" t="s">
        <v>1952</v>
      </c>
      <c r="G1727" s="1032" t="s">
        <v>3431</v>
      </c>
      <c r="H1727" s="2080" t="s">
        <v>3432</v>
      </c>
      <c r="I1727" s="977"/>
      <c r="J1727" s="1097" t="s">
        <v>3433</v>
      </c>
      <c r="K1727" s="2080" t="s">
        <v>4</v>
      </c>
      <c r="L1727" s="2080" t="s">
        <v>3429</v>
      </c>
      <c r="M1727" s="978" t="s">
        <v>3434</v>
      </c>
      <c r="N1727" s="978"/>
      <c r="O1727" s="1032"/>
      <c r="P1727" s="2080" t="s">
        <v>3435</v>
      </c>
      <c r="Q1727" s="1032" t="s">
        <v>3436</v>
      </c>
      <c r="R1727" s="2080" t="s">
        <v>1846</v>
      </c>
    </row>
    <row r="1728" spans="1:18">
      <c r="A1728" s="1089"/>
      <c r="B1728" s="977"/>
      <c r="C1728" s="2080"/>
      <c r="D1728" s="977"/>
      <c r="E1728" s="2080"/>
      <c r="F1728" s="2080"/>
      <c r="G1728" s="1032"/>
      <c r="H1728" s="1034"/>
      <c r="I1728" s="977"/>
      <c r="J1728" s="1089"/>
      <c r="K1728" s="1034"/>
      <c r="L1728" s="2080"/>
      <c r="M1728" s="977"/>
      <c r="N1728" s="977"/>
      <c r="O1728" s="2080"/>
      <c r="P1728" s="2080"/>
      <c r="Q1728" s="2080"/>
      <c r="R1728" s="2080"/>
    </row>
    <row r="1729" spans="1:18" ht="15.75" thickBot="1">
      <c r="A1729" s="1107"/>
      <c r="B1729" s="1090" t="s">
        <v>3230</v>
      </c>
      <c r="C1729" s="1101"/>
      <c r="D1729" s="1090" t="s">
        <v>3231</v>
      </c>
      <c r="E1729" s="1101"/>
      <c r="F1729" s="2082" t="s">
        <v>3232</v>
      </c>
      <c r="G1729" s="1101" t="s">
        <v>3233</v>
      </c>
      <c r="H1729" s="1101" t="s">
        <v>2512</v>
      </c>
      <c r="I1729" s="977"/>
      <c r="J1729" s="1099" t="s">
        <v>2513</v>
      </c>
      <c r="K1729" s="1099" t="s">
        <v>2514</v>
      </c>
      <c r="L1729" s="1099" t="s">
        <v>2515</v>
      </c>
      <c r="M1729" s="1090" t="s">
        <v>2516</v>
      </c>
      <c r="N1729" s="1090"/>
      <c r="O1729" s="1101"/>
      <c r="P1729" s="2082" t="s">
        <v>2517</v>
      </c>
      <c r="Q1729" s="2082" t="s">
        <v>2518</v>
      </c>
      <c r="R1729" s="2082"/>
    </row>
    <row r="1730" spans="1:18">
      <c r="A1730" s="1097">
        <v>1</v>
      </c>
      <c r="B1730" s="977" t="s">
        <v>5356</v>
      </c>
      <c r="C1730" s="1034"/>
      <c r="D1730" s="977" t="s">
        <v>4721</v>
      </c>
      <c r="E1730" s="1034"/>
      <c r="F1730" s="1488">
        <v>34.5</v>
      </c>
      <c r="G1730" s="1496">
        <v>13.8</v>
      </c>
      <c r="H1730" s="1494"/>
      <c r="I1730" s="977"/>
      <c r="J1730" s="1498">
        <v>1</v>
      </c>
      <c r="K1730" s="1105">
        <v>1</v>
      </c>
      <c r="L1730" s="1105"/>
      <c r="M1730" s="977"/>
      <c r="N1730" s="977"/>
      <c r="O1730" s="1032"/>
      <c r="P1730" s="1484"/>
      <c r="Q1730" s="1486"/>
      <c r="R1730" s="1097">
        <v>1</v>
      </c>
    </row>
    <row r="1731" spans="1:18">
      <c r="A1731" s="1097">
        <v>2</v>
      </c>
      <c r="B1731" s="977" t="s">
        <v>5356</v>
      </c>
      <c r="C1731" s="1034"/>
      <c r="D1731" s="977" t="s">
        <v>4721</v>
      </c>
      <c r="E1731" s="1034"/>
      <c r="F1731" s="1488">
        <v>34.5</v>
      </c>
      <c r="G1731" s="1496">
        <v>13.8</v>
      </c>
      <c r="H1731" s="1494"/>
      <c r="I1731" s="977"/>
      <c r="J1731" s="1498">
        <v>1</v>
      </c>
      <c r="K1731" s="1105">
        <v>1</v>
      </c>
      <c r="L1731" s="1105"/>
      <c r="M1731" s="977"/>
      <c r="N1731" s="977"/>
      <c r="O1731" s="2080"/>
      <c r="P1731" s="1484"/>
      <c r="Q1731" s="1486"/>
      <c r="R1731" s="1097">
        <v>2</v>
      </c>
    </row>
    <row r="1732" spans="1:18">
      <c r="A1732" s="1097">
        <v>3</v>
      </c>
      <c r="B1732" s="977" t="s">
        <v>5356</v>
      </c>
      <c r="C1732" s="1034"/>
      <c r="D1732" s="977" t="s">
        <v>4721</v>
      </c>
      <c r="E1732" s="1034"/>
      <c r="F1732" s="1488">
        <v>34.5</v>
      </c>
      <c r="G1732" s="1496">
        <v>13.8</v>
      </c>
      <c r="H1732" s="1494"/>
      <c r="I1732" s="977"/>
      <c r="J1732" s="1498">
        <v>1</v>
      </c>
      <c r="K1732" s="1105">
        <v>1</v>
      </c>
      <c r="L1732" s="1105"/>
      <c r="M1732" s="977"/>
      <c r="N1732" s="977"/>
      <c r="O1732" s="2080"/>
      <c r="P1732" s="1484"/>
      <c r="Q1732" s="1486"/>
      <c r="R1732" s="1097">
        <v>3</v>
      </c>
    </row>
    <row r="1733" spans="1:18">
      <c r="A1733" s="1097">
        <v>4</v>
      </c>
      <c r="B1733" s="977" t="s">
        <v>5357</v>
      </c>
      <c r="C1733" s="1034"/>
      <c r="D1733" s="977" t="s">
        <v>4721</v>
      </c>
      <c r="E1733" s="1034"/>
      <c r="F1733" s="1488">
        <v>115</v>
      </c>
      <c r="G1733" s="1496">
        <v>13.8</v>
      </c>
      <c r="H1733" s="1494"/>
      <c r="I1733" s="977"/>
      <c r="J1733" s="1498">
        <v>20</v>
      </c>
      <c r="K1733" s="1105">
        <v>1</v>
      </c>
      <c r="L1733" s="1105"/>
      <c r="M1733" s="977"/>
      <c r="N1733" s="977"/>
      <c r="O1733" s="2080"/>
      <c r="P1733" s="1484"/>
      <c r="Q1733" s="1486"/>
      <c r="R1733" s="1097">
        <v>4</v>
      </c>
    </row>
    <row r="1734" spans="1:18">
      <c r="A1734" s="1097">
        <v>5</v>
      </c>
      <c r="B1734" s="977" t="s">
        <v>5998</v>
      </c>
      <c r="C1734" s="1034"/>
      <c r="D1734" s="977" t="s">
        <v>4721</v>
      </c>
      <c r="E1734" s="1034"/>
      <c r="F1734" s="1488">
        <v>34.4</v>
      </c>
      <c r="G1734" s="1496">
        <v>13.8</v>
      </c>
      <c r="H1734" s="1494"/>
      <c r="I1734" s="977"/>
      <c r="J1734" s="1498">
        <v>5</v>
      </c>
      <c r="K1734" s="1105">
        <v>1</v>
      </c>
      <c r="L1734" s="1105"/>
      <c r="M1734" s="977"/>
      <c r="N1734" s="977"/>
      <c r="O1734" s="2080"/>
      <c r="P1734" s="1484"/>
      <c r="Q1734" s="1486"/>
      <c r="R1734" s="1097">
        <v>5</v>
      </c>
    </row>
    <row r="1735" spans="1:18">
      <c r="A1735" s="1097">
        <v>6</v>
      </c>
      <c r="B1735" s="977" t="s">
        <v>5358</v>
      </c>
      <c r="C1735" s="1034"/>
      <c r="D1735" s="977" t="s">
        <v>4721</v>
      </c>
      <c r="E1735" s="1034"/>
      <c r="F1735" s="1488">
        <v>34.5</v>
      </c>
      <c r="G1735" s="1496">
        <v>13.8</v>
      </c>
      <c r="H1735" s="1494"/>
      <c r="I1735" s="977"/>
      <c r="J1735" s="1498">
        <v>5</v>
      </c>
      <c r="K1735" s="1105">
        <v>1</v>
      </c>
      <c r="L1735" s="1105"/>
      <c r="M1735" s="977"/>
      <c r="N1735" s="977"/>
      <c r="O1735" s="1034"/>
      <c r="P1735" s="1484"/>
      <c r="Q1735" s="1486"/>
      <c r="R1735" s="1097">
        <v>6</v>
      </c>
    </row>
    <row r="1736" spans="1:18">
      <c r="A1736" s="1097">
        <v>7</v>
      </c>
      <c r="B1736" s="977" t="s">
        <v>5359</v>
      </c>
      <c r="C1736" s="1034"/>
      <c r="D1736" s="977" t="s">
        <v>4721</v>
      </c>
      <c r="E1736" s="1034"/>
      <c r="F1736" s="1488">
        <v>115</v>
      </c>
      <c r="G1736" s="1496">
        <v>13.8</v>
      </c>
      <c r="H1736" s="1494"/>
      <c r="I1736" s="977"/>
      <c r="J1736" s="1498">
        <v>15</v>
      </c>
      <c r="K1736" s="1105">
        <v>1</v>
      </c>
      <c r="L1736" s="1105"/>
      <c r="M1736" s="977"/>
      <c r="N1736" s="977"/>
      <c r="O1736" s="1034"/>
      <c r="P1736" s="1484"/>
      <c r="Q1736" s="1486"/>
      <c r="R1736" s="1097">
        <v>7</v>
      </c>
    </row>
    <row r="1737" spans="1:18">
      <c r="A1737" s="1097">
        <v>8</v>
      </c>
      <c r="B1737" s="977" t="s">
        <v>5359</v>
      </c>
      <c r="C1737" s="1034"/>
      <c r="D1737" s="977" t="s">
        <v>4721</v>
      </c>
      <c r="E1737" s="1034"/>
      <c r="F1737" s="1488">
        <v>113</v>
      </c>
      <c r="G1737" s="1496">
        <v>13.8</v>
      </c>
      <c r="H1737" s="1494"/>
      <c r="I1737" s="977"/>
      <c r="J1737" s="1498">
        <v>12</v>
      </c>
      <c r="K1737" s="1105">
        <v>1</v>
      </c>
      <c r="L1737" s="1105"/>
      <c r="M1737" s="977"/>
      <c r="N1737" s="977"/>
      <c r="O1737" s="1034"/>
      <c r="P1737" s="1484"/>
      <c r="Q1737" s="1486"/>
      <c r="R1737" s="1097">
        <v>8</v>
      </c>
    </row>
    <row r="1738" spans="1:18">
      <c r="A1738" s="1097">
        <v>9</v>
      </c>
      <c r="B1738" s="977" t="s">
        <v>5360</v>
      </c>
      <c r="C1738" s="1034"/>
      <c r="D1738" s="977" t="s">
        <v>4721</v>
      </c>
      <c r="E1738" s="1034"/>
      <c r="F1738" s="1488">
        <v>34.4</v>
      </c>
      <c r="G1738" s="1496">
        <v>13.8</v>
      </c>
      <c r="H1738" s="1494"/>
      <c r="I1738" s="977"/>
      <c r="J1738" s="1498">
        <v>5</v>
      </c>
      <c r="K1738" s="1105">
        <v>1</v>
      </c>
      <c r="L1738" s="1105"/>
      <c r="M1738" s="977"/>
      <c r="N1738" s="977"/>
      <c r="O1738" s="1034"/>
      <c r="P1738" s="1484"/>
      <c r="Q1738" s="1486"/>
      <c r="R1738" s="1097">
        <v>9</v>
      </c>
    </row>
    <row r="1739" spans="1:18">
      <c r="A1739" s="1097">
        <v>10</v>
      </c>
      <c r="B1739" s="977" t="s">
        <v>5361</v>
      </c>
      <c r="C1739" s="1034"/>
      <c r="D1739" s="977" t="s">
        <v>4721</v>
      </c>
      <c r="E1739" s="1032"/>
      <c r="F1739" s="1561">
        <v>34.5</v>
      </c>
      <c r="G1739" s="1560">
        <v>4.8</v>
      </c>
      <c r="H1739" s="1494"/>
      <c r="I1739" s="977"/>
      <c r="J1739" s="1498">
        <v>2</v>
      </c>
      <c r="K1739" s="1105">
        <v>1</v>
      </c>
      <c r="L1739" s="1105"/>
      <c r="M1739" s="977"/>
      <c r="N1739" s="977"/>
      <c r="O1739" s="1034"/>
      <c r="P1739" s="1484"/>
      <c r="Q1739" s="1486"/>
      <c r="R1739" s="1097">
        <v>10</v>
      </c>
    </row>
    <row r="1740" spans="1:18">
      <c r="A1740" s="1097">
        <v>11</v>
      </c>
      <c r="B1740" s="977" t="s">
        <v>5362</v>
      </c>
      <c r="C1740" s="1034"/>
      <c r="D1740" s="977" t="s">
        <v>4721</v>
      </c>
      <c r="E1740" s="2080"/>
      <c r="F1740" s="1561">
        <v>34.5</v>
      </c>
      <c r="G1740" s="1560">
        <v>4.8</v>
      </c>
      <c r="H1740" s="1494"/>
      <c r="I1740" s="977"/>
      <c r="J1740" s="1498">
        <v>3</v>
      </c>
      <c r="K1740" s="1105">
        <v>1</v>
      </c>
      <c r="L1740" s="1105"/>
      <c r="M1740" s="977"/>
      <c r="N1740" s="977"/>
      <c r="O1740" s="1034"/>
      <c r="P1740" s="1484"/>
      <c r="Q1740" s="1486"/>
      <c r="R1740" s="1097">
        <v>11</v>
      </c>
    </row>
    <row r="1741" spans="1:18">
      <c r="A1741" s="1097">
        <v>12</v>
      </c>
      <c r="B1741" s="977" t="s">
        <v>5363</v>
      </c>
      <c r="C1741" s="1034"/>
      <c r="D1741" s="977" t="s">
        <v>4721</v>
      </c>
      <c r="E1741" s="2080"/>
      <c r="F1741" s="1561">
        <v>34.5</v>
      </c>
      <c r="G1741" s="1560">
        <v>4.16</v>
      </c>
      <c r="H1741" s="1494"/>
      <c r="I1741" s="977"/>
      <c r="J1741" s="1498">
        <v>7</v>
      </c>
      <c r="K1741" s="1105">
        <v>1</v>
      </c>
      <c r="L1741" s="1105"/>
      <c r="M1741" s="977"/>
      <c r="N1741" s="977"/>
      <c r="O1741" s="1034"/>
      <c r="P1741" s="1484"/>
      <c r="Q1741" s="1486"/>
      <c r="R1741" s="1097">
        <v>12</v>
      </c>
    </row>
    <row r="1742" spans="1:18">
      <c r="A1742" s="1097">
        <v>13</v>
      </c>
      <c r="B1742" s="977" t="s">
        <v>5364</v>
      </c>
      <c r="C1742" s="1034"/>
      <c r="D1742" s="977" t="s">
        <v>4721</v>
      </c>
      <c r="E1742" s="2080"/>
      <c r="F1742" s="1561">
        <v>34.5</v>
      </c>
      <c r="G1742" s="1560">
        <v>4.8</v>
      </c>
      <c r="H1742" s="1494"/>
      <c r="I1742" s="977"/>
      <c r="J1742" s="1498">
        <v>1</v>
      </c>
      <c r="K1742" s="1105">
        <v>1</v>
      </c>
      <c r="L1742" s="1105"/>
      <c r="M1742" s="977"/>
      <c r="N1742" s="977"/>
      <c r="O1742" s="1034"/>
      <c r="P1742" s="1484"/>
      <c r="Q1742" s="1486"/>
      <c r="R1742" s="1097">
        <v>13</v>
      </c>
    </row>
    <row r="1743" spans="1:18">
      <c r="A1743" s="1097">
        <v>14</v>
      </c>
      <c r="B1743" s="977" t="s">
        <v>5364</v>
      </c>
      <c r="C1743" s="1034"/>
      <c r="D1743" s="977" t="s">
        <v>4721</v>
      </c>
      <c r="E1743" s="2080"/>
      <c r="F1743" s="1561">
        <v>34.5</v>
      </c>
      <c r="G1743" s="1560">
        <v>4.8</v>
      </c>
      <c r="H1743" s="1494"/>
      <c r="I1743" s="977"/>
      <c r="J1743" s="1498">
        <v>1</v>
      </c>
      <c r="K1743" s="1105">
        <v>1</v>
      </c>
      <c r="L1743" s="1105"/>
      <c r="M1743" s="977"/>
      <c r="N1743" s="977"/>
      <c r="O1743" s="1034"/>
      <c r="P1743" s="1484"/>
      <c r="Q1743" s="1486"/>
      <c r="R1743" s="1097">
        <v>14</v>
      </c>
    </row>
    <row r="1744" spans="1:18">
      <c r="A1744" s="1097">
        <v>15</v>
      </c>
      <c r="B1744" s="977" t="s">
        <v>5364</v>
      </c>
      <c r="C1744" s="1034"/>
      <c r="D1744" s="977" t="s">
        <v>4721</v>
      </c>
      <c r="E1744" s="1034"/>
      <c r="F1744" s="1488">
        <v>34.5</v>
      </c>
      <c r="G1744" s="1496">
        <v>4.8</v>
      </c>
      <c r="H1744" s="1494"/>
      <c r="I1744" s="977"/>
      <c r="J1744" s="1498">
        <v>1</v>
      </c>
      <c r="K1744" s="1105">
        <v>1</v>
      </c>
      <c r="L1744" s="1105"/>
      <c r="M1744" s="977"/>
      <c r="N1744" s="977"/>
      <c r="O1744" s="1034"/>
      <c r="P1744" s="1484"/>
      <c r="Q1744" s="1486"/>
      <c r="R1744" s="1097">
        <v>15</v>
      </c>
    </row>
    <row r="1745" spans="1:18">
      <c r="A1745" s="1097">
        <v>16</v>
      </c>
      <c r="B1745" s="977" t="s">
        <v>5365</v>
      </c>
      <c r="C1745" s="1034"/>
      <c r="D1745" s="977" t="s">
        <v>4721</v>
      </c>
      <c r="E1745" s="1034"/>
      <c r="F1745" s="1488">
        <v>34.5</v>
      </c>
      <c r="G1745" s="1496">
        <v>4.8</v>
      </c>
      <c r="H1745" s="1494"/>
      <c r="I1745" s="977"/>
      <c r="J1745" s="1498">
        <v>1</v>
      </c>
      <c r="K1745" s="1105">
        <v>1</v>
      </c>
      <c r="L1745" s="1105"/>
      <c r="M1745" s="977"/>
      <c r="N1745" s="977"/>
      <c r="O1745" s="1034"/>
      <c r="P1745" s="1484"/>
      <c r="Q1745" s="1486"/>
      <c r="R1745" s="1097">
        <v>16</v>
      </c>
    </row>
    <row r="1746" spans="1:18">
      <c r="A1746" s="1097">
        <v>17</v>
      </c>
      <c r="B1746" s="977" t="s">
        <v>5365</v>
      </c>
      <c r="C1746" s="1034"/>
      <c r="D1746" s="977" t="s">
        <v>4721</v>
      </c>
      <c r="E1746" s="1034"/>
      <c r="F1746" s="1488">
        <v>34.5</v>
      </c>
      <c r="G1746" s="1496">
        <v>4.8</v>
      </c>
      <c r="H1746" s="1494"/>
      <c r="I1746" s="977"/>
      <c r="J1746" s="1498">
        <v>1</v>
      </c>
      <c r="K1746" s="1105">
        <v>1</v>
      </c>
      <c r="L1746" s="1105"/>
      <c r="M1746" s="977"/>
      <c r="N1746" s="977"/>
      <c r="O1746" s="1034"/>
      <c r="P1746" s="1484"/>
      <c r="Q1746" s="1486"/>
      <c r="R1746" s="1097">
        <v>17</v>
      </c>
    </row>
    <row r="1747" spans="1:18">
      <c r="A1747" s="1097">
        <v>18</v>
      </c>
      <c r="B1747" s="977" t="s">
        <v>5999</v>
      </c>
      <c r="C1747" s="1034"/>
      <c r="D1747" s="977" t="s">
        <v>4721</v>
      </c>
      <c r="E1747" s="1034"/>
      <c r="F1747" s="1488">
        <v>115</v>
      </c>
      <c r="G1747" s="1496">
        <v>13.8</v>
      </c>
      <c r="H1747" s="1494"/>
      <c r="I1747" s="977"/>
      <c r="J1747" s="1498">
        <v>48</v>
      </c>
      <c r="K1747" s="1105">
        <v>2</v>
      </c>
      <c r="L1747" s="1105"/>
      <c r="M1747" s="977"/>
      <c r="N1747" s="977"/>
      <c r="O1747" s="1034"/>
      <c r="P1747" s="1484"/>
      <c r="Q1747" s="1486"/>
      <c r="R1747" s="1097">
        <v>18</v>
      </c>
    </row>
    <row r="1748" spans="1:18">
      <c r="A1748" s="1097">
        <v>19</v>
      </c>
      <c r="B1748" s="977" t="s">
        <v>5366</v>
      </c>
      <c r="C1748" s="1034"/>
      <c r="D1748" s="977" t="s">
        <v>4720</v>
      </c>
      <c r="E1748" s="1034"/>
      <c r="F1748" s="1488">
        <v>115</v>
      </c>
      <c r="G1748" s="1496">
        <v>13.8</v>
      </c>
      <c r="H1748" s="1494"/>
      <c r="I1748" s="977"/>
      <c r="J1748" s="1498">
        <v>18</v>
      </c>
      <c r="K1748" s="1105">
        <v>1</v>
      </c>
      <c r="L1748" s="1105"/>
      <c r="M1748" s="977"/>
      <c r="N1748" s="977"/>
      <c r="O1748" s="1034"/>
      <c r="P1748" s="1484"/>
      <c r="Q1748" s="1486"/>
      <c r="R1748" s="1097">
        <v>19</v>
      </c>
    </row>
    <row r="1749" spans="1:18">
      <c r="A1749" s="1097">
        <v>20</v>
      </c>
      <c r="B1749" s="977" t="s">
        <v>5367</v>
      </c>
      <c r="C1749" s="1034"/>
      <c r="D1749" s="977" t="s">
        <v>4721</v>
      </c>
      <c r="E1749" s="1034"/>
      <c r="F1749" s="1488">
        <v>46</v>
      </c>
      <c r="G1749" s="1496">
        <v>4.8</v>
      </c>
      <c r="H1749" s="1494"/>
      <c r="I1749" s="977"/>
      <c r="J1749" s="1498">
        <v>1</v>
      </c>
      <c r="K1749" s="1105">
        <v>1</v>
      </c>
      <c r="L1749" s="1105"/>
      <c r="M1749" s="977"/>
      <c r="N1749" s="977"/>
      <c r="O1749" s="1034"/>
      <c r="P1749" s="1484"/>
      <c r="Q1749" s="1486"/>
      <c r="R1749" s="1097">
        <v>20</v>
      </c>
    </row>
    <row r="1750" spans="1:18">
      <c r="A1750" s="1097">
        <v>21</v>
      </c>
      <c r="B1750" s="977" t="s">
        <v>5367</v>
      </c>
      <c r="C1750" s="1034"/>
      <c r="D1750" s="977" t="s">
        <v>4721</v>
      </c>
      <c r="E1750" s="1034"/>
      <c r="F1750" s="1488">
        <v>46</v>
      </c>
      <c r="G1750" s="1496">
        <v>4.8</v>
      </c>
      <c r="H1750" s="1494"/>
      <c r="I1750" s="977"/>
      <c r="J1750" s="1498">
        <v>1</v>
      </c>
      <c r="K1750" s="1105">
        <v>1</v>
      </c>
      <c r="L1750" s="1105"/>
      <c r="M1750" s="977"/>
      <c r="N1750" s="977"/>
      <c r="O1750" s="1034"/>
      <c r="P1750" s="1484"/>
      <c r="Q1750" s="1486"/>
      <c r="R1750" s="1097">
        <v>21</v>
      </c>
    </row>
    <row r="1751" spans="1:18">
      <c r="A1751" s="1097">
        <v>22</v>
      </c>
      <c r="B1751" s="977" t="s">
        <v>5367</v>
      </c>
      <c r="C1751" s="1034"/>
      <c r="D1751" s="977" t="s">
        <v>4721</v>
      </c>
      <c r="E1751" s="1034"/>
      <c r="F1751" s="1488">
        <v>46</v>
      </c>
      <c r="G1751" s="1496">
        <v>4.8</v>
      </c>
      <c r="H1751" s="1494"/>
      <c r="I1751" s="977"/>
      <c r="J1751" s="1498">
        <v>1</v>
      </c>
      <c r="K1751" s="1105">
        <v>1</v>
      </c>
      <c r="L1751" s="1105"/>
      <c r="M1751" s="977"/>
      <c r="N1751" s="977"/>
      <c r="O1751" s="1034"/>
      <c r="P1751" s="1484"/>
      <c r="Q1751" s="1486"/>
      <c r="R1751" s="1097">
        <v>22</v>
      </c>
    </row>
    <row r="1752" spans="1:18">
      <c r="A1752" s="1097">
        <v>23</v>
      </c>
      <c r="B1752" s="977" t="s">
        <v>5368</v>
      </c>
      <c r="C1752" s="1034"/>
      <c r="D1752" s="977" t="s">
        <v>4720</v>
      </c>
      <c r="E1752" s="1034"/>
      <c r="F1752" s="1488">
        <v>115</v>
      </c>
      <c r="G1752" s="1496">
        <v>13.8</v>
      </c>
      <c r="H1752" s="1494"/>
      <c r="I1752" s="977"/>
      <c r="J1752" s="1498">
        <v>10</v>
      </c>
      <c r="K1752" s="1105">
        <v>1</v>
      </c>
      <c r="L1752" s="1105"/>
      <c r="M1752" s="977"/>
      <c r="N1752" s="977"/>
      <c r="O1752" s="1034"/>
      <c r="P1752" s="1484"/>
      <c r="Q1752" s="1486"/>
      <c r="R1752" s="1097">
        <v>23</v>
      </c>
    </row>
    <row r="1753" spans="1:18">
      <c r="A1753" s="1097">
        <v>24</v>
      </c>
      <c r="B1753" s="977" t="s">
        <v>5369</v>
      </c>
      <c r="C1753" s="1034"/>
      <c r="D1753" s="977" t="s">
        <v>4721</v>
      </c>
      <c r="E1753" s="1034"/>
      <c r="F1753" s="1488">
        <v>46</v>
      </c>
      <c r="G1753" s="1496">
        <v>4.16</v>
      </c>
      <c r="H1753" s="1494"/>
      <c r="I1753" s="977"/>
      <c r="J1753" s="1498">
        <v>5</v>
      </c>
      <c r="K1753" s="1105">
        <v>1</v>
      </c>
      <c r="L1753" s="1105"/>
      <c r="M1753" s="977"/>
      <c r="N1753" s="977"/>
      <c r="O1753" s="1034"/>
      <c r="P1753" s="1484"/>
      <c r="Q1753" s="1486"/>
      <c r="R1753" s="1097">
        <v>24</v>
      </c>
    </row>
    <row r="1754" spans="1:18">
      <c r="A1754" s="1097">
        <v>25</v>
      </c>
      <c r="B1754" s="977" t="s">
        <v>5370</v>
      </c>
      <c r="C1754" s="1034"/>
      <c r="D1754" s="977" t="s">
        <v>4721</v>
      </c>
      <c r="E1754" s="1034"/>
      <c r="F1754" s="1488">
        <v>34.5</v>
      </c>
      <c r="G1754" s="1496">
        <v>4.16</v>
      </c>
      <c r="H1754" s="1494"/>
      <c r="I1754" s="977"/>
      <c r="J1754" s="1498">
        <v>1</v>
      </c>
      <c r="K1754" s="1105">
        <v>1</v>
      </c>
      <c r="L1754" s="1105"/>
      <c r="M1754" s="977"/>
      <c r="N1754" s="977"/>
      <c r="O1754" s="1034"/>
      <c r="P1754" s="1484"/>
      <c r="Q1754" s="1486"/>
      <c r="R1754" s="1097">
        <v>25</v>
      </c>
    </row>
    <row r="1755" spans="1:18">
      <c r="A1755" s="1097">
        <v>26</v>
      </c>
      <c r="B1755" s="977" t="s">
        <v>5371</v>
      </c>
      <c r="C1755" s="1034"/>
      <c r="D1755" s="977" t="s">
        <v>4720</v>
      </c>
      <c r="E1755" s="1034"/>
      <c r="F1755" s="1488">
        <v>115</v>
      </c>
      <c r="G1755" s="1496">
        <v>34.5</v>
      </c>
      <c r="H1755" s="1494"/>
      <c r="I1755" s="977"/>
      <c r="J1755" s="1498">
        <v>7</v>
      </c>
      <c r="K1755" s="1105">
        <v>1</v>
      </c>
      <c r="L1755" s="1105"/>
      <c r="M1755" s="977"/>
      <c r="N1755" s="977"/>
      <c r="O1755" s="1034"/>
      <c r="P1755" s="1484"/>
      <c r="Q1755" s="1486"/>
      <c r="R1755" s="1097">
        <v>26</v>
      </c>
    </row>
    <row r="1756" spans="1:18">
      <c r="A1756" s="1097">
        <v>27</v>
      </c>
      <c r="B1756" s="977" t="s">
        <v>5372</v>
      </c>
      <c r="C1756" s="1034"/>
      <c r="D1756" s="977" t="s">
        <v>4721</v>
      </c>
      <c r="E1756" s="1034"/>
      <c r="F1756" s="1488">
        <v>34.5</v>
      </c>
      <c r="G1756" s="1496">
        <v>4.8</v>
      </c>
      <c r="H1756" s="1494"/>
      <c r="I1756" s="977"/>
      <c r="J1756" s="1498">
        <v>2</v>
      </c>
      <c r="K1756" s="1105">
        <v>1</v>
      </c>
      <c r="L1756" s="1105"/>
      <c r="M1756" s="977"/>
      <c r="N1756" s="977"/>
      <c r="O1756" s="1034"/>
      <c r="P1756" s="1484"/>
      <c r="Q1756" s="1486"/>
      <c r="R1756" s="1097">
        <v>27</v>
      </c>
    </row>
    <row r="1757" spans="1:18">
      <c r="A1757" s="1097">
        <v>28</v>
      </c>
      <c r="B1757" s="977" t="s">
        <v>5373</v>
      </c>
      <c r="C1757" s="1034"/>
      <c r="D1757" s="977" t="s">
        <v>4721</v>
      </c>
      <c r="E1757" s="1034"/>
      <c r="F1757" s="1488">
        <v>34.5</v>
      </c>
      <c r="G1757" s="1496">
        <v>13.8</v>
      </c>
      <c r="H1757" s="1494"/>
      <c r="I1757" s="977"/>
      <c r="J1757" s="1498">
        <v>10</v>
      </c>
      <c r="K1757" s="1105">
        <v>1</v>
      </c>
      <c r="L1757" s="1105"/>
      <c r="M1757" s="977"/>
      <c r="N1757" s="977"/>
      <c r="O1757" s="1034"/>
      <c r="P1757" s="1484"/>
      <c r="Q1757" s="1486"/>
      <c r="R1757" s="1097">
        <v>28</v>
      </c>
    </row>
    <row r="1758" spans="1:18">
      <c r="A1758" s="1097">
        <v>29</v>
      </c>
      <c r="B1758" s="977" t="s">
        <v>5374</v>
      </c>
      <c r="C1758" s="1034"/>
      <c r="D1758" s="977" t="s">
        <v>4721</v>
      </c>
      <c r="E1758" s="1034"/>
      <c r="F1758" s="1488">
        <v>115</v>
      </c>
      <c r="G1758" s="1496">
        <v>13.8</v>
      </c>
      <c r="H1758" s="1494"/>
      <c r="I1758" s="977"/>
      <c r="J1758" s="1498">
        <v>12</v>
      </c>
      <c r="K1758" s="1105">
        <v>1</v>
      </c>
      <c r="L1758" s="1105"/>
      <c r="M1758" s="977"/>
      <c r="N1758" s="977"/>
      <c r="O1758" s="1034"/>
      <c r="P1758" s="1484"/>
      <c r="Q1758" s="1486"/>
      <c r="R1758" s="1097">
        <v>29</v>
      </c>
    </row>
    <row r="1759" spans="1:18">
      <c r="A1759" s="1097">
        <v>30</v>
      </c>
      <c r="B1759" s="977" t="s">
        <v>5375</v>
      </c>
      <c r="C1759" s="1034"/>
      <c r="D1759" s="977" t="s">
        <v>4721</v>
      </c>
      <c r="E1759" s="1034"/>
      <c r="F1759" s="1488">
        <v>115</v>
      </c>
      <c r="G1759" s="1496">
        <v>13.8</v>
      </c>
      <c r="H1759" s="1494"/>
      <c r="I1759" s="977"/>
      <c r="J1759" s="1498">
        <v>36</v>
      </c>
      <c r="K1759" s="1105">
        <v>1</v>
      </c>
      <c r="L1759" s="1105"/>
      <c r="M1759" s="977"/>
      <c r="N1759" s="977"/>
      <c r="O1759" s="1034"/>
      <c r="P1759" s="1484"/>
      <c r="Q1759" s="1486"/>
      <c r="R1759" s="1097">
        <v>30</v>
      </c>
    </row>
    <row r="1760" spans="1:18">
      <c r="A1760" s="1097">
        <v>31</v>
      </c>
      <c r="B1760" s="977" t="s">
        <v>5376</v>
      </c>
      <c r="C1760" s="1034"/>
      <c r="D1760" s="977" t="s">
        <v>4720</v>
      </c>
      <c r="E1760" s="1034"/>
      <c r="F1760" s="1488">
        <v>110</v>
      </c>
      <c r="G1760" s="1496">
        <v>34.5</v>
      </c>
      <c r="H1760" s="1494"/>
      <c r="I1760" s="977"/>
      <c r="J1760" s="1498">
        <v>60.003999999999998</v>
      </c>
      <c r="K1760" s="1105">
        <v>2</v>
      </c>
      <c r="L1760" s="1105"/>
      <c r="M1760" s="977"/>
      <c r="N1760" s="977"/>
      <c r="O1760" s="1034"/>
      <c r="P1760" s="1484"/>
      <c r="Q1760" s="1486"/>
      <c r="R1760" s="1097">
        <v>31</v>
      </c>
    </row>
    <row r="1761" spans="1:18">
      <c r="A1761" s="1097">
        <v>32</v>
      </c>
      <c r="B1761" s="977" t="s">
        <v>5377</v>
      </c>
      <c r="C1761" s="1034"/>
      <c r="D1761" s="977" t="s">
        <v>4720</v>
      </c>
      <c r="E1761" s="1034"/>
      <c r="F1761" s="1488">
        <v>110</v>
      </c>
      <c r="G1761" s="1496">
        <v>34.5</v>
      </c>
      <c r="H1761" s="1494"/>
      <c r="I1761" s="977"/>
      <c r="J1761" s="1498">
        <v>49</v>
      </c>
      <c r="K1761" s="1105">
        <v>4</v>
      </c>
      <c r="L1761" s="1105"/>
      <c r="M1761" s="977"/>
      <c r="N1761" s="977"/>
      <c r="O1761" s="1034"/>
      <c r="P1761" s="1484"/>
      <c r="Q1761" s="1486"/>
      <c r="R1761" s="1097">
        <v>32</v>
      </c>
    </row>
    <row r="1762" spans="1:18">
      <c r="A1762" s="1097">
        <v>33</v>
      </c>
      <c r="B1762" s="977" t="s">
        <v>5378</v>
      </c>
      <c r="C1762" s="1034"/>
      <c r="D1762" s="977" t="s">
        <v>4721</v>
      </c>
      <c r="E1762" s="1034"/>
      <c r="F1762" s="1488">
        <v>23</v>
      </c>
      <c r="G1762" s="1496">
        <v>13.8</v>
      </c>
      <c r="H1762" s="1494"/>
      <c r="I1762" s="977"/>
      <c r="J1762" s="1498">
        <v>4</v>
      </c>
      <c r="K1762" s="1105">
        <v>1</v>
      </c>
      <c r="L1762" s="1105"/>
      <c r="M1762" s="977"/>
      <c r="N1762" s="977"/>
      <c r="O1762" s="1034"/>
      <c r="P1762" s="1484"/>
      <c r="Q1762" s="1486"/>
      <c r="R1762" s="1097">
        <v>33</v>
      </c>
    </row>
    <row r="1763" spans="1:18">
      <c r="A1763" s="1097">
        <v>34</v>
      </c>
      <c r="B1763" s="977" t="s">
        <v>5379</v>
      </c>
      <c r="C1763" s="1034"/>
      <c r="D1763" s="977" t="s">
        <v>4720</v>
      </c>
      <c r="E1763" s="1034"/>
      <c r="F1763" s="1488">
        <v>115</v>
      </c>
      <c r="G1763" s="1496">
        <v>13.8</v>
      </c>
      <c r="H1763" s="1494"/>
      <c r="I1763" s="977"/>
      <c r="J1763" s="1498">
        <v>18</v>
      </c>
      <c r="K1763" s="1105">
        <v>1</v>
      </c>
      <c r="L1763" s="1105"/>
      <c r="M1763" s="977"/>
      <c r="N1763" s="977"/>
      <c r="O1763" s="1034"/>
      <c r="P1763" s="1484"/>
      <c r="Q1763" s="1486"/>
      <c r="R1763" s="1097">
        <v>34</v>
      </c>
    </row>
    <row r="1764" spans="1:18">
      <c r="A1764" s="1097">
        <v>35</v>
      </c>
      <c r="B1764" s="977" t="s">
        <v>5379</v>
      </c>
      <c r="C1764" s="1034"/>
      <c r="D1764" s="977" t="s">
        <v>4720</v>
      </c>
      <c r="E1764" s="1034"/>
      <c r="F1764" s="1488">
        <v>115</v>
      </c>
      <c r="G1764" s="1496">
        <v>46</v>
      </c>
      <c r="H1764" s="1494"/>
      <c r="I1764" s="977"/>
      <c r="J1764" s="1498">
        <v>21</v>
      </c>
      <c r="K1764" s="1105">
        <v>1</v>
      </c>
      <c r="L1764" s="1105"/>
      <c r="M1764" s="977"/>
      <c r="N1764" s="977"/>
      <c r="O1764" s="1034"/>
      <c r="P1764" s="1484"/>
      <c r="Q1764" s="1486"/>
      <c r="R1764" s="1097">
        <v>35</v>
      </c>
    </row>
    <row r="1765" spans="1:18">
      <c r="A1765" s="1097">
        <v>36</v>
      </c>
      <c r="B1765" s="977" t="s">
        <v>5379</v>
      </c>
      <c r="C1765" s="1034"/>
      <c r="D1765" s="977" t="s">
        <v>4720</v>
      </c>
      <c r="E1765" s="1034"/>
      <c r="F1765" s="1488">
        <v>115</v>
      </c>
      <c r="G1765" s="1496">
        <v>46</v>
      </c>
      <c r="H1765" s="1494"/>
      <c r="I1765" s="977"/>
      <c r="J1765" s="1498">
        <v>20</v>
      </c>
      <c r="K1765" s="1105">
        <v>1</v>
      </c>
      <c r="L1765" s="1105"/>
      <c r="M1765" s="977"/>
      <c r="N1765" s="977"/>
      <c r="O1765" s="1034"/>
      <c r="P1765" s="1484"/>
      <c r="Q1765" s="1486"/>
      <c r="R1765" s="1097">
        <v>36</v>
      </c>
    </row>
    <row r="1766" spans="1:18">
      <c r="A1766" s="1097">
        <v>37</v>
      </c>
      <c r="B1766" s="977" t="s">
        <v>5380</v>
      </c>
      <c r="C1766" s="1034"/>
      <c r="D1766" s="977" t="s">
        <v>4721</v>
      </c>
      <c r="E1766" s="1034"/>
      <c r="F1766" s="1488">
        <v>69</v>
      </c>
      <c r="G1766" s="1496">
        <v>13.8</v>
      </c>
      <c r="H1766" s="1494"/>
      <c r="I1766" s="977"/>
      <c r="J1766" s="1498">
        <v>8</v>
      </c>
      <c r="K1766" s="1105">
        <v>1</v>
      </c>
      <c r="L1766" s="1105"/>
      <c r="M1766" s="977"/>
      <c r="N1766" s="977"/>
      <c r="O1766" s="1034"/>
      <c r="P1766" s="1484"/>
      <c r="Q1766" s="1486"/>
      <c r="R1766" s="1097">
        <v>37</v>
      </c>
    </row>
    <row r="1767" spans="1:18">
      <c r="A1767" s="1097">
        <v>38</v>
      </c>
      <c r="B1767" s="977" t="s">
        <v>5381</v>
      </c>
      <c r="C1767" s="1034"/>
      <c r="D1767" s="977" t="s">
        <v>4720</v>
      </c>
      <c r="E1767" s="1034"/>
      <c r="F1767" s="1488">
        <v>115</v>
      </c>
      <c r="G1767" s="1496">
        <v>34.5</v>
      </c>
      <c r="H1767" s="1494"/>
      <c r="I1767" s="977"/>
      <c r="J1767" s="1498">
        <v>20</v>
      </c>
      <c r="K1767" s="1105">
        <v>1</v>
      </c>
      <c r="L1767" s="1105"/>
      <c r="M1767" s="977"/>
      <c r="N1767" s="977"/>
      <c r="O1767" s="1034"/>
      <c r="P1767" s="1484"/>
      <c r="Q1767" s="1486"/>
      <c r="R1767" s="1097">
        <v>38</v>
      </c>
    </row>
    <row r="1768" spans="1:18">
      <c r="A1768" s="1097">
        <v>39</v>
      </c>
      <c r="B1768" s="977" t="s">
        <v>5381</v>
      </c>
      <c r="C1768" s="1034"/>
      <c r="D1768" s="977" t="s">
        <v>4720</v>
      </c>
      <c r="E1768" s="1034"/>
      <c r="F1768" s="1488">
        <v>115</v>
      </c>
      <c r="G1768" s="1496">
        <v>34.5</v>
      </c>
      <c r="H1768" s="1494"/>
      <c r="I1768" s="977"/>
      <c r="J1768" s="1498">
        <v>20</v>
      </c>
      <c r="K1768" s="1105">
        <v>1</v>
      </c>
      <c r="L1768" s="1105"/>
      <c r="M1768" s="977"/>
      <c r="N1768" s="977"/>
      <c r="O1768" s="1034"/>
      <c r="P1768" s="1484"/>
      <c r="Q1768" s="1486"/>
      <c r="R1768" s="1097">
        <v>39</v>
      </c>
    </row>
    <row r="1769" spans="1:18">
      <c r="A1769" s="1097">
        <v>40</v>
      </c>
      <c r="B1769" s="977"/>
      <c r="C1769" s="1034"/>
      <c r="D1769" s="977"/>
      <c r="E1769" s="1034"/>
      <c r="F1769" s="1488"/>
      <c r="G1769" s="1496"/>
      <c r="H1769" s="1494"/>
      <c r="I1769" s="977"/>
      <c r="J1769" s="1498"/>
      <c r="K1769" s="1105"/>
      <c r="L1769" s="1105"/>
      <c r="M1769" s="977"/>
      <c r="N1769" s="977"/>
      <c r="O1769" s="1034"/>
      <c r="P1769" s="1484"/>
      <c r="Q1769" s="1486"/>
      <c r="R1769" s="1097">
        <v>40</v>
      </c>
    </row>
    <row r="1770" spans="1:18">
      <c r="A1770" s="1097">
        <v>41</v>
      </c>
      <c r="B1770" s="977"/>
      <c r="C1770" s="1034"/>
      <c r="D1770" s="977"/>
      <c r="E1770" s="1034"/>
      <c r="F1770" s="1488"/>
      <c r="G1770" s="1496"/>
      <c r="H1770" s="1494"/>
      <c r="I1770" s="977"/>
      <c r="J1770" s="1494"/>
      <c r="K1770" s="1105"/>
      <c r="L1770" s="1105"/>
      <c r="M1770" s="977"/>
      <c r="N1770" s="977"/>
      <c r="O1770" s="1034"/>
      <c r="P1770" s="1484"/>
      <c r="Q1770" s="1486"/>
      <c r="R1770" s="1097">
        <v>41</v>
      </c>
    </row>
    <row r="1771" spans="1:18">
      <c r="A1771" s="1097">
        <v>42</v>
      </c>
      <c r="B1771" s="977"/>
      <c r="C1771" s="1034"/>
      <c r="D1771" s="977"/>
      <c r="E1771" s="1034"/>
      <c r="F1771" s="1488"/>
      <c r="G1771" s="1496"/>
      <c r="H1771" s="1494"/>
      <c r="I1771" s="977"/>
      <c r="J1771" s="1494"/>
      <c r="K1771" s="1105"/>
      <c r="L1771" s="1105"/>
      <c r="M1771" s="977"/>
      <c r="N1771" s="977"/>
      <c r="O1771" s="1034"/>
      <c r="P1771" s="1484"/>
      <c r="Q1771" s="1486"/>
      <c r="R1771" s="1097">
        <v>42</v>
      </c>
    </row>
    <row r="1772" spans="1:18">
      <c r="A1772" s="1097">
        <v>43</v>
      </c>
      <c r="B1772" s="977"/>
      <c r="C1772" s="1034"/>
      <c r="D1772" s="977"/>
      <c r="E1772" s="1034"/>
      <c r="F1772" s="1488"/>
      <c r="G1772" s="1496"/>
      <c r="H1772" s="1494"/>
      <c r="I1772" s="977"/>
      <c r="J1772" s="1494"/>
      <c r="K1772" s="1105"/>
      <c r="L1772" s="1105"/>
      <c r="M1772" s="977"/>
      <c r="N1772" s="977"/>
      <c r="O1772" s="1034"/>
      <c r="P1772" s="1484"/>
      <c r="Q1772" s="1486"/>
      <c r="R1772" s="1097">
        <v>43</v>
      </c>
    </row>
    <row r="1773" spans="1:18">
      <c r="A1773" s="1097">
        <v>44</v>
      </c>
      <c r="B1773" s="977"/>
      <c r="C1773" s="1034"/>
      <c r="D1773" s="977"/>
      <c r="E1773" s="1034"/>
      <c r="F1773" s="1488"/>
      <c r="G1773" s="1496"/>
      <c r="H1773" s="1494"/>
      <c r="I1773" s="977"/>
      <c r="J1773" s="1494"/>
      <c r="K1773" s="1105"/>
      <c r="L1773" s="1105"/>
      <c r="M1773" s="977"/>
      <c r="N1773" s="977"/>
      <c r="O1773" s="1034"/>
      <c r="P1773" s="1484"/>
      <c r="Q1773" s="1486"/>
      <c r="R1773" s="1097">
        <v>44</v>
      </c>
    </row>
    <row r="1774" spans="1:18">
      <c r="A1774" s="1097">
        <v>45</v>
      </c>
      <c r="B1774" s="977"/>
      <c r="C1774" s="1034"/>
      <c r="D1774" s="977"/>
      <c r="E1774" s="1034"/>
      <c r="F1774" s="1488"/>
      <c r="G1774" s="1496"/>
      <c r="H1774" s="1494"/>
      <c r="I1774" s="977"/>
      <c r="J1774" s="1494"/>
      <c r="K1774" s="1105"/>
      <c r="L1774" s="1105"/>
      <c r="M1774" s="977"/>
      <c r="N1774" s="977"/>
      <c r="O1774" s="1034"/>
      <c r="P1774" s="1484"/>
      <c r="Q1774" s="1486"/>
      <c r="R1774" s="1097">
        <v>45</v>
      </c>
    </row>
    <row r="1775" spans="1:18">
      <c r="A1775" s="1097">
        <v>46</v>
      </c>
      <c r="B1775" s="977"/>
      <c r="C1775" s="1034"/>
      <c r="D1775" s="977"/>
      <c r="E1775" s="1034"/>
      <c r="F1775" s="1488"/>
      <c r="G1775" s="1496"/>
      <c r="H1775" s="1494"/>
      <c r="I1775" s="977"/>
      <c r="J1775" s="1494"/>
      <c r="K1775" s="1105"/>
      <c r="L1775" s="1105"/>
      <c r="M1775" s="977"/>
      <c r="N1775" s="977"/>
      <c r="O1775" s="1034"/>
      <c r="P1775" s="1484"/>
      <c r="Q1775" s="1486"/>
      <c r="R1775" s="1097">
        <v>46</v>
      </c>
    </row>
    <row r="1776" spans="1:18">
      <c r="A1776" s="1097">
        <v>47</v>
      </c>
      <c r="B1776" s="977"/>
      <c r="C1776" s="1034"/>
      <c r="D1776" s="977"/>
      <c r="E1776" s="1034"/>
      <c r="F1776" s="1488"/>
      <c r="G1776" s="1496"/>
      <c r="H1776" s="1494"/>
      <c r="I1776" s="977"/>
      <c r="J1776" s="1494"/>
      <c r="K1776" s="1105"/>
      <c r="L1776" s="1105"/>
      <c r="M1776" s="977"/>
      <c r="N1776" s="977"/>
      <c r="O1776" s="1034"/>
      <c r="P1776" s="1484"/>
      <c r="Q1776" s="1486"/>
      <c r="R1776" s="1097">
        <v>47</v>
      </c>
    </row>
    <row r="1777" spans="1:18">
      <c r="A1777" s="1097">
        <v>48</v>
      </c>
      <c r="B1777" s="977"/>
      <c r="C1777" s="1034"/>
      <c r="D1777" s="977"/>
      <c r="E1777" s="1034"/>
      <c r="F1777" s="1488"/>
      <c r="G1777" s="1496"/>
      <c r="H1777" s="1494"/>
      <c r="I1777" s="977"/>
      <c r="J1777" s="1494"/>
      <c r="K1777" s="1105"/>
      <c r="L1777" s="1105"/>
      <c r="M1777" s="977"/>
      <c r="N1777" s="977"/>
      <c r="O1777" s="1034"/>
      <c r="P1777" s="1484"/>
      <c r="Q1777" s="1486"/>
      <c r="R1777" s="1097">
        <v>48</v>
      </c>
    </row>
    <row r="1778" spans="1:18">
      <c r="A1778" s="1097">
        <v>49</v>
      </c>
      <c r="B1778" s="977"/>
      <c r="C1778" s="1034"/>
      <c r="D1778" s="977"/>
      <c r="E1778" s="1034"/>
      <c r="F1778" s="1488"/>
      <c r="G1778" s="1496"/>
      <c r="H1778" s="1494"/>
      <c r="I1778" s="977"/>
      <c r="J1778" s="1494"/>
      <c r="K1778" s="1105"/>
      <c r="L1778" s="1105"/>
      <c r="M1778" s="977"/>
      <c r="N1778" s="977"/>
      <c r="O1778" s="1034"/>
      <c r="P1778" s="1484"/>
      <c r="Q1778" s="1486"/>
      <c r="R1778" s="1097">
        <v>49</v>
      </c>
    </row>
    <row r="1779" spans="1:18">
      <c r="A1779" s="1097">
        <v>50</v>
      </c>
      <c r="B1779" s="977"/>
      <c r="C1779" s="1034"/>
      <c r="D1779" s="977"/>
      <c r="E1779" s="1034"/>
      <c r="F1779" s="1488"/>
      <c r="G1779" s="1496"/>
      <c r="H1779" s="1494"/>
      <c r="I1779" s="977"/>
      <c r="J1779" s="1494"/>
      <c r="K1779" s="1105"/>
      <c r="L1779" s="1105"/>
      <c r="M1779" s="977"/>
      <c r="N1779" s="977"/>
      <c r="O1779" s="1034"/>
      <c r="P1779" s="1484"/>
      <c r="Q1779" s="1486"/>
      <c r="R1779" s="1097">
        <v>50</v>
      </c>
    </row>
    <row r="1780" spans="1:18">
      <c r="A1780" s="1097">
        <v>51</v>
      </c>
      <c r="B1780" s="977"/>
      <c r="C1780" s="1034"/>
      <c r="D1780" s="977"/>
      <c r="E1780" s="1034"/>
      <c r="F1780" s="1488"/>
      <c r="G1780" s="1496"/>
      <c r="H1780" s="1494"/>
      <c r="I1780" s="977"/>
      <c r="J1780" s="1494"/>
      <c r="K1780" s="1105"/>
      <c r="L1780" s="1105"/>
      <c r="M1780" s="977"/>
      <c r="N1780" s="977"/>
      <c r="O1780" s="1034"/>
      <c r="P1780" s="1484"/>
      <c r="Q1780" s="1486"/>
      <c r="R1780" s="1097">
        <v>51</v>
      </c>
    </row>
    <row r="1781" spans="1:18">
      <c r="A1781" s="1097">
        <v>52</v>
      </c>
      <c r="B1781" s="977"/>
      <c r="C1781" s="1034"/>
      <c r="D1781" s="977"/>
      <c r="E1781" s="1034"/>
      <c r="F1781" s="1488"/>
      <c r="G1781" s="1496"/>
      <c r="H1781" s="1494"/>
      <c r="I1781" s="977"/>
      <c r="J1781" s="1494"/>
      <c r="K1781" s="1105"/>
      <c r="L1781" s="1105"/>
      <c r="M1781" s="977"/>
      <c r="N1781" s="977"/>
      <c r="O1781" s="1034"/>
      <c r="P1781" s="1484"/>
      <c r="Q1781" s="1486"/>
      <c r="R1781" s="1097">
        <v>52</v>
      </c>
    </row>
    <row r="1782" spans="1:18">
      <c r="A1782" s="1097">
        <v>53</v>
      </c>
      <c r="B1782" s="977"/>
      <c r="C1782" s="1034"/>
      <c r="D1782" s="977"/>
      <c r="E1782" s="1034"/>
      <c r="F1782" s="1488"/>
      <c r="G1782" s="1496"/>
      <c r="H1782" s="1494"/>
      <c r="I1782" s="977"/>
      <c r="J1782" s="1494"/>
      <c r="K1782" s="1105"/>
      <c r="L1782" s="1105"/>
      <c r="M1782" s="977"/>
      <c r="N1782" s="977"/>
      <c r="O1782" s="1034"/>
      <c r="P1782" s="1484"/>
      <c r="Q1782" s="1486"/>
      <c r="R1782" s="1097">
        <v>53</v>
      </c>
    </row>
    <row r="1783" spans="1:18">
      <c r="A1783" s="1097">
        <v>54</v>
      </c>
      <c r="B1783" s="977"/>
      <c r="C1783" s="1034"/>
      <c r="D1783" s="977"/>
      <c r="E1783" s="1034"/>
      <c r="F1783" s="1488"/>
      <c r="G1783" s="1496"/>
      <c r="H1783" s="1494"/>
      <c r="I1783" s="977"/>
      <c r="J1783" s="1494"/>
      <c r="K1783" s="1105"/>
      <c r="L1783" s="1105"/>
      <c r="M1783" s="977"/>
      <c r="N1783" s="977"/>
      <c r="O1783" s="1034"/>
      <c r="P1783" s="1484"/>
      <c r="Q1783" s="1486"/>
      <c r="R1783" s="1097">
        <v>54</v>
      </c>
    </row>
    <row r="1784" spans="1:18">
      <c r="A1784" s="1097">
        <v>55</v>
      </c>
      <c r="B1784" s="977"/>
      <c r="C1784" s="1034"/>
      <c r="D1784" s="977"/>
      <c r="E1784" s="1034"/>
      <c r="F1784" s="1488"/>
      <c r="G1784" s="1496"/>
      <c r="H1784" s="1494"/>
      <c r="I1784" s="977"/>
      <c r="J1784" s="1494"/>
      <c r="K1784" s="1105"/>
      <c r="L1784" s="1105"/>
      <c r="M1784" s="977"/>
      <c r="N1784" s="977"/>
      <c r="O1784" s="1034"/>
      <c r="P1784" s="1484"/>
      <c r="Q1784" s="1486"/>
      <c r="R1784" s="1097">
        <v>55</v>
      </c>
    </row>
    <row r="1785" spans="1:18">
      <c r="A1785" s="1097">
        <v>56</v>
      </c>
      <c r="B1785" s="977"/>
      <c r="C1785" s="1034"/>
      <c r="D1785" s="977"/>
      <c r="E1785" s="1034"/>
      <c r="F1785" s="1488"/>
      <c r="G1785" s="1496"/>
      <c r="H1785" s="1494"/>
      <c r="I1785" s="977"/>
      <c r="J1785" s="1494"/>
      <c r="K1785" s="1105"/>
      <c r="L1785" s="1105"/>
      <c r="M1785" s="977"/>
      <c r="N1785" s="977"/>
      <c r="O1785" s="1034"/>
      <c r="P1785" s="1484"/>
      <c r="Q1785" s="1486"/>
      <c r="R1785" s="1097">
        <v>56</v>
      </c>
    </row>
    <row r="1786" spans="1:18">
      <c r="A1786" s="1097">
        <v>57</v>
      </c>
      <c r="B1786" s="977"/>
      <c r="C1786" s="1034"/>
      <c r="D1786" s="977"/>
      <c r="E1786" s="1034"/>
      <c r="F1786" s="1488"/>
      <c r="G1786" s="1496"/>
      <c r="H1786" s="1494"/>
      <c r="I1786" s="977"/>
      <c r="J1786" s="1494"/>
      <c r="K1786" s="1105"/>
      <c r="L1786" s="1105"/>
      <c r="M1786" s="977"/>
      <c r="N1786" s="977"/>
      <c r="O1786" s="1034"/>
      <c r="P1786" s="1484"/>
      <c r="Q1786" s="1486"/>
      <c r="R1786" s="1097">
        <v>57</v>
      </c>
    </row>
    <row r="1787" spans="1:18" ht="15.75" thickBot="1">
      <c r="A1787" s="1099">
        <v>58</v>
      </c>
      <c r="B1787" s="1023"/>
      <c r="C1787" s="1058"/>
      <c r="D1787" s="1023"/>
      <c r="E1787" s="1058"/>
      <c r="F1787" s="1489"/>
      <c r="G1787" s="1497"/>
      <c r="H1787" s="1495"/>
      <c r="I1787" s="977"/>
      <c r="J1787" s="1495"/>
      <c r="K1787" s="1193"/>
      <c r="L1787" s="1193"/>
      <c r="M1787" s="1023"/>
      <c r="N1787" s="1023"/>
      <c r="O1787" s="1058"/>
      <c r="P1787" s="1485"/>
      <c r="Q1787" s="1487"/>
      <c r="R1787" s="1099">
        <v>58</v>
      </c>
    </row>
    <row r="1789" spans="1:18">
      <c r="A1789" s="978" t="s">
        <v>5277</v>
      </c>
      <c r="B1789" s="978"/>
      <c r="C1789" s="978"/>
      <c r="D1789" s="978"/>
      <c r="E1789" s="2115"/>
      <c r="F1789" s="978"/>
      <c r="G1789" s="978"/>
      <c r="H1789" s="978"/>
      <c r="I1789" s="977"/>
      <c r="J1789" s="978" t="s">
        <v>5278</v>
      </c>
      <c r="K1789" s="978"/>
      <c r="L1789" s="978"/>
      <c r="M1789" s="978"/>
      <c r="N1789" s="978"/>
      <c r="O1789" s="978"/>
      <c r="P1789" s="978"/>
      <c r="Q1789" s="978"/>
      <c r="R1789" s="1018"/>
    </row>
    <row r="1791" spans="1:18" ht="15.75">
      <c r="A1791" s="70" t="s">
        <v>1258</v>
      </c>
      <c r="B1791" s="978"/>
      <c r="C1791" s="978"/>
      <c r="D1791" s="978"/>
      <c r="E1791" s="978"/>
      <c r="F1791" s="978"/>
      <c r="G1791" s="978"/>
      <c r="H1791" s="978"/>
    </row>
    <row r="1793" spans="1:18" ht="16.5" thickBot="1">
      <c r="A1793" s="1040" t="str">
        <f>'[5]Data Sheet'!$C$25</f>
        <v xml:space="preserve"> Niagara Mohawk Power Corporation </v>
      </c>
      <c r="B1793" s="1023"/>
      <c r="C1793" s="1023"/>
      <c r="D1793" s="1023"/>
      <c r="E1793" s="1023"/>
      <c r="F1793" s="1110" t="str">
        <f>+'424425'!P3</f>
        <v>June 1, 2015</v>
      </c>
      <c r="G1793" s="1023" t="str">
        <f>+'424425'!H3</f>
        <v>December 31, 2014</v>
      </c>
      <c r="H1793" s="1090"/>
      <c r="I1793" s="977"/>
      <c r="J1793" s="1040" t="str">
        <f>'[5]Data Sheet'!$C$25</f>
        <v xml:space="preserve"> Niagara Mohawk Power Corporation </v>
      </c>
      <c r="K1793" s="1023"/>
      <c r="L1793" s="1023"/>
      <c r="M1793" s="1023"/>
      <c r="N1793" s="1023"/>
      <c r="O1793" s="1023"/>
      <c r="P1793" s="1110" t="str">
        <f>+'424425'!P3</f>
        <v>June 1, 2015</v>
      </c>
      <c r="Q1793" s="1023" t="str">
        <f>+'424425'!H3</f>
        <v>December 31, 2014</v>
      </c>
      <c r="R1793" s="2075"/>
    </row>
    <row r="1794" spans="1:18" ht="16.5" thickBot="1">
      <c r="A1794" s="687" t="s">
        <v>3644</v>
      </c>
      <c r="B1794" s="669"/>
      <c r="C1794" s="669"/>
      <c r="D1794" s="1090"/>
      <c r="E1794" s="1090"/>
      <c r="F1794" s="1092"/>
      <c r="G1794" s="1092"/>
      <c r="H1794" s="1101"/>
      <c r="I1794" s="977"/>
      <c r="J1794" s="687" t="s">
        <v>3644</v>
      </c>
      <c r="K1794" s="669"/>
      <c r="L1794" s="669"/>
      <c r="M1794" s="1090"/>
      <c r="N1794" s="1090"/>
      <c r="O1794" s="1090"/>
      <c r="P1794" s="1092"/>
      <c r="Q1794" s="1092"/>
      <c r="R1794" s="2082"/>
    </row>
    <row r="1795" spans="1:18">
      <c r="A1795" s="1085"/>
      <c r="B1795" s="977"/>
      <c r="C1795" s="1034"/>
      <c r="D1795" s="1018"/>
      <c r="E1795" s="2080"/>
      <c r="F1795" s="978"/>
      <c r="G1795" s="978"/>
      <c r="H1795" s="1070"/>
      <c r="I1795" s="977"/>
      <c r="J1795" s="1085"/>
      <c r="K1795" s="1034"/>
      <c r="L1795" s="1034"/>
      <c r="M1795" s="978" t="s">
        <v>3418</v>
      </c>
      <c r="N1795" s="978"/>
      <c r="O1795" s="978"/>
      <c r="P1795" s="978"/>
      <c r="Q1795" s="1032"/>
      <c r="R1795" s="2081"/>
    </row>
    <row r="1796" spans="1:18" ht="15.75" thickBot="1">
      <c r="A1796" s="1097"/>
      <c r="B1796" s="1018"/>
      <c r="C1796" s="2080"/>
      <c r="D1796" s="1018"/>
      <c r="E1796" s="2080"/>
      <c r="F1796" s="1090" t="s">
        <v>3419</v>
      </c>
      <c r="G1796" s="1090"/>
      <c r="H1796" s="1101"/>
      <c r="I1796" s="977"/>
      <c r="J1796" s="1097" t="s">
        <v>3420</v>
      </c>
      <c r="K1796" s="2080" t="s">
        <v>3421</v>
      </c>
      <c r="L1796" s="2080" t="s">
        <v>3421</v>
      </c>
      <c r="M1796" s="1090" t="s">
        <v>3422</v>
      </c>
      <c r="N1796" s="1090"/>
      <c r="O1796" s="1090"/>
      <c r="P1796" s="1090"/>
      <c r="Q1796" s="1101"/>
      <c r="R1796" s="2080"/>
    </row>
    <row r="1797" spans="1:18">
      <c r="A1797" s="1097"/>
      <c r="B1797" s="1018"/>
      <c r="C1797" s="2080"/>
      <c r="D1797" s="1018"/>
      <c r="E1797" s="2080"/>
      <c r="F1797" s="2080"/>
      <c r="G1797" s="1032"/>
      <c r="H1797" s="2080"/>
      <c r="I1797" s="977"/>
      <c r="J1797" s="1097" t="s">
        <v>3423</v>
      </c>
      <c r="K1797" s="2080" t="s">
        <v>3424</v>
      </c>
      <c r="L1797" s="2080" t="s">
        <v>3425</v>
      </c>
      <c r="M1797" s="1018"/>
      <c r="N1797" s="1018"/>
      <c r="O1797" s="2080"/>
      <c r="P1797" s="2080"/>
      <c r="Q1797" s="1032"/>
      <c r="R1797" s="2080"/>
    </row>
    <row r="1798" spans="1:18">
      <c r="A1798" s="1097" t="s">
        <v>1843</v>
      </c>
      <c r="B1798" s="978" t="s">
        <v>3426</v>
      </c>
      <c r="C1798" s="1032"/>
      <c r="D1798" s="978" t="s">
        <v>3427</v>
      </c>
      <c r="E1798" s="1032"/>
      <c r="F1798" s="2080"/>
      <c r="G1798" s="1032"/>
      <c r="H1798" s="2080"/>
      <c r="I1798" s="977"/>
      <c r="J1798" s="1097" t="s">
        <v>3428</v>
      </c>
      <c r="K1798" s="2080" t="s">
        <v>3429</v>
      </c>
      <c r="L1798" s="2080" t="s">
        <v>3424</v>
      </c>
      <c r="M1798" s="978"/>
      <c r="N1798" s="978"/>
      <c r="O1798" s="1032"/>
      <c r="P1798" s="2080" t="s">
        <v>1902</v>
      </c>
      <c r="Q1798" s="1032" t="s">
        <v>3430</v>
      </c>
      <c r="R1798" s="2080" t="s">
        <v>1843</v>
      </c>
    </row>
    <row r="1799" spans="1:18">
      <c r="A1799" s="1097" t="s">
        <v>1846</v>
      </c>
      <c r="B1799" s="977"/>
      <c r="C1799" s="1034"/>
      <c r="D1799" s="1018"/>
      <c r="E1799" s="2080"/>
      <c r="F1799" s="2080" t="s">
        <v>1952</v>
      </c>
      <c r="G1799" s="1032" t="s">
        <v>3431</v>
      </c>
      <c r="H1799" s="2080" t="s">
        <v>3432</v>
      </c>
      <c r="I1799" s="977"/>
      <c r="J1799" s="1097" t="s">
        <v>3433</v>
      </c>
      <c r="K1799" s="2080" t="s">
        <v>4</v>
      </c>
      <c r="L1799" s="2080" t="s">
        <v>3429</v>
      </c>
      <c r="M1799" s="978" t="s">
        <v>3434</v>
      </c>
      <c r="N1799" s="978"/>
      <c r="O1799" s="1032"/>
      <c r="P1799" s="2080" t="s">
        <v>3435</v>
      </c>
      <c r="Q1799" s="1032" t="s">
        <v>3436</v>
      </c>
      <c r="R1799" s="2080" t="s">
        <v>1846</v>
      </c>
    </row>
    <row r="1800" spans="1:18">
      <c r="A1800" s="1097"/>
      <c r="B1800" s="977"/>
      <c r="C1800" s="2080"/>
      <c r="D1800" s="977"/>
      <c r="E1800" s="2080"/>
      <c r="F1800" s="2080"/>
      <c r="G1800" s="1032"/>
      <c r="H1800" s="1034"/>
      <c r="I1800" s="977"/>
      <c r="J1800" s="1089"/>
      <c r="K1800" s="1034"/>
      <c r="L1800" s="2080"/>
      <c r="M1800" s="977"/>
      <c r="N1800" s="977"/>
      <c r="O1800" s="2080"/>
      <c r="P1800" s="2080"/>
      <c r="Q1800" s="2080"/>
      <c r="R1800" s="2080"/>
    </row>
    <row r="1801" spans="1:18" ht="15.75" thickBot="1">
      <c r="A1801" s="1099"/>
      <c r="B1801" s="1090" t="s">
        <v>3230</v>
      </c>
      <c r="C1801" s="1101"/>
      <c r="D1801" s="1090" t="s">
        <v>3231</v>
      </c>
      <c r="E1801" s="1101"/>
      <c r="F1801" s="2082" t="s">
        <v>3232</v>
      </c>
      <c r="G1801" s="1101" t="s">
        <v>3233</v>
      </c>
      <c r="H1801" s="1101" t="s">
        <v>2512</v>
      </c>
      <c r="I1801" s="977"/>
      <c r="J1801" s="1099" t="s">
        <v>2513</v>
      </c>
      <c r="K1801" s="1099" t="s">
        <v>2514</v>
      </c>
      <c r="L1801" s="1099" t="s">
        <v>2515</v>
      </c>
      <c r="M1801" s="1090" t="s">
        <v>2516</v>
      </c>
      <c r="N1801" s="1090"/>
      <c r="O1801" s="1101"/>
      <c r="P1801" s="2082" t="s">
        <v>2517</v>
      </c>
      <c r="Q1801" s="2082" t="s">
        <v>2518</v>
      </c>
      <c r="R1801" s="2082"/>
    </row>
    <row r="1802" spans="1:18">
      <c r="A1802" s="1097">
        <v>1</v>
      </c>
      <c r="B1802" s="977"/>
      <c r="C1802" s="1034" t="s">
        <v>205</v>
      </c>
      <c r="D1802" s="977"/>
      <c r="E1802" s="1034"/>
      <c r="F1802" s="1488">
        <f>SUM(F1730:F1768,F1657:F1696,F1585:F1624,F1513:F1552,F1441:F1480,F1226:F1265,F1154:F1193,F1082:F1121,F1009:F1048,F937:F976,F866:F905,F794:F833,F722:F761,F650:F689,F579:F618,F508:F547,F436:F475,F364:F403,F292:F331,F221:F260,F149:F188,F77:F116,F21:F60,F1298:F1337,F1369:F1408)</f>
        <v>77052.699999999924</v>
      </c>
      <c r="G1802" s="1488">
        <f>SUM(G1730:G1768,G1657:G1696,G1585:G1624,G1513:G1552,G1441:G1480,G1226:G1265,G1154:G1193,G1082:G1121,G1009:G1048,G937:G976,G866:G905,G794:G833,G722:G761,G650:G689,G579:G618,G508:G547,G436:G475,G364:G403,G292:G331,G221:G260,G149:G188,G77:G116,G21:G60,G1298:G1337,G1369:G1408)</f>
        <v>14726.459999999815</v>
      </c>
      <c r="H1802" s="1488">
        <f>SUM(H1730:H1768,H1657:H1696,H1585:H1624,H1513:H1552,H1441:H1480,H1226:H1265,H1154:H1193,H1082:H1121,H1009:H1048,H937:H976,H866:H905,H794:H833,H722:H761,H650:H689,H579:H618,H508:H547,H436:H475,H364:H403,H292:H331,H221:H260,H149:H188,H77:H116,H21:H60,H1298:H1337,H1369:H1408)</f>
        <v>149.60999999999999</v>
      </c>
      <c r="I1802" s="977"/>
      <c r="J1802" s="1488">
        <v>17437</v>
      </c>
      <c r="K1802" s="1488">
        <f>SUM(K1730:K1768,K1657:K1696,K1585:K1624,K1513:K1552,K1441:K1480,K1226:K1265,K1154:K1193,K1082:K1121,K1009:K1048,K937:K976,K866:K905,K794:K833,K722:K761,K650:K689,K579:K618,K508:K547,K436:K475,K364:K403,K292:K331,K221:K260,K149:K188,K77:K116,K21:K60,K1298:K1337,K1369:K1408)</f>
        <v>1240</v>
      </c>
      <c r="L1802" s="1488">
        <f>SUM(L1730:L1768,L1657:L1696,L1585:L1624,L1513:L1552,L1441:L1480,L1226:L1265,L1154:L1193,L1082:L1121,L1009:L1048,L937:L976,L866:L905,L794:L833,L722:L761,L650:L689,L579:L618,L508:L547,L436:L475,L364:L403,L292:L331,L221:L260,L149:L188,L77:L116,L21:L60,L1298:L1337,L1369:L1408)</f>
        <v>23</v>
      </c>
      <c r="M1802" s="977"/>
      <c r="N1802" s="977"/>
      <c r="O1802" s="1032"/>
      <c r="P1802" s="1484"/>
      <c r="Q1802" s="1486"/>
      <c r="R1802" s="1097">
        <v>1</v>
      </c>
    </row>
    <row r="1803" spans="1:18">
      <c r="A1803" s="1097">
        <v>2</v>
      </c>
      <c r="B1803" s="977"/>
      <c r="C1803" s="1034"/>
      <c r="D1803" s="977"/>
      <c r="E1803" s="1034"/>
      <c r="F1803" s="1488"/>
      <c r="G1803" s="1496"/>
      <c r="H1803" s="1494"/>
      <c r="I1803" s="977"/>
      <c r="J1803" s="1498"/>
      <c r="K1803" s="1105"/>
      <c r="L1803" s="1105"/>
      <c r="M1803" s="977"/>
      <c r="N1803" s="977"/>
      <c r="O1803" s="2080"/>
      <c r="P1803" s="1484"/>
      <c r="Q1803" s="1486"/>
      <c r="R1803" s="1097">
        <v>2</v>
      </c>
    </row>
    <row r="1804" spans="1:18">
      <c r="A1804" s="1097">
        <v>3</v>
      </c>
      <c r="B1804" s="977"/>
      <c r="C1804" s="1034"/>
      <c r="D1804" s="977"/>
      <c r="E1804" s="1034"/>
      <c r="F1804" s="1488"/>
      <c r="G1804" s="1496"/>
      <c r="H1804" s="1494"/>
      <c r="I1804" s="977"/>
      <c r="J1804" s="1105"/>
      <c r="K1804" s="1105"/>
      <c r="L1804" s="1105"/>
      <c r="M1804" s="977"/>
      <c r="N1804" s="977"/>
      <c r="O1804" s="2080"/>
      <c r="P1804" s="1484"/>
      <c r="Q1804" s="1486"/>
      <c r="R1804" s="1097">
        <v>3</v>
      </c>
    </row>
    <row r="1805" spans="1:18">
      <c r="A1805" s="1097">
        <v>4</v>
      </c>
      <c r="B1805" s="977"/>
      <c r="C1805" s="1034"/>
      <c r="D1805" s="977"/>
      <c r="E1805" s="1034"/>
      <c r="F1805" s="1488"/>
      <c r="G1805" s="1496"/>
      <c r="H1805" s="1494"/>
      <c r="I1805" s="977"/>
      <c r="J1805" s="1498"/>
      <c r="K1805" s="1105"/>
      <c r="L1805" s="1105"/>
      <c r="M1805" s="977"/>
      <c r="N1805" s="977"/>
      <c r="O1805" s="2080"/>
      <c r="P1805" s="1484"/>
      <c r="Q1805" s="1486"/>
      <c r="R1805" s="1097">
        <v>4</v>
      </c>
    </row>
    <row r="1806" spans="1:18">
      <c r="A1806" s="1097">
        <v>5</v>
      </c>
      <c r="B1806" s="977"/>
      <c r="C1806" s="1034"/>
      <c r="D1806" s="977"/>
      <c r="E1806" s="1034"/>
      <c r="F1806" s="1488"/>
      <c r="G1806" s="1496"/>
      <c r="H1806" s="1494"/>
      <c r="I1806" s="977"/>
      <c r="J1806" s="1498"/>
      <c r="K1806" s="1105"/>
      <c r="L1806" s="1105"/>
      <c r="M1806" s="977"/>
      <c r="N1806" s="977"/>
      <c r="O1806" s="2080"/>
      <c r="P1806" s="1484"/>
      <c r="Q1806" s="1486"/>
      <c r="R1806" s="1097">
        <v>5</v>
      </c>
    </row>
    <row r="1807" spans="1:18">
      <c r="A1807" s="1097">
        <v>6</v>
      </c>
      <c r="B1807" s="977"/>
      <c r="C1807" s="1034"/>
      <c r="D1807" s="977"/>
      <c r="E1807" s="1034"/>
      <c r="F1807" s="1488"/>
      <c r="G1807" s="1496"/>
      <c r="H1807" s="1494"/>
      <c r="I1807" s="977"/>
      <c r="J1807" s="1498"/>
      <c r="K1807" s="1105"/>
      <c r="L1807" s="1105"/>
      <c r="M1807" s="977"/>
      <c r="N1807" s="977"/>
      <c r="O1807" s="1034"/>
      <c r="P1807" s="1484"/>
      <c r="Q1807" s="1486"/>
      <c r="R1807" s="1097">
        <v>6</v>
      </c>
    </row>
    <row r="1808" spans="1:18">
      <c r="A1808" s="1097">
        <v>7</v>
      </c>
      <c r="B1808" s="977"/>
      <c r="C1808" s="1034"/>
      <c r="D1808" s="977"/>
      <c r="E1808" s="1034"/>
      <c r="F1808" s="1488"/>
      <c r="G1808" s="1496"/>
      <c r="H1808" s="1494"/>
      <c r="I1808" s="977"/>
      <c r="J1808" s="1498"/>
      <c r="K1808" s="1105"/>
      <c r="L1808" s="1105"/>
      <c r="M1808" s="977"/>
      <c r="N1808" s="977"/>
      <c r="O1808" s="1034"/>
      <c r="P1808" s="1484"/>
      <c r="Q1808" s="1486"/>
      <c r="R1808" s="1097">
        <v>7</v>
      </c>
    </row>
    <row r="1809" spans="1:18">
      <c r="A1809" s="1097">
        <v>8</v>
      </c>
      <c r="B1809" s="977"/>
      <c r="C1809" s="1034"/>
      <c r="D1809" s="977"/>
      <c r="E1809" s="1034"/>
      <c r="F1809" s="1488"/>
      <c r="G1809" s="1496"/>
      <c r="H1809" s="1494"/>
      <c r="I1809" s="977"/>
      <c r="J1809" s="1498"/>
      <c r="K1809" s="1105"/>
      <c r="L1809" s="1105"/>
      <c r="M1809" s="977"/>
      <c r="N1809" s="977"/>
      <c r="O1809" s="1034"/>
      <c r="P1809" s="1484"/>
      <c r="Q1809" s="1486"/>
      <c r="R1809" s="1097">
        <v>8</v>
      </c>
    </row>
    <row r="1810" spans="1:18">
      <c r="A1810" s="1097">
        <v>9</v>
      </c>
      <c r="B1810" s="977"/>
      <c r="C1810" s="1034"/>
      <c r="D1810" s="977"/>
      <c r="E1810" s="1034"/>
      <c r="F1810" s="1488"/>
      <c r="G1810" s="1496"/>
      <c r="H1810" s="1494"/>
      <c r="I1810" s="977"/>
      <c r="J1810" s="1498"/>
      <c r="K1810" s="1105"/>
      <c r="L1810" s="1105"/>
      <c r="M1810" s="977"/>
      <c r="N1810" s="977"/>
      <c r="O1810" s="1034"/>
      <c r="P1810" s="1484"/>
      <c r="Q1810" s="1486"/>
      <c r="R1810" s="1097">
        <v>9</v>
      </c>
    </row>
    <row r="1811" spans="1:18">
      <c r="A1811" s="1097">
        <v>10</v>
      </c>
      <c r="B1811" s="977"/>
      <c r="C1811" s="1034"/>
      <c r="D1811" s="977"/>
      <c r="E1811" s="1034"/>
      <c r="F1811" s="1488"/>
      <c r="G1811" s="1496"/>
      <c r="H1811" s="1494"/>
      <c r="I1811" s="977"/>
      <c r="J1811" s="1498"/>
      <c r="K1811" s="1105"/>
      <c r="L1811" s="1105"/>
      <c r="M1811" s="977"/>
      <c r="N1811" s="977"/>
      <c r="O1811" s="1034"/>
      <c r="P1811" s="1484"/>
      <c r="Q1811" s="1486"/>
      <c r="R1811" s="1097">
        <v>10</v>
      </c>
    </row>
    <row r="1812" spans="1:18">
      <c r="A1812" s="1097">
        <v>11</v>
      </c>
      <c r="B1812" s="977"/>
      <c r="C1812" s="1034"/>
      <c r="D1812" s="977"/>
      <c r="E1812" s="1034"/>
      <c r="F1812" s="1488"/>
      <c r="G1812" s="1496"/>
      <c r="H1812" s="1494"/>
      <c r="I1812" s="977"/>
      <c r="J1812" s="1498"/>
      <c r="K1812" s="1105"/>
      <c r="L1812" s="1105"/>
      <c r="M1812" s="977"/>
      <c r="N1812" s="977"/>
      <c r="O1812" s="1034"/>
      <c r="P1812" s="1484"/>
      <c r="Q1812" s="1486"/>
      <c r="R1812" s="1097">
        <v>11</v>
      </c>
    </row>
    <row r="1813" spans="1:18">
      <c r="A1813" s="1097">
        <v>12</v>
      </c>
      <c r="B1813" s="977"/>
      <c r="C1813" s="1034"/>
      <c r="D1813" s="977"/>
      <c r="E1813" s="1034"/>
      <c r="F1813" s="1488"/>
      <c r="G1813" s="1496"/>
      <c r="H1813" s="1494"/>
      <c r="I1813" s="977"/>
      <c r="J1813" s="1498"/>
      <c r="K1813" s="1105"/>
      <c r="L1813" s="1105"/>
      <c r="M1813" s="977"/>
      <c r="N1813" s="977"/>
      <c r="O1813" s="1034"/>
      <c r="P1813" s="1484"/>
      <c r="Q1813" s="1486"/>
      <c r="R1813" s="1097">
        <v>12</v>
      </c>
    </row>
    <row r="1814" spans="1:18">
      <c r="A1814" s="1097">
        <v>13</v>
      </c>
      <c r="B1814" s="977"/>
      <c r="C1814" s="1034"/>
      <c r="D1814" s="977"/>
      <c r="E1814" s="1034"/>
      <c r="F1814" s="1488"/>
      <c r="G1814" s="1496"/>
      <c r="H1814" s="1494"/>
      <c r="I1814" s="977"/>
      <c r="J1814" s="1498"/>
      <c r="K1814" s="1105"/>
      <c r="L1814" s="1105"/>
      <c r="M1814" s="977"/>
      <c r="N1814" s="977"/>
      <c r="O1814" s="1034"/>
      <c r="P1814" s="1484"/>
      <c r="Q1814" s="1486"/>
      <c r="R1814" s="1097">
        <v>13</v>
      </c>
    </row>
    <row r="1815" spans="1:18">
      <c r="A1815" s="1097">
        <v>14</v>
      </c>
      <c r="B1815" s="977"/>
      <c r="C1815" s="1034"/>
      <c r="D1815" s="977"/>
      <c r="E1815" s="2080"/>
      <c r="F1815" s="1561"/>
      <c r="G1815" s="1560"/>
      <c r="H1815" s="1494"/>
      <c r="I1815" s="977"/>
      <c r="J1815" s="1498"/>
      <c r="K1815" s="1105"/>
      <c r="L1815" s="1105"/>
      <c r="M1815" s="977"/>
      <c r="N1815" s="977"/>
      <c r="O1815" s="1034"/>
      <c r="P1815" s="1484"/>
      <c r="Q1815" s="1486"/>
      <c r="R1815" s="1097">
        <v>14</v>
      </c>
    </row>
    <row r="1816" spans="1:18">
      <c r="A1816" s="1097">
        <v>15</v>
      </c>
      <c r="B1816" s="977"/>
      <c r="C1816" s="1034"/>
      <c r="D1816" s="977"/>
      <c r="E1816" s="2080"/>
      <c r="F1816" s="1561"/>
      <c r="G1816" s="1560"/>
      <c r="H1816" s="1494"/>
      <c r="I1816" s="977"/>
      <c r="J1816" s="1498"/>
      <c r="K1816" s="1105"/>
      <c r="L1816" s="1105"/>
      <c r="M1816" s="977"/>
      <c r="N1816" s="977"/>
      <c r="O1816" s="1034"/>
      <c r="P1816" s="1484"/>
      <c r="Q1816" s="1486"/>
      <c r="R1816" s="1097">
        <v>15</v>
      </c>
    </row>
    <row r="1817" spans="1:18">
      <c r="A1817" s="1097">
        <v>16</v>
      </c>
      <c r="B1817" s="977"/>
      <c r="C1817" s="1034"/>
      <c r="D1817" s="977"/>
      <c r="E1817" s="2080"/>
      <c r="F1817" s="1561"/>
      <c r="G1817" s="1560"/>
      <c r="H1817" s="1494"/>
      <c r="I1817" s="977"/>
      <c r="J1817" s="1498"/>
      <c r="K1817" s="1105"/>
      <c r="L1817" s="1105"/>
      <c r="M1817" s="977"/>
      <c r="N1817" s="977"/>
      <c r="O1817" s="1034"/>
      <c r="P1817" s="1484"/>
      <c r="Q1817" s="1486"/>
      <c r="R1817" s="1097">
        <v>16</v>
      </c>
    </row>
    <row r="1818" spans="1:18">
      <c r="A1818" s="1097">
        <v>17</v>
      </c>
      <c r="B1818" s="977"/>
      <c r="C1818" s="1034"/>
      <c r="D1818" s="977"/>
      <c r="E1818" s="2080"/>
      <c r="F1818" s="1561"/>
      <c r="G1818" s="1560"/>
      <c r="H1818" s="1494"/>
      <c r="I1818" s="977"/>
      <c r="J1818" s="1498"/>
      <c r="K1818" s="1105"/>
      <c r="L1818" s="1105"/>
      <c r="M1818" s="977"/>
      <c r="N1818" s="977"/>
      <c r="O1818" s="1034"/>
      <c r="P1818" s="1484"/>
      <c r="Q1818" s="1486"/>
      <c r="R1818" s="1097">
        <v>17</v>
      </c>
    </row>
    <row r="1819" spans="1:18">
      <c r="A1819" s="1097">
        <v>18</v>
      </c>
      <c r="B1819" s="977"/>
      <c r="C1819" s="1034"/>
      <c r="D1819" s="977"/>
      <c r="E1819" s="1034"/>
      <c r="F1819" s="1488"/>
      <c r="G1819" s="1496"/>
      <c r="H1819" s="1494"/>
      <c r="I1819" s="977"/>
      <c r="J1819" s="1498"/>
      <c r="K1819" s="1105"/>
      <c r="L1819" s="1105"/>
      <c r="M1819" s="977"/>
      <c r="N1819" s="977"/>
      <c r="O1819" s="1034"/>
      <c r="P1819" s="1484"/>
      <c r="Q1819" s="1486"/>
      <c r="R1819" s="1097">
        <v>18</v>
      </c>
    </row>
    <row r="1820" spans="1:18">
      <c r="A1820" s="1097">
        <v>19</v>
      </c>
      <c r="B1820" s="977"/>
      <c r="C1820" s="1034"/>
      <c r="D1820" s="977"/>
      <c r="E1820" s="1034"/>
      <c r="F1820" s="1488"/>
      <c r="G1820" s="1496"/>
      <c r="H1820" s="1494"/>
      <c r="I1820" s="977"/>
      <c r="J1820" s="1498"/>
      <c r="K1820" s="1105"/>
      <c r="L1820" s="1105"/>
      <c r="M1820" s="977"/>
      <c r="N1820" s="977"/>
      <c r="O1820" s="1034"/>
      <c r="P1820" s="1484"/>
      <c r="Q1820" s="1486"/>
      <c r="R1820" s="1097">
        <v>19</v>
      </c>
    </row>
    <row r="1821" spans="1:18">
      <c r="A1821" s="1097">
        <v>20</v>
      </c>
      <c r="B1821" s="977"/>
      <c r="C1821" s="1034"/>
      <c r="D1821" s="977"/>
      <c r="E1821" s="1034"/>
      <c r="F1821" s="1488"/>
      <c r="G1821" s="1496"/>
      <c r="H1821" s="1494"/>
      <c r="I1821" s="977"/>
      <c r="J1821" s="1498"/>
      <c r="K1821" s="1105"/>
      <c r="L1821" s="1105"/>
      <c r="M1821" s="977"/>
      <c r="N1821" s="977"/>
      <c r="O1821" s="1034"/>
      <c r="P1821" s="1484"/>
      <c r="Q1821" s="1486"/>
      <c r="R1821" s="1097">
        <v>20</v>
      </c>
    </row>
    <row r="1822" spans="1:18">
      <c r="A1822" s="1097">
        <v>21</v>
      </c>
      <c r="B1822" s="977"/>
      <c r="C1822" s="1034"/>
      <c r="D1822" s="977"/>
      <c r="E1822" s="1034"/>
      <c r="F1822" s="1488"/>
      <c r="G1822" s="1496"/>
      <c r="H1822" s="1494"/>
      <c r="I1822" s="977"/>
      <c r="J1822" s="1498"/>
      <c r="K1822" s="1105"/>
      <c r="L1822" s="1105"/>
      <c r="M1822" s="977"/>
      <c r="N1822" s="977"/>
      <c r="O1822" s="1034"/>
      <c r="P1822" s="1484"/>
      <c r="Q1822" s="1486"/>
      <c r="R1822" s="1097">
        <v>21</v>
      </c>
    </row>
    <row r="1823" spans="1:18">
      <c r="A1823" s="1097">
        <v>22</v>
      </c>
      <c r="B1823" s="977"/>
      <c r="C1823" s="1034"/>
      <c r="D1823" s="977"/>
      <c r="E1823" s="1034"/>
      <c r="F1823" s="1488"/>
      <c r="G1823" s="1496"/>
      <c r="H1823" s="1494"/>
      <c r="I1823" s="977"/>
      <c r="J1823" s="1498"/>
      <c r="K1823" s="1105"/>
      <c r="L1823" s="1105"/>
      <c r="M1823" s="977"/>
      <c r="N1823" s="977"/>
      <c r="O1823" s="1034"/>
      <c r="P1823" s="1484"/>
      <c r="Q1823" s="1486"/>
      <c r="R1823" s="1097">
        <v>22</v>
      </c>
    </row>
    <row r="1824" spans="1:18">
      <c r="A1824" s="1097">
        <v>23</v>
      </c>
      <c r="B1824" s="977"/>
      <c r="C1824" s="1034"/>
      <c r="D1824" s="977"/>
      <c r="E1824" s="1034"/>
      <c r="F1824" s="1488"/>
      <c r="G1824" s="1496"/>
      <c r="H1824" s="1494"/>
      <c r="I1824" s="977"/>
      <c r="J1824" s="1498"/>
      <c r="K1824" s="1105"/>
      <c r="L1824" s="1105"/>
      <c r="M1824" s="977"/>
      <c r="N1824" s="977"/>
      <c r="O1824" s="1034"/>
      <c r="P1824" s="1484"/>
      <c r="Q1824" s="1486"/>
      <c r="R1824" s="1097">
        <v>23</v>
      </c>
    </row>
    <row r="1825" spans="1:18">
      <c r="A1825" s="1097">
        <v>24</v>
      </c>
      <c r="B1825" s="977"/>
      <c r="C1825" s="1034"/>
      <c r="D1825" s="977"/>
      <c r="E1825" s="1034"/>
      <c r="F1825" s="1488"/>
      <c r="G1825" s="1496"/>
      <c r="H1825" s="1494"/>
      <c r="I1825" s="977"/>
      <c r="J1825" s="1498"/>
      <c r="K1825" s="1105"/>
      <c r="L1825" s="1105"/>
      <c r="M1825" s="977"/>
      <c r="N1825" s="977"/>
      <c r="O1825" s="1034"/>
      <c r="P1825" s="1484"/>
      <c r="Q1825" s="1486"/>
      <c r="R1825" s="1097">
        <v>24</v>
      </c>
    </row>
    <row r="1826" spans="1:18">
      <c r="A1826" s="1097">
        <v>25</v>
      </c>
      <c r="B1826" s="977"/>
      <c r="C1826" s="1034"/>
      <c r="D1826" s="977"/>
      <c r="E1826" s="1034"/>
      <c r="F1826" s="1488"/>
      <c r="G1826" s="1496"/>
      <c r="H1826" s="1494"/>
      <c r="I1826" s="977"/>
      <c r="J1826" s="1498"/>
      <c r="K1826" s="1105"/>
      <c r="L1826" s="1105"/>
      <c r="M1826" s="977"/>
      <c r="N1826" s="977"/>
      <c r="O1826" s="1034"/>
      <c r="P1826" s="1484"/>
      <c r="Q1826" s="1486"/>
      <c r="R1826" s="1097">
        <v>25</v>
      </c>
    </row>
    <row r="1827" spans="1:18">
      <c r="A1827" s="1097">
        <v>26</v>
      </c>
      <c r="B1827" s="977"/>
      <c r="C1827" s="1034"/>
      <c r="D1827" s="977"/>
      <c r="E1827" s="1034"/>
      <c r="F1827" s="1488"/>
      <c r="G1827" s="1496"/>
      <c r="H1827" s="1494"/>
      <c r="I1827" s="977"/>
      <c r="J1827" s="1498"/>
      <c r="K1827" s="1105"/>
      <c r="L1827" s="1105"/>
      <c r="M1827" s="977"/>
      <c r="N1827" s="977"/>
      <c r="O1827" s="1034"/>
      <c r="P1827" s="1484"/>
      <c r="Q1827" s="1486"/>
      <c r="R1827" s="1097">
        <v>26</v>
      </c>
    </row>
    <row r="1828" spans="1:18">
      <c r="A1828" s="1097">
        <v>27</v>
      </c>
      <c r="B1828" s="977"/>
      <c r="C1828" s="1034"/>
      <c r="D1828" s="977"/>
      <c r="E1828" s="1034"/>
      <c r="F1828" s="1488"/>
      <c r="G1828" s="1496"/>
      <c r="H1828" s="1494"/>
      <c r="I1828" s="977"/>
      <c r="J1828" s="1498"/>
      <c r="K1828" s="1105"/>
      <c r="L1828" s="1105"/>
      <c r="M1828" s="977"/>
      <c r="N1828" s="977"/>
      <c r="O1828" s="1034"/>
      <c r="P1828" s="1484"/>
      <c r="Q1828" s="1486"/>
      <c r="R1828" s="1097">
        <v>27</v>
      </c>
    </row>
    <row r="1829" spans="1:18">
      <c r="A1829" s="1097">
        <v>28</v>
      </c>
      <c r="B1829" s="977"/>
      <c r="C1829" s="1034"/>
      <c r="D1829" s="977"/>
      <c r="E1829" s="1034"/>
      <c r="F1829" s="1488"/>
      <c r="G1829" s="1496"/>
      <c r="H1829" s="1494"/>
      <c r="I1829" s="977"/>
      <c r="J1829" s="1498"/>
      <c r="K1829" s="1105"/>
      <c r="L1829" s="1105"/>
      <c r="M1829" s="977"/>
      <c r="N1829" s="977"/>
      <c r="O1829" s="1034"/>
      <c r="P1829" s="1484"/>
      <c r="Q1829" s="1486"/>
      <c r="R1829" s="1097">
        <v>28</v>
      </c>
    </row>
    <row r="1830" spans="1:18">
      <c r="A1830" s="1097">
        <v>29</v>
      </c>
      <c r="B1830" s="977"/>
      <c r="C1830" s="1034"/>
      <c r="D1830" s="977"/>
      <c r="E1830" s="1034"/>
      <c r="F1830" s="1488"/>
      <c r="G1830" s="1496"/>
      <c r="H1830" s="1494"/>
      <c r="I1830" s="977"/>
      <c r="J1830" s="1498"/>
      <c r="K1830" s="1105"/>
      <c r="L1830" s="1105"/>
      <c r="M1830" s="977"/>
      <c r="N1830" s="977"/>
      <c r="O1830" s="1034"/>
      <c r="P1830" s="1484"/>
      <c r="Q1830" s="1486"/>
      <c r="R1830" s="1097">
        <v>29</v>
      </c>
    </row>
    <row r="1831" spans="1:18">
      <c r="A1831" s="1097">
        <v>30</v>
      </c>
      <c r="B1831" s="977"/>
      <c r="C1831" s="1034"/>
      <c r="D1831" s="977"/>
      <c r="E1831" s="1034"/>
      <c r="F1831" s="1488"/>
      <c r="G1831" s="1496"/>
      <c r="H1831" s="1494"/>
      <c r="I1831" s="977"/>
      <c r="J1831" s="1498"/>
      <c r="K1831" s="1105"/>
      <c r="L1831" s="1105"/>
      <c r="M1831" s="977"/>
      <c r="N1831" s="977"/>
      <c r="O1831" s="1034"/>
      <c r="P1831" s="1484"/>
      <c r="Q1831" s="1486"/>
      <c r="R1831" s="1097">
        <v>30</v>
      </c>
    </row>
    <row r="1832" spans="1:18">
      <c r="A1832" s="1097">
        <v>31</v>
      </c>
      <c r="B1832" s="977"/>
      <c r="C1832" s="1034"/>
      <c r="D1832" s="977"/>
      <c r="E1832" s="1034"/>
      <c r="F1832" s="1488"/>
      <c r="G1832" s="1496"/>
      <c r="H1832" s="1494"/>
      <c r="I1832" s="977"/>
      <c r="J1832" s="1498"/>
      <c r="K1832" s="1105"/>
      <c r="L1832" s="1105"/>
      <c r="M1832" s="977"/>
      <c r="N1832" s="977"/>
      <c r="O1832" s="1034"/>
      <c r="P1832" s="1484"/>
      <c r="Q1832" s="1486"/>
      <c r="R1832" s="1097">
        <v>31</v>
      </c>
    </row>
    <row r="1833" spans="1:18">
      <c r="A1833" s="1097">
        <v>32</v>
      </c>
      <c r="B1833" s="977"/>
      <c r="C1833" s="1034"/>
      <c r="D1833" s="977"/>
      <c r="E1833" s="1034"/>
      <c r="F1833" s="1488"/>
      <c r="G1833" s="1496"/>
      <c r="H1833" s="1494"/>
      <c r="I1833" s="977"/>
      <c r="J1833" s="1498"/>
      <c r="K1833" s="1105"/>
      <c r="L1833" s="1105"/>
      <c r="M1833" s="977"/>
      <c r="N1833" s="977"/>
      <c r="O1833" s="1034"/>
      <c r="P1833" s="1484"/>
      <c r="Q1833" s="1486"/>
      <c r="R1833" s="1097">
        <v>32</v>
      </c>
    </row>
    <row r="1834" spans="1:18">
      <c r="A1834" s="1097">
        <v>33</v>
      </c>
      <c r="B1834" s="977"/>
      <c r="C1834" s="1034"/>
      <c r="D1834" s="977"/>
      <c r="E1834" s="1034"/>
      <c r="F1834" s="1488"/>
      <c r="G1834" s="1496"/>
      <c r="H1834" s="1494"/>
      <c r="I1834" s="977"/>
      <c r="J1834" s="1498"/>
      <c r="K1834" s="1105"/>
      <c r="L1834" s="1105"/>
      <c r="M1834" s="977"/>
      <c r="N1834" s="977"/>
      <c r="O1834" s="1034"/>
      <c r="P1834" s="1484"/>
      <c r="Q1834" s="1486"/>
      <c r="R1834" s="1097">
        <v>33</v>
      </c>
    </row>
    <row r="1835" spans="1:18">
      <c r="A1835" s="1097">
        <v>34</v>
      </c>
      <c r="B1835" s="977"/>
      <c r="C1835" s="1034"/>
      <c r="D1835" s="977"/>
      <c r="E1835" s="1034"/>
      <c r="F1835" s="1488"/>
      <c r="G1835" s="1496"/>
      <c r="H1835" s="1494"/>
      <c r="I1835" s="977"/>
      <c r="J1835" s="1498"/>
      <c r="K1835" s="1105"/>
      <c r="L1835" s="1105"/>
      <c r="M1835" s="977"/>
      <c r="N1835" s="977"/>
      <c r="O1835" s="1034"/>
      <c r="P1835" s="1484"/>
      <c r="Q1835" s="1486"/>
      <c r="R1835" s="1097">
        <v>34</v>
      </c>
    </row>
    <row r="1836" spans="1:18">
      <c r="A1836" s="1097">
        <v>35</v>
      </c>
      <c r="B1836" s="977"/>
      <c r="C1836" s="1034"/>
      <c r="D1836" s="977"/>
      <c r="E1836" s="1034"/>
      <c r="F1836" s="1488"/>
      <c r="G1836" s="1496"/>
      <c r="H1836" s="1494"/>
      <c r="I1836" s="977"/>
      <c r="J1836" s="1498"/>
      <c r="K1836" s="1105"/>
      <c r="L1836" s="1105"/>
      <c r="M1836" s="977"/>
      <c r="N1836" s="977"/>
      <c r="O1836" s="1034"/>
      <c r="P1836" s="1484"/>
      <c r="Q1836" s="1486"/>
      <c r="R1836" s="1097">
        <v>35</v>
      </c>
    </row>
    <row r="1837" spans="1:18">
      <c r="A1837" s="1097">
        <v>36</v>
      </c>
      <c r="B1837" s="977"/>
      <c r="C1837" s="1034"/>
      <c r="D1837" s="977"/>
      <c r="E1837" s="1034"/>
      <c r="F1837" s="1488"/>
      <c r="G1837" s="1496"/>
      <c r="H1837" s="1494"/>
      <c r="I1837" s="977"/>
      <c r="J1837" s="1498"/>
      <c r="K1837" s="1105"/>
      <c r="L1837" s="1105"/>
      <c r="M1837" s="977"/>
      <c r="N1837" s="977"/>
      <c r="O1837" s="1034"/>
      <c r="P1837" s="1484"/>
      <c r="Q1837" s="1486"/>
      <c r="R1837" s="1097">
        <v>36</v>
      </c>
    </row>
    <row r="1838" spans="1:18">
      <c r="A1838" s="1097">
        <v>37</v>
      </c>
      <c r="B1838" s="977"/>
      <c r="C1838" s="1034"/>
      <c r="D1838" s="977"/>
      <c r="E1838" s="1034"/>
      <c r="F1838" s="1488"/>
      <c r="G1838" s="1496"/>
      <c r="H1838" s="1494"/>
      <c r="I1838" s="977"/>
      <c r="J1838" s="1498"/>
      <c r="K1838" s="1105"/>
      <c r="L1838" s="1105"/>
      <c r="M1838" s="977"/>
      <c r="N1838" s="977"/>
      <c r="O1838" s="1034"/>
      <c r="P1838" s="1484"/>
      <c r="Q1838" s="1486"/>
      <c r="R1838" s="1097">
        <v>37</v>
      </c>
    </row>
    <row r="1839" spans="1:18">
      <c r="A1839" s="1097">
        <v>38</v>
      </c>
      <c r="B1839" s="977"/>
      <c r="C1839" s="1034"/>
      <c r="D1839" s="977"/>
      <c r="E1839" s="1034"/>
      <c r="F1839" s="1488"/>
      <c r="G1839" s="1496"/>
      <c r="H1839" s="1494"/>
      <c r="I1839" s="977"/>
      <c r="J1839" s="1498"/>
      <c r="K1839" s="1105"/>
      <c r="L1839" s="1105"/>
      <c r="M1839" s="977"/>
      <c r="N1839" s="977"/>
      <c r="O1839" s="1034"/>
      <c r="P1839" s="1484"/>
      <c r="Q1839" s="1486"/>
      <c r="R1839" s="1097">
        <v>38</v>
      </c>
    </row>
    <row r="1840" spans="1:18">
      <c r="A1840" s="1097">
        <v>39</v>
      </c>
      <c r="B1840" s="977"/>
      <c r="C1840" s="1034"/>
      <c r="D1840" s="977"/>
      <c r="E1840" s="1034"/>
      <c r="F1840" s="1488"/>
      <c r="G1840" s="1496"/>
      <c r="H1840" s="1494"/>
      <c r="I1840" s="977"/>
      <c r="J1840" s="1498"/>
      <c r="K1840" s="1105"/>
      <c r="L1840" s="1105"/>
      <c r="M1840" s="977"/>
      <c r="N1840" s="977"/>
      <c r="O1840" s="1034"/>
      <c r="P1840" s="1484"/>
      <c r="Q1840" s="1486"/>
      <c r="R1840" s="1097">
        <v>39</v>
      </c>
    </row>
    <row r="1841" spans="1:18">
      <c r="A1841" s="1097">
        <v>40</v>
      </c>
      <c r="B1841" s="977"/>
      <c r="C1841" s="1034"/>
      <c r="D1841" s="977"/>
      <c r="E1841" s="1034"/>
      <c r="F1841" s="1488"/>
      <c r="G1841" s="1496"/>
      <c r="H1841" s="1494"/>
      <c r="I1841" s="977"/>
      <c r="J1841" s="1498"/>
      <c r="K1841" s="1105"/>
      <c r="L1841" s="1105"/>
      <c r="M1841" s="977"/>
      <c r="N1841" s="977"/>
      <c r="O1841" s="1034"/>
      <c r="P1841" s="1484"/>
      <c r="Q1841" s="1486"/>
      <c r="R1841" s="1097">
        <v>40</v>
      </c>
    </row>
    <row r="1842" spans="1:18">
      <c r="A1842" s="1097">
        <v>41</v>
      </c>
      <c r="B1842" s="977"/>
      <c r="C1842" s="1034"/>
      <c r="D1842" s="977"/>
      <c r="E1842" s="1034"/>
      <c r="F1842" s="1488"/>
      <c r="G1842" s="1496"/>
      <c r="H1842" s="1494"/>
      <c r="I1842" s="977"/>
      <c r="J1842" s="1494"/>
      <c r="K1842" s="1105"/>
      <c r="L1842" s="1105"/>
      <c r="M1842" s="977"/>
      <c r="N1842" s="977"/>
      <c r="O1842" s="1034"/>
      <c r="P1842" s="1484"/>
      <c r="Q1842" s="1486"/>
      <c r="R1842" s="1097">
        <v>41</v>
      </c>
    </row>
    <row r="1843" spans="1:18">
      <c r="A1843" s="1097">
        <v>42</v>
      </c>
      <c r="B1843" s="977"/>
      <c r="C1843" s="1034"/>
      <c r="D1843" s="977"/>
      <c r="E1843" s="1034"/>
      <c r="F1843" s="1488"/>
      <c r="G1843" s="1496"/>
      <c r="H1843" s="1494"/>
      <c r="I1843" s="977"/>
      <c r="J1843" s="1494"/>
      <c r="K1843" s="1105"/>
      <c r="L1843" s="1105"/>
      <c r="M1843" s="977"/>
      <c r="N1843" s="977"/>
      <c r="O1843" s="1034"/>
      <c r="P1843" s="1484"/>
      <c r="Q1843" s="1486"/>
      <c r="R1843" s="1097">
        <v>42</v>
      </c>
    </row>
    <row r="1844" spans="1:18">
      <c r="A1844" s="1097">
        <v>43</v>
      </c>
      <c r="B1844" s="977"/>
      <c r="C1844" s="1034"/>
      <c r="D1844" s="977"/>
      <c r="E1844" s="1034"/>
      <c r="F1844" s="1488"/>
      <c r="G1844" s="1496"/>
      <c r="H1844" s="1494"/>
      <c r="I1844" s="977"/>
      <c r="J1844" s="1494"/>
      <c r="K1844" s="1105"/>
      <c r="L1844" s="1105"/>
      <c r="M1844" s="977"/>
      <c r="N1844" s="977"/>
      <c r="O1844" s="1034"/>
      <c r="P1844" s="1484"/>
      <c r="Q1844" s="1486"/>
      <c r="R1844" s="1097">
        <v>43</v>
      </c>
    </row>
    <row r="1845" spans="1:18">
      <c r="A1845" s="1097">
        <v>44</v>
      </c>
      <c r="B1845" s="977"/>
      <c r="C1845" s="1034"/>
      <c r="D1845" s="977"/>
      <c r="E1845" s="1034"/>
      <c r="F1845" s="1488"/>
      <c r="G1845" s="1496"/>
      <c r="H1845" s="1494"/>
      <c r="I1845" s="977"/>
      <c r="J1845" s="1494"/>
      <c r="K1845" s="1105"/>
      <c r="L1845" s="1105"/>
      <c r="M1845" s="977"/>
      <c r="N1845" s="977"/>
      <c r="O1845" s="1034"/>
      <c r="P1845" s="1484"/>
      <c r="Q1845" s="1486"/>
      <c r="R1845" s="1097">
        <v>44</v>
      </c>
    </row>
    <row r="1846" spans="1:18">
      <c r="A1846" s="1097">
        <v>45</v>
      </c>
      <c r="B1846" s="977"/>
      <c r="C1846" s="1034"/>
      <c r="D1846" s="977"/>
      <c r="E1846" s="1034"/>
      <c r="F1846" s="1488"/>
      <c r="G1846" s="1496"/>
      <c r="H1846" s="1494"/>
      <c r="I1846" s="977"/>
      <c r="J1846" s="1494"/>
      <c r="K1846" s="1105"/>
      <c r="L1846" s="1105"/>
      <c r="M1846" s="977"/>
      <c r="N1846" s="977"/>
      <c r="O1846" s="1034"/>
      <c r="P1846" s="1484"/>
      <c r="Q1846" s="1486"/>
      <c r="R1846" s="1097">
        <v>45</v>
      </c>
    </row>
    <row r="1847" spans="1:18">
      <c r="A1847" s="1097">
        <v>46</v>
      </c>
      <c r="B1847" s="977"/>
      <c r="C1847" s="1034"/>
      <c r="D1847" s="977"/>
      <c r="E1847" s="1034"/>
      <c r="F1847" s="1488"/>
      <c r="G1847" s="1496"/>
      <c r="H1847" s="1494"/>
      <c r="I1847" s="977"/>
      <c r="J1847" s="1494"/>
      <c r="K1847" s="1105"/>
      <c r="L1847" s="1105"/>
      <c r="M1847" s="977"/>
      <c r="N1847" s="977"/>
      <c r="O1847" s="1034"/>
      <c r="P1847" s="1484"/>
      <c r="Q1847" s="1486"/>
      <c r="R1847" s="1097">
        <v>46</v>
      </c>
    </row>
    <row r="1848" spans="1:18">
      <c r="A1848" s="1097">
        <v>47</v>
      </c>
      <c r="B1848" s="977"/>
      <c r="C1848" s="1034"/>
      <c r="D1848" s="977"/>
      <c r="E1848" s="1034"/>
      <c r="F1848" s="1488"/>
      <c r="G1848" s="1496"/>
      <c r="H1848" s="1494"/>
      <c r="I1848" s="977"/>
      <c r="J1848" s="1494"/>
      <c r="K1848" s="1105"/>
      <c r="L1848" s="1105"/>
      <c r="M1848" s="977"/>
      <c r="N1848" s="977"/>
      <c r="O1848" s="1034"/>
      <c r="P1848" s="1484"/>
      <c r="Q1848" s="1486"/>
      <c r="R1848" s="1097">
        <v>47</v>
      </c>
    </row>
    <row r="1849" spans="1:18">
      <c r="A1849" s="1097">
        <v>48</v>
      </c>
      <c r="B1849" s="977"/>
      <c r="C1849" s="1034"/>
      <c r="D1849" s="977"/>
      <c r="E1849" s="1034"/>
      <c r="F1849" s="1488"/>
      <c r="G1849" s="1496"/>
      <c r="H1849" s="1494"/>
      <c r="I1849" s="977"/>
      <c r="J1849" s="1494"/>
      <c r="K1849" s="1105"/>
      <c r="L1849" s="1105"/>
      <c r="M1849" s="977"/>
      <c r="N1849" s="977"/>
      <c r="O1849" s="1034"/>
      <c r="P1849" s="1484"/>
      <c r="Q1849" s="1486"/>
      <c r="R1849" s="1097">
        <v>48</v>
      </c>
    </row>
    <row r="1850" spans="1:18">
      <c r="A1850" s="1097">
        <v>49</v>
      </c>
      <c r="B1850" s="977"/>
      <c r="C1850" s="1034"/>
      <c r="D1850" s="977"/>
      <c r="E1850" s="1034"/>
      <c r="F1850" s="1488"/>
      <c r="G1850" s="1496"/>
      <c r="H1850" s="1494"/>
      <c r="I1850" s="977"/>
      <c r="J1850" s="1494"/>
      <c r="K1850" s="1105"/>
      <c r="L1850" s="1105"/>
      <c r="M1850" s="977"/>
      <c r="N1850" s="977"/>
      <c r="O1850" s="1034"/>
      <c r="P1850" s="1484"/>
      <c r="Q1850" s="1486"/>
      <c r="R1850" s="1097">
        <v>49</v>
      </c>
    </row>
    <row r="1851" spans="1:18">
      <c r="A1851" s="1097">
        <v>50</v>
      </c>
      <c r="B1851" s="977"/>
      <c r="C1851" s="1034"/>
      <c r="D1851" s="977"/>
      <c r="E1851" s="1034"/>
      <c r="F1851" s="1488"/>
      <c r="G1851" s="1496"/>
      <c r="H1851" s="1494"/>
      <c r="I1851" s="977"/>
      <c r="J1851" s="1494"/>
      <c r="K1851" s="1105"/>
      <c r="L1851" s="1105"/>
      <c r="M1851" s="977"/>
      <c r="N1851" s="977"/>
      <c r="O1851" s="1034"/>
      <c r="P1851" s="1484"/>
      <c r="Q1851" s="1486"/>
      <c r="R1851" s="1097">
        <v>50</v>
      </c>
    </row>
    <row r="1852" spans="1:18">
      <c r="A1852" s="1097">
        <v>51</v>
      </c>
      <c r="B1852" s="977"/>
      <c r="C1852" s="1034"/>
      <c r="D1852" s="977"/>
      <c r="E1852" s="1034"/>
      <c r="F1852" s="1488"/>
      <c r="G1852" s="1496"/>
      <c r="H1852" s="1494"/>
      <c r="I1852" s="977"/>
      <c r="J1852" s="1494"/>
      <c r="K1852" s="1105"/>
      <c r="L1852" s="1105"/>
      <c r="M1852" s="977"/>
      <c r="N1852" s="977"/>
      <c r="O1852" s="1034"/>
      <c r="P1852" s="1484"/>
      <c r="Q1852" s="1486"/>
      <c r="R1852" s="1097">
        <v>51</v>
      </c>
    </row>
    <row r="1853" spans="1:18">
      <c r="A1853" s="1097">
        <v>52</v>
      </c>
      <c r="B1853" s="977"/>
      <c r="C1853" s="1034"/>
      <c r="D1853" s="977"/>
      <c r="E1853" s="1034"/>
      <c r="F1853" s="1488"/>
      <c r="G1853" s="1496"/>
      <c r="H1853" s="1494"/>
      <c r="I1853" s="977"/>
      <c r="J1853" s="1494"/>
      <c r="K1853" s="1105"/>
      <c r="L1853" s="1105"/>
      <c r="M1853" s="977"/>
      <c r="N1853" s="977"/>
      <c r="O1853" s="1034"/>
      <c r="P1853" s="1484"/>
      <c r="Q1853" s="1486"/>
      <c r="R1853" s="1097">
        <v>52</v>
      </c>
    </row>
    <row r="1854" spans="1:18">
      <c r="A1854" s="1097">
        <v>53</v>
      </c>
      <c r="B1854" s="977"/>
      <c r="C1854" s="1034"/>
      <c r="D1854" s="977"/>
      <c r="E1854" s="1034"/>
      <c r="F1854" s="1488"/>
      <c r="G1854" s="1496"/>
      <c r="H1854" s="1494"/>
      <c r="I1854" s="977"/>
      <c r="J1854" s="1494"/>
      <c r="K1854" s="1105"/>
      <c r="L1854" s="1105"/>
      <c r="M1854" s="977"/>
      <c r="N1854" s="977"/>
      <c r="O1854" s="1034"/>
      <c r="P1854" s="1484"/>
      <c r="Q1854" s="1486"/>
      <c r="R1854" s="1097">
        <v>53</v>
      </c>
    </row>
    <row r="1855" spans="1:18">
      <c r="A1855" s="1097">
        <v>54</v>
      </c>
      <c r="B1855" s="977"/>
      <c r="C1855" s="1034"/>
      <c r="D1855" s="977"/>
      <c r="E1855" s="1034"/>
      <c r="F1855" s="1488"/>
      <c r="G1855" s="1496"/>
      <c r="H1855" s="1494"/>
      <c r="I1855" s="977"/>
      <c r="J1855" s="1494"/>
      <c r="K1855" s="1105"/>
      <c r="L1855" s="1105"/>
      <c r="M1855" s="977"/>
      <c r="N1855" s="977"/>
      <c r="O1855" s="1034"/>
      <c r="P1855" s="1484"/>
      <c r="Q1855" s="1486"/>
      <c r="R1855" s="1097">
        <v>54</v>
      </c>
    </row>
    <row r="1856" spans="1:18">
      <c r="A1856" s="1097">
        <v>55</v>
      </c>
      <c r="B1856" s="977"/>
      <c r="C1856" s="1034"/>
      <c r="D1856" s="977"/>
      <c r="E1856" s="1034"/>
      <c r="F1856" s="1488"/>
      <c r="G1856" s="1496"/>
      <c r="H1856" s="1494"/>
      <c r="I1856" s="977"/>
      <c r="J1856" s="1494"/>
      <c r="K1856" s="1105"/>
      <c r="L1856" s="1105"/>
      <c r="M1856" s="977"/>
      <c r="N1856" s="977"/>
      <c r="O1856" s="1034"/>
      <c r="P1856" s="1484"/>
      <c r="Q1856" s="1486"/>
      <c r="R1856" s="1097">
        <v>55</v>
      </c>
    </row>
    <row r="1857" spans="1:18">
      <c r="A1857" s="1097">
        <v>56</v>
      </c>
      <c r="B1857" s="977"/>
      <c r="C1857" s="1034"/>
      <c r="D1857" s="977"/>
      <c r="E1857" s="1034"/>
      <c r="F1857" s="1488"/>
      <c r="G1857" s="1496"/>
      <c r="H1857" s="1494"/>
      <c r="I1857" s="977"/>
      <c r="J1857" s="1494"/>
      <c r="K1857" s="1105"/>
      <c r="L1857" s="1105"/>
      <c r="M1857" s="977"/>
      <c r="N1857" s="977"/>
      <c r="O1857" s="1034"/>
      <c r="P1857" s="1484"/>
      <c r="Q1857" s="1486"/>
      <c r="R1857" s="1097">
        <v>56</v>
      </c>
    </row>
    <row r="1858" spans="1:18">
      <c r="A1858" s="1097">
        <v>57</v>
      </c>
      <c r="B1858" s="977"/>
      <c r="C1858" s="1034"/>
      <c r="D1858" s="977"/>
      <c r="E1858" s="1034"/>
      <c r="F1858" s="1488"/>
      <c r="G1858" s="1496"/>
      <c r="H1858" s="1494"/>
      <c r="I1858" s="977"/>
      <c r="J1858" s="1494"/>
      <c r="K1858" s="1105"/>
      <c r="L1858" s="1105"/>
      <c r="M1858" s="977"/>
      <c r="N1858" s="977"/>
      <c r="O1858" s="1034"/>
      <c r="P1858" s="1484"/>
      <c r="Q1858" s="1486"/>
      <c r="R1858" s="1097">
        <v>57</v>
      </c>
    </row>
    <row r="1859" spans="1:18" ht="15.75" thickBot="1">
      <c r="A1859" s="1099">
        <v>58</v>
      </c>
      <c r="B1859" s="1023"/>
      <c r="C1859" s="1058"/>
      <c r="D1859" s="1023"/>
      <c r="E1859" s="1058"/>
      <c r="F1859" s="1489"/>
      <c r="G1859" s="1497"/>
      <c r="H1859" s="1495"/>
      <c r="I1859" s="977"/>
      <c r="J1859" s="1495"/>
      <c r="K1859" s="1193"/>
      <c r="L1859" s="1193"/>
      <c r="M1859" s="1023"/>
      <c r="N1859" s="1023"/>
      <c r="O1859" s="1058"/>
      <c r="P1859" s="1485"/>
      <c r="Q1859" s="1487"/>
      <c r="R1859" s="1099">
        <v>58</v>
      </c>
    </row>
    <row r="1861" spans="1:18">
      <c r="A1861" s="978" t="s">
        <v>5308</v>
      </c>
      <c r="B1861" s="978"/>
      <c r="C1861" s="978"/>
      <c r="D1861" s="978"/>
      <c r="E1861" s="2115"/>
      <c r="F1861" s="978"/>
      <c r="G1861" s="978"/>
      <c r="H1861" s="978"/>
      <c r="I1861" s="977"/>
      <c r="J1861" s="978" t="s">
        <v>5309</v>
      </c>
      <c r="K1861" s="978"/>
      <c r="L1861" s="978"/>
      <c r="M1861" s="978"/>
      <c r="N1861" s="978"/>
      <c r="O1861" s="978"/>
      <c r="P1861" s="978"/>
      <c r="Q1861" s="978"/>
      <c r="R1861" s="1018"/>
    </row>
    <row r="1863" spans="1:18" ht="15.75">
      <c r="A1863" s="70" t="s">
        <v>1258</v>
      </c>
      <c r="B1863" s="978"/>
      <c r="C1863" s="978"/>
      <c r="D1863" s="978"/>
      <c r="E1863" s="978"/>
      <c r="F1863" s="978"/>
      <c r="G1863" s="978"/>
      <c r="H1863" s="978"/>
    </row>
    <row r="1865" spans="1:18" ht="16.5" thickBot="1">
      <c r="A1865" s="1040" t="str">
        <f>'[5]Data Sheet'!$C$25</f>
        <v xml:space="preserve"> Niagara Mohawk Power Corporation </v>
      </c>
      <c r="B1865" s="1023"/>
      <c r="C1865" s="1023"/>
      <c r="D1865" s="1023"/>
      <c r="E1865" s="1023"/>
      <c r="F1865" s="1110" t="str">
        <f>+'424425'!P3</f>
        <v>June 1, 2015</v>
      </c>
      <c r="G1865" s="1023" t="str">
        <f>'[5]Data Sheet'!$C$38</f>
        <v>December 31, 2014</v>
      </c>
      <c r="H1865" s="1090"/>
      <c r="I1865" s="977"/>
      <c r="J1865" s="1040" t="str">
        <f>'[5]Data Sheet'!$C$25</f>
        <v xml:space="preserve"> Niagara Mohawk Power Corporation </v>
      </c>
      <c r="K1865" s="1023"/>
      <c r="L1865" s="1023"/>
      <c r="M1865" s="1023"/>
      <c r="N1865" s="1023"/>
      <c r="O1865" s="1023"/>
      <c r="P1865" s="1110" t="str">
        <f>+'424425'!P3</f>
        <v>June 1, 2015</v>
      </c>
      <c r="Q1865" s="1023" t="str">
        <f>'[5]Data Sheet'!$C$38</f>
        <v>December 31, 2014</v>
      </c>
      <c r="R1865" s="2075"/>
    </row>
    <row r="1866" spans="1:18" ht="16.5" thickBot="1">
      <c r="A1866" s="687" t="s">
        <v>3644</v>
      </c>
      <c r="B1866" s="669"/>
      <c r="C1866" s="669"/>
      <c r="D1866" s="1090"/>
      <c r="E1866" s="1090"/>
      <c r="F1866" s="1092"/>
      <c r="G1866" s="1092"/>
      <c r="H1866" s="1101"/>
      <c r="I1866" s="977"/>
      <c r="J1866" s="687" t="s">
        <v>3644</v>
      </c>
      <c r="K1866" s="669"/>
      <c r="L1866" s="669"/>
      <c r="M1866" s="1090"/>
      <c r="N1866" s="1090"/>
      <c r="O1866" s="1090"/>
      <c r="P1866" s="1092"/>
      <c r="Q1866" s="1092"/>
      <c r="R1866" s="2082"/>
    </row>
    <row r="1867" spans="1:18">
      <c r="A1867" s="1085"/>
      <c r="B1867" s="977"/>
      <c r="C1867" s="1034"/>
      <c r="D1867" s="1018"/>
      <c r="E1867" s="2080"/>
      <c r="F1867" s="978"/>
      <c r="G1867" s="978"/>
      <c r="H1867" s="1070"/>
      <c r="I1867" s="977"/>
      <c r="J1867" s="1085"/>
      <c r="K1867" s="1034"/>
      <c r="L1867" s="1034"/>
      <c r="M1867" s="978" t="s">
        <v>3418</v>
      </c>
      <c r="N1867" s="978"/>
      <c r="O1867" s="978"/>
      <c r="P1867" s="978"/>
      <c r="Q1867" s="1032"/>
      <c r="R1867" s="2081"/>
    </row>
    <row r="1868" spans="1:18" ht="15.75" thickBot="1">
      <c r="A1868" s="1097"/>
      <c r="B1868" s="1018"/>
      <c r="C1868" s="2080"/>
      <c r="D1868" s="1018"/>
      <c r="E1868" s="2080"/>
      <c r="F1868" s="1090" t="s">
        <v>3419</v>
      </c>
      <c r="G1868" s="1090"/>
      <c r="H1868" s="1101"/>
      <c r="I1868" s="977"/>
      <c r="J1868" s="1097" t="s">
        <v>3420</v>
      </c>
      <c r="K1868" s="2080" t="s">
        <v>3421</v>
      </c>
      <c r="L1868" s="2080" t="s">
        <v>3421</v>
      </c>
      <c r="M1868" s="1090" t="s">
        <v>3422</v>
      </c>
      <c r="N1868" s="1090"/>
      <c r="O1868" s="1090"/>
      <c r="P1868" s="1090"/>
      <c r="Q1868" s="1101"/>
      <c r="R1868" s="2080"/>
    </row>
    <row r="1869" spans="1:18">
      <c r="A1869" s="1097"/>
      <c r="B1869" s="1018"/>
      <c r="C1869" s="2080"/>
      <c r="D1869" s="1018"/>
      <c r="E1869" s="2080"/>
      <c r="F1869" s="2080"/>
      <c r="G1869" s="1032"/>
      <c r="H1869" s="2080"/>
      <c r="I1869" s="977"/>
      <c r="J1869" s="1097" t="s">
        <v>3423</v>
      </c>
      <c r="K1869" s="2080" t="s">
        <v>3424</v>
      </c>
      <c r="L1869" s="2080" t="s">
        <v>3425</v>
      </c>
      <c r="M1869" s="1018"/>
      <c r="N1869" s="1018"/>
      <c r="O1869" s="2080"/>
      <c r="P1869" s="2080"/>
      <c r="Q1869" s="1032"/>
      <c r="R1869" s="2080"/>
    </row>
    <row r="1870" spans="1:18">
      <c r="A1870" s="1097" t="s">
        <v>1843</v>
      </c>
      <c r="B1870" s="978" t="s">
        <v>3426</v>
      </c>
      <c r="C1870" s="1032"/>
      <c r="D1870" s="978" t="s">
        <v>3427</v>
      </c>
      <c r="E1870" s="1032"/>
      <c r="F1870" s="2080"/>
      <c r="G1870" s="1032"/>
      <c r="H1870" s="2080"/>
      <c r="I1870" s="977"/>
      <c r="J1870" s="1097" t="s">
        <v>3428</v>
      </c>
      <c r="K1870" s="2080" t="s">
        <v>3429</v>
      </c>
      <c r="L1870" s="2080" t="s">
        <v>3424</v>
      </c>
      <c r="M1870" s="978"/>
      <c r="N1870" s="978"/>
      <c r="O1870" s="1032"/>
      <c r="P1870" s="2080" t="s">
        <v>1902</v>
      </c>
      <c r="Q1870" s="1032" t="s">
        <v>3430</v>
      </c>
      <c r="R1870" s="2080" t="s">
        <v>1843</v>
      </c>
    </row>
    <row r="1871" spans="1:18">
      <c r="A1871" s="1097" t="s">
        <v>1846</v>
      </c>
      <c r="B1871" s="977"/>
      <c r="C1871" s="1034"/>
      <c r="D1871" s="1018"/>
      <c r="E1871" s="2080"/>
      <c r="F1871" s="2080" t="s">
        <v>1952</v>
      </c>
      <c r="G1871" s="1032" t="s">
        <v>3431</v>
      </c>
      <c r="H1871" s="2080" t="s">
        <v>3432</v>
      </c>
      <c r="I1871" s="977"/>
      <c r="J1871" s="1097" t="s">
        <v>3433</v>
      </c>
      <c r="K1871" s="2080" t="s">
        <v>4</v>
      </c>
      <c r="L1871" s="2080" t="s">
        <v>3429</v>
      </c>
      <c r="M1871" s="978" t="s">
        <v>3434</v>
      </c>
      <c r="N1871" s="978"/>
      <c r="O1871" s="1032"/>
      <c r="P1871" s="2080" t="s">
        <v>3435</v>
      </c>
      <c r="Q1871" s="1032" t="s">
        <v>3436</v>
      </c>
      <c r="R1871" s="2080" t="s">
        <v>1846</v>
      </c>
    </row>
    <row r="1872" spans="1:18">
      <c r="A1872" s="1097"/>
      <c r="B1872" s="977"/>
      <c r="C1872" s="2080"/>
      <c r="D1872" s="977"/>
      <c r="E1872" s="2080"/>
      <c r="F1872" s="2080"/>
      <c r="G1872" s="1032"/>
      <c r="H1872" s="1034"/>
      <c r="I1872" s="977"/>
      <c r="J1872" s="1089"/>
      <c r="K1872" s="1034"/>
      <c r="L1872" s="2080"/>
      <c r="M1872" s="977"/>
      <c r="N1872" s="977"/>
      <c r="O1872" s="2080"/>
      <c r="P1872" s="2080"/>
      <c r="Q1872" s="2080"/>
      <c r="R1872" s="2080"/>
    </row>
    <row r="1873" spans="1:18" ht="15.75" thickBot="1">
      <c r="A1873" s="1099"/>
      <c r="B1873" s="1090" t="s">
        <v>3230</v>
      </c>
      <c r="C1873" s="1101"/>
      <c r="D1873" s="1090" t="s">
        <v>3231</v>
      </c>
      <c r="E1873" s="1101"/>
      <c r="F1873" s="2082" t="s">
        <v>3232</v>
      </c>
      <c r="G1873" s="1101" t="s">
        <v>3233</v>
      </c>
      <c r="H1873" s="1101" t="s">
        <v>2512</v>
      </c>
      <c r="I1873" s="977"/>
      <c r="J1873" s="1099" t="s">
        <v>2513</v>
      </c>
      <c r="K1873" s="1099" t="s">
        <v>2514</v>
      </c>
      <c r="L1873" s="1099" t="s">
        <v>2515</v>
      </c>
      <c r="M1873" s="1090" t="s">
        <v>2516</v>
      </c>
      <c r="N1873" s="1090"/>
      <c r="O1873" s="1101"/>
      <c r="P1873" s="2082" t="s">
        <v>2517</v>
      </c>
      <c r="Q1873" s="2082" t="s">
        <v>2518</v>
      </c>
      <c r="R1873" s="2082"/>
    </row>
    <row r="1874" spans="1:18">
      <c r="A1874" s="1097">
        <v>1</v>
      </c>
      <c r="B1874" s="977"/>
      <c r="C1874" s="1034"/>
      <c r="D1874" s="977"/>
      <c r="E1874" s="1034"/>
      <c r="F1874" s="1488"/>
      <c r="G1874" s="1496"/>
      <c r="H1874" s="1494"/>
      <c r="I1874" s="977"/>
      <c r="J1874" s="1498"/>
      <c r="K1874" s="1105"/>
      <c r="L1874" s="1105"/>
      <c r="M1874" s="977"/>
      <c r="N1874" s="977"/>
      <c r="O1874" s="1032"/>
      <c r="P1874" s="1484"/>
      <c r="Q1874" s="1486"/>
      <c r="R1874" s="1097">
        <v>1</v>
      </c>
    </row>
    <row r="1875" spans="1:18">
      <c r="A1875" s="1097">
        <v>2</v>
      </c>
      <c r="B1875" s="977"/>
      <c r="C1875" s="1034"/>
      <c r="D1875" s="977"/>
      <c r="E1875" s="1034"/>
      <c r="F1875" s="1488"/>
      <c r="G1875" s="1496"/>
      <c r="H1875" s="1494"/>
      <c r="I1875" s="977"/>
      <c r="J1875" s="1498"/>
      <c r="K1875" s="1105"/>
      <c r="L1875" s="1105"/>
      <c r="M1875" s="977"/>
      <c r="N1875" s="977"/>
      <c r="O1875" s="2080"/>
      <c r="P1875" s="1484"/>
      <c r="Q1875" s="1486"/>
      <c r="R1875" s="1097">
        <v>2</v>
      </c>
    </row>
    <row r="1876" spans="1:18">
      <c r="A1876" s="1097">
        <v>3</v>
      </c>
      <c r="B1876" s="977"/>
      <c r="C1876" s="1034"/>
      <c r="D1876" s="977"/>
      <c r="E1876" s="1034"/>
      <c r="F1876" s="1488"/>
      <c r="G1876" s="1496"/>
      <c r="H1876" s="1494"/>
      <c r="I1876" s="977"/>
      <c r="J1876" s="1498"/>
      <c r="K1876" s="1105"/>
      <c r="L1876" s="1105"/>
      <c r="M1876" s="977"/>
      <c r="N1876" s="977"/>
      <c r="O1876" s="2080"/>
      <c r="P1876" s="1484"/>
      <c r="Q1876" s="1486"/>
      <c r="R1876" s="1097">
        <v>3</v>
      </c>
    </row>
    <row r="1877" spans="1:18">
      <c r="A1877" s="1097">
        <v>4</v>
      </c>
      <c r="B1877" s="977"/>
      <c r="C1877" s="1034"/>
      <c r="D1877" s="977"/>
      <c r="E1877" s="1034"/>
      <c r="F1877" s="1488"/>
      <c r="G1877" s="1496"/>
      <c r="H1877" s="1494"/>
      <c r="I1877" s="977"/>
      <c r="J1877" s="1498"/>
      <c r="K1877" s="1105"/>
      <c r="L1877" s="1105"/>
      <c r="M1877" s="977"/>
      <c r="N1877" s="977"/>
      <c r="O1877" s="2080"/>
      <c r="P1877" s="1484"/>
      <c r="Q1877" s="1486"/>
      <c r="R1877" s="1097">
        <v>4</v>
      </c>
    </row>
    <row r="1878" spans="1:18">
      <c r="A1878" s="1097">
        <v>5</v>
      </c>
      <c r="B1878" s="977"/>
      <c r="C1878" s="1034"/>
      <c r="D1878" s="977"/>
      <c r="E1878" s="1034"/>
      <c r="F1878" s="1488"/>
      <c r="G1878" s="1496"/>
      <c r="H1878" s="1494"/>
      <c r="I1878" s="977"/>
      <c r="J1878" s="1498"/>
      <c r="K1878" s="1105"/>
      <c r="L1878" s="1105"/>
      <c r="M1878" s="977"/>
      <c r="N1878" s="977"/>
      <c r="O1878" s="2080"/>
      <c r="P1878" s="1484"/>
      <c r="Q1878" s="1486"/>
      <c r="R1878" s="1097">
        <v>5</v>
      </c>
    </row>
    <row r="1879" spans="1:18">
      <c r="A1879" s="1097">
        <v>6</v>
      </c>
      <c r="B1879" s="977"/>
      <c r="C1879" s="1034"/>
      <c r="D1879" s="977"/>
      <c r="E1879" s="1034"/>
      <c r="F1879" s="1488"/>
      <c r="G1879" s="1496"/>
      <c r="H1879" s="1494"/>
      <c r="I1879" s="977"/>
      <c r="J1879" s="1498"/>
      <c r="K1879" s="1105"/>
      <c r="L1879" s="1105"/>
      <c r="M1879" s="977"/>
      <c r="N1879" s="977"/>
      <c r="O1879" s="1034"/>
      <c r="P1879" s="1484"/>
      <c r="Q1879" s="1486"/>
      <c r="R1879" s="1097">
        <v>6</v>
      </c>
    </row>
    <row r="1880" spans="1:18">
      <c r="A1880" s="1097">
        <v>7</v>
      </c>
      <c r="B1880" s="977"/>
      <c r="C1880" s="1034"/>
      <c r="D1880" s="977"/>
      <c r="E1880" s="1034"/>
      <c r="F1880" s="1488"/>
      <c r="G1880" s="1496"/>
      <c r="H1880" s="1494"/>
      <c r="I1880" s="977"/>
      <c r="J1880" s="1498"/>
      <c r="K1880" s="1105"/>
      <c r="L1880" s="1105"/>
      <c r="M1880" s="977"/>
      <c r="N1880" s="977"/>
      <c r="O1880" s="1034"/>
      <c r="P1880" s="1484"/>
      <c r="Q1880" s="1486"/>
      <c r="R1880" s="1097">
        <v>7</v>
      </c>
    </row>
    <row r="1881" spans="1:18">
      <c r="A1881" s="1097">
        <v>8</v>
      </c>
      <c r="B1881" s="977"/>
      <c r="C1881" s="1034"/>
      <c r="D1881" s="977"/>
      <c r="E1881" s="1034"/>
      <c r="F1881" s="1488"/>
      <c r="G1881" s="1496"/>
      <c r="H1881" s="1494"/>
      <c r="I1881" s="977"/>
      <c r="J1881" s="1498"/>
      <c r="K1881" s="1105"/>
      <c r="L1881" s="1105"/>
      <c r="M1881" s="977"/>
      <c r="N1881" s="977"/>
      <c r="O1881" s="1034"/>
      <c r="P1881" s="1484"/>
      <c r="Q1881" s="1486"/>
      <c r="R1881" s="1097">
        <v>8</v>
      </c>
    </row>
    <row r="1882" spans="1:18">
      <c r="A1882" s="1097">
        <v>9</v>
      </c>
      <c r="B1882" s="977"/>
      <c r="C1882" s="1034"/>
      <c r="D1882" s="977"/>
      <c r="E1882" s="1034"/>
      <c r="F1882" s="1488"/>
      <c r="G1882" s="1496"/>
      <c r="H1882" s="1494"/>
      <c r="I1882" s="977"/>
      <c r="J1882" s="1498"/>
      <c r="K1882" s="1105"/>
      <c r="L1882" s="1105"/>
      <c r="M1882" s="977"/>
      <c r="N1882" s="977"/>
      <c r="O1882" s="1034"/>
      <c r="P1882" s="1484"/>
      <c r="Q1882" s="1486"/>
      <c r="R1882" s="1097">
        <v>9</v>
      </c>
    </row>
    <row r="1883" spans="1:18">
      <c r="A1883" s="1097">
        <v>10</v>
      </c>
      <c r="B1883" s="977"/>
      <c r="C1883" s="1034"/>
      <c r="D1883" s="977"/>
      <c r="E1883" s="1032"/>
      <c r="F1883" s="1561"/>
      <c r="G1883" s="1560"/>
      <c r="H1883" s="1494"/>
      <c r="I1883" s="977"/>
      <c r="J1883" s="1498"/>
      <c r="K1883" s="1105"/>
      <c r="L1883" s="1105"/>
      <c r="M1883" s="977"/>
      <c r="N1883" s="977"/>
      <c r="O1883" s="1034"/>
      <c r="P1883" s="1484"/>
      <c r="Q1883" s="1486"/>
      <c r="R1883" s="1097">
        <v>10</v>
      </c>
    </row>
    <row r="1884" spans="1:18">
      <c r="A1884" s="1097">
        <v>11</v>
      </c>
      <c r="B1884" s="977"/>
      <c r="C1884" s="1034"/>
      <c r="D1884" s="977"/>
      <c r="E1884" s="2080"/>
      <c r="F1884" s="1561"/>
      <c r="G1884" s="1560"/>
      <c r="H1884" s="1494"/>
      <c r="I1884" s="977"/>
      <c r="J1884" s="1498"/>
      <c r="K1884" s="1105"/>
      <c r="L1884" s="1105"/>
      <c r="M1884" s="977"/>
      <c r="N1884" s="977"/>
      <c r="O1884" s="1034"/>
      <c r="P1884" s="1484"/>
      <c r="Q1884" s="1486"/>
      <c r="R1884" s="1097">
        <v>11</v>
      </c>
    </row>
    <row r="1885" spans="1:18">
      <c r="A1885" s="1097">
        <v>12</v>
      </c>
      <c r="B1885" s="977"/>
      <c r="C1885" s="1034"/>
      <c r="D1885" s="977"/>
      <c r="E1885" s="2080"/>
      <c r="F1885" s="1561"/>
      <c r="G1885" s="1560"/>
      <c r="H1885" s="1494"/>
      <c r="I1885" s="977"/>
      <c r="J1885" s="1498"/>
      <c r="K1885" s="1105"/>
      <c r="L1885" s="1105"/>
      <c r="M1885" s="977"/>
      <c r="N1885" s="977"/>
      <c r="O1885" s="1034"/>
      <c r="P1885" s="1484"/>
      <c r="Q1885" s="1486"/>
      <c r="R1885" s="1097">
        <v>12</v>
      </c>
    </row>
    <row r="1886" spans="1:18">
      <c r="A1886" s="1097">
        <v>13</v>
      </c>
      <c r="B1886" s="977"/>
      <c r="C1886" s="1034"/>
      <c r="D1886" s="977"/>
      <c r="E1886" s="2080"/>
      <c r="F1886" s="1561"/>
      <c r="G1886" s="1560"/>
      <c r="H1886" s="1494"/>
      <c r="I1886" s="977"/>
      <c r="J1886" s="1498"/>
      <c r="K1886" s="1105"/>
      <c r="L1886" s="1105"/>
      <c r="M1886" s="977"/>
      <c r="N1886" s="977"/>
      <c r="O1886" s="1034"/>
      <c r="P1886" s="1484"/>
      <c r="Q1886" s="1486"/>
      <c r="R1886" s="1097">
        <v>13</v>
      </c>
    </row>
    <row r="1887" spans="1:18">
      <c r="A1887" s="1097">
        <v>14</v>
      </c>
      <c r="B1887" s="977"/>
      <c r="C1887" s="1034"/>
      <c r="D1887" s="977"/>
      <c r="E1887" s="2080"/>
      <c r="F1887" s="1561"/>
      <c r="G1887" s="1560"/>
      <c r="H1887" s="1494"/>
      <c r="I1887" s="977"/>
      <c r="J1887" s="1498"/>
      <c r="K1887" s="1105"/>
      <c r="L1887" s="1105"/>
      <c r="M1887" s="977"/>
      <c r="N1887" s="977"/>
      <c r="O1887" s="1034"/>
      <c r="P1887" s="1484"/>
      <c r="Q1887" s="1486"/>
      <c r="R1887" s="1097">
        <v>14</v>
      </c>
    </row>
    <row r="1888" spans="1:18">
      <c r="A1888" s="1097">
        <v>15</v>
      </c>
      <c r="B1888" s="977"/>
      <c r="C1888" s="1034"/>
      <c r="D1888" s="977"/>
      <c r="E1888" s="1034"/>
      <c r="F1888" s="1488"/>
      <c r="G1888" s="1496"/>
      <c r="H1888" s="1494"/>
      <c r="I1888" s="977"/>
      <c r="J1888" s="1498"/>
      <c r="K1888" s="1105"/>
      <c r="L1888" s="1105"/>
      <c r="M1888" s="977"/>
      <c r="N1888" s="977"/>
      <c r="O1888" s="1034"/>
      <c r="P1888" s="1484"/>
      <c r="Q1888" s="1486"/>
      <c r="R1888" s="1097">
        <v>15</v>
      </c>
    </row>
    <row r="1889" spans="1:18">
      <c r="A1889" s="1097">
        <v>16</v>
      </c>
      <c r="B1889" s="977"/>
      <c r="C1889" s="1034"/>
      <c r="D1889" s="977"/>
      <c r="E1889" s="1034"/>
      <c r="F1889" s="1488"/>
      <c r="G1889" s="1496"/>
      <c r="H1889" s="1494"/>
      <c r="I1889" s="977"/>
      <c r="J1889" s="1498"/>
      <c r="K1889" s="1105"/>
      <c r="L1889" s="1105"/>
      <c r="M1889" s="977"/>
      <c r="N1889" s="977"/>
      <c r="O1889" s="1034"/>
      <c r="P1889" s="1484"/>
      <c r="Q1889" s="1486"/>
      <c r="R1889" s="1097">
        <v>16</v>
      </c>
    </row>
    <row r="1890" spans="1:18">
      <c r="A1890" s="1097">
        <v>17</v>
      </c>
      <c r="B1890" s="977"/>
      <c r="C1890" s="1034"/>
      <c r="D1890" s="977"/>
      <c r="E1890" s="1034"/>
      <c r="F1890" s="1488"/>
      <c r="G1890" s="1496"/>
      <c r="H1890" s="1494"/>
      <c r="I1890" s="977"/>
      <c r="J1890" s="1498"/>
      <c r="K1890" s="1105"/>
      <c r="L1890" s="1105"/>
      <c r="M1890" s="977"/>
      <c r="N1890" s="977"/>
      <c r="O1890" s="1034"/>
      <c r="P1890" s="1484"/>
      <c r="Q1890" s="1486"/>
      <c r="R1890" s="1097">
        <v>17</v>
      </c>
    </row>
    <row r="1891" spans="1:18">
      <c r="A1891" s="1097">
        <v>18</v>
      </c>
      <c r="B1891" s="977"/>
      <c r="C1891" s="1034"/>
      <c r="D1891" s="977"/>
      <c r="E1891" s="1034"/>
      <c r="F1891" s="1488"/>
      <c r="G1891" s="1496"/>
      <c r="H1891" s="1494"/>
      <c r="I1891" s="977"/>
      <c r="J1891" s="1498"/>
      <c r="K1891" s="1105"/>
      <c r="L1891" s="1105"/>
      <c r="M1891" s="977"/>
      <c r="N1891" s="977"/>
      <c r="O1891" s="1034"/>
      <c r="P1891" s="1484"/>
      <c r="Q1891" s="1486"/>
      <c r="R1891" s="1097">
        <v>18</v>
      </c>
    </row>
    <row r="1892" spans="1:18">
      <c r="A1892" s="1097">
        <v>19</v>
      </c>
      <c r="B1892" s="977"/>
      <c r="C1892" s="1034"/>
      <c r="D1892" s="977"/>
      <c r="E1892" s="1034"/>
      <c r="F1892" s="1488"/>
      <c r="G1892" s="1496"/>
      <c r="H1892" s="1494"/>
      <c r="I1892" s="977"/>
      <c r="J1892" s="1498"/>
      <c r="K1892" s="1105"/>
      <c r="L1892" s="1105"/>
      <c r="M1892" s="977"/>
      <c r="N1892" s="977"/>
      <c r="O1892" s="1034"/>
      <c r="P1892" s="1484"/>
      <c r="Q1892" s="1486"/>
      <c r="R1892" s="1097">
        <v>19</v>
      </c>
    </row>
    <row r="1893" spans="1:18">
      <c r="A1893" s="1097">
        <v>20</v>
      </c>
      <c r="B1893" s="977"/>
      <c r="C1893" s="1034"/>
      <c r="D1893" s="977"/>
      <c r="E1893" s="1034"/>
      <c r="F1893" s="1488"/>
      <c r="G1893" s="1496"/>
      <c r="H1893" s="1494"/>
      <c r="I1893" s="977"/>
      <c r="J1893" s="1498"/>
      <c r="K1893" s="1105"/>
      <c r="L1893" s="1105"/>
      <c r="M1893" s="977"/>
      <c r="N1893" s="977"/>
      <c r="O1893" s="1034"/>
      <c r="P1893" s="1484"/>
      <c r="Q1893" s="1486"/>
      <c r="R1893" s="1097">
        <v>20</v>
      </c>
    </row>
    <row r="1894" spans="1:18">
      <c r="A1894" s="1097">
        <v>21</v>
      </c>
      <c r="B1894" s="977"/>
      <c r="C1894" s="1034"/>
      <c r="D1894" s="977"/>
      <c r="E1894" s="1034"/>
      <c r="F1894" s="1488"/>
      <c r="G1894" s="1496"/>
      <c r="H1894" s="1494"/>
      <c r="I1894" s="977"/>
      <c r="J1894" s="1498"/>
      <c r="K1894" s="1105"/>
      <c r="L1894" s="1105"/>
      <c r="M1894" s="977"/>
      <c r="N1894" s="977"/>
      <c r="O1894" s="1034"/>
      <c r="P1894" s="1484"/>
      <c r="Q1894" s="1486"/>
      <c r="R1894" s="1097">
        <v>21</v>
      </c>
    </row>
    <row r="1895" spans="1:18">
      <c r="A1895" s="1097">
        <v>22</v>
      </c>
      <c r="B1895" s="977"/>
      <c r="C1895" s="1034"/>
      <c r="D1895" s="977"/>
      <c r="E1895" s="1034"/>
      <c r="F1895" s="1488"/>
      <c r="G1895" s="1496"/>
      <c r="H1895" s="1494"/>
      <c r="I1895" s="977"/>
      <c r="J1895" s="1498"/>
      <c r="K1895" s="1105"/>
      <c r="L1895" s="1105"/>
      <c r="M1895" s="977"/>
      <c r="N1895" s="977"/>
      <c r="O1895" s="1034"/>
      <c r="P1895" s="1484"/>
      <c r="Q1895" s="1486"/>
      <c r="R1895" s="1097">
        <v>22</v>
      </c>
    </row>
    <row r="1896" spans="1:18">
      <c r="A1896" s="1097">
        <v>23</v>
      </c>
      <c r="B1896" s="977"/>
      <c r="C1896" s="1034"/>
      <c r="D1896" s="977"/>
      <c r="E1896" s="1034"/>
      <c r="F1896" s="1488"/>
      <c r="G1896" s="1496"/>
      <c r="H1896" s="1494"/>
      <c r="I1896" s="977"/>
      <c r="J1896" s="1498"/>
      <c r="K1896" s="1105"/>
      <c r="L1896" s="1105"/>
      <c r="M1896" s="977"/>
      <c r="N1896" s="977"/>
      <c r="O1896" s="1034"/>
      <c r="P1896" s="1484"/>
      <c r="Q1896" s="1486"/>
      <c r="R1896" s="1097">
        <v>23</v>
      </c>
    </row>
    <row r="1897" spans="1:18">
      <c r="A1897" s="1097">
        <v>24</v>
      </c>
      <c r="B1897" s="977"/>
      <c r="C1897" s="1034"/>
      <c r="D1897" s="977"/>
      <c r="E1897" s="1034"/>
      <c r="F1897" s="1488"/>
      <c r="G1897" s="1496"/>
      <c r="H1897" s="1494"/>
      <c r="I1897" s="977"/>
      <c r="J1897" s="1498"/>
      <c r="K1897" s="1105"/>
      <c r="L1897" s="1105"/>
      <c r="M1897" s="977"/>
      <c r="N1897" s="977"/>
      <c r="O1897" s="1034"/>
      <c r="P1897" s="1484"/>
      <c r="Q1897" s="1486"/>
      <c r="R1897" s="1097">
        <v>24</v>
      </c>
    </row>
    <row r="1898" spans="1:18">
      <c r="A1898" s="1097">
        <v>25</v>
      </c>
      <c r="B1898" s="977"/>
      <c r="C1898" s="1034"/>
      <c r="D1898" s="977"/>
      <c r="E1898" s="1034"/>
      <c r="F1898" s="1488"/>
      <c r="G1898" s="1496"/>
      <c r="H1898" s="1494"/>
      <c r="I1898" s="977"/>
      <c r="J1898" s="1498"/>
      <c r="K1898" s="1105"/>
      <c r="L1898" s="1105"/>
      <c r="M1898" s="977"/>
      <c r="N1898" s="977"/>
      <c r="O1898" s="1034"/>
      <c r="P1898" s="1484"/>
      <c r="Q1898" s="1486"/>
      <c r="R1898" s="1097">
        <v>25</v>
      </c>
    </row>
    <row r="1899" spans="1:18">
      <c r="A1899" s="1097">
        <v>26</v>
      </c>
      <c r="B1899" s="977"/>
      <c r="C1899" s="1034"/>
      <c r="D1899" s="977"/>
      <c r="E1899" s="1034"/>
      <c r="F1899" s="1488"/>
      <c r="G1899" s="1496"/>
      <c r="H1899" s="1494"/>
      <c r="I1899" s="977"/>
      <c r="J1899" s="1498"/>
      <c r="K1899" s="1105"/>
      <c r="L1899" s="1105"/>
      <c r="M1899" s="977"/>
      <c r="N1899" s="977"/>
      <c r="O1899" s="1034"/>
      <c r="P1899" s="1484"/>
      <c r="Q1899" s="1486"/>
      <c r="R1899" s="1097">
        <v>26</v>
      </c>
    </row>
    <row r="1900" spans="1:18">
      <c r="A1900" s="1097">
        <v>27</v>
      </c>
      <c r="B1900" s="977"/>
      <c r="C1900" s="1034"/>
      <c r="D1900" s="977"/>
      <c r="E1900" s="1034"/>
      <c r="F1900" s="1488"/>
      <c r="G1900" s="1496"/>
      <c r="H1900" s="1494"/>
      <c r="I1900" s="977"/>
      <c r="J1900" s="1498"/>
      <c r="K1900" s="1105"/>
      <c r="L1900" s="1105"/>
      <c r="M1900" s="977"/>
      <c r="N1900" s="977"/>
      <c r="O1900" s="1034"/>
      <c r="P1900" s="1484"/>
      <c r="Q1900" s="1486"/>
      <c r="R1900" s="1097">
        <v>27</v>
      </c>
    </row>
    <row r="1901" spans="1:18">
      <c r="A1901" s="1097">
        <v>28</v>
      </c>
      <c r="B1901" s="977"/>
      <c r="C1901" s="1034"/>
      <c r="D1901" s="977"/>
      <c r="E1901" s="1034"/>
      <c r="F1901" s="1488"/>
      <c r="G1901" s="1496"/>
      <c r="H1901" s="1494"/>
      <c r="I1901" s="977"/>
      <c r="J1901" s="1498"/>
      <c r="K1901" s="1105"/>
      <c r="L1901" s="1105"/>
      <c r="M1901" s="977"/>
      <c r="N1901" s="977"/>
      <c r="O1901" s="1034"/>
      <c r="P1901" s="1484"/>
      <c r="Q1901" s="1486"/>
      <c r="R1901" s="1097">
        <v>28</v>
      </c>
    </row>
    <row r="1902" spans="1:18">
      <c r="A1902" s="1097">
        <v>29</v>
      </c>
      <c r="B1902" s="977"/>
      <c r="C1902" s="1034"/>
      <c r="D1902" s="977"/>
      <c r="E1902" s="1034"/>
      <c r="F1902" s="1488"/>
      <c r="G1902" s="1496"/>
      <c r="H1902" s="1494"/>
      <c r="I1902" s="977"/>
      <c r="J1902" s="1498"/>
      <c r="K1902" s="1105"/>
      <c r="L1902" s="1105"/>
      <c r="M1902" s="977"/>
      <c r="N1902" s="977"/>
      <c r="O1902" s="1034"/>
      <c r="P1902" s="1484"/>
      <c r="Q1902" s="1486"/>
      <c r="R1902" s="1097">
        <v>29</v>
      </c>
    </row>
    <row r="1903" spans="1:18">
      <c r="A1903" s="1097">
        <v>30</v>
      </c>
      <c r="B1903" s="977"/>
      <c r="C1903" s="1034"/>
      <c r="D1903" s="977"/>
      <c r="E1903" s="1034"/>
      <c r="F1903" s="1488"/>
      <c r="G1903" s="1496"/>
      <c r="H1903" s="1494"/>
      <c r="I1903" s="977"/>
      <c r="J1903" s="1498"/>
      <c r="K1903" s="1105"/>
      <c r="L1903" s="1105"/>
      <c r="M1903" s="977"/>
      <c r="N1903" s="977"/>
      <c r="O1903" s="1034"/>
      <c r="P1903" s="1484"/>
      <c r="Q1903" s="1486"/>
      <c r="R1903" s="1097">
        <v>30</v>
      </c>
    </row>
    <row r="1904" spans="1:18">
      <c r="A1904" s="1097">
        <v>31</v>
      </c>
      <c r="B1904" s="977"/>
      <c r="C1904" s="1034"/>
      <c r="D1904" s="977"/>
      <c r="E1904" s="1034"/>
      <c r="F1904" s="1488"/>
      <c r="G1904" s="1496"/>
      <c r="H1904" s="1494"/>
      <c r="I1904" s="977"/>
      <c r="J1904" s="1498"/>
      <c r="K1904" s="1105"/>
      <c r="L1904" s="1105"/>
      <c r="M1904" s="977"/>
      <c r="N1904" s="977"/>
      <c r="O1904" s="1034"/>
      <c r="P1904" s="1484"/>
      <c r="Q1904" s="1486"/>
      <c r="R1904" s="1097">
        <v>31</v>
      </c>
    </row>
    <row r="1905" spans="1:18">
      <c r="A1905" s="1097">
        <v>32</v>
      </c>
      <c r="B1905" s="977"/>
      <c r="C1905" s="1034"/>
      <c r="D1905" s="977"/>
      <c r="E1905" s="1034"/>
      <c r="F1905" s="1488"/>
      <c r="G1905" s="1496"/>
      <c r="H1905" s="1494"/>
      <c r="I1905" s="977"/>
      <c r="J1905" s="1498"/>
      <c r="K1905" s="1105"/>
      <c r="L1905" s="1105"/>
      <c r="M1905" s="977"/>
      <c r="N1905" s="977"/>
      <c r="O1905" s="1034"/>
      <c r="P1905" s="1484"/>
      <c r="Q1905" s="1486"/>
      <c r="R1905" s="1097">
        <v>32</v>
      </c>
    </row>
    <row r="1906" spans="1:18">
      <c r="A1906" s="1097">
        <v>33</v>
      </c>
      <c r="B1906" s="977"/>
      <c r="C1906" s="1034"/>
      <c r="D1906" s="977"/>
      <c r="E1906" s="1034"/>
      <c r="F1906" s="1488"/>
      <c r="G1906" s="1496"/>
      <c r="H1906" s="1494"/>
      <c r="I1906" s="977"/>
      <c r="J1906" s="1498"/>
      <c r="K1906" s="1105"/>
      <c r="L1906" s="1105"/>
      <c r="M1906" s="977"/>
      <c r="N1906" s="977"/>
      <c r="O1906" s="1034"/>
      <c r="P1906" s="1484"/>
      <c r="Q1906" s="1486"/>
      <c r="R1906" s="1097">
        <v>33</v>
      </c>
    </row>
    <row r="1907" spans="1:18">
      <c r="A1907" s="1097">
        <v>34</v>
      </c>
      <c r="B1907" s="977"/>
      <c r="C1907" s="1034"/>
      <c r="D1907" s="977"/>
      <c r="E1907" s="1034"/>
      <c r="F1907" s="1488"/>
      <c r="G1907" s="1496"/>
      <c r="H1907" s="1494"/>
      <c r="I1907" s="977"/>
      <c r="J1907" s="1498"/>
      <c r="K1907" s="1105"/>
      <c r="L1907" s="1105"/>
      <c r="M1907" s="977"/>
      <c r="N1907" s="977"/>
      <c r="O1907" s="1034"/>
      <c r="P1907" s="1484"/>
      <c r="Q1907" s="1486"/>
      <c r="R1907" s="1097">
        <v>34</v>
      </c>
    </row>
    <row r="1908" spans="1:18">
      <c r="A1908" s="1097">
        <v>35</v>
      </c>
      <c r="B1908" s="977"/>
      <c r="C1908" s="1034"/>
      <c r="D1908" s="977"/>
      <c r="E1908" s="1034"/>
      <c r="F1908" s="1488"/>
      <c r="G1908" s="1496"/>
      <c r="H1908" s="1494"/>
      <c r="I1908" s="977"/>
      <c r="J1908" s="1498"/>
      <c r="K1908" s="1105"/>
      <c r="L1908" s="1105"/>
      <c r="M1908" s="977"/>
      <c r="N1908" s="977"/>
      <c r="O1908" s="1034"/>
      <c r="P1908" s="1484"/>
      <c r="Q1908" s="1486"/>
      <c r="R1908" s="1097">
        <v>35</v>
      </c>
    </row>
    <row r="1909" spans="1:18">
      <c r="A1909" s="1097">
        <v>36</v>
      </c>
      <c r="B1909" s="977"/>
      <c r="C1909" s="1034"/>
      <c r="D1909" s="977"/>
      <c r="E1909" s="1034"/>
      <c r="F1909" s="1488"/>
      <c r="G1909" s="1496"/>
      <c r="H1909" s="1494"/>
      <c r="I1909" s="977"/>
      <c r="J1909" s="1498"/>
      <c r="K1909" s="1105"/>
      <c r="L1909" s="1105"/>
      <c r="M1909" s="977"/>
      <c r="N1909" s="977"/>
      <c r="O1909" s="1034"/>
      <c r="P1909" s="1484"/>
      <c r="Q1909" s="1486"/>
      <c r="R1909" s="1097">
        <v>36</v>
      </c>
    </row>
    <row r="1910" spans="1:18">
      <c r="A1910" s="1097">
        <v>37</v>
      </c>
      <c r="B1910" s="977"/>
      <c r="C1910" s="1034"/>
      <c r="D1910" s="977"/>
      <c r="E1910" s="1034"/>
      <c r="F1910" s="1488"/>
      <c r="G1910" s="1496"/>
      <c r="H1910" s="1494"/>
      <c r="I1910" s="977"/>
      <c r="J1910" s="1498"/>
      <c r="K1910" s="1105"/>
      <c r="L1910" s="1105"/>
      <c r="M1910" s="977"/>
      <c r="N1910" s="977"/>
      <c r="O1910" s="1034"/>
      <c r="P1910" s="1484"/>
      <c r="Q1910" s="1486"/>
      <c r="R1910" s="1097">
        <v>37</v>
      </c>
    </row>
    <row r="1911" spans="1:18">
      <c r="A1911" s="1097">
        <v>38</v>
      </c>
      <c r="B1911" s="977"/>
      <c r="C1911" s="1034"/>
      <c r="D1911" s="977"/>
      <c r="E1911" s="1034"/>
      <c r="F1911" s="1488"/>
      <c r="G1911" s="1496"/>
      <c r="H1911" s="1494"/>
      <c r="I1911" s="977"/>
      <c r="J1911" s="1498"/>
      <c r="K1911" s="1105"/>
      <c r="L1911" s="1105"/>
      <c r="M1911" s="977"/>
      <c r="N1911" s="977"/>
      <c r="O1911" s="1034"/>
      <c r="P1911" s="1484"/>
      <c r="Q1911" s="1486"/>
      <c r="R1911" s="1097">
        <v>38</v>
      </c>
    </row>
    <row r="1912" spans="1:18">
      <c r="A1912" s="1097">
        <v>39</v>
      </c>
      <c r="B1912" s="977"/>
      <c r="C1912" s="1034"/>
      <c r="D1912" s="977"/>
      <c r="E1912" s="1034"/>
      <c r="F1912" s="1488"/>
      <c r="G1912" s="1496"/>
      <c r="H1912" s="1494"/>
      <c r="I1912" s="977"/>
      <c r="J1912" s="1498"/>
      <c r="K1912" s="1105"/>
      <c r="L1912" s="1105"/>
      <c r="M1912" s="977"/>
      <c r="N1912" s="977"/>
      <c r="O1912" s="1034"/>
      <c r="P1912" s="1484"/>
      <c r="Q1912" s="1486"/>
      <c r="R1912" s="1097">
        <v>39</v>
      </c>
    </row>
    <row r="1913" spans="1:18">
      <c r="A1913" s="1097">
        <v>40</v>
      </c>
      <c r="B1913" s="977"/>
      <c r="C1913" s="1034"/>
      <c r="D1913" s="977"/>
      <c r="E1913" s="1034"/>
      <c r="F1913" s="1488"/>
      <c r="G1913" s="1496"/>
      <c r="H1913" s="1494"/>
      <c r="I1913" s="977"/>
      <c r="J1913" s="1498"/>
      <c r="K1913" s="1105"/>
      <c r="L1913" s="1105"/>
      <c r="M1913" s="977"/>
      <c r="N1913" s="977"/>
      <c r="O1913" s="1034"/>
      <c r="P1913" s="1484"/>
      <c r="Q1913" s="1486"/>
      <c r="R1913" s="1097">
        <v>40</v>
      </c>
    </row>
    <row r="1914" spans="1:18">
      <c r="A1914" s="1097">
        <v>41</v>
      </c>
      <c r="B1914" s="977"/>
      <c r="C1914" s="1034"/>
      <c r="D1914" s="977"/>
      <c r="E1914" s="1034"/>
      <c r="F1914" s="1488"/>
      <c r="G1914" s="1496"/>
      <c r="H1914" s="1494"/>
      <c r="I1914" s="977"/>
      <c r="J1914" s="1494"/>
      <c r="K1914" s="1105"/>
      <c r="L1914" s="1105"/>
      <c r="M1914" s="977"/>
      <c r="N1914" s="977"/>
      <c r="O1914" s="1034"/>
      <c r="P1914" s="1484"/>
      <c r="Q1914" s="1486"/>
      <c r="R1914" s="1097">
        <v>41</v>
      </c>
    </row>
    <row r="1915" spans="1:18">
      <c r="A1915" s="1097">
        <v>42</v>
      </c>
      <c r="B1915" s="977"/>
      <c r="C1915" s="1034"/>
      <c r="D1915" s="977"/>
      <c r="E1915" s="1034"/>
      <c r="F1915" s="1488"/>
      <c r="G1915" s="1496"/>
      <c r="H1915" s="1494"/>
      <c r="I1915" s="977"/>
      <c r="J1915" s="1494"/>
      <c r="K1915" s="1105"/>
      <c r="L1915" s="1105"/>
      <c r="M1915" s="977"/>
      <c r="N1915" s="977"/>
      <c r="O1915" s="1034"/>
      <c r="P1915" s="1484"/>
      <c r="Q1915" s="1486"/>
      <c r="R1915" s="1097">
        <v>42</v>
      </c>
    </row>
    <row r="1916" spans="1:18">
      <c r="A1916" s="1097">
        <v>43</v>
      </c>
      <c r="B1916" s="977"/>
      <c r="C1916" s="1034"/>
      <c r="D1916" s="977"/>
      <c r="E1916" s="1034"/>
      <c r="F1916" s="1488"/>
      <c r="G1916" s="1496"/>
      <c r="H1916" s="1494"/>
      <c r="I1916" s="977"/>
      <c r="J1916" s="1494"/>
      <c r="K1916" s="1105"/>
      <c r="L1916" s="1105"/>
      <c r="M1916" s="977"/>
      <c r="N1916" s="977"/>
      <c r="O1916" s="1034"/>
      <c r="P1916" s="1484"/>
      <c r="Q1916" s="1486"/>
      <c r="R1916" s="1097">
        <v>43</v>
      </c>
    </row>
    <row r="1917" spans="1:18">
      <c r="A1917" s="1097">
        <v>44</v>
      </c>
      <c r="B1917" s="977"/>
      <c r="C1917" s="1034"/>
      <c r="D1917" s="977"/>
      <c r="E1917" s="1034"/>
      <c r="F1917" s="1488"/>
      <c r="G1917" s="1496"/>
      <c r="H1917" s="1494"/>
      <c r="I1917" s="977"/>
      <c r="J1917" s="1494"/>
      <c r="K1917" s="1105"/>
      <c r="L1917" s="1105"/>
      <c r="M1917" s="977"/>
      <c r="N1917" s="977"/>
      <c r="O1917" s="1034"/>
      <c r="P1917" s="1484"/>
      <c r="Q1917" s="1486"/>
      <c r="R1917" s="1097">
        <v>44</v>
      </c>
    </row>
    <row r="1918" spans="1:18">
      <c r="A1918" s="1097">
        <v>45</v>
      </c>
      <c r="B1918" s="977"/>
      <c r="C1918" s="1034"/>
      <c r="D1918" s="977"/>
      <c r="E1918" s="1034"/>
      <c r="F1918" s="1488"/>
      <c r="G1918" s="1496"/>
      <c r="H1918" s="1494"/>
      <c r="I1918" s="977"/>
      <c r="J1918" s="1494"/>
      <c r="K1918" s="1105"/>
      <c r="L1918" s="1105"/>
      <c r="M1918" s="977"/>
      <c r="N1918" s="977"/>
      <c r="O1918" s="1034"/>
      <c r="P1918" s="1484"/>
      <c r="Q1918" s="1486"/>
      <c r="R1918" s="1097">
        <v>45</v>
      </c>
    </row>
    <row r="1919" spans="1:18">
      <c r="A1919" s="1097">
        <v>46</v>
      </c>
      <c r="B1919" s="977"/>
      <c r="C1919" s="1034"/>
      <c r="D1919" s="977"/>
      <c r="E1919" s="1034"/>
      <c r="F1919" s="1488"/>
      <c r="G1919" s="1496"/>
      <c r="H1919" s="1494"/>
      <c r="I1919" s="977"/>
      <c r="J1919" s="1494"/>
      <c r="K1919" s="1105"/>
      <c r="L1919" s="1105"/>
      <c r="M1919" s="977"/>
      <c r="N1919" s="977"/>
      <c r="O1919" s="1034"/>
      <c r="P1919" s="1484"/>
      <c r="Q1919" s="1486"/>
      <c r="R1919" s="1097">
        <v>46</v>
      </c>
    </row>
    <row r="1920" spans="1:18">
      <c r="A1920" s="1097">
        <v>47</v>
      </c>
      <c r="B1920" s="977"/>
      <c r="C1920" s="1034"/>
      <c r="D1920" s="977"/>
      <c r="E1920" s="1034"/>
      <c r="F1920" s="1488"/>
      <c r="G1920" s="1496"/>
      <c r="H1920" s="1494"/>
      <c r="I1920" s="977"/>
      <c r="J1920" s="1494"/>
      <c r="K1920" s="1105"/>
      <c r="L1920" s="1105"/>
      <c r="M1920" s="977"/>
      <c r="N1920" s="977"/>
      <c r="O1920" s="1034"/>
      <c r="P1920" s="1484"/>
      <c r="Q1920" s="1486"/>
      <c r="R1920" s="1097">
        <v>47</v>
      </c>
    </row>
    <row r="1921" spans="1:18">
      <c r="A1921" s="1097">
        <v>48</v>
      </c>
      <c r="B1921" s="977"/>
      <c r="C1921" s="1034"/>
      <c r="D1921" s="977"/>
      <c r="E1921" s="1034"/>
      <c r="F1921" s="1488"/>
      <c r="G1921" s="1496"/>
      <c r="H1921" s="1494"/>
      <c r="I1921" s="977"/>
      <c r="J1921" s="1494"/>
      <c r="K1921" s="1105"/>
      <c r="L1921" s="1105"/>
      <c r="M1921" s="977"/>
      <c r="N1921" s="977"/>
      <c r="O1921" s="1034"/>
      <c r="P1921" s="1484"/>
      <c r="Q1921" s="1486"/>
      <c r="R1921" s="1097">
        <v>48</v>
      </c>
    </row>
    <row r="1922" spans="1:18">
      <c r="A1922" s="1097">
        <v>49</v>
      </c>
      <c r="B1922" s="977"/>
      <c r="C1922" s="1034"/>
      <c r="D1922" s="977"/>
      <c r="E1922" s="1034"/>
      <c r="F1922" s="1488"/>
      <c r="G1922" s="1496"/>
      <c r="H1922" s="1494"/>
      <c r="I1922" s="977"/>
      <c r="J1922" s="1494"/>
      <c r="K1922" s="1105"/>
      <c r="L1922" s="1105"/>
      <c r="M1922" s="977"/>
      <c r="N1922" s="977"/>
      <c r="O1922" s="1034"/>
      <c r="P1922" s="1484"/>
      <c r="Q1922" s="1486"/>
      <c r="R1922" s="1097">
        <v>49</v>
      </c>
    </row>
    <row r="1923" spans="1:18">
      <c r="A1923" s="1097">
        <v>50</v>
      </c>
      <c r="B1923" s="977"/>
      <c r="C1923" s="1034"/>
      <c r="D1923" s="977"/>
      <c r="E1923" s="1034"/>
      <c r="F1923" s="1488"/>
      <c r="G1923" s="1496"/>
      <c r="H1923" s="1494"/>
      <c r="I1923" s="977"/>
      <c r="J1923" s="1494"/>
      <c r="K1923" s="1105"/>
      <c r="L1923" s="1105"/>
      <c r="M1923" s="977"/>
      <c r="N1923" s="977"/>
      <c r="O1923" s="1034"/>
      <c r="P1923" s="1484"/>
      <c r="Q1923" s="1486"/>
      <c r="R1923" s="1097">
        <v>50</v>
      </c>
    </row>
    <row r="1924" spans="1:18">
      <c r="A1924" s="1097">
        <v>51</v>
      </c>
      <c r="B1924" s="977"/>
      <c r="C1924" s="1034"/>
      <c r="D1924" s="977"/>
      <c r="E1924" s="1034"/>
      <c r="F1924" s="1488"/>
      <c r="G1924" s="1496"/>
      <c r="H1924" s="1494"/>
      <c r="I1924" s="977"/>
      <c r="J1924" s="1494"/>
      <c r="K1924" s="1105"/>
      <c r="L1924" s="1105"/>
      <c r="M1924" s="977"/>
      <c r="N1924" s="977"/>
      <c r="O1924" s="1034"/>
      <c r="P1924" s="1484"/>
      <c r="Q1924" s="1486"/>
      <c r="R1924" s="1097">
        <v>51</v>
      </c>
    </row>
    <row r="1925" spans="1:18">
      <c r="A1925" s="1097">
        <v>52</v>
      </c>
      <c r="B1925" s="977"/>
      <c r="C1925" s="1034"/>
      <c r="D1925" s="977"/>
      <c r="E1925" s="1034"/>
      <c r="F1925" s="1488"/>
      <c r="G1925" s="1496"/>
      <c r="H1925" s="1494"/>
      <c r="I1925" s="977"/>
      <c r="J1925" s="1494"/>
      <c r="K1925" s="1105"/>
      <c r="L1925" s="1105"/>
      <c r="M1925" s="977"/>
      <c r="N1925" s="977"/>
      <c r="O1925" s="1034"/>
      <c r="P1925" s="1484"/>
      <c r="Q1925" s="1486"/>
      <c r="R1925" s="1097">
        <v>52</v>
      </c>
    </row>
    <row r="1926" spans="1:18">
      <c r="A1926" s="1097">
        <v>53</v>
      </c>
      <c r="B1926" s="977"/>
      <c r="C1926" s="1034"/>
      <c r="D1926" s="977"/>
      <c r="E1926" s="1034"/>
      <c r="F1926" s="1488"/>
      <c r="G1926" s="1496"/>
      <c r="H1926" s="1494"/>
      <c r="I1926" s="977"/>
      <c r="J1926" s="1494"/>
      <c r="K1926" s="1105"/>
      <c r="L1926" s="1105"/>
      <c r="M1926" s="977"/>
      <c r="N1926" s="977"/>
      <c r="O1926" s="1034"/>
      <c r="P1926" s="1484"/>
      <c r="Q1926" s="1486"/>
      <c r="R1926" s="1097">
        <v>53</v>
      </c>
    </row>
    <row r="1927" spans="1:18">
      <c r="A1927" s="1097">
        <v>54</v>
      </c>
      <c r="B1927" s="977"/>
      <c r="C1927" s="1034"/>
      <c r="D1927" s="977"/>
      <c r="E1927" s="1034"/>
      <c r="F1927" s="1488"/>
      <c r="G1927" s="1496"/>
      <c r="H1927" s="1494"/>
      <c r="I1927" s="977"/>
      <c r="J1927" s="1494"/>
      <c r="K1927" s="1105"/>
      <c r="L1927" s="1105"/>
      <c r="M1927" s="977"/>
      <c r="N1927" s="977"/>
      <c r="O1927" s="1034"/>
      <c r="P1927" s="1484"/>
      <c r="Q1927" s="1486"/>
      <c r="R1927" s="1097">
        <v>54</v>
      </c>
    </row>
    <row r="1928" spans="1:18">
      <c r="A1928" s="1097">
        <v>55</v>
      </c>
      <c r="B1928" s="977"/>
      <c r="C1928" s="1034"/>
      <c r="D1928" s="977"/>
      <c r="E1928" s="1034"/>
      <c r="F1928" s="1488"/>
      <c r="G1928" s="1496"/>
      <c r="H1928" s="1494"/>
      <c r="I1928" s="977"/>
      <c r="J1928" s="1494"/>
      <c r="K1928" s="1105"/>
      <c r="L1928" s="1105"/>
      <c r="M1928" s="977"/>
      <c r="N1928" s="977"/>
      <c r="O1928" s="1034"/>
      <c r="P1928" s="1484"/>
      <c r="Q1928" s="1486"/>
      <c r="R1928" s="1097">
        <v>55</v>
      </c>
    </row>
    <row r="1929" spans="1:18">
      <c r="A1929" s="1097">
        <v>56</v>
      </c>
      <c r="B1929" s="977"/>
      <c r="C1929" s="1034"/>
      <c r="D1929" s="977"/>
      <c r="E1929" s="1034"/>
      <c r="F1929" s="1488"/>
      <c r="G1929" s="1496"/>
      <c r="H1929" s="1494"/>
      <c r="I1929" s="977"/>
      <c r="J1929" s="1494"/>
      <c r="K1929" s="1105"/>
      <c r="L1929" s="1105"/>
      <c r="M1929" s="977"/>
      <c r="N1929" s="977"/>
      <c r="O1929" s="1034"/>
      <c r="P1929" s="1484"/>
      <c r="Q1929" s="1486"/>
      <c r="R1929" s="1097">
        <v>56</v>
      </c>
    </row>
    <row r="1930" spans="1:18">
      <c r="A1930" s="1097">
        <v>57</v>
      </c>
      <c r="B1930" s="977"/>
      <c r="C1930" s="1034"/>
      <c r="D1930" s="977"/>
      <c r="E1930" s="1034"/>
      <c r="F1930" s="1488"/>
      <c r="G1930" s="1496"/>
      <c r="H1930" s="1494"/>
      <c r="I1930" s="977"/>
      <c r="J1930" s="1494"/>
      <c r="K1930" s="1105"/>
      <c r="L1930" s="1105"/>
      <c r="M1930" s="977"/>
      <c r="N1930" s="977"/>
      <c r="O1930" s="1034"/>
      <c r="P1930" s="1484"/>
      <c r="Q1930" s="1486"/>
      <c r="R1930" s="1097">
        <v>57</v>
      </c>
    </row>
    <row r="1931" spans="1:18" ht="15.75" thickBot="1">
      <c r="A1931" s="1099">
        <v>58</v>
      </c>
      <c r="B1931" s="1023"/>
      <c r="C1931" s="1058"/>
      <c r="D1931" s="1023"/>
      <c r="E1931" s="1058"/>
      <c r="F1931" s="1489"/>
      <c r="G1931" s="1497"/>
      <c r="H1931" s="1495"/>
      <c r="I1931" s="977"/>
      <c r="J1931" s="1495"/>
      <c r="K1931" s="1193"/>
      <c r="L1931" s="1193"/>
      <c r="M1931" s="1023"/>
      <c r="N1931" s="1023"/>
      <c r="O1931" s="1058"/>
      <c r="P1931" s="1485"/>
      <c r="Q1931" s="1487"/>
      <c r="R1931" s="1099">
        <v>58</v>
      </c>
    </row>
    <row r="1933" spans="1:18">
      <c r="A1933" s="978" t="s">
        <v>5332</v>
      </c>
      <c r="B1933" s="978"/>
      <c r="C1933" s="978"/>
      <c r="D1933" s="978"/>
      <c r="E1933" s="978"/>
      <c r="F1933" s="978"/>
      <c r="G1933" s="978"/>
      <c r="H1933" s="978"/>
      <c r="I1933" s="977"/>
      <c r="J1933" s="978" t="s">
        <v>5333</v>
      </c>
      <c r="K1933" s="978"/>
      <c r="L1933" s="978"/>
      <c r="M1933" s="978"/>
      <c r="N1933" s="978"/>
      <c r="O1933" s="978"/>
      <c r="P1933" s="978"/>
      <c r="Q1933" s="978"/>
      <c r="R1933" s="1018"/>
    </row>
    <row r="1936" spans="1:18" ht="15.75">
      <c r="A1936" s="70" t="s">
        <v>1258</v>
      </c>
      <c r="B1936" s="978"/>
      <c r="C1936" s="978"/>
      <c r="D1936" s="978"/>
      <c r="E1936" s="978"/>
      <c r="F1936" s="978"/>
      <c r="G1936" s="978"/>
      <c r="H1936" s="978"/>
    </row>
    <row r="1938" spans="1:18" ht="16.5" thickBot="1">
      <c r="A1938" s="1040" t="str">
        <f>'[5]Data Sheet'!$C$25</f>
        <v xml:space="preserve"> Niagara Mohawk Power Corporation </v>
      </c>
      <c r="B1938" s="1023"/>
      <c r="C1938" s="1023"/>
      <c r="D1938" s="1023"/>
      <c r="E1938" s="1023"/>
      <c r="F1938" s="1110" t="str">
        <f>+'424425'!P3</f>
        <v>June 1, 2015</v>
      </c>
      <c r="G1938" s="1023" t="str">
        <f>'[5]Data Sheet'!$C$38</f>
        <v>December 31, 2014</v>
      </c>
      <c r="H1938" s="1090"/>
      <c r="I1938" s="977"/>
      <c r="J1938" s="1040" t="str">
        <f>'[5]Data Sheet'!$C$25</f>
        <v xml:space="preserve"> Niagara Mohawk Power Corporation </v>
      </c>
      <c r="K1938" s="1023"/>
      <c r="L1938" s="1023"/>
      <c r="M1938" s="1023"/>
      <c r="N1938" s="1023"/>
      <c r="O1938" s="1023"/>
      <c r="P1938" s="1110" t="str">
        <f>+'424425'!P3</f>
        <v>June 1, 2015</v>
      </c>
      <c r="Q1938" s="1023" t="str">
        <f>'[5]Data Sheet'!$C$38</f>
        <v>December 31, 2014</v>
      </c>
      <c r="R1938" s="2075"/>
    </row>
    <row r="1939" spans="1:18" ht="16.5" thickBot="1">
      <c r="A1939" s="687" t="s">
        <v>3644</v>
      </c>
      <c r="B1939" s="669"/>
      <c r="C1939" s="669"/>
      <c r="D1939" s="1090"/>
      <c r="E1939" s="1090"/>
      <c r="F1939" s="1092"/>
      <c r="G1939" s="1092"/>
      <c r="H1939" s="1101"/>
      <c r="I1939" s="977"/>
      <c r="J1939" s="687" t="s">
        <v>3644</v>
      </c>
      <c r="K1939" s="669"/>
      <c r="L1939" s="669"/>
      <c r="M1939" s="1090"/>
      <c r="N1939" s="1090"/>
      <c r="O1939" s="1090"/>
      <c r="P1939" s="1092"/>
      <c r="Q1939" s="1092"/>
      <c r="R1939" s="2082"/>
    </row>
    <row r="1940" spans="1:18">
      <c r="A1940" s="1085"/>
      <c r="B1940" s="977"/>
      <c r="C1940" s="1034"/>
      <c r="D1940" s="1018"/>
      <c r="E1940" s="2080"/>
      <c r="F1940" s="978"/>
      <c r="G1940" s="978"/>
      <c r="H1940" s="1070"/>
      <c r="I1940" s="977"/>
      <c r="J1940" s="1085"/>
      <c r="K1940" s="1034"/>
      <c r="L1940" s="1034"/>
      <c r="M1940" s="978" t="s">
        <v>3418</v>
      </c>
      <c r="N1940" s="978"/>
      <c r="O1940" s="978"/>
      <c r="P1940" s="978"/>
      <c r="Q1940" s="1032"/>
      <c r="R1940" s="2081"/>
    </row>
    <row r="1941" spans="1:18" ht="15.75" thickBot="1">
      <c r="A1941" s="1097"/>
      <c r="B1941" s="1018"/>
      <c r="C1941" s="2080"/>
      <c r="D1941" s="1018"/>
      <c r="E1941" s="2080"/>
      <c r="F1941" s="1090" t="s">
        <v>3419</v>
      </c>
      <c r="G1941" s="1090"/>
      <c r="H1941" s="1101"/>
      <c r="I1941" s="977"/>
      <c r="J1941" s="1097" t="s">
        <v>3420</v>
      </c>
      <c r="K1941" s="2080" t="s">
        <v>3421</v>
      </c>
      <c r="L1941" s="2080" t="s">
        <v>3421</v>
      </c>
      <c r="M1941" s="1090" t="s">
        <v>3422</v>
      </c>
      <c r="N1941" s="1090"/>
      <c r="O1941" s="1090"/>
      <c r="P1941" s="1090"/>
      <c r="Q1941" s="1101"/>
      <c r="R1941" s="2080"/>
    </row>
    <row r="1942" spans="1:18">
      <c r="A1942" s="1097"/>
      <c r="B1942" s="1018"/>
      <c r="C1942" s="2080"/>
      <c r="D1942" s="1018"/>
      <c r="E1942" s="2080"/>
      <c r="F1942" s="2080"/>
      <c r="G1942" s="1032"/>
      <c r="H1942" s="2080"/>
      <c r="I1942" s="977"/>
      <c r="J1942" s="1097" t="s">
        <v>3423</v>
      </c>
      <c r="K1942" s="2080" t="s">
        <v>3424</v>
      </c>
      <c r="L1942" s="2080" t="s">
        <v>3425</v>
      </c>
      <c r="M1942" s="1018"/>
      <c r="N1942" s="1018"/>
      <c r="O1942" s="2080"/>
      <c r="P1942" s="2080"/>
      <c r="Q1942" s="1032"/>
      <c r="R1942" s="2080"/>
    </row>
    <row r="1943" spans="1:18">
      <c r="A1943" s="1097" t="s">
        <v>1843</v>
      </c>
      <c r="B1943" s="978" t="s">
        <v>3426</v>
      </c>
      <c r="C1943" s="1032"/>
      <c r="D1943" s="978" t="s">
        <v>3427</v>
      </c>
      <c r="E1943" s="1032"/>
      <c r="F1943" s="2080"/>
      <c r="G1943" s="1032"/>
      <c r="H1943" s="2080"/>
      <c r="I1943" s="977"/>
      <c r="J1943" s="1097" t="s">
        <v>3428</v>
      </c>
      <c r="K1943" s="2080" t="s">
        <v>3429</v>
      </c>
      <c r="L1943" s="2080" t="s">
        <v>3424</v>
      </c>
      <c r="M1943" s="978"/>
      <c r="N1943" s="978"/>
      <c r="O1943" s="1032"/>
      <c r="P1943" s="2080" t="s">
        <v>1902</v>
      </c>
      <c r="Q1943" s="1032" t="s">
        <v>3430</v>
      </c>
      <c r="R1943" s="2080" t="s">
        <v>1843</v>
      </c>
    </row>
    <row r="1944" spans="1:18">
      <c r="A1944" s="1097" t="s">
        <v>1846</v>
      </c>
      <c r="B1944" s="977"/>
      <c r="C1944" s="1034"/>
      <c r="D1944" s="1018"/>
      <c r="E1944" s="2080"/>
      <c r="F1944" s="2080" t="s">
        <v>1952</v>
      </c>
      <c r="G1944" s="1032" t="s">
        <v>3431</v>
      </c>
      <c r="H1944" s="2080" t="s">
        <v>3432</v>
      </c>
      <c r="I1944" s="977"/>
      <c r="J1944" s="1097" t="s">
        <v>3433</v>
      </c>
      <c r="K1944" s="2080" t="s">
        <v>4</v>
      </c>
      <c r="L1944" s="2080" t="s">
        <v>3429</v>
      </c>
      <c r="M1944" s="978" t="s">
        <v>3434</v>
      </c>
      <c r="N1944" s="978"/>
      <c r="O1944" s="1032"/>
      <c r="P1944" s="2080" t="s">
        <v>3435</v>
      </c>
      <c r="Q1944" s="1032" t="s">
        <v>3436</v>
      </c>
      <c r="R1944" s="2080" t="s">
        <v>1846</v>
      </c>
    </row>
    <row r="1945" spans="1:18">
      <c r="A1945" s="1097"/>
      <c r="B1945" s="977"/>
      <c r="C1945" s="2080"/>
      <c r="D1945" s="977"/>
      <c r="E1945" s="2080"/>
      <c r="F1945" s="2080"/>
      <c r="G1945" s="1032"/>
      <c r="H1945" s="1034"/>
      <c r="I1945" s="977"/>
      <c r="J1945" s="1089"/>
      <c r="K1945" s="1034"/>
      <c r="L1945" s="2080"/>
      <c r="M1945" s="977"/>
      <c r="N1945" s="977"/>
      <c r="O1945" s="2080"/>
      <c r="P1945" s="2080"/>
      <c r="Q1945" s="2080"/>
      <c r="R1945" s="2080"/>
    </row>
    <row r="1946" spans="1:18" ht="15.75" thickBot="1">
      <c r="A1946" s="1099"/>
      <c r="B1946" s="1090" t="s">
        <v>3230</v>
      </c>
      <c r="C1946" s="1101"/>
      <c r="D1946" s="1090" t="s">
        <v>3231</v>
      </c>
      <c r="E1946" s="1101"/>
      <c r="F1946" s="2082" t="s">
        <v>3232</v>
      </c>
      <c r="G1946" s="1101" t="s">
        <v>3233</v>
      </c>
      <c r="H1946" s="1101" t="s">
        <v>2512</v>
      </c>
      <c r="I1946" s="977"/>
      <c r="J1946" s="1099" t="s">
        <v>2513</v>
      </c>
      <c r="K1946" s="1099" t="s">
        <v>2514</v>
      </c>
      <c r="L1946" s="1099" t="s">
        <v>2515</v>
      </c>
      <c r="M1946" s="1090" t="s">
        <v>2516</v>
      </c>
      <c r="N1946" s="1090"/>
      <c r="O1946" s="1101"/>
      <c r="P1946" s="2082" t="s">
        <v>2517</v>
      </c>
      <c r="Q1946" s="2082" t="s">
        <v>2518</v>
      </c>
      <c r="R1946" s="2082"/>
    </row>
    <row r="1947" spans="1:18">
      <c r="A1947" s="1097">
        <v>1</v>
      </c>
      <c r="B1947" s="977"/>
      <c r="C1947" s="1034"/>
      <c r="D1947" s="977"/>
      <c r="E1947" s="1034"/>
      <c r="F1947" s="1488"/>
      <c r="G1947" s="1488"/>
      <c r="H1947" s="1488"/>
      <c r="I1947" s="977"/>
      <c r="J1947" s="1498"/>
      <c r="K1947" s="1105"/>
      <c r="L1947" s="1105"/>
      <c r="M1947" s="977"/>
      <c r="N1947" s="977"/>
      <c r="O1947" s="1032"/>
      <c r="P1947" s="1484"/>
      <c r="Q1947" s="1486"/>
      <c r="R1947" s="1097">
        <v>1</v>
      </c>
    </row>
    <row r="1948" spans="1:18">
      <c r="A1948" s="1097">
        <v>2</v>
      </c>
      <c r="B1948" s="977"/>
      <c r="C1948" s="1034"/>
      <c r="D1948" s="977"/>
      <c r="E1948" s="1034"/>
      <c r="F1948" s="1488"/>
      <c r="G1948" s="1496"/>
      <c r="H1948" s="1494"/>
      <c r="I1948" s="977"/>
      <c r="J1948" s="1498"/>
      <c r="K1948" s="1105"/>
      <c r="L1948" s="1105"/>
      <c r="M1948" s="977"/>
      <c r="N1948" s="977"/>
      <c r="O1948" s="2080"/>
      <c r="P1948" s="1484"/>
      <c r="Q1948" s="1486"/>
      <c r="R1948" s="1097">
        <v>2</v>
      </c>
    </row>
    <row r="1949" spans="1:18">
      <c r="A1949" s="1097">
        <v>3</v>
      </c>
      <c r="B1949" s="977"/>
      <c r="C1949" s="1034"/>
      <c r="D1949" s="977"/>
      <c r="E1949" s="1034"/>
      <c r="F1949" s="1488"/>
      <c r="G1949" s="1496"/>
      <c r="H1949" s="1494"/>
      <c r="I1949" s="977"/>
      <c r="J1949" s="1498"/>
      <c r="K1949" s="1105"/>
      <c r="L1949" s="1105"/>
      <c r="M1949" s="977"/>
      <c r="N1949" s="977"/>
      <c r="O1949" s="2080"/>
      <c r="P1949" s="1484"/>
      <c r="Q1949" s="1486"/>
      <c r="R1949" s="1097">
        <v>3</v>
      </c>
    </row>
    <row r="1950" spans="1:18">
      <c r="A1950" s="1097">
        <v>4</v>
      </c>
      <c r="B1950" s="977"/>
      <c r="C1950" s="1034"/>
      <c r="D1950" s="977"/>
      <c r="E1950" s="1034"/>
      <c r="F1950" s="1488"/>
      <c r="G1950" s="1496"/>
      <c r="H1950" s="1494"/>
      <c r="I1950" s="977"/>
      <c r="J1950" s="1498"/>
      <c r="K1950" s="1105"/>
      <c r="L1950" s="1105"/>
      <c r="M1950" s="977"/>
      <c r="N1950" s="977"/>
      <c r="O1950" s="2080"/>
      <c r="P1950" s="1484"/>
      <c r="Q1950" s="1486"/>
      <c r="R1950" s="1097">
        <v>4</v>
      </c>
    </row>
    <row r="1951" spans="1:18">
      <c r="A1951" s="1097">
        <v>5</v>
      </c>
      <c r="B1951" s="977"/>
      <c r="C1951" s="1034"/>
      <c r="D1951" s="977"/>
      <c r="E1951" s="1034"/>
      <c r="F1951" s="1488"/>
      <c r="G1951" s="1496"/>
      <c r="H1951" s="1494"/>
      <c r="I1951" s="977"/>
      <c r="J1951" s="1498"/>
      <c r="K1951" s="1105"/>
      <c r="L1951" s="1105"/>
      <c r="M1951" s="977"/>
      <c r="N1951" s="977"/>
      <c r="O1951" s="2080"/>
      <c r="P1951" s="1484"/>
      <c r="Q1951" s="1486"/>
      <c r="R1951" s="1097">
        <v>5</v>
      </c>
    </row>
    <row r="1952" spans="1:18">
      <c r="A1952" s="1097">
        <v>6</v>
      </c>
      <c r="B1952" s="977"/>
      <c r="C1952" s="1034"/>
      <c r="D1952" s="977"/>
      <c r="E1952" s="1034"/>
      <c r="F1952" s="1488"/>
      <c r="G1952" s="1496"/>
      <c r="H1952" s="1494"/>
      <c r="I1952" s="977"/>
      <c r="J1952" s="1498"/>
      <c r="K1952" s="1105"/>
      <c r="L1952" s="1105"/>
      <c r="M1952" s="977"/>
      <c r="N1952" s="977"/>
      <c r="O1952" s="1034"/>
      <c r="P1952" s="1484"/>
      <c r="Q1952" s="1486"/>
      <c r="R1952" s="1097">
        <v>6</v>
      </c>
    </row>
    <row r="1953" spans="1:18">
      <c r="A1953" s="1097">
        <v>7</v>
      </c>
      <c r="B1953" s="977"/>
      <c r="C1953" s="1034"/>
      <c r="D1953" s="977"/>
      <c r="E1953" s="1034"/>
      <c r="F1953" s="1488"/>
      <c r="G1953" s="1496"/>
      <c r="H1953" s="1494"/>
      <c r="I1953" s="977"/>
      <c r="J1953" s="1498"/>
      <c r="K1953" s="1105"/>
      <c r="L1953" s="1105"/>
      <c r="M1953" s="977"/>
      <c r="N1953" s="977"/>
      <c r="O1953" s="1034"/>
      <c r="P1953" s="1484"/>
      <c r="Q1953" s="1486"/>
      <c r="R1953" s="1097">
        <v>7</v>
      </c>
    </row>
    <row r="1954" spans="1:18">
      <c r="A1954" s="1097">
        <v>8</v>
      </c>
      <c r="B1954" s="977"/>
      <c r="C1954" s="1034"/>
      <c r="D1954" s="977"/>
      <c r="E1954" s="1034"/>
      <c r="F1954" s="1488"/>
      <c r="G1954" s="1496"/>
      <c r="H1954" s="1494"/>
      <c r="I1954" s="977"/>
      <c r="J1954" s="1498"/>
      <c r="K1954" s="1105"/>
      <c r="L1954" s="1105"/>
      <c r="M1954" s="977"/>
      <c r="N1954" s="977"/>
      <c r="O1954" s="1034"/>
      <c r="P1954" s="1484"/>
      <c r="Q1954" s="1486"/>
      <c r="R1954" s="1097">
        <v>8</v>
      </c>
    </row>
    <row r="1955" spans="1:18">
      <c r="A1955" s="1097">
        <v>9</v>
      </c>
      <c r="B1955" s="977"/>
      <c r="C1955" s="1034"/>
      <c r="D1955" s="977"/>
      <c r="E1955" s="1034"/>
      <c r="F1955" s="1488"/>
      <c r="G1955" s="1496"/>
      <c r="H1955" s="1494"/>
      <c r="I1955" s="977"/>
      <c r="J1955" s="1498"/>
      <c r="K1955" s="1105"/>
      <c r="L1955" s="1105"/>
      <c r="M1955" s="977"/>
      <c r="N1955" s="977"/>
      <c r="O1955" s="1034"/>
      <c r="P1955" s="1484"/>
      <c r="Q1955" s="1486"/>
      <c r="R1955" s="1097">
        <v>9</v>
      </c>
    </row>
    <row r="1956" spans="1:18">
      <c r="A1956" s="1097">
        <v>10</v>
      </c>
      <c r="B1956" s="977"/>
      <c r="C1956" s="1034"/>
      <c r="D1956" s="977"/>
      <c r="E1956" s="1032"/>
      <c r="F1956" s="1561"/>
      <c r="G1956" s="1560"/>
      <c r="H1956" s="1494"/>
      <c r="I1956" s="977"/>
      <c r="J1956" s="1498"/>
      <c r="K1956" s="1105"/>
      <c r="L1956" s="1105"/>
      <c r="M1956" s="977"/>
      <c r="N1956" s="977"/>
      <c r="O1956" s="1034"/>
      <c r="P1956" s="1484"/>
      <c r="Q1956" s="1486"/>
      <c r="R1956" s="1097">
        <v>10</v>
      </c>
    </row>
    <row r="1957" spans="1:18">
      <c r="A1957" s="1097">
        <v>11</v>
      </c>
      <c r="B1957" s="977"/>
      <c r="C1957" s="1034"/>
      <c r="D1957" s="977"/>
      <c r="E1957" s="2080"/>
      <c r="F1957" s="1561"/>
      <c r="G1957" s="1560"/>
      <c r="H1957" s="1494"/>
      <c r="I1957" s="977"/>
      <c r="J1957" s="1498"/>
      <c r="K1957" s="1105"/>
      <c r="L1957" s="1105"/>
      <c r="M1957" s="977"/>
      <c r="N1957" s="977"/>
      <c r="O1957" s="1034"/>
      <c r="P1957" s="1484"/>
      <c r="Q1957" s="1486"/>
      <c r="R1957" s="1097">
        <v>11</v>
      </c>
    </row>
    <row r="1958" spans="1:18">
      <c r="A1958" s="1097">
        <v>12</v>
      </c>
      <c r="B1958" s="977"/>
      <c r="C1958" s="1034"/>
      <c r="D1958" s="977"/>
      <c r="E1958" s="2080"/>
      <c r="F1958" s="1561"/>
      <c r="G1958" s="1560"/>
      <c r="H1958" s="1494"/>
      <c r="I1958" s="977"/>
      <c r="J1958" s="1498"/>
      <c r="K1958" s="1105"/>
      <c r="L1958" s="1105"/>
      <c r="M1958" s="977"/>
      <c r="N1958" s="977"/>
      <c r="O1958" s="1034"/>
      <c r="P1958" s="1484"/>
      <c r="Q1958" s="1486"/>
      <c r="R1958" s="1097">
        <v>12</v>
      </c>
    </row>
    <row r="1959" spans="1:18">
      <c r="A1959" s="1097">
        <v>13</v>
      </c>
      <c r="B1959" s="977"/>
      <c r="C1959" s="1034"/>
      <c r="D1959" s="977"/>
      <c r="E1959" s="2080"/>
      <c r="F1959" s="1561"/>
      <c r="G1959" s="1560"/>
      <c r="H1959" s="1494"/>
      <c r="I1959" s="977"/>
      <c r="J1959" s="1498"/>
      <c r="K1959" s="1105"/>
      <c r="L1959" s="1105"/>
      <c r="M1959" s="977"/>
      <c r="N1959" s="977"/>
      <c r="O1959" s="1034"/>
      <c r="P1959" s="1484"/>
      <c r="Q1959" s="1486"/>
      <c r="R1959" s="1097">
        <v>13</v>
      </c>
    </row>
    <row r="1960" spans="1:18">
      <c r="A1960" s="1097">
        <v>14</v>
      </c>
      <c r="B1960" s="977"/>
      <c r="C1960" s="1034"/>
      <c r="D1960" s="977"/>
      <c r="E1960" s="2080"/>
      <c r="F1960" s="1561"/>
      <c r="G1960" s="1560"/>
      <c r="H1960" s="1494"/>
      <c r="I1960" s="977"/>
      <c r="J1960" s="1498"/>
      <c r="K1960" s="1105"/>
      <c r="L1960" s="1105"/>
      <c r="M1960" s="977"/>
      <c r="N1960" s="977"/>
      <c r="O1960" s="1034"/>
      <c r="P1960" s="1484"/>
      <c r="Q1960" s="1486"/>
      <c r="R1960" s="1097">
        <v>14</v>
      </c>
    </row>
    <row r="1961" spans="1:18">
      <c r="A1961" s="1097">
        <v>15</v>
      </c>
      <c r="B1961" s="977"/>
      <c r="C1961" s="1034"/>
      <c r="D1961" s="977"/>
      <c r="E1961" s="1034"/>
      <c r="F1961" s="1488"/>
      <c r="G1961" s="1496"/>
      <c r="H1961" s="1494"/>
      <c r="I1961" s="977"/>
      <c r="J1961" s="1498"/>
      <c r="K1961" s="1105"/>
      <c r="L1961" s="1105"/>
      <c r="M1961" s="977"/>
      <c r="N1961" s="977"/>
      <c r="O1961" s="1034"/>
      <c r="P1961" s="1484"/>
      <c r="Q1961" s="1486"/>
      <c r="R1961" s="1097">
        <v>15</v>
      </c>
    </row>
    <row r="1962" spans="1:18">
      <c r="A1962" s="1097">
        <v>16</v>
      </c>
      <c r="B1962" s="977"/>
      <c r="C1962" s="1034"/>
      <c r="D1962" s="977"/>
      <c r="E1962" s="1034"/>
      <c r="F1962" s="1488"/>
      <c r="G1962" s="1496"/>
      <c r="H1962" s="1494"/>
      <c r="I1962" s="977"/>
      <c r="J1962" s="1498"/>
      <c r="K1962" s="1105"/>
      <c r="L1962" s="1105"/>
      <c r="M1962" s="977"/>
      <c r="N1962" s="977"/>
      <c r="O1962" s="1034"/>
      <c r="P1962" s="1484"/>
      <c r="Q1962" s="1486"/>
      <c r="R1962" s="1097">
        <v>16</v>
      </c>
    </row>
    <row r="1963" spans="1:18">
      <c r="A1963" s="1097">
        <v>17</v>
      </c>
      <c r="B1963" s="977"/>
      <c r="C1963" s="1034"/>
      <c r="D1963" s="977"/>
      <c r="E1963" s="1034"/>
      <c r="F1963" s="1488"/>
      <c r="G1963" s="1496"/>
      <c r="H1963" s="1494"/>
      <c r="I1963" s="977"/>
      <c r="J1963" s="1498"/>
      <c r="K1963" s="1105"/>
      <c r="L1963" s="1105"/>
      <c r="M1963" s="977"/>
      <c r="N1963" s="977"/>
      <c r="O1963" s="1034"/>
      <c r="P1963" s="1484"/>
      <c r="Q1963" s="1486"/>
      <c r="R1963" s="1097">
        <v>17</v>
      </c>
    </row>
    <row r="1964" spans="1:18">
      <c r="A1964" s="1097">
        <v>18</v>
      </c>
      <c r="B1964" s="977"/>
      <c r="C1964" s="1034"/>
      <c r="D1964" s="977"/>
      <c r="E1964" s="1034"/>
      <c r="F1964" s="1488"/>
      <c r="G1964" s="1496"/>
      <c r="H1964" s="1494"/>
      <c r="I1964" s="977"/>
      <c r="J1964" s="1498"/>
      <c r="K1964" s="1105"/>
      <c r="L1964" s="1105"/>
      <c r="M1964" s="977"/>
      <c r="N1964" s="977"/>
      <c r="O1964" s="1034"/>
      <c r="P1964" s="1484"/>
      <c r="Q1964" s="1486"/>
      <c r="R1964" s="1097">
        <v>18</v>
      </c>
    </row>
    <row r="1965" spans="1:18">
      <c r="A1965" s="1097">
        <v>19</v>
      </c>
      <c r="B1965" s="977"/>
      <c r="C1965" s="1034"/>
      <c r="D1965" s="977"/>
      <c r="E1965" s="1034"/>
      <c r="F1965" s="1488"/>
      <c r="G1965" s="1496"/>
      <c r="H1965" s="1494"/>
      <c r="I1965" s="977"/>
      <c r="J1965" s="1498"/>
      <c r="K1965" s="1105"/>
      <c r="L1965" s="1105"/>
      <c r="M1965" s="977"/>
      <c r="N1965" s="977"/>
      <c r="O1965" s="1034"/>
      <c r="P1965" s="1484"/>
      <c r="Q1965" s="1486"/>
      <c r="R1965" s="1097">
        <v>19</v>
      </c>
    </row>
    <row r="1966" spans="1:18">
      <c r="A1966" s="1097">
        <v>20</v>
      </c>
      <c r="B1966" s="977"/>
      <c r="C1966" s="1034"/>
      <c r="D1966" s="977"/>
      <c r="E1966" s="1034"/>
      <c r="F1966" s="1488"/>
      <c r="G1966" s="1496"/>
      <c r="H1966" s="1494"/>
      <c r="I1966" s="977"/>
      <c r="J1966" s="1498"/>
      <c r="K1966" s="1105"/>
      <c r="L1966" s="1105"/>
      <c r="M1966" s="977"/>
      <c r="N1966" s="977"/>
      <c r="O1966" s="1034"/>
      <c r="P1966" s="1484"/>
      <c r="Q1966" s="1486"/>
      <c r="R1966" s="1097">
        <v>20</v>
      </c>
    </row>
    <row r="1967" spans="1:18">
      <c r="A1967" s="1097">
        <v>21</v>
      </c>
      <c r="B1967" s="977"/>
      <c r="C1967" s="1034"/>
      <c r="D1967" s="977"/>
      <c r="E1967" s="1034"/>
      <c r="F1967" s="1488"/>
      <c r="G1967" s="1496"/>
      <c r="H1967" s="1494"/>
      <c r="I1967" s="977"/>
      <c r="J1967" s="1498"/>
      <c r="K1967" s="1105"/>
      <c r="L1967" s="1105"/>
      <c r="M1967" s="977"/>
      <c r="N1967" s="977"/>
      <c r="O1967" s="1034"/>
      <c r="P1967" s="1484"/>
      <c r="Q1967" s="1486"/>
      <c r="R1967" s="1097">
        <v>21</v>
      </c>
    </row>
    <row r="1968" spans="1:18">
      <c r="A1968" s="1097">
        <v>22</v>
      </c>
      <c r="B1968" s="977"/>
      <c r="C1968" s="1034"/>
      <c r="D1968" s="977"/>
      <c r="E1968" s="1034"/>
      <c r="F1968" s="1488"/>
      <c r="G1968" s="1496"/>
      <c r="H1968" s="1494"/>
      <c r="I1968" s="977"/>
      <c r="J1968" s="1498"/>
      <c r="K1968" s="1105"/>
      <c r="L1968" s="1105"/>
      <c r="M1968" s="977"/>
      <c r="N1968" s="977"/>
      <c r="O1968" s="1034"/>
      <c r="P1968" s="1484"/>
      <c r="Q1968" s="1486"/>
      <c r="R1968" s="1097">
        <v>22</v>
      </c>
    </row>
    <row r="1969" spans="1:18">
      <c r="A1969" s="1097">
        <v>23</v>
      </c>
      <c r="B1969" s="977"/>
      <c r="C1969" s="1034"/>
      <c r="D1969" s="977"/>
      <c r="E1969" s="1034"/>
      <c r="F1969" s="1488"/>
      <c r="G1969" s="1496"/>
      <c r="H1969" s="1494"/>
      <c r="I1969" s="977"/>
      <c r="J1969" s="1498"/>
      <c r="K1969" s="1105"/>
      <c r="L1969" s="1105"/>
      <c r="M1969" s="977"/>
      <c r="N1969" s="977"/>
      <c r="O1969" s="1034"/>
      <c r="P1969" s="1484"/>
      <c r="Q1969" s="1486"/>
      <c r="R1969" s="1097">
        <v>23</v>
      </c>
    </row>
    <row r="1970" spans="1:18">
      <c r="A1970" s="1097">
        <v>24</v>
      </c>
      <c r="B1970" s="977"/>
      <c r="C1970" s="1034"/>
      <c r="D1970" s="977"/>
      <c r="E1970" s="1034"/>
      <c r="F1970" s="1488"/>
      <c r="G1970" s="1496"/>
      <c r="H1970" s="1494"/>
      <c r="I1970" s="977"/>
      <c r="J1970" s="1498"/>
      <c r="K1970" s="1105"/>
      <c r="L1970" s="1105"/>
      <c r="M1970" s="977"/>
      <c r="N1970" s="977"/>
      <c r="O1970" s="1034"/>
      <c r="P1970" s="1484"/>
      <c r="Q1970" s="1486"/>
      <c r="R1970" s="1097">
        <v>24</v>
      </c>
    </row>
    <row r="1971" spans="1:18">
      <c r="A1971" s="1097">
        <v>25</v>
      </c>
      <c r="B1971" s="977"/>
      <c r="C1971" s="1034"/>
      <c r="D1971" s="977"/>
      <c r="E1971" s="1034"/>
      <c r="F1971" s="1488"/>
      <c r="G1971" s="1496"/>
      <c r="H1971" s="1494"/>
      <c r="I1971" s="977"/>
      <c r="J1971" s="1498"/>
      <c r="K1971" s="1105"/>
      <c r="L1971" s="1105"/>
      <c r="M1971" s="977"/>
      <c r="N1971" s="977"/>
      <c r="O1971" s="1034"/>
      <c r="P1971" s="1484"/>
      <c r="Q1971" s="1486"/>
      <c r="R1971" s="1097">
        <v>25</v>
      </c>
    </row>
    <row r="1972" spans="1:18">
      <c r="A1972" s="1097">
        <v>26</v>
      </c>
      <c r="B1972" s="977"/>
      <c r="C1972" s="1034"/>
      <c r="D1972" s="977"/>
      <c r="E1972" s="1034"/>
      <c r="F1972" s="1488"/>
      <c r="G1972" s="1496"/>
      <c r="H1972" s="1494"/>
      <c r="I1972" s="977"/>
      <c r="J1972" s="1498"/>
      <c r="K1972" s="1105"/>
      <c r="L1972" s="1105"/>
      <c r="M1972" s="977"/>
      <c r="N1972" s="977"/>
      <c r="O1972" s="1034"/>
      <c r="P1972" s="1484"/>
      <c r="Q1972" s="1486"/>
      <c r="R1972" s="1097">
        <v>26</v>
      </c>
    </row>
    <row r="1973" spans="1:18">
      <c r="A1973" s="1097">
        <v>27</v>
      </c>
      <c r="B1973" s="977"/>
      <c r="C1973" s="1034"/>
      <c r="D1973" s="977"/>
      <c r="E1973" s="1034"/>
      <c r="F1973" s="1488"/>
      <c r="G1973" s="1496"/>
      <c r="H1973" s="1494"/>
      <c r="I1973" s="977"/>
      <c r="J1973" s="1498"/>
      <c r="K1973" s="1105"/>
      <c r="L1973" s="1105"/>
      <c r="M1973" s="977"/>
      <c r="N1973" s="977"/>
      <c r="O1973" s="1034"/>
      <c r="P1973" s="1484"/>
      <c r="Q1973" s="1486"/>
      <c r="R1973" s="1097">
        <v>27</v>
      </c>
    </row>
    <row r="1974" spans="1:18">
      <c r="A1974" s="1097">
        <v>28</v>
      </c>
      <c r="B1974" s="977"/>
      <c r="C1974" s="1034"/>
      <c r="D1974" s="977"/>
      <c r="E1974" s="1034"/>
      <c r="F1974" s="1488"/>
      <c r="G1974" s="1496"/>
      <c r="H1974" s="1494"/>
      <c r="I1974" s="977"/>
      <c r="J1974" s="1498"/>
      <c r="K1974" s="1105"/>
      <c r="L1974" s="1105"/>
      <c r="M1974" s="977"/>
      <c r="N1974" s="977"/>
      <c r="O1974" s="1034"/>
      <c r="P1974" s="1484"/>
      <c r="Q1974" s="1486"/>
      <c r="R1974" s="1097">
        <v>28</v>
      </c>
    </row>
    <row r="1975" spans="1:18">
      <c r="A1975" s="1097">
        <v>29</v>
      </c>
      <c r="B1975" s="977"/>
      <c r="C1975" s="1034"/>
      <c r="D1975" s="977"/>
      <c r="E1975" s="1034"/>
      <c r="F1975" s="1488"/>
      <c r="G1975" s="1496"/>
      <c r="H1975" s="1494"/>
      <c r="I1975" s="977"/>
      <c r="J1975" s="1498"/>
      <c r="K1975" s="1105"/>
      <c r="L1975" s="1105"/>
      <c r="M1975" s="977"/>
      <c r="N1975" s="977"/>
      <c r="O1975" s="1034"/>
      <c r="P1975" s="1484"/>
      <c r="Q1975" s="1486"/>
      <c r="R1975" s="1097">
        <v>29</v>
      </c>
    </row>
    <row r="1976" spans="1:18">
      <c r="A1976" s="1097">
        <v>30</v>
      </c>
      <c r="B1976" s="977"/>
      <c r="C1976" s="1034"/>
      <c r="D1976" s="977"/>
      <c r="E1976" s="1034"/>
      <c r="F1976" s="1488"/>
      <c r="G1976" s="1496"/>
      <c r="H1976" s="1494"/>
      <c r="I1976" s="977"/>
      <c r="J1976" s="1498"/>
      <c r="K1976" s="1105"/>
      <c r="L1976" s="1105"/>
      <c r="M1976" s="977"/>
      <c r="N1976" s="977"/>
      <c r="O1976" s="1034"/>
      <c r="P1976" s="1484"/>
      <c r="Q1976" s="1486"/>
      <c r="R1976" s="1097">
        <v>30</v>
      </c>
    </row>
    <row r="1977" spans="1:18">
      <c r="A1977" s="1097">
        <v>31</v>
      </c>
      <c r="B1977" s="977"/>
      <c r="C1977" s="1034"/>
      <c r="D1977" s="977"/>
      <c r="E1977" s="1034"/>
      <c r="F1977" s="1488"/>
      <c r="G1977" s="1496"/>
      <c r="H1977" s="1494"/>
      <c r="I1977" s="977"/>
      <c r="J1977" s="1498"/>
      <c r="K1977" s="1105"/>
      <c r="L1977" s="1105"/>
      <c r="M1977" s="977"/>
      <c r="N1977" s="977"/>
      <c r="O1977" s="1034"/>
      <c r="P1977" s="1484"/>
      <c r="Q1977" s="1486"/>
      <c r="R1977" s="1097">
        <v>31</v>
      </c>
    </row>
    <row r="1978" spans="1:18">
      <c r="A1978" s="1097">
        <v>32</v>
      </c>
      <c r="B1978" s="977"/>
      <c r="C1978" s="1034"/>
      <c r="D1978" s="977"/>
      <c r="E1978" s="1034"/>
      <c r="F1978" s="1488"/>
      <c r="G1978" s="1496"/>
      <c r="H1978" s="1494"/>
      <c r="I1978" s="977"/>
      <c r="J1978" s="1498"/>
      <c r="K1978" s="1105"/>
      <c r="L1978" s="1105"/>
      <c r="M1978" s="977"/>
      <c r="N1978" s="977"/>
      <c r="O1978" s="1034"/>
      <c r="P1978" s="1484"/>
      <c r="Q1978" s="1486"/>
      <c r="R1978" s="1097">
        <v>32</v>
      </c>
    </row>
    <row r="1979" spans="1:18">
      <c r="A1979" s="1097">
        <v>33</v>
      </c>
      <c r="B1979" s="977"/>
      <c r="C1979" s="1034"/>
      <c r="D1979" s="977"/>
      <c r="E1979" s="1034"/>
      <c r="F1979" s="1488"/>
      <c r="G1979" s="1496"/>
      <c r="H1979" s="1494"/>
      <c r="I1979" s="977"/>
      <c r="J1979" s="1498"/>
      <c r="K1979" s="1105"/>
      <c r="L1979" s="1105"/>
      <c r="M1979" s="977"/>
      <c r="N1979" s="977"/>
      <c r="O1979" s="1034"/>
      <c r="P1979" s="1484"/>
      <c r="Q1979" s="1486"/>
      <c r="R1979" s="1097">
        <v>33</v>
      </c>
    </row>
    <row r="1980" spans="1:18">
      <c r="A1980" s="1097">
        <v>34</v>
      </c>
      <c r="B1980" s="977"/>
      <c r="C1980" s="1034"/>
      <c r="D1980" s="977"/>
      <c r="E1980" s="1034"/>
      <c r="F1980" s="1488"/>
      <c r="G1980" s="1496"/>
      <c r="H1980" s="1494"/>
      <c r="I1980" s="977"/>
      <c r="J1980" s="1498"/>
      <c r="K1980" s="1105"/>
      <c r="L1980" s="1105"/>
      <c r="M1980" s="977"/>
      <c r="N1980" s="977"/>
      <c r="O1980" s="1034"/>
      <c r="P1980" s="1484"/>
      <c r="Q1980" s="1486"/>
      <c r="R1980" s="1097">
        <v>34</v>
      </c>
    </row>
    <row r="1981" spans="1:18">
      <c r="A1981" s="1097">
        <v>35</v>
      </c>
      <c r="B1981" s="977"/>
      <c r="C1981" s="1034"/>
      <c r="D1981" s="977"/>
      <c r="E1981" s="1034"/>
      <c r="F1981" s="1488"/>
      <c r="G1981" s="1496"/>
      <c r="H1981" s="1494"/>
      <c r="I1981" s="977"/>
      <c r="J1981" s="1498"/>
      <c r="K1981" s="1105"/>
      <c r="L1981" s="1105"/>
      <c r="M1981" s="977"/>
      <c r="N1981" s="977"/>
      <c r="O1981" s="1034"/>
      <c r="P1981" s="1484"/>
      <c r="Q1981" s="1486"/>
      <c r="R1981" s="1097">
        <v>35</v>
      </c>
    </row>
    <row r="1982" spans="1:18">
      <c r="A1982" s="1097">
        <v>36</v>
      </c>
      <c r="B1982" s="977"/>
      <c r="C1982" s="1034"/>
      <c r="D1982" s="977"/>
      <c r="E1982" s="1034"/>
      <c r="F1982" s="1488"/>
      <c r="G1982" s="1496"/>
      <c r="H1982" s="1494"/>
      <c r="I1982" s="977"/>
      <c r="J1982" s="1498"/>
      <c r="K1982" s="1105"/>
      <c r="L1982" s="1105"/>
      <c r="M1982" s="977"/>
      <c r="N1982" s="977"/>
      <c r="O1982" s="1034"/>
      <c r="P1982" s="1484"/>
      <c r="Q1982" s="1486"/>
      <c r="R1982" s="1097">
        <v>36</v>
      </c>
    </row>
    <row r="1983" spans="1:18">
      <c r="A1983" s="1097">
        <v>37</v>
      </c>
      <c r="B1983" s="977"/>
      <c r="C1983" s="1034"/>
      <c r="D1983" s="977"/>
      <c r="E1983" s="1034"/>
      <c r="F1983" s="1488"/>
      <c r="G1983" s="1496"/>
      <c r="H1983" s="1494"/>
      <c r="I1983" s="977"/>
      <c r="J1983" s="1498"/>
      <c r="K1983" s="1105"/>
      <c r="L1983" s="1105"/>
      <c r="M1983" s="977"/>
      <c r="N1983" s="977"/>
      <c r="O1983" s="1034"/>
      <c r="P1983" s="1484"/>
      <c r="Q1983" s="1486"/>
      <c r="R1983" s="1097">
        <v>37</v>
      </c>
    </row>
    <row r="1984" spans="1:18">
      <c r="A1984" s="1097">
        <v>38</v>
      </c>
      <c r="B1984" s="977"/>
      <c r="C1984" s="1034"/>
      <c r="D1984" s="977"/>
      <c r="E1984" s="1034"/>
      <c r="F1984" s="1488"/>
      <c r="G1984" s="1496"/>
      <c r="H1984" s="1494"/>
      <c r="I1984" s="977"/>
      <c r="J1984" s="1498"/>
      <c r="K1984" s="1105"/>
      <c r="L1984" s="1105"/>
      <c r="M1984" s="977"/>
      <c r="N1984" s="977"/>
      <c r="O1984" s="1034"/>
      <c r="P1984" s="1484"/>
      <c r="Q1984" s="1486"/>
      <c r="R1984" s="1097">
        <v>38</v>
      </c>
    </row>
    <row r="1985" spans="1:18">
      <c r="A1985" s="1097">
        <v>39</v>
      </c>
      <c r="B1985" s="977"/>
      <c r="C1985" s="1034"/>
      <c r="D1985" s="977"/>
      <c r="E1985" s="1034"/>
      <c r="F1985" s="1488"/>
      <c r="G1985" s="1496"/>
      <c r="H1985" s="1494"/>
      <c r="I1985" s="977"/>
      <c r="J1985" s="1498"/>
      <c r="K1985" s="1105"/>
      <c r="L1985" s="1105"/>
      <c r="M1985" s="977"/>
      <c r="N1985" s="977"/>
      <c r="O1985" s="1034"/>
      <c r="P1985" s="1484"/>
      <c r="Q1985" s="1486"/>
      <c r="R1985" s="1097">
        <v>39</v>
      </c>
    </row>
    <row r="1986" spans="1:18">
      <c r="A1986" s="1097">
        <v>40</v>
      </c>
      <c r="B1986" s="977"/>
      <c r="C1986" s="1034"/>
      <c r="D1986" s="977"/>
      <c r="E1986" s="1034"/>
      <c r="F1986" s="1488"/>
      <c r="G1986" s="1496"/>
      <c r="H1986" s="1494"/>
      <c r="I1986" s="977"/>
      <c r="J1986" s="1498"/>
      <c r="K1986" s="1105"/>
      <c r="L1986" s="1105"/>
      <c r="M1986" s="977"/>
      <c r="N1986" s="977"/>
      <c r="O1986" s="1034"/>
      <c r="P1986" s="1484"/>
      <c r="Q1986" s="1486"/>
      <c r="R1986" s="1097">
        <v>40</v>
      </c>
    </row>
    <row r="1987" spans="1:18">
      <c r="A1987" s="1097">
        <v>41</v>
      </c>
      <c r="B1987" s="977"/>
      <c r="C1987" s="1034"/>
      <c r="D1987" s="977"/>
      <c r="E1987" s="1034"/>
      <c r="F1987" s="1488"/>
      <c r="G1987" s="1496"/>
      <c r="H1987" s="1494"/>
      <c r="I1987" s="977"/>
      <c r="J1987" s="1494"/>
      <c r="K1987" s="1105"/>
      <c r="L1987" s="1105"/>
      <c r="M1987" s="977"/>
      <c r="N1987" s="977"/>
      <c r="O1987" s="1034"/>
      <c r="P1987" s="1484"/>
      <c r="Q1987" s="1486"/>
      <c r="R1987" s="1097">
        <v>41</v>
      </c>
    </row>
    <row r="1988" spans="1:18">
      <c r="A1988" s="1097">
        <v>42</v>
      </c>
      <c r="B1988" s="977"/>
      <c r="C1988" s="1034"/>
      <c r="D1988" s="977"/>
      <c r="E1988" s="1034"/>
      <c r="F1988" s="1488"/>
      <c r="G1988" s="1496"/>
      <c r="H1988" s="1494"/>
      <c r="I1988" s="977"/>
      <c r="J1988" s="1494"/>
      <c r="K1988" s="1105"/>
      <c r="L1988" s="1105"/>
      <c r="M1988" s="977"/>
      <c r="N1988" s="977"/>
      <c r="O1988" s="1034"/>
      <c r="P1988" s="1484"/>
      <c r="Q1988" s="1486"/>
      <c r="R1988" s="1097">
        <v>42</v>
      </c>
    </row>
    <row r="1989" spans="1:18">
      <c r="A1989" s="1097">
        <v>43</v>
      </c>
      <c r="B1989" s="977"/>
      <c r="C1989" s="1034"/>
      <c r="D1989" s="977"/>
      <c r="E1989" s="1034"/>
      <c r="F1989" s="1488"/>
      <c r="G1989" s="1496"/>
      <c r="H1989" s="1494"/>
      <c r="I1989" s="977"/>
      <c r="J1989" s="1494"/>
      <c r="K1989" s="1105"/>
      <c r="L1989" s="1105"/>
      <c r="M1989" s="977"/>
      <c r="N1989" s="977"/>
      <c r="O1989" s="1034"/>
      <c r="P1989" s="1484"/>
      <c r="Q1989" s="1486"/>
      <c r="R1989" s="1097">
        <v>43</v>
      </c>
    </row>
    <row r="1990" spans="1:18">
      <c r="A1990" s="1097">
        <v>44</v>
      </c>
      <c r="B1990" s="977"/>
      <c r="C1990" s="1034"/>
      <c r="D1990" s="977"/>
      <c r="E1990" s="1034"/>
      <c r="F1990" s="1488"/>
      <c r="G1990" s="1496"/>
      <c r="H1990" s="1494"/>
      <c r="I1990" s="977"/>
      <c r="J1990" s="1494"/>
      <c r="K1990" s="1105"/>
      <c r="L1990" s="1105"/>
      <c r="M1990" s="977"/>
      <c r="N1990" s="977"/>
      <c r="O1990" s="1034"/>
      <c r="P1990" s="1484"/>
      <c r="Q1990" s="1486"/>
      <c r="R1990" s="1097">
        <v>44</v>
      </c>
    </row>
    <row r="1991" spans="1:18">
      <c r="A1991" s="1097">
        <v>45</v>
      </c>
      <c r="B1991" s="977"/>
      <c r="C1991" s="1034"/>
      <c r="D1991" s="977"/>
      <c r="E1991" s="1034"/>
      <c r="F1991" s="1488"/>
      <c r="G1991" s="1496"/>
      <c r="H1991" s="1494"/>
      <c r="I1991" s="977"/>
      <c r="J1991" s="1494"/>
      <c r="K1991" s="1105"/>
      <c r="L1991" s="1105"/>
      <c r="M1991" s="977"/>
      <c r="N1991" s="977"/>
      <c r="O1991" s="1034"/>
      <c r="P1991" s="1484"/>
      <c r="Q1991" s="1486"/>
      <c r="R1991" s="1097">
        <v>45</v>
      </c>
    </row>
    <row r="1992" spans="1:18">
      <c r="A1992" s="1097">
        <v>46</v>
      </c>
      <c r="B1992" s="977"/>
      <c r="C1992" s="1034"/>
      <c r="D1992" s="977"/>
      <c r="E1992" s="1034"/>
      <c r="F1992" s="1488"/>
      <c r="G1992" s="1496"/>
      <c r="H1992" s="1494"/>
      <c r="I1992" s="977"/>
      <c r="J1992" s="1494"/>
      <c r="K1992" s="1105"/>
      <c r="L1992" s="1105"/>
      <c r="M1992" s="977"/>
      <c r="N1992" s="977"/>
      <c r="O1992" s="1034"/>
      <c r="P1992" s="1484"/>
      <c r="Q1992" s="1486"/>
      <c r="R1992" s="1097">
        <v>46</v>
      </c>
    </row>
    <row r="1993" spans="1:18">
      <c r="A1993" s="1097">
        <v>47</v>
      </c>
      <c r="B1993" s="977"/>
      <c r="C1993" s="1034"/>
      <c r="D1993" s="977"/>
      <c r="E1993" s="1034"/>
      <c r="F1993" s="1488"/>
      <c r="G1993" s="1496"/>
      <c r="H1993" s="1494"/>
      <c r="I1993" s="977"/>
      <c r="J1993" s="1494"/>
      <c r="K1993" s="1105"/>
      <c r="L1993" s="1105"/>
      <c r="M1993" s="977"/>
      <c r="N1993" s="977"/>
      <c r="O1993" s="1034"/>
      <c r="P1993" s="1484"/>
      <c r="Q1993" s="1486"/>
      <c r="R1993" s="1097">
        <v>47</v>
      </c>
    </row>
    <row r="1994" spans="1:18">
      <c r="A1994" s="1097">
        <v>48</v>
      </c>
      <c r="B1994" s="977"/>
      <c r="C1994" s="1034"/>
      <c r="D1994" s="977"/>
      <c r="E1994" s="1034"/>
      <c r="F1994" s="1488"/>
      <c r="G1994" s="1496"/>
      <c r="H1994" s="1494"/>
      <c r="I1994" s="977"/>
      <c r="J1994" s="1494"/>
      <c r="K1994" s="1105"/>
      <c r="L1994" s="1105"/>
      <c r="M1994" s="977"/>
      <c r="N1994" s="977"/>
      <c r="O1994" s="1034"/>
      <c r="P1994" s="1484"/>
      <c r="Q1994" s="1486"/>
      <c r="R1994" s="1097">
        <v>48</v>
      </c>
    </row>
    <row r="1995" spans="1:18">
      <c r="A1995" s="1097">
        <v>49</v>
      </c>
      <c r="B1995" s="977"/>
      <c r="C1995" s="1034"/>
      <c r="D1995" s="977"/>
      <c r="E1995" s="1034"/>
      <c r="F1995" s="1488"/>
      <c r="G1995" s="1496"/>
      <c r="H1995" s="1494"/>
      <c r="I1995" s="977"/>
      <c r="J1995" s="1494"/>
      <c r="K1995" s="1105"/>
      <c r="L1995" s="1105"/>
      <c r="M1995" s="977"/>
      <c r="N1995" s="977"/>
      <c r="O1995" s="1034"/>
      <c r="P1995" s="1484"/>
      <c r="Q1995" s="1486"/>
      <c r="R1995" s="1097">
        <v>49</v>
      </c>
    </row>
    <row r="1996" spans="1:18">
      <c r="A1996" s="1097">
        <v>50</v>
      </c>
      <c r="B1996" s="977"/>
      <c r="C1996" s="1034"/>
      <c r="D1996" s="977"/>
      <c r="E1996" s="1034"/>
      <c r="F1996" s="1488"/>
      <c r="G1996" s="1496"/>
      <c r="H1996" s="1494"/>
      <c r="I1996" s="977"/>
      <c r="J1996" s="1494"/>
      <c r="K1996" s="1105"/>
      <c r="L1996" s="1105"/>
      <c r="M1996" s="977"/>
      <c r="N1996" s="977"/>
      <c r="O1996" s="1034"/>
      <c r="P1996" s="1484"/>
      <c r="Q1996" s="1486"/>
      <c r="R1996" s="1097">
        <v>50</v>
      </c>
    </row>
    <row r="1997" spans="1:18">
      <c r="A1997" s="1097">
        <v>51</v>
      </c>
      <c r="B1997" s="977"/>
      <c r="C1997" s="1034"/>
      <c r="D1997" s="977"/>
      <c r="E1997" s="1034"/>
      <c r="F1997" s="1488"/>
      <c r="G1997" s="1496"/>
      <c r="H1997" s="1494"/>
      <c r="I1997" s="977"/>
      <c r="J1997" s="1494"/>
      <c r="K1997" s="1105"/>
      <c r="L1997" s="1105"/>
      <c r="M1997" s="977"/>
      <c r="N1997" s="977"/>
      <c r="O1997" s="1034"/>
      <c r="P1997" s="1484"/>
      <c r="Q1997" s="1486"/>
      <c r="R1997" s="1097">
        <v>51</v>
      </c>
    </row>
    <row r="1998" spans="1:18">
      <c r="A1998" s="1097">
        <v>52</v>
      </c>
      <c r="B1998" s="977"/>
      <c r="C1998" s="1034"/>
      <c r="D1998" s="977"/>
      <c r="E1998" s="1034"/>
      <c r="F1998" s="1488"/>
      <c r="G1998" s="1496"/>
      <c r="H1998" s="1494"/>
      <c r="I1998" s="977"/>
      <c r="J1998" s="1494"/>
      <c r="K1998" s="1105"/>
      <c r="L1998" s="1105"/>
      <c r="M1998" s="977"/>
      <c r="N1998" s="977"/>
      <c r="O1998" s="1034"/>
      <c r="P1998" s="1484"/>
      <c r="Q1998" s="1486"/>
      <c r="R1998" s="1097">
        <v>52</v>
      </c>
    </row>
    <row r="1999" spans="1:18">
      <c r="A1999" s="1097">
        <v>53</v>
      </c>
      <c r="B1999" s="977"/>
      <c r="C1999" s="1034"/>
      <c r="D1999" s="977"/>
      <c r="E1999" s="1034"/>
      <c r="F1999" s="1488"/>
      <c r="G1999" s="1496"/>
      <c r="H1999" s="1494"/>
      <c r="I1999" s="977"/>
      <c r="J1999" s="1494"/>
      <c r="K1999" s="1105"/>
      <c r="L1999" s="1105"/>
      <c r="M1999" s="977"/>
      <c r="N1999" s="977"/>
      <c r="O1999" s="1034"/>
      <c r="P1999" s="1484"/>
      <c r="Q1999" s="1486"/>
      <c r="R1999" s="1097">
        <v>53</v>
      </c>
    </row>
    <row r="2000" spans="1:18">
      <c r="A2000" s="1097">
        <v>54</v>
      </c>
      <c r="B2000" s="977"/>
      <c r="C2000" s="1034"/>
      <c r="D2000" s="977"/>
      <c r="E2000" s="1034"/>
      <c r="F2000" s="1488"/>
      <c r="G2000" s="1496"/>
      <c r="H2000" s="1494"/>
      <c r="I2000" s="977"/>
      <c r="J2000" s="1494"/>
      <c r="K2000" s="1105"/>
      <c r="L2000" s="1105"/>
      <c r="M2000" s="977"/>
      <c r="N2000" s="977"/>
      <c r="O2000" s="1034"/>
      <c r="P2000" s="1484"/>
      <c r="Q2000" s="1486"/>
      <c r="R2000" s="1097">
        <v>54</v>
      </c>
    </row>
    <row r="2001" spans="1:18">
      <c r="A2001" s="1097">
        <v>55</v>
      </c>
      <c r="B2001" s="977"/>
      <c r="C2001" s="1034"/>
      <c r="D2001" s="977"/>
      <c r="E2001" s="1034"/>
      <c r="F2001" s="1488"/>
      <c r="G2001" s="1496"/>
      <c r="H2001" s="1494"/>
      <c r="I2001" s="977"/>
      <c r="J2001" s="1494"/>
      <c r="K2001" s="1105"/>
      <c r="L2001" s="1105"/>
      <c r="M2001" s="977"/>
      <c r="N2001" s="977"/>
      <c r="O2001" s="1034"/>
      <c r="P2001" s="1484"/>
      <c r="Q2001" s="1486"/>
      <c r="R2001" s="1097">
        <v>55</v>
      </c>
    </row>
    <row r="2002" spans="1:18">
      <c r="A2002" s="1097">
        <v>56</v>
      </c>
      <c r="B2002" s="977"/>
      <c r="C2002" s="1034"/>
      <c r="D2002" s="977"/>
      <c r="E2002" s="1034"/>
      <c r="F2002" s="1488"/>
      <c r="G2002" s="1496"/>
      <c r="H2002" s="1494"/>
      <c r="I2002" s="977"/>
      <c r="J2002" s="1494"/>
      <c r="K2002" s="1105"/>
      <c r="L2002" s="1105"/>
      <c r="M2002" s="977"/>
      <c r="N2002" s="977"/>
      <c r="O2002" s="1034"/>
      <c r="P2002" s="1484"/>
      <c r="Q2002" s="1486"/>
      <c r="R2002" s="1097">
        <v>56</v>
      </c>
    </row>
    <row r="2003" spans="1:18">
      <c r="A2003" s="1097">
        <v>57</v>
      </c>
      <c r="B2003" s="977"/>
      <c r="C2003" s="1034"/>
      <c r="D2003" s="977"/>
      <c r="E2003" s="1034"/>
      <c r="F2003" s="1488"/>
      <c r="G2003" s="1496"/>
      <c r="H2003" s="1494"/>
      <c r="I2003" s="977"/>
      <c r="J2003" s="1494"/>
      <c r="K2003" s="1105"/>
      <c r="L2003" s="1105"/>
      <c r="M2003" s="977"/>
      <c r="N2003" s="977"/>
      <c r="O2003" s="1034"/>
      <c r="P2003" s="1484"/>
      <c r="Q2003" s="1486"/>
      <c r="R2003" s="1097">
        <v>57</v>
      </c>
    </row>
    <row r="2004" spans="1:18" ht="15.75" thickBot="1">
      <c r="A2004" s="1099">
        <v>58</v>
      </c>
      <c r="B2004" s="1023"/>
      <c r="C2004" s="1058"/>
      <c r="D2004" s="1023"/>
      <c r="E2004" s="1058"/>
      <c r="F2004" s="1489"/>
      <c r="G2004" s="1497"/>
      <c r="H2004" s="1495"/>
      <c r="I2004" s="977"/>
      <c r="J2004" s="1495"/>
      <c r="K2004" s="1193"/>
      <c r="L2004" s="1193"/>
      <c r="M2004" s="1023"/>
      <c r="N2004" s="1023"/>
      <c r="O2004" s="1058"/>
      <c r="P2004" s="1485"/>
      <c r="Q2004" s="1487"/>
      <c r="R2004" s="1099">
        <v>58</v>
      </c>
    </row>
    <row r="2006" spans="1:18">
      <c r="A2006" s="978" t="s">
        <v>5334</v>
      </c>
      <c r="B2006" s="978"/>
      <c r="C2006" s="978"/>
      <c r="D2006" s="978"/>
      <c r="E2006" s="978"/>
      <c r="F2006" s="978"/>
      <c r="G2006" s="978"/>
      <c r="H2006" s="978"/>
      <c r="I2006" s="977"/>
      <c r="J2006" s="978" t="s">
        <v>5335</v>
      </c>
      <c r="K2006" s="978"/>
      <c r="L2006" s="978"/>
      <c r="M2006" s="978"/>
      <c r="N2006" s="978"/>
      <c r="O2006" s="978"/>
      <c r="P2006" s="978"/>
      <c r="Q2006" s="978"/>
      <c r="R2006" s="1018"/>
    </row>
    <row r="2009" spans="1:18" ht="15.75">
      <c r="A2009" s="70" t="s">
        <v>1258</v>
      </c>
      <c r="B2009" s="978"/>
      <c r="C2009" s="978"/>
      <c r="D2009" s="978"/>
      <c r="E2009" s="978"/>
      <c r="F2009" s="978"/>
      <c r="G2009" s="978"/>
      <c r="H2009" s="978"/>
    </row>
    <row r="2011" spans="1:18" ht="16.5" thickBot="1">
      <c r="A2011" s="1040" t="str">
        <f>'[5]Data Sheet'!$C$25</f>
        <v xml:space="preserve"> Niagara Mohawk Power Corporation </v>
      </c>
      <c r="B2011" s="1023"/>
      <c r="C2011" s="1023"/>
      <c r="D2011" s="1023"/>
      <c r="E2011" s="1023"/>
      <c r="F2011" s="1110" t="str">
        <f>'[5]Data Sheet'!$C$40</f>
        <v>May 1. 2015</v>
      </c>
      <c r="G2011" s="1023" t="str">
        <f>'[5]Data Sheet'!$C$38</f>
        <v>December 31, 2014</v>
      </c>
      <c r="H2011" s="1090"/>
      <c r="I2011" s="977"/>
      <c r="J2011" s="1040" t="str">
        <f>'[5]Data Sheet'!$C$25</f>
        <v xml:space="preserve"> Niagara Mohawk Power Corporation </v>
      </c>
      <c r="K2011" s="1023"/>
      <c r="L2011" s="1023"/>
      <c r="M2011" s="1023"/>
      <c r="N2011" s="1023"/>
      <c r="O2011" s="1023"/>
      <c r="P2011" s="1110" t="str">
        <f>'[5]Data Sheet'!$C$40</f>
        <v>May 1. 2015</v>
      </c>
      <c r="Q2011" s="1023" t="str">
        <f>'[5]Data Sheet'!$C$38</f>
        <v>December 31, 2014</v>
      </c>
      <c r="R2011" s="2075"/>
    </row>
    <row r="2012" spans="1:18" ht="16.5" thickBot="1">
      <c r="A2012" s="687" t="s">
        <v>3644</v>
      </c>
      <c r="B2012" s="669"/>
      <c r="C2012" s="669"/>
      <c r="D2012" s="1090"/>
      <c r="E2012" s="1090"/>
      <c r="F2012" s="1092"/>
      <c r="G2012" s="1092"/>
      <c r="H2012" s="1101"/>
      <c r="I2012" s="977"/>
      <c r="J2012" s="687" t="s">
        <v>3644</v>
      </c>
      <c r="K2012" s="669"/>
      <c r="L2012" s="669"/>
      <c r="M2012" s="1090"/>
      <c r="N2012" s="1090"/>
      <c r="O2012" s="1090"/>
      <c r="P2012" s="1092"/>
      <c r="Q2012" s="1092"/>
      <c r="R2012" s="2082"/>
    </row>
    <row r="2013" spans="1:18">
      <c r="A2013" s="1085"/>
      <c r="B2013" s="977"/>
      <c r="C2013" s="1034"/>
      <c r="D2013" s="1018"/>
      <c r="E2013" s="2080"/>
      <c r="F2013" s="978"/>
      <c r="G2013" s="978"/>
      <c r="H2013" s="1070"/>
      <c r="I2013" s="977"/>
      <c r="J2013" s="1085"/>
      <c r="K2013" s="1034"/>
      <c r="L2013" s="1034"/>
      <c r="M2013" s="978" t="s">
        <v>3418</v>
      </c>
      <c r="N2013" s="978"/>
      <c r="O2013" s="978"/>
      <c r="P2013" s="978"/>
      <c r="Q2013" s="1032"/>
      <c r="R2013" s="2081"/>
    </row>
    <row r="2014" spans="1:18" ht="15.75" thickBot="1">
      <c r="A2014" s="1097"/>
      <c r="B2014" s="1018"/>
      <c r="C2014" s="2080"/>
      <c r="D2014" s="1018"/>
      <c r="E2014" s="2080"/>
      <c r="F2014" s="1090" t="s">
        <v>3419</v>
      </c>
      <c r="G2014" s="1090"/>
      <c r="H2014" s="1101"/>
      <c r="I2014" s="977"/>
      <c r="J2014" s="1097" t="s">
        <v>3420</v>
      </c>
      <c r="K2014" s="2080" t="s">
        <v>3421</v>
      </c>
      <c r="L2014" s="2080" t="s">
        <v>3421</v>
      </c>
      <c r="M2014" s="1090" t="s">
        <v>3422</v>
      </c>
      <c r="N2014" s="1090"/>
      <c r="O2014" s="1090"/>
      <c r="P2014" s="1090"/>
      <c r="Q2014" s="1101"/>
      <c r="R2014" s="2080"/>
    </row>
    <row r="2015" spans="1:18">
      <c r="A2015" s="1097"/>
      <c r="B2015" s="1018"/>
      <c r="C2015" s="2080"/>
      <c r="D2015" s="1018"/>
      <c r="E2015" s="2080"/>
      <c r="F2015" s="2080"/>
      <c r="G2015" s="1032"/>
      <c r="H2015" s="2080"/>
      <c r="I2015" s="977"/>
      <c r="J2015" s="1097" t="s">
        <v>3423</v>
      </c>
      <c r="K2015" s="2080" t="s">
        <v>3424</v>
      </c>
      <c r="L2015" s="2080" t="s">
        <v>3425</v>
      </c>
      <c r="M2015" s="1018"/>
      <c r="N2015" s="1018"/>
      <c r="O2015" s="2080"/>
      <c r="P2015" s="2080"/>
      <c r="Q2015" s="1032"/>
      <c r="R2015" s="2080"/>
    </row>
    <row r="2016" spans="1:18">
      <c r="A2016" s="1097" t="s">
        <v>1843</v>
      </c>
      <c r="B2016" s="978" t="s">
        <v>3426</v>
      </c>
      <c r="C2016" s="1032"/>
      <c r="D2016" s="978" t="s">
        <v>3427</v>
      </c>
      <c r="E2016" s="1032"/>
      <c r="F2016" s="2080"/>
      <c r="G2016" s="1032"/>
      <c r="H2016" s="2080"/>
      <c r="I2016" s="977"/>
      <c r="J2016" s="1097" t="s">
        <v>3428</v>
      </c>
      <c r="K2016" s="2080" t="s">
        <v>3429</v>
      </c>
      <c r="L2016" s="2080" t="s">
        <v>3424</v>
      </c>
      <c r="M2016" s="978"/>
      <c r="N2016" s="978"/>
      <c r="O2016" s="1032"/>
      <c r="P2016" s="2080" t="s">
        <v>1902</v>
      </c>
      <c r="Q2016" s="1032" t="s">
        <v>3430</v>
      </c>
      <c r="R2016" s="2080" t="s">
        <v>1843</v>
      </c>
    </row>
    <row r="2017" spans="1:18">
      <c r="A2017" s="1097" t="s">
        <v>1846</v>
      </c>
      <c r="B2017" s="977"/>
      <c r="C2017" s="1034"/>
      <c r="D2017" s="1018"/>
      <c r="E2017" s="2080"/>
      <c r="F2017" s="2080" t="s">
        <v>1952</v>
      </c>
      <c r="G2017" s="1032" t="s">
        <v>3431</v>
      </c>
      <c r="H2017" s="2080" t="s">
        <v>3432</v>
      </c>
      <c r="I2017" s="977"/>
      <c r="J2017" s="1097" t="s">
        <v>3433</v>
      </c>
      <c r="K2017" s="2080" t="s">
        <v>4</v>
      </c>
      <c r="L2017" s="2080" t="s">
        <v>3429</v>
      </c>
      <c r="M2017" s="978" t="s">
        <v>3434</v>
      </c>
      <c r="N2017" s="978"/>
      <c r="O2017" s="1032"/>
      <c r="P2017" s="2080" t="s">
        <v>3435</v>
      </c>
      <c r="Q2017" s="1032" t="s">
        <v>3436</v>
      </c>
      <c r="R2017" s="2080" t="s">
        <v>1846</v>
      </c>
    </row>
    <row r="2018" spans="1:18">
      <c r="A2018" s="1097"/>
      <c r="B2018" s="977"/>
      <c r="C2018" s="2080"/>
      <c r="D2018" s="977"/>
      <c r="E2018" s="2080"/>
      <c r="F2018" s="2080"/>
      <c r="G2018" s="1032"/>
      <c r="H2018" s="1034"/>
      <c r="I2018" s="977"/>
      <c r="J2018" s="1089"/>
      <c r="K2018" s="1034"/>
      <c r="L2018" s="2080"/>
      <c r="M2018" s="977"/>
      <c r="N2018" s="977"/>
      <c r="O2018" s="2080"/>
      <c r="P2018" s="2080"/>
      <c r="Q2018" s="2080"/>
      <c r="R2018" s="2080"/>
    </row>
    <row r="2019" spans="1:18" ht="15.75" thickBot="1">
      <c r="A2019" s="1099"/>
      <c r="B2019" s="1090" t="s">
        <v>3230</v>
      </c>
      <c r="C2019" s="1101"/>
      <c r="D2019" s="1090" t="s">
        <v>3231</v>
      </c>
      <c r="E2019" s="1101"/>
      <c r="F2019" s="2082" t="s">
        <v>3232</v>
      </c>
      <c r="G2019" s="1101" t="s">
        <v>3233</v>
      </c>
      <c r="H2019" s="1101" t="s">
        <v>2512</v>
      </c>
      <c r="I2019" s="977"/>
      <c r="J2019" s="1099" t="s">
        <v>2513</v>
      </c>
      <c r="K2019" s="1099" t="s">
        <v>2514</v>
      </c>
      <c r="L2019" s="1099" t="s">
        <v>2515</v>
      </c>
      <c r="M2019" s="1090" t="s">
        <v>2516</v>
      </c>
      <c r="N2019" s="1090"/>
      <c r="O2019" s="1101"/>
      <c r="P2019" s="2082" t="s">
        <v>2517</v>
      </c>
      <c r="Q2019" s="2082" t="s">
        <v>2518</v>
      </c>
      <c r="R2019" s="2082"/>
    </row>
    <row r="2020" spans="1:18">
      <c r="A2020" s="1097">
        <v>1</v>
      </c>
      <c r="B2020" s="977"/>
      <c r="C2020" s="1034"/>
      <c r="D2020" s="977"/>
      <c r="E2020" s="1032"/>
      <c r="F2020" s="1561"/>
      <c r="G2020" s="1560"/>
      <c r="H2020" s="1494"/>
      <c r="I2020" s="977"/>
      <c r="J2020" s="1498"/>
      <c r="K2020" s="1105"/>
      <c r="L2020" s="1105"/>
      <c r="M2020" s="977"/>
      <c r="N2020" s="977"/>
      <c r="O2020" s="1032"/>
      <c r="P2020" s="1484"/>
      <c r="Q2020" s="1486"/>
      <c r="R2020" s="1097">
        <v>1</v>
      </c>
    </row>
    <row r="2021" spans="1:18">
      <c r="A2021" s="1097">
        <v>2</v>
      </c>
      <c r="B2021" s="977"/>
      <c r="C2021" s="1034"/>
      <c r="D2021" s="977"/>
      <c r="E2021" s="2080"/>
      <c r="F2021" s="1561"/>
      <c r="G2021" s="1560"/>
      <c r="H2021" s="1494"/>
      <c r="I2021" s="977"/>
      <c r="J2021" s="1498"/>
      <c r="K2021" s="1105"/>
      <c r="L2021" s="1105"/>
      <c r="M2021" s="977"/>
      <c r="N2021" s="977"/>
      <c r="O2021" s="2080"/>
      <c r="P2021" s="1484"/>
      <c r="Q2021" s="1486"/>
      <c r="R2021" s="1097">
        <v>2</v>
      </c>
    </row>
    <row r="2022" spans="1:18">
      <c r="A2022" s="1097">
        <v>3</v>
      </c>
      <c r="B2022" s="977"/>
      <c r="C2022" s="1034"/>
      <c r="D2022" s="977"/>
      <c r="E2022" s="2080"/>
      <c r="F2022" s="1561"/>
      <c r="G2022" s="1560"/>
      <c r="H2022" s="1494"/>
      <c r="I2022" s="977"/>
      <c r="J2022" s="1498"/>
      <c r="K2022" s="1105"/>
      <c r="L2022" s="1105"/>
      <c r="M2022" s="977"/>
      <c r="N2022" s="977"/>
      <c r="O2022" s="2080"/>
      <c r="P2022" s="1484"/>
      <c r="Q2022" s="1486"/>
      <c r="R2022" s="1097">
        <v>3</v>
      </c>
    </row>
    <row r="2023" spans="1:18">
      <c r="A2023" s="1097">
        <v>4</v>
      </c>
      <c r="B2023" s="977"/>
      <c r="C2023" s="1034"/>
      <c r="D2023" s="977"/>
      <c r="E2023" s="2080"/>
      <c r="F2023" s="1561"/>
      <c r="G2023" s="1560"/>
      <c r="H2023" s="1494"/>
      <c r="I2023" s="977"/>
      <c r="J2023" s="1498"/>
      <c r="K2023" s="1105"/>
      <c r="L2023" s="1105"/>
      <c r="M2023" s="977"/>
      <c r="N2023" s="977"/>
      <c r="O2023" s="2080"/>
      <c r="P2023" s="1484"/>
      <c r="Q2023" s="1486"/>
      <c r="R2023" s="1097">
        <v>4</v>
      </c>
    </row>
    <row r="2024" spans="1:18">
      <c r="A2024" s="1097">
        <v>5</v>
      </c>
      <c r="B2024" s="977"/>
      <c r="C2024" s="1034"/>
      <c r="D2024" s="977"/>
      <c r="E2024" s="2080"/>
      <c r="F2024" s="1561"/>
      <c r="G2024" s="1560"/>
      <c r="H2024" s="1494"/>
      <c r="I2024" s="977"/>
      <c r="J2024" s="1498"/>
      <c r="K2024" s="1105"/>
      <c r="L2024" s="1105"/>
      <c r="M2024" s="977"/>
      <c r="N2024" s="977"/>
      <c r="O2024" s="2080"/>
      <c r="P2024" s="1484"/>
      <c r="Q2024" s="1486"/>
      <c r="R2024" s="1097">
        <v>5</v>
      </c>
    </row>
    <row r="2025" spans="1:18">
      <c r="A2025" s="1097">
        <v>6</v>
      </c>
      <c r="B2025" s="977"/>
      <c r="C2025" s="1034"/>
      <c r="D2025" s="977"/>
      <c r="E2025" s="1034"/>
      <c r="F2025" s="1488"/>
      <c r="G2025" s="1496"/>
      <c r="H2025" s="1494"/>
      <c r="I2025" s="977"/>
      <c r="J2025" s="1498"/>
      <c r="K2025" s="1105"/>
      <c r="L2025" s="1105"/>
      <c r="M2025" s="977"/>
      <c r="N2025" s="977"/>
      <c r="O2025" s="1034"/>
      <c r="P2025" s="1484"/>
      <c r="Q2025" s="1486"/>
      <c r="R2025" s="1097">
        <v>6</v>
      </c>
    </row>
    <row r="2026" spans="1:18">
      <c r="A2026" s="1097">
        <v>7</v>
      </c>
      <c r="B2026" s="977"/>
      <c r="C2026" s="1034"/>
      <c r="D2026" s="977"/>
      <c r="E2026" s="1034"/>
      <c r="F2026" s="1488"/>
      <c r="G2026" s="1496"/>
      <c r="H2026" s="1494"/>
      <c r="I2026" s="977"/>
      <c r="J2026" s="1498"/>
      <c r="K2026" s="1105"/>
      <c r="L2026" s="1105"/>
      <c r="M2026" s="977"/>
      <c r="N2026" s="977"/>
      <c r="O2026" s="1034"/>
      <c r="P2026" s="1484"/>
      <c r="Q2026" s="1486"/>
      <c r="R2026" s="1097">
        <v>7</v>
      </c>
    </row>
    <row r="2027" spans="1:18">
      <c r="A2027" s="1097">
        <v>8</v>
      </c>
      <c r="B2027" s="977"/>
      <c r="C2027" s="1034"/>
      <c r="D2027" s="977"/>
      <c r="E2027" s="1034"/>
      <c r="F2027" s="1488"/>
      <c r="G2027" s="1496"/>
      <c r="H2027" s="1494"/>
      <c r="I2027" s="977"/>
      <c r="J2027" s="1498"/>
      <c r="K2027" s="1105"/>
      <c r="L2027" s="1105"/>
      <c r="M2027" s="977"/>
      <c r="N2027" s="977"/>
      <c r="O2027" s="1034"/>
      <c r="P2027" s="1484"/>
      <c r="Q2027" s="1486"/>
      <c r="R2027" s="1097">
        <v>8</v>
      </c>
    </row>
    <row r="2028" spans="1:18">
      <c r="A2028" s="1097">
        <v>9</v>
      </c>
      <c r="B2028" s="977"/>
      <c r="C2028" s="1034"/>
      <c r="D2028" s="977"/>
      <c r="E2028" s="1034"/>
      <c r="F2028" s="1488"/>
      <c r="G2028" s="1496"/>
      <c r="H2028" s="1494"/>
      <c r="I2028" s="977"/>
      <c r="J2028" s="1498"/>
      <c r="K2028" s="1105"/>
      <c r="L2028" s="1105"/>
      <c r="M2028" s="977"/>
      <c r="N2028" s="977"/>
      <c r="O2028" s="1034"/>
      <c r="P2028" s="1484"/>
      <c r="Q2028" s="1486"/>
      <c r="R2028" s="1097">
        <v>9</v>
      </c>
    </row>
    <row r="2029" spans="1:18">
      <c r="A2029" s="1097">
        <v>10</v>
      </c>
      <c r="B2029" s="977"/>
      <c r="C2029" s="1034"/>
      <c r="D2029" s="977"/>
      <c r="E2029" s="1034"/>
      <c r="F2029" s="1488"/>
      <c r="G2029" s="1496"/>
      <c r="H2029" s="1494"/>
      <c r="I2029" s="977"/>
      <c r="J2029" s="1498"/>
      <c r="K2029" s="1105"/>
      <c r="L2029" s="1105"/>
      <c r="M2029" s="977"/>
      <c r="N2029" s="977"/>
      <c r="O2029" s="1034"/>
      <c r="P2029" s="1484"/>
      <c r="Q2029" s="1486"/>
      <c r="R2029" s="1097">
        <v>10</v>
      </c>
    </row>
    <row r="2030" spans="1:18">
      <c r="A2030" s="1097">
        <v>11</v>
      </c>
      <c r="B2030" s="977"/>
      <c r="C2030" s="1034"/>
      <c r="D2030" s="977"/>
      <c r="E2030" s="1034"/>
      <c r="F2030" s="1488"/>
      <c r="G2030" s="1496"/>
      <c r="H2030" s="1494"/>
      <c r="I2030" s="977"/>
      <c r="J2030" s="1498"/>
      <c r="K2030" s="1105"/>
      <c r="L2030" s="1105"/>
      <c r="M2030" s="977"/>
      <c r="N2030" s="977"/>
      <c r="O2030" s="1034"/>
      <c r="P2030" s="1484"/>
      <c r="Q2030" s="1486"/>
      <c r="R2030" s="1097">
        <v>11</v>
      </c>
    </row>
    <row r="2031" spans="1:18">
      <c r="A2031" s="1097">
        <v>12</v>
      </c>
      <c r="B2031" s="977"/>
      <c r="C2031" s="1034"/>
      <c r="D2031" s="977"/>
      <c r="E2031" s="1034"/>
      <c r="F2031" s="1488"/>
      <c r="G2031" s="1496"/>
      <c r="H2031" s="1494"/>
      <c r="I2031" s="977"/>
      <c r="J2031" s="1498"/>
      <c r="K2031" s="1105"/>
      <c r="L2031" s="1105"/>
      <c r="M2031" s="977"/>
      <c r="N2031" s="977"/>
      <c r="O2031" s="1034"/>
      <c r="P2031" s="1484"/>
      <c r="Q2031" s="1486"/>
      <c r="R2031" s="1097">
        <v>12</v>
      </c>
    </row>
    <row r="2032" spans="1:18">
      <c r="A2032" s="1097">
        <v>13</v>
      </c>
      <c r="B2032" s="977"/>
      <c r="C2032" s="1034"/>
      <c r="D2032" s="977"/>
      <c r="E2032" s="1034"/>
      <c r="F2032" s="1488"/>
      <c r="G2032" s="1496"/>
      <c r="H2032" s="1494"/>
      <c r="I2032" s="977"/>
      <c r="J2032" s="1498"/>
      <c r="K2032" s="1105"/>
      <c r="L2032" s="1105"/>
      <c r="M2032" s="977"/>
      <c r="N2032" s="977"/>
      <c r="O2032" s="1034"/>
      <c r="P2032" s="1484"/>
      <c r="Q2032" s="1486"/>
      <c r="R2032" s="1097">
        <v>13</v>
      </c>
    </row>
    <row r="2033" spans="1:18">
      <c r="A2033" s="1097">
        <v>14</v>
      </c>
      <c r="B2033" s="977"/>
      <c r="C2033" s="1034"/>
      <c r="D2033" s="977"/>
      <c r="E2033" s="1034"/>
      <c r="F2033" s="1488"/>
      <c r="G2033" s="1496"/>
      <c r="H2033" s="1494"/>
      <c r="I2033" s="977"/>
      <c r="J2033" s="1498"/>
      <c r="K2033" s="1105"/>
      <c r="L2033" s="1105"/>
      <c r="M2033" s="977"/>
      <c r="N2033" s="977"/>
      <c r="O2033" s="1034"/>
      <c r="P2033" s="1484"/>
      <c r="Q2033" s="1486"/>
      <c r="R2033" s="1097">
        <v>14</v>
      </c>
    </row>
    <row r="2034" spans="1:18">
      <c r="A2034" s="1097">
        <v>15</v>
      </c>
      <c r="B2034" s="977"/>
      <c r="C2034" s="1034"/>
      <c r="D2034" s="977"/>
      <c r="E2034" s="1034"/>
      <c r="F2034" s="1488"/>
      <c r="G2034" s="1496"/>
      <c r="H2034" s="1494"/>
      <c r="I2034" s="977"/>
      <c r="J2034" s="1498"/>
      <c r="K2034" s="1105"/>
      <c r="L2034" s="1105"/>
      <c r="M2034" s="977"/>
      <c r="N2034" s="977"/>
      <c r="O2034" s="1034"/>
      <c r="P2034" s="1484"/>
      <c r="Q2034" s="1486"/>
      <c r="R2034" s="1097">
        <v>15</v>
      </c>
    </row>
    <row r="2035" spans="1:18">
      <c r="A2035" s="1097">
        <v>16</v>
      </c>
      <c r="B2035" s="977"/>
      <c r="C2035" s="1034"/>
      <c r="D2035" s="977"/>
      <c r="E2035" s="1034"/>
      <c r="F2035" s="1488"/>
      <c r="G2035" s="1496"/>
      <c r="H2035" s="1494"/>
      <c r="I2035" s="977"/>
      <c r="J2035" s="1498"/>
      <c r="K2035" s="1105"/>
      <c r="L2035" s="1105"/>
      <c r="M2035" s="977"/>
      <c r="N2035" s="977"/>
      <c r="O2035" s="1034"/>
      <c r="P2035" s="1484"/>
      <c r="Q2035" s="1486"/>
      <c r="R2035" s="1097">
        <v>16</v>
      </c>
    </row>
    <row r="2036" spans="1:18">
      <c r="A2036" s="1097">
        <v>17</v>
      </c>
      <c r="B2036" s="977"/>
      <c r="C2036" s="1034"/>
      <c r="D2036" s="977"/>
      <c r="E2036" s="1034"/>
      <c r="F2036" s="1488"/>
      <c r="G2036" s="1496"/>
      <c r="H2036" s="1494"/>
      <c r="I2036" s="977"/>
      <c r="J2036" s="1498"/>
      <c r="K2036" s="1105"/>
      <c r="L2036" s="1105"/>
      <c r="M2036" s="977"/>
      <c r="N2036" s="977"/>
      <c r="O2036" s="1034"/>
      <c r="P2036" s="1484"/>
      <c r="Q2036" s="1486"/>
      <c r="R2036" s="1097">
        <v>17</v>
      </c>
    </row>
    <row r="2037" spans="1:18">
      <c r="A2037" s="1097">
        <v>18</v>
      </c>
      <c r="B2037" s="977"/>
      <c r="C2037" s="1034"/>
      <c r="D2037" s="977"/>
      <c r="E2037" s="1034"/>
      <c r="F2037" s="1488"/>
      <c r="G2037" s="1496"/>
      <c r="H2037" s="1494"/>
      <c r="I2037" s="977"/>
      <c r="J2037" s="1498"/>
      <c r="K2037" s="1105"/>
      <c r="L2037" s="1105"/>
      <c r="M2037" s="977"/>
      <c r="N2037" s="977"/>
      <c r="O2037" s="1034"/>
      <c r="P2037" s="1484"/>
      <c r="Q2037" s="1486"/>
      <c r="R2037" s="1097">
        <v>18</v>
      </c>
    </row>
    <row r="2038" spans="1:18">
      <c r="A2038" s="1097">
        <v>19</v>
      </c>
      <c r="B2038" s="977"/>
      <c r="C2038" s="1034"/>
      <c r="D2038" s="977"/>
      <c r="E2038" s="1034"/>
      <c r="F2038" s="1488"/>
      <c r="G2038" s="1496"/>
      <c r="H2038" s="1494"/>
      <c r="I2038" s="977"/>
      <c r="J2038" s="1498"/>
      <c r="K2038" s="1105"/>
      <c r="L2038" s="1105"/>
      <c r="M2038" s="977"/>
      <c r="N2038" s="977"/>
      <c r="O2038" s="1034"/>
      <c r="P2038" s="1484"/>
      <c r="Q2038" s="1486"/>
      <c r="R2038" s="1097">
        <v>19</v>
      </c>
    </row>
    <row r="2039" spans="1:18">
      <c r="A2039" s="1097">
        <v>20</v>
      </c>
      <c r="B2039" s="977"/>
      <c r="C2039" s="1034"/>
      <c r="D2039" s="977"/>
      <c r="E2039" s="1034"/>
      <c r="F2039" s="1488"/>
      <c r="G2039" s="1496"/>
      <c r="H2039" s="1494"/>
      <c r="I2039" s="977"/>
      <c r="J2039" s="1498"/>
      <c r="K2039" s="1105"/>
      <c r="L2039" s="1105"/>
      <c r="M2039" s="977"/>
      <c r="N2039" s="977"/>
      <c r="O2039" s="1034"/>
      <c r="P2039" s="1484"/>
      <c r="Q2039" s="1486"/>
      <c r="R2039" s="1097">
        <v>20</v>
      </c>
    </row>
    <row r="2040" spans="1:18">
      <c r="A2040" s="1097">
        <v>21</v>
      </c>
      <c r="B2040" s="977"/>
      <c r="C2040" s="1034"/>
      <c r="D2040" s="977"/>
      <c r="E2040" s="1034"/>
      <c r="F2040" s="1488"/>
      <c r="G2040" s="1496"/>
      <c r="H2040" s="1494"/>
      <c r="I2040" s="977"/>
      <c r="J2040" s="1498"/>
      <c r="K2040" s="1105"/>
      <c r="L2040" s="1105"/>
      <c r="M2040" s="977"/>
      <c r="N2040" s="977"/>
      <c r="O2040" s="1034"/>
      <c r="P2040" s="1484"/>
      <c r="Q2040" s="1486"/>
      <c r="R2040" s="1097">
        <v>21</v>
      </c>
    </row>
    <row r="2041" spans="1:18">
      <c r="A2041" s="1097">
        <v>22</v>
      </c>
      <c r="B2041" s="977"/>
      <c r="C2041" s="1034"/>
      <c r="D2041" s="977"/>
      <c r="E2041" s="1034"/>
      <c r="F2041" s="1488"/>
      <c r="G2041" s="1496"/>
      <c r="H2041" s="1494"/>
      <c r="I2041" s="977"/>
      <c r="J2041" s="1498"/>
      <c r="K2041" s="1105"/>
      <c r="L2041" s="1105"/>
      <c r="M2041" s="977"/>
      <c r="N2041" s="977"/>
      <c r="O2041" s="1034"/>
      <c r="P2041" s="1484"/>
      <c r="Q2041" s="1486"/>
      <c r="R2041" s="1097">
        <v>22</v>
      </c>
    </row>
    <row r="2042" spans="1:18">
      <c r="A2042" s="1097">
        <v>23</v>
      </c>
      <c r="B2042" s="977"/>
      <c r="C2042" s="1034"/>
      <c r="D2042" s="977"/>
      <c r="E2042" s="1034"/>
      <c r="F2042" s="1488"/>
      <c r="G2042" s="1496"/>
      <c r="H2042" s="1494"/>
      <c r="I2042" s="977"/>
      <c r="J2042" s="1498"/>
      <c r="K2042" s="1105"/>
      <c r="L2042" s="1105"/>
      <c r="M2042" s="977"/>
      <c r="N2042" s="977"/>
      <c r="O2042" s="1034"/>
      <c r="P2042" s="1484"/>
      <c r="Q2042" s="1486"/>
      <c r="R2042" s="1097">
        <v>23</v>
      </c>
    </row>
    <row r="2043" spans="1:18">
      <c r="A2043" s="1097">
        <v>24</v>
      </c>
      <c r="B2043" s="977"/>
      <c r="C2043" s="1034"/>
      <c r="D2043" s="977"/>
      <c r="E2043" s="1034"/>
      <c r="F2043" s="1488"/>
      <c r="G2043" s="1496"/>
      <c r="H2043" s="1494"/>
      <c r="I2043" s="977"/>
      <c r="J2043" s="1498"/>
      <c r="K2043" s="1105"/>
      <c r="L2043" s="1105"/>
      <c r="M2043" s="977"/>
      <c r="N2043" s="977"/>
      <c r="O2043" s="1034"/>
      <c r="P2043" s="1484"/>
      <c r="Q2043" s="1486"/>
      <c r="R2043" s="1097">
        <v>24</v>
      </c>
    </row>
    <row r="2044" spans="1:18">
      <c r="A2044" s="1097">
        <v>25</v>
      </c>
      <c r="B2044" s="977"/>
      <c r="C2044" s="1034"/>
      <c r="D2044" s="977"/>
      <c r="E2044" s="1034"/>
      <c r="F2044" s="1488"/>
      <c r="G2044" s="1496"/>
      <c r="H2044" s="1494"/>
      <c r="I2044" s="977"/>
      <c r="J2044" s="1498"/>
      <c r="K2044" s="1105"/>
      <c r="L2044" s="1105"/>
      <c r="M2044" s="977"/>
      <c r="N2044" s="977"/>
      <c r="O2044" s="1034"/>
      <c r="P2044" s="1484"/>
      <c r="Q2044" s="1486"/>
      <c r="R2044" s="1097">
        <v>25</v>
      </c>
    </row>
    <row r="2045" spans="1:18">
      <c r="A2045" s="1097">
        <v>26</v>
      </c>
      <c r="B2045" s="977"/>
      <c r="C2045" s="1034"/>
      <c r="D2045" s="977"/>
      <c r="E2045" s="1034"/>
      <c r="F2045" s="1488"/>
      <c r="G2045" s="1496"/>
      <c r="H2045" s="1494"/>
      <c r="I2045" s="977"/>
      <c r="J2045" s="1498"/>
      <c r="K2045" s="1105"/>
      <c r="L2045" s="1105"/>
      <c r="M2045" s="977"/>
      <c r="N2045" s="977"/>
      <c r="O2045" s="1034"/>
      <c r="P2045" s="1484"/>
      <c r="Q2045" s="1486"/>
      <c r="R2045" s="1097">
        <v>26</v>
      </c>
    </row>
    <row r="2046" spans="1:18">
      <c r="A2046" s="1097">
        <v>27</v>
      </c>
      <c r="B2046" s="977"/>
      <c r="C2046" s="1034"/>
      <c r="D2046" s="977"/>
      <c r="E2046" s="1034"/>
      <c r="F2046" s="1488"/>
      <c r="G2046" s="1496"/>
      <c r="H2046" s="1494"/>
      <c r="I2046" s="977"/>
      <c r="J2046" s="1498"/>
      <c r="K2046" s="1105"/>
      <c r="L2046" s="1105"/>
      <c r="M2046" s="977"/>
      <c r="N2046" s="977"/>
      <c r="O2046" s="1034"/>
      <c r="P2046" s="1484"/>
      <c r="Q2046" s="1486"/>
      <c r="R2046" s="1097">
        <v>27</v>
      </c>
    </row>
    <row r="2047" spans="1:18">
      <c r="A2047" s="1097">
        <v>28</v>
      </c>
      <c r="B2047" s="977"/>
      <c r="C2047" s="1034"/>
      <c r="D2047" s="977"/>
      <c r="E2047" s="1034"/>
      <c r="F2047" s="1488"/>
      <c r="G2047" s="1496"/>
      <c r="H2047" s="1494"/>
      <c r="I2047" s="977"/>
      <c r="J2047" s="1498"/>
      <c r="K2047" s="1105"/>
      <c r="L2047" s="1105"/>
      <c r="M2047" s="977"/>
      <c r="N2047" s="977"/>
      <c r="O2047" s="1034"/>
      <c r="P2047" s="1484"/>
      <c r="Q2047" s="1486"/>
      <c r="R2047" s="1097">
        <v>28</v>
      </c>
    </row>
    <row r="2048" spans="1:18">
      <c r="A2048" s="1097">
        <v>29</v>
      </c>
      <c r="B2048" s="977"/>
      <c r="C2048" s="1034"/>
      <c r="D2048" s="977"/>
      <c r="E2048" s="1034"/>
      <c r="F2048" s="1488"/>
      <c r="G2048" s="1496"/>
      <c r="H2048" s="1494"/>
      <c r="I2048" s="977"/>
      <c r="J2048" s="1498"/>
      <c r="K2048" s="1105"/>
      <c r="L2048" s="1105"/>
      <c r="M2048" s="977"/>
      <c r="N2048" s="977"/>
      <c r="O2048" s="1034"/>
      <c r="P2048" s="1484"/>
      <c r="Q2048" s="1486"/>
      <c r="R2048" s="1097">
        <v>29</v>
      </c>
    </row>
    <row r="2049" spans="1:18">
      <c r="A2049" s="1097">
        <v>30</v>
      </c>
      <c r="B2049" s="977"/>
      <c r="C2049" s="1034"/>
      <c r="D2049" s="977"/>
      <c r="E2049" s="1034"/>
      <c r="F2049" s="1488"/>
      <c r="G2049" s="1496"/>
      <c r="H2049" s="1494"/>
      <c r="I2049" s="977"/>
      <c r="J2049" s="1498"/>
      <c r="K2049" s="1105"/>
      <c r="L2049" s="1105"/>
      <c r="M2049" s="977"/>
      <c r="N2049" s="977"/>
      <c r="O2049" s="1034"/>
      <c r="P2049" s="1484"/>
      <c r="Q2049" s="1486"/>
      <c r="R2049" s="1097">
        <v>30</v>
      </c>
    </row>
    <row r="2050" spans="1:18">
      <c r="A2050" s="1097">
        <v>31</v>
      </c>
      <c r="B2050" s="977"/>
      <c r="C2050" s="1034"/>
      <c r="D2050" s="977"/>
      <c r="E2050" s="1034"/>
      <c r="F2050" s="1488"/>
      <c r="G2050" s="1496"/>
      <c r="H2050" s="1494"/>
      <c r="I2050" s="977"/>
      <c r="J2050" s="1498"/>
      <c r="K2050" s="1105"/>
      <c r="L2050" s="1105"/>
      <c r="M2050" s="977"/>
      <c r="N2050" s="977"/>
      <c r="O2050" s="1034"/>
      <c r="P2050" s="1484"/>
      <c r="Q2050" s="1486"/>
      <c r="R2050" s="1097">
        <v>31</v>
      </c>
    </row>
    <row r="2051" spans="1:18">
      <c r="A2051" s="1097">
        <v>32</v>
      </c>
      <c r="B2051" s="977"/>
      <c r="C2051" s="1034"/>
      <c r="D2051" s="977"/>
      <c r="E2051" s="1034"/>
      <c r="F2051" s="1488"/>
      <c r="G2051" s="1496"/>
      <c r="H2051" s="1494"/>
      <c r="I2051" s="977"/>
      <c r="J2051" s="1498"/>
      <c r="K2051" s="1105"/>
      <c r="L2051" s="1105"/>
      <c r="M2051" s="977"/>
      <c r="N2051" s="977"/>
      <c r="O2051" s="1034"/>
      <c r="P2051" s="1484"/>
      <c r="Q2051" s="1486"/>
      <c r="R2051" s="1097">
        <v>32</v>
      </c>
    </row>
    <row r="2052" spans="1:18">
      <c r="A2052" s="1097">
        <v>33</v>
      </c>
      <c r="B2052" s="977"/>
      <c r="C2052" s="1034"/>
      <c r="D2052" s="977"/>
      <c r="E2052" s="1034"/>
      <c r="F2052" s="1488"/>
      <c r="G2052" s="1496"/>
      <c r="H2052" s="1494"/>
      <c r="I2052" s="977"/>
      <c r="J2052" s="1498"/>
      <c r="K2052" s="1105"/>
      <c r="L2052" s="1105"/>
      <c r="M2052" s="977"/>
      <c r="N2052" s="977"/>
      <c r="O2052" s="1034"/>
      <c r="P2052" s="1484"/>
      <c r="Q2052" s="1486"/>
      <c r="R2052" s="1097">
        <v>33</v>
      </c>
    </row>
    <row r="2053" spans="1:18">
      <c r="A2053" s="1097">
        <v>34</v>
      </c>
      <c r="B2053" s="977"/>
      <c r="C2053" s="1034"/>
      <c r="D2053" s="977"/>
      <c r="E2053" s="1034"/>
      <c r="F2053" s="1488"/>
      <c r="G2053" s="1496"/>
      <c r="H2053" s="1494"/>
      <c r="I2053" s="977"/>
      <c r="J2053" s="1498"/>
      <c r="K2053" s="1105"/>
      <c r="L2053" s="1105"/>
      <c r="M2053" s="977"/>
      <c r="N2053" s="977"/>
      <c r="O2053" s="1034"/>
      <c r="P2053" s="1484"/>
      <c r="Q2053" s="1486"/>
      <c r="R2053" s="1097">
        <v>34</v>
      </c>
    </row>
    <row r="2054" spans="1:18">
      <c r="A2054" s="1097">
        <v>35</v>
      </c>
      <c r="B2054" s="977"/>
      <c r="C2054" s="1034"/>
      <c r="D2054" s="977"/>
      <c r="E2054" s="1034"/>
      <c r="F2054" s="1488"/>
      <c r="G2054" s="1496"/>
      <c r="H2054" s="1494"/>
      <c r="I2054" s="977"/>
      <c r="J2054" s="1498"/>
      <c r="K2054" s="1105"/>
      <c r="L2054" s="1105"/>
      <c r="M2054" s="977"/>
      <c r="N2054" s="977"/>
      <c r="O2054" s="1034"/>
      <c r="P2054" s="1484"/>
      <c r="Q2054" s="1486"/>
      <c r="R2054" s="1097">
        <v>35</v>
      </c>
    </row>
    <row r="2055" spans="1:18">
      <c r="A2055" s="1097">
        <v>36</v>
      </c>
      <c r="B2055" s="977"/>
      <c r="C2055" s="1034"/>
      <c r="D2055" s="977"/>
      <c r="E2055" s="1034"/>
      <c r="F2055" s="1488"/>
      <c r="G2055" s="1496"/>
      <c r="H2055" s="1494"/>
      <c r="I2055" s="977"/>
      <c r="J2055" s="1498"/>
      <c r="K2055" s="1105"/>
      <c r="L2055" s="1105"/>
      <c r="M2055" s="977"/>
      <c r="N2055" s="977"/>
      <c r="O2055" s="1034"/>
      <c r="P2055" s="1484"/>
      <c r="Q2055" s="1486"/>
      <c r="R2055" s="1097">
        <v>36</v>
      </c>
    </row>
    <row r="2056" spans="1:18">
      <c r="A2056" s="1097">
        <v>37</v>
      </c>
      <c r="B2056" s="977"/>
      <c r="C2056" s="1034"/>
      <c r="D2056" s="977"/>
      <c r="E2056" s="1034"/>
      <c r="F2056" s="1488"/>
      <c r="G2056" s="1496"/>
      <c r="H2056" s="1494"/>
      <c r="I2056" s="977"/>
      <c r="J2056" s="1494"/>
      <c r="K2056" s="1105"/>
      <c r="L2056" s="1105"/>
      <c r="M2056" s="977"/>
      <c r="N2056" s="977"/>
      <c r="O2056" s="1034"/>
      <c r="P2056" s="1484"/>
      <c r="Q2056" s="1486"/>
      <c r="R2056" s="1097">
        <v>37</v>
      </c>
    </row>
    <row r="2057" spans="1:18">
      <c r="A2057" s="1097">
        <v>38</v>
      </c>
      <c r="B2057" s="977"/>
      <c r="C2057" s="1034"/>
      <c r="D2057" s="977"/>
      <c r="E2057" s="1034"/>
      <c r="F2057" s="1488"/>
      <c r="G2057" s="1496"/>
      <c r="H2057" s="1494"/>
      <c r="I2057" s="977"/>
      <c r="J2057" s="1494"/>
      <c r="K2057" s="1105"/>
      <c r="L2057" s="1105"/>
      <c r="M2057" s="977"/>
      <c r="N2057" s="977"/>
      <c r="O2057" s="1034"/>
      <c r="P2057" s="1484"/>
      <c r="Q2057" s="1486"/>
      <c r="R2057" s="1097">
        <v>38</v>
      </c>
    </row>
    <row r="2058" spans="1:18">
      <c r="A2058" s="1097">
        <v>39</v>
      </c>
      <c r="B2058" s="977"/>
      <c r="C2058" s="1034"/>
      <c r="D2058" s="977"/>
      <c r="E2058" s="1034"/>
      <c r="F2058" s="1488"/>
      <c r="G2058" s="1496"/>
      <c r="H2058" s="1494"/>
      <c r="I2058" s="977"/>
      <c r="J2058" s="1494"/>
      <c r="K2058" s="1105"/>
      <c r="L2058" s="1105"/>
      <c r="M2058" s="977"/>
      <c r="N2058" s="977"/>
      <c r="O2058" s="1034"/>
      <c r="P2058" s="1484"/>
      <c r="Q2058" s="1486"/>
      <c r="R2058" s="1097">
        <v>39</v>
      </c>
    </row>
    <row r="2059" spans="1:18">
      <c r="A2059" s="1097">
        <v>40</v>
      </c>
      <c r="B2059" s="977"/>
      <c r="C2059" s="1034"/>
      <c r="D2059" s="977"/>
      <c r="E2059" s="1034"/>
      <c r="F2059" s="1488"/>
      <c r="G2059" s="1496"/>
      <c r="H2059" s="1494"/>
      <c r="I2059" s="977"/>
      <c r="J2059" s="1494"/>
      <c r="K2059" s="1105"/>
      <c r="L2059" s="1105"/>
      <c r="M2059" s="977"/>
      <c r="N2059" s="977"/>
      <c r="O2059" s="1034"/>
      <c r="P2059" s="1484"/>
      <c r="Q2059" s="1486"/>
      <c r="R2059" s="1097">
        <v>40</v>
      </c>
    </row>
    <row r="2060" spans="1:18">
      <c r="A2060" s="1097">
        <v>41</v>
      </c>
      <c r="B2060" s="977"/>
      <c r="C2060" s="1034"/>
      <c r="D2060" s="977"/>
      <c r="E2060" s="1034"/>
      <c r="F2060" s="1488"/>
      <c r="G2060" s="1496"/>
      <c r="H2060" s="1494"/>
      <c r="I2060" s="977"/>
      <c r="J2060" s="1494"/>
      <c r="K2060" s="1105"/>
      <c r="L2060" s="1105"/>
      <c r="M2060" s="977"/>
      <c r="N2060" s="977"/>
      <c r="O2060" s="1034"/>
      <c r="P2060" s="1484"/>
      <c r="Q2060" s="1486"/>
      <c r="R2060" s="1097">
        <v>41</v>
      </c>
    </row>
    <row r="2061" spans="1:18">
      <c r="A2061" s="1097">
        <v>42</v>
      </c>
      <c r="B2061" s="977"/>
      <c r="C2061" s="1034"/>
      <c r="D2061" s="977"/>
      <c r="E2061" s="1034"/>
      <c r="F2061" s="1488"/>
      <c r="G2061" s="1496"/>
      <c r="H2061" s="1494"/>
      <c r="I2061" s="977"/>
      <c r="J2061" s="1494"/>
      <c r="K2061" s="1105"/>
      <c r="L2061" s="1105"/>
      <c r="M2061" s="977"/>
      <c r="N2061" s="977"/>
      <c r="O2061" s="1034"/>
      <c r="P2061" s="1484"/>
      <c r="Q2061" s="1486"/>
      <c r="R2061" s="1097">
        <v>42</v>
      </c>
    </row>
    <row r="2062" spans="1:18">
      <c r="A2062" s="1097">
        <v>43</v>
      </c>
      <c r="B2062" s="977"/>
      <c r="C2062" s="1034"/>
      <c r="D2062" s="977"/>
      <c r="E2062" s="1034"/>
      <c r="F2062" s="1488"/>
      <c r="G2062" s="1496"/>
      <c r="H2062" s="1494"/>
      <c r="I2062" s="977"/>
      <c r="J2062" s="1494"/>
      <c r="K2062" s="1105"/>
      <c r="L2062" s="1105"/>
      <c r="M2062" s="977"/>
      <c r="N2062" s="977"/>
      <c r="O2062" s="1034"/>
      <c r="P2062" s="1484"/>
      <c r="Q2062" s="1486"/>
      <c r="R2062" s="1097">
        <v>43</v>
      </c>
    </row>
    <row r="2063" spans="1:18">
      <c r="A2063" s="1097">
        <v>44</v>
      </c>
      <c r="B2063" s="977"/>
      <c r="C2063" s="1034"/>
      <c r="D2063" s="977"/>
      <c r="E2063" s="1034"/>
      <c r="F2063" s="1488"/>
      <c r="G2063" s="1496"/>
      <c r="H2063" s="1494"/>
      <c r="I2063" s="977"/>
      <c r="J2063" s="1494"/>
      <c r="K2063" s="1105"/>
      <c r="L2063" s="1105"/>
      <c r="M2063" s="977"/>
      <c r="N2063" s="977"/>
      <c r="O2063" s="1034"/>
      <c r="P2063" s="1484"/>
      <c r="Q2063" s="1486"/>
      <c r="R2063" s="1097">
        <v>44</v>
      </c>
    </row>
    <row r="2064" spans="1:18">
      <c r="A2064" s="1097">
        <v>45</v>
      </c>
      <c r="B2064" s="977"/>
      <c r="C2064" s="1034"/>
      <c r="D2064" s="977"/>
      <c r="E2064" s="1034"/>
      <c r="F2064" s="1488"/>
      <c r="G2064" s="1496"/>
      <c r="H2064" s="1494"/>
      <c r="I2064" s="977"/>
      <c r="J2064" s="1494"/>
      <c r="K2064" s="1105"/>
      <c r="L2064" s="1105"/>
      <c r="M2064" s="977"/>
      <c r="N2064" s="977"/>
      <c r="O2064" s="1034"/>
      <c r="P2064" s="1484"/>
      <c r="Q2064" s="1486"/>
      <c r="R2064" s="1097">
        <v>45</v>
      </c>
    </row>
    <row r="2065" spans="1:18">
      <c r="A2065" s="1097">
        <v>46</v>
      </c>
      <c r="B2065" s="977"/>
      <c r="C2065" s="1034"/>
      <c r="D2065" s="977"/>
      <c r="E2065" s="1034"/>
      <c r="F2065" s="1488"/>
      <c r="G2065" s="1496"/>
      <c r="H2065" s="1494"/>
      <c r="I2065" s="977"/>
      <c r="J2065" s="1494"/>
      <c r="K2065" s="1105"/>
      <c r="L2065" s="1105"/>
      <c r="M2065" s="977"/>
      <c r="N2065" s="977"/>
      <c r="O2065" s="1034"/>
      <c r="P2065" s="1484"/>
      <c r="Q2065" s="1486"/>
      <c r="R2065" s="1097">
        <v>46</v>
      </c>
    </row>
    <row r="2066" spans="1:18">
      <c r="A2066" s="1097">
        <v>47</v>
      </c>
      <c r="B2066" s="977"/>
      <c r="C2066" s="1034"/>
      <c r="D2066" s="977"/>
      <c r="E2066" s="1034"/>
      <c r="F2066" s="1488"/>
      <c r="G2066" s="1496"/>
      <c r="H2066" s="1494"/>
      <c r="I2066" s="977"/>
      <c r="J2066" s="1494"/>
      <c r="K2066" s="1105"/>
      <c r="L2066" s="1105"/>
      <c r="M2066" s="977"/>
      <c r="N2066" s="977"/>
      <c r="O2066" s="1034"/>
      <c r="P2066" s="1484"/>
      <c r="Q2066" s="1486"/>
      <c r="R2066" s="1097">
        <v>47</v>
      </c>
    </row>
    <row r="2067" spans="1:18">
      <c r="A2067" s="1097">
        <v>48</v>
      </c>
      <c r="B2067" s="977"/>
      <c r="C2067" s="1034"/>
      <c r="D2067" s="977"/>
      <c r="E2067" s="1034"/>
      <c r="F2067" s="1488"/>
      <c r="G2067" s="1496"/>
      <c r="H2067" s="1494"/>
      <c r="I2067" s="977"/>
      <c r="J2067" s="1494"/>
      <c r="K2067" s="1105"/>
      <c r="L2067" s="1105"/>
      <c r="M2067" s="977"/>
      <c r="N2067" s="977"/>
      <c r="O2067" s="1034"/>
      <c r="P2067" s="1484"/>
      <c r="Q2067" s="1486"/>
      <c r="R2067" s="1097">
        <v>48</v>
      </c>
    </row>
    <row r="2068" spans="1:18">
      <c r="A2068" s="1097">
        <v>49</v>
      </c>
      <c r="B2068" s="977"/>
      <c r="C2068" s="1034"/>
      <c r="D2068" s="977"/>
      <c r="E2068" s="1034"/>
      <c r="F2068" s="1488"/>
      <c r="G2068" s="1496"/>
      <c r="H2068" s="1494"/>
      <c r="I2068" s="977"/>
      <c r="J2068" s="1494"/>
      <c r="K2068" s="1105"/>
      <c r="L2068" s="1105"/>
      <c r="M2068" s="977"/>
      <c r="N2068" s="977"/>
      <c r="O2068" s="1034"/>
      <c r="P2068" s="1484"/>
      <c r="Q2068" s="1486"/>
      <c r="R2068" s="1097">
        <v>49</v>
      </c>
    </row>
    <row r="2069" spans="1:18">
      <c r="A2069" s="1097">
        <v>50</v>
      </c>
      <c r="B2069" s="977"/>
      <c r="C2069" s="1034"/>
      <c r="D2069" s="977"/>
      <c r="E2069" s="1034"/>
      <c r="F2069" s="1488"/>
      <c r="G2069" s="1496"/>
      <c r="H2069" s="1494"/>
      <c r="I2069" s="977"/>
      <c r="J2069" s="1494"/>
      <c r="K2069" s="1105"/>
      <c r="L2069" s="1105"/>
      <c r="M2069" s="977"/>
      <c r="N2069" s="977"/>
      <c r="O2069" s="1034"/>
      <c r="P2069" s="1484"/>
      <c r="Q2069" s="1486"/>
      <c r="R2069" s="1097">
        <v>50</v>
      </c>
    </row>
    <row r="2070" spans="1:18">
      <c r="A2070" s="1097">
        <v>51</v>
      </c>
      <c r="B2070" s="977"/>
      <c r="C2070" s="1034"/>
      <c r="D2070" s="977"/>
      <c r="E2070" s="1034"/>
      <c r="F2070" s="1488"/>
      <c r="G2070" s="1496"/>
      <c r="H2070" s="1494"/>
      <c r="I2070" s="977"/>
      <c r="J2070" s="1494"/>
      <c r="K2070" s="1105"/>
      <c r="L2070" s="1105"/>
      <c r="M2070" s="977"/>
      <c r="N2070" s="977"/>
      <c r="O2070" s="1034"/>
      <c r="P2070" s="1484"/>
      <c r="Q2070" s="1486"/>
      <c r="R2070" s="1097">
        <v>51</v>
      </c>
    </row>
    <row r="2071" spans="1:18">
      <c r="A2071" s="1097">
        <v>52</v>
      </c>
      <c r="B2071" s="977"/>
      <c r="C2071" s="1034"/>
      <c r="D2071" s="977"/>
      <c r="E2071" s="1034"/>
      <c r="F2071" s="1488"/>
      <c r="G2071" s="1496"/>
      <c r="H2071" s="1494"/>
      <c r="I2071" s="977"/>
      <c r="J2071" s="1494"/>
      <c r="K2071" s="1105"/>
      <c r="L2071" s="1105"/>
      <c r="M2071" s="977"/>
      <c r="N2071" s="977"/>
      <c r="O2071" s="1034"/>
      <c r="P2071" s="1484"/>
      <c r="Q2071" s="1486"/>
      <c r="R2071" s="1097">
        <v>52</v>
      </c>
    </row>
    <row r="2072" spans="1:18">
      <c r="A2072" s="1097">
        <v>53</v>
      </c>
      <c r="B2072" s="977"/>
      <c r="C2072" s="1034"/>
      <c r="D2072" s="977"/>
      <c r="E2072" s="1034"/>
      <c r="F2072" s="1488"/>
      <c r="G2072" s="1496"/>
      <c r="H2072" s="1494"/>
      <c r="I2072" s="977"/>
      <c r="J2072" s="1494"/>
      <c r="K2072" s="1105"/>
      <c r="L2072" s="1105"/>
      <c r="M2072" s="977"/>
      <c r="N2072" s="977"/>
      <c r="O2072" s="1034"/>
      <c r="P2072" s="1484"/>
      <c r="Q2072" s="1486"/>
      <c r="R2072" s="1097">
        <v>53</v>
      </c>
    </row>
    <row r="2073" spans="1:18">
      <c r="A2073" s="1097">
        <v>54</v>
      </c>
      <c r="B2073" s="977"/>
      <c r="C2073" s="1034"/>
      <c r="D2073" s="977"/>
      <c r="E2073" s="1034"/>
      <c r="F2073" s="1488"/>
      <c r="G2073" s="1496"/>
      <c r="H2073" s="1494"/>
      <c r="I2073" s="977"/>
      <c r="J2073" s="1494"/>
      <c r="K2073" s="1105"/>
      <c r="L2073" s="1105"/>
      <c r="M2073" s="977"/>
      <c r="N2073" s="977"/>
      <c r="O2073" s="1034"/>
      <c r="P2073" s="1484"/>
      <c r="Q2073" s="1486"/>
      <c r="R2073" s="1097">
        <v>54</v>
      </c>
    </row>
    <row r="2074" spans="1:18">
      <c r="A2074" s="1097">
        <v>55</v>
      </c>
      <c r="B2074" s="977"/>
      <c r="C2074" s="1034"/>
      <c r="D2074" s="977"/>
      <c r="E2074" s="1034"/>
      <c r="F2074" s="1488"/>
      <c r="G2074" s="1496"/>
      <c r="H2074" s="1494"/>
      <c r="I2074" s="977"/>
      <c r="J2074" s="1494"/>
      <c r="K2074" s="1105"/>
      <c r="L2074" s="1105"/>
      <c r="M2074" s="977"/>
      <c r="N2074" s="977"/>
      <c r="O2074" s="1034"/>
      <c r="P2074" s="1484"/>
      <c r="Q2074" s="1486"/>
      <c r="R2074" s="1097">
        <v>55</v>
      </c>
    </row>
    <row r="2075" spans="1:18">
      <c r="A2075" s="1097">
        <v>56</v>
      </c>
      <c r="B2075" s="977"/>
      <c r="C2075" s="1034"/>
      <c r="D2075" s="977"/>
      <c r="E2075" s="1034"/>
      <c r="F2075" s="1488"/>
      <c r="G2075" s="1496"/>
      <c r="H2075" s="1494"/>
      <c r="I2075" s="977"/>
      <c r="J2075" s="1494"/>
      <c r="K2075" s="1105"/>
      <c r="L2075" s="1105"/>
      <c r="M2075" s="977"/>
      <c r="N2075" s="977"/>
      <c r="O2075" s="1034"/>
      <c r="P2075" s="1484"/>
      <c r="Q2075" s="1486"/>
      <c r="R2075" s="1097">
        <v>56</v>
      </c>
    </row>
    <row r="2076" spans="1:18">
      <c r="A2076" s="1097">
        <v>57</v>
      </c>
      <c r="B2076" s="977"/>
      <c r="C2076" s="1034"/>
      <c r="D2076" s="977"/>
      <c r="E2076" s="1034"/>
      <c r="F2076" s="1488"/>
      <c r="G2076" s="1496"/>
      <c r="H2076" s="1494"/>
      <c r="I2076" s="977"/>
      <c r="J2076" s="1494"/>
      <c r="K2076" s="1105"/>
      <c r="L2076" s="1105"/>
      <c r="M2076" s="977"/>
      <c r="N2076" s="977"/>
      <c r="O2076" s="1034"/>
      <c r="P2076" s="1484"/>
      <c r="Q2076" s="1486"/>
      <c r="R2076" s="1097">
        <v>57</v>
      </c>
    </row>
    <row r="2077" spans="1:18" ht="15.75" thickBot="1">
      <c r="A2077" s="1099">
        <v>58</v>
      </c>
      <c r="B2077" s="1023"/>
      <c r="C2077" s="1058"/>
      <c r="D2077" s="1023"/>
      <c r="E2077" s="1058"/>
      <c r="F2077" s="1489"/>
      <c r="G2077" s="1497"/>
      <c r="H2077" s="1495"/>
      <c r="I2077" s="977"/>
      <c r="J2077" s="1495"/>
      <c r="K2077" s="1193"/>
      <c r="L2077" s="1193"/>
      <c r="M2077" s="1023"/>
      <c r="N2077" s="1023"/>
      <c r="O2077" s="1058"/>
      <c r="P2077" s="1485"/>
      <c r="Q2077" s="1487"/>
      <c r="R2077" s="1099">
        <v>58</v>
      </c>
    </row>
    <row r="2078" spans="1:18">
      <c r="Q2078" s="2070" t="s">
        <v>3437</v>
      </c>
    </row>
    <row r="2079" spans="1:18">
      <c r="A2079" s="978" t="s">
        <v>5336</v>
      </c>
      <c r="B2079" s="978"/>
      <c r="C2079" s="978"/>
      <c r="D2079" s="978"/>
      <c r="E2079" s="978"/>
      <c r="F2079" s="978"/>
      <c r="G2079" s="978"/>
      <c r="H2079" s="978"/>
      <c r="I2079" s="977"/>
      <c r="J2079" s="978" t="s">
        <v>5337</v>
      </c>
      <c r="K2079" s="978"/>
      <c r="L2079" s="978"/>
      <c r="M2079" s="978"/>
      <c r="N2079" s="978"/>
      <c r="O2079" s="978"/>
      <c r="P2079" s="978"/>
      <c r="Q2079" s="978"/>
      <c r="R2079" s="1018"/>
    </row>
  </sheetData>
  <mergeCells count="3">
    <mergeCell ref="G3:H3"/>
    <mergeCell ref="G2:H2"/>
    <mergeCell ref="G1:H1"/>
  </mergeCells>
  <printOptions horizontalCentered="1" verticalCentered="1"/>
  <pageMargins left="0" right="0" top="0" bottom="0" header="0.25" footer="0.25"/>
  <pageSetup scale="69" fitToWidth="2" fitToHeight="2" orientation="portrait" horizontalDpi="300" verticalDpi="300" r:id="rId1"/>
  <headerFooter alignWithMargins="0"/>
  <rowBreaks count="28" manualBreakCount="28">
    <brk id="66" max="16383" man="1"/>
    <brk id="138" max="16383" man="1"/>
    <brk id="210" max="16383" man="1"/>
    <brk id="281" max="16383" man="1"/>
    <brk id="353" max="16383" man="1"/>
    <brk id="425" max="16383" man="1"/>
    <brk id="497" max="16383" man="1"/>
    <brk id="568" max="16383" man="1"/>
    <brk id="639" max="16383" man="1"/>
    <brk id="711" max="16383" man="1"/>
    <brk id="783" max="16383" man="1"/>
    <brk id="855" max="16383" man="1"/>
    <brk id="926" max="16383" man="1"/>
    <brk id="998" max="16383" man="1"/>
    <brk id="1071" max="16383" man="1"/>
    <brk id="1143" max="16383" man="1"/>
    <brk id="1215" max="16383" man="1"/>
    <brk id="1287" max="16383" man="1"/>
    <brk id="1358" max="16383" man="1"/>
    <brk id="1430" max="16383" man="1"/>
    <brk id="1502" max="16383" man="1"/>
    <brk id="1574" max="16383" man="1"/>
    <brk id="1646" max="16383" man="1"/>
    <brk id="1719" max="16383" man="1"/>
    <brk id="1791" max="16383" man="1"/>
    <brk id="1863" max="16383" man="1"/>
    <brk id="1936" max="16383" man="1"/>
    <brk id="2009" max="16383" man="1"/>
  </rowBreaks>
  <colBreaks count="1" manualBreakCount="1">
    <brk id="9"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pageSetUpPr fitToPage="1"/>
  </sheetPr>
  <dimension ref="A1:F66"/>
  <sheetViews>
    <sheetView defaultGridColor="0" view="pageBreakPreview" colorId="22" zoomScale="60" zoomScaleNormal="85" workbookViewId="0">
      <selection activeCell="C41" sqref="C41"/>
    </sheetView>
  </sheetViews>
  <sheetFormatPr defaultColWidth="9.6640625" defaultRowHeight="15"/>
  <cols>
    <col min="1" max="1" width="4.6640625" customWidth="1"/>
    <col min="2" max="2" width="35.6640625" customWidth="1"/>
    <col min="3" max="3" width="11" customWidth="1"/>
    <col min="4" max="4" width="18.6640625" customWidth="1"/>
    <col min="5" max="5" width="23.77734375" customWidth="1"/>
    <col min="6" max="6" width="22.77734375" customWidth="1"/>
  </cols>
  <sheetData>
    <row r="1" spans="1:6">
      <c r="A1" s="29" t="s">
        <v>5587</v>
      </c>
      <c r="B1" s="980"/>
      <c r="C1" s="1083" t="s">
        <v>1433</v>
      </c>
      <c r="D1" s="980"/>
      <c r="E1" s="1084" t="s">
        <v>1917</v>
      </c>
      <c r="F1" s="1085" t="s">
        <v>1918</v>
      </c>
    </row>
    <row r="2" spans="1:6">
      <c r="A2" s="71" t="str">
        <f>'Data Sheet'!$C$25</f>
        <v xml:space="preserve"> Niagara Mohawk Power Corporation </v>
      </c>
      <c r="B2" s="977"/>
      <c r="C2" s="97" t="s">
        <v>5784</v>
      </c>
      <c r="D2" s="977"/>
      <c r="E2" s="1088" t="s">
        <v>1919</v>
      </c>
      <c r="F2" s="1097"/>
    </row>
    <row r="3" spans="1:6" ht="15" customHeight="1" thickBot="1">
      <c r="A3" s="1057"/>
      <c r="B3" s="1023"/>
      <c r="C3" s="104" t="s">
        <v>5672</v>
      </c>
      <c r="D3" s="1023"/>
      <c r="E3" s="1974" t="str">
        <f>'Data Sheet'!$C$40</f>
        <v>June 1, 2015</v>
      </c>
      <c r="F3" s="1063" t="str">
        <f>'Data Sheet'!$C$38</f>
        <v>December 31, 2014</v>
      </c>
    </row>
    <row r="4" spans="1:6" ht="15" customHeight="1" thickBot="1">
      <c r="A4" s="668" t="s">
        <v>3022</v>
      </c>
      <c r="B4" s="669"/>
      <c r="C4" s="1090"/>
      <c r="D4" s="1090"/>
      <c r="E4" s="1090"/>
      <c r="F4" s="1091"/>
    </row>
    <row r="5" spans="1:6">
      <c r="A5" s="1033"/>
      <c r="B5" s="977"/>
      <c r="C5" s="977"/>
      <c r="D5" s="977"/>
      <c r="E5" s="977"/>
      <c r="F5" s="1034"/>
    </row>
    <row r="6" spans="1:6">
      <c r="A6" s="1033" t="s">
        <v>2857</v>
      </c>
      <c r="B6" s="977"/>
      <c r="C6" s="977"/>
      <c r="D6" s="977" t="s">
        <v>3023</v>
      </c>
      <c r="E6" s="977"/>
      <c r="F6" s="1034"/>
    </row>
    <row r="7" spans="1:6">
      <c r="A7" s="1033" t="s">
        <v>3024</v>
      </c>
      <c r="B7" s="977"/>
      <c r="C7" s="977"/>
      <c r="D7" s="977" t="s">
        <v>3025</v>
      </c>
      <c r="E7" s="977"/>
      <c r="F7" s="1034"/>
    </row>
    <row r="8" spans="1:6">
      <c r="A8" s="1033" t="s">
        <v>3026</v>
      </c>
      <c r="B8" s="977"/>
      <c r="C8" s="977"/>
      <c r="D8" s="977" t="s">
        <v>3027</v>
      </c>
      <c r="E8" s="977"/>
      <c r="F8" s="1034"/>
    </row>
    <row r="9" spans="1:6">
      <c r="A9" s="1033" t="s">
        <v>3028</v>
      </c>
      <c r="B9" s="977"/>
      <c r="C9" s="977"/>
      <c r="D9" s="977" t="s">
        <v>3029</v>
      </c>
      <c r="E9" s="977"/>
      <c r="F9" s="1034"/>
    </row>
    <row r="10" spans="1:6">
      <c r="A10" s="1033" t="s">
        <v>3030</v>
      </c>
      <c r="B10" s="977"/>
      <c r="C10" s="977"/>
      <c r="D10" s="977" t="s">
        <v>2692</v>
      </c>
      <c r="E10" s="977"/>
      <c r="F10" s="1034"/>
    </row>
    <row r="11" spans="1:6">
      <c r="A11" s="1033" t="s">
        <v>2693</v>
      </c>
      <c r="B11" s="977"/>
      <c r="C11" s="977"/>
      <c r="D11" s="977" t="s">
        <v>2694</v>
      </c>
      <c r="E11" s="977"/>
      <c r="F11" s="1034"/>
    </row>
    <row r="12" spans="1:6">
      <c r="A12" s="1033" t="s">
        <v>2695</v>
      </c>
      <c r="B12" s="977"/>
      <c r="C12" s="977"/>
      <c r="D12" s="977" t="s">
        <v>2696</v>
      </c>
      <c r="E12" s="977"/>
      <c r="F12" s="1034"/>
    </row>
    <row r="13" spans="1:6">
      <c r="A13" s="1033" t="s">
        <v>2697</v>
      </c>
      <c r="B13" s="977"/>
      <c r="C13" s="977"/>
      <c r="D13" s="977" t="s">
        <v>2698</v>
      </c>
      <c r="E13" s="977"/>
      <c r="F13" s="1034"/>
    </row>
    <row r="14" spans="1:6">
      <c r="A14" s="1033" t="s">
        <v>2699</v>
      </c>
      <c r="B14" s="977"/>
      <c r="C14" s="977"/>
      <c r="D14" s="977"/>
      <c r="E14" s="977"/>
      <c r="F14" s="1034"/>
    </row>
    <row r="15" spans="1:6" ht="15.75" thickBot="1">
      <c r="A15" s="1033"/>
      <c r="B15" s="977"/>
      <c r="C15" s="977"/>
      <c r="D15" s="977"/>
      <c r="E15" s="977"/>
      <c r="F15" s="1034"/>
    </row>
    <row r="16" spans="1:6" ht="15.75" thickBot="1">
      <c r="A16" s="1134"/>
      <c r="B16" s="1115"/>
      <c r="C16" s="1094"/>
      <c r="D16" s="1094"/>
      <c r="E16" s="1092" t="s">
        <v>2700</v>
      </c>
      <c r="F16" s="1091"/>
    </row>
    <row r="17" spans="1:6">
      <c r="A17" s="1097" t="s">
        <v>1843</v>
      </c>
      <c r="B17" s="978" t="s">
        <v>1898</v>
      </c>
      <c r="C17" s="1032"/>
      <c r="D17" s="987" t="s">
        <v>2701</v>
      </c>
      <c r="E17" s="987"/>
      <c r="F17" s="987"/>
    </row>
    <row r="18" spans="1:6">
      <c r="A18" s="1097" t="s">
        <v>1846</v>
      </c>
      <c r="B18" s="674"/>
      <c r="C18" s="1034"/>
      <c r="D18" s="987" t="s">
        <v>2702</v>
      </c>
      <c r="E18" s="987" t="s">
        <v>1902</v>
      </c>
      <c r="F18" s="987" t="s">
        <v>2703</v>
      </c>
    </row>
    <row r="19" spans="1:6" ht="15.75" thickBot="1">
      <c r="A19" s="1099"/>
      <c r="B19" s="1090" t="s">
        <v>3230</v>
      </c>
      <c r="C19" s="1101"/>
      <c r="D19" s="1100" t="s">
        <v>3231</v>
      </c>
      <c r="E19" s="1100" t="s">
        <v>3232</v>
      </c>
      <c r="F19" s="1100" t="s">
        <v>3233</v>
      </c>
    </row>
    <row r="20" spans="1:6">
      <c r="A20" s="1116">
        <v>1</v>
      </c>
      <c r="B20" s="989" t="s">
        <v>2704</v>
      </c>
      <c r="C20" s="1049"/>
      <c r="D20" s="1148">
        <v>1703453</v>
      </c>
      <c r="E20" s="1148">
        <v>458513</v>
      </c>
      <c r="F20" s="1148">
        <v>17438</v>
      </c>
    </row>
    <row r="21" spans="1:6">
      <c r="A21" s="1116">
        <v>2</v>
      </c>
      <c r="B21" s="989" t="s">
        <v>5559</v>
      </c>
      <c r="C21" s="1049"/>
      <c r="D21" s="1148">
        <v>6572</v>
      </c>
      <c r="E21" s="1148"/>
      <c r="F21" s="1148"/>
    </row>
    <row r="22" spans="1:6">
      <c r="A22" s="1116">
        <v>3</v>
      </c>
      <c r="B22" s="989" t="s">
        <v>2705</v>
      </c>
      <c r="C22" s="1049"/>
      <c r="D22" s="1148">
        <v>20281</v>
      </c>
      <c r="E22" s="1148">
        <v>20750</v>
      </c>
      <c r="F22" s="1148">
        <v>789</v>
      </c>
    </row>
    <row r="23" spans="1:6">
      <c r="A23" s="1116">
        <v>4</v>
      </c>
      <c r="B23" s="989" t="s">
        <v>2706</v>
      </c>
      <c r="C23" s="1049"/>
      <c r="D23" s="1148"/>
      <c r="E23" s="1148"/>
      <c r="F23" s="1148"/>
    </row>
    <row r="24" spans="1:6">
      <c r="A24" s="1097">
        <v>5</v>
      </c>
      <c r="B24" s="977" t="s">
        <v>2707</v>
      </c>
      <c r="C24" s="1034"/>
      <c r="D24" s="1106"/>
      <c r="E24" s="1106"/>
      <c r="F24" s="1106"/>
    </row>
    <row r="25" spans="1:6">
      <c r="A25" s="1116"/>
      <c r="B25" s="989" t="s">
        <v>2708</v>
      </c>
      <c r="C25" s="1049"/>
      <c r="D25" s="1148">
        <v>26853</v>
      </c>
      <c r="E25" s="1148">
        <v>20750</v>
      </c>
      <c r="F25" s="1148">
        <v>789</v>
      </c>
    </row>
    <row r="26" spans="1:6">
      <c r="A26" s="1116">
        <v>6</v>
      </c>
      <c r="B26" s="989" t="s">
        <v>2709</v>
      </c>
      <c r="C26" s="1049"/>
      <c r="D26" s="1148"/>
      <c r="E26" s="1148"/>
      <c r="F26" s="1148"/>
    </row>
    <row r="27" spans="1:6">
      <c r="A27" s="1116">
        <v>7</v>
      </c>
      <c r="B27" s="989" t="s">
        <v>2710</v>
      </c>
      <c r="C27" s="1049"/>
      <c r="D27" s="1148">
        <v>-26301</v>
      </c>
      <c r="E27" s="1148">
        <v>-533</v>
      </c>
      <c r="F27" s="1148">
        <v>-20</v>
      </c>
    </row>
    <row r="28" spans="1:6">
      <c r="A28" s="1116">
        <v>8</v>
      </c>
      <c r="B28" s="989" t="s">
        <v>2711</v>
      </c>
      <c r="C28" s="1049"/>
      <c r="D28" s="1148"/>
      <c r="E28" s="1148"/>
      <c r="F28" s="1148"/>
    </row>
    <row r="29" spans="1:6">
      <c r="A29" s="1097">
        <v>9</v>
      </c>
      <c r="B29" s="977" t="s">
        <v>2712</v>
      </c>
      <c r="C29" s="1034"/>
      <c r="D29" s="1106"/>
      <c r="E29" s="1106"/>
      <c r="F29" s="1106"/>
    </row>
    <row r="30" spans="1:6">
      <c r="A30" s="1116"/>
      <c r="B30" s="989" t="s">
        <v>2713</v>
      </c>
      <c r="C30" s="1049"/>
      <c r="D30" s="1148">
        <v>-26301</v>
      </c>
      <c r="E30" s="1148">
        <v>-533</v>
      </c>
      <c r="F30" s="1148">
        <v>-20</v>
      </c>
    </row>
    <row r="31" spans="1:6">
      <c r="A31" s="1116">
        <v>10</v>
      </c>
      <c r="B31" s="989" t="s">
        <v>2714</v>
      </c>
      <c r="C31" s="1049"/>
      <c r="D31" s="1148">
        <v>1704005</v>
      </c>
      <c r="E31" s="1148">
        <v>478730</v>
      </c>
      <c r="F31" s="1148">
        <v>18207</v>
      </c>
    </row>
    <row r="32" spans="1:6">
      <c r="A32" s="1116">
        <v>11</v>
      </c>
      <c r="B32" s="989" t="s">
        <v>2715</v>
      </c>
      <c r="C32" s="1049"/>
      <c r="D32" s="1148">
        <v>28542</v>
      </c>
      <c r="E32" s="1148">
        <v>40728</v>
      </c>
      <c r="F32" s="1148">
        <v>1549</v>
      </c>
    </row>
    <row r="33" spans="1:6">
      <c r="A33" s="1116">
        <v>12</v>
      </c>
      <c r="B33" s="989" t="s">
        <v>2716</v>
      </c>
      <c r="C33" s="1049"/>
      <c r="D33" s="1148"/>
      <c r="E33" s="1148"/>
      <c r="F33" s="1148"/>
    </row>
    <row r="34" spans="1:6">
      <c r="A34" s="1116">
        <v>13</v>
      </c>
      <c r="B34" s="989" t="s">
        <v>2717</v>
      </c>
      <c r="C34" s="1049"/>
      <c r="D34" s="1148"/>
      <c r="E34" s="1148"/>
      <c r="F34" s="1148"/>
    </row>
    <row r="35" spans="1:6">
      <c r="A35" s="1116">
        <v>14</v>
      </c>
      <c r="B35" s="989" t="s">
        <v>2718</v>
      </c>
      <c r="C35" s="1049"/>
      <c r="D35" s="1148"/>
      <c r="E35" s="1148"/>
      <c r="F35" s="1148"/>
    </row>
    <row r="36" spans="1:6">
      <c r="A36" s="1116">
        <v>15</v>
      </c>
      <c r="B36" s="989" t="s">
        <v>2719</v>
      </c>
      <c r="C36" s="1049"/>
      <c r="D36" s="1148">
        <v>1675463</v>
      </c>
      <c r="E36" s="1148">
        <v>438002</v>
      </c>
      <c r="F36" s="1148">
        <v>16658</v>
      </c>
    </row>
    <row r="37" spans="1:6">
      <c r="A37" s="1097">
        <v>16</v>
      </c>
      <c r="B37" s="977" t="s">
        <v>2720</v>
      </c>
      <c r="C37" s="1034"/>
      <c r="D37" s="1106"/>
      <c r="E37" s="1106"/>
      <c r="F37" s="1106"/>
    </row>
    <row r="38" spans="1:6" ht="15.75" thickBot="1">
      <c r="A38" s="1099"/>
      <c r="B38" s="1067" t="s">
        <v>2721</v>
      </c>
      <c r="C38" s="1058"/>
      <c r="D38" s="1171">
        <v>1704005</v>
      </c>
      <c r="E38" s="1171">
        <v>478730</v>
      </c>
      <c r="F38" s="1171">
        <v>18207</v>
      </c>
    </row>
    <row r="39" spans="1:6">
      <c r="A39" s="979"/>
      <c r="B39" s="980"/>
      <c r="C39" s="980"/>
      <c r="D39" s="980"/>
      <c r="E39" s="980"/>
      <c r="F39" s="1030"/>
    </row>
    <row r="40" spans="1:6">
      <c r="A40" s="1033"/>
      <c r="B40" s="977"/>
      <c r="C40" s="977"/>
      <c r="D40" s="977"/>
      <c r="E40" s="977"/>
      <c r="F40" s="1034"/>
    </row>
    <row r="41" spans="1:6">
      <c r="A41" s="1033"/>
      <c r="B41" s="977"/>
      <c r="C41" s="977"/>
      <c r="D41" s="977"/>
      <c r="E41" s="977"/>
      <c r="F41" s="1034"/>
    </row>
    <row r="42" spans="1:6">
      <c r="A42" s="1033"/>
      <c r="B42" s="977"/>
      <c r="C42" s="977"/>
      <c r="D42" s="977"/>
      <c r="E42" s="977"/>
      <c r="F42" s="1034"/>
    </row>
    <row r="43" spans="1:6">
      <c r="A43" s="1033"/>
      <c r="B43" s="977"/>
      <c r="C43" s="977"/>
      <c r="D43" s="977"/>
      <c r="E43" s="977"/>
      <c r="F43" s="1034"/>
    </row>
    <row r="44" spans="1:6">
      <c r="A44" s="1033"/>
      <c r="B44" s="977"/>
      <c r="C44" s="977"/>
      <c r="D44" s="977"/>
      <c r="E44" s="977"/>
      <c r="F44" s="1034"/>
    </row>
    <row r="45" spans="1:6">
      <c r="A45" s="1033"/>
      <c r="B45" s="977"/>
      <c r="C45" s="977"/>
      <c r="D45" s="977"/>
      <c r="E45" s="977"/>
      <c r="F45" s="1034"/>
    </row>
    <row r="46" spans="1:6">
      <c r="A46" s="1033"/>
      <c r="B46" s="977"/>
      <c r="C46" s="977"/>
      <c r="D46" s="977"/>
      <c r="E46" s="977"/>
      <c r="F46" s="1034"/>
    </row>
    <row r="47" spans="1:6">
      <c r="A47" s="1033"/>
      <c r="B47" s="977"/>
      <c r="C47" s="977"/>
      <c r="D47" s="977"/>
      <c r="E47" s="977"/>
      <c r="F47" s="1034"/>
    </row>
    <row r="48" spans="1:6">
      <c r="A48" s="1033"/>
      <c r="B48" s="977"/>
      <c r="C48" s="977"/>
      <c r="D48" s="977"/>
      <c r="E48" s="977"/>
      <c r="F48" s="1034"/>
    </row>
    <row r="49" spans="1:6">
      <c r="A49" s="1033"/>
      <c r="B49" s="977"/>
      <c r="C49" s="977"/>
      <c r="D49" s="977"/>
      <c r="E49" s="977"/>
      <c r="F49" s="1034"/>
    </row>
    <row r="50" spans="1:6">
      <c r="A50" s="1033"/>
      <c r="B50" s="977"/>
      <c r="C50" s="977"/>
      <c r="D50" s="977"/>
      <c r="E50" s="977"/>
      <c r="F50" s="1034"/>
    </row>
    <row r="51" spans="1:6">
      <c r="A51" s="1033"/>
      <c r="B51" s="977"/>
      <c r="C51" s="977"/>
      <c r="D51" s="977"/>
      <c r="E51" s="977"/>
      <c r="F51" s="1034"/>
    </row>
    <row r="52" spans="1:6">
      <c r="A52" s="1033"/>
      <c r="B52" s="977"/>
      <c r="C52" s="977"/>
      <c r="D52" s="977"/>
      <c r="E52" s="977"/>
      <c r="F52" s="1034"/>
    </row>
    <row r="53" spans="1:6">
      <c r="A53" s="1033"/>
      <c r="B53" s="977"/>
      <c r="C53" s="977"/>
      <c r="D53" s="977"/>
      <c r="E53" s="977"/>
      <c r="F53" s="1034"/>
    </row>
    <row r="54" spans="1:6">
      <c r="A54" s="1033"/>
      <c r="B54" s="977"/>
      <c r="C54" s="977"/>
      <c r="D54" s="977"/>
      <c r="E54" s="977"/>
      <c r="F54" s="1034"/>
    </row>
    <row r="55" spans="1:6">
      <c r="A55" s="1033"/>
      <c r="B55" s="977"/>
      <c r="C55" s="977"/>
      <c r="D55" s="977"/>
      <c r="E55" s="977"/>
      <c r="F55" s="1034"/>
    </row>
    <row r="56" spans="1:6">
      <c r="A56" s="1033"/>
      <c r="B56" s="977"/>
      <c r="C56" s="977"/>
      <c r="D56" s="977"/>
      <c r="E56" s="977"/>
      <c r="F56" s="1034"/>
    </row>
    <row r="57" spans="1:6">
      <c r="A57" s="1033"/>
      <c r="B57" s="977"/>
      <c r="C57" s="977"/>
      <c r="D57" s="977"/>
      <c r="E57" s="977"/>
      <c r="F57" s="1034"/>
    </row>
    <row r="58" spans="1:6">
      <c r="A58" s="1033"/>
      <c r="B58" s="977"/>
      <c r="C58" s="977"/>
      <c r="D58" s="977"/>
      <c r="E58" s="977"/>
      <c r="F58" s="1034"/>
    </row>
    <row r="59" spans="1:6">
      <c r="A59" s="1033"/>
      <c r="B59" s="977"/>
      <c r="C59" s="977"/>
      <c r="D59" s="977"/>
      <c r="E59" s="977"/>
      <c r="F59" s="1034"/>
    </row>
    <row r="60" spans="1:6">
      <c r="A60" s="1033"/>
      <c r="B60" s="977"/>
      <c r="C60" s="977"/>
      <c r="D60" s="977"/>
      <c r="E60" s="977"/>
      <c r="F60" s="1034"/>
    </row>
    <row r="61" spans="1:6">
      <c r="A61" s="1033"/>
      <c r="B61" s="977"/>
      <c r="C61" s="977"/>
      <c r="D61" s="977"/>
      <c r="E61" s="977"/>
      <c r="F61" s="1034"/>
    </row>
    <row r="62" spans="1:6">
      <c r="A62" s="1033"/>
      <c r="B62" s="977"/>
      <c r="C62" s="977"/>
      <c r="D62" s="977"/>
      <c r="E62" s="977"/>
      <c r="F62" s="1034"/>
    </row>
    <row r="63" spans="1:6" ht="15.75" thickBot="1">
      <c r="A63" s="1057"/>
      <c r="B63" s="1023"/>
      <c r="C63" s="1023"/>
      <c r="D63" s="1023"/>
      <c r="E63" s="1023"/>
      <c r="F63" s="1058"/>
    </row>
    <row r="64" spans="1:6">
      <c r="A64" s="1182"/>
      <c r="B64" s="1182"/>
      <c r="C64" s="1182"/>
      <c r="D64" s="1182"/>
      <c r="E64" s="1182"/>
      <c r="F64" s="1182"/>
    </row>
    <row r="65" spans="1:6" ht="15.75">
      <c r="A65" s="113" t="s">
        <v>631</v>
      </c>
      <c r="B65" s="977"/>
      <c r="C65" s="977"/>
      <c r="D65" s="977"/>
      <c r="E65" s="977"/>
      <c r="F65" s="977"/>
    </row>
    <row r="66" spans="1:6">
      <c r="A66" s="978" t="s">
        <v>2722</v>
      </c>
      <c r="B66" s="978"/>
      <c r="C66" s="978"/>
      <c r="D66" s="978"/>
      <c r="E66" s="978"/>
      <c r="F66" s="978"/>
    </row>
  </sheetData>
  <printOptions horizontalCentered="1" verticalCentered="1"/>
  <pageMargins left="0.5" right="0.5" top="0" bottom="0" header="0.25" footer="0.25"/>
  <pageSetup scale="68"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pageSetUpPr fitToPage="1"/>
  </sheetPr>
  <dimension ref="A1:G67"/>
  <sheetViews>
    <sheetView defaultGridColor="0" view="pageBreakPreview" colorId="22" zoomScale="60" zoomScaleNormal="85" workbookViewId="0">
      <selection activeCell="C41" sqref="C41"/>
    </sheetView>
  </sheetViews>
  <sheetFormatPr defaultColWidth="9.6640625" defaultRowHeight="15"/>
  <cols>
    <col min="1" max="1" width="4.6640625" customWidth="1"/>
    <col min="2" max="2" width="30.33203125" customWidth="1"/>
    <col min="3" max="5" width="12.6640625" customWidth="1"/>
    <col min="6" max="6" width="18.109375" customWidth="1"/>
    <col min="7" max="7" width="18.77734375" customWidth="1"/>
  </cols>
  <sheetData>
    <row r="1" spans="1:7">
      <c r="A1" s="29" t="s">
        <v>5587</v>
      </c>
      <c r="B1" s="980"/>
      <c r="C1" s="1086"/>
      <c r="D1" s="1083" t="s">
        <v>1433</v>
      </c>
      <c r="E1" s="980"/>
      <c r="F1" s="1084" t="s">
        <v>1917</v>
      </c>
      <c r="G1" s="1085" t="s">
        <v>1918</v>
      </c>
    </row>
    <row r="2" spans="1:7">
      <c r="A2" s="71" t="str">
        <f>'Data Sheet'!$C$25</f>
        <v xml:space="preserve"> Niagara Mohawk Power Corporation </v>
      </c>
      <c r="B2" s="977"/>
      <c r="C2" s="977"/>
      <c r="D2" s="97" t="s">
        <v>5784</v>
      </c>
      <c r="E2" s="977"/>
      <c r="F2" s="1088" t="s">
        <v>1919</v>
      </c>
      <c r="G2" s="1089"/>
    </row>
    <row r="3" spans="1:7" ht="15" customHeight="1" thickBot="1">
      <c r="A3" s="1057"/>
      <c r="B3" s="1023"/>
      <c r="C3" s="1023"/>
      <c r="D3" s="104" t="s">
        <v>5672</v>
      </c>
      <c r="E3" s="1023"/>
      <c r="F3" s="1974" t="str">
        <f>'Data Sheet'!$C$40</f>
        <v>June 1, 2015</v>
      </c>
      <c r="G3" s="1063" t="str">
        <f>'Data Sheet'!$C$38</f>
        <v>December 31, 2014</v>
      </c>
    </row>
    <row r="4" spans="1:7" ht="15" customHeight="1" thickBot="1">
      <c r="A4" s="668" t="s">
        <v>2723</v>
      </c>
      <c r="B4" s="669"/>
      <c r="C4" s="1090"/>
      <c r="D4" s="1090"/>
      <c r="E4" s="1090"/>
      <c r="F4" s="1090"/>
      <c r="G4" s="1091"/>
    </row>
    <row r="5" spans="1:7">
      <c r="A5" s="1033"/>
      <c r="B5" s="977"/>
      <c r="C5" s="977"/>
      <c r="D5" s="977"/>
      <c r="E5" s="977"/>
      <c r="F5" s="977"/>
      <c r="G5" s="1034"/>
    </row>
    <row r="6" spans="1:7">
      <c r="A6" s="1196" t="s">
        <v>2731</v>
      </c>
      <c r="B6" s="1183"/>
      <c r="C6" s="1183"/>
      <c r="D6" s="977"/>
      <c r="E6" s="977" t="s">
        <v>2732</v>
      </c>
      <c r="F6" s="977"/>
      <c r="G6" s="1034"/>
    </row>
    <row r="7" spans="1:7">
      <c r="A7" s="1196" t="s">
        <v>2733</v>
      </c>
      <c r="B7" s="1183"/>
      <c r="C7" s="1183"/>
      <c r="D7" s="977"/>
      <c r="E7" s="977" t="s">
        <v>2734</v>
      </c>
      <c r="F7" s="977"/>
      <c r="G7" s="1034"/>
    </row>
    <row r="8" spans="1:7">
      <c r="A8" s="1196" t="s">
        <v>2735</v>
      </c>
      <c r="B8" s="1183"/>
      <c r="C8" s="1183"/>
      <c r="D8" s="977"/>
      <c r="E8" s="977" t="s">
        <v>2736</v>
      </c>
      <c r="F8" s="977"/>
      <c r="G8" s="1034"/>
    </row>
    <row r="9" spans="1:7">
      <c r="A9" s="1196" t="s">
        <v>2737</v>
      </c>
      <c r="B9" s="1183"/>
      <c r="C9" s="1183"/>
      <c r="D9" s="977"/>
      <c r="E9" s="977" t="s">
        <v>2738</v>
      </c>
      <c r="F9" s="977"/>
      <c r="G9" s="1034"/>
    </row>
    <row r="10" spans="1:7">
      <c r="A10" s="1196" t="s">
        <v>2739</v>
      </c>
      <c r="B10" s="1183"/>
      <c r="C10" s="1183"/>
      <c r="D10" s="977"/>
      <c r="E10" s="977" t="s">
        <v>2740</v>
      </c>
      <c r="F10" s="977"/>
      <c r="G10" s="1034"/>
    </row>
    <row r="11" spans="1:7">
      <c r="A11" s="1196" t="s">
        <v>2741</v>
      </c>
      <c r="B11" s="1183"/>
      <c r="C11" s="1183"/>
      <c r="D11" s="977"/>
      <c r="E11" s="977" t="s">
        <v>2742</v>
      </c>
      <c r="F11" s="977"/>
      <c r="G11" s="1034"/>
    </row>
    <row r="12" spans="1:7">
      <c r="A12" s="1196" t="s">
        <v>2743</v>
      </c>
      <c r="B12" s="1183"/>
      <c r="C12" s="1183"/>
      <c r="D12" s="977"/>
      <c r="E12" s="977" t="s">
        <v>2744</v>
      </c>
      <c r="F12" s="977"/>
      <c r="G12" s="1034"/>
    </row>
    <row r="13" spans="1:7">
      <c r="A13" s="1196" t="s">
        <v>2745</v>
      </c>
      <c r="B13" s="1183"/>
      <c r="C13" s="1183"/>
      <c r="D13" s="977"/>
      <c r="E13" s="977" t="s">
        <v>161</v>
      </c>
      <c r="F13" s="977"/>
      <c r="G13" s="1034"/>
    </row>
    <row r="14" spans="1:7">
      <c r="A14" s="1031" t="s">
        <v>162</v>
      </c>
      <c r="B14" s="978"/>
      <c r="C14" s="978"/>
      <c r="D14" s="977"/>
      <c r="E14" s="977" t="s">
        <v>163</v>
      </c>
      <c r="F14" s="977"/>
      <c r="G14" s="1034"/>
    </row>
    <row r="15" spans="1:7">
      <c r="A15" s="1031" t="s">
        <v>164</v>
      </c>
      <c r="B15" s="978"/>
      <c r="C15" s="978"/>
      <c r="D15" s="977"/>
      <c r="E15" s="977" t="s">
        <v>165</v>
      </c>
      <c r="F15" s="977"/>
      <c r="G15" s="1034"/>
    </row>
    <row r="16" spans="1:7">
      <c r="A16" s="1033" t="s">
        <v>166</v>
      </c>
      <c r="B16" s="977"/>
      <c r="C16" s="977"/>
      <c r="D16" s="977"/>
      <c r="E16" s="977" t="s">
        <v>167</v>
      </c>
      <c r="F16" s="977"/>
      <c r="G16" s="1034"/>
    </row>
    <row r="17" spans="1:7">
      <c r="A17" s="1033" t="s">
        <v>168</v>
      </c>
      <c r="B17" s="977"/>
      <c r="C17" s="977"/>
      <c r="D17" s="977"/>
      <c r="E17" s="977" t="s">
        <v>169</v>
      </c>
      <c r="F17" s="977"/>
      <c r="G17" s="1034"/>
    </row>
    <row r="18" spans="1:7">
      <c r="A18" s="1033" t="s">
        <v>2878</v>
      </c>
      <c r="B18" s="977"/>
      <c r="C18" s="977"/>
      <c r="D18" s="977"/>
      <c r="E18" s="977" t="s">
        <v>2879</v>
      </c>
      <c r="F18" s="977"/>
      <c r="G18" s="1034"/>
    </row>
    <row r="19" spans="1:7">
      <c r="A19" s="1033" t="s">
        <v>2880</v>
      </c>
      <c r="B19" s="977"/>
      <c r="C19" s="977"/>
      <c r="D19" s="977"/>
      <c r="E19" s="977" t="s">
        <v>2881</v>
      </c>
      <c r="F19" s="977"/>
      <c r="G19" s="1034"/>
    </row>
    <row r="20" spans="1:7">
      <c r="A20" s="1033" t="s">
        <v>2882</v>
      </c>
      <c r="B20" s="977"/>
      <c r="C20" s="977"/>
      <c r="D20" s="977"/>
      <c r="E20" s="977" t="s">
        <v>2883</v>
      </c>
      <c r="F20" s="977"/>
      <c r="G20" s="1034"/>
    </row>
    <row r="21" spans="1:7">
      <c r="A21" s="1033" t="s">
        <v>2884</v>
      </c>
      <c r="B21" s="977"/>
      <c r="C21" s="977"/>
      <c r="D21" s="977"/>
      <c r="E21" s="977" t="s">
        <v>2885</v>
      </c>
      <c r="F21" s="977"/>
      <c r="G21" s="1034"/>
    </row>
    <row r="22" spans="1:7">
      <c r="A22" s="1033" t="s">
        <v>2886</v>
      </c>
      <c r="B22" s="977"/>
      <c r="C22" s="977"/>
      <c r="D22" s="977"/>
      <c r="E22" s="977" t="s">
        <v>2738</v>
      </c>
      <c r="F22" s="977"/>
      <c r="G22" s="1034"/>
    </row>
    <row r="23" spans="1:7">
      <c r="A23" s="1033" t="s">
        <v>2887</v>
      </c>
      <c r="B23" s="977"/>
      <c r="C23" s="977"/>
      <c r="D23" s="977"/>
      <c r="E23" s="977" t="s">
        <v>2888</v>
      </c>
      <c r="F23" s="977"/>
      <c r="G23" s="1034"/>
    </row>
    <row r="24" spans="1:7">
      <c r="A24" s="1033" t="s">
        <v>2889</v>
      </c>
      <c r="B24" s="977"/>
      <c r="C24" s="977"/>
      <c r="D24" s="977"/>
      <c r="E24" s="977" t="s">
        <v>2890</v>
      </c>
      <c r="F24" s="977"/>
      <c r="G24" s="1034"/>
    </row>
    <row r="25" spans="1:7">
      <c r="A25" s="1033" t="s">
        <v>2891</v>
      </c>
      <c r="B25" s="977"/>
      <c r="C25" s="977"/>
      <c r="D25" s="977"/>
      <c r="E25" s="977" t="s">
        <v>2892</v>
      </c>
      <c r="F25" s="977"/>
      <c r="G25" s="1034"/>
    </row>
    <row r="26" spans="1:7">
      <c r="A26" s="1033" t="s">
        <v>2893</v>
      </c>
      <c r="B26" s="977"/>
      <c r="C26" s="977"/>
      <c r="D26" s="977"/>
      <c r="E26" s="977" t="s">
        <v>2894</v>
      </c>
      <c r="F26" s="977"/>
      <c r="G26" s="1034"/>
    </row>
    <row r="27" spans="1:7">
      <c r="A27" s="1033" t="s">
        <v>2895</v>
      </c>
      <c r="B27" s="977"/>
      <c r="C27" s="977"/>
      <c r="D27" s="977"/>
      <c r="E27" s="977" t="s">
        <v>190</v>
      </c>
      <c r="F27" s="977"/>
      <c r="G27" s="1034"/>
    </row>
    <row r="28" spans="1:7">
      <c r="A28" s="1033" t="s">
        <v>191</v>
      </c>
      <c r="B28" s="977"/>
      <c r="C28" s="977"/>
      <c r="D28" s="977"/>
      <c r="E28" s="977" t="s">
        <v>192</v>
      </c>
      <c r="F28" s="977"/>
      <c r="G28" s="1034"/>
    </row>
    <row r="29" spans="1:7">
      <c r="A29" s="1033" t="s">
        <v>193</v>
      </c>
      <c r="B29" s="977"/>
      <c r="C29" s="977"/>
      <c r="D29" s="977"/>
      <c r="E29" s="977" t="s">
        <v>194</v>
      </c>
      <c r="F29" s="977"/>
      <c r="G29" s="1034"/>
    </row>
    <row r="30" spans="1:7">
      <c r="A30" s="1033" t="s">
        <v>195</v>
      </c>
      <c r="B30" s="977"/>
      <c r="C30" s="977"/>
      <c r="D30" s="977"/>
      <c r="E30" s="977" t="s">
        <v>196</v>
      </c>
      <c r="F30" s="977"/>
      <c r="G30" s="1034"/>
    </row>
    <row r="31" spans="1:7">
      <c r="A31" s="1033" t="s">
        <v>197</v>
      </c>
      <c r="B31" s="977"/>
      <c r="C31" s="977"/>
      <c r="D31" s="977"/>
      <c r="E31" s="977" t="s">
        <v>198</v>
      </c>
      <c r="F31" s="977"/>
      <c r="G31" s="1034"/>
    </row>
    <row r="32" spans="1:7">
      <c r="A32" s="1033" t="s">
        <v>299</v>
      </c>
      <c r="B32" s="977"/>
      <c r="C32" s="977"/>
      <c r="D32" s="977"/>
      <c r="E32" s="977" t="s">
        <v>300</v>
      </c>
      <c r="F32" s="977"/>
      <c r="G32" s="1034"/>
    </row>
    <row r="33" spans="1:7">
      <c r="A33" s="1033" t="s">
        <v>301</v>
      </c>
      <c r="B33" s="977"/>
      <c r="C33" s="977"/>
      <c r="D33" s="977"/>
      <c r="E33" s="977" t="s">
        <v>302</v>
      </c>
      <c r="F33" s="977"/>
      <c r="G33" s="1034"/>
    </row>
    <row r="34" spans="1:7">
      <c r="A34" s="1033" t="s">
        <v>303</v>
      </c>
      <c r="B34" s="977"/>
      <c r="C34" s="977"/>
      <c r="D34" s="977"/>
      <c r="E34" s="977" t="s">
        <v>192</v>
      </c>
      <c r="F34" s="977"/>
      <c r="G34" s="1034"/>
    </row>
    <row r="35" spans="1:7">
      <c r="A35" s="1033" t="s">
        <v>304</v>
      </c>
      <c r="B35" s="977"/>
      <c r="C35" s="977"/>
      <c r="D35" s="977"/>
      <c r="E35" s="977" t="s">
        <v>305</v>
      </c>
      <c r="F35" s="977"/>
      <c r="G35" s="1034"/>
    </row>
    <row r="36" spans="1:7">
      <c r="A36" s="1033" t="s">
        <v>306</v>
      </c>
      <c r="B36" s="977"/>
      <c r="C36" s="977"/>
      <c r="D36" s="977"/>
      <c r="E36" s="977" t="s">
        <v>307</v>
      </c>
      <c r="F36" s="977"/>
      <c r="G36" s="1034"/>
    </row>
    <row r="37" spans="1:7">
      <c r="A37" s="1033" t="s">
        <v>308</v>
      </c>
      <c r="B37" s="977"/>
      <c r="C37" s="977"/>
      <c r="D37" s="977"/>
      <c r="E37" s="977" t="s">
        <v>309</v>
      </c>
      <c r="F37" s="977"/>
      <c r="G37" s="1034"/>
    </row>
    <row r="38" spans="1:7">
      <c r="A38" s="1033" t="s">
        <v>310</v>
      </c>
      <c r="B38" s="977"/>
      <c r="C38" s="977"/>
      <c r="D38" s="977"/>
      <c r="E38" s="977" t="s">
        <v>311</v>
      </c>
      <c r="F38" s="977"/>
      <c r="G38" s="1034"/>
    </row>
    <row r="39" spans="1:7">
      <c r="A39" s="1033" t="s">
        <v>312</v>
      </c>
      <c r="B39" s="977"/>
      <c r="C39" s="977"/>
      <c r="D39" s="977"/>
      <c r="E39" s="977" t="s">
        <v>313</v>
      </c>
      <c r="F39" s="977"/>
      <c r="G39" s="1034"/>
    </row>
    <row r="40" spans="1:7">
      <c r="A40" s="1033" t="s">
        <v>170</v>
      </c>
      <c r="B40" s="977"/>
      <c r="C40" s="977"/>
      <c r="D40" s="977"/>
      <c r="E40" s="977" t="s">
        <v>171</v>
      </c>
      <c r="F40" s="977"/>
      <c r="G40" s="1034"/>
    </row>
    <row r="41" spans="1:7">
      <c r="A41" s="1033" t="s">
        <v>172</v>
      </c>
      <c r="B41" s="977"/>
      <c r="C41" s="977"/>
      <c r="D41" s="977"/>
      <c r="E41" s="977" t="s">
        <v>173</v>
      </c>
      <c r="F41" s="977"/>
      <c r="G41" s="1034"/>
    </row>
    <row r="42" spans="1:7">
      <c r="A42" s="1033" t="s">
        <v>174</v>
      </c>
      <c r="B42" s="977"/>
      <c r="C42" s="977"/>
      <c r="D42" s="977"/>
      <c r="E42" s="977" t="s">
        <v>175</v>
      </c>
      <c r="F42" s="977"/>
      <c r="G42" s="1034"/>
    </row>
    <row r="43" spans="1:7">
      <c r="A43" s="1033" t="s">
        <v>176</v>
      </c>
      <c r="B43" s="977"/>
      <c r="C43" s="977"/>
      <c r="D43" s="977"/>
      <c r="E43" s="977" t="s">
        <v>2738</v>
      </c>
      <c r="F43" s="977"/>
      <c r="G43" s="1034"/>
    </row>
    <row r="44" spans="1:7">
      <c r="A44" s="1033" t="s">
        <v>177</v>
      </c>
      <c r="B44" s="977"/>
      <c r="C44" s="977"/>
      <c r="D44" s="977"/>
      <c r="E44" s="977" t="s">
        <v>178</v>
      </c>
      <c r="F44" s="977"/>
      <c r="G44" s="1034"/>
    </row>
    <row r="45" spans="1:7">
      <c r="A45" s="1033" t="s">
        <v>179</v>
      </c>
      <c r="B45" s="977"/>
      <c r="C45" s="977"/>
      <c r="D45" s="977"/>
      <c r="E45" s="977" t="s">
        <v>180</v>
      </c>
      <c r="F45" s="977"/>
      <c r="G45" s="1034"/>
    </row>
    <row r="46" spans="1:7">
      <c r="A46" s="1033" t="s">
        <v>181</v>
      </c>
      <c r="B46" s="977"/>
      <c r="C46" s="977"/>
      <c r="D46" s="977"/>
      <c r="E46" s="977" t="s">
        <v>295</v>
      </c>
      <c r="F46" s="977"/>
      <c r="G46" s="1034"/>
    </row>
    <row r="47" spans="1:7">
      <c r="A47" s="1033" t="s">
        <v>296</v>
      </c>
      <c r="B47" s="977"/>
      <c r="C47" s="977"/>
      <c r="D47" s="977"/>
      <c r="E47" s="977" t="s">
        <v>297</v>
      </c>
      <c r="F47" s="977"/>
      <c r="G47" s="1034"/>
    </row>
    <row r="48" spans="1:7">
      <c r="A48" s="1033" t="s">
        <v>298</v>
      </c>
      <c r="B48" s="977"/>
      <c r="C48" s="977"/>
      <c r="D48" s="977"/>
      <c r="E48" s="977" t="s">
        <v>1453</v>
      </c>
      <c r="F48" s="977"/>
      <c r="G48" s="1034"/>
    </row>
    <row r="49" spans="1:7">
      <c r="A49" s="1033"/>
      <c r="B49" s="977"/>
      <c r="C49" s="977"/>
      <c r="D49" s="977"/>
      <c r="E49" s="977" t="s">
        <v>1454</v>
      </c>
      <c r="F49" s="977"/>
      <c r="G49" s="1034"/>
    </row>
    <row r="50" spans="1:7" ht="15.75" thickBot="1">
      <c r="A50" s="1033"/>
      <c r="B50" s="977"/>
      <c r="C50" s="977"/>
      <c r="D50" s="977"/>
      <c r="E50" s="977"/>
      <c r="F50" s="977"/>
      <c r="G50" s="1034"/>
    </row>
    <row r="51" spans="1:7" ht="15.75" thickBot="1">
      <c r="A51" s="1134"/>
      <c r="B51" s="1094"/>
      <c r="C51" s="1092" t="s">
        <v>2365</v>
      </c>
      <c r="D51" s="1092"/>
      <c r="E51" s="1091"/>
      <c r="F51" s="1094"/>
      <c r="G51" s="1070"/>
    </row>
    <row r="52" spans="1:7">
      <c r="A52" s="1097"/>
      <c r="B52" s="987"/>
      <c r="C52" s="987"/>
      <c r="D52" s="987"/>
      <c r="E52" s="987"/>
      <c r="F52" s="987" t="s">
        <v>3409</v>
      </c>
      <c r="G52" s="987"/>
    </row>
    <row r="53" spans="1:7">
      <c r="A53" s="1097" t="s">
        <v>1843</v>
      </c>
      <c r="B53" s="987" t="s">
        <v>1455</v>
      </c>
      <c r="C53" s="987" t="s">
        <v>3413</v>
      </c>
      <c r="D53" s="987" t="s">
        <v>379</v>
      </c>
      <c r="E53" s="987" t="s">
        <v>380</v>
      </c>
      <c r="F53" s="987" t="s">
        <v>1456</v>
      </c>
      <c r="G53" s="987" t="s">
        <v>1457</v>
      </c>
    </row>
    <row r="54" spans="1:7">
      <c r="A54" s="1097" t="s">
        <v>1846</v>
      </c>
      <c r="B54" s="688"/>
      <c r="C54" s="1034"/>
      <c r="D54" s="1034"/>
      <c r="E54" s="987"/>
      <c r="F54" s="987" t="s">
        <v>606</v>
      </c>
      <c r="G54" s="987" t="s">
        <v>1020</v>
      </c>
    </row>
    <row r="55" spans="1:7" ht="15.75" thickBot="1">
      <c r="A55" s="1099"/>
      <c r="B55" s="1100" t="s">
        <v>3230</v>
      </c>
      <c r="C55" s="1100" t="s">
        <v>3231</v>
      </c>
      <c r="D55" s="1100" t="s">
        <v>3232</v>
      </c>
      <c r="E55" s="1100" t="s">
        <v>3233</v>
      </c>
      <c r="F55" s="1100" t="s">
        <v>2512</v>
      </c>
      <c r="G55" s="1100" t="s">
        <v>2513</v>
      </c>
    </row>
    <row r="56" spans="1:7">
      <c r="A56" s="1116">
        <v>1</v>
      </c>
      <c r="B56" s="1049" t="s">
        <v>1458</v>
      </c>
      <c r="C56" s="1148"/>
      <c r="D56" s="1148"/>
      <c r="E56" s="1148"/>
      <c r="F56" s="1148"/>
      <c r="G56" s="1148"/>
    </row>
    <row r="57" spans="1:7">
      <c r="A57" s="1116">
        <v>2</v>
      </c>
      <c r="B57" s="1049" t="s">
        <v>1459</v>
      </c>
      <c r="C57" s="1148"/>
      <c r="D57" s="1148"/>
      <c r="E57" s="1148"/>
      <c r="F57" s="1148"/>
      <c r="G57" s="1148"/>
    </row>
    <row r="58" spans="1:7">
      <c r="A58" s="1116">
        <v>3</v>
      </c>
      <c r="B58" s="1049" t="s">
        <v>1460</v>
      </c>
      <c r="C58" s="1148"/>
      <c r="D58" s="1148"/>
      <c r="E58" s="1148"/>
      <c r="F58" s="1148"/>
      <c r="G58" s="1148"/>
    </row>
    <row r="59" spans="1:7">
      <c r="A59" s="1116">
        <v>4</v>
      </c>
      <c r="B59" s="1049" t="s">
        <v>1461</v>
      </c>
      <c r="C59" s="1148"/>
      <c r="D59" s="1148"/>
      <c r="E59" s="1148"/>
      <c r="F59" s="1148"/>
      <c r="G59" s="1148"/>
    </row>
    <row r="60" spans="1:7">
      <c r="A60" s="1116">
        <v>5</v>
      </c>
      <c r="B60" s="1049" t="s">
        <v>1462</v>
      </c>
      <c r="C60" s="1148"/>
      <c r="D60" s="1148"/>
      <c r="E60" s="1148"/>
      <c r="F60" s="1148"/>
      <c r="G60" s="1148"/>
    </row>
    <row r="61" spans="1:7">
      <c r="A61" s="1116">
        <v>6</v>
      </c>
      <c r="B61" s="1049" t="s">
        <v>1463</v>
      </c>
      <c r="C61" s="1148"/>
      <c r="D61" s="1148"/>
      <c r="E61" s="1148"/>
      <c r="F61" s="1148"/>
      <c r="G61" s="1148"/>
    </row>
    <row r="62" spans="1:7">
      <c r="A62" s="1116">
        <v>7</v>
      </c>
      <c r="B62" s="1049" t="s">
        <v>2899</v>
      </c>
      <c r="C62" s="1148"/>
      <c r="D62" s="1148"/>
      <c r="E62" s="1148"/>
      <c r="F62" s="1148"/>
      <c r="G62" s="1148"/>
    </row>
    <row r="63" spans="1:7">
      <c r="A63" s="1116">
        <v>8</v>
      </c>
      <c r="B63" s="1049" t="s">
        <v>2900</v>
      </c>
      <c r="C63" s="1148">
        <f>SUM(C56:C62)</f>
        <v>0</v>
      </c>
      <c r="D63" s="1148">
        <f>SUM(D56:D62)</f>
        <v>0</v>
      </c>
      <c r="E63" s="1148">
        <f>SUM(E56:E62)</f>
        <v>0</v>
      </c>
      <c r="F63" s="1148">
        <f>SUM(F56:F62)</f>
        <v>0</v>
      </c>
      <c r="G63" s="1148">
        <f>SUM(G56:G62)</f>
        <v>0</v>
      </c>
    </row>
    <row r="64" spans="1:7" ht="15.75" thickBot="1">
      <c r="A64" s="1099">
        <v>9</v>
      </c>
      <c r="B64" s="1058" t="s">
        <v>2901</v>
      </c>
      <c r="C64" s="1171"/>
      <c r="D64" s="1171"/>
      <c r="E64" s="1171"/>
      <c r="F64" s="1171"/>
      <c r="G64" s="1171"/>
    </row>
    <row r="65" spans="1:7">
      <c r="A65" s="1182"/>
      <c r="B65" s="1182"/>
      <c r="C65" s="1191"/>
      <c r="D65" s="1191"/>
      <c r="E65" s="1191"/>
      <c r="F65" s="1191"/>
      <c r="G65" s="1191"/>
    </row>
    <row r="66" spans="1:7" ht="15.75">
      <c r="A66" s="113" t="s">
        <v>631</v>
      </c>
    </row>
    <row r="67" spans="1:7">
      <c r="A67" s="978" t="s">
        <v>2902</v>
      </c>
      <c r="B67" s="978"/>
      <c r="C67" s="978"/>
      <c r="D67" s="978"/>
      <c r="E67" s="978"/>
      <c r="F67" s="978"/>
      <c r="G67" s="978"/>
    </row>
  </sheetData>
  <printOptions horizontalCentered="1" verticalCentered="1"/>
  <pageMargins left="0.5" right="0.5" top="0" bottom="0" header="0.25" footer="0.25"/>
  <pageSetup scale="72"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3">
    <pageSetUpPr fitToPage="1"/>
  </sheetPr>
  <dimension ref="A1:F63"/>
  <sheetViews>
    <sheetView defaultGridColor="0" view="pageBreakPreview" topLeftCell="A22" colorId="22" zoomScale="60" zoomScaleNormal="85" workbookViewId="0">
      <selection activeCell="C41" sqref="C41"/>
    </sheetView>
  </sheetViews>
  <sheetFormatPr defaultColWidth="9.6640625" defaultRowHeight="15"/>
  <cols>
    <col min="1" max="1" width="4.6640625" customWidth="1"/>
    <col min="2" max="2" width="30.6640625" customWidth="1"/>
    <col min="3" max="4" width="14.6640625" customWidth="1"/>
    <col min="5" max="6" width="18.6640625" customWidth="1"/>
  </cols>
  <sheetData>
    <row r="1" spans="1:6">
      <c r="A1" s="29" t="s">
        <v>5587</v>
      </c>
      <c r="B1" s="980"/>
      <c r="C1" s="1083" t="s">
        <v>1433</v>
      </c>
      <c r="D1" s="1086"/>
      <c r="E1" s="1084" t="s">
        <v>1917</v>
      </c>
      <c r="F1" s="1085" t="s">
        <v>1918</v>
      </c>
    </row>
    <row r="2" spans="1:6">
      <c r="A2" s="71" t="str">
        <f>'Data Sheet'!$C$25</f>
        <v xml:space="preserve"> Niagara Mohawk Power Corporation </v>
      </c>
      <c r="B2" s="977"/>
      <c r="C2" s="97" t="s">
        <v>5784</v>
      </c>
      <c r="D2" s="977"/>
      <c r="E2" s="1088" t="s">
        <v>1919</v>
      </c>
      <c r="F2" s="1089"/>
    </row>
    <row r="3" spans="1:6" ht="15" customHeight="1" thickBot="1">
      <c r="A3" s="1057"/>
      <c r="B3" s="1023"/>
      <c r="C3" s="104" t="s">
        <v>5672</v>
      </c>
      <c r="D3" s="1023"/>
      <c r="E3" s="1974" t="str">
        <f>'Data Sheet'!$C$40</f>
        <v>June 1, 2015</v>
      </c>
      <c r="F3" s="1063" t="str">
        <f>'Data Sheet'!$C$38</f>
        <v>December 31, 2014</v>
      </c>
    </row>
    <row r="4" spans="1:6" ht="15" customHeight="1" thickBot="1">
      <c r="A4" s="668" t="s">
        <v>2903</v>
      </c>
      <c r="B4" s="669"/>
      <c r="C4" s="1090"/>
      <c r="D4" s="1090"/>
      <c r="E4" s="1090"/>
      <c r="F4" s="1091"/>
    </row>
    <row r="5" spans="1:6">
      <c r="A5" s="1033"/>
      <c r="B5" s="977"/>
      <c r="C5" s="977"/>
      <c r="D5" s="977"/>
      <c r="E5" s="977"/>
      <c r="F5" s="1034"/>
    </row>
    <row r="6" spans="1:6">
      <c r="A6" s="1033" t="s">
        <v>2904</v>
      </c>
      <c r="B6" s="977"/>
      <c r="C6" s="977"/>
      <c r="D6" s="977" t="s">
        <v>2905</v>
      </c>
      <c r="E6" s="977"/>
      <c r="F6" s="1034"/>
    </row>
    <row r="7" spans="1:6">
      <c r="A7" s="1033" t="s">
        <v>2906</v>
      </c>
      <c r="B7" s="977"/>
      <c r="C7" s="977"/>
      <c r="D7" s="977" t="s">
        <v>2907</v>
      </c>
      <c r="E7" s="977"/>
      <c r="F7" s="1034"/>
    </row>
    <row r="8" spans="1:6">
      <c r="A8" s="1033" t="s">
        <v>2908</v>
      </c>
      <c r="B8" s="977"/>
      <c r="C8" s="977"/>
      <c r="D8" s="977" t="s">
        <v>291</v>
      </c>
      <c r="E8" s="977"/>
      <c r="F8" s="1034"/>
    </row>
    <row r="9" spans="1:6">
      <c r="A9" s="1033" t="s">
        <v>292</v>
      </c>
      <c r="B9" s="977"/>
      <c r="C9" s="977"/>
      <c r="D9" s="977" t="s">
        <v>293</v>
      </c>
      <c r="E9" s="977"/>
      <c r="F9" s="1034"/>
    </row>
    <row r="10" spans="1:6">
      <c r="A10" s="1033" t="s">
        <v>294</v>
      </c>
      <c r="B10" s="977"/>
      <c r="C10" s="977"/>
      <c r="D10" s="977" t="s">
        <v>4032</v>
      </c>
      <c r="E10" s="977"/>
      <c r="F10" s="1034"/>
    </row>
    <row r="11" spans="1:6">
      <c r="A11" s="1033" t="s">
        <v>4033</v>
      </c>
      <c r="B11" s="977"/>
      <c r="C11" s="977"/>
      <c r="D11" s="977" t="s">
        <v>4034</v>
      </c>
      <c r="E11" s="977"/>
      <c r="F11" s="1034"/>
    </row>
    <row r="12" spans="1:6">
      <c r="A12" s="1033" t="s">
        <v>4035</v>
      </c>
      <c r="B12" s="977"/>
      <c r="C12" s="977"/>
      <c r="D12" s="977" t="s">
        <v>4036</v>
      </c>
      <c r="E12" s="977"/>
      <c r="F12" s="1034"/>
    </row>
    <row r="13" spans="1:6">
      <c r="A13" s="1033" t="s">
        <v>4037</v>
      </c>
      <c r="B13" s="977"/>
      <c r="C13" s="977"/>
      <c r="D13" s="977" t="s">
        <v>4038</v>
      </c>
      <c r="E13" s="977"/>
      <c r="F13" s="1034"/>
    </row>
    <row r="14" spans="1:6">
      <c r="A14" s="1033" t="s">
        <v>4039</v>
      </c>
      <c r="B14" s="977"/>
      <c r="C14" s="977"/>
      <c r="D14" s="977" t="s">
        <v>4040</v>
      </c>
      <c r="E14" s="977"/>
      <c r="F14" s="1034"/>
    </row>
    <row r="15" spans="1:6">
      <c r="A15" s="1033" t="s">
        <v>4041</v>
      </c>
      <c r="B15" s="977"/>
      <c r="C15" s="977"/>
      <c r="D15" s="977" t="s">
        <v>4042</v>
      </c>
      <c r="E15" s="977"/>
      <c r="F15" s="1034"/>
    </row>
    <row r="16" spans="1:6">
      <c r="A16" s="1033" t="s">
        <v>4043</v>
      </c>
      <c r="B16" s="977"/>
      <c r="C16" s="977"/>
      <c r="D16" s="977" t="s">
        <v>4044</v>
      </c>
      <c r="E16" s="977"/>
      <c r="F16" s="1034"/>
    </row>
    <row r="17" spans="1:6">
      <c r="A17" s="1033" t="s">
        <v>4045</v>
      </c>
      <c r="B17" s="977"/>
      <c r="C17" s="977"/>
      <c r="D17" s="977" t="s">
        <v>4046</v>
      </c>
      <c r="E17" s="977"/>
      <c r="F17" s="1034"/>
    </row>
    <row r="18" spans="1:6">
      <c r="A18" s="1033" t="s">
        <v>4047</v>
      </c>
      <c r="B18" s="977"/>
      <c r="C18" s="977"/>
      <c r="D18" s="977" t="s">
        <v>4048</v>
      </c>
      <c r="E18" s="977"/>
      <c r="F18" s="1034"/>
    </row>
    <row r="19" spans="1:6">
      <c r="A19" s="1033" t="s">
        <v>4049</v>
      </c>
      <c r="B19" s="977"/>
      <c r="C19" s="977"/>
      <c r="D19" s="977" t="s">
        <v>4050</v>
      </c>
      <c r="E19" s="977"/>
      <c r="F19" s="1034"/>
    </row>
    <row r="20" spans="1:6">
      <c r="A20" s="1033" t="s">
        <v>4051</v>
      </c>
      <c r="B20" s="977"/>
      <c r="C20" s="977"/>
      <c r="D20" s="977" t="s">
        <v>2423</v>
      </c>
      <c r="E20" s="977"/>
      <c r="F20" s="1034"/>
    </row>
    <row r="21" spans="1:6">
      <c r="A21" s="1033" t="s">
        <v>2424</v>
      </c>
      <c r="B21" s="977"/>
      <c r="C21" s="977"/>
      <c r="D21" s="977" t="s">
        <v>2425</v>
      </c>
      <c r="E21" s="977"/>
      <c r="F21" s="1034"/>
    </row>
    <row r="22" spans="1:6">
      <c r="A22" s="1033" t="s">
        <v>2426</v>
      </c>
      <c r="B22" s="977"/>
      <c r="C22" s="977"/>
      <c r="D22" s="977" t="s">
        <v>2427</v>
      </c>
      <c r="E22" s="977"/>
      <c r="F22" s="1034"/>
    </row>
    <row r="23" spans="1:6" ht="15.75" thickBot="1">
      <c r="A23" s="1033"/>
      <c r="B23" s="977"/>
      <c r="C23" s="977"/>
      <c r="D23" s="977"/>
      <c r="E23" s="977"/>
      <c r="F23" s="1034"/>
    </row>
    <row r="24" spans="1:6">
      <c r="A24" s="1085" t="s">
        <v>1843</v>
      </c>
      <c r="B24" s="1095" t="s">
        <v>2428</v>
      </c>
      <c r="C24" s="1095"/>
      <c r="D24" s="1070"/>
      <c r="E24" s="1094" t="s">
        <v>1953</v>
      </c>
      <c r="F24" s="1094" t="s">
        <v>2429</v>
      </c>
    </row>
    <row r="25" spans="1:6" ht="15.75" thickBot="1">
      <c r="A25" s="1099" t="s">
        <v>1846</v>
      </c>
      <c r="B25" s="1090" t="s">
        <v>3230</v>
      </c>
      <c r="C25" s="1090"/>
      <c r="D25" s="1101"/>
      <c r="E25" s="1100" t="s">
        <v>3231</v>
      </c>
      <c r="F25" s="1100" t="s">
        <v>3232</v>
      </c>
    </row>
    <row r="26" spans="1:6">
      <c r="A26" s="1116">
        <v>1</v>
      </c>
      <c r="B26" s="989" t="s">
        <v>2430</v>
      </c>
      <c r="C26" s="989"/>
      <c r="D26" s="1049"/>
      <c r="E26" s="1148"/>
      <c r="F26" s="1148"/>
    </row>
    <row r="27" spans="1:6">
      <c r="A27" s="1097">
        <v>2</v>
      </c>
      <c r="B27" s="977" t="s">
        <v>2431</v>
      </c>
      <c r="C27" s="977"/>
      <c r="D27" s="1034"/>
      <c r="E27" s="1106"/>
      <c r="F27" s="1106"/>
    </row>
    <row r="28" spans="1:6">
      <c r="A28" s="1116"/>
      <c r="B28" s="989" t="s">
        <v>2432</v>
      </c>
      <c r="C28" s="989"/>
      <c r="D28" s="1049"/>
      <c r="E28" s="1148"/>
      <c r="F28" s="1148"/>
    </row>
    <row r="29" spans="1:6">
      <c r="A29" s="1116">
        <v>3</v>
      </c>
      <c r="B29" s="989" t="s">
        <v>2433</v>
      </c>
      <c r="C29" s="989"/>
      <c r="D29" s="1049"/>
      <c r="E29" s="1148"/>
      <c r="F29" s="1148"/>
    </row>
    <row r="30" spans="1:6">
      <c r="A30" s="1116">
        <v>4</v>
      </c>
      <c r="B30" s="989" t="s">
        <v>2434</v>
      </c>
      <c r="C30" s="989"/>
      <c r="D30" s="1049"/>
      <c r="E30" s="1148"/>
      <c r="F30" s="1148"/>
    </row>
    <row r="31" spans="1:6">
      <c r="A31" s="1116">
        <v>5</v>
      </c>
      <c r="B31" s="989" t="s">
        <v>2435</v>
      </c>
      <c r="C31" s="989"/>
      <c r="D31" s="1049"/>
      <c r="E31" s="1148"/>
      <c r="F31" s="1148"/>
    </row>
    <row r="32" spans="1:6">
      <c r="A32" s="1116">
        <v>6</v>
      </c>
      <c r="B32" s="989" t="s">
        <v>2436</v>
      </c>
      <c r="C32" s="989"/>
      <c r="D32" s="1049"/>
      <c r="E32" s="1148"/>
      <c r="F32" s="1148"/>
    </row>
    <row r="33" spans="1:6">
      <c r="A33" s="1116">
        <v>7</v>
      </c>
      <c r="B33" s="989" t="s">
        <v>2437</v>
      </c>
      <c r="C33" s="989"/>
      <c r="D33" s="1049"/>
      <c r="E33" s="1148"/>
      <c r="F33" s="1148"/>
    </row>
    <row r="34" spans="1:6">
      <c r="A34" s="1116">
        <v>8</v>
      </c>
      <c r="B34" s="989" t="s">
        <v>2438</v>
      </c>
      <c r="C34" s="989"/>
      <c r="D34" s="1049"/>
      <c r="E34" s="1148"/>
      <c r="F34" s="1148"/>
    </row>
    <row r="35" spans="1:6">
      <c r="A35" s="1116">
        <v>9</v>
      </c>
      <c r="B35" s="989" t="s">
        <v>2439</v>
      </c>
      <c r="C35" s="989"/>
      <c r="D35" s="1049"/>
      <c r="E35" s="1148"/>
      <c r="F35" s="1148"/>
    </row>
    <row r="36" spans="1:6">
      <c r="A36" s="1116">
        <v>10</v>
      </c>
      <c r="B36" s="989" t="s">
        <v>2440</v>
      </c>
      <c r="C36" s="989"/>
      <c r="D36" s="1049"/>
      <c r="E36" s="1148"/>
      <c r="F36" s="1148"/>
    </row>
    <row r="37" spans="1:6">
      <c r="A37" s="1116">
        <v>11</v>
      </c>
      <c r="B37" s="989" t="s">
        <v>951</v>
      </c>
      <c r="C37" s="989"/>
      <c r="D37" s="1049"/>
      <c r="E37" s="1148">
        <f>SUM(E26:E36)</f>
        <v>0</v>
      </c>
      <c r="F37" s="1148">
        <f>SUM(F26:F36)</f>
        <v>0</v>
      </c>
    </row>
    <row r="38" spans="1:6">
      <c r="A38" s="1089"/>
      <c r="B38" s="977"/>
      <c r="C38" s="977"/>
      <c r="D38" s="1034"/>
      <c r="E38" s="1034"/>
      <c r="F38" s="1034"/>
    </row>
    <row r="39" spans="1:6">
      <c r="A39" s="1089"/>
      <c r="B39" s="977"/>
      <c r="C39" s="977"/>
      <c r="D39" s="1034"/>
      <c r="E39" s="1034"/>
      <c r="F39" s="1034"/>
    </row>
    <row r="40" spans="1:6">
      <c r="A40" s="1089"/>
      <c r="B40" s="977"/>
      <c r="C40" s="977"/>
      <c r="D40" s="1034"/>
      <c r="E40" s="1034"/>
      <c r="F40" s="1034"/>
    </row>
    <row r="41" spans="1:6">
      <c r="A41" s="1089"/>
      <c r="B41" s="977"/>
      <c r="C41" s="977"/>
      <c r="D41" s="1034"/>
      <c r="E41" s="1034"/>
      <c r="F41" s="1034"/>
    </row>
    <row r="42" spans="1:6">
      <c r="A42" s="1089"/>
      <c r="B42" s="977"/>
      <c r="C42" s="977"/>
      <c r="D42" s="1034"/>
      <c r="E42" s="1034"/>
      <c r="F42" s="1034"/>
    </row>
    <row r="43" spans="1:6">
      <c r="A43" s="1089"/>
      <c r="B43" s="977"/>
      <c r="C43" s="977"/>
      <c r="D43" s="1034"/>
      <c r="E43" s="1034"/>
      <c r="F43" s="1034"/>
    </row>
    <row r="44" spans="1:6">
      <c r="A44" s="1089"/>
      <c r="B44" s="977"/>
      <c r="C44" s="977"/>
      <c r="D44" s="1034"/>
      <c r="E44" s="1034"/>
      <c r="F44" s="1034"/>
    </row>
    <row r="45" spans="1:6">
      <c r="A45" s="1089"/>
      <c r="B45" s="977"/>
      <c r="C45" s="977"/>
      <c r="D45" s="1034"/>
      <c r="E45" s="1034"/>
      <c r="F45" s="1034"/>
    </row>
    <row r="46" spans="1:6">
      <c r="A46" s="1089"/>
      <c r="B46" s="977"/>
      <c r="C46" s="977"/>
      <c r="D46" s="1034"/>
      <c r="E46" s="1034"/>
      <c r="F46" s="1034"/>
    </row>
    <row r="47" spans="1:6">
      <c r="A47" s="1089"/>
      <c r="B47" s="977"/>
      <c r="C47" s="977"/>
      <c r="D47" s="1034"/>
      <c r="E47" s="1034"/>
      <c r="F47" s="1034"/>
    </row>
    <row r="48" spans="1:6">
      <c r="A48" s="1089"/>
      <c r="B48" s="977"/>
      <c r="C48" s="977"/>
      <c r="D48" s="1034"/>
      <c r="E48" s="1034"/>
      <c r="F48" s="1034"/>
    </row>
    <row r="49" spans="1:6">
      <c r="A49" s="1089"/>
      <c r="B49" s="977"/>
      <c r="C49" s="977"/>
      <c r="D49" s="1034"/>
      <c r="E49" s="1034"/>
      <c r="F49" s="1034"/>
    </row>
    <row r="50" spans="1:6">
      <c r="A50" s="1089"/>
      <c r="B50" s="977"/>
      <c r="C50" s="977"/>
      <c r="D50" s="1034"/>
      <c r="E50" s="1034"/>
      <c r="F50" s="1034"/>
    </row>
    <row r="51" spans="1:6">
      <c r="A51" s="1089"/>
      <c r="B51" s="977"/>
      <c r="C51" s="977"/>
      <c r="D51" s="1034"/>
      <c r="E51" s="1034"/>
      <c r="F51" s="1034"/>
    </row>
    <row r="52" spans="1:6">
      <c r="A52" s="1089"/>
      <c r="B52" s="977"/>
      <c r="C52" s="977"/>
      <c r="D52" s="1034"/>
      <c r="E52" s="1034"/>
      <c r="F52" s="1034"/>
    </row>
    <row r="53" spans="1:6">
      <c r="A53" s="1089"/>
      <c r="B53" s="977"/>
      <c r="C53" s="977"/>
      <c r="D53" s="1034"/>
      <c r="E53" s="1034"/>
      <c r="F53" s="1034"/>
    </row>
    <row r="54" spans="1:6">
      <c r="A54" s="1089"/>
      <c r="B54" s="977"/>
      <c r="C54" s="977"/>
      <c r="D54" s="1034"/>
      <c r="E54" s="1034"/>
      <c r="F54" s="1034"/>
    </row>
    <row r="55" spans="1:6">
      <c r="A55" s="1089"/>
      <c r="B55" s="977"/>
      <c r="C55" s="977"/>
      <c r="D55" s="1034"/>
      <c r="E55" s="1034"/>
      <c r="F55" s="1034"/>
    </row>
    <row r="56" spans="1:6">
      <c r="A56" s="1089"/>
      <c r="B56" s="977"/>
      <c r="C56" s="977"/>
      <c r="D56" s="1034"/>
      <c r="E56" s="1034"/>
      <c r="F56" s="1034"/>
    </row>
    <row r="57" spans="1:6">
      <c r="A57" s="1089"/>
      <c r="B57" s="977"/>
      <c r="C57" s="977"/>
      <c r="D57" s="1034"/>
      <c r="E57" s="1034"/>
      <c r="F57" s="1034"/>
    </row>
    <row r="58" spans="1:6">
      <c r="A58" s="1089"/>
      <c r="B58" s="977"/>
      <c r="C58" s="977"/>
      <c r="D58" s="1034"/>
      <c r="E58" s="1034"/>
      <c r="F58" s="1034"/>
    </row>
    <row r="59" spans="1:6">
      <c r="A59" s="1089"/>
      <c r="B59" s="977"/>
      <c r="C59" s="977"/>
      <c r="D59" s="1034"/>
      <c r="E59" s="1034"/>
      <c r="F59" s="1034"/>
    </row>
    <row r="60" spans="1:6" ht="15.75" thickBot="1">
      <c r="A60" s="1107"/>
      <c r="B60" s="1023"/>
      <c r="C60" s="1023"/>
      <c r="D60" s="1058"/>
      <c r="E60" s="1058"/>
      <c r="F60" s="1058"/>
    </row>
    <row r="61" spans="1:6">
      <c r="A61" s="1182"/>
      <c r="B61" s="1182"/>
      <c r="C61" s="1182"/>
      <c r="D61" s="1182"/>
      <c r="E61" s="1182"/>
      <c r="F61" s="1182"/>
    </row>
    <row r="62" spans="1:6" ht="15.75">
      <c r="A62" s="113" t="s">
        <v>631</v>
      </c>
      <c r="B62" s="977"/>
      <c r="C62" s="977"/>
      <c r="D62" s="978"/>
      <c r="E62" s="977"/>
      <c r="F62" s="1028" t="s">
        <v>2441</v>
      </c>
    </row>
    <row r="63" spans="1:6">
      <c r="A63" s="978" t="s">
        <v>2442</v>
      </c>
      <c r="B63" s="978"/>
      <c r="C63" s="978"/>
      <c r="D63" s="978"/>
      <c r="E63" s="978"/>
      <c r="F63" s="978"/>
    </row>
  </sheetData>
  <printOptions horizontalCentered="1" verticalCentered="1"/>
  <pageMargins left="0.5" right="0.5" top="0" bottom="0" header="0.25" footer="0.25"/>
  <pageSetup scale="78"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4"/>
  <dimension ref="A1:G134"/>
  <sheetViews>
    <sheetView defaultGridColor="0" view="pageBreakPreview" colorId="22" zoomScale="60" zoomScaleNormal="70" workbookViewId="0">
      <selection activeCell="C41" sqref="C41"/>
    </sheetView>
  </sheetViews>
  <sheetFormatPr defaultColWidth="9.6640625" defaultRowHeight="15"/>
  <cols>
    <col min="1" max="3" width="7.6640625" customWidth="1"/>
    <col min="4" max="4" width="26.44140625" customWidth="1"/>
    <col min="5" max="5" width="25.6640625" customWidth="1"/>
    <col min="6" max="7" width="18.6640625" customWidth="1"/>
  </cols>
  <sheetData>
    <row r="1" spans="1:7">
      <c r="A1" s="896" t="s">
        <v>5587</v>
      </c>
      <c r="B1" s="899"/>
      <c r="C1" s="899"/>
      <c r="D1" s="899"/>
      <c r="E1" s="1388" t="s">
        <v>1433</v>
      </c>
      <c r="F1" s="1985" t="s">
        <v>1917</v>
      </c>
      <c r="G1" s="1389" t="s">
        <v>1918</v>
      </c>
    </row>
    <row r="2" spans="1:7">
      <c r="A2" s="71" t="str">
        <f>'Data Sheet'!$C$25</f>
        <v xml:space="preserve"> Niagara Mohawk Power Corporation </v>
      </c>
      <c r="B2" s="9"/>
      <c r="C2" s="9"/>
      <c r="D2" s="9"/>
      <c r="E2" s="97" t="s">
        <v>5784</v>
      </c>
      <c r="F2" s="1296" t="s">
        <v>1919</v>
      </c>
      <c r="G2" s="1287"/>
    </row>
    <row r="3" spans="1:7" ht="15" customHeight="1" thickBot="1">
      <c r="A3" s="916"/>
      <c r="B3" s="917"/>
      <c r="C3" s="917"/>
      <c r="D3" s="917"/>
      <c r="E3" s="104" t="s">
        <v>5672</v>
      </c>
      <c r="F3" s="1978" t="str">
        <f>'Data Sheet'!$C$40</f>
        <v>June 1, 2015</v>
      </c>
      <c r="G3" s="1984" t="str">
        <f>'Data Sheet'!$C$38</f>
        <v>December 31, 2014</v>
      </c>
    </row>
    <row r="4" spans="1:7" ht="15" customHeight="1" thickBot="1">
      <c r="A4" s="1390" t="s">
        <v>2443</v>
      </c>
      <c r="B4" s="1391"/>
      <c r="C4" s="1391"/>
      <c r="D4" s="1391"/>
      <c r="E4" s="918"/>
      <c r="F4" s="918"/>
      <c r="G4" s="1392"/>
    </row>
    <row r="5" spans="1:7">
      <c r="A5" s="1296" t="s">
        <v>1901</v>
      </c>
      <c r="B5" s="1224" t="s">
        <v>1898</v>
      </c>
      <c r="C5" s="1224" t="s">
        <v>2444</v>
      </c>
      <c r="D5" s="12"/>
      <c r="E5" s="12"/>
      <c r="F5" s="12"/>
      <c r="G5" s="1343"/>
    </row>
    <row r="6" spans="1:7">
      <c r="A6" s="1296" t="s">
        <v>1902</v>
      </c>
      <c r="B6" s="1224" t="s">
        <v>1902</v>
      </c>
      <c r="C6" s="1224" t="s">
        <v>1902</v>
      </c>
      <c r="D6" s="1313" t="s">
        <v>1903</v>
      </c>
      <c r="E6" s="12"/>
      <c r="F6" s="12"/>
      <c r="G6" s="912"/>
    </row>
    <row r="7" spans="1:7" ht="15.75" thickBot="1">
      <c r="A7" s="1393" t="s">
        <v>3230</v>
      </c>
      <c r="B7" s="1394" t="s">
        <v>3231</v>
      </c>
      <c r="C7" s="1394" t="s">
        <v>3232</v>
      </c>
      <c r="D7" s="1395" t="s">
        <v>3233</v>
      </c>
      <c r="E7" s="918"/>
      <c r="F7" s="918"/>
      <c r="G7" s="919"/>
    </row>
    <row r="8" spans="1:7">
      <c r="A8" s="1287"/>
      <c r="B8" s="1210"/>
      <c r="C8" s="1210"/>
      <c r="D8" s="9"/>
      <c r="E8" s="9"/>
      <c r="F8" s="9"/>
      <c r="G8" s="1210"/>
    </row>
    <row r="9" spans="1:7">
      <c r="A9" s="1287"/>
      <c r="B9" s="1210"/>
      <c r="C9" s="1210"/>
      <c r="D9" s="9"/>
      <c r="E9" s="9"/>
      <c r="F9" s="9"/>
      <c r="G9" s="1210"/>
    </row>
    <row r="10" spans="1:7">
      <c r="A10" s="1287"/>
      <c r="B10" s="1210"/>
      <c r="C10" s="1210"/>
      <c r="D10" s="9"/>
      <c r="E10" s="9"/>
      <c r="F10" s="9"/>
      <c r="G10" s="1210"/>
    </row>
    <row r="11" spans="1:7">
      <c r="A11" s="1287"/>
      <c r="B11" s="1210"/>
      <c r="C11" s="1210"/>
      <c r="D11" s="9"/>
      <c r="E11" s="9"/>
      <c r="F11" s="9"/>
      <c r="G11" s="1210"/>
    </row>
    <row r="12" spans="1:7">
      <c r="A12" s="1287"/>
      <c r="B12" s="1210"/>
      <c r="C12" s="1210"/>
      <c r="D12" s="9"/>
      <c r="E12" s="9"/>
      <c r="F12" s="9"/>
      <c r="G12" s="1210"/>
    </row>
    <row r="13" spans="1:7">
      <c r="A13" s="1287"/>
      <c r="B13" s="1210"/>
      <c r="C13" s="1210"/>
      <c r="D13" s="9"/>
      <c r="E13" s="9"/>
      <c r="F13" s="9"/>
      <c r="G13" s="1210"/>
    </row>
    <row r="14" spans="1:7">
      <c r="A14" s="1287"/>
      <c r="B14" s="1210"/>
      <c r="C14" s="1210"/>
      <c r="D14" s="9"/>
      <c r="E14" s="9"/>
      <c r="F14" s="9"/>
      <c r="G14" s="1210"/>
    </row>
    <row r="15" spans="1:7">
      <c r="A15" s="1287"/>
      <c r="B15" s="1210"/>
      <c r="C15" s="1210"/>
      <c r="D15" s="9"/>
      <c r="E15" s="9"/>
      <c r="F15" s="9"/>
      <c r="G15" s="1210"/>
    </row>
    <row r="16" spans="1:7">
      <c r="A16" s="1287"/>
      <c r="B16" s="1210"/>
      <c r="C16" s="1210"/>
      <c r="D16" s="9"/>
      <c r="E16" s="9"/>
      <c r="F16" s="9"/>
      <c r="G16" s="1210"/>
    </row>
    <row r="17" spans="1:7">
      <c r="A17" s="1287"/>
      <c r="B17" s="1210"/>
      <c r="C17" s="1210"/>
      <c r="D17" s="9"/>
      <c r="E17" s="9"/>
      <c r="F17" s="9"/>
      <c r="G17" s="1210"/>
    </row>
    <row r="18" spans="1:7">
      <c r="A18" s="1287"/>
      <c r="B18" s="1210"/>
      <c r="C18" s="1210"/>
      <c r="D18" s="9"/>
      <c r="E18" s="9"/>
      <c r="F18" s="9"/>
      <c r="G18" s="1210"/>
    </row>
    <row r="19" spans="1:7">
      <c r="A19" s="1296"/>
      <c r="B19" s="1396"/>
      <c r="C19" s="1396"/>
      <c r="D19" s="1397"/>
      <c r="E19" s="1221"/>
      <c r="F19" s="1221"/>
      <c r="G19" s="1224"/>
    </row>
    <row r="20" spans="1:7">
      <c r="A20" s="1398"/>
      <c r="B20" s="1210"/>
      <c r="C20" s="1210"/>
      <c r="D20" s="9"/>
      <c r="E20" s="9"/>
      <c r="F20" s="9"/>
      <c r="G20" s="1210"/>
    </row>
    <row r="21" spans="1:7">
      <c r="A21" s="1398"/>
      <c r="B21" s="1210"/>
      <c r="C21" s="1210"/>
      <c r="D21" s="9"/>
      <c r="E21" s="9"/>
      <c r="F21" s="9"/>
      <c r="G21" s="1210"/>
    </row>
    <row r="22" spans="1:7">
      <c r="A22" s="1398"/>
      <c r="B22" s="1210"/>
      <c r="C22" s="1210"/>
      <c r="D22" s="9"/>
      <c r="E22" s="9"/>
      <c r="F22" s="9"/>
      <c r="G22" s="1210"/>
    </row>
    <row r="23" spans="1:7">
      <c r="A23" s="1398"/>
      <c r="B23" s="1210"/>
      <c r="C23" s="1210"/>
      <c r="D23" s="9"/>
      <c r="E23" s="9"/>
      <c r="F23" s="9"/>
      <c r="G23" s="1210"/>
    </row>
    <row r="24" spans="1:7">
      <c r="A24" s="1398"/>
      <c r="B24" s="1210"/>
      <c r="C24" s="1210"/>
      <c r="D24" s="9"/>
      <c r="E24" s="9"/>
      <c r="F24" s="9"/>
      <c r="G24" s="1210"/>
    </row>
    <row r="25" spans="1:7">
      <c r="A25" s="1398"/>
      <c r="B25" s="1210"/>
      <c r="C25" s="1210"/>
      <c r="D25" s="9"/>
      <c r="E25" s="9"/>
      <c r="F25" s="9"/>
      <c r="G25" s="1210"/>
    </row>
    <row r="26" spans="1:7">
      <c r="A26" s="1398"/>
      <c r="B26" s="1210"/>
      <c r="C26" s="1210"/>
      <c r="D26" s="9"/>
      <c r="E26" s="9"/>
      <c r="F26" s="9"/>
      <c r="G26" s="1210"/>
    </row>
    <row r="27" spans="1:7">
      <c r="A27" s="1398"/>
      <c r="B27" s="1210"/>
      <c r="C27" s="1210"/>
      <c r="D27" s="9"/>
      <c r="E27" s="9"/>
      <c r="F27" s="9"/>
      <c r="G27" s="1210"/>
    </row>
    <row r="28" spans="1:7">
      <c r="A28" s="1398"/>
      <c r="B28" s="1210"/>
      <c r="C28" s="1210"/>
      <c r="D28" s="9"/>
      <c r="E28" s="9"/>
      <c r="F28" s="9"/>
      <c r="G28" s="1210"/>
    </row>
    <row r="29" spans="1:7">
      <c r="A29" s="1398"/>
      <c r="B29" s="1210"/>
      <c r="C29" s="1210"/>
      <c r="D29" s="9"/>
      <c r="E29" s="9"/>
      <c r="F29" s="9"/>
      <c r="G29" s="1210"/>
    </row>
    <row r="30" spans="1:7">
      <c r="A30" s="1398"/>
      <c r="B30" s="1210"/>
      <c r="C30" s="1210"/>
      <c r="D30" s="9"/>
      <c r="E30" s="9"/>
      <c r="F30" s="9"/>
      <c r="G30" s="1210"/>
    </row>
    <row r="31" spans="1:7">
      <c r="A31" s="1287"/>
      <c r="B31" s="1210"/>
      <c r="C31" s="1210"/>
      <c r="D31" s="9"/>
      <c r="E31" s="9"/>
      <c r="F31" s="9"/>
      <c r="G31" s="1210"/>
    </row>
    <row r="32" spans="1:7">
      <c r="A32" s="1287"/>
      <c r="B32" s="1210"/>
      <c r="C32" s="1210"/>
      <c r="D32" s="9"/>
      <c r="E32" s="9"/>
      <c r="F32" s="9"/>
      <c r="G32" s="1210"/>
    </row>
    <row r="33" spans="1:7">
      <c r="A33" s="1287"/>
      <c r="B33" s="1210"/>
      <c r="C33" s="1210"/>
      <c r="D33" s="9"/>
      <c r="E33" s="9"/>
      <c r="F33" s="9"/>
      <c r="G33" s="1210"/>
    </row>
    <row r="34" spans="1:7">
      <c r="A34" s="1287"/>
      <c r="B34" s="1210"/>
      <c r="C34" s="1210"/>
      <c r="D34" s="9"/>
      <c r="E34" s="9"/>
      <c r="F34" s="9"/>
      <c r="G34" s="1210"/>
    </row>
    <row r="35" spans="1:7">
      <c r="A35" s="1287"/>
      <c r="B35" s="1210"/>
      <c r="C35" s="1210"/>
      <c r="D35" s="9"/>
      <c r="E35" s="9"/>
      <c r="F35" s="9"/>
      <c r="G35" s="1210"/>
    </row>
    <row r="36" spans="1:7">
      <c r="A36" s="1287"/>
      <c r="B36" s="1210"/>
      <c r="C36" s="1210"/>
      <c r="D36" s="9"/>
      <c r="E36" s="9"/>
      <c r="F36" s="9"/>
      <c r="G36" s="1210"/>
    </row>
    <row r="37" spans="1:7">
      <c r="A37" s="1287"/>
      <c r="B37" s="1210"/>
      <c r="C37" s="1210"/>
      <c r="D37" s="9"/>
      <c r="E37" s="9"/>
      <c r="F37" s="9"/>
      <c r="G37" s="1210"/>
    </row>
    <row r="38" spans="1:7">
      <c r="A38" s="1287"/>
      <c r="B38" s="1210"/>
      <c r="C38" s="1210"/>
      <c r="D38" s="9"/>
      <c r="E38" s="9"/>
      <c r="F38" s="9"/>
      <c r="G38" s="1210"/>
    </row>
    <row r="39" spans="1:7">
      <c r="A39" s="1287"/>
      <c r="B39" s="1210"/>
      <c r="C39" s="1210"/>
      <c r="D39" s="9"/>
      <c r="E39" s="9"/>
      <c r="F39" s="9"/>
      <c r="G39" s="1210"/>
    </row>
    <row r="40" spans="1:7">
      <c r="A40" s="1287"/>
      <c r="B40" s="1210"/>
      <c r="C40" s="1210"/>
      <c r="D40" s="9"/>
      <c r="E40" s="9"/>
      <c r="F40" s="9"/>
      <c r="G40" s="1210"/>
    </row>
    <row r="41" spans="1:7">
      <c r="A41" s="1287"/>
      <c r="B41" s="1210"/>
      <c r="C41" s="1210"/>
      <c r="D41" s="9"/>
      <c r="E41" s="9"/>
      <c r="F41" s="9"/>
      <c r="G41" s="1210"/>
    </row>
    <row r="42" spans="1:7">
      <c r="A42" s="1287"/>
      <c r="B42" s="1210"/>
      <c r="C42" s="1210"/>
      <c r="D42" s="9"/>
      <c r="E42" s="9"/>
      <c r="F42" s="9"/>
      <c r="G42" s="1210"/>
    </row>
    <row r="43" spans="1:7">
      <c r="A43" s="1287"/>
      <c r="B43" s="1210"/>
      <c r="C43" s="1210"/>
      <c r="D43" s="9"/>
      <c r="E43" s="9"/>
      <c r="F43" s="9"/>
      <c r="G43" s="1210"/>
    </row>
    <row r="44" spans="1:7">
      <c r="A44" s="1287"/>
      <c r="B44" s="1210"/>
      <c r="C44" s="1210"/>
      <c r="D44" s="9"/>
      <c r="E44" s="9"/>
      <c r="F44" s="9"/>
      <c r="G44" s="1210"/>
    </row>
    <row r="45" spans="1:7">
      <c r="A45" s="1287"/>
      <c r="B45" s="1210"/>
      <c r="C45" s="1210"/>
      <c r="D45" s="9"/>
      <c r="E45" s="9"/>
      <c r="F45" s="9"/>
      <c r="G45" s="1210"/>
    </row>
    <row r="46" spans="1:7">
      <c r="A46" s="1287"/>
      <c r="B46" s="1210"/>
      <c r="C46" s="1210"/>
      <c r="D46" s="9"/>
      <c r="E46" s="9"/>
      <c r="F46" s="9"/>
      <c r="G46" s="1210"/>
    </row>
    <row r="47" spans="1:7">
      <c r="A47" s="1287"/>
      <c r="B47" s="1210"/>
      <c r="C47" s="1210"/>
      <c r="D47" s="9"/>
      <c r="E47" s="9"/>
      <c r="F47" s="9"/>
      <c r="G47" s="1210"/>
    </row>
    <row r="48" spans="1:7">
      <c r="A48" s="1287"/>
      <c r="B48" s="1210"/>
      <c r="C48" s="1210"/>
      <c r="D48" s="9"/>
      <c r="E48" s="9"/>
      <c r="F48" s="9"/>
      <c r="G48" s="1210"/>
    </row>
    <row r="49" spans="1:7">
      <c r="A49" s="1287"/>
      <c r="B49" s="1210"/>
      <c r="C49" s="1210"/>
      <c r="D49" s="9"/>
      <c r="E49" s="9"/>
      <c r="F49" s="9"/>
      <c r="G49" s="1210"/>
    </row>
    <row r="50" spans="1:7">
      <c r="A50" s="1287"/>
      <c r="B50" s="1210"/>
      <c r="C50" s="1210"/>
      <c r="D50" s="9"/>
      <c r="E50" s="9"/>
      <c r="F50" s="9"/>
      <c r="G50" s="1210"/>
    </row>
    <row r="51" spans="1:7">
      <c r="A51" s="1287"/>
      <c r="B51" s="1210"/>
      <c r="C51" s="1210"/>
      <c r="D51" s="9"/>
      <c r="E51" s="9"/>
      <c r="F51" s="9"/>
      <c r="G51" s="1210"/>
    </row>
    <row r="52" spans="1:7">
      <c r="A52" s="1287"/>
      <c r="B52" s="1210"/>
      <c r="C52" s="1210"/>
      <c r="D52" s="9"/>
      <c r="E52" s="9"/>
      <c r="F52" s="9"/>
      <c r="G52" s="1210"/>
    </row>
    <row r="53" spans="1:7">
      <c r="A53" s="1287"/>
      <c r="B53" s="1210"/>
      <c r="C53" s="1210"/>
      <c r="D53" s="9"/>
      <c r="E53" s="9"/>
      <c r="F53" s="9"/>
      <c r="G53" s="1210"/>
    </row>
    <row r="54" spans="1:7">
      <c r="A54" s="1287"/>
      <c r="B54" s="1210"/>
      <c r="C54" s="1210"/>
      <c r="D54" s="9"/>
      <c r="E54" s="9"/>
      <c r="F54" s="9"/>
      <c r="G54" s="1210"/>
    </row>
    <row r="55" spans="1:7">
      <c r="A55" s="1287"/>
      <c r="B55" s="1210"/>
      <c r="C55" s="1210"/>
      <c r="D55" s="9"/>
      <c r="E55" s="9"/>
      <c r="F55" s="9"/>
      <c r="G55" s="1210"/>
    </row>
    <row r="56" spans="1:7">
      <c r="A56" s="1287"/>
      <c r="B56" s="1210"/>
      <c r="C56" s="1210"/>
      <c r="D56" s="9"/>
      <c r="E56" s="9"/>
      <c r="F56" s="9"/>
      <c r="G56" s="1210"/>
    </row>
    <row r="57" spans="1:7">
      <c r="A57" s="1287"/>
      <c r="B57" s="1210"/>
      <c r="C57" s="1210"/>
      <c r="D57" s="9"/>
      <c r="E57" s="9"/>
      <c r="F57" s="9"/>
      <c r="G57" s="1210"/>
    </row>
    <row r="58" spans="1:7">
      <c r="A58" s="1287"/>
      <c r="B58" s="1210"/>
      <c r="C58" s="1210"/>
      <c r="D58" s="9"/>
      <c r="E58" s="9"/>
      <c r="F58" s="9"/>
      <c r="G58" s="1210"/>
    </row>
    <row r="59" spans="1:7">
      <c r="A59" s="1287"/>
      <c r="B59" s="1210"/>
      <c r="C59" s="1210"/>
      <c r="D59" s="9"/>
      <c r="E59" s="9"/>
      <c r="F59" s="9"/>
      <c r="G59" s="1210"/>
    </row>
    <row r="60" spans="1:7">
      <c r="A60" s="1287"/>
      <c r="B60" s="1210"/>
      <c r="C60" s="1210"/>
      <c r="D60" s="9"/>
      <c r="E60" s="9"/>
      <c r="F60" s="9"/>
      <c r="G60" s="1210"/>
    </row>
    <row r="61" spans="1:7">
      <c r="A61" s="1287"/>
      <c r="B61" s="1210"/>
      <c r="C61" s="1210"/>
      <c r="D61" s="9"/>
      <c r="E61" s="9"/>
      <c r="F61" s="9"/>
      <c r="G61" s="1210"/>
    </row>
    <row r="62" spans="1:7">
      <c r="A62" s="1287"/>
      <c r="B62" s="1210"/>
      <c r="C62" s="1210"/>
      <c r="D62" s="9"/>
      <c r="E62" s="9"/>
      <c r="F62" s="9"/>
      <c r="G62" s="1210"/>
    </row>
    <row r="63" spans="1:7">
      <c r="A63" s="1287"/>
      <c r="B63" s="1210"/>
      <c r="C63" s="1210"/>
      <c r="D63" s="9"/>
      <c r="E63" s="9"/>
      <c r="F63" s="9"/>
      <c r="G63" s="1210"/>
    </row>
    <row r="64" spans="1:7" ht="15.75" thickBot="1">
      <c r="A64" s="1399"/>
      <c r="B64" s="1231"/>
      <c r="C64" s="1231"/>
      <c r="D64" s="917"/>
      <c r="E64" s="917"/>
      <c r="F64" s="917"/>
      <c r="G64" s="1231"/>
    </row>
    <row r="65" spans="1:7" ht="15.75">
      <c r="A65" s="1232" t="s">
        <v>4091</v>
      </c>
      <c r="B65" s="9"/>
      <c r="C65" s="9"/>
      <c r="D65" s="9"/>
      <c r="E65" s="9"/>
      <c r="F65" s="9"/>
      <c r="G65" s="9"/>
    </row>
    <row r="66" spans="1:7">
      <c r="A66" s="12" t="s">
        <v>2445</v>
      </c>
      <c r="B66" s="12"/>
      <c r="C66" s="12"/>
      <c r="D66" s="12"/>
      <c r="E66" s="12"/>
      <c r="F66" s="12"/>
      <c r="G66" s="12"/>
    </row>
    <row r="67" spans="1:7">
      <c r="A67" s="9"/>
      <c r="B67" s="9"/>
      <c r="C67" s="9"/>
      <c r="D67" s="9"/>
      <c r="E67" s="9"/>
      <c r="F67" s="9"/>
      <c r="G67" s="9"/>
    </row>
    <row r="68" spans="1:7" ht="15.75">
      <c r="A68" s="1232" t="s">
        <v>1258</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
        <v>1904</v>
      </c>
      <c r="B71" s="9"/>
      <c r="C71" s="9"/>
      <c r="D71" s="9"/>
      <c r="E71" s="9"/>
      <c r="F71" s="1205" t="s">
        <v>1904</v>
      </c>
      <c r="G71" s="1499" t="s">
        <v>1904</v>
      </c>
    </row>
    <row r="72" spans="1:7" ht="16.5" thickBot="1">
      <c r="A72" s="1400" t="s">
        <v>2443</v>
      </c>
      <c r="B72" s="1401"/>
      <c r="C72" s="1401"/>
      <c r="D72" s="1401"/>
      <c r="E72" s="1402"/>
      <c r="F72" s="1402"/>
      <c r="G72" s="1392"/>
    </row>
    <row r="73" spans="1:7">
      <c r="A73" s="1296" t="s">
        <v>1901</v>
      </c>
      <c r="B73" s="1224" t="s">
        <v>1898</v>
      </c>
      <c r="C73" s="1224" t="s">
        <v>2444</v>
      </c>
      <c r="D73" s="12"/>
      <c r="E73" s="12"/>
      <c r="F73" s="12"/>
      <c r="G73" s="1343"/>
    </row>
    <row r="74" spans="1:7">
      <c r="A74" s="1296" t="s">
        <v>1902</v>
      </c>
      <c r="B74" s="1224" t="s">
        <v>1902</v>
      </c>
      <c r="C74" s="1224" t="s">
        <v>1902</v>
      </c>
      <c r="D74" s="1313" t="s">
        <v>1903</v>
      </c>
      <c r="E74" s="12"/>
      <c r="F74" s="12"/>
      <c r="G74" s="912"/>
    </row>
    <row r="75" spans="1:7" ht="15.75" thickBot="1">
      <c r="A75" s="1393" t="s">
        <v>3230</v>
      </c>
      <c r="B75" s="1394" t="s">
        <v>3231</v>
      </c>
      <c r="C75" s="1394" t="s">
        <v>3232</v>
      </c>
      <c r="D75" s="1395" t="s">
        <v>3233</v>
      </c>
      <c r="E75" s="918"/>
      <c r="F75" s="918"/>
      <c r="G75" s="919"/>
    </row>
    <row r="76" spans="1:7">
      <c r="A76" s="1287"/>
      <c r="B76" s="1210"/>
      <c r="C76" s="1210"/>
      <c r="D76" s="9"/>
      <c r="E76" s="9"/>
      <c r="F76" s="9"/>
      <c r="G76" s="1210"/>
    </row>
    <row r="77" spans="1:7">
      <c r="A77" s="1287"/>
      <c r="B77" s="1210"/>
      <c r="C77" s="1210"/>
      <c r="D77" s="9"/>
      <c r="E77" s="9"/>
      <c r="F77" s="9"/>
      <c r="G77" s="1210"/>
    </row>
    <row r="78" spans="1:7">
      <c r="A78" s="1287"/>
      <c r="B78" s="1210"/>
      <c r="C78" s="1210"/>
      <c r="D78" s="9"/>
      <c r="E78" s="9"/>
      <c r="F78" s="9"/>
      <c r="G78" s="1210"/>
    </row>
    <row r="79" spans="1:7">
      <c r="A79" s="1287"/>
      <c r="B79" s="1210"/>
      <c r="C79" s="1210"/>
      <c r="D79" s="9"/>
      <c r="E79" s="9"/>
      <c r="F79" s="9"/>
      <c r="G79" s="1210"/>
    </row>
    <row r="80" spans="1:7">
      <c r="A80" s="1287"/>
      <c r="B80" s="1210"/>
      <c r="C80" s="1210"/>
      <c r="D80" s="9"/>
      <c r="E80" s="9"/>
      <c r="F80" s="9"/>
      <c r="G80" s="1210"/>
    </row>
    <row r="81" spans="1:7">
      <c r="A81" s="1287"/>
      <c r="B81" s="1210"/>
      <c r="C81" s="1210"/>
      <c r="D81" s="9"/>
      <c r="E81" s="9"/>
      <c r="F81" s="9"/>
      <c r="G81" s="1210"/>
    </row>
    <row r="82" spans="1:7">
      <c r="A82" s="1287"/>
      <c r="B82" s="1210"/>
      <c r="C82" s="1210"/>
      <c r="D82" s="9"/>
      <c r="E82" s="9"/>
      <c r="F82" s="9"/>
      <c r="G82" s="1210"/>
    </row>
    <row r="83" spans="1:7">
      <c r="A83" s="1287"/>
      <c r="B83" s="1210"/>
      <c r="C83" s="1210"/>
      <c r="D83" s="9"/>
      <c r="E83" s="9"/>
      <c r="F83" s="9"/>
      <c r="G83" s="1210"/>
    </row>
    <row r="84" spans="1:7">
      <c r="A84" s="1287"/>
      <c r="B84" s="1210"/>
      <c r="C84" s="1210"/>
      <c r="D84" s="9"/>
      <c r="E84" s="9"/>
      <c r="F84" s="9"/>
      <c r="G84" s="1210"/>
    </row>
    <row r="85" spans="1:7">
      <c r="A85" s="1287"/>
      <c r="B85" s="1210"/>
      <c r="C85" s="1210"/>
      <c r="D85" s="9"/>
      <c r="E85" s="9"/>
      <c r="F85" s="9"/>
      <c r="G85" s="1210"/>
    </row>
    <row r="86" spans="1:7">
      <c r="A86" s="1287"/>
      <c r="B86" s="1210"/>
      <c r="C86" s="1210"/>
      <c r="D86" s="9"/>
      <c r="E86" s="9"/>
      <c r="F86" s="9"/>
      <c r="G86" s="1210"/>
    </row>
    <row r="87" spans="1:7">
      <c r="A87" s="1296"/>
      <c r="B87" s="1396"/>
      <c r="C87" s="1396"/>
      <c r="D87" s="1397"/>
      <c r="E87" s="1221"/>
      <c r="F87" s="1221"/>
      <c r="G87" s="1224"/>
    </row>
    <row r="88" spans="1:7">
      <c r="A88" s="1398"/>
      <c r="B88" s="1210"/>
      <c r="C88" s="1210"/>
      <c r="D88" s="9"/>
      <c r="E88" s="9"/>
      <c r="F88" s="9"/>
      <c r="G88" s="1210"/>
    </row>
    <row r="89" spans="1:7">
      <c r="A89" s="1398"/>
      <c r="B89" s="1210"/>
      <c r="C89" s="1210"/>
      <c r="D89" s="9"/>
      <c r="E89" s="9"/>
      <c r="F89" s="9"/>
      <c r="G89" s="1210"/>
    </row>
    <row r="90" spans="1:7">
      <c r="A90" s="1398"/>
      <c r="B90" s="1210"/>
      <c r="C90" s="1210"/>
      <c r="D90" s="9"/>
      <c r="E90" s="9"/>
      <c r="F90" s="9"/>
      <c r="G90" s="1210"/>
    </row>
    <row r="91" spans="1:7">
      <c r="A91" s="1398"/>
      <c r="B91" s="1210"/>
      <c r="C91" s="1210"/>
      <c r="D91" s="9"/>
      <c r="E91" s="9"/>
      <c r="F91" s="9"/>
      <c r="G91" s="1210"/>
    </row>
    <row r="92" spans="1:7">
      <c r="A92" s="1398"/>
      <c r="B92" s="1210"/>
      <c r="C92" s="1210"/>
      <c r="D92" s="9"/>
      <c r="E92" s="9"/>
      <c r="F92" s="9"/>
      <c r="G92" s="1210"/>
    </row>
    <row r="93" spans="1:7">
      <c r="A93" s="1398"/>
      <c r="B93" s="1210"/>
      <c r="C93" s="1210"/>
      <c r="D93" s="9"/>
      <c r="E93" s="9"/>
      <c r="F93" s="9"/>
      <c r="G93" s="1210"/>
    </row>
    <row r="94" spans="1:7">
      <c r="A94" s="1398"/>
      <c r="B94" s="1210"/>
      <c r="C94" s="1210"/>
      <c r="D94" s="9"/>
      <c r="E94" s="9"/>
      <c r="F94" s="9"/>
      <c r="G94" s="1210"/>
    </row>
    <row r="95" spans="1:7">
      <c r="A95" s="1398"/>
      <c r="B95" s="1210"/>
      <c r="C95" s="1210"/>
      <c r="D95" s="9"/>
      <c r="E95" s="9"/>
      <c r="F95" s="9"/>
      <c r="G95" s="1210"/>
    </row>
    <row r="96" spans="1:7">
      <c r="A96" s="1398"/>
      <c r="B96" s="1210"/>
      <c r="C96" s="1210"/>
      <c r="D96" s="9"/>
      <c r="E96" s="9"/>
      <c r="F96" s="9"/>
      <c r="G96" s="1210"/>
    </row>
    <row r="97" spans="1:7">
      <c r="A97" s="1398"/>
      <c r="B97" s="1210"/>
      <c r="C97" s="1210"/>
      <c r="D97" s="9"/>
      <c r="E97" s="9"/>
      <c r="F97" s="9"/>
      <c r="G97" s="1210"/>
    </row>
    <row r="98" spans="1:7">
      <c r="A98" s="1398"/>
      <c r="B98" s="1210"/>
      <c r="C98" s="1210"/>
      <c r="D98" s="9"/>
      <c r="E98" s="9"/>
      <c r="F98" s="9"/>
      <c r="G98" s="1210"/>
    </row>
    <row r="99" spans="1:7">
      <c r="A99" s="1287"/>
      <c r="B99" s="1210"/>
      <c r="C99" s="1210"/>
      <c r="D99" s="9"/>
      <c r="E99" s="9"/>
      <c r="F99" s="9"/>
      <c r="G99" s="1210"/>
    </row>
    <row r="100" spans="1:7">
      <c r="A100" s="1287"/>
      <c r="B100" s="1210"/>
      <c r="C100" s="1210"/>
      <c r="D100" s="9"/>
      <c r="E100" s="9"/>
      <c r="F100" s="9"/>
      <c r="G100" s="1210"/>
    </row>
    <row r="101" spans="1:7">
      <c r="A101" s="1287"/>
      <c r="B101" s="1210"/>
      <c r="C101" s="1210"/>
      <c r="D101" s="9"/>
      <c r="E101" s="9"/>
      <c r="F101" s="9"/>
      <c r="G101" s="1210"/>
    </row>
    <row r="102" spans="1:7">
      <c r="A102" s="1287"/>
      <c r="B102" s="1210"/>
      <c r="C102" s="1210"/>
      <c r="D102" s="9"/>
      <c r="E102" s="9"/>
      <c r="F102" s="9"/>
      <c r="G102" s="1210"/>
    </row>
    <row r="103" spans="1:7">
      <c r="A103" s="1287"/>
      <c r="B103" s="1210"/>
      <c r="C103" s="1210"/>
      <c r="D103" s="9"/>
      <c r="E103" s="9"/>
      <c r="F103" s="9"/>
      <c r="G103" s="1210"/>
    </row>
    <row r="104" spans="1:7">
      <c r="A104" s="1287"/>
      <c r="B104" s="1210"/>
      <c r="C104" s="1210"/>
      <c r="D104" s="9"/>
      <c r="E104" s="9"/>
      <c r="F104" s="9"/>
      <c r="G104" s="1210"/>
    </row>
    <row r="105" spans="1:7">
      <c r="A105" s="1287"/>
      <c r="B105" s="1210"/>
      <c r="C105" s="1210"/>
      <c r="D105" s="9"/>
      <c r="E105" s="9"/>
      <c r="F105" s="9"/>
      <c r="G105" s="1210"/>
    </row>
    <row r="106" spans="1:7">
      <c r="A106" s="1287"/>
      <c r="B106" s="1210"/>
      <c r="C106" s="1210"/>
      <c r="D106" s="9"/>
      <c r="E106" s="9"/>
      <c r="F106" s="9"/>
      <c r="G106" s="1210"/>
    </row>
    <row r="107" spans="1:7">
      <c r="A107" s="1287"/>
      <c r="B107" s="1210"/>
      <c r="C107" s="1210"/>
      <c r="D107" s="9"/>
      <c r="E107" s="9"/>
      <c r="F107" s="9"/>
      <c r="G107" s="1210"/>
    </row>
    <row r="108" spans="1:7">
      <c r="A108" s="1287"/>
      <c r="B108" s="1210"/>
      <c r="C108" s="1210"/>
      <c r="D108" s="9"/>
      <c r="E108" s="9"/>
      <c r="F108" s="9"/>
      <c r="G108" s="1210"/>
    </row>
    <row r="109" spans="1:7">
      <c r="A109" s="1287"/>
      <c r="B109" s="1210"/>
      <c r="C109" s="1210"/>
      <c r="D109" s="9"/>
      <c r="E109" s="9"/>
      <c r="F109" s="9"/>
      <c r="G109" s="1210"/>
    </row>
    <row r="110" spans="1:7">
      <c r="A110" s="1287"/>
      <c r="B110" s="1210"/>
      <c r="C110" s="1210"/>
      <c r="D110" s="9"/>
      <c r="E110" s="9"/>
      <c r="F110" s="9"/>
      <c r="G110" s="1210"/>
    </row>
    <row r="111" spans="1:7">
      <c r="A111" s="1287"/>
      <c r="B111" s="1210"/>
      <c r="C111" s="1210"/>
      <c r="D111" s="9"/>
      <c r="E111" s="9"/>
      <c r="F111" s="9"/>
      <c r="G111" s="1210"/>
    </row>
    <row r="112" spans="1:7">
      <c r="A112" s="1287"/>
      <c r="B112" s="1210"/>
      <c r="C112" s="1210"/>
      <c r="D112" s="9"/>
      <c r="E112" s="9"/>
      <c r="F112" s="9"/>
      <c r="G112" s="1210"/>
    </row>
    <row r="113" spans="1:7">
      <c r="A113" s="1287"/>
      <c r="B113" s="1210"/>
      <c r="C113" s="1210"/>
      <c r="D113" s="9"/>
      <c r="E113" s="9"/>
      <c r="F113" s="9"/>
      <c r="G113" s="1210"/>
    </row>
    <row r="114" spans="1:7">
      <c r="A114" s="1287"/>
      <c r="B114" s="1210"/>
      <c r="C114" s="1210"/>
      <c r="D114" s="9"/>
      <c r="E114" s="9"/>
      <c r="F114" s="9"/>
      <c r="G114" s="1210"/>
    </row>
    <row r="115" spans="1:7">
      <c r="A115" s="1287"/>
      <c r="B115" s="1210"/>
      <c r="C115" s="1210"/>
      <c r="D115" s="9"/>
      <c r="E115" s="9"/>
      <c r="F115" s="9"/>
      <c r="G115" s="1210"/>
    </row>
    <row r="116" spans="1:7">
      <c r="A116" s="1287"/>
      <c r="B116" s="1210"/>
      <c r="C116" s="1210"/>
      <c r="D116" s="9"/>
      <c r="E116" s="9"/>
      <c r="F116" s="9"/>
      <c r="G116" s="1210"/>
    </row>
    <row r="117" spans="1:7">
      <c r="A117" s="1287"/>
      <c r="B117" s="1210"/>
      <c r="C117" s="1210"/>
      <c r="D117" s="9"/>
      <c r="E117" s="9"/>
      <c r="F117" s="9"/>
      <c r="G117" s="1210"/>
    </row>
    <row r="118" spans="1:7">
      <c r="A118" s="1287"/>
      <c r="B118" s="1210"/>
      <c r="C118" s="1210"/>
      <c r="D118" s="9"/>
      <c r="E118" s="9"/>
      <c r="F118" s="9"/>
      <c r="G118" s="1210"/>
    </row>
    <row r="119" spans="1:7">
      <c r="A119" s="1287"/>
      <c r="B119" s="1210"/>
      <c r="C119" s="1210"/>
      <c r="D119" s="9"/>
      <c r="E119" s="9"/>
      <c r="F119" s="9"/>
      <c r="G119" s="1210"/>
    </row>
    <row r="120" spans="1:7">
      <c r="A120" s="1287"/>
      <c r="B120" s="1210"/>
      <c r="C120" s="1210"/>
      <c r="D120" s="9"/>
      <c r="E120" s="9"/>
      <c r="F120" s="9"/>
      <c r="G120" s="1210"/>
    </row>
    <row r="121" spans="1:7">
      <c r="A121" s="1287"/>
      <c r="B121" s="1210"/>
      <c r="C121" s="1210"/>
      <c r="D121" s="9"/>
      <c r="E121" s="9"/>
      <c r="F121" s="9"/>
      <c r="G121" s="1210"/>
    </row>
    <row r="122" spans="1:7">
      <c r="A122" s="1287"/>
      <c r="B122" s="1210"/>
      <c r="C122" s="1210"/>
      <c r="D122" s="9"/>
      <c r="E122" s="9"/>
      <c r="F122" s="9"/>
      <c r="G122" s="1210"/>
    </row>
    <row r="123" spans="1:7">
      <c r="A123" s="1287"/>
      <c r="B123" s="1210"/>
      <c r="C123" s="1210"/>
      <c r="D123" s="9"/>
      <c r="E123" s="9"/>
      <c r="F123" s="9"/>
      <c r="G123" s="1210"/>
    </row>
    <row r="124" spans="1:7">
      <c r="A124" s="1287"/>
      <c r="B124" s="1210"/>
      <c r="C124" s="1210"/>
      <c r="D124" s="9"/>
      <c r="E124" s="9"/>
      <c r="F124" s="9"/>
      <c r="G124" s="1210"/>
    </row>
    <row r="125" spans="1:7">
      <c r="A125" s="1287"/>
      <c r="B125" s="1210"/>
      <c r="C125" s="1210"/>
      <c r="D125" s="9"/>
      <c r="E125" s="9"/>
      <c r="F125" s="9"/>
      <c r="G125" s="1210"/>
    </row>
    <row r="126" spans="1:7">
      <c r="A126" s="1287"/>
      <c r="B126" s="1210"/>
      <c r="C126" s="1210"/>
      <c r="D126" s="9"/>
      <c r="E126" s="9"/>
      <c r="F126" s="9"/>
      <c r="G126" s="1210"/>
    </row>
    <row r="127" spans="1:7">
      <c r="A127" s="1287"/>
      <c r="B127" s="1210"/>
      <c r="C127" s="1210"/>
      <c r="D127" s="9"/>
      <c r="E127" s="9"/>
      <c r="F127" s="9"/>
      <c r="G127" s="1210"/>
    </row>
    <row r="128" spans="1:7">
      <c r="A128" s="1287"/>
      <c r="B128" s="1210"/>
      <c r="C128" s="1210"/>
      <c r="D128" s="9"/>
      <c r="E128" s="9"/>
      <c r="F128" s="9"/>
      <c r="G128" s="1210"/>
    </row>
    <row r="129" spans="1:7">
      <c r="A129" s="1287"/>
      <c r="B129" s="1210"/>
      <c r="C129" s="1210"/>
      <c r="D129" s="9"/>
      <c r="E129" s="9"/>
      <c r="F129" s="9"/>
      <c r="G129" s="1210"/>
    </row>
    <row r="130" spans="1:7">
      <c r="A130" s="1287"/>
      <c r="B130" s="1210"/>
      <c r="C130" s="1210"/>
      <c r="D130" s="9"/>
      <c r="E130" s="9"/>
      <c r="F130" s="9"/>
      <c r="G130" s="1210"/>
    </row>
    <row r="131" spans="1:7">
      <c r="A131" s="1287"/>
      <c r="B131" s="1210"/>
      <c r="C131" s="1210"/>
      <c r="D131" s="9"/>
      <c r="E131" s="9"/>
      <c r="F131" s="9"/>
      <c r="G131" s="1210"/>
    </row>
    <row r="132" spans="1:7" ht="15.75" thickBot="1">
      <c r="A132" s="1399"/>
      <c r="B132" s="1231"/>
      <c r="C132" s="1231"/>
      <c r="D132" s="917"/>
      <c r="E132" s="917"/>
      <c r="F132" s="917"/>
      <c r="G132" s="1231"/>
    </row>
    <row r="133" spans="1:7" ht="15.75">
      <c r="A133" s="1232" t="s">
        <v>4091</v>
      </c>
      <c r="B133" s="9"/>
      <c r="C133" s="9"/>
      <c r="D133" s="9"/>
      <c r="E133" s="9"/>
      <c r="F133" s="9"/>
      <c r="G133" s="9"/>
    </row>
    <row r="134" spans="1:7">
      <c r="A134" s="12" t="s">
        <v>2730</v>
      </c>
      <c r="B134" s="12"/>
      <c r="C134" s="12"/>
      <c r="D134" s="12"/>
      <c r="E134" s="12"/>
      <c r="F134" s="12"/>
      <c r="G134" s="12"/>
    </row>
  </sheetData>
  <printOptions horizontalCentered="1" verticalCentered="1"/>
  <pageMargins left="0.5" right="0.5" top="0" bottom="0" header="0.25" footer="0.25"/>
  <pageSetup scale="71" fitToHeight="2" orientation="portrait" horizontalDpi="300" verticalDpi="300" r:id="rId1"/>
  <headerFooter alignWithMargins="0"/>
  <rowBreaks count="1" manualBreakCount="1">
    <brk id="6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5"/>
  <dimension ref="A1:G620"/>
  <sheetViews>
    <sheetView defaultGridColor="0" topLeftCell="A302" colorId="22" zoomScale="85" zoomScaleNormal="85" workbookViewId="0">
      <selection activeCell="A340" sqref="A340"/>
    </sheetView>
  </sheetViews>
  <sheetFormatPr defaultColWidth="9.6640625" defaultRowHeight="15"/>
  <cols>
    <col min="1" max="1" width="45.6640625" style="9" customWidth="1"/>
    <col min="2" max="2" width="30.6640625" style="9" customWidth="1"/>
    <col min="3" max="4" width="18.109375" style="9" bestFit="1" customWidth="1"/>
    <col min="5" max="7" width="11.6640625" style="9" bestFit="1" customWidth="1"/>
    <col min="8" max="16384" width="9.6640625" style="9"/>
  </cols>
  <sheetData>
    <row r="1" spans="1:4" ht="15.75">
      <c r="A1" s="70" t="s">
        <v>2446</v>
      </c>
      <c r="B1" s="70"/>
      <c r="C1" s="70"/>
    </row>
    <row r="2" spans="1:4" ht="15.75">
      <c r="A2" s="70"/>
      <c r="B2" s="70"/>
      <c r="C2" s="70"/>
    </row>
    <row r="3" spans="1:4" ht="15" customHeight="1">
      <c r="A3" s="70" t="s">
        <v>1757</v>
      </c>
      <c r="B3" s="68"/>
      <c r="C3" s="70"/>
    </row>
    <row r="4" spans="1:4" ht="15" customHeight="1">
      <c r="A4" s="70" t="s">
        <v>2447</v>
      </c>
      <c r="B4" s="68"/>
      <c r="C4" s="70"/>
    </row>
    <row r="5" spans="1:4" ht="15.75">
      <c r="A5" s="70" t="s">
        <v>2448</v>
      </c>
      <c r="B5" s="68"/>
      <c r="C5" s="70"/>
    </row>
    <row r="6" spans="1:4" ht="15.75">
      <c r="A6" s="113"/>
      <c r="B6" s="17"/>
      <c r="C6" s="113"/>
    </row>
    <row r="7" spans="1:4" ht="20.25">
      <c r="A7" s="731" t="str">
        <f>'Data Sheet'!$C$25</f>
        <v xml:space="preserve"> Niagara Mohawk Power Corporation </v>
      </c>
      <c r="B7" s="68"/>
      <c r="C7" s="70"/>
    </row>
    <row r="8" spans="1:4" ht="18">
      <c r="A8" s="449" t="str">
        <f>'Data Sheet'!$C$38</f>
        <v>December 31, 2014</v>
      </c>
      <c r="B8" s="68"/>
      <c r="C8" s="68"/>
    </row>
    <row r="9" spans="1:4">
      <c r="A9" s="17"/>
      <c r="B9" s="18"/>
      <c r="C9" s="18"/>
      <c r="D9" s="18"/>
    </row>
    <row r="10" spans="1:4" ht="15.75">
      <c r="A10" s="70" t="s">
        <v>2449</v>
      </c>
      <c r="B10" s="18"/>
      <c r="C10" s="18"/>
      <c r="D10" s="18"/>
    </row>
    <row r="11" spans="1:4" ht="15.75">
      <c r="A11" s="70" t="s">
        <v>2450</v>
      </c>
      <c r="B11" s="18"/>
      <c r="C11" s="18"/>
      <c r="D11" s="18"/>
    </row>
    <row r="12" spans="1:4" ht="15.75">
      <c r="A12" s="70"/>
      <c r="B12" s="18"/>
      <c r="C12" s="18"/>
      <c r="D12" s="18"/>
    </row>
    <row r="14" spans="1:4" ht="15.75">
      <c r="A14" s="113"/>
      <c r="B14" s="689" t="s">
        <v>2451</v>
      </c>
    </row>
    <row r="15" spans="1:4" ht="15.75">
      <c r="A15" s="17"/>
      <c r="B15" s="689" t="s">
        <v>2452</v>
      </c>
      <c r="C15" s="113"/>
    </row>
    <row r="16" spans="1:4" ht="15.75">
      <c r="A16" s="689" t="s">
        <v>2686</v>
      </c>
      <c r="B16" s="113"/>
      <c r="C16" s="1406" t="str">
        <f>'Data Sheet'!C38</f>
        <v>December 31, 2014</v>
      </c>
    </row>
    <row r="17" spans="1:3">
      <c r="A17" s="17" t="s">
        <v>2453</v>
      </c>
      <c r="B17" s="17" t="s">
        <v>2454</v>
      </c>
      <c r="C17" s="451">
        <f>'200201'!E21+'110113'!H14</f>
        <v>8454662239</v>
      </c>
    </row>
    <row r="18" spans="1:3">
      <c r="A18" s="17" t="s">
        <v>2455</v>
      </c>
      <c r="B18" s="17" t="s">
        <v>2456</v>
      </c>
      <c r="C18" s="356">
        <f>'200201'!E22+'110113'!H15</f>
        <v>2622917268</v>
      </c>
    </row>
    <row r="19" spans="1:3">
      <c r="A19" s="17" t="s">
        <v>2457</v>
      </c>
      <c r="B19" s="17" t="s">
        <v>2458</v>
      </c>
      <c r="C19" s="356">
        <f>C17-C18</f>
        <v>5831744971</v>
      </c>
    </row>
    <row r="20" spans="1:3">
      <c r="A20" s="17"/>
      <c r="B20" s="17"/>
      <c r="C20" s="356"/>
    </row>
    <row r="21" spans="1:3">
      <c r="A21" s="17" t="s">
        <v>2459</v>
      </c>
      <c r="B21" s="17" t="s">
        <v>2460</v>
      </c>
      <c r="C21" s="356">
        <f>'200201'!F21+'110113'!H19</f>
        <v>2111091464</v>
      </c>
    </row>
    <row r="22" spans="1:3">
      <c r="A22" s="17" t="s">
        <v>2455</v>
      </c>
      <c r="B22" s="17" t="s">
        <v>2461</v>
      </c>
      <c r="C22" s="356">
        <f>'200201'!F22</f>
        <v>784312867</v>
      </c>
    </row>
    <row r="23" spans="1:3">
      <c r="A23" s="17" t="s">
        <v>2462</v>
      </c>
      <c r="B23" s="17" t="s">
        <v>2458</v>
      </c>
      <c r="C23" s="356">
        <f>C21-C22</f>
        <v>1326778597</v>
      </c>
    </row>
    <row r="24" spans="1:3">
      <c r="A24" s="17"/>
      <c r="B24" s="17"/>
      <c r="C24" s="356"/>
    </row>
    <row r="25" spans="1:3">
      <c r="A25" s="17" t="s">
        <v>2463</v>
      </c>
      <c r="B25" s="17" t="s">
        <v>2458</v>
      </c>
      <c r="C25" s="356">
        <f>C29-C17-C21</f>
        <v>346891616.61000061</v>
      </c>
    </row>
    <row r="26" spans="1:3">
      <c r="A26" s="17" t="s">
        <v>2455</v>
      </c>
      <c r="B26" s="17" t="s">
        <v>2458</v>
      </c>
      <c r="C26" s="356">
        <f>C30-C18-C22</f>
        <v>140509237</v>
      </c>
    </row>
    <row r="27" spans="1:3">
      <c r="A27" s="17" t="s">
        <v>2464</v>
      </c>
      <c r="B27" s="17" t="s">
        <v>2458</v>
      </c>
      <c r="C27" s="356">
        <f>C25-C26</f>
        <v>206382379.61000061</v>
      </c>
    </row>
    <row r="28" spans="1:3">
      <c r="A28" s="17"/>
      <c r="B28" s="17"/>
      <c r="C28" s="356"/>
    </row>
    <row r="29" spans="1:3">
      <c r="A29" s="17" t="s">
        <v>2465</v>
      </c>
      <c r="B29" s="17" t="s">
        <v>2466</v>
      </c>
      <c r="C29" s="356">
        <f>SUM('110113'!H11,'110113'!H14,'110113'!H18,'110113'!H19)</f>
        <v>10912645319.610001</v>
      </c>
    </row>
    <row r="30" spans="1:3">
      <c r="A30" s="17" t="s">
        <v>2455</v>
      </c>
      <c r="B30" s="17" t="s">
        <v>2467</v>
      </c>
      <c r="C30" s="356">
        <f>SUM('110113'!H12,'110113'!H15)</f>
        <v>3547739372</v>
      </c>
    </row>
    <row r="31" spans="1:3" ht="15.75">
      <c r="A31" s="113" t="s">
        <v>2468</v>
      </c>
      <c r="B31" s="17" t="s">
        <v>2458</v>
      </c>
      <c r="C31" s="356">
        <f>C29-C30</f>
        <v>7364905947.6100006</v>
      </c>
    </row>
    <row r="32" spans="1:3">
      <c r="A32" s="17"/>
      <c r="B32" s="17"/>
      <c r="C32" s="356"/>
    </row>
    <row r="33" spans="1:3" ht="15.75">
      <c r="A33" s="689" t="s">
        <v>1979</v>
      </c>
      <c r="B33" s="113"/>
      <c r="C33" s="356"/>
    </row>
    <row r="34" spans="1:3">
      <c r="A34" s="17" t="s">
        <v>2469</v>
      </c>
      <c r="B34" s="17" t="s">
        <v>2470</v>
      </c>
      <c r="C34" s="356">
        <f>'110113'!H21</f>
        <v>11183746</v>
      </c>
    </row>
    <row r="35" spans="1:3">
      <c r="A35" s="17" t="s">
        <v>3723</v>
      </c>
      <c r="B35" s="17" t="s">
        <v>3724</v>
      </c>
      <c r="C35" s="356">
        <f>-'110113'!H22</f>
        <v>-135299</v>
      </c>
    </row>
    <row r="36" spans="1:3">
      <c r="A36" s="17" t="s">
        <v>3725</v>
      </c>
      <c r="B36" s="17" t="s">
        <v>3726</v>
      </c>
      <c r="C36" s="2183">
        <f>'110113'!H23</f>
        <v>0</v>
      </c>
    </row>
    <row r="37" spans="1:3">
      <c r="A37" s="17" t="s">
        <v>1379</v>
      </c>
      <c r="B37" s="17" t="s">
        <v>3727</v>
      </c>
      <c r="C37" s="356">
        <f>'110113'!H24</f>
        <v>2641435</v>
      </c>
    </row>
    <row r="38" spans="1:3">
      <c r="A38" s="17" t="s">
        <v>3728</v>
      </c>
      <c r="B38" s="17" t="s">
        <v>3729</v>
      </c>
      <c r="C38" s="356">
        <f>'110113'!H27</f>
        <v>4733459</v>
      </c>
    </row>
    <row r="39" spans="1:3">
      <c r="A39" s="17" t="s">
        <v>3730</v>
      </c>
      <c r="B39" s="17" t="s">
        <v>2458</v>
      </c>
      <c r="C39" s="356">
        <f>C40-SUM(C34:C38)</f>
        <v>46041489</v>
      </c>
    </row>
    <row r="40" spans="1:3" ht="15.75">
      <c r="A40" s="113" t="s">
        <v>3731</v>
      </c>
      <c r="B40" s="17" t="s">
        <v>5460</v>
      </c>
      <c r="C40" s="356">
        <f>'110113'!H30</f>
        <v>64464830</v>
      </c>
    </row>
    <row r="42" spans="1:3" ht="15.75">
      <c r="A42" s="689" t="s">
        <v>1998</v>
      </c>
      <c r="B42" s="113"/>
    </row>
    <row r="43" spans="1:3">
      <c r="A43" s="17" t="s">
        <v>3732</v>
      </c>
      <c r="B43" s="17" t="s">
        <v>3734</v>
      </c>
      <c r="C43" s="356">
        <f>'110113'!H32</f>
        <v>14053145</v>
      </c>
    </row>
    <row r="44" spans="1:3">
      <c r="A44" s="17" t="s">
        <v>3733</v>
      </c>
      <c r="B44" s="17" t="s">
        <v>3736</v>
      </c>
      <c r="C44" s="356">
        <f>'110113'!H33</f>
        <v>2207419</v>
      </c>
    </row>
    <row r="45" spans="1:3">
      <c r="A45" s="17" t="s">
        <v>3735</v>
      </c>
      <c r="B45" s="17" t="s">
        <v>3738</v>
      </c>
      <c r="C45" s="2183">
        <f>'110113'!H34</f>
        <v>0</v>
      </c>
    </row>
    <row r="46" spans="1:3">
      <c r="A46" s="17" t="s">
        <v>3737</v>
      </c>
      <c r="B46" s="17" t="s">
        <v>3740</v>
      </c>
      <c r="C46" s="2183">
        <f>'110113'!H35</f>
        <v>0</v>
      </c>
    </row>
    <row r="47" spans="1:3">
      <c r="A47" s="17" t="s">
        <v>3739</v>
      </c>
      <c r="B47" s="17" t="s">
        <v>5461</v>
      </c>
      <c r="C47" s="2183">
        <f>'110113'!H36</f>
        <v>0</v>
      </c>
    </row>
    <row r="48" spans="1:3">
      <c r="A48" s="17" t="s">
        <v>3741</v>
      </c>
      <c r="B48" s="17" t="s">
        <v>5462</v>
      </c>
      <c r="C48" s="356">
        <f>SUM('110113'!H37,'110113'!H38)</f>
        <v>519074378</v>
      </c>
    </row>
    <row r="49" spans="1:3">
      <c r="A49" s="17" t="s">
        <v>2781</v>
      </c>
      <c r="B49" s="17" t="s">
        <v>5463</v>
      </c>
      <c r="C49" s="356">
        <f>-'110113'!H39</f>
        <v>-124714314</v>
      </c>
    </row>
    <row r="50" spans="1:3">
      <c r="A50" s="17" t="s">
        <v>2782</v>
      </c>
      <c r="B50" s="17" t="s">
        <v>3993</v>
      </c>
      <c r="C50" s="356">
        <f>'110113'!H40</f>
        <v>761848662</v>
      </c>
    </row>
    <row r="51" spans="1:3">
      <c r="A51" s="17" t="s">
        <v>3992</v>
      </c>
      <c r="B51" s="17" t="s">
        <v>5464</v>
      </c>
      <c r="C51" s="356">
        <f>'110113'!H41</f>
        <v>29707227</v>
      </c>
    </row>
    <row r="52" spans="1:3">
      <c r="A52" s="17" t="s">
        <v>3994</v>
      </c>
      <c r="B52" s="17" t="s">
        <v>5465</v>
      </c>
      <c r="C52" s="356">
        <f>SUM('110113'!H42:H49)-'110113'!H50+'110113'!H51</f>
        <v>43840870</v>
      </c>
    </row>
    <row r="53" spans="1:3">
      <c r="A53" s="17" t="s">
        <v>3995</v>
      </c>
      <c r="B53" s="17" t="s">
        <v>3997</v>
      </c>
      <c r="C53" s="356">
        <f>'110113'!H52</f>
        <v>47180301</v>
      </c>
    </row>
    <row r="54" spans="1:3">
      <c r="A54" s="17" t="s">
        <v>3996</v>
      </c>
      <c r="B54" s="17" t="s">
        <v>5466</v>
      </c>
      <c r="C54" s="2183">
        <f>'110113'!H53</f>
        <v>0</v>
      </c>
    </row>
    <row r="55" spans="1:3">
      <c r="A55" s="17" t="s">
        <v>3998</v>
      </c>
      <c r="B55" s="17" t="s">
        <v>5467</v>
      </c>
      <c r="C55" s="356">
        <f>SUM('110113'!H54,'110113'!H55)</f>
        <v>39147570</v>
      </c>
    </row>
    <row r="56" spans="1:3">
      <c r="A56" s="17" t="s">
        <v>3999</v>
      </c>
      <c r="B56" s="17" t="s">
        <v>4001</v>
      </c>
      <c r="C56" s="356">
        <f>'110113'!H56</f>
        <v>13161</v>
      </c>
    </row>
    <row r="57" spans="1:3">
      <c r="A57" s="17" t="s">
        <v>4000</v>
      </c>
      <c r="B57" s="17" t="s">
        <v>4003</v>
      </c>
      <c r="C57" s="356">
        <f>'110113'!H57</f>
        <v>7975894</v>
      </c>
    </row>
    <row r="58" spans="1:3">
      <c r="A58" s="17" t="s">
        <v>4002</v>
      </c>
      <c r="B58" s="17" t="s">
        <v>4005</v>
      </c>
      <c r="C58" s="356">
        <f>'110113'!H58</f>
        <v>152690243</v>
      </c>
    </row>
    <row r="59" spans="1:3">
      <c r="A59" s="17" t="s">
        <v>4004</v>
      </c>
      <c r="B59" s="17" t="s">
        <v>5413</v>
      </c>
      <c r="C59" s="356">
        <f>'110113'!H59</f>
        <v>2813205</v>
      </c>
    </row>
    <row r="60" spans="1:3">
      <c r="A60" s="17" t="s">
        <v>5385</v>
      </c>
      <c r="B60" s="17" t="s">
        <v>5468</v>
      </c>
      <c r="C60" s="356">
        <f>'110113'!H60</f>
        <v>16174108</v>
      </c>
    </row>
    <row r="61" spans="1:3" ht="15.75">
      <c r="A61" s="113" t="s">
        <v>4006</v>
      </c>
      <c r="B61" s="17" t="s">
        <v>2458</v>
      </c>
      <c r="C61" s="356">
        <f>SUM(C43:C60)</f>
        <v>1512011869</v>
      </c>
    </row>
    <row r="64" spans="1:3" ht="15.75">
      <c r="A64" s="689" t="s">
        <v>1076</v>
      </c>
      <c r="B64" s="113"/>
    </row>
    <row r="65" spans="1:3">
      <c r="A65" s="17" t="s">
        <v>4007</v>
      </c>
      <c r="B65" s="17" t="s">
        <v>5469</v>
      </c>
      <c r="C65" s="356">
        <f>'110113'!H74</f>
        <v>23801494</v>
      </c>
    </row>
    <row r="66" spans="1:3">
      <c r="A66" s="17" t="s">
        <v>1385</v>
      </c>
      <c r="B66" s="17" t="s">
        <v>5470</v>
      </c>
      <c r="C66" s="2183">
        <f>SUM('110113'!H75:H76)</f>
        <v>0</v>
      </c>
    </row>
    <row r="67" spans="1:3">
      <c r="A67" s="17" t="s">
        <v>4008</v>
      </c>
      <c r="B67" s="17" t="s">
        <v>5471</v>
      </c>
      <c r="C67" s="356">
        <f>SUM('110113'!H78:H79)</f>
        <v>8240486</v>
      </c>
    </row>
    <row r="68" spans="1:3">
      <c r="A68" s="17" t="s">
        <v>2979</v>
      </c>
      <c r="B68" s="17" t="s">
        <v>5414</v>
      </c>
      <c r="C68" s="356">
        <f>'110113'!H80</f>
        <v>1063161</v>
      </c>
    </row>
    <row r="69" spans="1:3">
      <c r="A69" s="17" t="s">
        <v>4009</v>
      </c>
      <c r="B69" s="17" t="s">
        <v>4011</v>
      </c>
      <c r="C69" s="2183">
        <f>'110113'!H81</f>
        <v>0</v>
      </c>
    </row>
    <row r="70" spans="1:3">
      <c r="A70" s="17" t="s">
        <v>1390</v>
      </c>
      <c r="B70" s="17" t="s">
        <v>5472</v>
      </c>
      <c r="C70" s="356">
        <f>SUM('110113'!H77,'110113'!H82,'110113'!H85,'110113'!H87)</f>
        <v>1540574912</v>
      </c>
    </row>
    <row r="71" spans="1:3">
      <c r="A71" s="17" t="s">
        <v>4010</v>
      </c>
      <c r="B71" s="17" t="s">
        <v>5415</v>
      </c>
      <c r="C71" s="2183">
        <f>'110113'!H83</f>
        <v>0</v>
      </c>
    </row>
    <row r="72" spans="1:3">
      <c r="A72" s="17" t="s">
        <v>4012</v>
      </c>
      <c r="B72" s="17" t="s">
        <v>4014</v>
      </c>
      <c r="C72" s="2183">
        <f>'110113'!H84</f>
        <v>0</v>
      </c>
    </row>
    <row r="73" spans="1:3">
      <c r="A73" s="17" t="s">
        <v>4013</v>
      </c>
      <c r="B73" s="17" t="s">
        <v>5473</v>
      </c>
      <c r="C73" s="356">
        <f>'110113'!H86</f>
        <v>649977636</v>
      </c>
    </row>
    <row r="74" spans="1:3" ht="15.75">
      <c r="A74" s="113" t="s">
        <v>4015</v>
      </c>
      <c r="B74" s="17" t="s">
        <v>2458</v>
      </c>
      <c r="C74" s="356">
        <f>SUM(C65:C73)</f>
        <v>2223657689</v>
      </c>
    </row>
    <row r="76" spans="1:3" ht="15.75">
      <c r="A76" s="113" t="s">
        <v>4016</v>
      </c>
      <c r="B76" s="17" t="s">
        <v>5474</v>
      </c>
      <c r="C76" s="732">
        <f>C31+C40+C61+C74</f>
        <v>11165040335.610001</v>
      </c>
    </row>
    <row r="77" spans="1:3" ht="15.75">
      <c r="A77" s="17"/>
      <c r="B77" s="113"/>
      <c r="C77" s="113"/>
    </row>
    <row r="79" spans="1:3" ht="18">
      <c r="A79" s="449" t="s">
        <v>2449</v>
      </c>
      <c r="B79" s="449"/>
      <c r="C79" s="449"/>
    </row>
    <row r="80" spans="1:3" ht="18">
      <c r="A80" s="449" t="s">
        <v>4017</v>
      </c>
      <c r="B80" s="449"/>
      <c r="C80" s="449"/>
    </row>
    <row r="81" spans="1:7" ht="18">
      <c r="A81" s="449"/>
      <c r="B81" s="449"/>
      <c r="C81" s="449"/>
    </row>
    <row r="82" spans="1:7" ht="15.75">
      <c r="A82" s="70"/>
      <c r="B82" s="70"/>
      <c r="C82" s="70"/>
    </row>
    <row r="83" spans="1:7" ht="15.75">
      <c r="A83" s="113"/>
      <c r="B83" s="113"/>
      <c r="C83" s="113"/>
    </row>
    <row r="84" spans="1:7" ht="15.75">
      <c r="A84" s="113"/>
      <c r="B84" s="689" t="s">
        <v>2451</v>
      </c>
    </row>
    <row r="85" spans="1:7" ht="15.75">
      <c r="A85" s="17"/>
      <c r="B85" s="689" t="s">
        <v>2452</v>
      </c>
      <c r="C85" s="689" t="str">
        <f>$C$16</f>
        <v>December 31, 2014</v>
      </c>
    </row>
    <row r="86" spans="1:7" ht="15.75">
      <c r="A86" s="689" t="s">
        <v>1095</v>
      </c>
      <c r="B86" s="113"/>
      <c r="C86" s="356" t="s">
        <v>1904</v>
      </c>
    </row>
    <row r="87" spans="1:7">
      <c r="A87" s="17" t="s">
        <v>4018</v>
      </c>
      <c r="B87" s="17" t="s">
        <v>4019</v>
      </c>
      <c r="C87" s="356">
        <f>'110113'!H134</f>
        <v>187364863</v>
      </c>
    </row>
    <row r="88" spans="1:7">
      <c r="A88" s="17" t="s">
        <v>4020</v>
      </c>
      <c r="B88" s="17" t="s">
        <v>4021</v>
      </c>
      <c r="C88" s="356">
        <f>'110113'!H135</f>
        <v>28984701</v>
      </c>
      <c r="D88" s="1534"/>
      <c r="E88" s="1535"/>
      <c r="F88" s="1535"/>
      <c r="G88" s="1535"/>
    </row>
    <row r="89" spans="1:7">
      <c r="A89" s="17" t="s">
        <v>4022</v>
      </c>
      <c r="B89" s="17" t="s">
        <v>4023</v>
      </c>
      <c r="C89" s="356">
        <f>'110113'!H136</f>
        <v>0</v>
      </c>
    </row>
    <row r="90" spans="1:7">
      <c r="A90" s="17" t="s">
        <v>4024</v>
      </c>
      <c r="B90" s="17" t="s">
        <v>4025</v>
      </c>
      <c r="C90" s="356">
        <f>'110113'!H137</f>
        <v>0</v>
      </c>
      <c r="D90" s="1534"/>
    </row>
    <row r="91" spans="1:7">
      <c r="A91" s="17" t="s">
        <v>4026</v>
      </c>
      <c r="B91" s="17" t="s">
        <v>4027</v>
      </c>
      <c r="C91" s="356">
        <f>'110113'!H138</f>
        <v>0</v>
      </c>
    </row>
    <row r="92" spans="1:7">
      <c r="A92" s="17" t="s">
        <v>4028</v>
      </c>
      <c r="B92" s="17" t="s">
        <v>4029</v>
      </c>
      <c r="C92" s="356">
        <f>'110113'!H139</f>
        <v>1722184715.6099999</v>
      </c>
    </row>
    <row r="93" spans="1:7">
      <c r="A93" s="17" t="s">
        <v>4030</v>
      </c>
      <c r="B93" s="17" t="s">
        <v>4031</v>
      </c>
      <c r="C93" s="356">
        <f>'110113'!H140</f>
        <v>0</v>
      </c>
    </row>
    <row r="94" spans="1:7">
      <c r="A94" s="17" t="s">
        <v>1777</v>
      </c>
      <c r="B94" s="17" t="s">
        <v>3329</v>
      </c>
      <c r="C94" s="356">
        <f>-'110113'!H141-'110113'!H142</f>
        <v>0</v>
      </c>
    </row>
    <row r="95" spans="1:7">
      <c r="A95" s="17" t="s">
        <v>3330</v>
      </c>
      <c r="B95" s="17" t="s">
        <v>3331</v>
      </c>
      <c r="C95" s="356">
        <f>'110113'!H143</f>
        <v>1104061255</v>
      </c>
    </row>
    <row r="96" spans="1:7">
      <c r="A96" s="17" t="s">
        <v>3332</v>
      </c>
      <c r="B96" s="17" t="s">
        <v>3333</v>
      </c>
      <c r="C96" s="356">
        <f>'110113'!H144</f>
        <v>-2529828</v>
      </c>
    </row>
    <row r="97" spans="1:3">
      <c r="A97" s="17" t="s">
        <v>3334</v>
      </c>
      <c r="B97" s="17" t="s">
        <v>3335</v>
      </c>
      <c r="C97" s="356">
        <f>-'110113'!H145</f>
        <v>0</v>
      </c>
    </row>
    <row r="98" spans="1:3">
      <c r="A98" s="17" t="s">
        <v>5384</v>
      </c>
      <c r="B98" s="17" t="s">
        <v>5416</v>
      </c>
      <c r="C98" s="356">
        <f>'110113'!H146</f>
        <v>1636263</v>
      </c>
    </row>
    <row r="99" spans="1:3" ht="15.75">
      <c r="A99" s="113" t="s">
        <v>3336</v>
      </c>
      <c r="B99" s="17" t="s">
        <v>2458</v>
      </c>
      <c r="C99" s="356">
        <f>SUM(C87:C98)</f>
        <v>3041701969.6099997</v>
      </c>
    </row>
    <row r="101" spans="1:3" ht="15.75">
      <c r="A101" s="689" t="s">
        <v>2571</v>
      </c>
      <c r="B101" s="113"/>
    </row>
    <row r="102" spans="1:3">
      <c r="A102" s="17" t="s">
        <v>3337</v>
      </c>
      <c r="B102" s="17" t="s">
        <v>5417</v>
      </c>
      <c r="C102" s="356">
        <f>'110113'!H149</f>
        <v>2540705000</v>
      </c>
    </row>
    <row r="103" spans="1:3">
      <c r="A103" s="17" t="s">
        <v>3338</v>
      </c>
      <c r="B103" s="17" t="s">
        <v>5418</v>
      </c>
      <c r="C103" s="356">
        <f>-'110113'!H150</f>
        <v>0</v>
      </c>
    </row>
    <row r="104" spans="1:3">
      <c r="A104" s="17" t="s">
        <v>3339</v>
      </c>
      <c r="B104" s="17" t="s">
        <v>3341</v>
      </c>
      <c r="C104" s="356">
        <f>'110113'!H151</f>
        <v>0</v>
      </c>
    </row>
    <row r="105" spans="1:3">
      <c r="A105" s="17" t="s">
        <v>3340</v>
      </c>
      <c r="B105" s="17" t="s">
        <v>3343</v>
      </c>
      <c r="C105" s="356">
        <f>'110113'!H152</f>
        <v>413760000</v>
      </c>
    </row>
    <row r="106" spans="1:3">
      <c r="A106" s="17" t="s">
        <v>3342</v>
      </c>
      <c r="B106" s="17" t="s">
        <v>5419</v>
      </c>
      <c r="C106" s="356">
        <f>'110113'!H153</f>
        <v>0</v>
      </c>
    </row>
    <row r="107" spans="1:3">
      <c r="A107" s="17" t="s">
        <v>3344</v>
      </c>
      <c r="B107" s="17" t="s">
        <v>5420</v>
      </c>
      <c r="C107" s="356">
        <f>-'110113'!H154</f>
        <v>-8814</v>
      </c>
    </row>
    <row r="108" spans="1:3" ht="15.75">
      <c r="A108" s="113" t="s">
        <v>3345</v>
      </c>
      <c r="B108" s="17" t="s">
        <v>2458</v>
      </c>
      <c r="C108" s="356">
        <f>SUM(C102:C107)</f>
        <v>2954456186</v>
      </c>
    </row>
    <row r="109" spans="1:3">
      <c r="A109" s="17"/>
      <c r="B109" s="17"/>
      <c r="C109" s="356"/>
    </row>
    <row r="110" spans="1:3" ht="15.75">
      <c r="A110" s="689" t="s">
        <v>2585</v>
      </c>
      <c r="B110" s="113"/>
      <c r="C110" s="356"/>
    </row>
    <row r="111" spans="1:3">
      <c r="A111" s="17" t="s">
        <v>3346</v>
      </c>
      <c r="B111" s="17" t="s">
        <v>3351</v>
      </c>
      <c r="C111" s="356">
        <f>'110113'!H167</f>
        <v>0</v>
      </c>
    </row>
    <row r="112" spans="1:3">
      <c r="A112" s="17" t="s">
        <v>3348</v>
      </c>
      <c r="B112" s="17" t="s">
        <v>3353</v>
      </c>
      <c r="C112" s="356">
        <f>'110113'!H168</f>
        <v>162865180</v>
      </c>
    </row>
    <row r="113" spans="1:3">
      <c r="A113" s="17" t="s">
        <v>3349</v>
      </c>
      <c r="B113" s="17" t="s">
        <v>3354</v>
      </c>
      <c r="C113" s="356">
        <f>'110113'!H169</f>
        <v>225000000</v>
      </c>
    </row>
    <row r="114" spans="1:3">
      <c r="A114" s="17" t="s">
        <v>3350</v>
      </c>
      <c r="B114" s="17" t="s">
        <v>3356</v>
      </c>
      <c r="C114" s="356">
        <f>'110113'!H170</f>
        <v>91452384</v>
      </c>
    </row>
    <row r="115" spans="1:3">
      <c r="A115" s="17" t="s">
        <v>3352</v>
      </c>
      <c r="B115" s="17" t="s">
        <v>3358</v>
      </c>
      <c r="C115" s="356">
        <f>'110113'!H171</f>
        <v>29970373</v>
      </c>
    </row>
    <row r="116" spans="1:3">
      <c r="A116" s="17" t="s">
        <v>494</v>
      </c>
      <c r="B116" s="17" t="s">
        <v>3360</v>
      </c>
      <c r="C116" s="356">
        <f>'110113'!H172</f>
        <v>68627778</v>
      </c>
    </row>
    <row r="117" spans="1:3">
      <c r="A117" s="17" t="s">
        <v>3355</v>
      </c>
      <c r="B117" s="17" t="s">
        <v>3362</v>
      </c>
      <c r="C117" s="356">
        <f>'110113'!H173</f>
        <v>27022754</v>
      </c>
    </row>
    <row r="118" spans="1:3">
      <c r="A118" s="17" t="s">
        <v>3357</v>
      </c>
      <c r="B118" s="17" t="s">
        <v>3364</v>
      </c>
      <c r="C118" s="356">
        <f>'110113'!H174</f>
        <v>0</v>
      </c>
    </row>
    <row r="119" spans="1:3">
      <c r="A119" s="17" t="s">
        <v>3359</v>
      </c>
      <c r="B119" s="17" t="s">
        <v>5421</v>
      </c>
      <c r="C119" s="356">
        <f>'110113'!H175</f>
        <v>0</v>
      </c>
    </row>
    <row r="120" spans="1:3">
      <c r="A120" s="17" t="s">
        <v>3361</v>
      </c>
      <c r="B120" s="17" t="s">
        <v>5422</v>
      </c>
      <c r="C120" s="356">
        <f>'110113'!H176</f>
        <v>0</v>
      </c>
    </row>
    <row r="121" spans="1:3">
      <c r="A121" s="17" t="s">
        <v>3363</v>
      </c>
      <c r="B121" s="17" t="s">
        <v>5423</v>
      </c>
      <c r="C121" s="356">
        <f>'110113'!H177</f>
        <v>1617025</v>
      </c>
    </row>
    <row r="122" spans="1:3">
      <c r="A122" s="17" t="s">
        <v>3365</v>
      </c>
      <c r="B122" s="17" t="s">
        <v>5424</v>
      </c>
      <c r="C122" s="356">
        <f>SUM('110113'!H178:H181)</f>
        <v>224095869</v>
      </c>
    </row>
    <row r="123" spans="1:3" ht="15.75">
      <c r="A123" s="689" t="s">
        <v>3366</v>
      </c>
      <c r="B123" s="17" t="s">
        <v>2458</v>
      </c>
      <c r="C123" s="356">
        <f>SUM(C111:C122)</f>
        <v>830651363</v>
      </c>
    </row>
    <row r="124" spans="1:3">
      <c r="A124" s="17"/>
      <c r="B124" s="17"/>
      <c r="C124" s="356"/>
    </row>
    <row r="125" spans="1:3" ht="15.75">
      <c r="A125" s="689" t="s">
        <v>2602</v>
      </c>
      <c r="B125" s="113"/>
      <c r="C125" s="356"/>
    </row>
    <row r="126" spans="1:3">
      <c r="A126" s="17" t="s">
        <v>3367</v>
      </c>
      <c r="B126" s="17" t="s">
        <v>5425</v>
      </c>
      <c r="C126" s="356">
        <f>'110113'!H195</f>
        <v>2956126</v>
      </c>
    </row>
    <row r="127" spans="1:3">
      <c r="A127" s="17" t="s">
        <v>1792</v>
      </c>
      <c r="B127" s="17" t="s">
        <v>5426</v>
      </c>
      <c r="C127" s="356">
        <f>SUM('110113'!H198:H200)</f>
        <v>1827322300</v>
      </c>
    </row>
    <row r="128" spans="1:3">
      <c r="A128" s="17" t="s">
        <v>1790</v>
      </c>
      <c r="B128" s="17" t="s">
        <v>2027</v>
      </c>
      <c r="C128" s="356">
        <f>'110113'!H196</f>
        <v>20521889</v>
      </c>
    </row>
    <row r="129" spans="1:3">
      <c r="A129" s="17" t="s">
        <v>2026</v>
      </c>
      <c r="B129" s="17" t="s">
        <v>5427</v>
      </c>
      <c r="C129" s="356">
        <f>'110113'!H197</f>
        <v>0</v>
      </c>
    </row>
    <row r="130" spans="1:3">
      <c r="A130" s="17" t="s">
        <v>4013</v>
      </c>
      <c r="B130" s="17" t="s">
        <v>5428</v>
      </c>
      <c r="C130" s="356">
        <f>'110113'!H201</f>
        <v>2423277740</v>
      </c>
    </row>
    <row r="131" spans="1:3" ht="15.75">
      <c r="A131" s="113" t="s">
        <v>2028</v>
      </c>
      <c r="B131" s="17" t="s">
        <v>2458</v>
      </c>
      <c r="C131" s="356">
        <f>SUM(C126:C130)</f>
        <v>4274078055</v>
      </c>
    </row>
    <row r="132" spans="1:3">
      <c r="A132" s="17"/>
      <c r="B132" s="17"/>
      <c r="C132" s="356"/>
    </row>
    <row r="133" spans="1:3" ht="15.75">
      <c r="A133" s="689" t="s">
        <v>2029</v>
      </c>
      <c r="B133" s="113"/>
      <c r="C133" s="356"/>
    </row>
    <row r="134" spans="1:3">
      <c r="A134" s="17" t="s">
        <v>2030</v>
      </c>
      <c r="B134" s="17" t="s">
        <v>2032</v>
      </c>
      <c r="C134" s="356">
        <f>'110113'!H158</f>
        <v>-2225</v>
      </c>
    </row>
    <row r="135" spans="1:3">
      <c r="A135" s="17" t="s">
        <v>2031</v>
      </c>
      <c r="B135" s="17" t="s">
        <v>2034</v>
      </c>
      <c r="C135" s="356">
        <f>'110113'!H159</f>
        <v>23187574</v>
      </c>
    </row>
    <row r="136" spans="1:3">
      <c r="A136" s="17" t="s">
        <v>2033</v>
      </c>
      <c r="B136" s="17" t="s">
        <v>6111</v>
      </c>
      <c r="C136" s="356">
        <f>'110113'!H160</f>
        <v>0</v>
      </c>
    </row>
    <row r="137" spans="1:3">
      <c r="A137" s="17" t="s">
        <v>2035</v>
      </c>
      <c r="B137" s="17" t="s">
        <v>5429</v>
      </c>
      <c r="C137" s="356">
        <f>SUM('110113'!H157,'110113'!H161,'110113'!H162)</f>
        <v>0</v>
      </c>
    </row>
    <row r="138" spans="1:3">
      <c r="A138" s="9" t="s">
        <v>4183</v>
      </c>
      <c r="B138" s="17" t="s">
        <v>6011</v>
      </c>
      <c r="C138" s="356">
        <f>+'110113'!H163</f>
        <v>30199081</v>
      </c>
    </row>
    <row r="139" spans="1:3">
      <c r="A139" s="17" t="s">
        <v>5386</v>
      </c>
      <c r="B139" s="17" t="s">
        <v>3347</v>
      </c>
      <c r="C139" s="356">
        <f>'110113'!H164</f>
        <v>10768332</v>
      </c>
    </row>
    <row r="140" spans="1:3" ht="15.75">
      <c r="A140" s="113" t="s">
        <v>2036</v>
      </c>
      <c r="B140" s="17" t="s">
        <v>2458</v>
      </c>
      <c r="C140" s="356">
        <f>SUM(C134:C139)</f>
        <v>64152762</v>
      </c>
    </row>
    <row r="141" spans="1:3">
      <c r="A141" s="17"/>
      <c r="B141" s="17"/>
      <c r="C141" s="356"/>
    </row>
    <row r="142" spans="1:3" ht="15.75">
      <c r="A142" s="689" t="s">
        <v>2037</v>
      </c>
      <c r="B142" s="17" t="s">
        <v>5430</v>
      </c>
      <c r="C142" s="732">
        <f>C140+C131+C123+C108+C99</f>
        <v>11165040335.610001</v>
      </c>
    </row>
    <row r="145" spans="1:3" ht="18">
      <c r="A145" s="449" t="s">
        <v>2038</v>
      </c>
      <c r="B145" s="449"/>
      <c r="C145" s="449"/>
    </row>
    <row r="146" spans="1:3" ht="18">
      <c r="A146" s="449" t="s">
        <v>2039</v>
      </c>
      <c r="B146" s="449"/>
      <c r="C146" s="449"/>
    </row>
    <row r="149" spans="1:3" ht="15.75">
      <c r="A149" s="17"/>
      <c r="B149" s="689" t="s">
        <v>2451</v>
      </c>
    </row>
    <row r="150" spans="1:3" ht="15.75">
      <c r="A150" s="17"/>
      <c r="B150" s="689" t="s">
        <v>2452</v>
      </c>
      <c r="C150" s="689" t="str">
        <f>$C$16</f>
        <v>December 31, 2014</v>
      </c>
    </row>
    <row r="151" spans="1:3" ht="15.75">
      <c r="A151" s="689" t="s">
        <v>2040</v>
      </c>
      <c r="B151" s="113"/>
      <c r="C151" s="113"/>
    </row>
    <row r="152" spans="1:3">
      <c r="A152" s="17" t="s">
        <v>2041</v>
      </c>
      <c r="B152" s="17" t="s">
        <v>2042</v>
      </c>
      <c r="C152" s="451">
        <f>'114117'!I23</f>
        <v>2797558120</v>
      </c>
    </row>
    <row r="153" spans="1:3">
      <c r="A153" s="9" t="s">
        <v>2043</v>
      </c>
    </row>
    <row r="154" spans="1:3">
      <c r="A154" s="17" t="s">
        <v>2044</v>
      </c>
      <c r="B154" s="17" t="s">
        <v>2045</v>
      </c>
      <c r="C154" s="356">
        <f>'114117'!I25</f>
        <v>1872528503</v>
      </c>
    </row>
    <row r="155" spans="1:3">
      <c r="A155" s="17" t="s">
        <v>2046</v>
      </c>
      <c r="B155" s="17" t="s">
        <v>2103</v>
      </c>
      <c r="C155" s="356">
        <f>'114117'!I26</f>
        <v>206689906</v>
      </c>
    </row>
    <row r="156" spans="1:3">
      <c r="A156" s="17" t="s">
        <v>2104</v>
      </c>
      <c r="B156" s="17" t="s">
        <v>2105</v>
      </c>
      <c r="C156" s="356">
        <f>'114117'!I27</f>
        <v>181515154</v>
      </c>
    </row>
    <row r="157" spans="1:3">
      <c r="A157" s="17" t="s">
        <v>5387</v>
      </c>
      <c r="B157" s="17" t="s">
        <v>2107</v>
      </c>
      <c r="C157" s="356">
        <f>'114117'!I28</f>
        <v>0</v>
      </c>
    </row>
    <row r="158" spans="1:3">
      <c r="A158" s="17" t="s">
        <v>2106</v>
      </c>
      <c r="B158" s="17" t="s">
        <v>2112</v>
      </c>
      <c r="C158" s="356">
        <f>'114117'!I29</f>
        <v>930643</v>
      </c>
    </row>
    <row r="159" spans="1:3">
      <c r="A159" s="17" t="s">
        <v>2108</v>
      </c>
      <c r="B159" s="17" t="s">
        <v>6112</v>
      </c>
      <c r="C159" s="356">
        <f>'114117'!I33+'114117'!I34-'114117'!I35</f>
        <v>-14351357</v>
      </c>
    </row>
    <row r="160" spans="1:3">
      <c r="A160" s="17" t="s">
        <v>2109</v>
      </c>
      <c r="B160" s="17" t="s">
        <v>5431</v>
      </c>
      <c r="C160" s="356">
        <f>SUM('114117'!I31,'114117'!I32)</f>
        <v>0</v>
      </c>
    </row>
    <row r="161" spans="1:3">
      <c r="A161" s="17" t="s">
        <v>2111</v>
      </c>
      <c r="B161" s="17" t="s">
        <v>2110</v>
      </c>
      <c r="C161" s="356">
        <f>'114117'!I30</f>
        <v>0</v>
      </c>
    </row>
    <row r="162" spans="1:3">
      <c r="A162" s="17" t="s">
        <v>2113</v>
      </c>
      <c r="B162" s="17" t="s">
        <v>5432</v>
      </c>
      <c r="C162" s="356">
        <f>'114117'!I36</f>
        <v>204469212</v>
      </c>
    </row>
    <row r="163" spans="1:3">
      <c r="A163" s="17" t="s">
        <v>2114</v>
      </c>
      <c r="B163" s="17" t="s">
        <v>6113</v>
      </c>
      <c r="C163" s="356">
        <f>SUM('114117'!I37:I39)-'114117'!I40+'114117'!I41</f>
        <v>95880782</v>
      </c>
    </row>
    <row r="164" spans="1:3">
      <c r="A164" s="17" t="s">
        <v>2115</v>
      </c>
      <c r="B164" s="17" t="s">
        <v>2117</v>
      </c>
      <c r="C164" s="356">
        <f>SUM('114117'!I42,'114117'!I44)</f>
        <v>0</v>
      </c>
    </row>
    <row r="165" spans="1:3">
      <c r="A165" s="17" t="s">
        <v>2116</v>
      </c>
      <c r="B165" s="17" t="s">
        <v>5433</v>
      </c>
      <c r="C165" s="356">
        <f>SUM('114117'!I43,'114117'!I45)</f>
        <v>0</v>
      </c>
    </row>
    <row r="166" spans="1:3">
      <c r="A166" s="17" t="s">
        <v>5388</v>
      </c>
      <c r="B166" s="17" t="s">
        <v>6114</v>
      </c>
      <c r="C166" s="356">
        <f>'114117'!I46</f>
        <v>58814</v>
      </c>
    </row>
    <row r="167" spans="1:3" ht="15.75">
      <c r="A167" s="113" t="s">
        <v>2118</v>
      </c>
      <c r="B167" s="9" t="s">
        <v>2458</v>
      </c>
      <c r="C167" s="1536">
        <f>SUM(C154:C163)-C164+C165+C166</f>
        <v>2547721657</v>
      </c>
    </row>
    <row r="168" spans="1:3" ht="15.75">
      <c r="A168" s="113" t="s">
        <v>2119</v>
      </c>
      <c r="B168" s="9" t="s">
        <v>2458</v>
      </c>
      <c r="C168" s="1534">
        <f>C152-C167</f>
        <v>249836463</v>
      </c>
    </row>
    <row r="169" spans="1:3">
      <c r="A169" s="17"/>
      <c r="B169" s="17"/>
      <c r="C169" s="2161"/>
    </row>
    <row r="170" spans="1:3">
      <c r="A170" s="17" t="s">
        <v>2120</v>
      </c>
      <c r="B170" s="17" t="s">
        <v>2121</v>
      </c>
      <c r="C170" s="2161"/>
    </row>
    <row r="171" spans="1:3">
      <c r="A171" s="17"/>
      <c r="B171" s="17"/>
      <c r="C171" s="2161"/>
    </row>
    <row r="172" spans="1:3" ht="15.75">
      <c r="A172" s="113" t="s">
        <v>2122</v>
      </c>
      <c r="B172" s="9" t="s">
        <v>2458</v>
      </c>
      <c r="C172" s="1534">
        <f>C168+C169-C170+C171</f>
        <v>249836463</v>
      </c>
    </row>
    <row r="174" spans="1:3" ht="15.75">
      <c r="A174" s="689" t="s">
        <v>2123</v>
      </c>
      <c r="B174" s="113"/>
    </row>
    <row r="175" spans="1:3">
      <c r="A175" s="17" t="s">
        <v>2041</v>
      </c>
      <c r="B175" s="17" t="s">
        <v>2124</v>
      </c>
      <c r="C175" s="451">
        <f>'114117'!K23</f>
        <v>627583917</v>
      </c>
    </row>
    <row r="176" spans="1:3">
      <c r="A176" s="9" t="s">
        <v>2043</v>
      </c>
    </row>
    <row r="177" spans="1:3">
      <c r="A177" s="17" t="s">
        <v>2044</v>
      </c>
      <c r="B177" s="17" t="s">
        <v>2125</v>
      </c>
      <c r="C177" s="356">
        <f>'114117'!K25</f>
        <v>431946612</v>
      </c>
    </row>
    <row r="178" spans="1:3">
      <c r="A178" s="17" t="s">
        <v>2046</v>
      </c>
      <c r="B178" s="17" t="s">
        <v>2126</v>
      </c>
      <c r="C178" s="356">
        <f>'114117'!K26</f>
        <v>28616765</v>
      </c>
    </row>
    <row r="179" spans="1:3">
      <c r="A179" s="17" t="s">
        <v>2104</v>
      </c>
      <c r="B179" s="17" t="s">
        <v>2127</v>
      </c>
      <c r="C179" s="356">
        <f>'114117'!K27</f>
        <v>44839814</v>
      </c>
    </row>
    <row r="180" spans="1:3">
      <c r="A180" s="17" t="s">
        <v>5387</v>
      </c>
      <c r="B180" s="17" t="s">
        <v>2107</v>
      </c>
      <c r="C180" s="356">
        <f>'114117'!K28</f>
        <v>0</v>
      </c>
    </row>
    <row r="181" spans="1:3">
      <c r="A181" s="17" t="s">
        <v>2106</v>
      </c>
      <c r="B181" s="17" t="s">
        <v>3445</v>
      </c>
      <c r="C181" s="356">
        <f>'114117'!K29</f>
        <v>333</v>
      </c>
    </row>
    <row r="182" spans="1:3">
      <c r="A182" s="17" t="s">
        <v>2108</v>
      </c>
      <c r="B182" s="17" t="s">
        <v>6117</v>
      </c>
      <c r="C182" s="356">
        <f>'114117'!K33+'114117'!K34-'114117'!K35</f>
        <v>-12666738</v>
      </c>
    </row>
    <row r="183" spans="1:3">
      <c r="A183" s="17" t="s">
        <v>2109</v>
      </c>
      <c r="B183" s="17" t="s">
        <v>5434</v>
      </c>
      <c r="C183" s="356">
        <f>SUM('114117'!K31,'114117'!K32)</f>
        <v>0</v>
      </c>
    </row>
    <row r="184" spans="1:3">
      <c r="A184" s="17" t="s">
        <v>3444</v>
      </c>
      <c r="B184" s="17" t="s">
        <v>2128</v>
      </c>
      <c r="C184" s="356">
        <f>'114117'!K30</f>
        <v>0</v>
      </c>
    </row>
    <row r="185" spans="1:3">
      <c r="A185" s="17" t="s">
        <v>2113</v>
      </c>
      <c r="B185" s="17" t="s">
        <v>5435</v>
      </c>
      <c r="C185" s="356">
        <f>'114117'!K36</f>
        <v>49142941</v>
      </c>
    </row>
    <row r="186" spans="1:3">
      <c r="A186" s="17" t="s">
        <v>2114</v>
      </c>
      <c r="B186" s="17" t="s">
        <v>6116</v>
      </c>
      <c r="C186" s="356">
        <f>SUM('114117'!K37:K39)-'114117'!K40+'114117'!K41</f>
        <v>25489497</v>
      </c>
    </row>
    <row r="187" spans="1:3">
      <c r="A187" s="17" t="s">
        <v>2115</v>
      </c>
      <c r="B187" s="17" t="s">
        <v>3446</v>
      </c>
      <c r="C187" s="356">
        <f>SUM('114117'!K42,'114117'!K44)</f>
        <v>0</v>
      </c>
    </row>
    <row r="188" spans="1:3">
      <c r="A188" s="17" t="s">
        <v>2116</v>
      </c>
      <c r="B188" s="17" t="s">
        <v>5436</v>
      </c>
      <c r="C188" s="356">
        <f>SUM('114117'!K43,'114117'!K45)</f>
        <v>0</v>
      </c>
    </row>
    <row r="189" spans="1:3">
      <c r="A189" s="17" t="s">
        <v>5388</v>
      </c>
      <c r="B189" s="17" t="s">
        <v>6115</v>
      </c>
      <c r="C189" s="356">
        <f>'114117'!K46</f>
        <v>68024</v>
      </c>
    </row>
    <row r="190" spans="1:3" ht="15.75">
      <c r="A190" s="113" t="s">
        <v>2118</v>
      </c>
      <c r="B190" s="9" t="s">
        <v>2458</v>
      </c>
      <c r="C190" s="1536">
        <f>SUM(C177:C186)-C187+C188+C189</f>
        <v>567437248</v>
      </c>
    </row>
    <row r="191" spans="1:3" ht="15.75">
      <c r="A191" s="113" t="s">
        <v>2119</v>
      </c>
      <c r="B191" s="9" t="s">
        <v>2458</v>
      </c>
      <c r="C191" s="1534">
        <f>C175-C190</f>
        <v>60146669</v>
      </c>
    </row>
    <row r="192" spans="1:3">
      <c r="A192" s="17"/>
      <c r="B192" s="17"/>
      <c r="C192" s="356"/>
    </row>
    <row r="193" spans="1:3">
      <c r="A193" s="17" t="s">
        <v>3447</v>
      </c>
      <c r="B193" s="17" t="s">
        <v>2121</v>
      </c>
      <c r="C193" s="356"/>
    </row>
    <row r="194" spans="1:3">
      <c r="A194" s="17"/>
      <c r="B194" s="17"/>
      <c r="C194" s="356"/>
    </row>
    <row r="195" spans="1:3" ht="15.75">
      <c r="A195" s="113" t="s">
        <v>3448</v>
      </c>
      <c r="C195" s="9">
        <f>C191+C192-C193+C194</f>
        <v>60146669</v>
      </c>
    </row>
    <row r="197" spans="1:3">
      <c r="A197" s="17" t="s">
        <v>3449</v>
      </c>
      <c r="B197" s="17" t="s">
        <v>5437</v>
      </c>
      <c r="C197" s="356">
        <f>SUM('114117'!M49,'114117'!Q49,'114117'!S49,'114117'!U49)</f>
        <v>274792</v>
      </c>
    </row>
    <row r="199" spans="1:3" ht="15.75">
      <c r="A199" s="113" t="s">
        <v>3450</v>
      </c>
      <c r="B199" s="17" t="s">
        <v>5438</v>
      </c>
      <c r="C199" s="732">
        <f>C172+C195+C197</f>
        <v>310257924</v>
      </c>
    </row>
    <row r="200" spans="1:3" ht="15.75">
      <c r="A200" s="17"/>
      <c r="B200" s="113"/>
      <c r="C200" s="113"/>
    </row>
    <row r="202" spans="1:3" ht="18">
      <c r="A202" s="449" t="s">
        <v>2038</v>
      </c>
      <c r="B202" s="449"/>
      <c r="C202" s="449"/>
    </row>
    <row r="203" spans="1:3" ht="18">
      <c r="A203" s="449" t="s">
        <v>3451</v>
      </c>
      <c r="B203" s="449"/>
      <c r="C203" s="449"/>
    </row>
    <row r="207" spans="1:3" ht="15.75">
      <c r="A207" s="17"/>
      <c r="B207" s="689" t="s">
        <v>2451</v>
      </c>
    </row>
    <row r="208" spans="1:3" ht="15.75">
      <c r="A208" s="17"/>
      <c r="B208" s="689" t="s">
        <v>2452</v>
      </c>
      <c r="C208" s="689" t="str">
        <f>$C$16</f>
        <v>December 31, 2014</v>
      </c>
    </row>
    <row r="209" spans="1:3" ht="15.75">
      <c r="A209" s="689" t="s">
        <v>3452</v>
      </c>
      <c r="B209" s="113"/>
      <c r="C209" s="113"/>
    </row>
    <row r="210" spans="1:3">
      <c r="A210" s="17" t="s">
        <v>3453</v>
      </c>
      <c r="B210" s="17" t="s">
        <v>3455</v>
      </c>
      <c r="C210" s="356">
        <f>'114117'!G75-'114117'!G76</f>
        <v>0</v>
      </c>
    </row>
    <row r="211" spans="1:3">
      <c r="A211" s="17" t="s">
        <v>3454</v>
      </c>
      <c r="B211" s="17" t="s">
        <v>5439</v>
      </c>
      <c r="C211" s="356">
        <f>'114117'!AC14-'114117'!AC15</f>
        <v>-6311523</v>
      </c>
    </row>
    <row r="212" spans="1:3">
      <c r="A212" s="17" t="s">
        <v>3456</v>
      </c>
      <c r="B212" s="17" t="s">
        <v>3459</v>
      </c>
      <c r="C212" s="356">
        <f>'114117'!AC16</f>
        <v>192752</v>
      </c>
    </row>
    <row r="213" spans="1:3">
      <c r="A213" s="17" t="s">
        <v>3457</v>
      </c>
      <c r="B213" s="17" t="s">
        <v>3461</v>
      </c>
      <c r="C213" s="356">
        <f>'114117'!AC17</f>
        <v>-98711</v>
      </c>
    </row>
    <row r="214" spans="1:3">
      <c r="A214" s="17" t="s">
        <v>3458</v>
      </c>
      <c r="B214" s="17" t="s">
        <v>751</v>
      </c>
      <c r="C214" s="356">
        <f>'114117'!AC18</f>
        <v>4107510</v>
      </c>
    </row>
    <row r="215" spans="1:3">
      <c r="A215" s="17" t="s">
        <v>3460</v>
      </c>
      <c r="B215" s="17" t="s">
        <v>753</v>
      </c>
      <c r="C215" s="356">
        <f>'114117'!AC19</f>
        <v>15596868</v>
      </c>
    </row>
    <row r="216" spans="1:3">
      <c r="A216" s="17" t="s">
        <v>750</v>
      </c>
      <c r="B216" s="17" t="s">
        <v>5440</v>
      </c>
      <c r="C216" s="356">
        <f>'114117'!AC20</f>
        <v>3533391</v>
      </c>
    </row>
    <row r="217" spans="1:3">
      <c r="A217" s="17" t="s">
        <v>752</v>
      </c>
      <c r="B217" s="17" t="s">
        <v>5441</v>
      </c>
      <c r="C217" s="356">
        <f>'114117'!AC21</f>
        <v>0</v>
      </c>
    </row>
    <row r="218" spans="1:3" ht="15.75">
      <c r="A218" s="113" t="s">
        <v>754</v>
      </c>
      <c r="B218" s="9" t="s">
        <v>2458</v>
      </c>
      <c r="C218" s="9">
        <f>SUM(C210:C217)</f>
        <v>17020287</v>
      </c>
    </row>
    <row r="220" spans="1:3" ht="15.75">
      <c r="A220" s="689" t="s">
        <v>755</v>
      </c>
      <c r="B220" s="113"/>
    </row>
    <row r="221" spans="1:3">
      <c r="A221" s="17" t="s">
        <v>756</v>
      </c>
      <c r="B221" s="17" t="s">
        <v>759</v>
      </c>
      <c r="C221" s="356">
        <f>'114117'!AC24</f>
        <v>6733</v>
      </c>
    </row>
    <row r="222" spans="1:3">
      <c r="A222" s="17" t="s">
        <v>757</v>
      </c>
      <c r="B222" s="17" t="s">
        <v>5442</v>
      </c>
      <c r="C222" s="356">
        <f>'114117'!AC25</f>
        <v>0</v>
      </c>
    </row>
    <row r="223" spans="1:3">
      <c r="A223" s="17" t="s">
        <v>758</v>
      </c>
      <c r="B223" s="17" t="s">
        <v>5443</v>
      </c>
      <c r="C223" s="356">
        <f>'114117'!AC26</f>
        <v>12273593</v>
      </c>
    </row>
    <row r="224" spans="1:3" ht="15.75">
      <c r="A224" s="113" t="s">
        <v>760</v>
      </c>
      <c r="B224" s="9" t="s">
        <v>2458</v>
      </c>
      <c r="C224" s="9">
        <f>SUM(C221:C223)</f>
        <v>12280326</v>
      </c>
    </row>
    <row r="226" spans="1:3" ht="15.75">
      <c r="A226" s="689" t="s">
        <v>761</v>
      </c>
      <c r="B226" s="113"/>
    </row>
    <row r="227" spans="1:3">
      <c r="A227" s="17" t="s">
        <v>762</v>
      </c>
      <c r="B227" s="17" t="s">
        <v>5444</v>
      </c>
      <c r="C227" s="356">
        <f>'114117'!AC30</f>
        <v>546931</v>
      </c>
    </row>
    <row r="228" spans="1:3">
      <c r="A228" s="17" t="s">
        <v>763</v>
      </c>
      <c r="B228" s="17" t="s">
        <v>764</v>
      </c>
      <c r="C228" s="356">
        <f>SUM('114117'!AC31:AC34)</f>
        <v>-4961812</v>
      </c>
    </row>
    <row r="229" spans="1:3">
      <c r="A229" s="17" t="s">
        <v>5389</v>
      </c>
      <c r="B229" s="17" t="s">
        <v>6127</v>
      </c>
      <c r="C229" s="356">
        <f>'114117'!AC36</f>
        <v>1936393</v>
      </c>
    </row>
    <row r="230" spans="1:3" ht="15.75">
      <c r="A230" s="113" t="s">
        <v>765</v>
      </c>
      <c r="B230" s="9" t="s">
        <v>2458</v>
      </c>
      <c r="C230" s="1536">
        <f>C227+C228-C229</f>
        <v>-6351274</v>
      </c>
    </row>
    <row r="231" spans="1:3" ht="15.75">
      <c r="A231" s="113" t="s">
        <v>766</v>
      </c>
      <c r="B231" s="9" t="s">
        <v>2458</v>
      </c>
      <c r="C231" s="1534">
        <f>C218-C224-C230</f>
        <v>11091235</v>
      </c>
    </row>
    <row r="233" spans="1:3" ht="15.75">
      <c r="A233" s="689" t="s">
        <v>767</v>
      </c>
      <c r="B233" s="113"/>
    </row>
    <row r="234" spans="1:3">
      <c r="A234" s="17" t="s">
        <v>768</v>
      </c>
      <c r="B234" s="17" t="s">
        <v>5445</v>
      </c>
      <c r="C234" s="356">
        <f>'114117'!AC40</f>
        <v>89759019</v>
      </c>
    </row>
    <row r="235" spans="1:3">
      <c r="A235" s="17" t="s">
        <v>769</v>
      </c>
      <c r="B235" s="17" t="s">
        <v>6118</v>
      </c>
      <c r="C235" s="356">
        <f>'114117'!AC41</f>
        <v>3655285</v>
      </c>
    </row>
    <row r="236" spans="1:3">
      <c r="A236" s="17" t="s">
        <v>5390</v>
      </c>
      <c r="B236" s="17" t="s">
        <v>6119</v>
      </c>
      <c r="C236" s="356">
        <f>'114117'!AC42</f>
        <v>2644482</v>
      </c>
    </row>
    <row r="237" spans="1:3">
      <c r="A237" s="17" t="s">
        <v>5392</v>
      </c>
      <c r="B237" s="17" t="s">
        <v>771</v>
      </c>
      <c r="C237" s="356">
        <f>'114117'!AC43</f>
        <v>0</v>
      </c>
    </row>
    <row r="238" spans="1:3">
      <c r="A238" s="17" t="s">
        <v>5391</v>
      </c>
      <c r="B238" s="17" t="s">
        <v>6120</v>
      </c>
      <c r="C238" s="356">
        <f>'114117'!AC44</f>
        <v>0</v>
      </c>
    </row>
    <row r="239" spans="1:3">
      <c r="A239" s="17" t="s">
        <v>770</v>
      </c>
      <c r="B239" s="17" t="s">
        <v>5446</v>
      </c>
      <c r="C239" s="356">
        <f>'114117'!AC45</f>
        <v>72105</v>
      </c>
    </row>
    <row r="240" spans="1:3">
      <c r="A240" s="17" t="s">
        <v>772</v>
      </c>
      <c r="B240" s="17" t="s">
        <v>6121</v>
      </c>
      <c r="C240" s="356">
        <f>'114117'!AC46</f>
        <v>11550300</v>
      </c>
    </row>
    <row r="241" spans="1:3">
      <c r="A241" s="17" t="s">
        <v>5393</v>
      </c>
      <c r="B241" s="17" t="s">
        <v>6122</v>
      </c>
      <c r="C241" s="356">
        <f>'114117'!AC47</f>
        <v>6249477</v>
      </c>
    </row>
    <row r="242" spans="1:3" ht="15.75">
      <c r="A242" s="113" t="s">
        <v>773</v>
      </c>
      <c r="B242" s="9" t="s">
        <v>2458</v>
      </c>
      <c r="C242" s="1537">
        <f>SUM(C239:C240)-C237+C235+C234+C236-C241-C238</f>
        <v>101431714</v>
      </c>
    </row>
    <row r="243" spans="1:3" ht="15.75">
      <c r="A243" s="113" t="s">
        <v>774</v>
      </c>
      <c r="B243" s="9" t="s">
        <v>2458</v>
      </c>
      <c r="C243" s="1534">
        <f>C199+C231-C242</f>
        <v>219917445</v>
      </c>
    </row>
    <row r="245" spans="1:3" ht="15.75">
      <c r="A245" s="689" t="s">
        <v>775</v>
      </c>
      <c r="B245" s="113"/>
    </row>
    <row r="246" spans="1:3">
      <c r="A246" s="17" t="s">
        <v>776</v>
      </c>
      <c r="B246" s="17" t="s">
        <v>5447</v>
      </c>
      <c r="C246" s="356">
        <f>'114117'!G113</f>
        <v>0</v>
      </c>
    </row>
    <row r="247" spans="1:3">
      <c r="A247" s="17" t="s">
        <v>2129</v>
      </c>
      <c r="B247" s="17" t="s">
        <v>2131</v>
      </c>
      <c r="C247" s="356">
        <f>'114117'!G114</f>
        <v>0</v>
      </c>
    </row>
    <row r="248" spans="1:3">
      <c r="A248" s="17" t="s">
        <v>2130</v>
      </c>
      <c r="B248" s="17" t="s">
        <v>2131</v>
      </c>
      <c r="C248" s="356">
        <f>'114117'!G116</f>
        <v>0</v>
      </c>
    </row>
    <row r="249" spans="1:3" ht="15.75">
      <c r="A249" s="113" t="s">
        <v>2132</v>
      </c>
      <c r="B249" s="9" t="s">
        <v>2458</v>
      </c>
      <c r="C249" s="9">
        <f>C246-C247-C248</f>
        <v>0</v>
      </c>
    </row>
    <row r="251" spans="1:3" ht="15.75">
      <c r="A251" s="732" t="s">
        <v>2133</v>
      </c>
      <c r="B251" s="17" t="s">
        <v>2458</v>
      </c>
      <c r="C251" s="732">
        <f>C243+C249</f>
        <v>219917445</v>
      </c>
    </row>
    <row r="252" spans="1:3" ht="18">
      <c r="A252" s="733"/>
      <c r="B252" s="732"/>
      <c r="C252" s="733"/>
    </row>
    <row r="253" spans="1:3" ht="18.75" thickBot="1">
      <c r="A253" s="734"/>
      <c r="B253" s="734"/>
      <c r="C253" s="734"/>
    </row>
    <row r="254" spans="1:3" ht="18">
      <c r="A254" s="733"/>
      <c r="B254" s="733"/>
      <c r="C254" s="733"/>
    </row>
    <row r="255" spans="1:3" ht="15.75">
      <c r="A255" s="17"/>
      <c r="B255" s="113"/>
    </row>
    <row r="256" spans="1:3" ht="15.75">
      <c r="A256" s="689" t="s">
        <v>2134</v>
      </c>
      <c r="B256" s="689"/>
    </row>
    <row r="257" spans="1:3" ht="15.75">
      <c r="A257" s="113"/>
      <c r="B257" s="113"/>
    </row>
    <row r="258" spans="1:3">
      <c r="A258" s="17" t="s">
        <v>2135</v>
      </c>
      <c r="B258" s="17" t="s">
        <v>2136</v>
      </c>
      <c r="C258" s="451">
        <f>'118119'!G23</f>
        <v>885105595.33999944</v>
      </c>
    </row>
    <row r="259" spans="1:3">
      <c r="A259" s="17" t="s">
        <v>2137</v>
      </c>
      <c r="B259" s="17" t="s">
        <v>2138</v>
      </c>
      <c r="C259" s="356">
        <f>'118119'!G38</f>
        <v>220016156</v>
      </c>
    </row>
    <row r="260" spans="1:3">
      <c r="A260" s="17" t="s">
        <v>2139</v>
      </c>
      <c r="B260" s="17" t="s">
        <v>2140</v>
      </c>
      <c r="C260" s="356">
        <f>'118119'!G44</f>
        <v>0</v>
      </c>
    </row>
    <row r="261" spans="1:3">
      <c r="A261" s="17" t="s">
        <v>2141</v>
      </c>
      <c r="B261" s="17" t="s">
        <v>2142</v>
      </c>
      <c r="C261" s="356">
        <f>-'118119'!G51</f>
        <v>1060496.6000000001</v>
      </c>
    </row>
    <row r="262" spans="1:3">
      <c r="A262" s="17" t="s">
        <v>2143</v>
      </c>
      <c r="B262" s="17" t="s">
        <v>2144</v>
      </c>
      <c r="C262" s="356">
        <f>-'118119'!G58</f>
        <v>0</v>
      </c>
    </row>
    <row r="263" spans="1:3">
      <c r="A263" s="17" t="s">
        <v>2145</v>
      </c>
      <c r="B263" s="17" t="s">
        <v>2146</v>
      </c>
      <c r="C263" s="356">
        <f>-'118119'!G31+'118119'!G37-'118119'!G59</f>
        <v>0</v>
      </c>
    </row>
    <row r="264" spans="1:3">
      <c r="A264" s="9" t="s">
        <v>2147</v>
      </c>
      <c r="B264" s="9" t="s">
        <v>2458</v>
      </c>
      <c r="C264" s="1534">
        <f>C259+C263-SUM(C260:C262)</f>
        <v>218955659.40000001</v>
      </c>
    </row>
    <row r="266" spans="1:3">
      <c r="A266" s="9" t="s">
        <v>2148</v>
      </c>
      <c r="B266" s="9" t="s">
        <v>2458</v>
      </c>
      <c r="C266" s="1534">
        <f>C258+C264</f>
        <v>1104061254.7399995</v>
      </c>
    </row>
    <row r="268" spans="1:3">
      <c r="A268" s="17" t="s">
        <v>2149</v>
      </c>
      <c r="B268" s="17" t="s">
        <v>2150</v>
      </c>
      <c r="C268" s="356">
        <f>'118119'!G92</f>
        <v>0</v>
      </c>
    </row>
    <row r="270" spans="1:3" ht="15.75">
      <c r="A270" s="113" t="s">
        <v>2151</v>
      </c>
      <c r="B270" s="17" t="s">
        <v>2152</v>
      </c>
      <c r="C270" s="732">
        <f>C266+C268</f>
        <v>1104061254.7399995</v>
      </c>
    </row>
    <row r="273" spans="1:3" ht="18">
      <c r="A273" s="449" t="s">
        <v>2153</v>
      </c>
      <c r="B273" s="449"/>
      <c r="C273" s="449"/>
    </row>
    <row r="274" spans="1:3" ht="18">
      <c r="A274" s="449" t="s">
        <v>3451</v>
      </c>
      <c r="B274" s="449"/>
      <c r="C274" s="449"/>
    </row>
    <row r="275" spans="1:3" ht="18">
      <c r="A275" s="449"/>
      <c r="B275" s="449"/>
      <c r="C275" s="449"/>
    </row>
    <row r="276" spans="1:3" ht="18">
      <c r="A276" s="449"/>
      <c r="B276" s="449"/>
      <c r="C276" s="449"/>
    </row>
    <row r="277" spans="1:3" ht="18">
      <c r="A277" s="449"/>
      <c r="B277" s="449"/>
      <c r="C277" s="449"/>
    </row>
    <row r="278" spans="1:3" ht="15.75">
      <c r="A278" s="17"/>
      <c r="B278" s="689" t="s">
        <v>2451</v>
      </c>
    </row>
    <row r="279" spans="1:3" ht="15.75">
      <c r="A279" s="17"/>
      <c r="B279" s="689" t="s">
        <v>2452</v>
      </c>
      <c r="C279" s="689" t="str">
        <f>$C$16</f>
        <v>December 31, 2014</v>
      </c>
    </row>
    <row r="280" spans="1:3" ht="15.75">
      <c r="A280" s="113" t="s">
        <v>2154</v>
      </c>
      <c r="B280" s="113"/>
      <c r="C280" s="113"/>
    </row>
    <row r="281" spans="1:3">
      <c r="A281" s="17" t="s">
        <v>2133</v>
      </c>
      <c r="B281" s="17" t="s">
        <v>2155</v>
      </c>
      <c r="C281" s="451">
        <f>'120121'!E19</f>
        <v>219917445</v>
      </c>
    </row>
    <row r="282" spans="1:3">
      <c r="A282" s="17" t="s">
        <v>2156</v>
      </c>
      <c r="B282" s="17"/>
      <c r="C282" s="356"/>
    </row>
    <row r="283" spans="1:3">
      <c r="A283" s="17" t="s">
        <v>2157</v>
      </c>
      <c r="B283" s="17"/>
      <c r="C283" s="356"/>
    </row>
    <row r="284" spans="1:3">
      <c r="A284" s="17" t="s">
        <v>2158</v>
      </c>
      <c r="B284" s="17" t="s">
        <v>2159</v>
      </c>
      <c r="C284" s="356">
        <f>SUM('120121'!E21:E24)</f>
        <v>206672405</v>
      </c>
    </row>
    <row r="285" spans="1:3">
      <c r="A285" s="17" t="s">
        <v>40</v>
      </c>
      <c r="B285" s="17" t="s">
        <v>41</v>
      </c>
      <c r="C285" s="356">
        <f>SUM('120121'!E25:E26)</f>
        <v>24062120</v>
      </c>
    </row>
    <row r="286" spans="1:3">
      <c r="A286" s="17" t="s">
        <v>42</v>
      </c>
      <c r="B286" s="17" t="s">
        <v>43</v>
      </c>
      <c r="C286" s="356">
        <f>SUM('120121'!E27:E29)</f>
        <v>-19914467</v>
      </c>
    </row>
    <row r="287" spans="1:3">
      <c r="A287" s="17" t="s">
        <v>44</v>
      </c>
      <c r="B287" s="17" t="s">
        <v>45</v>
      </c>
      <c r="C287" s="356">
        <f>'120121'!E30</f>
        <v>119315165</v>
      </c>
    </row>
    <row r="288" spans="1:3">
      <c r="A288" s="17" t="s">
        <v>46</v>
      </c>
      <c r="B288" s="17" t="s">
        <v>47</v>
      </c>
      <c r="C288" s="356">
        <f>SUM('120121'!E31:E32)</f>
        <v>153201310</v>
      </c>
    </row>
    <row r="289" spans="1:3">
      <c r="A289" s="17" t="s">
        <v>48</v>
      </c>
      <c r="B289" s="17" t="s">
        <v>49</v>
      </c>
      <c r="C289" s="356">
        <f>-'120121'!E33</f>
        <v>-15596868</v>
      </c>
    </row>
    <row r="290" spans="1:3">
      <c r="A290" s="17" t="s">
        <v>50</v>
      </c>
      <c r="B290" s="17" t="s">
        <v>51</v>
      </c>
      <c r="C290" s="356">
        <f>-'120121'!E34</f>
        <v>98711</v>
      </c>
    </row>
    <row r="291" spans="1:3">
      <c r="A291" s="17" t="s">
        <v>52</v>
      </c>
      <c r="B291" s="17" t="s">
        <v>53</v>
      </c>
      <c r="C291" s="356">
        <f>'120121'!E35</f>
        <v>-35373401</v>
      </c>
    </row>
    <row r="292" spans="1:3">
      <c r="A292" s="17" t="s">
        <v>6123</v>
      </c>
      <c r="B292" s="17" t="s">
        <v>54</v>
      </c>
      <c r="C292" s="356">
        <f>'120121'!E36</f>
        <v>-39137932</v>
      </c>
    </row>
    <row r="293" spans="1:3">
      <c r="A293" s="17" t="s">
        <v>6124</v>
      </c>
      <c r="B293" s="17" t="s">
        <v>6125</v>
      </c>
      <c r="C293" s="356">
        <f>SUM('120121'!E37)</f>
        <v>64325836</v>
      </c>
    </row>
    <row r="294" spans="1:3">
      <c r="A294" s="17" t="s">
        <v>55</v>
      </c>
      <c r="B294" s="17" t="s">
        <v>2458</v>
      </c>
      <c r="C294" s="305">
        <f>SUM(C281:C293)</f>
        <v>677570324</v>
      </c>
    </row>
    <row r="295" spans="1:3">
      <c r="A295" s="17"/>
      <c r="B295" s="17"/>
      <c r="C295" s="356"/>
    </row>
    <row r="296" spans="1:3" ht="15.75">
      <c r="A296" s="113" t="s">
        <v>56</v>
      </c>
      <c r="B296" s="113"/>
      <c r="C296" s="356"/>
    </row>
    <row r="297" spans="1:3">
      <c r="A297" s="17" t="s">
        <v>57</v>
      </c>
      <c r="B297" s="17" t="s">
        <v>58</v>
      </c>
      <c r="C297" s="356">
        <f>'120121'!E51</f>
        <v>-657567576</v>
      </c>
    </row>
    <row r="298" spans="1:3">
      <c r="A298" s="17" t="s">
        <v>59</v>
      </c>
      <c r="B298" s="17" t="s">
        <v>60</v>
      </c>
      <c r="C298" s="356">
        <f>SUM('120121'!E52:E55)</f>
        <v>-672473</v>
      </c>
    </row>
    <row r="299" spans="1:3">
      <c r="A299" s="17" t="s">
        <v>61</v>
      </c>
      <c r="B299" s="17" t="s">
        <v>62</v>
      </c>
      <c r="C299" s="356">
        <f>'120121'!E56</f>
        <v>0</v>
      </c>
    </row>
    <row r="300" spans="1:3">
      <c r="A300" s="17" t="s">
        <v>63</v>
      </c>
      <c r="B300" s="17" t="s">
        <v>64</v>
      </c>
      <c r="C300" s="356">
        <f>'120121'!E57</f>
        <v>0</v>
      </c>
    </row>
    <row r="301" spans="1:3">
      <c r="A301" s="17" t="s">
        <v>65</v>
      </c>
      <c r="B301" s="17"/>
      <c r="C301" s="356"/>
    </row>
    <row r="302" spans="1:3">
      <c r="A302" s="17" t="s">
        <v>66</v>
      </c>
      <c r="B302" s="17" t="s">
        <v>2121</v>
      </c>
      <c r="C302" s="356"/>
    </row>
    <row r="303" spans="1:3">
      <c r="A303" s="17" t="s">
        <v>67</v>
      </c>
      <c r="B303" s="17" t="s">
        <v>68</v>
      </c>
      <c r="C303" s="356">
        <f>SUM('120121'!E59:E60)</f>
        <v>0</v>
      </c>
    </row>
    <row r="304" spans="1:3">
      <c r="A304" s="17" t="s">
        <v>69</v>
      </c>
      <c r="B304" s="17" t="s">
        <v>70</v>
      </c>
      <c r="C304" s="356">
        <f>SUM('120121'!E61:E62)</f>
        <v>0</v>
      </c>
    </row>
    <row r="305" spans="1:3">
      <c r="A305" s="17" t="s">
        <v>71</v>
      </c>
      <c r="B305" s="17" t="s">
        <v>72</v>
      </c>
      <c r="C305" s="356">
        <f>SUM('120121'!E84:E86)</f>
        <v>0</v>
      </c>
    </row>
    <row r="306" spans="1:3">
      <c r="A306" s="17" t="s">
        <v>73</v>
      </c>
      <c r="B306" s="17" t="s">
        <v>74</v>
      </c>
      <c r="C306" s="356">
        <f>SUM('120121'!E87:E90)</f>
        <v>0</v>
      </c>
    </row>
    <row r="307" spans="1:3">
      <c r="A307" s="17"/>
      <c r="B307" s="17" t="s">
        <v>75</v>
      </c>
      <c r="C307" s="356">
        <f>SUM('120121'!E91:E93)</f>
        <v>-447345349</v>
      </c>
    </row>
    <row r="308" spans="1:3">
      <c r="A308" s="17"/>
      <c r="B308" s="17"/>
      <c r="C308" s="356"/>
    </row>
    <row r="309" spans="1:3">
      <c r="A309" s="17" t="s">
        <v>76</v>
      </c>
      <c r="B309" s="17" t="s">
        <v>2458</v>
      </c>
      <c r="C309" s="305">
        <f>SUM(C297:C308)</f>
        <v>-1105585398</v>
      </c>
    </row>
    <row r="310" spans="1:3">
      <c r="A310" s="17"/>
      <c r="B310" s="17"/>
      <c r="C310" s="356"/>
    </row>
    <row r="311" spans="1:3" ht="15.75">
      <c r="A311" s="113" t="s">
        <v>77</v>
      </c>
      <c r="B311" s="113"/>
      <c r="C311" s="356"/>
    </row>
    <row r="312" spans="1:3">
      <c r="A312" s="17" t="s">
        <v>78</v>
      </c>
      <c r="B312" s="17"/>
      <c r="C312" s="356"/>
    </row>
    <row r="313" spans="1:3">
      <c r="A313" s="17" t="s">
        <v>79</v>
      </c>
      <c r="B313" s="17" t="s">
        <v>80</v>
      </c>
      <c r="C313" s="356">
        <f>'120121'!E99+SUM('120121'!E102:E103)+'120121'!E111+SUM('120121'!E114:E115)</f>
        <v>438162222</v>
      </c>
    </row>
    <row r="314" spans="1:3">
      <c r="A314" s="17" t="s">
        <v>81</v>
      </c>
      <c r="B314" s="17" t="s">
        <v>82</v>
      </c>
      <c r="C314" s="356">
        <f>'120121'!E101+'120121'!E113</f>
        <v>0</v>
      </c>
    </row>
    <row r="315" spans="1:3">
      <c r="A315" s="17" t="s">
        <v>83</v>
      </c>
      <c r="B315" s="17" t="s">
        <v>84</v>
      </c>
      <c r="C315" s="356">
        <f>'120121'!E100+'120121'!E112</f>
        <v>0</v>
      </c>
    </row>
    <row r="316" spans="1:3">
      <c r="A316" s="17" t="s">
        <v>85</v>
      </c>
      <c r="B316" s="17" t="s">
        <v>825</v>
      </c>
      <c r="C316" s="356">
        <f>SUM('120121'!E104,'120121'!E116)</f>
        <v>0</v>
      </c>
    </row>
    <row r="317" spans="1:3">
      <c r="A317" s="17" t="s">
        <v>826</v>
      </c>
      <c r="B317" s="17" t="s">
        <v>827</v>
      </c>
      <c r="C317" s="356">
        <f>'120121'!E118+'120121'!E119</f>
        <v>-1060497</v>
      </c>
    </row>
    <row r="318" spans="1:3">
      <c r="A318" s="17" t="s">
        <v>828</v>
      </c>
      <c r="B318" s="17" t="s">
        <v>829</v>
      </c>
      <c r="C318" s="356">
        <f>SUM('120121'!E105:E107)+'120121'!E117</f>
        <v>-6227105</v>
      </c>
    </row>
    <row r="319" spans="1:3">
      <c r="A319" s="17"/>
      <c r="B319" s="17"/>
      <c r="C319" s="356"/>
    </row>
    <row r="320" spans="1:3">
      <c r="A320" s="17"/>
      <c r="B320" s="17"/>
      <c r="C320" s="356"/>
    </row>
    <row r="321" spans="1:3">
      <c r="A321" s="17" t="s">
        <v>830</v>
      </c>
      <c r="B321" s="17" t="s">
        <v>2458</v>
      </c>
      <c r="C321" s="305">
        <f>SUM(C313:C320)</f>
        <v>430874620</v>
      </c>
    </row>
    <row r="322" spans="1:3">
      <c r="A322" s="17"/>
      <c r="B322" s="17"/>
      <c r="C322" s="356"/>
    </row>
    <row r="323" spans="1:3">
      <c r="A323" s="17" t="s">
        <v>831</v>
      </c>
      <c r="B323" s="17" t="s">
        <v>2458</v>
      </c>
      <c r="C323" s="356">
        <f>(C321+C309)+C294</f>
        <v>2859546</v>
      </c>
    </row>
    <row r="324" spans="1:3">
      <c r="A324" s="17"/>
      <c r="B324" s="17"/>
      <c r="C324" s="356"/>
    </row>
    <row r="325" spans="1:3">
      <c r="A325" s="17" t="s">
        <v>832</v>
      </c>
      <c r="B325" s="17" t="s">
        <v>833</v>
      </c>
      <c r="C325" s="356">
        <f>'120121'!E126</f>
        <v>11193599</v>
      </c>
    </row>
    <row r="326" spans="1:3">
      <c r="A326" s="17"/>
      <c r="B326" s="17"/>
      <c r="C326" s="356"/>
    </row>
    <row r="327" spans="1:3" ht="15.75">
      <c r="A327" s="113" t="s">
        <v>834</v>
      </c>
      <c r="B327" s="17" t="s">
        <v>835</v>
      </c>
      <c r="C327" s="732">
        <f>C325+C323</f>
        <v>14053145</v>
      </c>
    </row>
    <row r="330" spans="1:3" ht="18">
      <c r="A330" s="449" t="s">
        <v>836</v>
      </c>
      <c r="B330" s="68"/>
      <c r="C330" s="68"/>
    </row>
    <row r="334" spans="1:3" ht="15.75">
      <c r="A334" s="17"/>
      <c r="B334" s="689" t="s">
        <v>2451</v>
      </c>
    </row>
    <row r="335" spans="1:3" ht="15.75">
      <c r="A335" s="17"/>
      <c r="B335" s="689" t="s">
        <v>2452</v>
      </c>
      <c r="C335" s="689" t="str">
        <f>$C$16</f>
        <v>December 31, 2014</v>
      </c>
    </row>
    <row r="336" spans="1:3" ht="15.75">
      <c r="A336" s="689" t="s">
        <v>837</v>
      </c>
      <c r="B336" s="113"/>
      <c r="C336" s="113"/>
    </row>
    <row r="337" spans="1:3">
      <c r="A337" s="17" t="s">
        <v>838</v>
      </c>
      <c r="B337" s="17" t="s">
        <v>839</v>
      </c>
      <c r="C337" s="451">
        <f>'300301'!D21</f>
        <v>1390268998</v>
      </c>
    </row>
    <row r="338" spans="1:3">
      <c r="A338" s="17" t="s">
        <v>840</v>
      </c>
      <c r="B338" s="17" t="s">
        <v>841</v>
      </c>
      <c r="C338" s="356">
        <f>'300301'!D23</f>
        <v>407356038</v>
      </c>
    </row>
    <row r="339" spans="1:3">
      <c r="A339" s="17" t="s">
        <v>842</v>
      </c>
      <c r="B339" s="17" t="s">
        <v>843</v>
      </c>
      <c r="C339" s="356">
        <f>'300301'!D24</f>
        <v>83042881</v>
      </c>
    </row>
    <row r="340" spans="1:3">
      <c r="A340" s="17" t="s">
        <v>844</v>
      </c>
      <c r="B340" s="17" t="s">
        <v>845</v>
      </c>
      <c r="C340" s="356">
        <f>SUM('300301'!D25:D28)</f>
        <v>27516261</v>
      </c>
    </row>
    <row r="341" spans="1:3" ht="15.75">
      <c r="A341" s="113" t="s">
        <v>846</v>
      </c>
      <c r="B341" s="17" t="s">
        <v>2458</v>
      </c>
      <c r="C341" s="356">
        <f>SUM(C337:C340)</f>
        <v>1908184178</v>
      </c>
    </row>
    <row r="342" spans="1:3">
      <c r="A342" s="17" t="s">
        <v>847</v>
      </c>
      <c r="B342" s="17" t="s">
        <v>848</v>
      </c>
      <c r="C342" s="356">
        <f>'300301'!D30</f>
        <v>28144457</v>
      </c>
    </row>
    <row r="343" spans="1:3">
      <c r="A343" s="17" t="s">
        <v>849</v>
      </c>
      <c r="B343" s="17" t="s">
        <v>850</v>
      </c>
      <c r="C343" s="356">
        <f>'300301'!D45-'300301'!D32</f>
        <v>861229484.75</v>
      </c>
    </row>
    <row r="344" spans="1:3" ht="15.75">
      <c r="A344" s="113" t="s">
        <v>851</v>
      </c>
      <c r="B344" s="17" t="s">
        <v>852</v>
      </c>
      <c r="C344" s="451">
        <f>SUM(C341:C343)</f>
        <v>2797558119.75</v>
      </c>
    </row>
    <row r="345" spans="1:3" ht="15.75">
      <c r="A345" s="17"/>
      <c r="B345" s="113"/>
      <c r="C345" s="356"/>
    </row>
    <row r="346" spans="1:3" ht="15.75">
      <c r="A346" s="689" t="s">
        <v>853</v>
      </c>
      <c r="B346" s="113"/>
      <c r="C346" s="356"/>
    </row>
    <row r="347" spans="1:3">
      <c r="A347" s="17" t="s">
        <v>838</v>
      </c>
      <c r="B347" s="17" t="s">
        <v>854</v>
      </c>
      <c r="C347" s="356">
        <f>'300301'!F21</f>
        <v>8914956</v>
      </c>
    </row>
    <row r="348" spans="1:3">
      <c r="A348" s="17" t="s">
        <v>840</v>
      </c>
      <c r="B348" s="17" t="s">
        <v>855</v>
      </c>
      <c r="C348" s="356">
        <f>'300301'!F23</f>
        <v>3155263</v>
      </c>
    </row>
    <row r="349" spans="1:3">
      <c r="A349" s="17" t="s">
        <v>842</v>
      </c>
      <c r="B349" s="17" t="s">
        <v>856</v>
      </c>
      <c r="C349" s="356">
        <f>'300301'!F24</f>
        <v>998186</v>
      </c>
    </row>
    <row r="350" spans="1:3">
      <c r="A350" s="17" t="s">
        <v>844</v>
      </c>
      <c r="B350" s="17" t="s">
        <v>857</v>
      </c>
      <c r="C350" s="356">
        <f>SUM('300301'!F25:F28)</f>
        <v>84191</v>
      </c>
    </row>
    <row r="351" spans="1:3" ht="15.75">
      <c r="A351" s="113" t="s">
        <v>858</v>
      </c>
      <c r="B351" s="17" t="s">
        <v>2458</v>
      </c>
      <c r="C351" s="356">
        <f>SUM(C347:C350)</f>
        <v>13152596</v>
      </c>
    </row>
    <row r="352" spans="1:3">
      <c r="A352" s="17" t="s">
        <v>847</v>
      </c>
      <c r="B352" s="17" t="s">
        <v>859</v>
      </c>
      <c r="C352" s="356">
        <f>'300301'!F30</f>
        <v>467882</v>
      </c>
    </row>
    <row r="353" spans="1:3" ht="15.75">
      <c r="A353" s="113" t="s">
        <v>860</v>
      </c>
      <c r="B353" s="17" t="s">
        <v>861</v>
      </c>
      <c r="C353" s="356">
        <f>SUM(C351:C352)</f>
        <v>13620478</v>
      </c>
    </row>
    <row r="354" spans="1:3" ht="15.75">
      <c r="A354" s="68"/>
      <c r="B354" s="70"/>
      <c r="C354" s="452"/>
    </row>
    <row r="355" spans="1:3" ht="15.75">
      <c r="A355" s="70" t="s">
        <v>862</v>
      </c>
      <c r="B355" s="68"/>
      <c r="C355" s="452"/>
    </row>
    <row r="356" spans="1:3">
      <c r="A356" s="17" t="s">
        <v>838</v>
      </c>
      <c r="B356" s="17" t="s">
        <v>863</v>
      </c>
      <c r="C356" s="356">
        <f>'300301'!H21</f>
        <v>1164691</v>
      </c>
    </row>
    <row r="357" spans="1:3">
      <c r="A357" s="17" t="s">
        <v>840</v>
      </c>
      <c r="B357" s="17" t="s">
        <v>864</v>
      </c>
      <c r="C357" s="356">
        <f>'300301'!H23</f>
        <v>94303</v>
      </c>
    </row>
    <row r="358" spans="1:3">
      <c r="A358" s="17" t="s">
        <v>842</v>
      </c>
      <c r="B358" s="17" t="s">
        <v>865</v>
      </c>
      <c r="C358" s="356">
        <f>'300301'!H24</f>
        <v>569</v>
      </c>
    </row>
    <row r="359" spans="1:3">
      <c r="A359" s="17" t="s">
        <v>844</v>
      </c>
      <c r="B359" s="17" t="s">
        <v>866</v>
      </c>
      <c r="C359" s="356">
        <f>SUM('300301'!H25:H28)</f>
        <v>3431</v>
      </c>
    </row>
    <row r="360" spans="1:3" ht="15.75">
      <c r="A360" s="113" t="s">
        <v>867</v>
      </c>
      <c r="B360" s="17" t="s">
        <v>2458</v>
      </c>
      <c r="C360" s="356">
        <f>SUM(C356:C359)</f>
        <v>1262994</v>
      </c>
    </row>
    <row r="361" spans="1:3">
      <c r="A361" s="17" t="s">
        <v>847</v>
      </c>
      <c r="B361" s="17" t="s">
        <v>868</v>
      </c>
      <c r="C361" s="356">
        <f>'300301'!H30</f>
        <v>136</v>
      </c>
    </row>
    <row r="362" spans="1:3" ht="15.75">
      <c r="A362" s="113" t="s">
        <v>869</v>
      </c>
      <c r="B362" s="17" t="s">
        <v>870</v>
      </c>
      <c r="C362" s="356">
        <f>C360+C361</f>
        <v>1263130</v>
      </c>
    </row>
    <row r="364" spans="1:3" ht="18">
      <c r="A364" s="449" t="s">
        <v>871</v>
      </c>
      <c r="B364" s="449"/>
      <c r="C364" s="449"/>
    </row>
    <row r="365" spans="1:3" ht="15.75">
      <c r="A365" s="689" t="s">
        <v>872</v>
      </c>
    </row>
    <row r="366" spans="1:3">
      <c r="A366" s="17" t="s">
        <v>873</v>
      </c>
      <c r="B366" s="17" t="s">
        <v>2458</v>
      </c>
      <c r="C366" s="735">
        <f>C337/C356</f>
        <v>1193.6805538979868</v>
      </c>
    </row>
    <row r="367" spans="1:3">
      <c r="A367" s="17" t="s">
        <v>874</v>
      </c>
      <c r="B367" s="17" t="s">
        <v>2458</v>
      </c>
      <c r="C367" s="356">
        <f>(+C347*1000)/C356</f>
        <v>7654.3529571362706</v>
      </c>
    </row>
    <row r="368" spans="1:3">
      <c r="A368" s="17" t="s">
        <v>875</v>
      </c>
      <c r="B368" s="17" t="s">
        <v>2458</v>
      </c>
      <c r="C368" s="736">
        <f>(+C337*100)/(C347*1000)</f>
        <v>15.594793715190518</v>
      </c>
    </row>
    <row r="369" spans="1:3">
      <c r="A369" s="17"/>
      <c r="B369" s="17"/>
      <c r="C369" s="356"/>
    </row>
    <row r="370" spans="1:3" ht="15.75">
      <c r="A370" s="689" t="s">
        <v>876</v>
      </c>
      <c r="B370" s="17"/>
      <c r="C370" s="356"/>
    </row>
    <row r="371" spans="1:3">
      <c r="A371" s="17" t="s">
        <v>873</v>
      </c>
      <c r="B371" s="17" t="s">
        <v>2458</v>
      </c>
      <c r="C371" s="735">
        <f>C338/C357</f>
        <v>4319.6508912759937</v>
      </c>
    </row>
    <row r="372" spans="1:3">
      <c r="A372" s="17" t="s">
        <v>874</v>
      </c>
      <c r="B372" s="17" t="s">
        <v>2458</v>
      </c>
      <c r="C372" s="356">
        <f>(+C348*1000)/C357</f>
        <v>33458.776497036146</v>
      </c>
    </row>
    <row r="373" spans="1:3">
      <c r="A373" s="17" t="s">
        <v>875</v>
      </c>
      <c r="B373" s="17" t="s">
        <v>2458</v>
      </c>
      <c r="C373" s="736">
        <f>(+C338*100)/(C348*1000)</f>
        <v>12.910367154814036</v>
      </c>
    </row>
    <row r="374" spans="1:3">
      <c r="A374" s="17"/>
      <c r="B374" s="17"/>
      <c r="C374" s="736"/>
    </row>
    <row r="375" spans="1:3" ht="15.75">
      <c r="A375" s="689" t="s">
        <v>877</v>
      </c>
      <c r="B375" s="17"/>
      <c r="C375" s="736"/>
    </row>
    <row r="376" spans="1:3">
      <c r="A376" s="17" t="s">
        <v>873</v>
      </c>
      <c r="B376" s="17" t="s">
        <v>2458</v>
      </c>
      <c r="C376" s="735">
        <f>C339/C358</f>
        <v>145945.30931458701</v>
      </c>
    </row>
    <row r="377" spans="1:3">
      <c r="A377" s="17" t="s">
        <v>874</v>
      </c>
      <c r="B377" s="17" t="s">
        <v>2458</v>
      </c>
      <c r="C377" s="356">
        <f>(+C349*1000)/C358</f>
        <v>1754281.1950790861</v>
      </c>
    </row>
    <row r="378" spans="1:3">
      <c r="A378" s="17" t="s">
        <v>875</v>
      </c>
      <c r="B378" s="17" t="s">
        <v>2458</v>
      </c>
      <c r="C378" s="736">
        <f>(+C339*100)/(C349*1000)</f>
        <v>8.3193794543301554</v>
      </c>
    </row>
    <row r="380" spans="1:3" ht="18">
      <c r="A380" s="449" t="s">
        <v>3849</v>
      </c>
      <c r="B380" s="449"/>
      <c r="C380" s="449"/>
    </row>
    <row r="381" spans="1:3">
      <c r="A381" s="17" t="s">
        <v>878</v>
      </c>
      <c r="B381" s="17" t="s">
        <v>879</v>
      </c>
      <c r="C381" s="451">
        <f>'320323'!E29</f>
        <v>0</v>
      </c>
    </row>
    <row r="382" spans="1:3">
      <c r="A382" s="17" t="s">
        <v>880</v>
      </c>
      <c r="B382" s="17" t="s">
        <v>881</v>
      </c>
      <c r="C382" s="356">
        <f>'320323'!E49</f>
        <v>0</v>
      </c>
    </row>
    <row r="383" spans="1:3">
      <c r="A383" s="17" t="s">
        <v>882</v>
      </c>
      <c r="B383" s="17" t="s">
        <v>883</v>
      </c>
      <c r="C383" s="356">
        <f>'320323'!K16</f>
        <v>0</v>
      </c>
    </row>
    <row r="384" spans="1:3">
      <c r="A384" s="17" t="s">
        <v>884</v>
      </c>
      <c r="B384" s="17" t="s">
        <v>885</v>
      </c>
      <c r="C384" s="356">
        <f>'320323'!K31</f>
        <v>0</v>
      </c>
    </row>
    <row r="385" spans="1:3">
      <c r="A385" s="17" t="s">
        <v>886</v>
      </c>
      <c r="B385" s="17" t="s">
        <v>802</v>
      </c>
      <c r="C385" s="356">
        <f>'320323'!K36</f>
        <v>985843321</v>
      </c>
    </row>
    <row r="386" spans="1:3">
      <c r="A386" s="17" t="s">
        <v>803</v>
      </c>
      <c r="B386" s="17" t="s">
        <v>2458</v>
      </c>
      <c r="C386" s="356">
        <f>SUM(C381:C385)</f>
        <v>985843321</v>
      </c>
    </row>
    <row r="387" spans="1:3">
      <c r="A387" s="17" t="s">
        <v>804</v>
      </c>
      <c r="B387" s="17" t="s">
        <v>805</v>
      </c>
      <c r="C387" s="356">
        <f>'320323'!K57</f>
        <v>119553257</v>
      </c>
    </row>
    <row r="388" spans="1:3">
      <c r="A388" s="17" t="s">
        <v>5397</v>
      </c>
      <c r="B388" s="17" t="s">
        <v>5448</v>
      </c>
      <c r="C388" s="356">
        <f>'320323'!K58</f>
        <v>4920728</v>
      </c>
    </row>
    <row r="389" spans="1:3">
      <c r="A389" s="17" t="s">
        <v>2160</v>
      </c>
      <c r="B389" s="17" t="s">
        <v>5449</v>
      </c>
      <c r="C389" s="356">
        <f>'320323'!P30</f>
        <v>257711084</v>
      </c>
    </row>
    <row r="390" spans="1:3">
      <c r="A390" s="17" t="s">
        <v>2161</v>
      </c>
      <c r="B390" s="17" t="s">
        <v>5450</v>
      </c>
      <c r="C390" s="356">
        <f>'320323'!P38+'320323'!P45</f>
        <v>317252286</v>
      </c>
    </row>
    <row r="391" spans="1:3">
      <c r="A391" s="17" t="s">
        <v>2162</v>
      </c>
      <c r="B391" s="17" t="s">
        <v>2163</v>
      </c>
      <c r="C391" s="356">
        <f>'320323'!P52</f>
        <v>1278395</v>
      </c>
    </row>
    <row r="392" spans="1:3">
      <c r="A392" s="17" t="s">
        <v>2164</v>
      </c>
      <c r="B392" s="17" t="s">
        <v>2165</v>
      </c>
      <c r="C392" s="356">
        <f>'320323'!V22</f>
        <v>392659338</v>
      </c>
    </row>
    <row r="393" spans="1:3" ht="15.75">
      <c r="A393" s="113" t="s">
        <v>2166</v>
      </c>
      <c r="B393" s="17" t="s">
        <v>2167</v>
      </c>
      <c r="C393" s="451">
        <f>SUM(C386:C392)</f>
        <v>2079218409</v>
      </c>
    </row>
    <row r="394" spans="1:3" ht="15.75">
      <c r="A394" s="17"/>
      <c r="B394" s="113"/>
      <c r="C394" s="113"/>
    </row>
    <row r="396" spans="1:3" ht="18">
      <c r="A396" s="449" t="s">
        <v>2168</v>
      </c>
      <c r="B396" s="68"/>
      <c r="C396" s="449"/>
    </row>
    <row r="397" spans="1:3" ht="18">
      <c r="A397" s="564"/>
      <c r="B397" s="564"/>
      <c r="C397" s="564"/>
    </row>
    <row r="400" spans="1:3" ht="15.75">
      <c r="A400" s="17"/>
      <c r="B400" s="689" t="s">
        <v>2451</v>
      </c>
    </row>
    <row r="401" spans="1:3" ht="18">
      <c r="A401" s="565"/>
      <c r="B401" s="689" t="s">
        <v>2452</v>
      </c>
      <c r="C401" s="689" t="str">
        <f>$C$16</f>
        <v>December 31, 2014</v>
      </c>
    </row>
    <row r="402" spans="1:3" ht="18">
      <c r="A402" s="565"/>
      <c r="B402" s="113"/>
      <c r="C402" s="113"/>
    </row>
    <row r="403" spans="1:3">
      <c r="A403" s="17" t="s">
        <v>2169</v>
      </c>
      <c r="B403" s="17" t="s">
        <v>2458</v>
      </c>
      <c r="C403" s="451">
        <f>C344</f>
        <v>2797558119.75</v>
      </c>
    </row>
    <row r="404" spans="1:3">
      <c r="A404" s="17"/>
      <c r="B404" s="17"/>
      <c r="C404" s="451"/>
    </row>
    <row r="405" spans="1:3">
      <c r="A405" s="17" t="s">
        <v>2170</v>
      </c>
      <c r="B405" s="17" t="s">
        <v>2458</v>
      </c>
      <c r="C405" s="356">
        <f>C353</f>
        <v>13620478</v>
      </c>
    </row>
    <row r="406" spans="1:3">
      <c r="A406" s="17"/>
      <c r="B406" s="17"/>
      <c r="C406" s="356"/>
    </row>
    <row r="407" spans="1:3" ht="15.75">
      <c r="A407" s="70" t="s">
        <v>2171</v>
      </c>
      <c r="B407" s="70"/>
      <c r="C407" s="70"/>
    </row>
    <row r="408" spans="1:3" ht="15.75">
      <c r="A408" s="17"/>
      <c r="B408" s="732"/>
    </row>
    <row r="409" spans="1:3">
      <c r="A409" s="17" t="s">
        <v>2172</v>
      </c>
      <c r="B409" s="17" t="s">
        <v>2458</v>
      </c>
      <c r="C409" s="451">
        <f>C482</f>
        <v>985843321</v>
      </c>
    </row>
    <row r="410" spans="1:3">
      <c r="A410" s="17"/>
      <c r="B410" s="17"/>
      <c r="C410" s="356"/>
    </row>
    <row r="411" spans="1:3">
      <c r="A411" s="17" t="s">
        <v>2173</v>
      </c>
      <c r="B411" s="17" t="s">
        <v>2458</v>
      </c>
      <c r="C411" s="356">
        <f>C487</f>
        <v>339269162</v>
      </c>
    </row>
    <row r="412" spans="1:3">
      <c r="A412" s="17"/>
      <c r="B412" s="17"/>
      <c r="C412" s="356"/>
    </row>
    <row r="413" spans="1:3">
      <c r="A413" s="17" t="s">
        <v>3044</v>
      </c>
      <c r="B413" s="17" t="s">
        <v>2458</v>
      </c>
      <c r="C413" s="356">
        <f>C495</f>
        <v>754105926</v>
      </c>
    </row>
    <row r="414" spans="1:3">
      <c r="A414" s="17"/>
      <c r="B414" s="17"/>
      <c r="C414" s="356"/>
    </row>
    <row r="415" spans="1:3">
      <c r="A415" s="17" t="s">
        <v>2174</v>
      </c>
      <c r="B415" s="17" t="s">
        <v>2458</v>
      </c>
      <c r="C415" s="356">
        <f>C503</f>
        <v>168094440</v>
      </c>
    </row>
    <row r="416" spans="1:3">
      <c r="A416" s="17"/>
      <c r="B416" s="17"/>
      <c r="C416" s="356"/>
    </row>
    <row r="417" spans="1:3">
      <c r="A417" s="17" t="s">
        <v>2175</v>
      </c>
      <c r="B417" s="17" t="s">
        <v>2458</v>
      </c>
      <c r="C417" s="356">
        <f>C163</f>
        <v>95880782</v>
      </c>
    </row>
    <row r="418" spans="1:3">
      <c r="A418" s="17"/>
      <c r="B418" s="17"/>
      <c r="C418" s="356"/>
    </row>
    <row r="419" spans="1:3">
      <c r="A419" s="17" t="s">
        <v>2176</v>
      </c>
      <c r="B419" s="17" t="s">
        <v>2458</v>
      </c>
      <c r="C419" s="356">
        <f>C162</f>
        <v>204469212</v>
      </c>
    </row>
    <row r="420" spans="1:3">
      <c r="A420" s="17"/>
      <c r="B420" s="17" t="s">
        <v>1904</v>
      </c>
      <c r="C420" s="356"/>
    </row>
    <row r="421" spans="1:3">
      <c r="A421" s="17" t="s">
        <v>2177</v>
      </c>
      <c r="B421" s="17" t="s">
        <v>5451</v>
      </c>
      <c r="C421" s="356">
        <f>C423-SUM(C409:C419)</f>
        <v>249895276.75</v>
      </c>
    </row>
    <row r="422" spans="1:3">
      <c r="B422" s="9" t="s">
        <v>1904</v>
      </c>
    </row>
    <row r="423" spans="1:3">
      <c r="A423" s="17" t="s">
        <v>2178</v>
      </c>
      <c r="B423" s="17" t="s">
        <v>2458</v>
      </c>
      <c r="C423" s="451">
        <f>C403</f>
        <v>2797558119.75</v>
      </c>
    </row>
    <row r="424" spans="1:3" ht="15.75">
      <c r="A424" s="17"/>
      <c r="B424" s="113"/>
      <c r="C424" s="356"/>
    </row>
    <row r="426" spans="1:3" ht="15.75">
      <c r="A426" s="70" t="s">
        <v>2179</v>
      </c>
      <c r="B426" s="70"/>
      <c r="C426" s="70"/>
    </row>
    <row r="427" spans="1:3">
      <c r="A427" s="68"/>
      <c r="B427" s="68"/>
      <c r="C427" s="68"/>
    </row>
    <row r="429" spans="1:3">
      <c r="A429" s="17" t="s">
        <v>2172</v>
      </c>
      <c r="B429" s="17" t="s">
        <v>2458</v>
      </c>
      <c r="C429" s="737">
        <f>(+C409/C$403)*100</f>
        <v>35.23942233908258</v>
      </c>
    </row>
    <row r="430" spans="1:3">
      <c r="A430" s="17"/>
      <c r="B430" s="17"/>
      <c r="C430" s="737"/>
    </row>
    <row r="431" spans="1:3">
      <c r="A431" s="17" t="s">
        <v>2173</v>
      </c>
      <c r="B431" s="17" t="s">
        <v>2458</v>
      </c>
      <c r="C431" s="737">
        <f>(+C411/C$403)*100</f>
        <v>12.127332033063118</v>
      </c>
    </row>
    <row r="432" spans="1:3">
      <c r="A432" s="17"/>
      <c r="B432" s="17"/>
      <c r="C432" s="737"/>
    </row>
    <row r="433" spans="1:3">
      <c r="A433" s="17" t="s">
        <v>3044</v>
      </c>
      <c r="B433" s="17" t="s">
        <v>2458</v>
      </c>
      <c r="C433" s="737">
        <f>(+C413/C$403)*100</f>
        <v>26.955862710276406</v>
      </c>
    </row>
    <row r="434" spans="1:3">
      <c r="A434" s="17"/>
      <c r="B434" s="17"/>
      <c r="C434" s="737"/>
    </row>
    <row r="435" spans="1:3">
      <c r="A435" s="17" t="s">
        <v>2174</v>
      </c>
      <c r="B435" s="17" t="s">
        <v>2458</v>
      </c>
      <c r="C435" s="737">
        <f>(+C415/C$403)*100</f>
        <v>6.0086129690496488</v>
      </c>
    </row>
    <row r="436" spans="1:3">
      <c r="A436" s="17"/>
      <c r="B436" s="17"/>
      <c r="C436" s="737"/>
    </row>
    <row r="437" spans="1:3">
      <c r="A437" s="17" t="s">
        <v>2175</v>
      </c>
      <c r="B437" s="17" t="s">
        <v>2458</v>
      </c>
      <c r="C437" s="737">
        <f>(+C417/C$403)*100</f>
        <v>3.427302593755166</v>
      </c>
    </row>
    <row r="438" spans="1:3">
      <c r="A438" s="17"/>
      <c r="B438" s="17"/>
      <c r="C438" s="737"/>
    </row>
    <row r="439" spans="1:3">
      <c r="A439" s="17" t="s">
        <v>2176</v>
      </c>
      <c r="B439" s="17" t="s">
        <v>2458</v>
      </c>
      <c r="C439" s="737">
        <f>(+C419/C$403)*100</f>
        <v>7.3088459023068344</v>
      </c>
    </row>
    <row r="440" spans="1:3">
      <c r="A440" s="17"/>
      <c r="B440" s="17"/>
      <c r="C440" s="737"/>
    </row>
    <row r="441" spans="1:3">
      <c r="A441" s="17" t="s">
        <v>2177</v>
      </c>
      <c r="B441" s="17" t="s">
        <v>2458</v>
      </c>
      <c r="C441" s="737">
        <f>(+C421/C$403)*100</f>
        <v>8.9326214524662504</v>
      </c>
    </row>
    <row r="442" spans="1:3">
      <c r="A442" s="17"/>
      <c r="B442" s="17"/>
      <c r="C442" s="737"/>
    </row>
    <row r="443" spans="1:3">
      <c r="A443" s="17" t="s">
        <v>2178</v>
      </c>
      <c r="B443" s="17" t="s">
        <v>2180</v>
      </c>
      <c r="C443" s="737">
        <f>SUM(C429:C442)</f>
        <v>100.00000000000001</v>
      </c>
    </row>
    <row r="444" spans="1:3" ht="15.75">
      <c r="A444" s="17"/>
      <c r="B444" s="113"/>
    </row>
    <row r="446" spans="1:3" ht="15.75">
      <c r="A446" s="70" t="s">
        <v>2181</v>
      </c>
      <c r="B446" s="70"/>
      <c r="C446" s="70"/>
    </row>
    <row r="448" spans="1:3">
      <c r="A448" s="68"/>
      <c r="B448" s="68"/>
      <c r="C448" s="68"/>
    </row>
    <row r="449" spans="1:3">
      <c r="A449" s="17" t="s">
        <v>2172</v>
      </c>
      <c r="B449" s="17" t="s">
        <v>2458</v>
      </c>
      <c r="C449" s="738">
        <f>(+C409/(C$405*1000))*100</f>
        <v>7.2379495124914124</v>
      </c>
    </row>
    <row r="450" spans="1:3">
      <c r="A450" s="17"/>
      <c r="B450" s="17"/>
      <c r="C450" s="738"/>
    </row>
    <row r="451" spans="1:3">
      <c r="A451" s="17" t="s">
        <v>2173</v>
      </c>
      <c r="B451" s="17" t="s">
        <v>2458</v>
      </c>
      <c r="C451" s="738">
        <f>(+C411/(C$405*1000))*100</f>
        <v>2.4908755918845138</v>
      </c>
    </row>
    <row r="452" spans="1:3">
      <c r="A452" s="17"/>
      <c r="B452" s="17"/>
      <c r="C452" s="738"/>
    </row>
    <row r="453" spans="1:3">
      <c r="A453" s="17" t="s">
        <v>3044</v>
      </c>
      <c r="B453" s="17" t="s">
        <v>2458</v>
      </c>
      <c r="C453" s="738">
        <f>(+C413/(C$405*1000))*100</f>
        <v>5.5365599210247982</v>
      </c>
    </row>
    <row r="454" spans="1:3">
      <c r="A454" s="17"/>
      <c r="B454" s="17"/>
      <c r="C454" s="738"/>
    </row>
    <row r="455" spans="1:3">
      <c r="A455" s="17" t="s">
        <v>2174</v>
      </c>
      <c r="B455" s="17" t="s">
        <v>2458</v>
      </c>
      <c r="C455" s="738">
        <f>(+C415/(C$405*1000))*100</f>
        <v>1.2341302559278757</v>
      </c>
    </row>
    <row r="456" spans="1:3">
      <c r="A456" s="17"/>
      <c r="B456" s="17"/>
      <c r="C456" s="738"/>
    </row>
    <row r="457" spans="1:3">
      <c r="A457" s="17" t="s">
        <v>2175</v>
      </c>
      <c r="B457" s="17" t="s">
        <v>2458</v>
      </c>
      <c r="C457" s="738">
        <f>(+C417/(C$405*1000))*100</f>
        <v>0.70394579397286938</v>
      </c>
    </row>
    <row r="458" spans="1:3">
      <c r="A458" s="17"/>
      <c r="B458" s="17"/>
      <c r="C458" s="738"/>
    </row>
    <row r="459" spans="1:3">
      <c r="A459" s="17" t="s">
        <v>2176</v>
      </c>
      <c r="B459" s="17" t="s">
        <v>2458</v>
      </c>
      <c r="C459" s="738">
        <f>(+C419/(C$405*1000))*100</f>
        <v>1.501189693929978</v>
      </c>
    </row>
    <row r="460" spans="1:3">
      <c r="A460" s="17"/>
      <c r="B460" s="17"/>
      <c r="C460" s="738"/>
    </row>
    <row r="461" spans="1:3">
      <c r="A461" s="17" t="s">
        <v>2177</v>
      </c>
      <c r="B461" s="17" t="s">
        <v>2458</v>
      </c>
      <c r="C461" s="738">
        <f>(+C421/(C$405*1000))*100</f>
        <v>1.834702693620591</v>
      </c>
    </row>
    <row r="462" spans="1:3">
      <c r="A462" s="17"/>
      <c r="B462" s="17"/>
      <c r="C462" s="738"/>
    </row>
    <row r="463" spans="1:3">
      <c r="A463" s="17" t="s">
        <v>2178</v>
      </c>
      <c r="B463" s="17" t="s">
        <v>2182</v>
      </c>
      <c r="C463" s="738">
        <f>SUM(C449:C462)</f>
        <v>20.539353462852038</v>
      </c>
    </row>
    <row r="464" spans="1:3" ht="15.75">
      <c r="A464" s="19"/>
      <c r="B464" s="113"/>
    </row>
    <row r="466" spans="1:3">
      <c r="A466" s="9" t="s">
        <v>2183</v>
      </c>
    </row>
    <row r="470" spans="1:3" ht="15.75">
      <c r="A470" s="113" t="s">
        <v>2184</v>
      </c>
    </row>
    <row r="472" spans="1:3" ht="15.75">
      <c r="A472" s="17"/>
      <c r="B472" s="689" t="s">
        <v>2451</v>
      </c>
    </row>
    <row r="473" spans="1:3" ht="15.75">
      <c r="A473" s="17"/>
      <c r="B473" s="689" t="s">
        <v>2452</v>
      </c>
      <c r="C473" s="689" t="str">
        <f>$C$16</f>
        <v>December 31, 2014</v>
      </c>
    </row>
    <row r="474" spans="1:3" ht="15.75">
      <c r="A474" s="739" t="s">
        <v>2172</v>
      </c>
      <c r="B474" s="17"/>
      <c r="C474" s="356"/>
    </row>
    <row r="475" spans="1:3">
      <c r="A475" s="17" t="s">
        <v>2185</v>
      </c>
      <c r="B475" s="17" t="s">
        <v>2186</v>
      </c>
      <c r="C475" s="356">
        <f>'320323'!E13</f>
        <v>0</v>
      </c>
    </row>
    <row r="476" spans="1:3">
      <c r="A476" s="17" t="s">
        <v>2187</v>
      </c>
      <c r="B476" s="17" t="s">
        <v>2188</v>
      </c>
      <c r="C476" s="356">
        <f>'320323'!E33</f>
        <v>0</v>
      </c>
    </row>
    <row r="477" spans="1:3">
      <c r="A477" s="17" t="s">
        <v>2189</v>
      </c>
      <c r="B477" s="17" t="s">
        <v>2190</v>
      </c>
      <c r="C477" s="356">
        <f>'320323'!E53</f>
        <v>0</v>
      </c>
    </row>
    <row r="478" spans="1:3">
      <c r="A478" s="17" t="s">
        <v>2191</v>
      </c>
      <c r="B478" s="17" t="s">
        <v>2192</v>
      </c>
      <c r="C478" s="356">
        <f>'320323'!K20</f>
        <v>0</v>
      </c>
    </row>
    <row r="479" spans="1:3">
      <c r="A479" s="17" t="s">
        <v>3561</v>
      </c>
      <c r="B479" s="17" t="s">
        <v>2193</v>
      </c>
      <c r="C479" s="356">
        <f>'320323'!K33</f>
        <v>985843321</v>
      </c>
    </row>
    <row r="480" spans="1:3">
      <c r="A480" s="17" t="s">
        <v>2194</v>
      </c>
      <c r="B480" s="17" t="s">
        <v>2458</v>
      </c>
      <c r="C480" s="356">
        <f>SUM(C475:C479)</f>
        <v>985843321</v>
      </c>
    </row>
    <row r="481" spans="1:3">
      <c r="A481" s="17" t="s">
        <v>2195</v>
      </c>
      <c r="B481" s="17"/>
      <c r="C481" s="356"/>
    </row>
    <row r="482" spans="1:3">
      <c r="A482" s="17" t="s">
        <v>2196</v>
      </c>
      <c r="B482" s="17" t="s">
        <v>2458</v>
      </c>
      <c r="C482" s="356">
        <f>C480-C481</f>
        <v>985843321</v>
      </c>
    </row>
    <row r="483" spans="1:3">
      <c r="A483" s="17"/>
      <c r="B483" s="17"/>
      <c r="C483" s="356"/>
    </row>
    <row r="484" spans="1:3" ht="15.75">
      <c r="A484" s="739" t="s">
        <v>2173</v>
      </c>
      <c r="B484" s="17"/>
      <c r="C484" s="356"/>
    </row>
    <row r="485" spans="1:3">
      <c r="A485" s="17" t="s">
        <v>2197</v>
      </c>
      <c r="B485" s="17" t="s">
        <v>2198</v>
      </c>
      <c r="C485" s="356">
        <f>'354355'!F39</f>
        <v>239688238</v>
      </c>
    </row>
    <row r="486" spans="1:3">
      <c r="A486" s="17" t="s">
        <v>2199</v>
      </c>
      <c r="B486" s="17" t="s">
        <v>2200</v>
      </c>
      <c r="C486" s="356">
        <f>'320323'!V12</f>
        <v>99580924</v>
      </c>
    </row>
    <row r="487" spans="1:3">
      <c r="A487" s="17" t="s">
        <v>2201</v>
      </c>
      <c r="B487" s="17" t="s">
        <v>2458</v>
      </c>
      <c r="C487" s="356">
        <f>SUM(C485:C486)</f>
        <v>339269162</v>
      </c>
    </row>
    <row r="488" spans="1:3">
      <c r="A488" s="17"/>
      <c r="B488" s="17"/>
      <c r="C488" s="356"/>
    </row>
    <row r="489" spans="1:3" ht="15.75">
      <c r="A489" s="739" t="s">
        <v>3044</v>
      </c>
      <c r="B489" s="17"/>
      <c r="C489" s="356"/>
    </row>
    <row r="490" spans="1:3">
      <c r="A490" s="17" t="s">
        <v>2202</v>
      </c>
      <c r="B490" s="17" t="s">
        <v>1106</v>
      </c>
      <c r="C490" s="356">
        <f>'320323'!V24</f>
        <v>2079218409</v>
      </c>
    </row>
    <row r="491" spans="1:3">
      <c r="A491" s="17" t="s">
        <v>3976</v>
      </c>
      <c r="B491" s="17" t="s">
        <v>2458</v>
      </c>
      <c r="C491" s="356">
        <f>C480</f>
        <v>985843321</v>
      </c>
    </row>
    <row r="492" spans="1:3">
      <c r="A492" s="17" t="s">
        <v>3977</v>
      </c>
      <c r="B492" s="17" t="s">
        <v>2458</v>
      </c>
      <c r="C492" s="356">
        <f>C487</f>
        <v>339269162</v>
      </c>
    </row>
    <row r="493" spans="1:3">
      <c r="A493" s="17" t="s">
        <v>3978</v>
      </c>
      <c r="B493" s="17" t="s">
        <v>2458</v>
      </c>
      <c r="C493" s="356">
        <f>C164</f>
        <v>0</v>
      </c>
    </row>
    <row r="494" spans="1:3">
      <c r="A494" s="17" t="s">
        <v>3979</v>
      </c>
      <c r="B494" s="17" t="s">
        <v>2458</v>
      </c>
      <c r="C494" s="356">
        <f>C165</f>
        <v>0</v>
      </c>
    </row>
    <row r="495" spans="1:3">
      <c r="A495" s="17" t="s">
        <v>3980</v>
      </c>
      <c r="B495" s="17" t="s">
        <v>2458</v>
      </c>
      <c r="C495" s="356">
        <f>C490-SUM(C491:C493)+C494</f>
        <v>754105926</v>
      </c>
    </row>
    <row r="497" spans="1:3" ht="15.75">
      <c r="A497" s="739" t="s">
        <v>3981</v>
      </c>
      <c r="B497" s="17"/>
      <c r="C497" s="356"/>
    </row>
    <row r="498" spans="1:3">
      <c r="A498" s="17" t="s">
        <v>3982</v>
      </c>
      <c r="B498" s="17" t="s">
        <v>2458</v>
      </c>
      <c r="C498" s="356">
        <f>C156+C157</f>
        <v>181515154</v>
      </c>
    </row>
    <row r="499" spans="1:3">
      <c r="A499" s="17" t="s">
        <v>3983</v>
      </c>
      <c r="B499" s="17" t="s">
        <v>2458</v>
      </c>
      <c r="C499" s="356">
        <f>C158</f>
        <v>930643</v>
      </c>
    </row>
    <row r="500" spans="1:3">
      <c r="A500" s="17" t="s">
        <v>3984</v>
      </c>
      <c r="B500" s="17" t="s">
        <v>2458</v>
      </c>
      <c r="C500" s="356">
        <f>C159</f>
        <v>-14351357</v>
      </c>
    </row>
    <row r="501" spans="1:3">
      <c r="A501" s="17" t="s">
        <v>3985</v>
      </c>
      <c r="B501" s="17" t="s">
        <v>2458</v>
      </c>
      <c r="C501" s="356">
        <f>C160</f>
        <v>0</v>
      </c>
    </row>
    <row r="502" spans="1:3">
      <c r="A502" s="17" t="s">
        <v>3986</v>
      </c>
      <c r="B502" s="17" t="s">
        <v>2458</v>
      </c>
      <c r="C502" s="356">
        <f>C161</f>
        <v>0</v>
      </c>
    </row>
    <row r="503" spans="1:3">
      <c r="A503" s="17" t="s">
        <v>3987</v>
      </c>
      <c r="B503" s="17"/>
      <c r="C503" s="356">
        <f>SUM(C498:C502)</f>
        <v>168094440</v>
      </c>
    </row>
    <row r="505" spans="1:3" ht="15.75">
      <c r="A505" s="739" t="s">
        <v>3988</v>
      </c>
    </row>
    <row r="506" spans="1:3">
      <c r="A506" s="17" t="s">
        <v>3989</v>
      </c>
      <c r="B506" s="17"/>
      <c r="C506" s="356">
        <f>C480</f>
        <v>985843321</v>
      </c>
    </row>
    <row r="507" spans="1:3">
      <c r="A507" s="17" t="s">
        <v>3990</v>
      </c>
      <c r="B507" s="17"/>
      <c r="C507" s="356">
        <f>C353</f>
        <v>13620478</v>
      </c>
    </row>
    <row r="508" spans="1:3">
      <c r="A508" s="17" t="s">
        <v>3991</v>
      </c>
      <c r="B508" s="17"/>
      <c r="C508" s="740">
        <f>IF(ISERR(C506/C507/1000)," ",C506/C507/1000)</f>
        <v>7.2379495124914109E-2</v>
      </c>
    </row>
    <row r="509" spans="1:3">
      <c r="A509" s="17" t="s">
        <v>2381</v>
      </c>
      <c r="B509" s="17"/>
      <c r="C509" s="356">
        <f>C352</f>
        <v>467882</v>
      </c>
    </row>
    <row r="510" spans="1:3">
      <c r="A510" s="17" t="s">
        <v>2382</v>
      </c>
      <c r="B510" s="17"/>
      <c r="C510" s="356">
        <f>C508*C509*1000</f>
        <v>33865062.938035063</v>
      </c>
    </row>
    <row r="513" spans="1:3" ht="18">
      <c r="A513" s="449" t="s">
        <v>2383</v>
      </c>
      <c r="B513" s="68"/>
      <c r="C513" s="68"/>
    </row>
    <row r="514" spans="1:3" ht="18">
      <c r="A514" s="449"/>
      <c r="B514" s="68"/>
      <c r="C514" s="68"/>
    </row>
    <row r="515" spans="1:3" ht="18">
      <c r="A515" s="449"/>
      <c r="B515" s="68"/>
      <c r="C515" s="68"/>
    </row>
    <row r="517" spans="1:3" ht="15.75">
      <c r="A517" s="17"/>
      <c r="B517" s="17"/>
      <c r="C517" s="113"/>
    </row>
    <row r="518" spans="1:3" ht="15.75">
      <c r="A518" s="17"/>
      <c r="B518" s="689" t="s">
        <v>2451</v>
      </c>
      <c r="C518" s="17"/>
    </row>
    <row r="519" spans="1:3" ht="15.75">
      <c r="A519" s="17"/>
      <c r="B519" s="689" t="s">
        <v>2452</v>
      </c>
      <c r="C519" s="689" t="str">
        <f>$C$16</f>
        <v>December 31, 2014</v>
      </c>
    </row>
    <row r="520" spans="1:3" ht="15.75">
      <c r="A520" s="17"/>
      <c r="B520" s="689"/>
      <c r="C520" s="113"/>
    </row>
    <row r="521" spans="1:3" ht="15.75">
      <c r="A521" s="70" t="s">
        <v>2384</v>
      </c>
      <c r="B521" s="70"/>
      <c r="C521" s="70"/>
    </row>
    <row r="522" spans="1:3" ht="15.75">
      <c r="A522" s="70"/>
      <c r="B522" s="70"/>
      <c r="C522" s="113"/>
    </row>
    <row r="523" spans="1:3">
      <c r="A523" s="17" t="s">
        <v>2385</v>
      </c>
      <c r="B523" s="17" t="s">
        <v>2386</v>
      </c>
      <c r="C523" s="356">
        <f>'204207'!I30</f>
        <v>6357778</v>
      </c>
    </row>
    <row r="524" spans="1:3">
      <c r="A524" s="9" t="s">
        <v>2387</v>
      </c>
      <c r="C524" s="1536"/>
    </row>
    <row r="525" spans="1:3">
      <c r="A525" s="9" t="s">
        <v>3889</v>
      </c>
      <c r="B525" s="9" t="s">
        <v>2388</v>
      </c>
      <c r="C525" s="1536">
        <f>'204207'!I40</f>
        <v>0</v>
      </c>
    </row>
    <row r="526" spans="1:3">
      <c r="A526" s="9" t="s">
        <v>3891</v>
      </c>
      <c r="B526" s="9" t="s">
        <v>2389</v>
      </c>
      <c r="C526" s="1536">
        <f>'204207'!I48</f>
        <v>0</v>
      </c>
    </row>
    <row r="527" spans="1:3">
      <c r="A527" s="9" t="s">
        <v>2390</v>
      </c>
      <c r="B527" s="9" t="s">
        <v>2391</v>
      </c>
      <c r="C527" s="1536">
        <f>'204207'!I57</f>
        <v>8220</v>
      </c>
    </row>
    <row r="528" spans="1:3">
      <c r="A528" s="9" t="s">
        <v>2312</v>
      </c>
      <c r="B528" s="9" t="s">
        <v>5452</v>
      </c>
      <c r="C528" s="1536">
        <f>'204207'!I77</f>
        <v>0</v>
      </c>
    </row>
    <row r="529" spans="1:3">
      <c r="A529" s="9" t="s">
        <v>1472</v>
      </c>
      <c r="B529" s="9" t="s">
        <v>3015</v>
      </c>
      <c r="C529" s="1536">
        <f>'204207'!I89</f>
        <v>2398599680</v>
      </c>
    </row>
    <row r="530" spans="1:3">
      <c r="A530" s="9" t="s">
        <v>1473</v>
      </c>
      <c r="B530" s="9" t="s">
        <v>5453</v>
      </c>
      <c r="C530" s="1536">
        <f>'204207'!I106</f>
        <v>5339295234</v>
      </c>
    </row>
    <row r="531" spans="1:3">
      <c r="A531" s="9" t="s">
        <v>1474</v>
      </c>
      <c r="B531" s="9" t="s">
        <v>5454</v>
      </c>
      <c r="C531" s="1536">
        <f>'204207'!I121</f>
        <v>319857742</v>
      </c>
    </row>
    <row r="532" spans="1:3">
      <c r="A532" s="9" t="s">
        <v>3016</v>
      </c>
      <c r="B532" s="9" t="s">
        <v>3017</v>
      </c>
      <c r="C532" s="1536">
        <f>'200201'!E13</f>
        <v>0</v>
      </c>
    </row>
    <row r="533" spans="1:3">
      <c r="A533" s="9" t="s">
        <v>3018</v>
      </c>
      <c r="B533" s="9" t="s">
        <v>3019</v>
      </c>
      <c r="C533" s="1536">
        <f>'200201'!E15</f>
        <v>0</v>
      </c>
    </row>
    <row r="534" spans="1:3">
      <c r="A534" s="9" t="s">
        <v>3020</v>
      </c>
      <c r="B534" s="9" t="s">
        <v>3021</v>
      </c>
      <c r="C534" s="1536">
        <f>'202203'!H21+SUM('202203'!H25:H27)</f>
        <v>0</v>
      </c>
    </row>
    <row r="536" spans="1:3" ht="15.75">
      <c r="A536" s="113" t="s">
        <v>1631</v>
      </c>
      <c r="B536" s="17" t="s">
        <v>1632</v>
      </c>
      <c r="C536" s="1536">
        <f>SUM(C523:C534)</f>
        <v>8064118654</v>
      </c>
    </row>
    <row r="537" spans="1:3">
      <c r="B537" s="9" t="s">
        <v>1633</v>
      </c>
      <c r="C537" s="1536"/>
    </row>
    <row r="538" spans="1:3">
      <c r="A538" s="9" t="s">
        <v>3218</v>
      </c>
      <c r="B538" s="9" t="s">
        <v>1634</v>
      </c>
      <c r="C538" s="1536">
        <f>'200201'!E17</f>
        <v>3425127</v>
      </c>
    </row>
    <row r="539" spans="1:3">
      <c r="A539" s="9" t="s">
        <v>3219</v>
      </c>
      <c r="B539" s="9" t="s">
        <v>1635</v>
      </c>
      <c r="C539" s="1536">
        <f>'200201'!E18</f>
        <v>0</v>
      </c>
    </row>
    <row r="540" spans="1:3">
      <c r="A540" s="9" t="s">
        <v>1368</v>
      </c>
      <c r="B540" s="9" t="s">
        <v>1636</v>
      </c>
      <c r="C540" s="1536">
        <f>'200201'!E19</f>
        <v>387118458</v>
      </c>
    </row>
    <row r="541" spans="1:3">
      <c r="A541" s="9" t="s">
        <v>3220</v>
      </c>
      <c r="B541" s="9" t="s">
        <v>1637</v>
      </c>
      <c r="C541" s="1536">
        <f>'200201'!E20</f>
        <v>0</v>
      </c>
    </row>
    <row r="542" spans="1:3">
      <c r="C542" s="1536"/>
    </row>
    <row r="543" spans="1:3" ht="15.75">
      <c r="A543" s="113" t="s">
        <v>1638</v>
      </c>
      <c r="B543" s="17" t="s">
        <v>1639</v>
      </c>
      <c r="C543" s="1536">
        <f>SUM(C536:C541)</f>
        <v>8454662239</v>
      </c>
    </row>
    <row r="544" spans="1:3" ht="15.75">
      <c r="A544" s="113"/>
      <c r="B544" s="9" t="s">
        <v>1633</v>
      </c>
      <c r="C544" s="1536"/>
    </row>
    <row r="545" spans="1:3">
      <c r="A545" s="9" t="s">
        <v>1640</v>
      </c>
      <c r="B545" s="9" t="s">
        <v>1641</v>
      </c>
      <c r="C545" s="1536">
        <f>'200201'!E42+'202203'!H28</f>
        <v>2622917268</v>
      </c>
    </row>
    <row r="547" spans="1:3" ht="15.75">
      <c r="A547" s="113" t="s">
        <v>1642</v>
      </c>
      <c r="B547" s="17" t="s">
        <v>2458</v>
      </c>
      <c r="C547" s="451">
        <f>C543-C545</f>
        <v>5831744971</v>
      </c>
    </row>
    <row r="548" spans="1:3" ht="15.75">
      <c r="A548" s="17"/>
      <c r="B548" s="113"/>
      <c r="C548" s="113"/>
    </row>
    <row r="549" spans="1:3" ht="15.75">
      <c r="A549" s="70" t="s">
        <v>1643</v>
      </c>
      <c r="B549" s="70"/>
      <c r="C549" s="70"/>
    </row>
    <row r="551" spans="1:3">
      <c r="A551" s="17" t="s">
        <v>1644</v>
      </c>
      <c r="B551" s="445" t="s">
        <v>2458</v>
      </c>
      <c r="C551" s="738">
        <f>C581/C583</f>
        <v>1.8202725431511753</v>
      </c>
    </row>
    <row r="552" spans="1:3">
      <c r="A552" s="17"/>
      <c r="B552" s="445"/>
    </row>
    <row r="553" spans="1:3">
      <c r="A553" s="17" t="s">
        <v>1883</v>
      </c>
      <c r="B553" s="445" t="s">
        <v>2458</v>
      </c>
      <c r="C553" s="451">
        <f>C585</f>
        <v>6221158155.6099997</v>
      </c>
    </row>
    <row r="554" spans="1:3">
      <c r="A554" s="17"/>
      <c r="B554" s="445"/>
    </row>
    <row r="555" spans="1:3">
      <c r="A555" s="331" t="s">
        <v>1645</v>
      </c>
      <c r="B555" s="445"/>
    </row>
    <row r="556" spans="1:3">
      <c r="A556" s="17" t="s">
        <v>1646</v>
      </c>
      <c r="B556" s="445" t="s">
        <v>2458</v>
      </c>
      <c r="C556" s="741">
        <f>C587/C585</f>
        <v>0.47490452936577182</v>
      </c>
    </row>
    <row r="557" spans="1:3">
      <c r="A557" s="17" t="s">
        <v>1647</v>
      </c>
      <c r="B557" s="445" t="s">
        <v>2458</v>
      </c>
      <c r="C557" s="1894">
        <f>C589/C585</f>
        <v>4.6590522656722233E-3</v>
      </c>
    </row>
    <row r="558" spans="1:3">
      <c r="A558" s="17" t="s">
        <v>1648</v>
      </c>
      <c r="B558" s="445" t="s">
        <v>2458</v>
      </c>
      <c r="C558" s="741">
        <f>C591/C585</f>
        <v>0.48426951915589028</v>
      </c>
    </row>
    <row r="559" spans="1:3">
      <c r="A559" s="17" t="s">
        <v>1649</v>
      </c>
      <c r="B559" s="445" t="s">
        <v>2458</v>
      </c>
      <c r="C559" s="741">
        <f>C593/C585</f>
        <v>3.6166899212665686E-2</v>
      </c>
    </row>
    <row r="560" spans="1:3">
      <c r="A560" s="17"/>
      <c r="B560" s="445"/>
      <c r="C560" s="742"/>
    </row>
    <row r="561" spans="1:3">
      <c r="A561" s="17" t="s">
        <v>1650</v>
      </c>
      <c r="B561" s="445" t="s">
        <v>2458</v>
      </c>
      <c r="C561" s="738">
        <f>C595/C597</f>
        <v>4.2966959327927752</v>
      </c>
    </row>
    <row r="562" spans="1:3">
      <c r="A562" s="17"/>
      <c r="B562" s="445"/>
    </row>
    <row r="563" spans="1:3">
      <c r="A563" s="17" t="s">
        <v>1651</v>
      </c>
      <c r="B563" s="445" t="s">
        <v>2458</v>
      </c>
      <c r="C563" s="741">
        <f>C599/C601</f>
        <v>0</v>
      </c>
    </row>
    <row r="564" spans="1:3">
      <c r="A564" s="17"/>
      <c r="B564" s="445"/>
      <c r="C564" s="741"/>
    </row>
    <row r="565" spans="1:3">
      <c r="A565" s="17" t="s">
        <v>1652</v>
      </c>
      <c r="B565" s="445" t="s">
        <v>2458</v>
      </c>
      <c r="C565" s="741">
        <f>C601/C591</f>
        <v>7.2644370143958345E-2</v>
      </c>
    </row>
    <row r="566" spans="1:3">
      <c r="A566" s="17"/>
      <c r="B566" s="445"/>
    </row>
    <row r="567" spans="1:3">
      <c r="A567" s="17" t="s">
        <v>1653</v>
      </c>
      <c r="B567" s="445"/>
    </row>
    <row r="568" spans="1:3">
      <c r="A568" s="17" t="s">
        <v>1654</v>
      </c>
      <c r="B568" s="445" t="s">
        <v>2458</v>
      </c>
      <c r="C568" s="741">
        <f>C603/C605</f>
        <v>1.0304193040077754</v>
      </c>
    </row>
    <row r="569" spans="1:3">
      <c r="A569" s="17"/>
      <c r="B569" s="445"/>
      <c r="C569" s="741"/>
    </row>
    <row r="570" spans="1:3">
      <c r="A570" s="17" t="s">
        <v>1655</v>
      </c>
      <c r="B570" s="445" t="s">
        <v>2458</v>
      </c>
      <c r="C570" s="735">
        <f>C601/C607</f>
        <v>1.1680789284381459</v>
      </c>
    </row>
    <row r="571" spans="1:3">
      <c r="A571" s="17"/>
      <c r="B571" s="445"/>
      <c r="C571" s="735"/>
    </row>
    <row r="572" spans="1:3">
      <c r="A572" s="17" t="s">
        <v>1656</v>
      </c>
      <c r="B572" s="445" t="s">
        <v>2458</v>
      </c>
      <c r="C572" s="735">
        <f>C591/C607</f>
        <v>16.079414359617683</v>
      </c>
    </row>
    <row r="573" spans="1:3">
      <c r="A573" s="17"/>
      <c r="B573" s="445"/>
      <c r="C573" s="735"/>
    </row>
    <row r="574" spans="1:3">
      <c r="A574" s="17" t="s">
        <v>1657</v>
      </c>
      <c r="B574" s="445" t="s">
        <v>2458</v>
      </c>
      <c r="C574" s="735">
        <f>C599/C607</f>
        <v>0</v>
      </c>
    </row>
    <row r="575" spans="1:3">
      <c r="A575" s="17"/>
      <c r="B575" s="445"/>
      <c r="C575" s="735"/>
    </row>
    <row r="576" spans="1:3">
      <c r="A576" s="17" t="s">
        <v>1658</v>
      </c>
      <c r="B576" s="445" t="s">
        <v>2458</v>
      </c>
      <c r="C576" s="741">
        <f>C609/C585</f>
        <v>-4.6092283916849518E-2</v>
      </c>
    </row>
    <row r="579" spans="1:3" ht="15.75">
      <c r="A579" s="17"/>
      <c r="B579" s="689" t="s">
        <v>1659</v>
      </c>
    </row>
    <row r="580" spans="1:3" ht="15.75">
      <c r="A580" s="17"/>
      <c r="B580" s="689" t="s">
        <v>1660</v>
      </c>
      <c r="C580" s="689" t="str">
        <f>$C$16</f>
        <v>December 31, 2014</v>
      </c>
    </row>
    <row r="581" spans="1:3">
      <c r="A581" s="9" t="s">
        <v>1661</v>
      </c>
      <c r="B581" s="9" t="s">
        <v>1662</v>
      </c>
      <c r="C581" s="1536">
        <f>C61</f>
        <v>1512011869</v>
      </c>
    </row>
    <row r="582" spans="1:3">
      <c r="C582" s="1536"/>
    </row>
    <row r="583" spans="1:3">
      <c r="A583" s="9" t="s">
        <v>1663</v>
      </c>
      <c r="B583" s="9" t="s">
        <v>1664</v>
      </c>
      <c r="C583" s="1536">
        <f>C123</f>
        <v>830651363</v>
      </c>
    </row>
    <row r="584" spans="1:3">
      <c r="C584" s="1536"/>
    </row>
    <row r="585" spans="1:3">
      <c r="A585" s="9" t="s">
        <v>1883</v>
      </c>
      <c r="B585" s="9" t="s">
        <v>2458</v>
      </c>
      <c r="C585" s="1536">
        <f>SUM(C587:C593)</f>
        <v>6221158155.6099997</v>
      </c>
    </row>
    <row r="586" spans="1:3">
      <c r="C586" s="1536"/>
    </row>
    <row r="587" spans="1:3">
      <c r="A587" s="9" t="s">
        <v>1779</v>
      </c>
      <c r="B587" s="9" t="s">
        <v>1665</v>
      </c>
      <c r="C587" s="1536">
        <f>C108</f>
        <v>2954456186</v>
      </c>
    </row>
    <row r="589" spans="1:3">
      <c r="A589" s="9" t="s">
        <v>1881</v>
      </c>
      <c r="B589" s="9" t="s">
        <v>1666</v>
      </c>
      <c r="C589" s="1538">
        <f>C88</f>
        <v>28984701</v>
      </c>
    </row>
    <row r="591" spans="1:3">
      <c r="A591" s="9" t="s">
        <v>1667</v>
      </c>
      <c r="B591" s="9" t="s">
        <v>1668</v>
      </c>
      <c r="C591" s="1536">
        <f>C99-C88</f>
        <v>3012717268.6099997</v>
      </c>
    </row>
    <row r="592" spans="1:3">
      <c r="A592" s="9" t="s">
        <v>1669</v>
      </c>
      <c r="C592" s="1536"/>
    </row>
    <row r="593" spans="1:3">
      <c r="A593" s="9" t="s">
        <v>1670</v>
      </c>
      <c r="B593" s="9" t="s">
        <v>1671</v>
      </c>
      <c r="C593" s="1536">
        <f>C111+C113+C119</f>
        <v>225000000</v>
      </c>
    </row>
    <row r="594" spans="1:3">
      <c r="C594" s="1536"/>
    </row>
    <row r="595" spans="1:3">
      <c r="A595" s="9" t="s">
        <v>1672</v>
      </c>
      <c r="B595" s="9" t="s">
        <v>1673</v>
      </c>
      <c r="C595" s="1536">
        <f>C620</f>
        <v>435821233</v>
      </c>
    </row>
    <row r="596" spans="1:3">
      <c r="C596" s="1536"/>
    </row>
    <row r="597" spans="1:3">
      <c r="A597" s="9" t="s">
        <v>1674</v>
      </c>
      <c r="B597" s="9" t="s">
        <v>1675</v>
      </c>
      <c r="C597" s="1536">
        <f>C242</f>
        <v>101431714</v>
      </c>
    </row>
    <row r="598" spans="1:3">
      <c r="C598" s="1536"/>
    </row>
    <row r="599" spans="1:3">
      <c r="A599" s="9" t="s">
        <v>826</v>
      </c>
      <c r="B599" s="9" t="s">
        <v>1676</v>
      </c>
      <c r="C599" s="1536">
        <f>C262</f>
        <v>0</v>
      </c>
    </row>
    <row r="600" spans="1:3">
      <c r="C600" s="1536"/>
    </row>
    <row r="601" spans="1:3">
      <c r="A601" s="9" t="s">
        <v>2133</v>
      </c>
      <c r="B601" s="9" t="s">
        <v>1677</v>
      </c>
      <c r="C601" s="1536">
        <f>C243-C261</f>
        <v>218856948.40000001</v>
      </c>
    </row>
    <row r="602" spans="1:3">
      <c r="A602" s="9" t="s">
        <v>1678</v>
      </c>
      <c r="C602" s="1536"/>
    </row>
    <row r="603" spans="1:3">
      <c r="A603" s="9" t="s">
        <v>1679</v>
      </c>
      <c r="B603" s="9" t="s">
        <v>1680</v>
      </c>
      <c r="C603" s="1536">
        <f>C294</f>
        <v>677570324</v>
      </c>
    </row>
    <row r="604" spans="1:3">
      <c r="C604" s="1536"/>
    </row>
    <row r="605" spans="1:3">
      <c r="A605" s="9" t="s">
        <v>1681</v>
      </c>
      <c r="B605" s="9" t="s">
        <v>1682</v>
      </c>
      <c r="C605" s="1536">
        <f>-C297</f>
        <v>657567576</v>
      </c>
    </row>
    <row r="606" spans="1:3">
      <c r="C606" s="1536"/>
    </row>
    <row r="607" spans="1:3">
      <c r="A607" s="17" t="s">
        <v>1683</v>
      </c>
      <c r="B607" s="17" t="s">
        <v>1684</v>
      </c>
      <c r="C607" s="356">
        <f>'250251'!G40</f>
        <v>187364863</v>
      </c>
    </row>
    <row r="608" spans="1:3">
      <c r="C608" s="1536"/>
    </row>
    <row r="609" spans="1:3">
      <c r="A609" s="9" t="s">
        <v>1685</v>
      </c>
      <c r="B609" s="9" t="s">
        <v>1686</v>
      </c>
      <c r="C609" s="1536">
        <f>C70-C127</f>
        <v>-286747388</v>
      </c>
    </row>
    <row r="610" spans="1:3">
      <c r="C610" s="1536"/>
    </row>
    <row r="611" spans="1:3">
      <c r="A611" s="9" t="s">
        <v>1687</v>
      </c>
      <c r="B611" s="9" t="s">
        <v>1688</v>
      </c>
      <c r="C611" s="1536">
        <f>'320323'!V44</f>
        <v>3498</v>
      </c>
    </row>
    <row r="613" spans="1:3">
      <c r="A613" s="331" t="s">
        <v>1689</v>
      </c>
    </row>
    <row r="614" spans="1:3">
      <c r="A614" s="9" t="s">
        <v>1690</v>
      </c>
      <c r="B614" s="9" t="s">
        <v>1691</v>
      </c>
      <c r="C614" s="1536">
        <f>C199</f>
        <v>310257924</v>
      </c>
    </row>
    <row r="615" spans="1:3">
      <c r="A615" s="9" t="s">
        <v>1692</v>
      </c>
      <c r="B615" s="9" t="s">
        <v>1693</v>
      </c>
      <c r="C615" s="1536">
        <f>C163</f>
        <v>95880782</v>
      </c>
    </row>
    <row r="616" spans="1:3">
      <c r="A616" s="9" t="s">
        <v>1694</v>
      </c>
      <c r="B616" s="9" t="s">
        <v>1695</v>
      </c>
      <c r="C616" s="1536">
        <f>C186</f>
        <v>25489497</v>
      </c>
    </row>
    <row r="617" spans="1:3">
      <c r="A617" s="9" t="s">
        <v>1696</v>
      </c>
      <c r="B617" s="9" t="s">
        <v>1697</v>
      </c>
      <c r="C617" s="1536">
        <f>C218</f>
        <v>17020287</v>
      </c>
    </row>
    <row r="618" spans="1:3">
      <c r="A618" s="9" t="s">
        <v>1698</v>
      </c>
      <c r="B618" s="9" t="s">
        <v>1699</v>
      </c>
      <c r="C618" s="1536">
        <f>C224</f>
        <v>12280326</v>
      </c>
    </row>
    <row r="619" spans="1:3">
      <c r="A619" s="9" t="s">
        <v>1700</v>
      </c>
      <c r="B619" s="9" t="s">
        <v>1701</v>
      </c>
      <c r="C619" s="1536">
        <f>C227</f>
        <v>546931</v>
      </c>
    </row>
    <row r="620" spans="1:3">
      <c r="A620" s="9" t="s">
        <v>1702</v>
      </c>
      <c r="B620" s="9" t="s">
        <v>2458</v>
      </c>
      <c r="C620" s="1536">
        <f>SUM(C614:C617)-C618-C619</f>
        <v>435821233</v>
      </c>
    </row>
  </sheetData>
  <pageMargins left="0.5" right="0.5" top="0.5" bottom="0.5" header="0.5" footer="0.5"/>
  <pageSetup scale="61" orientation="portrait" horizontalDpi="4294967293" verticalDpi="4294967293" r:id="rId1"/>
  <headerFooter alignWithMargins="0"/>
  <rowBreaks count="9" manualBreakCount="9">
    <brk id="77" max="16383" man="1"/>
    <brk id="143" max="16383" man="1"/>
    <brk id="200" max="16383" man="1"/>
    <brk id="271" max="16383" man="1"/>
    <brk id="328" max="16383" man="1"/>
    <brk id="394" max="16383" man="1"/>
    <brk id="467" max="16383" man="1"/>
    <brk id="511" max="16383" man="1"/>
    <brk id="57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pageSetUpPr fitToPage="1"/>
  </sheetPr>
  <dimension ref="A1:H67"/>
  <sheetViews>
    <sheetView defaultGridColor="0" view="pageBreakPreview" colorId="22" zoomScale="60" zoomScaleNormal="85" workbookViewId="0">
      <selection activeCell="C41" sqref="C41"/>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8.109375" style="9" customWidth="1"/>
    <col min="8" max="8" width="20.44140625" style="9" customWidth="1"/>
    <col min="9" max="16384" width="9.6640625" style="9"/>
  </cols>
  <sheetData>
    <row r="1" spans="1:8">
      <c r="A1" s="896"/>
      <c r="B1" s="897" t="s">
        <v>5587</v>
      </c>
      <c r="C1" s="898" t="s">
        <v>1433</v>
      </c>
      <c r="D1" s="899"/>
      <c r="E1" s="899"/>
      <c r="F1" s="897"/>
      <c r="G1" s="1916" t="s">
        <v>1917</v>
      </c>
      <c r="H1" s="1917" t="s">
        <v>1918</v>
      </c>
    </row>
    <row r="2" spans="1:8">
      <c r="A2" s="900"/>
      <c r="B2" s="901" t="str">
        <f>'Data Sheet'!$C$25</f>
        <v xml:space="preserve"> Niagara Mohawk Power Corporation </v>
      </c>
      <c r="C2" s="475" t="s">
        <v>1434</v>
      </c>
      <c r="D2" s="9" t="s">
        <v>5576</v>
      </c>
      <c r="F2" s="901" t="s">
        <v>1436</v>
      </c>
      <c r="G2" s="1529" t="s">
        <v>1919</v>
      </c>
      <c r="H2" s="1222"/>
    </row>
    <row r="3" spans="1:8" ht="15" customHeight="1">
      <c r="A3" s="904"/>
      <c r="B3" s="514"/>
      <c r="C3" s="532" t="s">
        <v>1437</v>
      </c>
      <c r="D3" s="514" t="s">
        <v>1435</v>
      </c>
      <c r="E3" s="514"/>
      <c r="F3" s="905" t="s">
        <v>1438</v>
      </c>
      <c r="G3" s="743" t="str">
        <f>'Data Sheet'!$C$40</f>
        <v>June 1, 2015</v>
      </c>
      <c r="H3" s="1409" t="str">
        <f>'Data Sheet'!$C$38</f>
        <v>December 31, 2014</v>
      </c>
    </row>
    <row r="4" spans="1:8" ht="15" customHeight="1">
      <c r="A4" s="920" t="s">
        <v>1833</v>
      </c>
      <c r="B4" s="921"/>
      <c r="C4" s="921"/>
      <c r="D4" s="921"/>
      <c r="E4" s="921"/>
      <c r="F4" s="921"/>
      <c r="G4" s="921"/>
      <c r="H4" s="922"/>
    </row>
    <row r="5" spans="1:8">
      <c r="A5" s="923"/>
      <c r="B5" s="902"/>
      <c r="C5" s="924"/>
      <c r="D5" s="924"/>
      <c r="E5" s="924"/>
      <c r="F5" s="924"/>
      <c r="G5" s="924"/>
      <c r="H5" s="925"/>
    </row>
    <row r="6" spans="1:8" ht="120">
      <c r="A6" s="923"/>
      <c r="B6" s="926" t="s">
        <v>1940</v>
      </c>
      <c r="C6" s="909"/>
      <c r="D6" s="924"/>
      <c r="E6" s="902"/>
      <c r="F6" s="2561" t="s">
        <v>1941</v>
      </c>
      <c r="G6" s="2555"/>
      <c r="H6" s="2556"/>
    </row>
    <row r="7" spans="1:8">
      <c r="A7" s="923"/>
      <c r="B7" s="909"/>
      <c r="C7" s="909"/>
      <c r="D7" s="1529"/>
      <c r="E7" s="902"/>
      <c r="F7" s="1529"/>
      <c r="G7" s="1529"/>
      <c r="H7" s="1530"/>
    </row>
    <row r="8" spans="1:8">
      <c r="A8" s="927"/>
      <c r="B8" s="1531"/>
      <c r="C8" s="1531"/>
      <c r="D8" s="1531"/>
      <c r="E8" s="928"/>
      <c r="F8" s="1531"/>
      <c r="G8" s="1531"/>
      <c r="H8" s="1532"/>
    </row>
    <row r="9" spans="1:8" ht="178.5" customHeight="1">
      <c r="A9" s="923"/>
      <c r="B9" s="2562" t="s">
        <v>5582</v>
      </c>
      <c r="C9" s="2562"/>
      <c r="D9" s="2562"/>
      <c r="E9" s="2562"/>
      <c r="F9" s="2562"/>
      <c r="G9" s="2562"/>
      <c r="H9" s="2563"/>
    </row>
    <row r="10" spans="1:8">
      <c r="A10" s="923"/>
      <c r="B10" s="1505"/>
      <c r="C10" s="1505"/>
      <c r="D10" s="1505"/>
      <c r="E10" s="1506"/>
      <c r="F10" s="1505"/>
      <c r="G10" s="1505"/>
      <c r="H10" s="1507"/>
    </row>
    <row r="11" spans="1:8">
      <c r="A11" s="923"/>
      <c r="B11" s="1505"/>
      <c r="C11" s="1505"/>
      <c r="D11" s="1505"/>
      <c r="E11" s="1506"/>
      <c r="F11" s="1505"/>
      <c r="G11" s="1505"/>
      <c r="H11" s="1507"/>
    </row>
    <row r="12" spans="1:8">
      <c r="A12" s="923"/>
      <c r="B12" s="1505"/>
      <c r="C12" s="1505"/>
      <c r="D12" s="1505"/>
      <c r="E12" s="1506"/>
      <c r="F12" s="1505"/>
      <c r="G12" s="1505"/>
      <c r="H12" s="1507"/>
    </row>
    <row r="13" spans="1:8">
      <c r="A13" s="923"/>
      <c r="B13" s="1505"/>
      <c r="C13" s="1505"/>
      <c r="D13" s="1505"/>
      <c r="E13" s="1506"/>
      <c r="F13" s="1505"/>
      <c r="G13" s="1505"/>
      <c r="H13" s="1507"/>
    </row>
    <row r="14" spans="1:8">
      <c r="A14" s="923"/>
      <c r="B14" s="1505"/>
      <c r="C14" s="1505"/>
      <c r="D14" s="1505"/>
      <c r="E14" s="1506"/>
      <c r="F14" s="1505"/>
      <c r="G14" s="1505"/>
      <c r="H14" s="1507"/>
    </row>
    <row r="15" spans="1:8">
      <c r="A15" s="923"/>
      <c r="B15" s="1529"/>
      <c r="C15" s="1529"/>
      <c r="D15" s="1529"/>
      <c r="E15" s="902"/>
      <c r="F15" s="1529"/>
      <c r="G15" s="1529"/>
      <c r="H15" s="1530"/>
    </row>
    <row r="16" spans="1:8">
      <c r="A16" s="923"/>
      <c r="B16" s="1529"/>
      <c r="C16" s="1529"/>
      <c r="D16" s="1529"/>
      <c r="E16" s="902"/>
      <c r="F16" s="1529"/>
      <c r="G16" s="1529"/>
      <c r="H16" s="1530"/>
    </row>
    <row r="17" spans="1:8">
      <c r="A17" s="923"/>
      <c r="B17" s="1529"/>
      <c r="C17" s="1529"/>
      <c r="D17" s="1529"/>
      <c r="E17" s="902"/>
      <c r="F17" s="902"/>
      <c r="G17" s="902"/>
      <c r="H17" s="929"/>
    </row>
    <row r="18" spans="1:8">
      <c r="A18" s="923"/>
      <c r="B18" s="1529"/>
      <c r="C18" s="1529"/>
      <c r="D18" s="1529"/>
      <c r="E18" s="902"/>
      <c r="F18" s="902"/>
      <c r="G18" s="902"/>
      <c r="H18" s="929"/>
    </row>
    <row r="19" spans="1:8">
      <c r="A19" s="923"/>
      <c r="B19" s="1529"/>
      <c r="C19" s="1529"/>
      <c r="D19" s="1529"/>
      <c r="E19" s="902"/>
      <c r="F19" s="902"/>
      <c r="G19" s="902"/>
      <c r="H19" s="929"/>
    </row>
    <row r="20" spans="1:8">
      <c r="A20" s="923"/>
      <c r="B20" s="924"/>
      <c r="C20" s="924"/>
      <c r="D20" s="924"/>
      <c r="E20" s="902"/>
      <c r="F20" s="902"/>
      <c r="G20" s="902"/>
      <c r="H20" s="929"/>
    </row>
    <row r="21" spans="1:8">
      <c r="A21" s="923"/>
      <c r="B21" s="924"/>
      <c r="C21" s="924"/>
      <c r="D21" s="924"/>
      <c r="E21" s="902"/>
      <c r="F21" s="902"/>
      <c r="G21" s="902"/>
      <c r="H21" s="929"/>
    </row>
    <row r="22" spans="1:8">
      <c r="A22" s="923"/>
      <c r="B22" s="924"/>
      <c r="C22" s="924"/>
      <c r="D22" s="924"/>
      <c r="E22" s="902"/>
      <c r="F22" s="902"/>
      <c r="G22" s="902"/>
      <c r="H22" s="929"/>
    </row>
    <row r="23" spans="1:8">
      <c r="A23" s="923"/>
      <c r="B23" s="924"/>
      <c r="C23" s="924"/>
      <c r="D23" s="924"/>
      <c r="E23" s="902"/>
      <c r="F23" s="902"/>
      <c r="G23" s="902"/>
      <c r="H23" s="929"/>
    </row>
    <row r="24" spans="1:8">
      <c r="A24" s="923"/>
      <c r="B24" s="924"/>
      <c r="C24" s="924"/>
      <c r="D24" s="924"/>
      <c r="E24" s="902"/>
      <c r="F24" s="902"/>
      <c r="G24" s="902"/>
      <c r="H24" s="929"/>
    </row>
    <row r="25" spans="1:8">
      <c r="A25" s="923"/>
      <c r="B25" s="924"/>
      <c r="C25" s="924"/>
      <c r="D25" s="924"/>
      <c r="E25" s="902"/>
      <c r="F25" s="902"/>
      <c r="G25" s="902"/>
      <c r="H25" s="929"/>
    </row>
    <row r="26" spans="1:8">
      <c r="A26" s="923"/>
      <c r="B26" s="924"/>
      <c r="C26" s="924"/>
      <c r="D26" s="924"/>
      <c r="E26" s="902"/>
      <c r="F26" s="902"/>
      <c r="G26" s="902"/>
      <c r="H26" s="929"/>
    </row>
    <row r="27" spans="1:8">
      <c r="A27" s="923"/>
      <c r="B27" s="924"/>
      <c r="C27" s="924"/>
      <c r="D27" s="924"/>
      <c r="E27" s="902"/>
      <c r="F27" s="902"/>
      <c r="G27" s="902"/>
      <c r="H27" s="929"/>
    </row>
    <row r="28" spans="1:8">
      <c r="A28" s="923"/>
      <c r="B28" s="924"/>
      <c r="C28" s="924"/>
      <c r="D28" s="924"/>
      <c r="E28" s="902"/>
      <c r="F28" s="902"/>
      <c r="G28" s="902"/>
      <c r="H28" s="929"/>
    </row>
    <row r="29" spans="1:8">
      <c r="A29" s="923"/>
      <c r="B29" s="924"/>
      <c r="C29" s="924"/>
      <c r="D29" s="924"/>
      <c r="E29" s="902"/>
      <c r="F29" s="902"/>
      <c r="G29" s="902"/>
      <c r="H29" s="929"/>
    </row>
    <row r="30" spans="1:8">
      <c r="A30" s="923"/>
      <c r="B30" s="924"/>
      <c r="C30" s="924"/>
      <c r="D30" s="924"/>
      <c r="E30" s="902"/>
      <c r="F30" s="902"/>
      <c r="G30" s="902"/>
      <c r="H30" s="929"/>
    </row>
    <row r="31" spans="1:8">
      <c r="A31" s="923"/>
      <c r="B31" s="924"/>
      <c r="C31" s="924"/>
      <c r="D31" s="924"/>
      <c r="E31" s="902"/>
      <c r="F31" s="902"/>
      <c r="G31" s="902"/>
      <c r="H31" s="929"/>
    </row>
    <row r="32" spans="1:8">
      <c r="A32" s="923"/>
      <c r="B32" s="902"/>
      <c r="C32" s="902"/>
      <c r="D32" s="902"/>
      <c r="E32" s="902"/>
      <c r="F32" s="902"/>
      <c r="G32" s="902"/>
      <c r="H32" s="929"/>
    </row>
    <row r="33" spans="1:8">
      <c r="A33" s="923"/>
      <c r="B33" s="902"/>
      <c r="C33" s="902"/>
      <c r="D33" s="902"/>
      <c r="E33" s="902"/>
      <c r="F33" s="902"/>
      <c r="G33" s="902"/>
      <c r="H33" s="929"/>
    </row>
    <row r="34" spans="1:8">
      <c r="A34" s="923"/>
      <c r="B34" s="902"/>
      <c r="C34" s="902"/>
      <c r="D34" s="902"/>
      <c r="E34" s="902"/>
      <c r="F34" s="902"/>
      <c r="G34" s="902"/>
      <c r="H34" s="929"/>
    </row>
    <row r="35" spans="1:8">
      <c r="A35" s="923"/>
      <c r="B35" s="902"/>
      <c r="C35" s="902"/>
      <c r="D35" s="902"/>
      <c r="E35" s="902"/>
      <c r="F35" s="902"/>
      <c r="G35" s="902"/>
      <c r="H35" s="929"/>
    </row>
    <row r="36" spans="1:8">
      <c r="A36" s="923"/>
      <c r="B36" s="902"/>
      <c r="C36" s="902"/>
      <c r="D36" s="902"/>
      <c r="E36" s="902"/>
      <c r="F36" s="902"/>
      <c r="G36" s="902"/>
      <c r="H36" s="929"/>
    </row>
    <row r="37" spans="1:8">
      <c r="A37" s="923"/>
      <c r="B37" s="902"/>
      <c r="C37" s="902"/>
      <c r="D37" s="902"/>
      <c r="E37" s="902"/>
      <c r="F37" s="902"/>
      <c r="G37" s="902"/>
      <c r="H37" s="929"/>
    </row>
    <row r="38" spans="1:8">
      <c r="A38" s="923"/>
      <c r="B38" s="902"/>
      <c r="C38" s="902"/>
      <c r="D38" s="902"/>
      <c r="E38" s="902"/>
      <c r="F38" s="902"/>
      <c r="G38" s="902"/>
      <c r="H38" s="929"/>
    </row>
    <row r="39" spans="1:8">
      <c r="A39" s="923"/>
      <c r="B39" s="902"/>
      <c r="C39" s="902"/>
      <c r="D39" s="902"/>
      <c r="E39" s="902"/>
      <c r="F39" s="902"/>
      <c r="G39" s="902"/>
      <c r="H39" s="929"/>
    </row>
    <row r="40" spans="1:8">
      <c r="A40" s="923"/>
      <c r="B40" s="902"/>
      <c r="C40" s="902"/>
      <c r="D40" s="902"/>
      <c r="E40" s="902"/>
      <c r="F40" s="902"/>
      <c r="G40" s="902"/>
      <c r="H40" s="929"/>
    </row>
    <row r="41" spans="1:8">
      <c r="A41" s="923"/>
      <c r="B41" s="902"/>
      <c r="C41" s="902"/>
      <c r="D41" s="902"/>
      <c r="E41" s="902"/>
      <c r="F41" s="902"/>
      <c r="G41" s="902"/>
      <c r="H41" s="929"/>
    </row>
    <row r="42" spans="1:8">
      <c r="A42" s="923"/>
      <c r="B42" s="902"/>
      <c r="C42" s="902"/>
      <c r="D42" s="902"/>
      <c r="E42" s="902"/>
      <c r="F42" s="902"/>
      <c r="G42" s="902"/>
      <c r="H42" s="929"/>
    </row>
    <row r="43" spans="1:8">
      <c r="A43" s="923"/>
      <c r="B43" s="902"/>
      <c r="C43" s="924"/>
      <c r="D43" s="924"/>
      <c r="E43" s="924"/>
      <c r="F43" s="924"/>
      <c r="G43" s="924"/>
      <c r="H43" s="925"/>
    </row>
    <row r="44" spans="1:8">
      <c r="A44" s="923"/>
      <c r="B44" s="902"/>
      <c r="C44" s="902"/>
      <c r="D44" s="902"/>
      <c r="E44" s="902"/>
      <c r="F44" s="902"/>
      <c r="G44" s="902"/>
      <c r="H44" s="929"/>
    </row>
    <row r="45" spans="1:8">
      <c r="A45" s="923"/>
      <c r="B45" s="902"/>
      <c r="C45" s="902"/>
      <c r="D45" s="902"/>
      <c r="E45" s="902"/>
      <c r="F45" s="902"/>
      <c r="G45" s="902"/>
      <c r="H45" s="929"/>
    </row>
    <row r="46" spans="1:8">
      <c r="A46" s="923"/>
      <c r="B46" s="902"/>
      <c r="C46" s="902"/>
      <c r="D46" s="902"/>
      <c r="E46" s="902"/>
      <c r="F46" s="902"/>
      <c r="G46" s="902"/>
      <c r="H46" s="929"/>
    </row>
    <row r="47" spans="1:8" ht="15.75" thickBot="1">
      <c r="A47" s="930"/>
      <c r="B47" s="931"/>
      <c r="C47" s="932"/>
      <c r="D47" s="932"/>
      <c r="E47" s="932"/>
      <c r="F47" s="932"/>
      <c r="G47" s="932"/>
      <c r="H47" s="933"/>
    </row>
    <row r="48" spans="1:8">
      <c r="A48" s="902"/>
      <c r="B48" s="902"/>
      <c r="C48" s="924"/>
      <c r="D48" s="924"/>
      <c r="E48" s="924"/>
      <c r="F48" s="924"/>
      <c r="G48" s="924"/>
      <c r="H48" s="924"/>
    </row>
    <row r="49" spans="1:8">
      <c r="A49" s="934" t="s">
        <v>1834</v>
      </c>
      <c r="B49" s="902"/>
      <c r="C49" s="924"/>
      <c r="D49" s="924"/>
      <c r="E49" s="924"/>
      <c r="F49" s="924"/>
      <c r="G49" s="924"/>
      <c r="H49" s="924"/>
    </row>
    <row r="50" spans="1:8">
      <c r="A50" s="924" t="s">
        <v>1835</v>
      </c>
      <c r="B50" s="924"/>
      <c r="C50" s="924"/>
      <c r="D50" s="12"/>
      <c r="E50" s="924"/>
      <c r="F50" s="924"/>
      <c r="G50" s="924"/>
      <c r="H50" s="924"/>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8"/>
      <c r="E55" s="35"/>
      <c r="F55" s="35"/>
      <c r="G55" s="35"/>
      <c r="H55" s="35"/>
    </row>
    <row r="56" spans="1:8">
      <c r="A56" s="35"/>
      <c r="B56" s="35"/>
      <c r="C56" s="35"/>
      <c r="D56" s="68"/>
      <c r="E56" s="35"/>
      <c r="F56" s="35"/>
      <c r="G56" s="35"/>
      <c r="H56" s="35"/>
    </row>
    <row r="57" spans="1:8">
      <c r="A57" s="35"/>
      <c r="B57" s="35"/>
      <c r="C57" s="35"/>
      <c r="D57" s="68"/>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2">
    <mergeCell ref="F6:H6"/>
    <mergeCell ref="B9:H9"/>
  </mergeCells>
  <printOptions horizontalCentered="1" verticalCentered="1"/>
  <pageMargins left="0.25" right="0.25" top="0.25" bottom="0.25" header="0" footer="0"/>
  <pageSetup scale="72"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
    <pageSetUpPr fitToPage="1"/>
  </sheetPr>
  <dimension ref="A1:G140"/>
  <sheetViews>
    <sheetView defaultGridColor="0" view="pageBreakPreview" colorId="22" zoomScale="60" zoomScaleNormal="85" workbookViewId="0">
      <selection activeCell="C41" sqref="C41"/>
    </sheetView>
  </sheetViews>
  <sheetFormatPr defaultColWidth="9.6640625" defaultRowHeight="15"/>
  <cols>
    <col min="1" max="1" width="4.6640625" style="9" customWidth="1"/>
    <col min="2" max="2" width="41.6640625" style="9" customWidth="1"/>
    <col min="3" max="3" width="5.6640625" style="9" customWidth="1"/>
    <col min="4" max="4" width="18.77734375" style="9" customWidth="1"/>
    <col min="5" max="5" width="18.109375" style="9" customWidth="1"/>
    <col min="6" max="16384" width="9.6640625" style="9"/>
  </cols>
  <sheetData>
    <row r="1" spans="1:7">
      <c r="A1" s="43"/>
      <c r="B1" s="44" t="s">
        <v>5587</v>
      </c>
      <c r="C1" s="58" t="s">
        <v>1433</v>
      </c>
      <c r="D1" s="44"/>
      <c r="E1" s="954" t="s">
        <v>1917</v>
      </c>
      <c r="F1" s="935" t="s">
        <v>1918</v>
      </c>
      <c r="G1" s="935"/>
    </row>
    <row r="2" spans="1:7">
      <c r="A2" s="34"/>
      <c r="B2" s="80" t="str">
        <f>'Data Sheet'!$C$25</f>
        <v xml:space="preserve"> Niagara Mohawk Power Corporation </v>
      </c>
      <c r="C2" s="57" t="s">
        <v>1838</v>
      </c>
      <c r="D2" s="64" t="s">
        <v>5601</v>
      </c>
      <c r="E2" s="171" t="s">
        <v>1839</v>
      </c>
      <c r="F2" s="52"/>
      <c r="G2" s="36"/>
    </row>
    <row r="3" spans="1:7" ht="15" customHeight="1">
      <c r="A3" s="37"/>
      <c r="B3" s="38"/>
      <c r="C3" s="115" t="s">
        <v>1840</v>
      </c>
      <c r="D3" s="114" t="s">
        <v>5600</v>
      </c>
      <c r="E3" s="743" t="str">
        <f>'Data Sheet'!$C$40</f>
        <v>June 1, 2015</v>
      </c>
      <c r="F3" s="1410" t="str">
        <f>'Data Sheet'!$C$38</f>
        <v>December 31, 2014</v>
      </c>
      <c r="G3" s="936"/>
    </row>
    <row r="4" spans="1:7" ht="15" customHeight="1">
      <c r="A4" s="31" t="s">
        <v>1841</v>
      </c>
      <c r="B4" s="32"/>
      <c r="C4" s="32"/>
      <c r="D4" s="32"/>
      <c r="E4" s="32"/>
      <c r="F4" s="32"/>
      <c r="G4" s="33"/>
    </row>
    <row r="5" spans="1:7">
      <c r="A5" s="34"/>
      <c r="B5" s="30"/>
      <c r="C5" s="30"/>
      <c r="D5" s="35"/>
      <c r="E5" s="35"/>
      <c r="F5" s="35"/>
      <c r="G5" s="36"/>
    </row>
    <row r="6" spans="1:7" ht="15" customHeight="1">
      <c r="A6" s="34"/>
      <c r="B6" s="2564" t="s">
        <v>687</v>
      </c>
      <c r="C6" s="35"/>
      <c r="D6" s="2564" t="s">
        <v>1942</v>
      </c>
      <c r="E6" s="2564"/>
      <c r="F6" s="2565"/>
      <c r="G6" s="36"/>
    </row>
    <row r="7" spans="1:7">
      <c r="A7" s="34"/>
      <c r="B7" s="2565"/>
      <c r="C7" s="35"/>
      <c r="D7" s="2564"/>
      <c r="E7" s="2564"/>
      <c r="F7" s="2565"/>
      <c r="G7" s="36"/>
    </row>
    <row r="8" spans="1:7">
      <c r="A8" s="34"/>
      <c r="B8" s="2565"/>
      <c r="C8" s="35"/>
      <c r="D8" s="2564"/>
      <c r="E8" s="2564"/>
      <c r="F8" s="2565"/>
      <c r="G8" s="36"/>
    </row>
    <row r="9" spans="1:7">
      <c r="A9" s="34"/>
      <c r="B9" s="2565"/>
      <c r="C9" s="35"/>
      <c r="D9" s="2564"/>
      <c r="E9" s="2564"/>
      <c r="F9" s="2565"/>
      <c r="G9" s="36"/>
    </row>
    <row r="10" spans="1:7">
      <c r="A10" s="34"/>
      <c r="B10" s="2565"/>
      <c r="C10" s="35"/>
      <c r="D10" s="2565"/>
      <c r="E10" s="2565"/>
      <c r="F10" s="2565"/>
      <c r="G10" s="36"/>
    </row>
    <row r="11" spans="1:7" ht="15" customHeight="1">
      <c r="A11" s="34"/>
      <c r="B11" s="2565"/>
      <c r="C11" s="35"/>
      <c r="D11" s="2566" t="s">
        <v>1943</v>
      </c>
      <c r="E11" s="2566"/>
      <c r="F11" s="2567"/>
      <c r="G11" s="36"/>
    </row>
    <row r="12" spans="1:7">
      <c r="A12" s="34"/>
      <c r="B12" s="2565"/>
      <c r="C12" s="17"/>
      <c r="D12" s="2566"/>
      <c r="E12" s="2566"/>
      <c r="F12" s="2567"/>
      <c r="G12" s="36"/>
    </row>
    <row r="13" spans="1:7">
      <c r="A13" s="34"/>
      <c r="B13" s="17"/>
      <c r="C13" s="17"/>
      <c r="D13" s="2566"/>
      <c r="E13" s="2566"/>
      <c r="F13" s="2567"/>
      <c r="G13" s="36"/>
    </row>
    <row r="14" spans="1:7">
      <c r="A14" s="34"/>
      <c r="B14" s="17"/>
      <c r="C14" s="17"/>
      <c r="D14" s="937"/>
      <c r="E14" s="937"/>
      <c r="F14" s="938"/>
      <c r="G14" s="36"/>
    </row>
    <row r="15" spans="1:7">
      <c r="A15" s="34"/>
      <c r="B15" s="17"/>
      <c r="C15" s="17"/>
      <c r="D15" s="937"/>
      <c r="E15" s="937"/>
      <c r="F15" s="937"/>
      <c r="G15" s="36"/>
    </row>
    <row r="16" spans="1:7">
      <c r="A16" s="31"/>
      <c r="B16" s="32"/>
      <c r="C16" s="32"/>
      <c r="D16" s="32"/>
      <c r="E16" s="32"/>
      <c r="F16" s="32"/>
      <c r="G16" s="33"/>
    </row>
    <row r="17" spans="1:7">
      <c r="A17" s="31" t="s">
        <v>1842</v>
      </c>
      <c r="B17" s="32"/>
      <c r="C17" s="32"/>
      <c r="D17" s="32"/>
      <c r="E17" s="32"/>
      <c r="F17" s="32"/>
      <c r="G17" s="33"/>
    </row>
    <row r="18" spans="1:7" ht="15" customHeight="1">
      <c r="A18" s="34"/>
      <c r="B18" s="2568" t="s">
        <v>3292</v>
      </c>
      <c r="C18" s="939"/>
      <c r="D18" s="2570" t="s">
        <v>3293</v>
      </c>
      <c r="E18" s="2553"/>
      <c r="F18" s="2553"/>
      <c r="G18" s="940"/>
    </row>
    <row r="19" spans="1:7">
      <c r="A19" s="34"/>
      <c r="B19" s="2569"/>
      <c r="C19" s="913"/>
      <c r="D19" s="2555"/>
      <c r="E19" s="2555"/>
      <c r="F19" s="2555"/>
      <c r="G19" s="941"/>
    </row>
    <row r="20" spans="1:7" ht="15" customHeight="1">
      <c r="A20" s="34"/>
      <c r="B20" s="2572" t="s">
        <v>3294</v>
      </c>
      <c r="C20" s="942"/>
      <c r="D20" s="2555"/>
      <c r="E20" s="2555"/>
      <c r="F20" s="2555"/>
      <c r="G20" s="941"/>
    </row>
    <row r="21" spans="1:7">
      <c r="A21" s="34"/>
      <c r="B21" s="2572"/>
      <c r="C21" s="942"/>
      <c r="D21" s="2555"/>
      <c r="E21" s="2555"/>
      <c r="F21" s="2555"/>
      <c r="G21" s="941"/>
    </row>
    <row r="22" spans="1:7" ht="15" customHeight="1">
      <c r="A22" s="34"/>
      <c r="B22" s="2572" t="s">
        <v>688</v>
      </c>
      <c r="C22" s="913"/>
      <c r="D22" s="2555"/>
      <c r="E22" s="2555"/>
      <c r="F22" s="2555"/>
      <c r="G22" s="941"/>
    </row>
    <row r="23" spans="1:7">
      <c r="A23" s="34"/>
      <c r="B23" s="2572"/>
      <c r="C23" s="942"/>
      <c r="D23" s="2555"/>
      <c r="E23" s="2555"/>
      <c r="F23" s="2555"/>
      <c r="G23" s="941"/>
    </row>
    <row r="24" spans="1:7">
      <c r="A24" s="34"/>
      <c r="B24" s="2572"/>
      <c r="C24" s="943"/>
      <c r="D24" s="2555"/>
      <c r="E24" s="2555"/>
      <c r="F24" s="2555"/>
      <c r="G24" s="941"/>
    </row>
    <row r="25" spans="1:7" ht="15" customHeight="1">
      <c r="A25" s="34"/>
      <c r="B25" s="2572" t="s">
        <v>3295</v>
      </c>
      <c r="C25" s="943"/>
      <c r="D25" s="2555"/>
      <c r="E25" s="2555"/>
      <c r="F25" s="2555"/>
      <c r="G25" s="941"/>
    </row>
    <row r="26" spans="1:7">
      <c r="A26" s="34"/>
      <c r="B26" s="2573"/>
      <c r="C26" s="134"/>
      <c r="D26" s="2555"/>
      <c r="E26" s="2555"/>
      <c r="F26" s="2555"/>
      <c r="G26" s="941"/>
    </row>
    <row r="27" spans="1:7">
      <c r="A27" s="37"/>
      <c r="B27" s="2574"/>
      <c r="C27" s="32"/>
      <c r="D27" s="2571"/>
      <c r="E27" s="2571"/>
      <c r="F27" s="2571"/>
      <c r="G27" s="33"/>
    </row>
    <row r="28" spans="1:7">
      <c r="A28" s="146" t="s">
        <v>1843</v>
      </c>
      <c r="B28" s="35"/>
      <c r="C28" s="35"/>
      <c r="D28" s="52" t="s">
        <v>3130</v>
      </c>
      <c r="E28" s="191" t="s">
        <v>1844</v>
      </c>
      <c r="F28" s="944" t="s">
        <v>1845</v>
      </c>
      <c r="G28" s="36"/>
    </row>
    <row r="29" spans="1:7">
      <c r="A29" s="146" t="s">
        <v>1846</v>
      </c>
      <c r="B29" s="35" t="s">
        <v>1847</v>
      </c>
      <c r="C29" s="35"/>
      <c r="D29" s="52" t="s">
        <v>1848</v>
      </c>
      <c r="E29" s="191" t="s">
        <v>1849</v>
      </c>
      <c r="F29" s="52" t="s">
        <v>1850</v>
      </c>
      <c r="G29" s="36"/>
    </row>
    <row r="30" spans="1:7">
      <c r="A30" s="54"/>
      <c r="B30" s="32" t="s">
        <v>3230</v>
      </c>
      <c r="C30" s="32"/>
      <c r="D30" s="55" t="s">
        <v>3231</v>
      </c>
      <c r="E30" s="155" t="s">
        <v>3232</v>
      </c>
      <c r="F30" s="55" t="s">
        <v>3233</v>
      </c>
      <c r="G30" s="33"/>
    </row>
    <row r="31" spans="1:7">
      <c r="A31" s="146" t="s">
        <v>1851</v>
      </c>
      <c r="B31" s="134" t="s">
        <v>4158</v>
      </c>
      <c r="C31" s="134"/>
      <c r="D31" s="1989">
        <v>-1</v>
      </c>
      <c r="E31" s="1653">
        <v>100</v>
      </c>
      <c r="F31" s="947"/>
      <c r="G31" s="948"/>
    </row>
    <row r="32" spans="1:7">
      <c r="A32" s="146" t="s">
        <v>1852</v>
      </c>
      <c r="B32" s="134" t="s">
        <v>4159</v>
      </c>
      <c r="C32" s="134"/>
      <c r="D32" s="1653"/>
      <c r="E32" s="1653"/>
      <c r="F32" s="949"/>
      <c r="G32" s="948"/>
    </row>
    <row r="33" spans="1:7">
      <c r="A33" s="146" t="s">
        <v>1853</v>
      </c>
      <c r="B33" s="134" t="s">
        <v>4160</v>
      </c>
      <c r="C33" s="134"/>
      <c r="D33" s="1653"/>
      <c r="E33" s="1653"/>
      <c r="F33" s="949"/>
      <c r="G33" s="948"/>
    </row>
    <row r="34" spans="1:7">
      <c r="A34" s="146" t="s">
        <v>1854</v>
      </c>
      <c r="B34" s="134" t="s">
        <v>4161</v>
      </c>
      <c r="C34" s="134"/>
      <c r="D34" s="1653"/>
      <c r="E34" s="1653"/>
      <c r="F34" s="949"/>
      <c r="G34" s="948"/>
    </row>
    <row r="35" spans="1:7">
      <c r="A35" s="146" t="s">
        <v>1855</v>
      </c>
      <c r="B35" s="134" t="s">
        <v>4162</v>
      </c>
      <c r="C35" s="134"/>
      <c r="D35" s="1653"/>
      <c r="E35" s="1653"/>
      <c r="F35" s="949"/>
      <c r="G35" s="948"/>
    </row>
    <row r="36" spans="1:7">
      <c r="A36" s="146" t="s">
        <v>1856</v>
      </c>
      <c r="B36" s="134" t="s">
        <v>4163</v>
      </c>
      <c r="C36" s="134"/>
      <c r="D36" s="1653"/>
      <c r="E36" s="1653"/>
      <c r="F36" s="949"/>
      <c r="G36" s="948"/>
    </row>
    <row r="37" spans="1:7">
      <c r="A37" s="146" t="s">
        <v>1857</v>
      </c>
      <c r="B37" s="134" t="s">
        <v>4164</v>
      </c>
      <c r="C37" s="134"/>
      <c r="D37" s="1653"/>
      <c r="E37" s="1653"/>
      <c r="F37" s="949"/>
      <c r="G37" s="948"/>
    </row>
    <row r="38" spans="1:7">
      <c r="A38" s="146" t="s">
        <v>1858</v>
      </c>
      <c r="B38" s="134" t="s">
        <v>4165</v>
      </c>
      <c r="C38" s="134"/>
      <c r="D38" s="1653"/>
      <c r="E38" s="1653"/>
      <c r="F38" s="949"/>
      <c r="G38" s="948"/>
    </row>
    <row r="39" spans="1:7">
      <c r="A39" s="146" t="s">
        <v>1859</v>
      </c>
      <c r="B39" s="134" t="s">
        <v>4166</v>
      </c>
      <c r="C39" s="134"/>
      <c r="D39" s="1653"/>
      <c r="E39" s="1653"/>
      <c r="F39" s="949"/>
      <c r="G39" s="948"/>
    </row>
    <row r="40" spans="1:7">
      <c r="A40" s="146" t="s">
        <v>1860</v>
      </c>
      <c r="B40" s="134"/>
      <c r="C40" s="134"/>
      <c r="D40" s="1653"/>
      <c r="E40" s="1653"/>
      <c r="F40" s="949"/>
      <c r="G40" s="948"/>
    </row>
    <row r="41" spans="1:7">
      <c r="A41" s="146" t="s">
        <v>1861</v>
      </c>
      <c r="B41" s="1539"/>
      <c r="C41" s="134"/>
      <c r="D41" s="1989"/>
      <c r="E41" s="1653"/>
      <c r="F41" s="949"/>
      <c r="G41" s="948"/>
    </row>
    <row r="42" spans="1:7">
      <c r="A42" s="146" t="s">
        <v>1862</v>
      </c>
      <c r="B42" s="134"/>
      <c r="C42" s="134"/>
      <c r="D42" s="945"/>
      <c r="E42" s="946"/>
      <c r="F42" s="949"/>
      <c r="G42" s="948"/>
    </row>
    <row r="43" spans="1:7">
      <c r="A43" s="146" t="s">
        <v>1863</v>
      </c>
      <c r="B43" s="134"/>
      <c r="C43" s="134"/>
      <c r="D43" s="945"/>
      <c r="E43" s="946"/>
      <c r="F43" s="949"/>
      <c r="G43" s="948"/>
    </row>
    <row r="44" spans="1:7">
      <c r="A44" s="146" t="s">
        <v>1864</v>
      </c>
      <c r="B44" s="134"/>
      <c r="C44" s="134"/>
      <c r="D44" s="945"/>
      <c r="E44" s="946"/>
      <c r="F44" s="949"/>
      <c r="G44" s="948"/>
    </row>
    <row r="45" spans="1:7">
      <c r="A45" s="146" t="s">
        <v>1865</v>
      </c>
      <c r="B45" s="134"/>
      <c r="C45" s="134"/>
      <c r="D45" s="945"/>
      <c r="E45" s="946"/>
      <c r="F45" s="949"/>
      <c r="G45" s="948"/>
    </row>
    <row r="46" spans="1:7">
      <c r="A46" s="146" t="s">
        <v>1866</v>
      </c>
      <c r="B46" s="134"/>
      <c r="C46" s="134"/>
      <c r="D46" s="945"/>
      <c r="E46" s="946"/>
      <c r="F46" s="949"/>
      <c r="G46" s="948"/>
    </row>
    <row r="47" spans="1:7">
      <c r="A47" s="146" t="s">
        <v>1867</v>
      </c>
      <c r="B47" s="134"/>
      <c r="C47" s="134"/>
      <c r="D47" s="945"/>
      <c r="E47" s="946"/>
      <c r="F47" s="949"/>
      <c r="G47" s="948"/>
    </row>
    <row r="48" spans="1:7">
      <c r="A48" s="146" t="s">
        <v>1868</v>
      </c>
      <c r="B48" s="134"/>
      <c r="C48" s="134"/>
      <c r="D48" s="945"/>
      <c r="E48" s="946"/>
      <c r="F48" s="949"/>
      <c r="G48" s="948"/>
    </row>
    <row r="49" spans="1:7">
      <c r="A49" s="146" t="s">
        <v>1869</v>
      </c>
      <c r="B49" s="134"/>
      <c r="C49" s="134"/>
      <c r="D49" s="945"/>
      <c r="E49" s="946"/>
      <c r="F49" s="949"/>
      <c r="G49" s="948"/>
    </row>
    <row r="50" spans="1:7">
      <c r="A50" s="146" t="s">
        <v>1870</v>
      </c>
      <c r="B50" s="134"/>
      <c r="C50" s="134"/>
      <c r="D50" s="945"/>
      <c r="E50" s="946"/>
      <c r="F50" s="949"/>
      <c r="G50" s="948"/>
    </row>
    <row r="51" spans="1:7">
      <c r="A51" s="146" t="s">
        <v>638</v>
      </c>
      <c r="B51" s="134"/>
      <c r="C51" s="134"/>
      <c r="D51" s="945"/>
      <c r="E51" s="946"/>
      <c r="F51" s="949"/>
      <c r="G51" s="948"/>
    </row>
    <row r="52" spans="1:7">
      <c r="A52" s="146" t="s">
        <v>639</v>
      </c>
      <c r="B52" s="134"/>
      <c r="C52" s="134"/>
      <c r="D52" s="945"/>
      <c r="E52" s="946"/>
      <c r="F52" s="949"/>
      <c r="G52" s="948"/>
    </row>
    <row r="53" spans="1:7">
      <c r="A53" s="146" t="s">
        <v>640</v>
      </c>
      <c r="B53" s="134"/>
      <c r="C53" s="134"/>
      <c r="D53" s="945"/>
      <c r="E53" s="946"/>
      <c r="F53" s="949"/>
      <c r="G53" s="948"/>
    </row>
    <row r="54" spans="1:7">
      <c r="A54" s="146" t="s">
        <v>641</v>
      </c>
      <c r="B54" s="134"/>
      <c r="C54" s="134"/>
      <c r="D54" s="945"/>
      <c r="E54" s="946"/>
      <c r="F54" s="949"/>
      <c r="G54" s="948"/>
    </row>
    <row r="55" spans="1:7">
      <c r="A55" s="146" t="s">
        <v>642</v>
      </c>
      <c r="B55" s="134"/>
      <c r="C55" s="134"/>
      <c r="D55" s="945"/>
      <c r="E55" s="946"/>
      <c r="F55" s="949"/>
      <c r="G55" s="948"/>
    </row>
    <row r="56" spans="1:7">
      <c r="A56" s="146" t="s">
        <v>643</v>
      </c>
      <c r="B56" s="134"/>
      <c r="C56" s="134"/>
      <c r="D56" s="945"/>
      <c r="E56" s="946"/>
      <c r="F56" s="949"/>
      <c r="G56" s="948"/>
    </row>
    <row r="57" spans="1:7" ht="15.75" thickBot="1">
      <c r="A57" s="691" t="s">
        <v>644</v>
      </c>
      <c r="B57" s="135"/>
      <c r="C57" s="135"/>
      <c r="D57" s="950"/>
      <c r="E57" s="951"/>
      <c r="F57" s="153"/>
      <c r="G57" s="952"/>
    </row>
    <row r="58" spans="1:7">
      <c r="A58" s="134" t="s">
        <v>645</v>
      </c>
      <c r="B58" s="134"/>
      <c r="C58" s="134"/>
      <c r="D58" s="134"/>
      <c r="E58" s="187"/>
      <c r="F58" s="953"/>
      <c r="G58" s="953"/>
    </row>
    <row r="59" spans="1:7">
      <c r="A59"/>
      <c r="B59" s="134"/>
      <c r="C59" s="134"/>
      <c r="D59" s="134"/>
      <c r="E59" s="187"/>
      <c r="F59" s="953"/>
      <c r="G59" s="953"/>
    </row>
    <row r="60" spans="1:7">
      <c r="A60" s="953" t="s">
        <v>646</v>
      </c>
      <c r="B60" s="16"/>
      <c r="C60" s="16"/>
      <c r="D60" s="953"/>
      <c r="E60" s="953"/>
      <c r="F60" s="953"/>
      <c r="G60" s="953"/>
    </row>
    <row r="61" spans="1:7" ht="15.75" thickBot="1">
      <c r="A61" s="17"/>
      <c r="B61" s="445"/>
      <c r="C61" s="445"/>
      <c r="D61" s="445"/>
      <c r="E61" s="314"/>
      <c r="F61" s="16"/>
      <c r="G61" s="16"/>
    </row>
    <row r="62" spans="1:7">
      <c r="A62" s="43"/>
      <c r="B62" s="954" t="s">
        <v>1915</v>
      </c>
      <c r="C62" s="540" t="s">
        <v>1433</v>
      </c>
      <c r="D62" s="955"/>
      <c r="E62" s="702" t="s">
        <v>1836</v>
      </c>
      <c r="F62" s="956" t="s">
        <v>1918</v>
      </c>
      <c r="G62" s="956"/>
    </row>
    <row r="63" spans="1:7">
      <c r="A63" s="34"/>
      <c r="B63" s="80" t="str">
        <f>'Data Sheet'!$C$25</f>
        <v xml:space="preserve"> Niagara Mohawk Power Corporation </v>
      </c>
      <c r="C63" s="945" t="s">
        <v>1838</v>
      </c>
      <c r="D63" s="957" t="s">
        <v>5603</v>
      </c>
      <c r="E63" s="696" t="s">
        <v>1839</v>
      </c>
      <c r="F63" s="949"/>
      <c r="G63" s="948"/>
    </row>
    <row r="64" spans="1:7">
      <c r="A64" s="37"/>
      <c r="B64" s="216"/>
      <c r="C64" s="863" t="s">
        <v>1840</v>
      </c>
      <c r="D64" s="958" t="s">
        <v>5602</v>
      </c>
      <c r="E64" s="1911" t="str">
        <f>'Data Sheet'!$C$40</f>
        <v>June 1, 2015</v>
      </c>
      <c r="F64" s="1500" t="str">
        <f>'Data Sheet'!$C$38</f>
        <v>December 31, 2014</v>
      </c>
      <c r="G64" s="959"/>
    </row>
    <row r="65" spans="1:7">
      <c r="A65" s="31" t="s">
        <v>1841</v>
      </c>
      <c r="B65" s="32"/>
      <c r="C65" s="32"/>
      <c r="D65" s="32"/>
      <c r="E65" s="32"/>
      <c r="F65" s="960"/>
      <c r="G65" s="961"/>
    </row>
    <row r="66" spans="1:7">
      <c r="A66" s="146" t="s">
        <v>1843</v>
      </c>
      <c r="B66" s="134"/>
      <c r="C66" s="134"/>
      <c r="D66" s="962" t="s">
        <v>3130</v>
      </c>
      <c r="E66" s="696" t="s">
        <v>1844</v>
      </c>
      <c r="F66" s="948" t="s">
        <v>1845</v>
      </c>
      <c r="G66" s="948"/>
    </row>
    <row r="67" spans="1:7">
      <c r="A67" s="146" t="s">
        <v>1846</v>
      </c>
      <c r="B67" s="171" t="s">
        <v>1847</v>
      </c>
      <c r="C67" s="171"/>
      <c r="D67" s="695" t="s">
        <v>1848</v>
      </c>
      <c r="E67" s="696" t="s">
        <v>1849</v>
      </c>
      <c r="F67" s="948" t="s">
        <v>1850</v>
      </c>
      <c r="G67" s="948"/>
    </row>
    <row r="68" spans="1:7">
      <c r="A68" s="54"/>
      <c r="B68" s="216" t="s">
        <v>3230</v>
      </c>
      <c r="C68" s="216"/>
      <c r="D68" s="963" t="s">
        <v>3231</v>
      </c>
      <c r="E68" s="700" t="s">
        <v>3232</v>
      </c>
      <c r="F68" s="961" t="s">
        <v>3233</v>
      </c>
      <c r="G68" s="961"/>
    </row>
    <row r="69" spans="1:7">
      <c r="A69" s="146" t="s">
        <v>1851</v>
      </c>
      <c r="B69" s="134"/>
      <c r="C69" s="134"/>
      <c r="D69" s="962"/>
      <c r="E69" s="964"/>
      <c r="F69" s="965"/>
      <c r="G69" s="948"/>
    </row>
    <row r="70" spans="1:7">
      <c r="A70" s="146" t="s">
        <v>1852</v>
      </c>
      <c r="B70" s="134"/>
      <c r="C70" s="134"/>
      <c r="D70" s="962"/>
      <c r="E70" s="964"/>
      <c r="F70" s="965"/>
      <c r="G70" s="948"/>
    </row>
    <row r="71" spans="1:7">
      <c r="A71" s="146" t="s">
        <v>1853</v>
      </c>
      <c r="B71" s="134"/>
      <c r="C71" s="134"/>
      <c r="D71" s="962"/>
      <c r="E71" s="964"/>
      <c r="F71" s="965"/>
      <c r="G71" s="948"/>
    </row>
    <row r="72" spans="1:7">
      <c r="A72" s="146" t="s">
        <v>1854</v>
      </c>
      <c r="B72" s="134"/>
      <c r="C72" s="134"/>
      <c r="D72" s="962"/>
      <c r="E72" s="964"/>
      <c r="F72" s="965"/>
      <c r="G72" s="948"/>
    </row>
    <row r="73" spans="1:7">
      <c r="A73" s="146" t="s">
        <v>1855</v>
      </c>
      <c r="B73" s="134"/>
      <c r="C73" s="134"/>
      <c r="D73" s="962"/>
      <c r="E73" s="964"/>
      <c r="F73" s="965"/>
      <c r="G73" s="948"/>
    </row>
    <row r="74" spans="1:7">
      <c r="A74" s="146" t="s">
        <v>1856</v>
      </c>
      <c r="B74" s="134"/>
      <c r="C74" s="134"/>
      <c r="D74" s="962"/>
      <c r="E74" s="964"/>
      <c r="F74" s="965"/>
      <c r="G74" s="948"/>
    </row>
    <row r="75" spans="1:7">
      <c r="A75" s="146" t="s">
        <v>1857</v>
      </c>
      <c r="B75" s="134"/>
      <c r="C75" s="134"/>
      <c r="D75" s="962"/>
      <c r="E75" s="964"/>
      <c r="F75" s="965"/>
      <c r="G75" s="948"/>
    </row>
    <row r="76" spans="1:7">
      <c r="A76" s="146" t="s">
        <v>1858</v>
      </c>
      <c r="B76" s="134"/>
      <c r="C76" s="134"/>
      <c r="D76" s="962"/>
      <c r="E76" s="964"/>
      <c r="F76" s="965"/>
      <c r="G76" s="948"/>
    </row>
    <row r="77" spans="1:7">
      <c r="A77" s="146" t="s">
        <v>1859</v>
      </c>
      <c r="B77" s="134"/>
      <c r="C77" s="134"/>
      <c r="D77" s="962"/>
      <c r="E77" s="964"/>
      <c r="F77" s="965"/>
      <c r="G77" s="948"/>
    </row>
    <row r="78" spans="1:7">
      <c r="A78" s="146" t="s">
        <v>1860</v>
      </c>
      <c r="B78" s="134"/>
      <c r="C78" s="134"/>
      <c r="D78" s="962"/>
      <c r="E78" s="964"/>
      <c r="F78" s="965"/>
      <c r="G78" s="948"/>
    </row>
    <row r="79" spans="1:7">
      <c r="A79" s="146" t="s">
        <v>1861</v>
      </c>
      <c r="B79" s="134"/>
      <c r="C79" s="134"/>
      <c r="D79" s="962"/>
      <c r="E79" s="964"/>
      <c r="F79" s="965"/>
      <c r="G79" s="948"/>
    </row>
    <row r="80" spans="1:7">
      <c r="A80" s="146" t="s">
        <v>1862</v>
      </c>
      <c r="B80" s="134"/>
      <c r="C80" s="134"/>
      <c r="D80" s="962"/>
      <c r="E80" s="964"/>
      <c r="F80" s="965"/>
      <c r="G80" s="948"/>
    </row>
    <row r="81" spans="1:7">
      <c r="A81" s="146" t="s">
        <v>1863</v>
      </c>
      <c r="B81" s="134"/>
      <c r="C81" s="134"/>
      <c r="D81" s="962"/>
      <c r="E81" s="964"/>
      <c r="F81" s="965"/>
      <c r="G81" s="948"/>
    </row>
    <row r="82" spans="1:7">
      <c r="A82" s="146" t="s">
        <v>1864</v>
      </c>
      <c r="B82" s="134"/>
      <c r="C82" s="134"/>
      <c r="D82" s="962"/>
      <c r="E82" s="964"/>
      <c r="F82" s="965"/>
      <c r="G82" s="948"/>
    </row>
    <row r="83" spans="1:7">
      <c r="A83" s="146" t="s">
        <v>1865</v>
      </c>
      <c r="B83" s="134"/>
      <c r="C83" s="134"/>
      <c r="D83" s="962"/>
      <c r="E83" s="964"/>
      <c r="F83" s="965"/>
      <c r="G83" s="948"/>
    </row>
    <row r="84" spans="1:7">
      <c r="A84" s="146" t="s">
        <v>1866</v>
      </c>
      <c r="B84" s="134"/>
      <c r="C84" s="134"/>
      <c r="D84" s="962"/>
      <c r="E84" s="964"/>
      <c r="F84" s="965"/>
      <c r="G84" s="948"/>
    </row>
    <row r="85" spans="1:7">
      <c r="A85" s="146" t="s">
        <v>1867</v>
      </c>
      <c r="B85" s="134"/>
      <c r="C85" s="134"/>
      <c r="D85" s="962"/>
      <c r="E85" s="964"/>
      <c r="F85" s="965"/>
      <c r="G85" s="948"/>
    </row>
    <row r="86" spans="1:7">
      <c r="A86" s="146" t="s">
        <v>1868</v>
      </c>
      <c r="B86" s="134"/>
      <c r="C86" s="134"/>
      <c r="D86" s="962"/>
      <c r="E86" s="964"/>
      <c r="F86" s="965"/>
      <c r="G86" s="948"/>
    </row>
    <row r="87" spans="1:7">
      <c r="A87" s="146" t="s">
        <v>1869</v>
      </c>
      <c r="B87" s="134"/>
      <c r="C87" s="134"/>
      <c r="D87" s="962"/>
      <c r="E87" s="964"/>
      <c r="F87" s="965"/>
      <c r="G87" s="948"/>
    </row>
    <row r="88" spans="1:7">
      <c r="A88" s="146" t="s">
        <v>1870</v>
      </c>
      <c r="B88" s="134"/>
      <c r="C88" s="134"/>
      <c r="D88" s="962"/>
      <c r="E88" s="964"/>
      <c r="F88" s="965"/>
      <c r="G88" s="948"/>
    </row>
    <row r="89" spans="1:7">
      <c r="A89" s="146" t="s">
        <v>638</v>
      </c>
      <c r="B89" s="134"/>
      <c r="C89" s="134"/>
      <c r="D89" s="962"/>
      <c r="E89" s="964"/>
      <c r="F89" s="965"/>
      <c r="G89" s="948"/>
    </row>
    <row r="90" spans="1:7">
      <c r="A90" s="146" t="s">
        <v>639</v>
      </c>
      <c r="B90" s="134"/>
      <c r="C90" s="134"/>
      <c r="D90" s="962"/>
      <c r="E90" s="964"/>
      <c r="F90" s="965"/>
      <c r="G90" s="948"/>
    </row>
    <row r="91" spans="1:7">
      <c r="A91" s="146" t="s">
        <v>640</v>
      </c>
      <c r="B91" s="134"/>
      <c r="C91" s="134"/>
      <c r="D91" s="962"/>
      <c r="E91" s="964"/>
      <c r="F91" s="965"/>
      <c r="G91" s="948"/>
    </row>
    <row r="92" spans="1:7">
      <c r="A92" s="146" t="s">
        <v>641</v>
      </c>
      <c r="B92" s="134"/>
      <c r="C92" s="134"/>
      <c r="D92" s="962"/>
      <c r="E92" s="964"/>
      <c r="F92" s="965"/>
      <c r="G92" s="948"/>
    </row>
    <row r="93" spans="1:7">
      <c r="A93" s="146" t="s">
        <v>642</v>
      </c>
      <c r="B93" s="134"/>
      <c r="C93" s="134"/>
      <c r="D93" s="962"/>
      <c r="E93" s="964"/>
      <c r="F93" s="965"/>
      <c r="G93" s="948"/>
    </row>
    <row r="94" spans="1:7">
      <c r="A94" s="146" t="s">
        <v>643</v>
      </c>
      <c r="B94" s="134"/>
      <c r="C94" s="134"/>
      <c r="D94" s="962"/>
      <c r="E94" s="964"/>
      <c r="F94" s="965"/>
      <c r="G94" s="948"/>
    </row>
    <row r="95" spans="1:7">
      <c r="A95" s="146" t="s">
        <v>644</v>
      </c>
      <c r="B95" s="134"/>
      <c r="C95" s="134"/>
      <c r="D95" s="962"/>
      <c r="E95" s="964"/>
      <c r="F95" s="965"/>
      <c r="G95" s="948"/>
    </row>
    <row r="96" spans="1:7">
      <c r="A96" s="255" t="s">
        <v>2537</v>
      </c>
      <c r="B96" s="753"/>
      <c r="C96" s="894"/>
      <c r="D96" s="966"/>
      <c r="E96" s="967"/>
      <c r="F96" s="968"/>
      <c r="G96" s="969"/>
    </row>
    <row r="97" spans="1:7">
      <c r="A97" s="255" t="s">
        <v>2538</v>
      </c>
      <c r="B97" s="753"/>
      <c r="C97" s="894"/>
      <c r="D97" s="966"/>
      <c r="E97" s="967"/>
      <c r="F97" s="968"/>
      <c r="G97" s="969"/>
    </row>
    <row r="98" spans="1:7">
      <c r="A98" s="255" t="s">
        <v>2539</v>
      </c>
      <c r="B98" s="753"/>
      <c r="C98" s="894"/>
      <c r="D98" s="966"/>
      <c r="E98" s="967"/>
      <c r="F98" s="968"/>
      <c r="G98" s="969"/>
    </row>
    <row r="99" spans="1:7">
      <c r="A99" s="255" t="s">
        <v>2540</v>
      </c>
      <c r="B99" s="753"/>
      <c r="C99" s="894"/>
      <c r="D99" s="966"/>
      <c r="E99" s="967"/>
      <c r="F99" s="968"/>
      <c r="G99" s="969"/>
    </row>
    <row r="100" spans="1:7">
      <c r="A100" s="255" t="s">
        <v>2541</v>
      </c>
      <c r="B100" s="753"/>
      <c r="C100" s="894"/>
      <c r="D100" s="966"/>
      <c r="E100" s="967"/>
      <c r="F100" s="968"/>
      <c r="G100" s="969"/>
    </row>
    <row r="101" spans="1:7">
      <c r="A101" s="255" t="s">
        <v>2542</v>
      </c>
      <c r="B101" s="753"/>
      <c r="C101" s="894"/>
      <c r="D101" s="966"/>
      <c r="E101" s="967"/>
      <c r="F101" s="968"/>
      <c r="G101" s="969"/>
    </row>
    <row r="102" spans="1:7">
      <c r="A102" s="255" t="s">
        <v>2543</v>
      </c>
      <c r="B102" s="753"/>
      <c r="C102" s="894"/>
      <c r="D102" s="966"/>
      <c r="E102" s="967"/>
      <c r="F102" s="968"/>
      <c r="G102" s="969"/>
    </row>
    <row r="103" spans="1:7">
      <c r="A103" s="255" t="s">
        <v>2544</v>
      </c>
      <c r="B103" s="753"/>
      <c r="C103" s="894"/>
      <c r="D103" s="966"/>
      <c r="E103" s="967"/>
      <c r="F103" s="968"/>
      <c r="G103" s="969"/>
    </row>
    <row r="104" spans="1:7">
      <c r="A104" s="255" t="s">
        <v>2545</v>
      </c>
      <c r="B104" s="753"/>
      <c r="C104" s="894"/>
      <c r="D104" s="966"/>
      <c r="E104" s="967"/>
      <c r="F104" s="968"/>
      <c r="G104" s="969"/>
    </row>
    <row r="105" spans="1:7">
      <c r="A105" s="255" t="s">
        <v>2546</v>
      </c>
      <c r="B105" s="753"/>
      <c r="C105" s="894"/>
      <c r="D105" s="966"/>
      <c r="E105" s="967"/>
      <c r="F105" s="968"/>
      <c r="G105" s="969"/>
    </row>
    <row r="106" spans="1:7">
      <c r="A106" s="255" t="s">
        <v>2547</v>
      </c>
      <c r="B106" s="753"/>
      <c r="C106" s="894"/>
      <c r="D106" s="966"/>
      <c r="E106" s="967"/>
      <c r="F106" s="968"/>
      <c r="G106" s="969"/>
    </row>
    <row r="107" spans="1:7">
      <c r="A107" s="255" t="s">
        <v>2548</v>
      </c>
      <c r="B107" s="753"/>
      <c r="C107" s="894"/>
      <c r="D107" s="966"/>
      <c r="E107" s="967"/>
      <c r="F107" s="968"/>
      <c r="G107" s="969"/>
    </row>
    <row r="108" spans="1:7">
      <c r="A108" s="255" t="s">
        <v>2549</v>
      </c>
      <c r="B108" s="753"/>
      <c r="C108" s="894"/>
      <c r="D108" s="966"/>
      <c r="E108" s="967"/>
      <c r="F108" s="968"/>
      <c r="G108" s="969"/>
    </row>
    <row r="109" spans="1:7">
      <c r="A109" s="255" t="s">
        <v>2550</v>
      </c>
      <c r="B109" s="753"/>
      <c r="C109" s="894"/>
      <c r="D109" s="966"/>
      <c r="E109" s="967"/>
      <c r="F109" s="968"/>
      <c r="G109" s="969"/>
    </row>
    <row r="110" spans="1:7">
      <c r="A110" s="255" t="s">
        <v>2551</v>
      </c>
      <c r="B110" s="753"/>
      <c r="C110" s="894"/>
      <c r="D110" s="966"/>
      <c r="E110" s="967"/>
      <c r="F110" s="968"/>
      <c r="G110" s="969"/>
    </row>
    <row r="111" spans="1:7">
      <c r="A111" s="255" t="s">
        <v>2552</v>
      </c>
      <c r="B111" s="753"/>
      <c r="C111" s="894"/>
      <c r="D111" s="966"/>
      <c r="E111" s="967"/>
      <c r="F111" s="968"/>
      <c r="G111" s="969"/>
    </row>
    <row r="112" spans="1:7">
      <c r="A112" s="255" t="s">
        <v>2553</v>
      </c>
      <c r="B112" s="753"/>
      <c r="C112" s="894"/>
      <c r="D112" s="966"/>
      <c r="E112" s="967"/>
      <c r="F112" s="968"/>
      <c r="G112" s="969"/>
    </row>
    <row r="113" spans="1:7">
      <c r="A113" s="255" t="s">
        <v>2554</v>
      </c>
      <c r="B113" s="753"/>
      <c r="C113" s="894"/>
      <c r="D113" s="966"/>
      <c r="E113" s="967"/>
      <c r="F113" s="968"/>
      <c r="G113" s="969"/>
    </row>
    <row r="114" spans="1:7">
      <c r="A114" s="255" t="s">
        <v>2555</v>
      </c>
      <c r="B114" s="753"/>
      <c r="C114" s="894"/>
      <c r="D114" s="966"/>
      <c r="E114" s="967"/>
      <c r="F114" s="968"/>
      <c r="G114" s="969"/>
    </row>
    <row r="115" spans="1:7">
      <c r="A115" s="255" t="s">
        <v>2556</v>
      </c>
      <c r="B115" s="753"/>
      <c r="C115" s="894"/>
      <c r="D115" s="966"/>
      <c r="E115" s="967"/>
      <c r="F115" s="968"/>
      <c r="G115" s="969"/>
    </row>
    <row r="116" spans="1:7">
      <c r="A116" s="255" t="s">
        <v>2557</v>
      </c>
      <c r="B116" s="753"/>
      <c r="C116" s="894"/>
      <c r="D116" s="966"/>
      <c r="E116" s="967"/>
      <c r="F116" s="968"/>
      <c r="G116" s="969"/>
    </row>
    <row r="117" spans="1:7">
      <c r="A117" s="255" t="s">
        <v>2558</v>
      </c>
      <c r="B117" s="753"/>
      <c r="C117" s="894"/>
      <c r="D117" s="966"/>
      <c r="E117" s="967"/>
      <c r="F117" s="968"/>
      <c r="G117" s="969"/>
    </row>
    <row r="118" spans="1:7" ht="15.75" thickBot="1">
      <c r="A118" s="383" t="s">
        <v>2559</v>
      </c>
      <c r="B118" s="970"/>
      <c r="C118" s="446"/>
      <c r="D118" s="971"/>
      <c r="E118" s="972"/>
      <c r="F118" s="973"/>
      <c r="G118" s="974"/>
    </row>
    <row r="119" spans="1:7">
      <c r="A119" s="134" t="s">
        <v>2560</v>
      </c>
      <c r="B119" s="30"/>
      <c r="C119" s="30"/>
      <c r="D119" s="35"/>
      <c r="E119" s="35"/>
      <c r="F119" s="35"/>
      <c r="G119" s="35"/>
    </row>
    <row r="120" spans="1:7">
      <c r="A120" s="35" t="s">
        <v>2561</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78" fitToHeight="2" orientation="portrait" horizontalDpi="300" verticalDpi="300" r:id="rId1"/>
  <headerFooter alignWithMargins="0"/>
  <rowBreaks count="1" manualBreakCount="1">
    <brk id="6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A12F26CDDCA8D46BF59532BA6679E81" ma:contentTypeVersion="2" ma:contentTypeDescription="Create a new document." ma:contentTypeScope="" ma:versionID="5dd4e232f2e03e666dad0a75027a3509">
  <xsd:schema xmlns:xsd="http://www.w3.org/2001/XMLSchema" xmlns:xs="http://www.w3.org/2001/XMLSchema" xmlns:p="http://schemas.microsoft.com/office/2006/metadata/properties" xmlns:ns1="http://schemas.microsoft.com/sharepoint/v3" targetNamespace="http://schemas.microsoft.com/office/2006/metadata/properties" ma:root="true" ma:fieldsID="4baa9e0e0f98f13a81d67b9e1f031b3e" ns1:_="">
    <xsd:import namespace="http://schemas.microsoft.com/sharepoint/v3"/>
    <xsd:element name="properties">
      <xsd:complexType>
        <xsd:sequence>
          <xsd:element name="documentManagement">
            <xsd:complexType>
              <xsd:all>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8" nillable="true" ma:displayName="Rating (0-5)" ma:decimals="2" ma:description="Average value of all the ratings that have been submitted" ma:internalName="AverageRating" ma:readOnly="true">
      <xsd:simpleType>
        <xsd:restriction base="dms:Number"/>
      </xsd:simpleType>
    </xsd:element>
    <xsd:element name="RatingCount" ma:index="9" nillable="true" ma:displayName="Number of Ratings" ma:decimals="0" ma:description="Number of ratings submitted" ma:internalName="RatingCount" ma:readOnly="tru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B2AEDB6-9B77-4478-BC67-4659854CFA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125E63-950A-41F9-91BA-6082885FD9F1}">
  <ds:schemaRefs>
    <ds:schemaRef ds:uri="http://schemas.microsoft.com/sharepoint/v3/contenttype/forms"/>
  </ds:schemaRefs>
</ds:datastoreItem>
</file>

<file path=customXml/itemProps3.xml><?xml version="1.0" encoding="utf-8"?>
<ds:datastoreItem xmlns:ds="http://schemas.openxmlformats.org/officeDocument/2006/customXml" ds:itemID="{724A031F-1B7F-441B-9C78-EA0C56767076}">
  <ds:schemaRefs>
    <ds:schemaRef ds:uri="http://www.w3.org/XML/1998/namespace"/>
    <ds:schemaRef ds:uri="http://schemas.microsoft.com/office/2006/documentManagement/types"/>
    <ds:schemaRef ds:uri="http://schemas.microsoft.com/sharepoint/v3"/>
    <ds:schemaRef ds:uri="http://purl.org/dc/dcmitype/"/>
    <ds:schemaRef ds:uri="http://schemas.microsoft.com/office/2006/metadata/properties"/>
    <ds:schemaRef ds:uri="http://purl.org/dc/terms/"/>
    <ds:schemaRef ds:uri="http://purl.org/dc/elements/1.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171</vt:i4>
      </vt:variant>
    </vt:vector>
  </HeadingPairs>
  <TitlesOfParts>
    <vt:vector size="246" baseType="lpstr">
      <vt:lpstr>Data Sheet</vt:lpstr>
      <vt:lpstr>README</vt:lpstr>
      <vt:lpstr>Comments</vt:lpstr>
      <vt:lpstr>Cover</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232</vt:lpstr>
      <vt:lpstr>233</vt:lpstr>
      <vt:lpstr>234</vt:lpstr>
      <vt:lpstr>250251</vt:lpstr>
      <vt:lpstr>252</vt:lpstr>
      <vt:lpstr>253</vt:lpstr>
      <vt:lpstr>254</vt:lpstr>
      <vt:lpstr>256257</vt:lpstr>
      <vt:lpstr>261</vt:lpstr>
      <vt:lpstr>262263</vt:lpstr>
      <vt:lpstr>266267</vt:lpstr>
      <vt:lpstr>269</vt:lpstr>
      <vt:lpstr>272273</vt:lpstr>
      <vt:lpstr>274275</vt:lpstr>
      <vt:lpstr>276277</vt:lpstr>
      <vt:lpstr>278</vt:lpstr>
      <vt:lpstr>300301</vt:lpstr>
      <vt:lpstr>304</vt:lpstr>
      <vt:lpstr>310311</vt:lpstr>
      <vt:lpstr>320323</vt:lpstr>
      <vt:lpstr>326327</vt:lpstr>
      <vt:lpstr>328330</vt:lpstr>
      <vt:lpstr>332</vt:lpstr>
      <vt:lpstr>335</vt:lpstr>
      <vt:lpstr>336</vt:lpstr>
      <vt:lpstr>337</vt:lpstr>
      <vt:lpstr>340</vt:lpstr>
      <vt:lpstr>350351</vt:lpstr>
      <vt:lpstr>352353</vt:lpstr>
      <vt:lpstr>354355</vt:lpstr>
      <vt:lpstr>356</vt:lpstr>
      <vt:lpstr>401</vt:lpstr>
      <vt:lpstr>402403</vt:lpstr>
      <vt:lpstr>406407</vt:lpstr>
      <vt:lpstr>408409</vt:lpstr>
      <vt:lpstr>410411</vt:lpstr>
      <vt:lpstr>422423</vt:lpstr>
      <vt:lpstr>424425</vt:lpstr>
      <vt:lpstr>426427</vt:lpstr>
      <vt:lpstr>429</vt:lpstr>
      <vt:lpstr>430</vt:lpstr>
      <vt:lpstr>431</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'232'!_232</vt:lpstr>
      <vt:lpstr>_233</vt:lpstr>
      <vt:lpstr>_234</vt:lpstr>
      <vt:lpstr>_250251</vt:lpstr>
      <vt:lpstr>_252</vt:lpstr>
      <vt:lpstr>_253</vt:lpstr>
      <vt:lpstr>_254</vt:lpstr>
      <vt:lpstr>_256257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_430</vt:lpstr>
      <vt:lpstr>_430PM</vt:lpstr>
      <vt:lpstr>_431</vt:lpstr>
      <vt:lpstr>_431PM</vt:lpstr>
      <vt:lpstr>_450</vt:lpstr>
      <vt:lpstr>BOOK</vt:lpstr>
      <vt:lpstr>COVER</vt:lpstr>
      <vt:lpstr>COVERPM</vt:lpstr>
      <vt:lpstr>DATA_SHEET</vt:lpstr>
      <vt:lpstr>GENINST</vt:lpstr>
      <vt:lpstr>GENINSTPM</vt:lpstr>
      <vt:lpstr>'102'!Print_Area</vt:lpstr>
      <vt:lpstr>'103'!Print_Area</vt:lpstr>
      <vt:lpstr>'106107'!Print_Area</vt:lpstr>
      <vt:lpstr>'108109'!Print_Area</vt:lpstr>
      <vt:lpstr>'110113'!Print_Area</vt:lpstr>
      <vt:lpstr>'120121'!Print_Area</vt:lpstr>
      <vt:lpstr>'122123'!Print_Area</vt:lpstr>
      <vt:lpstr>'202203'!Print_Area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'253'!Print_Area</vt:lpstr>
      <vt:lpstr>'254'!Print_Area</vt:lpstr>
      <vt:lpstr>'256257'!Print_Area</vt:lpstr>
      <vt:lpstr>'261'!Print_Area</vt:lpstr>
      <vt:lpstr>'262263'!Print_Area</vt:lpstr>
      <vt:lpstr>'266267'!Print_Area</vt:lpstr>
      <vt:lpstr>'269'!Print_Area</vt:lpstr>
      <vt:lpstr>'272273'!Print_Area</vt:lpstr>
      <vt:lpstr>'274275'!Print_Area</vt:lpstr>
      <vt:lpstr>'276277'!Print_Area</vt:lpstr>
      <vt:lpstr>'278'!Print_Area</vt:lpstr>
      <vt:lpstr>'304'!Print_Area</vt:lpstr>
      <vt:lpstr>'310311'!Print_Area</vt:lpstr>
      <vt:lpstr>'326327'!Print_Area</vt:lpstr>
      <vt:lpstr>'328330'!Print_Area</vt:lpstr>
      <vt:lpstr>'332'!Print_Area</vt:lpstr>
      <vt:lpstr>'335'!Print_Area</vt:lpstr>
      <vt:lpstr>'340'!Print_Area</vt:lpstr>
      <vt:lpstr>'352353'!Print_Area</vt:lpstr>
      <vt:lpstr>'356'!Print_Area</vt:lpstr>
      <vt:lpstr>'402403'!Print_Area</vt:lpstr>
      <vt:lpstr>'406407'!Print_Area</vt:lpstr>
      <vt:lpstr>'410411'!Print_Area</vt:lpstr>
      <vt:lpstr>'426427'!Print_Area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n025us</cp:lastModifiedBy>
  <cp:lastPrinted>2015-06-01T22:32:57Z</cp:lastPrinted>
  <dcterms:created xsi:type="dcterms:W3CDTF">1999-04-16T13:35:52Z</dcterms:created>
  <dcterms:modified xsi:type="dcterms:W3CDTF">2015-06-02T13:47:27Z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0x010100BA12F26CDDCA8D46BF59532BA6679E81</vt:lpwstr>
  </property>
</Properties>
</file>